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PP-Data\"/>
    </mc:Choice>
  </mc:AlternateContent>
  <xr:revisionPtr revIDLastSave="0" documentId="13_ncr:1_{D6E45ECA-7188-42D8-AACD-7FEE5731864F}" xr6:coauthVersionLast="47" xr6:coauthVersionMax="47" xr10:uidLastSave="{00000000-0000-0000-0000-000000000000}"/>
  <bookViews>
    <workbookView xWindow="-120" yWindow="-120" windowWidth="29040" windowHeight="15840" activeTab="1" xr2:uid="{26130F0E-527C-4F66-9ED3-2D25DB8D51A8}"/>
  </bookViews>
  <sheets>
    <sheet name="PP PRD" sheetId="12" r:id="rId1"/>
    <sheet name="PP JOB CARD PRD" sheetId="1" r:id="rId2"/>
    <sheet name="PP SIDE SEAL " sheetId="11" r:id="rId3"/>
    <sheet name="PP SIDE SEAL JOB CARD" sheetId="3" r:id="rId4"/>
    <sheet name="PP BOTTOM SEAL" sheetId="13" r:id="rId5"/>
    <sheet name="PP BOTTOM SEAL JOB CARD" sheetId="5" r:id="rId6"/>
    <sheet name="LD DISPATCH" sheetId="16" r:id="rId7"/>
    <sheet name="Sheet2" sheetId="17" r:id="rId8"/>
    <sheet name="LD PRD" sheetId="15" r:id="rId9"/>
  </sheets>
  <definedNames>
    <definedName name="_xlnm._FilterDatabase" localSheetId="5" hidden="1">'PP BOTTOM SEAL JOB CARD'!$A$1:$K$205</definedName>
    <definedName name="_xlnm._FilterDatabase" localSheetId="1" hidden="1">'PP JOB CARD PRD'!$A$1:$K$1</definedName>
    <definedName name="_xlnm._FilterDatabase" localSheetId="3" hidden="1">'PP SIDE SEAL JOB CARD'!$A$1:$K$1</definedName>
    <definedName name="ExternalData_1" localSheetId="8" hidden="1">'LD PRD'!$A$1:$AS$5301</definedName>
    <definedName name="ExternalData_1" localSheetId="4" hidden="1">'PP BOTTOM SEAL'!$A$1:$N$2697</definedName>
    <definedName name="ExternalData_1" localSheetId="0" hidden="1">'PP PRD'!$A$1:$AT$3627</definedName>
    <definedName name="ExternalData_1" localSheetId="2" hidden="1">'PP SIDE SEAL '!$A$1:$N$1072</definedName>
    <definedName name="ExternalData_2" localSheetId="6" hidden="1">'LD DISPATCH'!$A$1:$O$3129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89" i="1" l="1"/>
  <c r="I188" i="1"/>
  <c r="C189" i="1" a="1"/>
  <c r="C189" i="1" s="1"/>
  <c r="H189" i="1"/>
  <c r="C190" i="1" a="1"/>
  <c r="C190" i="1" s="1"/>
  <c r="H190" i="1"/>
  <c r="J190" i="1"/>
  <c r="C191" i="1" a="1"/>
  <c r="C191" i="1" s="1"/>
  <c r="H191" i="1"/>
  <c r="J191" i="1"/>
  <c r="C192" i="1" a="1"/>
  <c r="C192" i="1" s="1"/>
  <c r="H192" i="1"/>
  <c r="J192" i="1"/>
  <c r="C193" i="1" a="1"/>
  <c r="C193" i="1" s="1"/>
  <c r="H193" i="1"/>
  <c r="J193" i="1"/>
  <c r="C194" i="1" a="1"/>
  <c r="C194" i="1" s="1"/>
  <c r="H194" i="1"/>
  <c r="J194" i="1"/>
  <c r="C195" i="1" a="1"/>
  <c r="C195" i="1" s="1"/>
  <c r="H195" i="1"/>
  <c r="J195" i="1"/>
  <c r="C196" i="1" a="1"/>
  <c r="C196" i="1" s="1"/>
  <c r="H196" i="1"/>
  <c r="J196" i="1"/>
  <c r="C197" i="1" a="1"/>
  <c r="C197" i="1" s="1"/>
  <c r="H197" i="1"/>
  <c r="J197" i="1"/>
  <c r="C198" i="1" a="1"/>
  <c r="C198" i="1" s="1"/>
  <c r="H198" i="1"/>
  <c r="J198" i="1"/>
  <c r="C199" i="1" a="1"/>
  <c r="C199" i="1" s="1"/>
  <c r="H199" i="1"/>
  <c r="J199" i="1"/>
  <c r="C200" i="1" a="1"/>
  <c r="C200" i="1" s="1"/>
  <c r="H200" i="1"/>
  <c r="J200" i="1" s="1"/>
  <c r="C201" i="1" a="1"/>
  <c r="C201" i="1" s="1"/>
  <c r="H201" i="1"/>
  <c r="J201" i="1" s="1"/>
  <c r="C202" i="1" a="1"/>
  <c r="C202" i="1" s="1"/>
  <c r="H202" i="1"/>
  <c r="J202" i="1" s="1"/>
  <c r="C203" i="1" a="1"/>
  <c r="C203" i="1" s="1"/>
  <c r="H203" i="1"/>
  <c r="J203" i="1" s="1"/>
  <c r="C204" i="1" a="1"/>
  <c r="C204" i="1" s="1"/>
  <c r="H204" i="1"/>
  <c r="J204" i="1" s="1"/>
  <c r="C205" i="1" a="1"/>
  <c r="C205" i="1" s="1"/>
  <c r="H205" i="1"/>
  <c r="J205" i="1" s="1"/>
  <c r="C206" i="1" a="1"/>
  <c r="C206" i="1" s="1"/>
  <c r="H206" i="1"/>
  <c r="J206" i="1" s="1"/>
  <c r="C207" i="1" a="1"/>
  <c r="C207" i="1" s="1"/>
  <c r="H207" i="1"/>
  <c r="J207" i="1" s="1"/>
  <c r="C208" i="1" a="1"/>
  <c r="C208" i="1" s="1"/>
  <c r="H208" i="1"/>
  <c r="J208" i="1" s="1"/>
  <c r="C209" i="1" a="1"/>
  <c r="C209" i="1" s="1"/>
  <c r="H209" i="1"/>
  <c r="J209" i="1" s="1"/>
  <c r="C210" i="1" a="1"/>
  <c r="C210" i="1" s="1"/>
  <c r="H210" i="1"/>
  <c r="J210" i="1" s="1"/>
  <c r="C211" i="1" a="1"/>
  <c r="C211" i="1" s="1"/>
  <c r="H211" i="1"/>
  <c r="J211" i="1" s="1"/>
  <c r="C212" i="1" a="1"/>
  <c r="C212" i="1" s="1"/>
  <c r="H212" i="1"/>
  <c r="J212" i="1" s="1"/>
  <c r="C213" i="1" a="1"/>
  <c r="C213" i="1" s="1"/>
  <c r="H213" i="1"/>
  <c r="J213" i="1" s="1"/>
  <c r="C214" i="1" a="1"/>
  <c r="C214" i="1" s="1"/>
  <c r="H214" i="1"/>
  <c r="J214" i="1" s="1"/>
  <c r="C215" i="1" a="1"/>
  <c r="C215" i="1" s="1"/>
  <c r="H215" i="1"/>
  <c r="J215" i="1" s="1"/>
  <c r="L33" i="17"/>
  <c r="K33" i="17"/>
  <c r="I187" i="1"/>
  <c r="I186" i="1"/>
  <c r="I185" i="1"/>
  <c r="I184" i="1"/>
  <c r="I183" i="1"/>
  <c r="J108" i="3"/>
  <c r="I108" i="3"/>
  <c r="J106" i="3"/>
  <c r="I106" i="3"/>
  <c r="J234" i="5"/>
  <c r="J189" i="1" l="1"/>
  <c r="L32" i="17"/>
  <c r="K32" i="17"/>
  <c r="L31" i="17"/>
  <c r="M31" i="17" s="1"/>
  <c r="K31" i="17"/>
  <c r="J233" i="5"/>
  <c r="I231" i="5"/>
  <c r="J229" i="5"/>
  <c r="I229" i="5"/>
  <c r="J228" i="5"/>
  <c r="J105" i="3"/>
  <c r="I105" i="3"/>
  <c r="J227" i="5"/>
  <c r="I182" i="1"/>
  <c r="I181" i="1"/>
  <c r="I180" i="1"/>
  <c r="I179" i="1"/>
  <c r="I178" i="1"/>
  <c r="I176" i="1"/>
  <c r="I175" i="1"/>
  <c r="L30" i="17"/>
  <c r="K30" i="17"/>
  <c r="K28" i="17"/>
  <c r="K27" i="17"/>
  <c r="M27" i="17" s="1"/>
  <c r="L28" i="17"/>
  <c r="M28" i="17" s="1"/>
  <c r="L27" i="17"/>
  <c r="L26" i="17"/>
  <c r="K26" i="17"/>
  <c r="M26" i="17" s="1"/>
  <c r="K25" i="17"/>
  <c r="M25" i="17" s="1"/>
  <c r="M24" i="17"/>
  <c r="K24" i="17"/>
  <c r="L23" i="17"/>
  <c r="M23" i="17" s="1"/>
  <c r="K23" i="17"/>
  <c r="L22" i="17"/>
  <c r="L21" i="17"/>
  <c r="K21" i="17"/>
  <c r="M22" i="17"/>
  <c r="M29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L20" i="17"/>
  <c r="K20" i="17"/>
  <c r="M20" i="17" s="1"/>
  <c r="M30" i="17" l="1"/>
  <c r="M21" i="17"/>
  <c r="M4" i="17"/>
  <c r="M7" i="17"/>
  <c r="M10" i="17"/>
  <c r="M11" i="17"/>
  <c r="M12" i="17"/>
  <c r="M13" i="17"/>
  <c r="M15" i="17"/>
  <c r="M19" i="17"/>
  <c r="J226" i="5"/>
  <c r="I226" i="5"/>
  <c r="J222" i="5"/>
  <c r="I97" i="3"/>
  <c r="I217" i="5"/>
  <c r="J217" i="5" s="1"/>
  <c r="I174" i="1"/>
  <c r="I173" i="1"/>
  <c r="I172" i="1"/>
  <c r="I171" i="1"/>
  <c r="I170" i="1"/>
  <c r="I169" i="1"/>
  <c r="I168" i="1"/>
  <c r="I167" i="1"/>
  <c r="I166" i="1"/>
  <c r="I165" i="1"/>
  <c r="I164" i="1"/>
  <c r="J216" i="5"/>
  <c r="I216" i="5"/>
  <c r="J95" i="3"/>
  <c r="I209" i="5"/>
  <c r="J207" i="5"/>
  <c r="I207" i="5"/>
  <c r="C206" i="5" a="1"/>
  <c r="C206" i="5" s="1"/>
  <c r="H206" i="5"/>
  <c r="K206" i="5" s="1"/>
  <c r="C207" i="5" a="1"/>
  <c r="C207" i="5" s="1"/>
  <c r="H207" i="5"/>
  <c r="C208" i="5" a="1"/>
  <c r="C208" i="5" s="1"/>
  <c r="H208" i="5"/>
  <c r="J208" i="5"/>
  <c r="C209" i="5" a="1"/>
  <c r="C209" i="5" s="1"/>
  <c r="H209" i="5"/>
  <c r="J209" i="5"/>
  <c r="C210" i="5" a="1"/>
  <c r="C210" i="5" s="1"/>
  <c r="H210" i="5"/>
  <c r="K210" i="5" s="1"/>
  <c r="J210" i="5"/>
  <c r="C211" i="5" a="1"/>
  <c r="C211" i="5" s="1"/>
  <c r="H211" i="5"/>
  <c r="K211" i="5" s="1"/>
  <c r="J211" i="5"/>
  <c r="C212" i="5" a="1"/>
  <c r="C212" i="5" s="1"/>
  <c r="H212" i="5"/>
  <c r="J212" i="5"/>
  <c r="C213" i="5" a="1"/>
  <c r="C213" i="5" s="1"/>
  <c r="H213" i="5"/>
  <c r="J213" i="5"/>
  <c r="C214" i="5" a="1"/>
  <c r="C214" i="5" s="1"/>
  <c r="H214" i="5"/>
  <c r="J214" i="5"/>
  <c r="C215" i="5" a="1"/>
  <c r="C215" i="5" s="1"/>
  <c r="H215" i="5"/>
  <c r="K215" i="5" s="1"/>
  <c r="J215" i="5"/>
  <c r="C216" i="5" a="1"/>
  <c r="C216" i="5" s="1"/>
  <c r="H216" i="5"/>
  <c r="C217" i="5" a="1"/>
  <c r="C217" i="5" s="1"/>
  <c r="H217" i="5"/>
  <c r="C218" i="5" a="1"/>
  <c r="C218" i="5" s="1"/>
  <c r="H218" i="5"/>
  <c r="J218" i="5"/>
  <c r="C219" i="5" a="1"/>
  <c r="C219" i="5" s="1"/>
  <c r="H219" i="5"/>
  <c r="J219" i="5"/>
  <c r="C220" i="5" a="1"/>
  <c r="C220" i="5" s="1"/>
  <c r="H220" i="5"/>
  <c r="K220" i="5" s="1"/>
  <c r="J220" i="5"/>
  <c r="C221" i="5" a="1"/>
  <c r="C221" i="5" s="1"/>
  <c r="H221" i="5"/>
  <c r="K221" i="5" s="1"/>
  <c r="J221" i="5"/>
  <c r="C222" i="5" a="1"/>
  <c r="C222" i="5" s="1"/>
  <c r="H222" i="5"/>
  <c r="C223" i="5" a="1"/>
  <c r="C223" i="5" s="1"/>
  <c r="H223" i="5"/>
  <c r="J223" i="5"/>
  <c r="C224" i="5" a="1"/>
  <c r="C224" i="5" s="1"/>
  <c r="H224" i="5"/>
  <c r="K224" i="5" s="1"/>
  <c r="J224" i="5"/>
  <c r="C225" i="5" a="1"/>
  <c r="C225" i="5" s="1"/>
  <c r="H225" i="5"/>
  <c r="K225" i="5" s="1"/>
  <c r="J225" i="5"/>
  <c r="C226" i="5" a="1"/>
  <c r="C226" i="5" s="1"/>
  <c r="H226" i="5"/>
  <c r="C227" i="5" a="1"/>
  <c r="C227" i="5" s="1"/>
  <c r="H227" i="5"/>
  <c r="C228" i="5" a="1"/>
  <c r="C228" i="5" s="1"/>
  <c r="H228" i="5"/>
  <c r="C229" i="5" a="1"/>
  <c r="C229" i="5" s="1"/>
  <c r="H229" i="5"/>
  <c r="C230" i="5" a="1"/>
  <c r="C230" i="5" s="1"/>
  <c r="H230" i="5"/>
  <c r="J230" i="5"/>
  <c r="C231" i="5" a="1"/>
  <c r="C231" i="5" s="1"/>
  <c r="H231" i="5"/>
  <c r="J231" i="5"/>
  <c r="C232" i="5" a="1"/>
  <c r="C232" i="5" s="1"/>
  <c r="H232" i="5"/>
  <c r="J232" i="5"/>
  <c r="C233" i="5" a="1"/>
  <c r="C233" i="5" s="1"/>
  <c r="H233" i="5"/>
  <c r="K233" i="5" s="1"/>
  <c r="C234" i="5" a="1"/>
  <c r="C234" i="5" s="1"/>
  <c r="H234" i="5"/>
  <c r="K234" i="5" s="1"/>
  <c r="C235" i="5" a="1"/>
  <c r="C235" i="5" s="1"/>
  <c r="H235" i="5"/>
  <c r="K235" i="5" s="1"/>
  <c r="J235" i="5"/>
  <c r="C236" i="5" a="1"/>
  <c r="C236" i="5" s="1"/>
  <c r="H236" i="5"/>
  <c r="K236" i="5" s="1"/>
  <c r="J236" i="5"/>
  <c r="C237" i="5" a="1"/>
  <c r="C237" i="5" s="1"/>
  <c r="H237" i="5"/>
  <c r="K237" i="5" s="1"/>
  <c r="J237" i="5"/>
  <c r="C238" i="5" a="1"/>
  <c r="C238" i="5" s="1"/>
  <c r="H238" i="5"/>
  <c r="K238" i="5" s="1"/>
  <c r="J238" i="5"/>
  <c r="C239" i="5" a="1"/>
  <c r="C239" i="5" s="1"/>
  <c r="H239" i="5"/>
  <c r="K239" i="5" s="1"/>
  <c r="J239" i="5"/>
  <c r="C240" i="5" a="1"/>
  <c r="C240" i="5" s="1"/>
  <c r="H240" i="5"/>
  <c r="K240" i="5" s="1"/>
  <c r="J240" i="5"/>
  <c r="C241" i="5" a="1"/>
  <c r="C241" i="5" s="1"/>
  <c r="H241" i="5"/>
  <c r="K241" i="5" s="1"/>
  <c r="J241" i="5"/>
  <c r="C242" i="5" a="1"/>
  <c r="C242" i="5" s="1"/>
  <c r="H242" i="5"/>
  <c r="K242" i="5" s="1"/>
  <c r="J242" i="5"/>
  <c r="C243" i="5" a="1"/>
  <c r="C243" i="5" s="1"/>
  <c r="H243" i="5"/>
  <c r="K243" i="5" s="1"/>
  <c r="J243" i="5"/>
  <c r="C244" i="5" a="1"/>
  <c r="C244" i="5" s="1"/>
  <c r="H244" i="5"/>
  <c r="K244" i="5" s="1"/>
  <c r="J244" i="5"/>
  <c r="I163" i="1"/>
  <c r="I162" i="1"/>
  <c r="I161" i="1"/>
  <c r="C162" i="1" a="1"/>
  <c r="C162" i="1" s="1"/>
  <c r="H162" i="1"/>
  <c r="C163" i="1" a="1"/>
  <c r="C163" i="1" s="1"/>
  <c r="H163" i="1"/>
  <c r="C164" i="1" a="1"/>
  <c r="C164" i="1" s="1"/>
  <c r="H164" i="1"/>
  <c r="C165" i="1" a="1"/>
  <c r="C165" i="1" s="1"/>
  <c r="H165" i="1"/>
  <c r="C166" i="1" a="1"/>
  <c r="C166" i="1" s="1"/>
  <c r="H166" i="1"/>
  <c r="C167" i="1" a="1"/>
  <c r="C167" i="1" s="1"/>
  <c r="H167" i="1"/>
  <c r="J167" i="1" s="1"/>
  <c r="C168" i="1" a="1"/>
  <c r="C168" i="1" s="1"/>
  <c r="H168" i="1"/>
  <c r="C169" i="1" a="1"/>
  <c r="C169" i="1" s="1"/>
  <c r="H169" i="1"/>
  <c r="C170" i="1" a="1"/>
  <c r="C170" i="1" s="1"/>
  <c r="H170" i="1"/>
  <c r="C171" i="1" a="1"/>
  <c r="C171" i="1" s="1"/>
  <c r="H171" i="1"/>
  <c r="C172" i="1" a="1"/>
  <c r="C172" i="1" s="1"/>
  <c r="H172" i="1"/>
  <c r="J172" i="1" s="1"/>
  <c r="C173" i="1" a="1"/>
  <c r="C173" i="1" s="1"/>
  <c r="H173" i="1"/>
  <c r="J173" i="1" s="1"/>
  <c r="C174" i="1" a="1"/>
  <c r="C174" i="1" s="1"/>
  <c r="H174" i="1"/>
  <c r="J174" i="1" s="1"/>
  <c r="C175" i="1" a="1"/>
  <c r="C175" i="1" s="1"/>
  <c r="H175" i="1"/>
  <c r="J175" i="1" s="1"/>
  <c r="C176" i="1" a="1"/>
  <c r="C176" i="1" s="1"/>
  <c r="H176" i="1"/>
  <c r="J176" i="1" s="1"/>
  <c r="C177" i="1" a="1"/>
  <c r="C177" i="1" s="1"/>
  <c r="H177" i="1"/>
  <c r="J177" i="1" s="1"/>
  <c r="C178" i="1" a="1"/>
  <c r="C178" i="1" s="1"/>
  <c r="H178" i="1"/>
  <c r="J178" i="1" s="1"/>
  <c r="C179" i="1" a="1"/>
  <c r="C179" i="1" s="1"/>
  <c r="H179" i="1"/>
  <c r="J179" i="1" s="1"/>
  <c r="C180" i="1" a="1"/>
  <c r="C180" i="1" s="1"/>
  <c r="H180" i="1"/>
  <c r="J180" i="1" s="1"/>
  <c r="C181" i="1" a="1"/>
  <c r="C181" i="1" s="1"/>
  <c r="H181" i="1"/>
  <c r="J181" i="1" s="1"/>
  <c r="C182" i="1" a="1"/>
  <c r="C182" i="1" s="1"/>
  <c r="H182" i="1"/>
  <c r="J182" i="1" s="1"/>
  <c r="C183" i="1" a="1"/>
  <c r="C183" i="1" s="1"/>
  <c r="H183" i="1"/>
  <c r="J183" i="1" s="1"/>
  <c r="C184" i="1" a="1"/>
  <c r="C184" i="1" s="1"/>
  <c r="H184" i="1"/>
  <c r="J184" i="1" s="1"/>
  <c r="C185" i="1" a="1"/>
  <c r="C185" i="1" s="1"/>
  <c r="H185" i="1"/>
  <c r="J185" i="1" s="1"/>
  <c r="C186" i="1" a="1"/>
  <c r="C186" i="1" s="1"/>
  <c r="H186" i="1"/>
  <c r="J186" i="1" s="1"/>
  <c r="C187" i="1" a="1"/>
  <c r="C187" i="1" s="1"/>
  <c r="H187" i="1"/>
  <c r="J187" i="1" s="1"/>
  <c r="C188" i="1" a="1"/>
  <c r="C188" i="1" s="1"/>
  <c r="H188" i="1"/>
  <c r="J188" i="1" s="1"/>
  <c r="L18" i="17"/>
  <c r="K18" i="17"/>
  <c r="M18" i="17" s="1"/>
  <c r="L17" i="17"/>
  <c r="K17" i="17"/>
  <c r="M17" i="17" s="1"/>
  <c r="L16" i="17"/>
  <c r="K16" i="17"/>
  <c r="M16" i="17" s="1"/>
  <c r="L15" i="17"/>
  <c r="K15" i="17"/>
  <c r="L14" i="17"/>
  <c r="K14" i="17"/>
  <c r="M14" i="17" s="1"/>
  <c r="J91" i="3"/>
  <c r="I91" i="3"/>
  <c r="I192" i="5"/>
  <c r="I191" i="5"/>
  <c r="I160" i="1"/>
  <c r="I159" i="1"/>
  <c r="I158" i="1"/>
  <c r="I157" i="1"/>
  <c r="L9" i="17"/>
  <c r="K9" i="17"/>
  <c r="M9" i="17" s="1"/>
  <c r="L8" i="17"/>
  <c r="K8" i="17"/>
  <c r="M8" i="17" s="1"/>
  <c r="L7" i="17"/>
  <c r="K7" i="17"/>
  <c r="L6" i="17"/>
  <c r="K6" i="17"/>
  <c r="M6" i="17" s="1"/>
  <c r="C6" i="17" a="1"/>
  <c r="C6" i="17" s="1"/>
  <c r="L5" i="17"/>
  <c r="K5" i="17"/>
  <c r="M5" i="17" s="1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2" i="17"/>
  <c r="K3" i="17"/>
  <c r="M3" i="17" s="1"/>
  <c r="C3" i="17" a="1"/>
  <c r="C3" i="17" s="1"/>
  <c r="C4" i="17" a="1"/>
  <c r="C4" i="17" s="1"/>
  <c r="C5" i="17" a="1"/>
  <c r="C5" i="17" s="1"/>
  <c r="C7" i="17" a="1"/>
  <c r="C7" i="17" s="1"/>
  <c r="C8" i="17" a="1"/>
  <c r="C8" i="17" s="1"/>
  <c r="C9" i="17" a="1"/>
  <c r="C9" i="17" s="1"/>
  <c r="C10" i="17" a="1"/>
  <c r="C10" i="17" s="1"/>
  <c r="C11" i="17" a="1"/>
  <c r="C11" i="17" s="1"/>
  <c r="C12" i="17" a="1"/>
  <c r="C12" i="17" s="1"/>
  <c r="C13" i="17" a="1"/>
  <c r="C13" i="17" s="1"/>
  <c r="C14" i="17" a="1"/>
  <c r="C14" i="17" s="1"/>
  <c r="C15" i="17" a="1"/>
  <c r="C15" i="17" s="1"/>
  <c r="C16" i="17" a="1"/>
  <c r="C16" i="17" s="1"/>
  <c r="C17" i="17" a="1"/>
  <c r="C17" i="17" s="1"/>
  <c r="C18" i="17" a="1"/>
  <c r="C18" i="17" s="1"/>
  <c r="C19" i="17" a="1"/>
  <c r="C19" i="17" s="1"/>
  <c r="C20" i="17" a="1"/>
  <c r="C20" i="17" s="1"/>
  <c r="C21" i="17" a="1"/>
  <c r="C21" i="17" s="1"/>
  <c r="C22" i="17" a="1"/>
  <c r="C22" i="17" s="1"/>
  <c r="C23" i="17" a="1"/>
  <c r="C23" i="17" s="1"/>
  <c r="C24" i="17" a="1"/>
  <c r="C24" i="17" s="1"/>
  <c r="C25" i="17" a="1"/>
  <c r="C25" i="17" s="1"/>
  <c r="C26" i="17" a="1"/>
  <c r="C26" i="17" s="1"/>
  <c r="C27" i="17" a="1"/>
  <c r="C27" i="17" s="1"/>
  <c r="C28" i="17" a="1"/>
  <c r="C28" i="17" s="1"/>
  <c r="C29" i="17" a="1"/>
  <c r="C29" i="17" s="1"/>
  <c r="C30" i="17" a="1"/>
  <c r="C30" i="17" s="1"/>
  <c r="C31" i="17" a="1"/>
  <c r="C31" i="17" s="1"/>
  <c r="C32" i="17" a="1"/>
  <c r="C32" i="17" s="1"/>
  <c r="C33" i="17" a="1"/>
  <c r="C33" i="17" s="1"/>
  <c r="C34" i="17" a="1"/>
  <c r="C34" i="17" s="1"/>
  <c r="C35" i="17" a="1"/>
  <c r="C35" i="17" s="1"/>
  <c r="C36" i="17" a="1"/>
  <c r="C36" i="17" s="1"/>
  <c r="C37" i="17" a="1"/>
  <c r="C37" i="17" s="1"/>
  <c r="C38" i="17" a="1"/>
  <c r="C38" i="17" s="1"/>
  <c r="C39" i="17" a="1"/>
  <c r="C39" i="17" s="1"/>
  <c r="C40" i="17" a="1"/>
  <c r="C40" i="17" s="1"/>
  <c r="C41" i="17" a="1"/>
  <c r="C41" i="17" s="1"/>
  <c r="C42" i="17" a="1"/>
  <c r="C42" i="17" s="1"/>
  <c r="C43" i="17" a="1"/>
  <c r="C43" i="17" s="1"/>
  <c r="C44" i="17" a="1"/>
  <c r="C44" i="17" s="1"/>
  <c r="C45" i="17" a="1"/>
  <c r="C45" i="17" s="1"/>
  <c r="K2" i="17"/>
  <c r="M2" i="17" s="1"/>
  <c r="I3" i="17"/>
  <c r="N3" i="17" s="1"/>
  <c r="I4" i="17"/>
  <c r="N4" i="17" s="1"/>
  <c r="I5" i="17"/>
  <c r="N5" i="17" s="1"/>
  <c r="I6" i="17"/>
  <c r="N6" i="17" s="1"/>
  <c r="I7" i="17"/>
  <c r="N7" i="17" s="1"/>
  <c r="I8" i="17"/>
  <c r="N8" i="17" s="1"/>
  <c r="I9" i="17"/>
  <c r="N9" i="17" s="1"/>
  <c r="I10" i="17"/>
  <c r="N10" i="17" s="1"/>
  <c r="I11" i="17"/>
  <c r="N11" i="17" s="1"/>
  <c r="I12" i="17"/>
  <c r="N12" i="17" s="1"/>
  <c r="I13" i="17"/>
  <c r="N13" i="17" s="1"/>
  <c r="I14" i="17"/>
  <c r="N14" i="17" s="1"/>
  <c r="I15" i="17"/>
  <c r="N15" i="17" s="1"/>
  <c r="I16" i="17"/>
  <c r="N16" i="17" s="1"/>
  <c r="I17" i="17"/>
  <c r="N17" i="17" s="1"/>
  <c r="I18" i="17"/>
  <c r="N18" i="17" s="1"/>
  <c r="I19" i="17"/>
  <c r="N19" i="17" s="1"/>
  <c r="I20" i="17"/>
  <c r="N20" i="17" s="1"/>
  <c r="I21" i="17"/>
  <c r="N21" i="17" s="1"/>
  <c r="I22" i="17"/>
  <c r="N22" i="17" s="1"/>
  <c r="I23" i="17"/>
  <c r="N23" i="17" s="1"/>
  <c r="I24" i="17"/>
  <c r="N24" i="17" s="1"/>
  <c r="I25" i="17"/>
  <c r="N25" i="17" s="1"/>
  <c r="I26" i="17"/>
  <c r="N26" i="17" s="1"/>
  <c r="I27" i="17"/>
  <c r="N27" i="17" s="1"/>
  <c r="I28" i="17"/>
  <c r="N28" i="17" s="1"/>
  <c r="I29" i="17"/>
  <c r="N29" i="17" s="1"/>
  <c r="I30" i="17"/>
  <c r="I31" i="17"/>
  <c r="N31" i="17" s="1"/>
  <c r="I32" i="17"/>
  <c r="N32" i="17" s="1"/>
  <c r="I33" i="17"/>
  <c r="N33" i="17" s="1"/>
  <c r="I34" i="17"/>
  <c r="N34" i="17" s="1"/>
  <c r="I35" i="17"/>
  <c r="N35" i="17" s="1"/>
  <c r="I36" i="17"/>
  <c r="N36" i="17" s="1"/>
  <c r="I37" i="17"/>
  <c r="N37" i="17" s="1"/>
  <c r="I38" i="17"/>
  <c r="N38" i="17" s="1"/>
  <c r="I39" i="17"/>
  <c r="N39" i="17" s="1"/>
  <c r="I40" i="17"/>
  <c r="N40" i="17" s="1"/>
  <c r="I41" i="17"/>
  <c r="N41" i="17" s="1"/>
  <c r="I42" i="17"/>
  <c r="N42" i="17" s="1"/>
  <c r="I43" i="17"/>
  <c r="N43" i="17" s="1"/>
  <c r="I44" i="17"/>
  <c r="N44" i="17" s="1"/>
  <c r="I45" i="17"/>
  <c r="N45" i="17" s="1"/>
  <c r="I2" i="17"/>
  <c r="N2" i="17" s="1"/>
  <c r="C2" i="17" a="1"/>
  <c r="C2" i="17" s="1"/>
  <c r="I188" i="5"/>
  <c r="J187" i="5"/>
  <c r="I180" i="5"/>
  <c r="J84" i="3"/>
  <c r="I84" i="3"/>
  <c r="I156" i="1"/>
  <c r="I155" i="1"/>
  <c r="I154" i="1"/>
  <c r="I153" i="1"/>
  <c r="I152" i="1"/>
  <c r="I151" i="1"/>
  <c r="I150" i="1"/>
  <c r="I178" i="5"/>
  <c r="I176" i="5"/>
  <c r="I149" i="1"/>
  <c r="I148" i="1"/>
  <c r="I147" i="1"/>
  <c r="I146" i="1"/>
  <c r="I145" i="1"/>
  <c r="I144" i="1"/>
  <c r="I143" i="1"/>
  <c r="I142" i="1"/>
  <c r="I141" i="1"/>
  <c r="I140" i="1"/>
  <c r="I139" i="1"/>
  <c r="I138" i="1"/>
  <c r="I169" i="5"/>
  <c r="I168" i="5"/>
  <c r="J168" i="5" s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C98" i="1" a="1"/>
  <c r="C98" i="1" s="1"/>
  <c r="C97" i="1" a="1"/>
  <c r="C97" i="1" s="1"/>
  <c r="C96" i="1" a="1"/>
  <c r="C96" i="1" s="1"/>
  <c r="C95" i="1" a="1"/>
  <c r="C95" i="1" s="1"/>
  <c r="C94" i="1" a="1"/>
  <c r="C94" i="1" s="1"/>
  <c r="C93" i="1" a="1"/>
  <c r="C93" i="1" s="1"/>
  <c r="C92" i="1" a="1"/>
  <c r="C92" i="1" s="1"/>
  <c r="C91" i="1" a="1"/>
  <c r="C91" i="1" s="1"/>
  <c r="C90" i="1" a="1"/>
  <c r="C90" i="1" s="1"/>
  <c r="C89" i="1" a="1"/>
  <c r="C89" i="1" s="1"/>
  <c r="C88" i="1" a="1"/>
  <c r="C88" i="1" s="1"/>
  <c r="C87" i="1" a="1"/>
  <c r="C87" i="1" s="1"/>
  <c r="C86" i="1" a="1"/>
  <c r="C86" i="1" s="1"/>
  <c r="C85" i="1" a="1"/>
  <c r="C85" i="1" s="1"/>
  <c r="C84" i="1" a="1"/>
  <c r="C84" i="1" s="1"/>
  <c r="C83" i="1" a="1"/>
  <c r="C83" i="1" s="1"/>
  <c r="C82" i="1" a="1"/>
  <c r="C82" i="1" s="1"/>
  <c r="C81" i="1" a="1"/>
  <c r="C81" i="1" s="1"/>
  <c r="C80" i="1" a="1"/>
  <c r="C80" i="1" s="1"/>
  <c r="C79" i="1" a="1"/>
  <c r="C79" i="1" s="1"/>
  <c r="C78" i="1" a="1"/>
  <c r="C78" i="1" s="1"/>
  <c r="C77" i="1" a="1"/>
  <c r="C77" i="1" s="1"/>
  <c r="C76" i="1" a="1"/>
  <c r="C76" i="1" s="1"/>
  <c r="C75" i="1" a="1"/>
  <c r="C75" i="1" s="1"/>
  <c r="C74" i="1" a="1"/>
  <c r="C74" i="1" s="1"/>
  <c r="C73" i="1" a="1"/>
  <c r="C73" i="1" s="1"/>
  <c r="C72" i="1" a="1"/>
  <c r="C72" i="1" s="1"/>
  <c r="C71" i="1" a="1"/>
  <c r="C71" i="1" s="1"/>
  <c r="C70" i="1" a="1"/>
  <c r="C70" i="1" s="1"/>
  <c r="C69" i="1" a="1"/>
  <c r="C69" i="1" s="1"/>
  <c r="C68" i="1" a="1"/>
  <c r="C68" i="1" s="1"/>
  <c r="C67" i="1" a="1"/>
  <c r="C67" i="1" s="1"/>
  <c r="C66" i="1" a="1"/>
  <c r="C66" i="1" s="1"/>
  <c r="C65" i="1" a="1"/>
  <c r="C65" i="1" s="1"/>
  <c r="C64" i="1" a="1"/>
  <c r="C64" i="1" s="1"/>
  <c r="C63" i="1" a="1"/>
  <c r="C63" i="1" s="1"/>
  <c r="C62" i="1" a="1"/>
  <c r="C62" i="1" s="1"/>
  <c r="C61" i="1" a="1"/>
  <c r="C61" i="1" s="1"/>
  <c r="C60" i="1" a="1"/>
  <c r="C60" i="1" s="1"/>
  <c r="C59" i="1" a="1"/>
  <c r="C59" i="1" s="1"/>
  <c r="C58" i="1" a="1"/>
  <c r="C58" i="1" s="1"/>
  <c r="C57" i="1" a="1"/>
  <c r="C57" i="1" s="1"/>
  <c r="C56" i="1" a="1"/>
  <c r="C56" i="1" s="1"/>
  <c r="C55" i="1" a="1"/>
  <c r="C55" i="1" s="1"/>
  <c r="C54" i="1" a="1"/>
  <c r="C54" i="1" s="1"/>
  <c r="C53" i="1" a="1"/>
  <c r="C53" i="1" s="1"/>
  <c r="C52" i="1" a="1"/>
  <c r="C52" i="1" s="1"/>
  <c r="C51" i="1" a="1"/>
  <c r="C51" i="1" s="1"/>
  <c r="C50" i="1" a="1"/>
  <c r="C50" i="1" s="1"/>
  <c r="C49" i="1" a="1"/>
  <c r="C49" i="1" s="1"/>
  <c r="C48" i="1" a="1"/>
  <c r="C48" i="1" s="1"/>
  <c r="C47" i="1" a="1"/>
  <c r="C47" i="1" s="1"/>
  <c r="C46" i="1" a="1"/>
  <c r="C46" i="1" s="1"/>
  <c r="C45" i="1" a="1"/>
  <c r="C45" i="1" s="1"/>
  <c r="C44" i="1" a="1"/>
  <c r="C44" i="1" s="1"/>
  <c r="C43" i="1" a="1"/>
  <c r="C43" i="1" s="1"/>
  <c r="C42" i="1" a="1"/>
  <c r="C42" i="1" s="1"/>
  <c r="C41" i="1" a="1"/>
  <c r="C41" i="1" s="1"/>
  <c r="C40" i="1" a="1"/>
  <c r="C40" i="1" s="1"/>
  <c r="C39" i="1" a="1"/>
  <c r="C39" i="1" s="1"/>
  <c r="C38" i="1" a="1"/>
  <c r="C38" i="1" s="1"/>
  <c r="C37" i="1" a="1"/>
  <c r="C37" i="1" s="1"/>
  <c r="C36" i="1" a="1"/>
  <c r="C36" i="1" s="1"/>
  <c r="C35" i="1" a="1"/>
  <c r="C35" i="1" s="1"/>
  <c r="C34" i="1" a="1"/>
  <c r="C34" i="1" s="1"/>
  <c r="C33" i="1" a="1"/>
  <c r="C33" i="1" s="1"/>
  <c r="C32" i="1" a="1"/>
  <c r="C32" i="1" s="1"/>
  <c r="C31" i="1" a="1"/>
  <c r="C31" i="1" s="1"/>
  <c r="C30" i="1" a="1"/>
  <c r="C30" i="1" s="1"/>
  <c r="C29" i="1" a="1"/>
  <c r="C29" i="1" s="1"/>
  <c r="C28" i="1" a="1"/>
  <c r="C28" i="1" s="1"/>
  <c r="C27" i="1" a="1"/>
  <c r="C27" i="1" s="1"/>
  <c r="C26" i="1" a="1"/>
  <c r="C26" i="1" s="1"/>
  <c r="C25" i="1" a="1"/>
  <c r="C25" i="1" s="1"/>
  <c r="C24" i="1" a="1"/>
  <c r="C24" i="1" s="1"/>
  <c r="C23" i="1" a="1"/>
  <c r="C23" i="1" s="1"/>
  <c r="C22" i="1" a="1"/>
  <c r="C22" i="1" s="1"/>
  <c r="C21" i="1" a="1"/>
  <c r="C21" i="1" s="1"/>
  <c r="C20" i="1" a="1"/>
  <c r="C20" i="1" s="1"/>
  <c r="C19" i="1" a="1"/>
  <c r="C19" i="1" s="1"/>
  <c r="C18" i="1" a="1"/>
  <c r="C18" i="1" s="1"/>
  <c r="C17" i="1" a="1"/>
  <c r="C17" i="1" s="1"/>
  <c r="C16" i="1" a="1"/>
  <c r="C16" i="1" s="1"/>
  <c r="C15" i="1" a="1"/>
  <c r="C15" i="1" s="1"/>
  <c r="C14" i="1" a="1"/>
  <c r="C14" i="1" s="1"/>
  <c r="C13" i="1" a="1"/>
  <c r="C13" i="1" s="1"/>
  <c r="C12" i="1" a="1"/>
  <c r="C12" i="1" s="1"/>
  <c r="C11" i="1" a="1"/>
  <c r="C11" i="1" s="1"/>
  <c r="C10" i="1" a="1"/>
  <c r="C10" i="1" s="1"/>
  <c r="C9" i="1" a="1"/>
  <c r="C9" i="1" s="1"/>
  <c r="C8" i="1" a="1"/>
  <c r="C8" i="1" s="1"/>
  <c r="C7" i="1" a="1"/>
  <c r="C7" i="1" s="1"/>
  <c r="C6" i="1" a="1"/>
  <c r="C6" i="1" s="1"/>
  <c r="C5" i="1" a="1"/>
  <c r="C5" i="1" s="1"/>
  <c r="C4" i="1" a="1"/>
  <c r="C4" i="1" s="1"/>
  <c r="C3" i="1" a="1"/>
  <c r="C3" i="1" s="1"/>
  <c r="C2" i="1" a="1"/>
  <c r="C2" i="1" s="1"/>
  <c r="I137" i="1"/>
  <c r="I136" i="1"/>
  <c r="I135" i="1"/>
  <c r="C136" i="1" a="1"/>
  <c r="C136" i="1" s="1"/>
  <c r="H136" i="1"/>
  <c r="J136" i="1" s="1"/>
  <c r="C137" i="1" a="1"/>
  <c r="C137" i="1" s="1"/>
  <c r="H137" i="1"/>
  <c r="J137" i="1" s="1"/>
  <c r="C138" i="1" a="1"/>
  <c r="C138" i="1" s="1"/>
  <c r="H138" i="1"/>
  <c r="J138" i="1" s="1"/>
  <c r="C139" i="1" a="1"/>
  <c r="C139" i="1" s="1"/>
  <c r="H139" i="1"/>
  <c r="J139" i="1" s="1"/>
  <c r="C140" i="1" a="1"/>
  <c r="C140" i="1" s="1"/>
  <c r="H140" i="1"/>
  <c r="J140" i="1" s="1"/>
  <c r="C141" i="1" a="1"/>
  <c r="C141" i="1" s="1"/>
  <c r="H141" i="1"/>
  <c r="C142" i="1" a="1"/>
  <c r="C142" i="1" s="1"/>
  <c r="H142" i="1"/>
  <c r="J142" i="1" s="1"/>
  <c r="C143" i="1" a="1"/>
  <c r="C143" i="1" s="1"/>
  <c r="H143" i="1"/>
  <c r="J143" i="1" s="1"/>
  <c r="C144" i="1" a="1"/>
  <c r="C144" i="1" s="1"/>
  <c r="H144" i="1"/>
  <c r="J144" i="1" s="1"/>
  <c r="C145" i="1" a="1"/>
  <c r="C145" i="1" s="1"/>
  <c r="H145" i="1"/>
  <c r="C146" i="1" a="1"/>
  <c r="C146" i="1" s="1"/>
  <c r="H146" i="1"/>
  <c r="J146" i="1" s="1"/>
  <c r="C147" i="1" a="1"/>
  <c r="C147" i="1" s="1"/>
  <c r="H147" i="1"/>
  <c r="J147" i="1" s="1"/>
  <c r="C148" i="1" a="1"/>
  <c r="C148" i="1" s="1"/>
  <c r="H148" i="1"/>
  <c r="J148" i="1" s="1"/>
  <c r="C149" i="1" a="1"/>
  <c r="C149" i="1" s="1"/>
  <c r="H149" i="1"/>
  <c r="C150" i="1" a="1"/>
  <c r="C150" i="1" s="1"/>
  <c r="H150" i="1"/>
  <c r="C151" i="1" a="1"/>
  <c r="C151" i="1" s="1"/>
  <c r="H151" i="1"/>
  <c r="C152" i="1" a="1"/>
  <c r="C152" i="1" s="1"/>
  <c r="H152" i="1"/>
  <c r="J152" i="1" s="1"/>
  <c r="C153" i="1" a="1"/>
  <c r="C153" i="1" s="1"/>
  <c r="H153" i="1"/>
  <c r="J153" i="1" s="1"/>
  <c r="C154" i="1" a="1"/>
  <c r="C154" i="1" s="1"/>
  <c r="H154" i="1"/>
  <c r="C155" i="1" a="1"/>
  <c r="C155" i="1" s="1"/>
  <c r="H155" i="1"/>
  <c r="C156" i="1" a="1"/>
  <c r="C156" i="1" s="1"/>
  <c r="H156" i="1"/>
  <c r="J156" i="1" s="1"/>
  <c r="C157" i="1" a="1"/>
  <c r="C157" i="1" s="1"/>
  <c r="H157" i="1"/>
  <c r="J157" i="1" s="1"/>
  <c r="C158" i="1" a="1"/>
  <c r="C158" i="1" s="1"/>
  <c r="H158" i="1"/>
  <c r="J158" i="1" s="1"/>
  <c r="C159" i="1" a="1"/>
  <c r="C159" i="1" s="1"/>
  <c r="H159" i="1"/>
  <c r="C160" i="1" a="1"/>
  <c r="C160" i="1" s="1"/>
  <c r="H160" i="1"/>
  <c r="J160" i="1" s="1"/>
  <c r="C161" i="1" a="1"/>
  <c r="C161" i="1" s="1"/>
  <c r="H161" i="1"/>
  <c r="J161" i="1" s="1"/>
  <c r="I134" i="1"/>
  <c r="I133" i="1"/>
  <c r="C133" i="1" a="1"/>
  <c r="C133" i="1" s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J166" i="5"/>
  <c r="J163" i="5"/>
  <c r="C164" i="5" a="1"/>
  <c r="C164" i="5" s="1"/>
  <c r="H164" i="5"/>
  <c r="K164" i="5" s="1"/>
  <c r="J164" i="5"/>
  <c r="C165" i="5" a="1"/>
  <c r="C165" i="5" s="1"/>
  <c r="H165" i="5"/>
  <c r="J165" i="5"/>
  <c r="C166" i="5" a="1"/>
  <c r="C166" i="5" s="1"/>
  <c r="H166" i="5"/>
  <c r="C167" i="5" a="1"/>
  <c r="C167" i="5" s="1"/>
  <c r="H167" i="5"/>
  <c r="J167" i="5"/>
  <c r="C168" i="5" a="1"/>
  <c r="C168" i="5" s="1"/>
  <c r="H168" i="5"/>
  <c r="C169" i="5" a="1"/>
  <c r="C169" i="5" s="1"/>
  <c r="H169" i="5"/>
  <c r="J169" i="5"/>
  <c r="C170" i="5" a="1"/>
  <c r="C170" i="5" s="1"/>
  <c r="H170" i="5"/>
  <c r="K170" i="5" s="1"/>
  <c r="J170" i="5"/>
  <c r="C171" i="5" a="1"/>
  <c r="C171" i="5" s="1"/>
  <c r="H171" i="5"/>
  <c r="J171" i="5"/>
  <c r="C172" i="5" a="1"/>
  <c r="C172" i="5" s="1"/>
  <c r="H172" i="5"/>
  <c r="J172" i="5"/>
  <c r="C173" i="5" a="1"/>
  <c r="C173" i="5" s="1"/>
  <c r="H173" i="5"/>
  <c r="J173" i="5"/>
  <c r="C174" i="5" a="1"/>
  <c r="C174" i="5" s="1"/>
  <c r="H174" i="5"/>
  <c r="J174" i="5"/>
  <c r="C175" i="5" a="1"/>
  <c r="C175" i="5" s="1"/>
  <c r="H175" i="5"/>
  <c r="J175" i="5"/>
  <c r="C176" i="5" a="1"/>
  <c r="C176" i="5" s="1"/>
  <c r="H176" i="5"/>
  <c r="C177" i="5" a="1"/>
  <c r="C177" i="5" s="1"/>
  <c r="H177" i="5"/>
  <c r="J177" i="5"/>
  <c r="C178" i="5" a="1"/>
  <c r="C178" i="5" s="1"/>
  <c r="H178" i="5"/>
  <c r="J178" i="5"/>
  <c r="C179" i="5" a="1"/>
  <c r="C179" i="5" s="1"/>
  <c r="H179" i="5"/>
  <c r="K179" i="5" s="1"/>
  <c r="J179" i="5"/>
  <c r="C180" i="5" a="1"/>
  <c r="C180" i="5" s="1"/>
  <c r="H180" i="5"/>
  <c r="J180" i="5"/>
  <c r="C181" i="5" a="1"/>
  <c r="C181" i="5" s="1"/>
  <c r="H181" i="5"/>
  <c r="K181" i="5" s="1"/>
  <c r="J181" i="5"/>
  <c r="C182" i="5" a="1"/>
  <c r="C182" i="5" s="1"/>
  <c r="H182" i="5"/>
  <c r="J182" i="5"/>
  <c r="C183" i="5" a="1"/>
  <c r="C183" i="5" s="1"/>
  <c r="H183" i="5"/>
  <c r="J183" i="5"/>
  <c r="C184" i="5" a="1"/>
  <c r="C184" i="5" s="1"/>
  <c r="H184" i="5"/>
  <c r="J184" i="5"/>
  <c r="C185" i="5" a="1"/>
  <c r="C185" i="5" s="1"/>
  <c r="H185" i="5"/>
  <c r="K185" i="5" s="1"/>
  <c r="J185" i="5"/>
  <c r="C186" i="5" a="1"/>
  <c r="C186" i="5" s="1"/>
  <c r="H186" i="5"/>
  <c r="J186" i="5"/>
  <c r="C187" i="5" a="1"/>
  <c r="C187" i="5" s="1"/>
  <c r="H187" i="5"/>
  <c r="C188" i="5" a="1"/>
  <c r="C188" i="5" s="1"/>
  <c r="H188" i="5"/>
  <c r="J188" i="5"/>
  <c r="C189" i="5" a="1"/>
  <c r="C189" i="5" s="1"/>
  <c r="H189" i="5"/>
  <c r="J189" i="5"/>
  <c r="C190" i="5" a="1"/>
  <c r="C190" i="5" s="1"/>
  <c r="H190" i="5"/>
  <c r="K190" i="5" s="1"/>
  <c r="J190" i="5"/>
  <c r="C191" i="5" a="1"/>
  <c r="C191" i="5" s="1"/>
  <c r="H191" i="5"/>
  <c r="J191" i="5"/>
  <c r="C192" i="5" a="1"/>
  <c r="C192" i="5" s="1"/>
  <c r="H192" i="5"/>
  <c r="K192" i="5" s="1"/>
  <c r="J192" i="5"/>
  <c r="C193" i="5" a="1"/>
  <c r="C193" i="5" s="1"/>
  <c r="H193" i="5"/>
  <c r="J193" i="5"/>
  <c r="C194" i="5" a="1"/>
  <c r="C194" i="5" s="1"/>
  <c r="H194" i="5"/>
  <c r="J194" i="5"/>
  <c r="C195" i="5" a="1"/>
  <c r="C195" i="5" s="1"/>
  <c r="H195" i="5"/>
  <c r="J195" i="5"/>
  <c r="C196" i="5" a="1"/>
  <c r="C196" i="5" s="1"/>
  <c r="H196" i="5"/>
  <c r="K196" i="5" s="1"/>
  <c r="J196" i="5"/>
  <c r="C197" i="5" a="1"/>
  <c r="C197" i="5" s="1"/>
  <c r="H197" i="5"/>
  <c r="J197" i="5"/>
  <c r="C198" i="5" a="1"/>
  <c r="C198" i="5" s="1"/>
  <c r="H198" i="5"/>
  <c r="J198" i="5"/>
  <c r="C199" i="5" a="1"/>
  <c r="C199" i="5" s="1"/>
  <c r="H199" i="5"/>
  <c r="J199" i="5"/>
  <c r="C200" i="5" a="1"/>
  <c r="C200" i="5" s="1"/>
  <c r="H200" i="5"/>
  <c r="C201" i="5" a="1"/>
  <c r="C201" i="5" s="1"/>
  <c r="H201" i="5"/>
  <c r="J201" i="5"/>
  <c r="C202" i="5" a="1"/>
  <c r="C202" i="5" s="1"/>
  <c r="H202" i="5"/>
  <c r="J202" i="5"/>
  <c r="C203" i="5" a="1"/>
  <c r="C203" i="5" s="1"/>
  <c r="H203" i="5"/>
  <c r="J203" i="5"/>
  <c r="C204" i="5" a="1"/>
  <c r="C204" i="5" s="1"/>
  <c r="H204" i="5"/>
  <c r="J204" i="5"/>
  <c r="C205" i="5" a="1"/>
  <c r="C205" i="5" s="1"/>
  <c r="H205" i="5"/>
  <c r="J205" i="5"/>
  <c r="I160" i="5"/>
  <c r="I159" i="5"/>
  <c r="I158" i="5"/>
  <c r="J157" i="5"/>
  <c r="J156" i="5"/>
  <c r="J154" i="5"/>
  <c r="I153" i="5"/>
  <c r="J149" i="5"/>
  <c r="J147" i="5"/>
  <c r="I115" i="1"/>
  <c r="I114" i="1"/>
  <c r="I113" i="1"/>
  <c r="I112" i="1"/>
  <c r="I111" i="1"/>
  <c r="I110" i="1"/>
  <c r="K232" i="5" l="1"/>
  <c r="K231" i="5"/>
  <c r="K230" i="5"/>
  <c r="K229" i="5"/>
  <c r="K228" i="5"/>
  <c r="K227" i="5"/>
  <c r="N30" i="17"/>
  <c r="K226" i="5"/>
  <c r="K223" i="5"/>
  <c r="K222" i="5"/>
  <c r="K219" i="5"/>
  <c r="K218" i="5"/>
  <c r="J171" i="1"/>
  <c r="J170" i="1"/>
  <c r="J169" i="1"/>
  <c r="J168" i="1"/>
  <c r="J166" i="1"/>
  <c r="J165" i="1"/>
  <c r="J164" i="1"/>
  <c r="K217" i="5"/>
  <c r="K216" i="5"/>
  <c r="K214" i="5"/>
  <c r="K213" i="5"/>
  <c r="K212" i="5"/>
  <c r="K209" i="5"/>
  <c r="K208" i="5"/>
  <c r="K207" i="5"/>
  <c r="K204" i="5"/>
  <c r="K200" i="5"/>
  <c r="K198" i="5"/>
  <c r="J163" i="1"/>
  <c r="J162" i="1"/>
  <c r="K194" i="5"/>
  <c r="K193" i="5"/>
  <c r="K186" i="5"/>
  <c r="K182" i="5"/>
  <c r="K205" i="5"/>
  <c r="K201" i="5"/>
  <c r="K197" i="5"/>
  <c r="K203" i="5"/>
  <c r="K199" i="5"/>
  <c r="K195" i="5"/>
  <c r="K191" i="5"/>
  <c r="K189" i="5"/>
  <c r="J159" i="1"/>
  <c r="K188" i="5"/>
  <c r="K187" i="5"/>
  <c r="K184" i="5"/>
  <c r="K183" i="5"/>
  <c r="K180" i="5"/>
  <c r="J155" i="1"/>
  <c r="J154" i="1"/>
  <c r="J151" i="1"/>
  <c r="J150" i="1"/>
  <c r="K178" i="5"/>
  <c r="K177" i="5"/>
  <c r="K176" i="5"/>
  <c r="K175" i="5"/>
  <c r="K174" i="5"/>
  <c r="J149" i="1"/>
  <c r="J145" i="1"/>
  <c r="J141" i="1"/>
  <c r="K173" i="5"/>
  <c r="K172" i="5"/>
  <c r="K171" i="5"/>
  <c r="K169" i="5"/>
  <c r="K168" i="5"/>
  <c r="K167" i="5"/>
  <c r="K166" i="5"/>
  <c r="K165" i="5"/>
  <c r="K202" i="5"/>
  <c r="J145" i="5"/>
  <c r="J141" i="5"/>
  <c r="J140" i="5"/>
  <c r="I139" i="5"/>
  <c r="I138" i="5"/>
  <c r="I73" i="3" l="1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K140" i="5" s="1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2" i="5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  <c r="C19" i="5" a="1"/>
  <c r="C19" i="5" s="1"/>
  <c r="C20" i="5" a="1"/>
  <c r="C20" i="5" s="1"/>
  <c r="C21" i="5" a="1"/>
  <c r="C21" i="5" s="1"/>
  <c r="C22" i="5" a="1"/>
  <c r="C22" i="5" s="1"/>
  <c r="C23" i="5" a="1"/>
  <c r="C23" i="5" s="1"/>
  <c r="C24" i="5" a="1"/>
  <c r="C24" i="5" s="1"/>
  <c r="C25" i="5" a="1"/>
  <c r="C25" i="5" s="1"/>
  <c r="C26" i="5" a="1"/>
  <c r="C26" i="5" s="1"/>
  <c r="C27" i="5" a="1"/>
  <c r="C27" i="5" s="1"/>
  <c r="C28" i="5" a="1"/>
  <c r="C28" i="5" s="1"/>
  <c r="C29" i="5" a="1"/>
  <c r="C29" i="5" s="1"/>
  <c r="C30" i="5" a="1"/>
  <c r="C30" i="5" s="1"/>
  <c r="C31" i="5" a="1"/>
  <c r="C31" i="5" s="1"/>
  <c r="C32" i="5" a="1"/>
  <c r="C32" i="5" s="1"/>
  <c r="C33" i="5" a="1"/>
  <c r="C33" i="5" s="1"/>
  <c r="C34" i="5" a="1"/>
  <c r="C34" i="5" s="1"/>
  <c r="C35" i="5" a="1"/>
  <c r="C35" i="5" s="1"/>
  <c r="C36" i="5" a="1"/>
  <c r="C36" i="5" s="1"/>
  <c r="C37" i="5" a="1"/>
  <c r="C37" i="5" s="1"/>
  <c r="C38" i="5" a="1"/>
  <c r="C38" i="5" s="1"/>
  <c r="C39" i="5" a="1"/>
  <c r="C39" i="5" s="1"/>
  <c r="C40" i="5" a="1"/>
  <c r="C40" i="5" s="1"/>
  <c r="C41" i="5" a="1"/>
  <c r="C41" i="5" s="1"/>
  <c r="C42" i="5" a="1"/>
  <c r="C42" i="5" s="1"/>
  <c r="C43" i="5" a="1"/>
  <c r="C43" i="5" s="1"/>
  <c r="C44" i="5" a="1"/>
  <c r="C44" i="5" s="1"/>
  <c r="C45" i="5" a="1"/>
  <c r="C45" i="5" s="1"/>
  <c r="C46" i="5" a="1"/>
  <c r="C46" i="5" s="1"/>
  <c r="C47" i="5" a="1"/>
  <c r="C47" i="5" s="1"/>
  <c r="C48" i="5" a="1"/>
  <c r="C48" i="5" s="1"/>
  <c r="C49" i="5" a="1"/>
  <c r="C49" i="5" s="1"/>
  <c r="C50" i="5" a="1"/>
  <c r="C50" i="5" s="1"/>
  <c r="C51" i="5" a="1"/>
  <c r="C51" i="5" s="1"/>
  <c r="C52" i="5" a="1"/>
  <c r="C52" i="5" s="1"/>
  <c r="C53" i="5" a="1"/>
  <c r="C53" i="5" s="1"/>
  <c r="C54" i="5" a="1"/>
  <c r="C54" i="5" s="1"/>
  <c r="C55" i="5" a="1"/>
  <c r="C55" i="5" s="1"/>
  <c r="C56" i="5" a="1"/>
  <c r="C56" i="5" s="1"/>
  <c r="C57" i="5" a="1"/>
  <c r="C57" i="5" s="1"/>
  <c r="C58" i="5" a="1"/>
  <c r="C58" i="5" s="1"/>
  <c r="C59" i="5" a="1"/>
  <c r="C59" i="5" s="1"/>
  <c r="C60" i="5" a="1"/>
  <c r="C60" i="5" s="1"/>
  <c r="C61" i="5" a="1"/>
  <c r="C61" i="5" s="1"/>
  <c r="C62" i="5" a="1"/>
  <c r="C62" i="5" s="1"/>
  <c r="C63" i="5" a="1"/>
  <c r="C63" i="5" s="1"/>
  <c r="C64" i="5" a="1"/>
  <c r="C64" i="5" s="1"/>
  <c r="C65" i="5" a="1"/>
  <c r="C65" i="5" s="1"/>
  <c r="C66" i="5" a="1"/>
  <c r="C66" i="5" s="1"/>
  <c r="C67" i="5" a="1"/>
  <c r="C67" i="5" s="1"/>
  <c r="C68" i="5" a="1"/>
  <c r="C68" i="5" s="1"/>
  <c r="C69" i="5" a="1"/>
  <c r="C69" i="5" s="1"/>
  <c r="C70" i="5" a="1"/>
  <c r="C70" i="5" s="1"/>
  <c r="C71" i="5" a="1"/>
  <c r="C71" i="5" s="1"/>
  <c r="C72" i="5" a="1"/>
  <c r="C72" i="5" s="1"/>
  <c r="C73" i="5" a="1"/>
  <c r="C73" i="5" s="1"/>
  <c r="C74" i="5" a="1"/>
  <c r="C74" i="5" s="1"/>
  <c r="C75" i="5" a="1"/>
  <c r="C75" i="5" s="1"/>
  <c r="C76" i="5" a="1"/>
  <c r="C76" i="5" s="1"/>
  <c r="C77" i="5" a="1"/>
  <c r="C77" i="5" s="1"/>
  <c r="C78" i="5" a="1"/>
  <c r="C78" i="5" s="1"/>
  <c r="C79" i="5" a="1"/>
  <c r="C79" i="5" s="1"/>
  <c r="C80" i="5" a="1"/>
  <c r="C80" i="5" s="1"/>
  <c r="C81" i="5" a="1"/>
  <c r="C81" i="5" s="1"/>
  <c r="C82" i="5" a="1"/>
  <c r="C82" i="5" s="1"/>
  <c r="C83" i="5" a="1"/>
  <c r="C83" i="5" s="1"/>
  <c r="C84" i="5" a="1"/>
  <c r="C84" i="5" s="1"/>
  <c r="C85" i="5" a="1"/>
  <c r="C85" i="5" s="1"/>
  <c r="C86" i="5" a="1"/>
  <c r="C86" i="5" s="1"/>
  <c r="C87" i="5" a="1"/>
  <c r="C87" i="5" s="1"/>
  <c r="C88" i="5" a="1"/>
  <c r="C88" i="5" s="1"/>
  <c r="C89" i="5" a="1"/>
  <c r="C89" i="5" s="1"/>
  <c r="C90" i="5" a="1"/>
  <c r="C90" i="5" s="1"/>
  <c r="C91" i="5" a="1"/>
  <c r="C91" i="5" s="1"/>
  <c r="C92" i="5" a="1"/>
  <c r="C92" i="5" s="1"/>
  <c r="C93" i="5" a="1"/>
  <c r="C93" i="5" s="1"/>
  <c r="C94" i="5" a="1"/>
  <c r="C94" i="5" s="1"/>
  <c r="C95" i="5" a="1"/>
  <c r="C95" i="5" s="1"/>
  <c r="C96" i="5" a="1"/>
  <c r="C96" i="5" s="1"/>
  <c r="C97" i="5" a="1"/>
  <c r="C97" i="5" s="1"/>
  <c r="C98" i="5" a="1"/>
  <c r="C98" i="5" s="1"/>
  <c r="C99" i="5" a="1"/>
  <c r="C99" i="5" s="1"/>
  <c r="C100" i="5" a="1"/>
  <c r="C100" i="5" s="1"/>
  <c r="C101" i="5" a="1"/>
  <c r="C101" i="5" s="1"/>
  <c r="C102" i="5" a="1"/>
  <c r="C102" i="5" s="1"/>
  <c r="C103" i="5" a="1"/>
  <c r="C103" i="5" s="1"/>
  <c r="C104" i="5" a="1"/>
  <c r="C104" i="5" s="1"/>
  <c r="C105" i="5" a="1"/>
  <c r="C105" i="5" s="1"/>
  <c r="C106" i="5" a="1"/>
  <c r="C106" i="5" s="1"/>
  <c r="C107" i="5" a="1"/>
  <c r="C107" i="5" s="1"/>
  <c r="C108" i="5" a="1"/>
  <c r="C108" i="5" s="1"/>
  <c r="C109" i="5" a="1"/>
  <c r="C109" i="5" s="1"/>
  <c r="C110" i="5" a="1"/>
  <c r="C110" i="5" s="1"/>
  <c r="C111" i="5" a="1"/>
  <c r="C111" i="5" s="1"/>
  <c r="C112" i="5" a="1"/>
  <c r="C112" i="5" s="1"/>
  <c r="C113" i="5" a="1"/>
  <c r="C113" i="5" s="1"/>
  <c r="C114" i="5" a="1"/>
  <c r="C114" i="5" s="1"/>
  <c r="C115" i="5" a="1"/>
  <c r="C115" i="5" s="1"/>
  <c r="C116" i="5" a="1"/>
  <c r="C116" i="5" s="1"/>
  <c r="C117" i="5" a="1"/>
  <c r="C117" i="5" s="1"/>
  <c r="C118" i="5" a="1"/>
  <c r="C118" i="5" s="1"/>
  <c r="C119" i="5" a="1"/>
  <c r="C119" i="5" s="1"/>
  <c r="C120" i="5" a="1"/>
  <c r="C120" i="5" s="1"/>
  <c r="C121" i="5" a="1"/>
  <c r="C121" i="5" s="1"/>
  <c r="C122" i="5" a="1"/>
  <c r="C122" i="5" s="1"/>
  <c r="C123" i="5" a="1"/>
  <c r="C123" i="5" s="1"/>
  <c r="C124" i="5" a="1"/>
  <c r="C124" i="5" s="1"/>
  <c r="C125" i="5" a="1"/>
  <c r="C125" i="5" s="1"/>
  <c r="C126" i="5" a="1"/>
  <c r="C126" i="5" s="1"/>
  <c r="C127" i="5" a="1"/>
  <c r="C127" i="5" s="1"/>
  <c r="C128" i="5" a="1"/>
  <c r="C128" i="5" s="1"/>
  <c r="C129" i="5" a="1"/>
  <c r="C129" i="5" s="1"/>
  <c r="C130" i="5" a="1"/>
  <c r="C130" i="5" s="1"/>
  <c r="C131" i="5" a="1"/>
  <c r="C131" i="5" s="1"/>
  <c r="C132" i="5" a="1"/>
  <c r="C132" i="5" s="1"/>
  <c r="C133" i="5" a="1"/>
  <c r="C133" i="5" s="1"/>
  <c r="C134" i="5" a="1"/>
  <c r="C134" i="5" s="1"/>
  <c r="C135" i="5" a="1"/>
  <c r="C135" i="5" s="1"/>
  <c r="C136" i="5" a="1"/>
  <c r="C136" i="5" s="1"/>
  <c r="C137" i="5" a="1"/>
  <c r="C137" i="5" s="1"/>
  <c r="C138" i="5" a="1"/>
  <c r="C138" i="5" s="1"/>
  <c r="C139" i="5" a="1"/>
  <c r="C139" i="5" s="1"/>
  <c r="C140" i="5" a="1"/>
  <c r="C140" i="5" s="1"/>
  <c r="C141" i="5" a="1"/>
  <c r="C141" i="5" s="1"/>
  <c r="C142" i="5" a="1"/>
  <c r="C142" i="5" s="1"/>
  <c r="C143" i="5" a="1"/>
  <c r="C143" i="5" s="1"/>
  <c r="C144" i="5" a="1"/>
  <c r="C144" i="5" s="1"/>
  <c r="C145" i="5" a="1"/>
  <c r="C145" i="5" s="1"/>
  <c r="C146" i="5" a="1"/>
  <c r="C146" i="5" s="1"/>
  <c r="C147" i="5" a="1"/>
  <c r="C147" i="5" s="1"/>
  <c r="C148" i="5" a="1"/>
  <c r="C148" i="5" s="1"/>
  <c r="C149" i="5" a="1"/>
  <c r="C149" i="5" s="1"/>
  <c r="C150" i="5" a="1"/>
  <c r="C150" i="5" s="1"/>
  <c r="C151" i="5" a="1"/>
  <c r="C151" i="5" s="1"/>
  <c r="C152" i="5" a="1"/>
  <c r="C152" i="5" s="1"/>
  <c r="C153" i="5" a="1"/>
  <c r="C153" i="5" s="1"/>
  <c r="C154" i="5" a="1"/>
  <c r="C154" i="5" s="1"/>
  <c r="C155" i="5" a="1"/>
  <c r="C155" i="5" s="1"/>
  <c r="C156" i="5" a="1"/>
  <c r="C156" i="5" s="1"/>
  <c r="C157" i="5" a="1"/>
  <c r="C157" i="5" s="1"/>
  <c r="C158" i="5" a="1"/>
  <c r="C158" i="5" s="1"/>
  <c r="C159" i="5" a="1"/>
  <c r="C159" i="5" s="1"/>
  <c r="C160" i="5" a="1"/>
  <c r="C160" i="5" s="1"/>
  <c r="C161" i="5" a="1"/>
  <c r="C161" i="5" s="1"/>
  <c r="C162" i="5" a="1"/>
  <c r="C162" i="5" s="1"/>
  <c r="C163" i="5" a="1"/>
  <c r="C163" i="5" s="1"/>
  <c r="C2" i="5" a="1"/>
  <c r="C2" i="5" s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K85" i="3" s="1"/>
  <c r="H86" i="3"/>
  <c r="H87" i="3"/>
  <c r="H88" i="3"/>
  <c r="H89" i="3"/>
  <c r="K89" i="3" s="1"/>
  <c r="H90" i="3"/>
  <c r="H91" i="3"/>
  <c r="H92" i="3"/>
  <c r="H93" i="3"/>
  <c r="H94" i="3"/>
  <c r="H95" i="3"/>
  <c r="H96" i="3"/>
  <c r="H97" i="3"/>
  <c r="K97" i="3" s="1"/>
  <c r="H98" i="3"/>
  <c r="H99" i="3"/>
  <c r="H100" i="3"/>
  <c r="H101" i="3"/>
  <c r="H102" i="3"/>
  <c r="H103" i="3"/>
  <c r="H104" i="3"/>
  <c r="H105" i="3"/>
  <c r="K105" i="3" s="1"/>
  <c r="H106" i="3"/>
  <c r="H107" i="3"/>
  <c r="H108" i="3"/>
  <c r="H109" i="3"/>
  <c r="H110" i="3"/>
  <c r="K110" i="3" s="1"/>
  <c r="H111" i="3"/>
  <c r="K111" i="3" s="1"/>
  <c r="H112" i="3"/>
  <c r="K112" i="3" s="1"/>
  <c r="H113" i="3"/>
  <c r="K113" i="3" s="1"/>
  <c r="H2" i="3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 s="1"/>
  <c r="C19" i="3" a="1"/>
  <c r="C19" i="3" s="1"/>
  <c r="C20" i="3" a="1"/>
  <c r="C20" i="3" s="1"/>
  <c r="C21" i="3" a="1"/>
  <c r="C21" i="3" s="1"/>
  <c r="C22" i="3" a="1"/>
  <c r="C22" i="3" s="1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 s="1"/>
  <c r="C31" i="3" a="1"/>
  <c r="C31" i="3" s="1"/>
  <c r="C32" i="3" a="1"/>
  <c r="C32" i="3" s="1"/>
  <c r="C33" i="3" a="1"/>
  <c r="C33" i="3" s="1"/>
  <c r="C34" i="3" a="1"/>
  <c r="C34" i="3" s="1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 s="1"/>
  <c r="C51" i="3" a="1"/>
  <c r="C51" i="3" s="1"/>
  <c r="C52" i="3" a="1"/>
  <c r="C52" i="3" s="1"/>
  <c r="C53" i="3" a="1"/>
  <c r="C53" i="3" s="1"/>
  <c r="C54" i="3" a="1"/>
  <c r="C54" i="3" s="1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 s="1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2" i="3" a="1"/>
  <c r="C2" i="3" s="1"/>
  <c r="C81" i="3" a="1"/>
  <c r="C81" i="3" s="1"/>
  <c r="C82" i="3" a="1"/>
  <c r="C82" i="3" s="1"/>
  <c r="C83" i="3" a="1"/>
  <c r="C83" i="3" s="1"/>
  <c r="C84" i="3" a="1"/>
  <c r="C84" i="3" s="1"/>
  <c r="C85" i="3" a="1"/>
  <c r="C85" i="3" s="1"/>
  <c r="C86" i="3" a="1"/>
  <c r="C86" i="3" s="1"/>
  <c r="C87" i="3" a="1"/>
  <c r="C87" i="3" s="1"/>
  <c r="C88" i="3" a="1"/>
  <c r="C88" i="3" s="1"/>
  <c r="C89" i="3" a="1"/>
  <c r="C89" i="3" s="1"/>
  <c r="C90" i="3" a="1"/>
  <c r="C90" i="3" s="1"/>
  <c r="C91" i="3" a="1"/>
  <c r="C91" i="3" s="1"/>
  <c r="C92" i="3" a="1"/>
  <c r="C92" i="3" s="1"/>
  <c r="C93" i="3" a="1"/>
  <c r="C93" i="3" s="1"/>
  <c r="C94" i="3" a="1"/>
  <c r="C94" i="3" s="1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H100" i="1"/>
  <c r="J100" i="1" s="1"/>
  <c r="H101" i="1"/>
  <c r="H102" i="1"/>
  <c r="H103" i="1"/>
  <c r="H104" i="1"/>
  <c r="H105" i="1"/>
  <c r="H106" i="1"/>
  <c r="H107" i="1"/>
  <c r="J107" i="1" s="1"/>
  <c r="H108" i="1"/>
  <c r="H109" i="1"/>
  <c r="J109" i="1" s="1"/>
  <c r="H110" i="1"/>
  <c r="J110" i="1" s="1"/>
  <c r="H111" i="1"/>
  <c r="J111" i="1" s="1"/>
  <c r="H112" i="1"/>
  <c r="J112" i="1" s="1"/>
  <c r="H113" i="1"/>
  <c r="J113" i="1" s="1"/>
  <c r="H114" i="1"/>
  <c r="J114" i="1" s="1"/>
  <c r="H115" i="1"/>
  <c r="J115" i="1" s="1"/>
  <c r="H116" i="1"/>
  <c r="J116" i="1" s="1"/>
  <c r="H117" i="1"/>
  <c r="J117" i="1" s="1"/>
  <c r="H118" i="1"/>
  <c r="J118" i="1" s="1"/>
  <c r="H119" i="1"/>
  <c r="J119" i="1" s="1"/>
  <c r="H120" i="1"/>
  <c r="J120" i="1" s="1"/>
  <c r="H121" i="1"/>
  <c r="J121" i="1" s="1"/>
  <c r="H122" i="1"/>
  <c r="J122" i="1" s="1"/>
  <c r="H123" i="1"/>
  <c r="J123" i="1" s="1"/>
  <c r="H124" i="1"/>
  <c r="J124" i="1" s="1"/>
  <c r="H125" i="1"/>
  <c r="J125" i="1" s="1"/>
  <c r="H126" i="1"/>
  <c r="J126" i="1" s="1"/>
  <c r="H127" i="1"/>
  <c r="J127" i="1" s="1"/>
  <c r="H128" i="1"/>
  <c r="J128" i="1" s="1"/>
  <c r="H129" i="1"/>
  <c r="J129" i="1" s="1"/>
  <c r="H130" i="1"/>
  <c r="J130" i="1" s="1"/>
  <c r="H131" i="1"/>
  <c r="J131" i="1" s="1"/>
  <c r="H132" i="1"/>
  <c r="J132" i="1" s="1"/>
  <c r="H133" i="1"/>
  <c r="J133" i="1" s="1"/>
  <c r="H134" i="1"/>
  <c r="J134" i="1" s="1"/>
  <c r="H135" i="1"/>
  <c r="J135" i="1" s="1"/>
  <c r="H99" i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 s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4" i="1" a="1"/>
  <c r="C114" i="1" s="1"/>
  <c r="C115" i="1" a="1"/>
  <c r="C115" i="1" s="1"/>
  <c r="C116" i="1" a="1"/>
  <c r="C116" i="1" s="1"/>
  <c r="C117" i="1" a="1"/>
  <c r="C117" i="1" s="1"/>
  <c r="C118" i="1" a="1"/>
  <c r="C118" i="1" s="1"/>
  <c r="C119" i="1" a="1"/>
  <c r="C119" i="1" s="1"/>
  <c r="C120" i="1" a="1"/>
  <c r="C120" i="1" s="1"/>
  <c r="C121" i="1" a="1"/>
  <c r="C121" i="1" s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 s="1"/>
  <c r="C128" i="1" a="1"/>
  <c r="C128" i="1" s="1"/>
  <c r="C129" i="1" a="1"/>
  <c r="C129" i="1" s="1"/>
  <c r="C130" i="1" a="1"/>
  <c r="C130" i="1" s="1"/>
  <c r="C131" i="1" a="1"/>
  <c r="C131" i="1" s="1"/>
  <c r="C132" i="1" a="1"/>
  <c r="C132" i="1" s="1"/>
  <c r="C134" i="1" a="1"/>
  <c r="C134" i="1" s="1"/>
  <c r="C135" i="1" a="1"/>
  <c r="C135" i="1" s="1"/>
  <c r="C99" i="1" a="1"/>
  <c r="C99" i="1" s="1"/>
  <c r="I130" i="5"/>
  <c r="J126" i="5"/>
  <c r="I126" i="5"/>
  <c r="J74" i="3"/>
  <c r="J75" i="3"/>
  <c r="J76" i="3"/>
  <c r="J77" i="3"/>
  <c r="J79" i="3"/>
  <c r="J80" i="3"/>
  <c r="J81" i="3"/>
  <c r="J83" i="3"/>
  <c r="J86" i="3"/>
  <c r="J92" i="3"/>
  <c r="J93" i="3"/>
  <c r="J94" i="3"/>
  <c r="J97" i="3"/>
  <c r="J98" i="3"/>
  <c r="J99" i="3"/>
  <c r="J100" i="3"/>
  <c r="J101" i="3"/>
  <c r="J102" i="3"/>
  <c r="J103" i="3"/>
  <c r="J107" i="3"/>
  <c r="K109" i="3"/>
  <c r="J109" i="3"/>
  <c r="J110" i="3"/>
  <c r="J111" i="3"/>
  <c r="J112" i="3"/>
  <c r="J113" i="3"/>
  <c r="I109" i="1"/>
  <c r="I108" i="1"/>
  <c r="I107" i="1"/>
  <c r="I106" i="1"/>
  <c r="I105" i="1"/>
  <c r="I104" i="1"/>
  <c r="I103" i="1"/>
  <c r="I102" i="1"/>
  <c r="I101" i="1"/>
  <c r="I100" i="1"/>
  <c r="I99" i="1"/>
  <c r="J71" i="3"/>
  <c r="I71" i="3"/>
  <c r="I122" i="5"/>
  <c r="J122" i="5" s="1"/>
  <c r="J121" i="5"/>
  <c r="I121" i="5"/>
  <c r="J123" i="5"/>
  <c r="J124" i="5"/>
  <c r="J125" i="5"/>
  <c r="J127" i="5"/>
  <c r="J128" i="5"/>
  <c r="J129" i="5"/>
  <c r="K129" i="5" s="1"/>
  <c r="J130" i="5"/>
  <c r="J131" i="5"/>
  <c r="J132" i="5"/>
  <c r="J133" i="5"/>
  <c r="K133" i="5" s="1"/>
  <c r="J134" i="5"/>
  <c r="J135" i="5"/>
  <c r="J136" i="5"/>
  <c r="J137" i="5"/>
  <c r="J138" i="5"/>
  <c r="J139" i="5"/>
  <c r="J142" i="5"/>
  <c r="J143" i="5"/>
  <c r="J144" i="5"/>
  <c r="J146" i="5"/>
  <c r="J148" i="5"/>
  <c r="J150" i="5"/>
  <c r="J151" i="5"/>
  <c r="J152" i="5"/>
  <c r="J153" i="5"/>
  <c r="J155" i="5"/>
  <c r="J158" i="5"/>
  <c r="J159" i="5"/>
  <c r="J160" i="5"/>
  <c r="J161" i="5"/>
  <c r="J162" i="5"/>
  <c r="I115" i="5"/>
  <c r="I114" i="5"/>
  <c r="J114" i="5" s="1"/>
  <c r="J113" i="5"/>
  <c r="I68" i="3"/>
  <c r="J68" i="3"/>
  <c r="J112" i="5"/>
  <c r="I112" i="5"/>
  <c r="J111" i="5"/>
  <c r="I111" i="5"/>
  <c r="J110" i="5"/>
  <c r="J109" i="5"/>
  <c r="I67" i="3"/>
  <c r="J64" i="3"/>
  <c r="I64" i="3"/>
  <c r="I105" i="5"/>
  <c r="J105" i="5"/>
  <c r="I104" i="5"/>
  <c r="J104" i="5" s="1"/>
  <c r="J102" i="5"/>
  <c r="I98" i="1"/>
  <c r="I97" i="1"/>
  <c r="J99" i="5"/>
  <c r="I99" i="5"/>
  <c r="I97" i="5"/>
  <c r="J97" i="5" s="1"/>
  <c r="J62" i="3"/>
  <c r="I62" i="3"/>
  <c r="J61" i="3"/>
  <c r="I61" i="3"/>
  <c r="J100" i="5"/>
  <c r="J101" i="5"/>
  <c r="J106" i="5"/>
  <c r="J107" i="5"/>
  <c r="J108" i="5"/>
  <c r="J115" i="5"/>
  <c r="J116" i="5"/>
  <c r="J117" i="5"/>
  <c r="J118" i="5"/>
  <c r="J119" i="5"/>
  <c r="J120" i="5"/>
  <c r="J92" i="5"/>
  <c r="J93" i="5"/>
  <c r="J94" i="5"/>
  <c r="J95" i="5"/>
  <c r="I91" i="5"/>
  <c r="J91" i="5" s="1"/>
  <c r="I96" i="1"/>
  <c r="I95" i="1"/>
  <c r="I94" i="1"/>
  <c r="I93" i="1"/>
  <c r="I92" i="1"/>
  <c r="I91" i="1"/>
  <c r="I90" i="1"/>
  <c r="I89" i="1"/>
  <c r="I59" i="3"/>
  <c r="J90" i="5"/>
  <c r="I90" i="5"/>
  <c r="I88" i="1"/>
  <c r="I87" i="1"/>
  <c r="I86" i="1"/>
  <c r="I85" i="1"/>
  <c r="I84" i="1"/>
  <c r="I83" i="1"/>
  <c r="I82" i="1"/>
  <c r="I81" i="1"/>
  <c r="J90" i="1"/>
  <c r="J93" i="1"/>
  <c r="J94" i="1"/>
  <c r="J103" i="1"/>
  <c r="J104" i="1"/>
  <c r="I80" i="1"/>
  <c r="I79" i="1"/>
  <c r="I78" i="1"/>
  <c r="I77" i="1"/>
  <c r="I76" i="1"/>
  <c r="I75" i="1"/>
  <c r="I74" i="1"/>
  <c r="I73" i="1"/>
  <c r="J88" i="5"/>
  <c r="J87" i="5"/>
  <c r="I85" i="5"/>
  <c r="I56" i="3"/>
  <c r="I83" i="5"/>
  <c r="J82" i="5"/>
  <c r="I81" i="5"/>
  <c r="I79" i="5"/>
  <c r="J78" i="5"/>
  <c r="J77" i="5"/>
  <c r="I74" i="5"/>
  <c r="I72" i="5"/>
  <c r="J71" i="5"/>
  <c r="J70" i="5"/>
  <c r="J69" i="5"/>
  <c r="I72" i="1"/>
  <c r="I71" i="1"/>
  <c r="I70" i="1"/>
  <c r="I69" i="1"/>
  <c r="I68" i="1"/>
  <c r="I67" i="1"/>
  <c r="I66" i="1"/>
  <c r="J65" i="5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J47" i="3"/>
  <c r="I47" i="3"/>
  <c r="I50" i="1"/>
  <c r="I49" i="1"/>
  <c r="I48" i="1"/>
  <c r="K108" i="3" l="1"/>
  <c r="K107" i="3"/>
  <c r="K106" i="3"/>
  <c r="K104" i="3"/>
  <c r="K103" i="3"/>
  <c r="K102" i="3"/>
  <c r="K101" i="3"/>
  <c r="K100" i="3"/>
  <c r="K99" i="3"/>
  <c r="K98" i="3"/>
  <c r="K96" i="3"/>
  <c r="K95" i="3"/>
  <c r="K124" i="5"/>
  <c r="K127" i="5"/>
  <c r="K94" i="3"/>
  <c r="K93" i="3"/>
  <c r="K92" i="3"/>
  <c r="K91" i="3"/>
  <c r="K90" i="3"/>
  <c r="K153" i="5"/>
  <c r="K88" i="3"/>
  <c r="K87" i="3"/>
  <c r="K86" i="3"/>
  <c r="K84" i="3"/>
  <c r="K83" i="3"/>
  <c r="K82" i="3"/>
  <c r="K81" i="3"/>
  <c r="K80" i="3"/>
  <c r="K79" i="3"/>
  <c r="K78" i="3"/>
  <c r="K77" i="3"/>
  <c r="K76" i="3"/>
  <c r="K75" i="3"/>
  <c r="K74" i="3"/>
  <c r="K162" i="5"/>
  <c r="K160" i="5"/>
  <c r="K158" i="5"/>
  <c r="K156" i="5"/>
  <c r="K154" i="5"/>
  <c r="K150" i="5"/>
  <c r="K148" i="5"/>
  <c r="K146" i="5"/>
  <c r="K145" i="5"/>
  <c r="K144" i="5"/>
  <c r="K142" i="5"/>
  <c r="K141" i="5"/>
  <c r="K139" i="5"/>
  <c r="K137" i="5"/>
  <c r="K135" i="5"/>
  <c r="K73" i="3"/>
  <c r="K131" i="5"/>
  <c r="K128" i="5"/>
  <c r="J108" i="1"/>
  <c r="J106" i="1"/>
  <c r="J105" i="1"/>
  <c r="J102" i="1"/>
  <c r="J101" i="1"/>
  <c r="J99" i="1"/>
  <c r="K123" i="5"/>
  <c r="K122" i="5"/>
  <c r="K161" i="5"/>
  <c r="K157" i="5"/>
  <c r="K152" i="5"/>
  <c r="K147" i="5"/>
  <c r="K143" i="5"/>
  <c r="K136" i="5"/>
  <c r="K132" i="5"/>
  <c r="K125" i="5"/>
  <c r="K126" i="5"/>
  <c r="K149" i="5"/>
  <c r="K138" i="5"/>
  <c r="K134" i="5"/>
  <c r="K130" i="5"/>
  <c r="K159" i="5"/>
  <c r="K151" i="5"/>
  <c r="K121" i="5"/>
  <c r="K155" i="5"/>
  <c r="K163" i="5"/>
  <c r="J97" i="1"/>
  <c r="J98" i="1"/>
  <c r="J96" i="1"/>
  <c r="J95" i="1"/>
  <c r="J92" i="1"/>
  <c r="J91" i="1"/>
  <c r="J89" i="1"/>
  <c r="J88" i="1"/>
  <c r="J87" i="1"/>
  <c r="J86" i="1"/>
  <c r="J85" i="1"/>
  <c r="J84" i="1"/>
  <c r="J83" i="1"/>
  <c r="J82" i="1"/>
  <c r="I47" i="1"/>
  <c r="I46" i="1"/>
  <c r="I45" i="1"/>
  <c r="I44" i="1"/>
  <c r="J61" i="5"/>
  <c r="J59" i="5"/>
  <c r="I58" i="5"/>
  <c r="J58" i="5" s="1"/>
  <c r="J57" i="5"/>
  <c r="I54" i="5"/>
  <c r="J54" i="5" s="1"/>
  <c r="I43" i="1"/>
  <c r="I42" i="1"/>
  <c r="I41" i="1"/>
  <c r="I40" i="1"/>
  <c r="I39" i="1"/>
  <c r="I38" i="1"/>
  <c r="J40" i="1"/>
  <c r="J41" i="1"/>
  <c r="J42" i="1"/>
  <c r="J44" i="1"/>
  <c r="J45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I37" i="1"/>
  <c r="I36" i="1"/>
  <c r="I35" i="1"/>
  <c r="I34" i="1"/>
  <c r="J46" i="1" l="1"/>
  <c r="J43" i="1"/>
  <c r="J39" i="1"/>
  <c r="I33" i="1" l="1"/>
  <c r="J53" i="5"/>
  <c r="J52" i="5"/>
  <c r="I52" i="5"/>
  <c r="J47" i="5"/>
  <c r="I47" i="5"/>
  <c r="J48" i="5"/>
  <c r="J49" i="5"/>
  <c r="K49" i="5" s="1"/>
  <c r="J50" i="5"/>
  <c r="J55" i="5"/>
  <c r="J56" i="5"/>
  <c r="K56" i="5" s="1"/>
  <c r="J60" i="5"/>
  <c r="K60" i="5" s="1"/>
  <c r="J62" i="5"/>
  <c r="J63" i="5"/>
  <c r="J64" i="5"/>
  <c r="J66" i="5"/>
  <c r="J67" i="5"/>
  <c r="K67" i="5" s="1"/>
  <c r="J68" i="5"/>
  <c r="K68" i="5" s="1"/>
  <c r="J72" i="5"/>
  <c r="J73" i="5"/>
  <c r="K73" i="5" s="1"/>
  <c r="J74" i="5"/>
  <c r="J75" i="5"/>
  <c r="J76" i="5"/>
  <c r="K76" i="5" s="1"/>
  <c r="J79" i="5"/>
  <c r="J80" i="5"/>
  <c r="K80" i="5" s="1"/>
  <c r="J81" i="5"/>
  <c r="K81" i="5" s="1"/>
  <c r="K82" i="5"/>
  <c r="J83" i="5"/>
  <c r="J84" i="5"/>
  <c r="K84" i="5" s="1"/>
  <c r="J85" i="5"/>
  <c r="J86" i="5"/>
  <c r="K87" i="5"/>
  <c r="K88" i="5"/>
  <c r="J89" i="5"/>
  <c r="I42" i="3"/>
  <c r="J40" i="3"/>
  <c r="I40" i="3"/>
  <c r="I39" i="3"/>
  <c r="J46" i="5"/>
  <c r="I46" i="5"/>
  <c r="J44" i="5"/>
  <c r="J42" i="5"/>
  <c r="K42" i="5" s="1"/>
  <c r="J41" i="5"/>
  <c r="K41" i="5" s="1"/>
  <c r="J40" i="5"/>
  <c r="J39" i="5"/>
  <c r="I38" i="3"/>
  <c r="I38" i="5"/>
  <c r="J38" i="5" s="1"/>
  <c r="K43" i="5"/>
  <c r="K44" i="5"/>
  <c r="K45" i="5"/>
  <c r="K57" i="5"/>
  <c r="K58" i="5"/>
  <c r="K61" i="5"/>
  <c r="K64" i="5"/>
  <c r="K65" i="5"/>
  <c r="K69" i="5"/>
  <c r="K71" i="5"/>
  <c r="K72" i="5"/>
  <c r="K77" i="5"/>
  <c r="K78" i="5"/>
  <c r="K85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I37" i="3"/>
  <c r="I32" i="1"/>
  <c r="I31" i="1"/>
  <c r="I30" i="1"/>
  <c r="I29" i="1"/>
  <c r="I28" i="1"/>
  <c r="I27" i="1"/>
  <c r="I26" i="1"/>
  <c r="I25" i="1"/>
  <c r="I24" i="1"/>
  <c r="I23" i="1"/>
  <c r="K54" i="5" l="1"/>
  <c r="K75" i="5"/>
  <c r="K59" i="5"/>
  <c r="K89" i="5"/>
  <c r="K53" i="5"/>
  <c r="K52" i="5"/>
  <c r="K50" i="5"/>
  <c r="K48" i="5"/>
  <c r="K86" i="5"/>
  <c r="K74" i="5"/>
  <c r="K70" i="5"/>
  <c r="K55" i="5"/>
  <c r="K63" i="5"/>
  <c r="K83" i="5"/>
  <c r="K79" i="5"/>
  <c r="K66" i="5"/>
  <c r="K62" i="5"/>
  <c r="K51" i="5"/>
  <c r="K47" i="5"/>
  <c r="K46" i="5"/>
  <c r="K40" i="5"/>
  <c r="K39" i="5"/>
  <c r="I22" i="1"/>
  <c r="I21" i="1"/>
  <c r="I36" i="5"/>
  <c r="J36" i="5" s="1"/>
  <c r="J35" i="5"/>
  <c r="I35" i="5"/>
  <c r="J38" i="3"/>
  <c r="J39" i="3"/>
  <c r="K39" i="3" s="1"/>
  <c r="J41" i="3"/>
  <c r="J42" i="3"/>
  <c r="K42" i="3" s="1"/>
  <c r="J43" i="3"/>
  <c r="K43" i="3" s="1"/>
  <c r="J45" i="3"/>
  <c r="J46" i="3"/>
  <c r="J49" i="3"/>
  <c r="K49" i="3" s="1"/>
  <c r="J50" i="3"/>
  <c r="K50" i="3" s="1"/>
  <c r="J51" i="3"/>
  <c r="K51" i="3" s="1"/>
  <c r="J52" i="3"/>
  <c r="J53" i="3"/>
  <c r="K53" i="3" s="1"/>
  <c r="K54" i="3"/>
  <c r="J55" i="3"/>
  <c r="K55" i="3" s="1"/>
  <c r="J56" i="3"/>
  <c r="K56" i="3" s="1"/>
  <c r="K57" i="3"/>
  <c r="J58" i="3"/>
  <c r="J59" i="3"/>
  <c r="K59" i="3" s="1"/>
  <c r="K60" i="3"/>
  <c r="K61" i="3"/>
  <c r="K62" i="3"/>
  <c r="K63" i="3"/>
  <c r="K65" i="3"/>
  <c r="K66" i="3"/>
  <c r="J67" i="3"/>
  <c r="K67" i="3" s="1"/>
  <c r="J69" i="3"/>
  <c r="K69" i="3" s="1"/>
  <c r="K70" i="3"/>
  <c r="K71" i="3"/>
  <c r="J72" i="3"/>
  <c r="J36" i="3"/>
  <c r="I36" i="3"/>
  <c r="J37" i="3"/>
  <c r="J33" i="3"/>
  <c r="J32" i="3"/>
  <c r="J30" i="3"/>
  <c r="I30" i="3"/>
  <c r="J32" i="5"/>
  <c r="J33" i="5"/>
  <c r="J34" i="5"/>
  <c r="J37" i="5"/>
  <c r="J31" i="5"/>
  <c r="J30" i="5"/>
  <c r="J29" i="5"/>
  <c r="J28" i="5"/>
  <c r="J27" i="5"/>
  <c r="I20" i="1"/>
  <c r="I19" i="1"/>
  <c r="I18" i="1"/>
  <c r="K48" i="3" l="1"/>
  <c r="K47" i="3"/>
  <c r="K46" i="3"/>
  <c r="K45" i="3"/>
  <c r="K44" i="3"/>
  <c r="K68" i="3"/>
  <c r="K41" i="3"/>
  <c r="K40" i="3"/>
  <c r="K38" i="3"/>
  <c r="K72" i="3"/>
  <c r="K64" i="3"/>
  <c r="K52" i="3"/>
  <c r="K58" i="3"/>
  <c r="I17" i="1"/>
  <c r="I15" i="1"/>
  <c r="I14" i="1"/>
  <c r="I22" i="5"/>
  <c r="J22" i="5" s="1"/>
  <c r="J21" i="5"/>
  <c r="J17" i="5" l="1"/>
  <c r="J18" i="5"/>
  <c r="J19" i="5"/>
  <c r="J20" i="5"/>
  <c r="J23" i="5"/>
  <c r="J24" i="5"/>
  <c r="J25" i="5"/>
  <c r="J26" i="5"/>
  <c r="J16" i="5"/>
  <c r="K13" i="5"/>
  <c r="I27" i="3"/>
  <c r="J27" i="3"/>
  <c r="J11" i="5"/>
  <c r="J26" i="3"/>
  <c r="J23" i="3"/>
  <c r="J7" i="5"/>
  <c r="J19" i="3"/>
  <c r="J18" i="3"/>
  <c r="J17" i="3"/>
  <c r="J16" i="3"/>
  <c r="I13" i="1"/>
  <c r="I12" i="1"/>
  <c r="I11" i="1"/>
  <c r="I10" i="1"/>
  <c r="I9" i="1"/>
  <c r="I8" i="1"/>
  <c r="I7" i="1"/>
  <c r="I6" i="1"/>
  <c r="I5" i="1"/>
  <c r="I4" i="1"/>
  <c r="I3" i="1"/>
  <c r="J3" i="1"/>
  <c r="J5" i="1"/>
  <c r="J7" i="1"/>
  <c r="J9" i="1"/>
  <c r="J11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I2" i="1"/>
  <c r="J12" i="1" l="1"/>
  <c r="J10" i="1"/>
  <c r="J8" i="1"/>
  <c r="J6" i="1"/>
  <c r="J4" i="1"/>
  <c r="J6" i="5" l="1"/>
  <c r="J5" i="5"/>
  <c r="J4" i="5"/>
  <c r="J14" i="3"/>
  <c r="J12" i="3"/>
  <c r="J8" i="3"/>
  <c r="J6" i="3"/>
  <c r="J5" i="3"/>
  <c r="J2" i="3"/>
  <c r="J3" i="3"/>
  <c r="J3" i="5" l="1"/>
  <c r="J2" i="5"/>
  <c r="K3" i="5" l="1"/>
  <c r="K4" i="5"/>
  <c r="K5" i="5"/>
  <c r="K6" i="5"/>
  <c r="K7" i="5"/>
  <c r="K8" i="5"/>
  <c r="K9" i="5"/>
  <c r="K10" i="5"/>
  <c r="K11" i="5"/>
  <c r="K12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2" i="5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2" i="3"/>
  <c r="J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A6681F-B314-427A-BA4C-1E2EDB3144B3}" keepAlive="1" name="Query - LD DISPATCH" description="Connection to the 'LD DISPATCH' query in the workbook." type="5" refreshedVersion="7" background="1" saveData="1">
    <dbPr connection="Provider=Microsoft.Mashup.OleDb.1;Data Source=$Workbook$;Location=&quot;LD DISPATCH&quot;;Extended Properties=&quot;&quot;" command="SELECT * FROM [LD DISPATCH]"/>
  </connection>
  <connection id="2" xr16:uid="{A785753E-ED4E-44EE-B246-3B75133801B2}" keepAlive="1" name="Query - LD PRD" description="Connection to the 'LD PRD' query in the workbook." type="5" refreshedVersion="7" background="1" saveData="1">
    <dbPr connection="Provider=Microsoft.Mashup.OleDb.1;Data Source=$Workbook$;Location=&quot;LD PRD&quot;;Extended Properties=&quot;&quot;" command="SELECT * FROM [LD PRD]"/>
  </connection>
  <connection id="3" xr16:uid="{FF009B40-2B00-4D22-9B70-5A9D625E215E}" keepAlive="1" name="Query - PP BOTTOM SEAL" description="Connection to the 'PP BOTTOM SEAL' query in the workbook." type="5" refreshedVersion="7" background="1" saveData="1">
    <dbPr connection="Provider=Microsoft.Mashup.OleDb.1;Data Source=$Workbook$;Location=&quot;PP BOTTOM SEAL&quot;;Extended Properties=&quot;&quot;" command="SELECT * FROM [PP BOTTOM SEAL]"/>
  </connection>
  <connection id="4" xr16:uid="{6F083CC1-A448-4220-B90E-18D4EBCB0721}" keepAlive="1" name="Query - PP PRD" description="Connection to the 'PP PRD' query in the workbook." type="5" refreshedVersion="7" background="1" saveData="1">
    <dbPr connection="Provider=Microsoft.Mashup.OleDb.1;Data Source=$Workbook$;Location=&quot;PP PRD&quot;;Extended Properties=&quot;&quot;" command="SELECT * FROM [PP PRD]"/>
  </connection>
  <connection id="5" xr16:uid="{60983A45-09AC-4F97-B177-3A2FE63116AD}" keepAlive="1" name="Query - PP SIDE SEAL (4)" description="Connection to the 'PP SIDE SEAL (4)' query in the workbook." type="5" refreshedVersion="7" background="1" saveData="1">
    <dbPr connection="Provider=Microsoft.Mashup.OleDb.1;Data Source=$Workbook$;Location=&quot;PP SIDE SEAL (4)&quot;;Extended Properties=&quot;&quot;" command="SELECT * FROM [PP SIDE SEAL (4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<sst xmlns="http://schemas.openxmlformats.org/spreadsheetml/2006/main" count="103904" uniqueCount="8261">
  <si>
    <t>SHIFT</t>
  </si>
  <si>
    <t>MCH#</t>
  </si>
  <si>
    <t>SO#</t>
  </si>
  <si>
    <t>DATE</t>
  </si>
  <si>
    <t>JOB NAME</t>
  </si>
  <si>
    <t>MATERIAL</t>
  </si>
  <si>
    <t>SIZE</t>
  </si>
  <si>
    <t>GUAGE</t>
  </si>
  <si>
    <t>QUALITY</t>
  </si>
  <si>
    <t>ORDER WEIGHT</t>
  </si>
  <si>
    <t>SECTION</t>
  </si>
  <si>
    <t>NO OF ROLLS</t>
  </si>
  <si>
    <t>G. WEIGHT</t>
  </si>
  <si>
    <t>CORE WEIGHT</t>
  </si>
  <si>
    <t>PRD WATSE</t>
  </si>
  <si>
    <t>SAMPLE WASTE</t>
  </si>
  <si>
    <t>NET WEIGHT</t>
  </si>
  <si>
    <t>FOREMAN</t>
  </si>
  <si>
    <t>کوالٹی CHANGE</t>
  </si>
  <si>
    <t>ھیٹنگ</t>
  </si>
  <si>
    <t>MACHINE ON</t>
  </si>
  <si>
    <t>TOTAL MIN</t>
  </si>
  <si>
    <t>P.S   HOURS</t>
  </si>
  <si>
    <t>الیکٹریکل</t>
  </si>
  <si>
    <t xml:space="preserve">ڈایی صاف </t>
  </si>
  <si>
    <t>مکینیکل</t>
  </si>
  <si>
    <t xml:space="preserve">سائز کم </t>
  </si>
  <si>
    <t xml:space="preserve"> سیمپل چیک</t>
  </si>
  <si>
    <t>OTHER</t>
  </si>
  <si>
    <t xml:space="preserve"> جالی تبدیل</t>
  </si>
  <si>
    <t>TREET</t>
  </si>
  <si>
    <t>TOTAL MIN_1</t>
  </si>
  <si>
    <t>U.P.S HOURS</t>
  </si>
  <si>
    <t>T.S HOURS</t>
  </si>
  <si>
    <t>RUNNING</t>
  </si>
  <si>
    <t>TOTAL HOURS</t>
  </si>
  <si>
    <t>WASTAGE/KGs</t>
  </si>
  <si>
    <t>KWH/KG</t>
  </si>
  <si>
    <t>TOTAL PRODUCTION</t>
  </si>
  <si>
    <t>TARGET</t>
  </si>
  <si>
    <t>RECIPE</t>
  </si>
  <si>
    <t>WEEK NO.</t>
  </si>
  <si>
    <t>REMARKS</t>
  </si>
  <si>
    <t>ACTION</t>
  </si>
  <si>
    <t>ACTION PLAN</t>
  </si>
  <si>
    <t>REMARKS_2</t>
  </si>
  <si>
    <t>A</t>
  </si>
  <si>
    <t>4 P</t>
  </si>
  <si>
    <t>سادہ لفافہ</t>
  </si>
  <si>
    <t>PP</t>
  </si>
  <si>
    <t>رول</t>
  </si>
  <si>
    <t>-</t>
  </si>
  <si>
    <t>ARFAN</t>
  </si>
  <si>
    <t>B</t>
  </si>
  <si>
    <t>2 P</t>
  </si>
  <si>
    <t>10 P</t>
  </si>
  <si>
    <t>6454/6</t>
  </si>
  <si>
    <t>لفافہ</t>
  </si>
  <si>
    <t>15 P</t>
  </si>
  <si>
    <t>817 F</t>
  </si>
  <si>
    <t>وارننگ LEVIES</t>
  </si>
  <si>
    <t>6470/1</t>
  </si>
  <si>
    <t>5.5/6</t>
  </si>
  <si>
    <t>170 P</t>
  </si>
  <si>
    <t>6.5-7</t>
  </si>
  <si>
    <t>6469/1</t>
  </si>
  <si>
    <t>13 P</t>
  </si>
  <si>
    <t>SHAHID</t>
  </si>
  <si>
    <t>6453/3</t>
  </si>
  <si>
    <t>6469/2</t>
  </si>
  <si>
    <t>19 P</t>
  </si>
  <si>
    <t>6453/1</t>
  </si>
  <si>
    <t>6442/4</t>
  </si>
  <si>
    <t>12 P</t>
  </si>
  <si>
    <t>6 P</t>
  </si>
  <si>
    <t>6482/1</t>
  </si>
  <si>
    <t>5.5-6</t>
  </si>
  <si>
    <t>890 F</t>
  </si>
  <si>
    <t>ONE وارینگ</t>
  </si>
  <si>
    <t>7.5-8</t>
  </si>
  <si>
    <t>9922 A</t>
  </si>
  <si>
    <t>ڈبل</t>
  </si>
  <si>
    <t>6440/9</t>
  </si>
  <si>
    <t>11 P</t>
  </si>
  <si>
    <t>6482/2</t>
  </si>
  <si>
    <t>6437/4</t>
  </si>
  <si>
    <t>6492/1</t>
  </si>
  <si>
    <t>17 P</t>
  </si>
  <si>
    <t>27 P</t>
  </si>
  <si>
    <t>24 P</t>
  </si>
  <si>
    <t>10877</t>
  </si>
  <si>
    <t>100 J</t>
  </si>
  <si>
    <t>النور رسک</t>
  </si>
  <si>
    <t>6-6.5</t>
  </si>
  <si>
    <t>.1:1</t>
  </si>
  <si>
    <t>3 P</t>
  </si>
  <si>
    <t>21 P</t>
  </si>
  <si>
    <t>905 F</t>
  </si>
  <si>
    <t xml:space="preserve">TRICORP بڑا بلاک وارننگ </t>
  </si>
  <si>
    <t>7</t>
  </si>
  <si>
    <t>پیور</t>
  </si>
  <si>
    <t>906 F</t>
  </si>
  <si>
    <t xml:space="preserve">TRICORP چھوٹا بلاک وارننگ </t>
  </si>
  <si>
    <t>25 P</t>
  </si>
  <si>
    <t>9022 A</t>
  </si>
  <si>
    <t>CITRON</t>
  </si>
  <si>
    <t>LDM</t>
  </si>
  <si>
    <t>14-15</t>
  </si>
  <si>
    <t>ABA پیور</t>
  </si>
  <si>
    <t>8 P</t>
  </si>
  <si>
    <t>1 P</t>
  </si>
  <si>
    <t>6509/2</t>
  </si>
  <si>
    <t>13 p</t>
  </si>
  <si>
    <t>15 p</t>
  </si>
  <si>
    <t>6509/1</t>
  </si>
  <si>
    <t>26 P</t>
  </si>
  <si>
    <t>6514/1</t>
  </si>
  <si>
    <t>6514/2</t>
  </si>
  <si>
    <t>5 P</t>
  </si>
  <si>
    <t>170 J</t>
  </si>
  <si>
    <t>عالم بریڈ شیخوپورہ</t>
  </si>
  <si>
    <t>6487/1</t>
  </si>
  <si>
    <t>171 J</t>
  </si>
  <si>
    <t>172 J</t>
  </si>
  <si>
    <t>22 P</t>
  </si>
  <si>
    <t>6491/14</t>
  </si>
  <si>
    <t>9 P</t>
  </si>
  <si>
    <t>5302/1</t>
  </si>
  <si>
    <t>907 F</t>
  </si>
  <si>
    <t xml:space="preserve">TRICORP وارننگ </t>
  </si>
  <si>
    <t>6516/2</t>
  </si>
  <si>
    <t>6516/1</t>
  </si>
  <si>
    <t>253 J</t>
  </si>
  <si>
    <t xml:space="preserve"> پرفیکٹ پیکجز</t>
  </si>
  <si>
    <t>5-5.5</t>
  </si>
  <si>
    <t>1:1</t>
  </si>
  <si>
    <t>9472 A</t>
  </si>
  <si>
    <t>6532/1</t>
  </si>
  <si>
    <t>6540/1</t>
  </si>
  <si>
    <t>11.5/12</t>
  </si>
  <si>
    <t>6541/1</t>
  </si>
  <si>
    <t>6548/1</t>
  </si>
  <si>
    <t>6547/3</t>
  </si>
  <si>
    <t>6547/2</t>
  </si>
  <si>
    <t>6547/1</t>
  </si>
  <si>
    <t>6547/4</t>
  </si>
  <si>
    <t>9614 A</t>
  </si>
  <si>
    <t>950 F</t>
  </si>
  <si>
    <t>بریڈ شاپ رس</t>
  </si>
  <si>
    <t>23 P</t>
  </si>
  <si>
    <t>6566/1</t>
  </si>
  <si>
    <t>6556/1</t>
  </si>
  <si>
    <t>6565/3</t>
  </si>
  <si>
    <t>6571/1</t>
  </si>
  <si>
    <t>6567/1</t>
  </si>
  <si>
    <t>6567/2</t>
  </si>
  <si>
    <t>464 J</t>
  </si>
  <si>
    <t>نیوٹریس رسک</t>
  </si>
  <si>
    <t>448 J</t>
  </si>
  <si>
    <t>ADANOS</t>
  </si>
  <si>
    <t>11.5-12</t>
  </si>
  <si>
    <t>6571/2</t>
  </si>
  <si>
    <t>6577/3</t>
  </si>
  <si>
    <t>6577/1</t>
  </si>
  <si>
    <t>6571/3</t>
  </si>
  <si>
    <t>528 J</t>
  </si>
  <si>
    <t xml:space="preserve">سجنی فیشن </t>
  </si>
  <si>
    <t>7-7.5</t>
  </si>
  <si>
    <t>سائیڈ</t>
  </si>
  <si>
    <t>4 p</t>
  </si>
  <si>
    <t>2 p</t>
  </si>
  <si>
    <t>6571/7</t>
  </si>
  <si>
    <t>6593/3</t>
  </si>
  <si>
    <t>6593/2</t>
  </si>
  <si>
    <t>6590/12</t>
  </si>
  <si>
    <t>6590/13</t>
  </si>
  <si>
    <t>6577/6</t>
  </si>
  <si>
    <t>6605/1</t>
  </si>
  <si>
    <t>1045 F</t>
  </si>
  <si>
    <t>6616/2</t>
  </si>
  <si>
    <t>6607/3</t>
  </si>
  <si>
    <t>6616/1</t>
  </si>
  <si>
    <t>6603/1</t>
  </si>
  <si>
    <t>6623/1</t>
  </si>
  <si>
    <t>6623/3</t>
  </si>
  <si>
    <t>6623/2</t>
  </si>
  <si>
    <t>780 J</t>
  </si>
  <si>
    <t xml:space="preserve">سٹاک برائے جیلانی پولی </t>
  </si>
  <si>
    <t>779 J</t>
  </si>
  <si>
    <t>6625/6</t>
  </si>
  <si>
    <t>6623/4</t>
  </si>
  <si>
    <t>777 J</t>
  </si>
  <si>
    <t>6625/5</t>
  </si>
  <si>
    <t>6644/1</t>
  </si>
  <si>
    <t>7782/1</t>
  </si>
  <si>
    <t>859 J</t>
  </si>
  <si>
    <t xml:space="preserve">سادہ لفافہ زمیندار فوڈ کمپنی </t>
  </si>
  <si>
    <t>778 J</t>
  </si>
  <si>
    <t>811 J</t>
  </si>
  <si>
    <t>بندوخاں برگر بن 4 پیس</t>
  </si>
  <si>
    <t>28" شیٹ</t>
  </si>
  <si>
    <t>4-4.5/8-9</t>
  </si>
  <si>
    <t>898 J</t>
  </si>
  <si>
    <t>6643/1</t>
  </si>
  <si>
    <t>6646/1</t>
  </si>
  <si>
    <t>6640/1</t>
  </si>
  <si>
    <t>6642/2</t>
  </si>
  <si>
    <t>6640/3</t>
  </si>
  <si>
    <t>1125 F</t>
  </si>
  <si>
    <t>8</t>
  </si>
  <si>
    <t>1126 F</t>
  </si>
  <si>
    <t>6602/2</t>
  </si>
  <si>
    <t>709 J</t>
  </si>
  <si>
    <t>سمارٹ فوڈ لوگو</t>
  </si>
  <si>
    <t>8-8.5</t>
  </si>
  <si>
    <t>6640/2</t>
  </si>
  <si>
    <t>893 J</t>
  </si>
  <si>
    <t>شاھی زنگر</t>
  </si>
  <si>
    <t>901 J</t>
  </si>
  <si>
    <t xml:space="preserve">ایڈمائیرفیشن </t>
  </si>
  <si>
    <t>871 J</t>
  </si>
  <si>
    <t>پنجاب رسک</t>
  </si>
  <si>
    <t>870 J</t>
  </si>
  <si>
    <t>809 J</t>
  </si>
  <si>
    <t>بندوخاں فروٹ شیر مال</t>
  </si>
  <si>
    <t>22" شیٹ</t>
  </si>
  <si>
    <t>6636/2</t>
  </si>
  <si>
    <t>1128 F</t>
  </si>
  <si>
    <t>6660/4</t>
  </si>
  <si>
    <t>1127 F</t>
  </si>
  <si>
    <t>1148 F</t>
  </si>
  <si>
    <t>6660/3</t>
  </si>
  <si>
    <t>6660/2</t>
  </si>
  <si>
    <t>6660/1</t>
  </si>
  <si>
    <t>6688/1</t>
  </si>
  <si>
    <t>6678/8</t>
  </si>
  <si>
    <t>6685/4</t>
  </si>
  <si>
    <t>6667/3</t>
  </si>
  <si>
    <t>1126 J</t>
  </si>
  <si>
    <t>بندوخاں پلین شیر مال</t>
  </si>
  <si>
    <t>6691/1</t>
  </si>
  <si>
    <t>4.5-5</t>
  </si>
  <si>
    <t>6683/6</t>
  </si>
  <si>
    <t>6666/3</t>
  </si>
  <si>
    <t>982 J</t>
  </si>
  <si>
    <t>ہائی کلاس رسک</t>
  </si>
  <si>
    <t>LDN</t>
  </si>
  <si>
    <t>28 شیٹ</t>
  </si>
  <si>
    <t>1:1.</t>
  </si>
  <si>
    <t>980 J</t>
  </si>
  <si>
    <t>981 J</t>
  </si>
  <si>
    <t>6664/1</t>
  </si>
  <si>
    <t>6678/1</t>
  </si>
  <si>
    <t>6685/5</t>
  </si>
  <si>
    <t>6680/1</t>
  </si>
  <si>
    <t>6678/11</t>
  </si>
  <si>
    <t>6678/6</t>
  </si>
  <si>
    <t>983 J</t>
  </si>
  <si>
    <t>26شیٹ</t>
  </si>
  <si>
    <t>6685/1</t>
  </si>
  <si>
    <t>6687/5</t>
  </si>
  <si>
    <t>6687/1</t>
  </si>
  <si>
    <t>6687/8</t>
  </si>
  <si>
    <t>14 P</t>
  </si>
  <si>
    <t>6678/7</t>
  </si>
  <si>
    <t>6685/2</t>
  </si>
  <si>
    <t>6687/4</t>
  </si>
  <si>
    <t>6678/12</t>
  </si>
  <si>
    <t>6687/3</t>
  </si>
  <si>
    <t>16 P</t>
  </si>
  <si>
    <t>6686/1</t>
  </si>
  <si>
    <t>6688/3</t>
  </si>
  <si>
    <t>6687/2</t>
  </si>
  <si>
    <t>1205 J</t>
  </si>
  <si>
    <t>شاہد سویاں</t>
  </si>
  <si>
    <t>1176 F</t>
  </si>
  <si>
    <t>6698/2</t>
  </si>
  <si>
    <t>6697/2</t>
  </si>
  <si>
    <t>6697/1</t>
  </si>
  <si>
    <t>6698/1</t>
  </si>
  <si>
    <t>1318 J</t>
  </si>
  <si>
    <t>سادہ رول جیلانی پولی سٹاک</t>
  </si>
  <si>
    <t>1272 J</t>
  </si>
  <si>
    <t>سادہ لفافہ پاک الیکٹرون</t>
  </si>
  <si>
    <t>1295 J</t>
  </si>
  <si>
    <t>سادہ شیٹ کچی سلائی والی کیکس اینڈ بیکس</t>
  </si>
  <si>
    <t>16" شیٹ</t>
  </si>
  <si>
    <t>7-7.5/14-15</t>
  </si>
  <si>
    <t>6678/10</t>
  </si>
  <si>
    <t>6705/1</t>
  </si>
  <si>
    <t>4-4.5</t>
  </si>
  <si>
    <t>6709/1</t>
  </si>
  <si>
    <t>6711/7</t>
  </si>
  <si>
    <t>6705/2</t>
  </si>
  <si>
    <t>6711/1</t>
  </si>
  <si>
    <t>1349 J</t>
  </si>
  <si>
    <t>رائل رسک</t>
  </si>
  <si>
    <t>1320 J</t>
  </si>
  <si>
    <t>6712/2</t>
  </si>
  <si>
    <t>6705/4</t>
  </si>
  <si>
    <t>1294 J</t>
  </si>
  <si>
    <t>6712/1</t>
  </si>
  <si>
    <t>1319 J</t>
  </si>
  <si>
    <t>6711/2</t>
  </si>
  <si>
    <t>6711/3</t>
  </si>
  <si>
    <t>6701/1</t>
  </si>
  <si>
    <t>6711/5</t>
  </si>
  <si>
    <t>6711/8</t>
  </si>
  <si>
    <t>6705/7</t>
  </si>
  <si>
    <t>6715/1</t>
  </si>
  <si>
    <t>6712/4</t>
  </si>
  <si>
    <t>18 P</t>
  </si>
  <si>
    <t>6711/6</t>
  </si>
  <si>
    <t>1216 F</t>
  </si>
  <si>
    <t>وارننگ PP +سائز S R T</t>
  </si>
  <si>
    <t>6712/3</t>
  </si>
  <si>
    <t>6731/1</t>
  </si>
  <si>
    <t>6734/1</t>
  </si>
  <si>
    <t>1388 J</t>
  </si>
  <si>
    <t>20 P</t>
  </si>
  <si>
    <t>6738/1</t>
  </si>
  <si>
    <t>1487 J</t>
  </si>
  <si>
    <t>چوہدری ملک  سویٹس شیرمال</t>
  </si>
  <si>
    <t>1562 J</t>
  </si>
  <si>
    <t>6748/1</t>
  </si>
  <si>
    <t>6729/2</t>
  </si>
  <si>
    <t>6729/1</t>
  </si>
  <si>
    <t>1293 F</t>
  </si>
  <si>
    <t>7 P</t>
  </si>
  <si>
    <t>6750/1</t>
  </si>
  <si>
    <t>1296 F</t>
  </si>
  <si>
    <t>سادہ لفافہ PEVA</t>
  </si>
  <si>
    <t>12</t>
  </si>
  <si>
    <t>1580 J</t>
  </si>
  <si>
    <t>عظیم چناچور</t>
  </si>
  <si>
    <t>1290 F</t>
  </si>
  <si>
    <t>9927 A</t>
  </si>
  <si>
    <t>1500502164</t>
  </si>
  <si>
    <t>12.5-13</t>
  </si>
  <si>
    <t>6760/1</t>
  </si>
  <si>
    <t>1618 J</t>
  </si>
  <si>
    <t>1660 J</t>
  </si>
  <si>
    <t>سادہ لفافہ سلیم فیبرکس</t>
  </si>
  <si>
    <t>12-13</t>
  </si>
  <si>
    <t>1617 J</t>
  </si>
  <si>
    <t>1659 J</t>
  </si>
  <si>
    <t>6756/1</t>
  </si>
  <si>
    <t>1630 J</t>
  </si>
  <si>
    <t xml:space="preserve"> عالم بیکرز بریڈ</t>
  </si>
  <si>
    <t>6763/1</t>
  </si>
  <si>
    <t>1342 F</t>
  </si>
  <si>
    <t>1341 F</t>
  </si>
  <si>
    <t xml:space="preserve">TRICORP  خا لی  وارننگ </t>
  </si>
  <si>
    <t>6766/1</t>
  </si>
  <si>
    <t>6711/4</t>
  </si>
  <si>
    <t>6757/1</t>
  </si>
  <si>
    <t>6753/2</t>
  </si>
  <si>
    <t>6767/1</t>
  </si>
  <si>
    <t>1356 F</t>
  </si>
  <si>
    <t>1629 J</t>
  </si>
  <si>
    <t>6769/1</t>
  </si>
  <si>
    <t>6753/1</t>
  </si>
  <si>
    <t>6753/3</t>
  </si>
  <si>
    <t>1344 F</t>
  </si>
  <si>
    <t>1360 F</t>
  </si>
  <si>
    <t>6759/1</t>
  </si>
  <si>
    <t>010-011</t>
  </si>
  <si>
    <t>6790/4</t>
  </si>
  <si>
    <t>6780/1</t>
  </si>
  <si>
    <t>6780/10</t>
  </si>
  <si>
    <t>1754 J</t>
  </si>
  <si>
    <t>زاہد شال</t>
  </si>
  <si>
    <t>1827 J</t>
  </si>
  <si>
    <t>6783/1</t>
  </si>
  <si>
    <t>6780/7</t>
  </si>
  <si>
    <t>6780/12</t>
  </si>
  <si>
    <t>6799/1</t>
  </si>
  <si>
    <t>1828 J</t>
  </si>
  <si>
    <t>1829 J</t>
  </si>
  <si>
    <t>6780/3</t>
  </si>
  <si>
    <t>6779/1</t>
  </si>
  <si>
    <t>1844 J</t>
  </si>
  <si>
    <t>امارات اسپیشل لیبل</t>
  </si>
  <si>
    <t>1849 J</t>
  </si>
  <si>
    <t>ڈیلکس اسپیشل لیبل</t>
  </si>
  <si>
    <t>1847 J</t>
  </si>
  <si>
    <t>1842 J</t>
  </si>
  <si>
    <t>1885 J</t>
  </si>
  <si>
    <t>بندوخاں فروٹ بن</t>
  </si>
  <si>
    <t>18" شیٹ</t>
  </si>
  <si>
    <t>1883 J</t>
  </si>
  <si>
    <t>(1X1)بندوخاں برگر بن</t>
  </si>
  <si>
    <t>6848/2</t>
  </si>
  <si>
    <t>6822/7</t>
  </si>
  <si>
    <t>6674/7</t>
  </si>
  <si>
    <t>6849/5</t>
  </si>
  <si>
    <t>6737/2</t>
  </si>
  <si>
    <t>6846/3</t>
  </si>
  <si>
    <t>6828/1</t>
  </si>
  <si>
    <t>6851/12</t>
  </si>
  <si>
    <t>6808/1</t>
  </si>
  <si>
    <t>1845 J</t>
  </si>
  <si>
    <t>1850 J</t>
  </si>
  <si>
    <t>1831 J</t>
  </si>
  <si>
    <t>1963 J</t>
  </si>
  <si>
    <t>موسی میٹل ورکس+وارننگ</t>
  </si>
  <si>
    <t>6708/1</t>
  </si>
  <si>
    <t>6802/1</t>
  </si>
  <si>
    <t>6786/1</t>
  </si>
  <si>
    <t>1964 J</t>
  </si>
  <si>
    <t>1966 J</t>
  </si>
  <si>
    <t>1965 J</t>
  </si>
  <si>
    <t>6505/1</t>
  </si>
  <si>
    <t>1830 J</t>
  </si>
  <si>
    <t>1884 J</t>
  </si>
  <si>
    <t>6814/1</t>
  </si>
  <si>
    <t>1354 F</t>
  </si>
  <si>
    <t>کمپاؤنڈ وارننگ</t>
  </si>
  <si>
    <t>6821/1</t>
  </si>
  <si>
    <t>6821/2</t>
  </si>
  <si>
    <t>6822/1</t>
  </si>
  <si>
    <t>6823/1</t>
  </si>
  <si>
    <t>1427 F</t>
  </si>
  <si>
    <t>6827/1</t>
  </si>
  <si>
    <t>6801/1</t>
  </si>
  <si>
    <t>1997 J</t>
  </si>
  <si>
    <t>بھالومیاں سنیکس</t>
  </si>
  <si>
    <t>2005 J</t>
  </si>
  <si>
    <t>فوکسل ایکسکلوسیو</t>
  </si>
  <si>
    <t>6810/1</t>
  </si>
  <si>
    <t>6827/2</t>
  </si>
  <si>
    <t>2094 J</t>
  </si>
  <si>
    <t>عالم بیکرز حافظ آباد</t>
  </si>
  <si>
    <t>2106 J</t>
  </si>
  <si>
    <t>زم زم بیکرز رسک</t>
  </si>
  <si>
    <t>6828/3</t>
  </si>
  <si>
    <t>1998 J</t>
  </si>
  <si>
    <t>NUREH</t>
  </si>
  <si>
    <t>11-11.5</t>
  </si>
  <si>
    <t>6826/1</t>
  </si>
  <si>
    <t>2006 J</t>
  </si>
  <si>
    <t>6828/2</t>
  </si>
  <si>
    <t>2107 J</t>
  </si>
  <si>
    <t>زم زم بیکرز شیر مال</t>
  </si>
  <si>
    <t>6823/5</t>
  </si>
  <si>
    <t>1420 F</t>
  </si>
  <si>
    <t xml:space="preserve">TRICORP  وارننگ </t>
  </si>
  <si>
    <t>6780/16</t>
  </si>
  <si>
    <t>6820/7</t>
  </si>
  <si>
    <t>6820/5</t>
  </si>
  <si>
    <t>2132 J</t>
  </si>
  <si>
    <t>1472 F</t>
  </si>
  <si>
    <t>Levies وارینگ</t>
  </si>
  <si>
    <t>6834/4</t>
  </si>
  <si>
    <t>6834/1</t>
  </si>
  <si>
    <t>6823/4</t>
  </si>
  <si>
    <t>6847/1</t>
  </si>
  <si>
    <t>1478 F</t>
  </si>
  <si>
    <t>6841/2</t>
  </si>
  <si>
    <t>6847/2</t>
  </si>
  <si>
    <t>6853/1</t>
  </si>
  <si>
    <t>6868/1</t>
  </si>
  <si>
    <t>6854/1</t>
  </si>
  <si>
    <t>6871/1</t>
  </si>
  <si>
    <t>6872/1</t>
  </si>
  <si>
    <t>2298 J</t>
  </si>
  <si>
    <t>مومو فوڈز RS 50</t>
  </si>
  <si>
    <t>6869/1</t>
  </si>
  <si>
    <t>6855/1</t>
  </si>
  <si>
    <t>6859/1</t>
  </si>
  <si>
    <t>2288 J</t>
  </si>
  <si>
    <t>6865/1</t>
  </si>
  <si>
    <t>6867/1</t>
  </si>
  <si>
    <t>6857/1</t>
  </si>
  <si>
    <t>6875/1</t>
  </si>
  <si>
    <t>6853/7</t>
  </si>
  <si>
    <t>1533 F</t>
  </si>
  <si>
    <t>6879/1</t>
  </si>
  <si>
    <t>2289 J</t>
  </si>
  <si>
    <t>1534 F</t>
  </si>
  <si>
    <t>6875/6</t>
  </si>
  <si>
    <t>6875/5</t>
  </si>
  <si>
    <t>2290 J</t>
  </si>
  <si>
    <t>2352 J</t>
  </si>
  <si>
    <t>سادہ لفافہ سپر یونیفارم</t>
  </si>
  <si>
    <t>6887/1</t>
  </si>
  <si>
    <t>2253 J</t>
  </si>
  <si>
    <t>2353 J</t>
  </si>
  <si>
    <t>2354 J</t>
  </si>
  <si>
    <t>6847/4</t>
  </si>
  <si>
    <t>6881/2</t>
  </si>
  <si>
    <t>1539 F</t>
  </si>
  <si>
    <t xml:space="preserve">TRICORP   وارننگ </t>
  </si>
  <si>
    <t>6847/6</t>
  </si>
  <si>
    <t>2291 J</t>
  </si>
  <si>
    <t>2271 J</t>
  </si>
  <si>
    <t>6847/7</t>
  </si>
  <si>
    <t>2297 J</t>
  </si>
  <si>
    <t>مومو فوڈز RS 20</t>
  </si>
  <si>
    <t>6861/2</t>
  </si>
  <si>
    <t>2166 J</t>
  </si>
  <si>
    <t>عالم رسک کامونکی</t>
  </si>
  <si>
    <t>1571 F</t>
  </si>
  <si>
    <t>ڈبل ٹریٹ رول</t>
  </si>
  <si>
    <t>7.25-7.5</t>
  </si>
  <si>
    <t>2351 J</t>
  </si>
  <si>
    <t>2251 J</t>
  </si>
  <si>
    <t>6891/1</t>
  </si>
  <si>
    <t>6890/1</t>
  </si>
  <si>
    <t>1595 F</t>
  </si>
  <si>
    <t>1600 F</t>
  </si>
  <si>
    <t>6897/1</t>
  </si>
  <si>
    <t>6906/1</t>
  </si>
  <si>
    <t>6903/1</t>
  </si>
  <si>
    <t>1599 F</t>
  </si>
  <si>
    <t>6902/1</t>
  </si>
  <si>
    <t>6894/1</t>
  </si>
  <si>
    <t>2525 J</t>
  </si>
  <si>
    <t>6916/1</t>
  </si>
  <si>
    <t>6899/1</t>
  </si>
  <si>
    <t>1597 F</t>
  </si>
  <si>
    <t>2500 J</t>
  </si>
  <si>
    <t>CREZO کراری</t>
  </si>
  <si>
    <t>2557 J</t>
  </si>
  <si>
    <t>6924/1</t>
  </si>
  <si>
    <t>1632 F</t>
  </si>
  <si>
    <t>1633 F</t>
  </si>
  <si>
    <t>1634 F</t>
  </si>
  <si>
    <t>TRICORP وارننگ</t>
  </si>
  <si>
    <t>6920/1</t>
  </si>
  <si>
    <t>6920/2</t>
  </si>
  <si>
    <t>1507 F</t>
  </si>
  <si>
    <t>6914/1</t>
  </si>
  <si>
    <t>6941/5</t>
  </si>
  <si>
    <t>6941/6</t>
  </si>
  <si>
    <t>6940/2</t>
  </si>
  <si>
    <t>6941/4</t>
  </si>
  <si>
    <t>2599 J</t>
  </si>
  <si>
    <t>6938/1</t>
  </si>
  <si>
    <t>6941/3</t>
  </si>
  <si>
    <t>2625 J</t>
  </si>
  <si>
    <t>2671 J</t>
  </si>
  <si>
    <t>2668 J</t>
  </si>
  <si>
    <t>6916/4</t>
  </si>
  <si>
    <t>6916/3</t>
  </si>
  <si>
    <t>2626 J</t>
  </si>
  <si>
    <t>1667 F</t>
  </si>
  <si>
    <t>6953/1</t>
  </si>
  <si>
    <t>2635 J</t>
  </si>
  <si>
    <t>2627 J</t>
  </si>
  <si>
    <t>2634 J</t>
  </si>
  <si>
    <t>1660 F</t>
  </si>
  <si>
    <t>2624 J</t>
  </si>
  <si>
    <t>2665 J</t>
  </si>
  <si>
    <t>جیلانی لیبل</t>
  </si>
  <si>
    <t>6941/7</t>
  </si>
  <si>
    <t>6961/1</t>
  </si>
  <si>
    <t>6960/8</t>
  </si>
  <si>
    <t>6960/2</t>
  </si>
  <si>
    <t>6961/2</t>
  </si>
  <si>
    <t>2784 J</t>
  </si>
  <si>
    <t>مومو فوڈز RS 30</t>
  </si>
  <si>
    <t>2252 J</t>
  </si>
  <si>
    <t>6960/6</t>
  </si>
  <si>
    <t>6964/4</t>
  </si>
  <si>
    <t>2776 J</t>
  </si>
  <si>
    <t>عصمت سوپ</t>
  </si>
  <si>
    <t>1706 F</t>
  </si>
  <si>
    <t>2901 J</t>
  </si>
  <si>
    <t>(1:1)</t>
  </si>
  <si>
    <t>1723 F</t>
  </si>
  <si>
    <t>2900 J</t>
  </si>
  <si>
    <t>7007/1</t>
  </si>
  <si>
    <t>2925 J</t>
  </si>
  <si>
    <t>7007/2</t>
  </si>
  <si>
    <t>1707 F</t>
  </si>
  <si>
    <t>جیلانی پولی سٹاک</t>
  </si>
  <si>
    <t>3003 J</t>
  </si>
  <si>
    <t>بندوخاں لاہور</t>
  </si>
  <si>
    <t>3006 J</t>
  </si>
  <si>
    <t>3005 J</t>
  </si>
  <si>
    <t>7022/2</t>
  </si>
  <si>
    <t>العمر پلاسٹک گوجرانوالہ</t>
  </si>
  <si>
    <t>7022/1</t>
  </si>
  <si>
    <t>7020/5</t>
  </si>
  <si>
    <t>آصف پلاسٹک سرگودھا</t>
  </si>
  <si>
    <t>7020/1</t>
  </si>
  <si>
    <t>عثمان امین</t>
  </si>
  <si>
    <t>7009/2</t>
  </si>
  <si>
    <t>راجکپور کریانہ سٹور گھونکی</t>
  </si>
  <si>
    <t>6973/2</t>
  </si>
  <si>
    <t>7020/4</t>
  </si>
  <si>
    <t>1781 F</t>
  </si>
  <si>
    <t>1782 F</t>
  </si>
  <si>
    <t>حزیفہ پلاسٹک اعظم مارکیٹ</t>
  </si>
  <si>
    <t>7020/7</t>
  </si>
  <si>
    <t>7020/6</t>
  </si>
  <si>
    <t>7032/1</t>
  </si>
  <si>
    <t>7037/2</t>
  </si>
  <si>
    <t>شیخ بشیر سیا لکوٹ</t>
  </si>
  <si>
    <t>7035/1</t>
  </si>
  <si>
    <t>بوٹا پلاسٹک اعظم مارکیٹ</t>
  </si>
  <si>
    <t>7020/2</t>
  </si>
  <si>
    <t>7020/3</t>
  </si>
  <si>
    <t>7016/1</t>
  </si>
  <si>
    <t>شیخ الوار لیہ</t>
  </si>
  <si>
    <t>7037/1</t>
  </si>
  <si>
    <t>1783 F</t>
  </si>
  <si>
    <t>7032/2</t>
  </si>
  <si>
    <t>7031/2</t>
  </si>
  <si>
    <t>7039/1</t>
  </si>
  <si>
    <t>ایم دین پنڈی</t>
  </si>
  <si>
    <t>7045/1</t>
  </si>
  <si>
    <t>ایم   عمران    پاکستان مارکیٹ</t>
  </si>
  <si>
    <t>7046/2</t>
  </si>
  <si>
    <t>7034/1</t>
  </si>
  <si>
    <t>اعظم ٹوائے شاہ عالم</t>
  </si>
  <si>
    <t>7046/1</t>
  </si>
  <si>
    <t>7031/3</t>
  </si>
  <si>
    <t>7041/1</t>
  </si>
  <si>
    <t>محبوب مقبول گوجرانوالہ</t>
  </si>
  <si>
    <t>7045/2</t>
  </si>
  <si>
    <t>7040/7</t>
  </si>
  <si>
    <t>ہیڈ  آفس لاہور</t>
  </si>
  <si>
    <t>1828 F</t>
  </si>
  <si>
    <t>Usman Amin</t>
  </si>
  <si>
    <t>7049/15</t>
  </si>
  <si>
    <t>7049/13</t>
  </si>
  <si>
    <t>3137 J</t>
  </si>
  <si>
    <t>Paracon Engineering Pvt LTD</t>
  </si>
  <si>
    <t>3138 J</t>
  </si>
  <si>
    <t>7049/8</t>
  </si>
  <si>
    <t>7029/1</t>
  </si>
  <si>
    <t>7049/3</t>
  </si>
  <si>
    <t>3128 J</t>
  </si>
  <si>
    <t>Raza Graments Lahore</t>
  </si>
  <si>
    <t>7044/1</t>
  </si>
  <si>
    <t>عمران مشتاق پتوکی</t>
  </si>
  <si>
    <t>7045/3</t>
  </si>
  <si>
    <t>7049/9</t>
  </si>
  <si>
    <t>7055/3</t>
  </si>
  <si>
    <t>عثمان امین لاہور</t>
  </si>
  <si>
    <t>7055/1</t>
  </si>
  <si>
    <t>7047/1</t>
  </si>
  <si>
    <t xml:space="preserve">ایم بلال اعظم مارکیٹ </t>
  </si>
  <si>
    <t>7049/1</t>
  </si>
  <si>
    <t>7049/2</t>
  </si>
  <si>
    <t>7049/11</t>
  </si>
  <si>
    <t>7049/4</t>
  </si>
  <si>
    <t>7049/6</t>
  </si>
  <si>
    <t>7055/2</t>
  </si>
  <si>
    <t>3216 J</t>
  </si>
  <si>
    <t xml:space="preserve">Laam Lungi By M Shawl Lahore </t>
  </si>
  <si>
    <t>3080 J</t>
  </si>
  <si>
    <t>Alam Bakers Shahdrah</t>
  </si>
  <si>
    <t>7067/1</t>
  </si>
  <si>
    <t>عرفان احمد اعظم مارکیٹ</t>
  </si>
  <si>
    <t>3242 J</t>
  </si>
  <si>
    <t>Jilani Poly Stock</t>
  </si>
  <si>
    <t>3217 J</t>
  </si>
  <si>
    <t>7058/2</t>
  </si>
  <si>
    <t>5/5.5</t>
  </si>
  <si>
    <t>7057/1</t>
  </si>
  <si>
    <t>7067/2</t>
  </si>
  <si>
    <t>ایم عمران پاکستان مارکیٹ</t>
  </si>
  <si>
    <t>3252 J</t>
  </si>
  <si>
    <t>Punjab Rusk Lahore</t>
  </si>
  <si>
    <t>3253 J</t>
  </si>
  <si>
    <t>3238 J</t>
  </si>
  <si>
    <t>7063/1</t>
  </si>
  <si>
    <t>7084/1</t>
  </si>
  <si>
    <t>3241 J</t>
  </si>
  <si>
    <t>7089/2</t>
  </si>
  <si>
    <t>ندیم پلاسٹک پھلوال</t>
  </si>
  <si>
    <t>7083/2</t>
  </si>
  <si>
    <t>عظیم ٹوائز شاہ عالم</t>
  </si>
  <si>
    <t>3237 J</t>
  </si>
  <si>
    <t>7083/1</t>
  </si>
  <si>
    <t>7089/1</t>
  </si>
  <si>
    <t>7079/1</t>
  </si>
  <si>
    <t>قیصرپلاسٹک وزیر آباد</t>
  </si>
  <si>
    <t>7076/2</t>
  </si>
  <si>
    <t>عزیز ٹریڈرز ہاؤس لاہور</t>
  </si>
  <si>
    <t>7061/1</t>
  </si>
  <si>
    <t>فیصل پلاسٹک فیصل آباد</t>
  </si>
  <si>
    <t>7097/3</t>
  </si>
  <si>
    <t>امارت پلاسٹک چوہنگ</t>
  </si>
  <si>
    <t>3315 J</t>
  </si>
  <si>
    <t>Naseer Sab Chiniot</t>
  </si>
  <si>
    <t>3311 J</t>
  </si>
  <si>
    <t>Khan Chapli Kbab and Fish Corner</t>
  </si>
  <si>
    <t>3239 J</t>
  </si>
  <si>
    <t>3314 J</t>
  </si>
  <si>
    <t>7068/1</t>
  </si>
  <si>
    <t>7097/2</t>
  </si>
  <si>
    <t>3327 J</t>
  </si>
  <si>
    <t>Hafize Printing Agency Lahore</t>
  </si>
  <si>
    <t>7098/1</t>
  </si>
  <si>
    <t>3329 J</t>
  </si>
  <si>
    <t>زمیندار فوڈ کمپنی بنوں</t>
  </si>
  <si>
    <t>1831 F</t>
  </si>
  <si>
    <t>7077/3</t>
  </si>
  <si>
    <t>7076/1</t>
  </si>
  <si>
    <t>7095/2</t>
  </si>
  <si>
    <t>خواجہ فرقان  ٹمبر مارکیٹ</t>
  </si>
  <si>
    <t>3_6</t>
  </si>
  <si>
    <t>7096/2</t>
  </si>
  <si>
    <t>3350 J</t>
  </si>
  <si>
    <t>Alam Bakers Sheikupura</t>
  </si>
  <si>
    <t>3240 J</t>
  </si>
  <si>
    <t>7112/1</t>
  </si>
  <si>
    <t>PACKING</t>
  </si>
  <si>
    <t>7112/4</t>
  </si>
  <si>
    <t>3362 J</t>
  </si>
  <si>
    <t>Ahmed Sweets and Bakers Chishtian</t>
  </si>
  <si>
    <t>7112/5</t>
  </si>
  <si>
    <t>1892 F</t>
  </si>
  <si>
    <t>7105/1</t>
  </si>
  <si>
    <t>علی  اینڈ طاہر جھنگ</t>
  </si>
  <si>
    <t>3349 J</t>
  </si>
  <si>
    <t>7101/12</t>
  </si>
  <si>
    <t>7110/1</t>
  </si>
  <si>
    <t>عاصم مدنی انارکلی</t>
  </si>
  <si>
    <t>7112/2</t>
  </si>
  <si>
    <t>7101/11</t>
  </si>
  <si>
    <t>7108/1</t>
  </si>
  <si>
    <t>ایم   دین پنڈی</t>
  </si>
  <si>
    <t>80 P</t>
  </si>
  <si>
    <t>7105/2</t>
  </si>
  <si>
    <t>7101/14</t>
  </si>
  <si>
    <t>7101/15</t>
  </si>
  <si>
    <t>3439 J</t>
  </si>
  <si>
    <t>3440 J</t>
  </si>
  <si>
    <t>3458 J</t>
  </si>
  <si>
    <t>Mubashar Iqbal Pakistan Cloth LHR</t>
  </si>
  <si>
    <t>8.5-9</t>
  </si>
  <si>
    <t>3413 J</t>
  </si>
  <si>
    <t>Caker and Baker Lahore</t>
  </si>
  <si>
    <t>7122/1</t>
  </si>
  <si>
    <t>ایم سلیمان پاکستان مارکیٹ</t>
  </si>
  <si>
    <t>7123/1</t>
  </si>
  <si>
    <t>3442 J</t>
  </si>
  <si>
    <t>7109/4</t>
  </si>
  <si>
    <t>3452 J</t>
  </si>
  <si>
    <t>Cake and Baker Lahore</t>
  </si>
  <si>
    <t>7124/1</t>
  </si>
  <si>
    <t>عبدالرشید اسلام ٓاباد</t>
  </si>
  <si>
    <t>7108/2</t>
  </si>
  <si>
    <t>3438 J</t>
  </si>
  <si>
    <t>3441 J</t>
  </si>
  <si>
    <t>7109/3</t>
  </si>
  <si>
    <t>3312 J</t>
  </si>
  <si>
    <t>M.K.B Peshawar</t>
  </si>
  <si>
    <t>3490 J</t>
  </si>
  <si>
    <t>امارات پلاسٹک ٹھوکر نیاز بیگ</t>
  </si>
  <si>
    <t>3445 J</t>
  </si>
  <si>
    <t>3487 J</t>
  </si>
  <si>
    <t>7125/2</t>
  </si>
  <si>
    <t>نزیرپلاسٹک ملتان</t>
  </si>
  <si>
    <t>3437 J</t>
  </si>
  <si>
    <t>Anayat Khan Dry Fruits Karishan Nagar Lahore</t>
  </si>
  <si>
    <t>HDM</t>
  </si>
  <si>
    <t>8+2.5+2.5</t>
  </si>
  <si>
    <t>جیلانی</t>
  </si>
  <si>
    <t>7139/4</t>
  </si>
  <si>
    <t>1960 F</t>
  </si>
  <si>
    <t>7143/1</t>
  </si>
  <si>
    <t>3525 J</t>
  </si>
  <si>
    <t>Ibtsam Traders Sheikhupura</t>
  </si>
  <si>
    <t>1956 F</t>
  </si>
  <si>
    <t>7149/6</t>
  </si>
  <si>
    <t>3599</t>
  </si>
  <si>
    <t>1961 F</t>
  </si>
  <si>
    <t>7137/1</t>
  </si>
  <si>
    <t>7149/8</t>
  </si>
  <si>
    <t>12/10</t>
  </si>
  <si>
    <t>3543 J</t>
  </si>
  <si>
    <t>Bandu Khan Lahore</t>
  </si>
  <si>
    <t>7150/1</t>
  </si>
  <si>
    <t>ریفلیکٹ پیک لاہور</t>
  </si>
  <si>
    <t>7149/3</t>
  </si>
  <si>
    <t>7149/4</t>
  </si>
  <si>
    <t>3566 J</t>
  </si>
  <si>
    <t>Usman Arif Butt Gujranwala</t>
  </si>
  <si>
    <t>آصف پلاسٹک سرگودھا</t>
  </si>
  <si>
    <t>7146/1</t>
  </si>
  <si>
    <t>7138/7</t>
  </si>
  <si>
    <t>10 p</t>
  </si>
  <si>
    <t>9 p</t>
  </si>
  <si>
    <t>7149/5</t>
  </si>
  <si>
    <t>7149/7</t>
  </si>
  <si>
    <t>7149/1</t>
  </si>
  <si>
    <t>7163/1</t>
  </si>
  <si>
    <t>3583 J</t>
  </si>
  <si>
    <t>Special Papari Nimko Kamoki</t>
  </si>
  <si>
    <t>7149/2</t>
  </si>
  <si>
    <t>7178/1</t>
  </si>
  <si>
    <t>عامر شہزاد ساہیوال</t>
  </si>
  <si>
    <t>7171/1</t>
  </si>
  <si>
    <t>شاہد رمضان اوکاڑہ</t>
  </si>
  <si>
    <t>7173/1</t>
  </si>
  <si>
    <t>الحبیب پلاسٹک اوکاڑہ</t>
  </si>
  <si>
    <t>7185/1</t>
  </si>
  <si>
    <t>خذیفہ پلاسٹک اعظم مارکیٹ</t>
  </si>
  <si>
    <t>7159/1</t>
  </si>
  <si>
    <t>ایم بلال اغظم مارکیٹ</t>
  </si>
  <si>
    <t>10/6</t>
  </si>
  <si>
    <t>2P/1</t>
  </si>
  <si>
    <t>7158/1</t>
  </si>
  <si>
    <t>یونیورسل اعظم مارکیٹ</t>
  </si>
  <si>
    <t>7174/10</t>
  </si>
  <si>
    <t>786 لفافہ بورے والا</t>
  </si>
  <si>
    <t>7160/2</t>
  </si>
  <si>
    <t>7182/1</t>
  </si>
  <si>
    <t>7171/7</t>
  </si>
  <si>
    <t>7171/15</t>
  </si>
  <si>
    <t>7123/3</t>
  </si>
  <si>
    <t>7194/1</t>
  </si>
  <si>
    <t>7194/10</t>
  </si>
  <si>
    <t>3724 J</t>
  </si>
  <si>
    <t>Ali Sweets And Bakers Raheem Yar Khan</t>
  </si>
  <si>
    <t>7194/2</t>
  </si>
  <si>
    <t>7171/8</t>
  </si>
  <si>
    <t>7202/4</t>
  </si>
  <si>
    <t>ہیڈ افس سٹاک لاہور</t>
  </si>
  <si>
    <t>7203/12</t>
  </si>
  <si>
    <t>فضل سعید صادق اباد</t>
  </si>
  <si>
    <t>7203/3</t>
  </si>
  <si>
    <t>7203/1</t>
  </si>
  <si>
    <t>7197/3</t>
  </si>
  <si>
    <t>نادر پلاسٹک سرگودھا</t>
  </si>
  <si>
    <t>7203/8</t>
  </si>
  <si>
    <t>3725 J</t>
  </si>
  <si>
    <t>7170/1</t>
  </si>
  <si>
    <t>بلال ازعظم مال کینٹ</t>
  </si>
  <si>
    <t>7200/1</t>
  </si>
  <si>
    <t>7173/2</t>
  </si>
  <si>
    <t>7174/9</t>
  </si>
  <si>
    <t>7194/8</t>
  </si>
  <si>
    <t>7174/6</t>
  </si>
  <si>
    <t>7160/1</t>
  </si>
  <si>
    <t>7194/4</t>
  </si>
  <si>
    <t>7202/12</t>
  </si>
  <si>
    <t>7196/2</t>
  </si>
  <si>
    <t>عظیم ٹوائز لاہور</t>
  </si>
  <si>
    <t>7161/6</t>
  </si>
  <si>
    <t>ملک اعجاز چنوٹ</t>
  </si>
  <si>
    <t>7173/5</t>
  </si>
  <si>
    <t>7169/1</t>
  </si>
  <si>
    <t>7183/1</t>
  </si>
  <si>
    <t>3614 J</t>
  </si>
  <si>
    <t>Jilani plastic</t>
  </si>
  <si>
    <t>7173/6</t>
  </si>
  <si>
    <t>3778 J</t>
  </si>
  <si>
    <t>SO</t>
  </si>
  <si>
    <t>PARTY NAME</t>
  </si>
  <si>
    <t>ORDER WT</t>
  </si>
  <si>
    <t>PAPER PRO</t>
  </si>
  <si>
    <t>CARD PRO</t>
  </si>
  <si>
    <t>DIFF</t>
  </si>
  <si>
    <t>NO OF BAGS</t>
  </si>
  <si>
    <t>OPERTAOR</t>
  </si>
  <si>
    <t>6448/6</t>
  </si>
  <si>
    <t>حاجی اسلماعیل وہاڑی</t>
  </si>
  <si>
    <t>7X14</t>
  </si>
  <si>
    <t>ALI HASSAN</t>
  </si>
  <si>
    <t>6448/5</t>
  </si>
  <si>
    <t>10X14</t>
  </si>
  <si>
    <t>6442/1</t>
  </si>
  <si>
    <t>6X7</t>
  </si>
  <si>
    <t>6453/2</t>
  </si>
  <si>
    <t>کراچی پلاسٹک فیصل آباد</t>
  </si>
  <si>
    <t>5X7</t>
  </si>
  <si>
    <t>ZAHAD</t>
  </si>
  <si>
    <t>6453/4</t>
  </si>
  <si>
    <t>7X10</t>
  </si>
  <si>
    <t>6460/1</t>
  </si>
  <si>
    <t>ایم سلمان پاکستان مارکیٹ</t>
  </si>
  <si>
    <t>9X28</t>
  </si>
  <si>
    <t>NAEEM</t>
  </si>
  <si>
    <t>6460/2</t>
  </si>
  <si>
    <t>10X28</t>
  </si>
  <si>
    <t>6448/8</t>
  </si>
  <si>
    <t>12X28</t>
  </si>
  <si>
    <t>6448/7</t>
  </si>
  <si>
    <t>12X26</t>
  </si>
  <si>
    <t>6451/1</t>
  </si>
  <si>
    <t>ایم بوٹا اعظم مارکیٹ</t>
  </si>
  <si>
    <t>9X27</t>
  </si>
  <si>
    <t>ZAIN</t>
  </si>
  <si>
    <t>6451/2</t>
  </si>
  <si>
    <t>6448/1</t>
  </si>
  <si>
    <t>6X9</t>
  </si>
  <si>
    <t>ریفلکٹ پیک</t>
  </si>
  <si>
    <t>13X16</t>
  </si>
  <si>
    <t>6457/1</t>
  </si>
  <si>
    <t>راجکپور کریانہ سٹور گھوٹکی</t>
  </si>
  <si>
    <t>11X20</t>
  </si>
  <si>
    <t>6448/4</t>
  </si>
  <si>
    <t>9X13</t>
  </si>
  <si>
    <t>6448/2</t>
  </si>
  <si>
    <t>7X11</t>
  </si>
  <si>
    <t>6X8</t>
  </si>
  <si>
    <t>4.5X6</t>
  </si>
  <si>
    <t>6444/15</t>
  </si>
  <si>
    <t>فضل سعید صادق آباد</t>
  </si>
  <si>
    <t>7.5X11</t>
  </si>
  <si>
    <t>ایم دین  بند ل</t>
  </si>
  <si>
    <t>4X5</t>
  </si>
  <si>
    <t>6499/1</t>
  </si>
  <si>
    <t>ہیڈآفس لاہور</t>
  </si>
  <si>
    <t>9X6.5+1.5</t>
  </si>
  <si>
    <t>6475/1</t>
  </si>
  <si>
    <t>8X28</t>
  </si>
  <si>
    <t>15X16</t>
  </si>
  <si>
    <t>12X20</t>
  </si>
  <si>
    <t>14X20+2</t>
  </si>
  <si>
    <t>6475/2</t>
  </si>
  <si>
    <t>6463/1</t>
  </si>
  <si>
    <t>اقبال پلاسٹک کوٹ ادو</t>
  </si>
  <si>
    <t>6476/1</t>
  </si>
  <si>
    <t>9X11+2</t>
  </si>
  <si>
    <t>6475/3</t>
  </si>
  <si>
    <t>6475/5</t>
  </si>
  <si>
    <t>14X16</t>
  </si>
  <si>
    <t>6475/4</t>
  </si>
  <si>
    <t>14X18</t>
  </si>
  <si>
    <t>6479/1</t>
  </si>
  <si>
    <t>6504/19</t>
  </si>
  <si>
    <t>7X12</t>
  </si>
  <si>
    <t>6426/2</t>
  </si>
  <si>
    <t>العمر پلاسٹک گوجرانولہ</t>
  </si>
  <si>
    <t>4X10</t>
  </si>
  <si>
    <t>6507/3</t>
  </si>
  <si>
    <t>6426/1</t>
  </si>
  <si>
    <t>6507/4</t>
  </si>
  <si>
    <t>12X18</t>
  </si>
  <si>
    <t>6507/1</t>
  </si>
  <si>
    <t>6501/3</t>
  </si>
  <si>
    <t>راجکپورکریانہ سٹور گھونکی</t>
  </si>
  <si>
    <t>8.5X13</t>
  </si>
  <si>
    <t>6507/2</t>
  </si>
  <si>
    <t>8X12</t>
  </si>
  <si>
    <t>6501/4</t>
  </si>
  <si>
    <t>7.5X14</t>
  </si>
  <si>
    <t>6519/1</t>
  </si>
  <si>
    <t>10X22</t>
  </si>
  <si>
    <t>8.5X26</t>
  </si>
  <si>
    <t>6515/2</t>
  </si>
  <si>
    <t>6519/2</t>
  </si>
  <si>
    <t>6525/9</t>
  </si>
  <si>
    <t>اسد بلال بہاولپور</t>
  </si>
  <si>
    <t>10.5X20</t>
  </si>
  <si>
    <t>342 J</t>
  </si>
  <si>
    <t>جیلانی پلاسٹک</t>
  </si>
  <si>
    <t>6X9 (8X11)</t>
  </si>
  <si>
    <t>HAMZA</t>
  </si>
  <si>
    <t>668 J</t>
  </si>
  <si>
    <t>عالم پرنٹرز بٹ خیلہ</t>
  </si>
  <si>
    <t>19X18</t>
  </si>
  <si>
    <t>6-6.5/12-13</t>
  </si>
  <si>
    <t>اورنج</t>
  </si>
  <si>
    <t>268 J</t>
  </si>
  <si>
    <t>11X14 (15X18)</t>
  </si>
  <si>
    <t>267 J</t>
  </si>
  <si>
    <t>11X14(15X18)</t>
  </si>
  <si>
    <t>282 J</t>
  </si>
  <si>
    <t>143 J</t>
  </si>
  <si>
    <t>7X10(10X13)</t>
  </si>
  <si>
    <t>278 J</t>
  </si>
  <si>
    <t>12X16(18X26)</t>
  </si>
  <si>
    <t>274 J</t>
  </si>
  <si>
    <t>6553/10</t>
  </si>
  <si>
    <t>6553/7</t>
  </si>
  <si>
    <t>6553/1</t>
  </si>
  <si>
    <t>8X18</t>
  </si>
  <si>
    <t>6553/9</t>
  </si>
  <si>
    <t>6553/8</t>
  </si>
  <si>
    <t>8X10</t>
  </si>
  <si>
    <t>6563/1</t>
  </si>
  <si>
    <t>6563/2</t>
  </si>
  <si>
    <t>6563/5</t>
  </si>
  <si>
    <t>14X20</t>
  </si>
  <si>
    <t>6563/3</t>
  </si>
  <si>
    <t>6563/4</t>
  </si>
  <si>
    <t>بوٹا اعظم مارکیٹ</t>
  </si>
  <si>
    <t>10.5X23</t>
  </si>
  <si>
    <t>349 J</t>
  </si>
  <si>
    <t>نسوار سنٹر بٹ خیلہ</t>
  </si>
  <si>
    <t>LD سیان</t>
  </si>
  <si>
    <t>6577/2</t>
  </si>
  <si>
    <t>6577/5</t>
  </si>
  <si>
    <t>6594/1</t>
  </si>
  <si>
    <t>9.5X18</t>
  </si>
  <si>
    <t>6584/1</t>
  </si>
  <si>
    <t>عبدالباری وہاڑی</t>
  </si>
  <si>
    <t>9X16</t>
  </si>
  <si>
    <t>6593/1</t>
  </si>
  <si>
    <t>5X6</t>
  </si>
  <si>
    <t>6589/1</t>
  </si>
  <si>
    <t>ریفلکٹ پیک لاہور</t>
  </si>
  <si>
    <t>6606/1</t>
  </si>
  <si>
    <t>6577/4</t>
  </si>
  <si>
    <t>6603/2</t>
  </si>
  <si>
    <t>10X27</t>
  </si>
  <si>
    <t>6613/2</t>
  </si>
  <si>
    <t>12X13</t>
  </si>
  <si>
    <t>6603/3</t>
  </si>
  <si>
    <t>11X27</t>
  </si>
  <si>
    <t>6615/2</t>
  </si>
  <si>
    <t>6625/4</t>
  </si>
  <si>
    <t>7X9</t>
  </si>
  <si>
    <t>6615/1</t>
  </si>
  <si>
    <t>6X12</t>
  </si>
  <si>
    <t>6625/1</t>
  </si>
  <si>
    <t>6625/3</t>
  </si>
  <si>
    <t>7X8</t>
  </si>
  <si>
    <t>6625/2</t>
  </si>
  <si>
    <t>6631/4</t>
  </si>
  <si>
    <t>6631/2</t>
  </si>
  <si>
    <t>6638/1</t>
  </si>
  <si>
    <t>6651/2</t>
  </si>
  <si>
    <t>6638/3</t>
  </si>
  <si>
    <t>6651/1</t>
  </si>
  <si>
    <t>6650/1</t>
  </si>
  <si>
    <t>فائیوسٹاربرینڈ دائو فیصل</t>
  </si>
  <si>
    <t>14X17</t>
  </si>
  <si>
    <t>1577/1</t>
  </si>
  <si>
    <t>12X16+2</t>
  </si>
  <si>
    <t>ADEEL</t>
  </si>
  <si>
    <t>6602/1</t>
  </si>
  <si>
    <t>10X14+2</t>
  </si>
  <si>
    <t>7.5X16</t>
  </si>
  <si>
    <t>6638/2</t>
  </si>
  <si>
    <t>6662/1</t>
  </si>
  <si>
    <t>ملک الطاف اعظم مارکیٹ</t>
  </si>
  <si>
    <t>645/1</t>
  </si>
  <si>
    <t>6672/1</t>
  </si>
  <si>
    <t>6655/1</t>
  </si>
  <si>
    <t>13X14</t>
  </si>
  <si>
    <t>6676/1</t>
  </si>
  <si>
    <t>العرپلاسٹک گوجرانوالہ</t>
  </si>
  <si>
    <t>6683/1</t>
  </si>
  <si>
    <t>4.5X18</t>
  </si>
  <si>
    <t>6681/3</t>
  </si>
  <si>
    <t>بلال جاوید فیصل آباد</t>
  </si>
  <si>
    <t>12X16</t>
  </si>
  <si>
    <t>6683/2</t>
  </si>
  <si>
    <t>5X21</t>
  </si>
  <si>
    <t>6683/3</t>
  </si>
  <si>
    <t>5X25</t>
  </si>
  <si>
    <t>6684/1</t>
  </si>
  <si>
    <t>6684/2</t>
  </si>
  <si>
    <t>6689/4</t>
  </si>
  <si>
    <t>عمران علی بہاولپور</t>
  </si>
  <si>
    <t>عمیر پلاسٹک وہازی</t>
  </si>
  <si>
    <t>6667/2</t>
  </si>
  <si>
    <t>6680/2</t>
  </si>
  <si>
    <t>6684/3</t>
  </si>
  <si>
    <t>6672/2</t>
  </si>
  <si>
    <t>6667/1</t>
  </si>
  <si>
    <t>6685/6</t>
  </si>
  <si>
    <t>6706/2</t>
  </si>
  <si>
    <t>6706/1</t>
  </si>
  <si>
    <t>8X11</t>
  </si>
  <si>
    <t>6703/1</t>
  </si>
  <si>
    <t>6692/11</t>
  </si>
  <si>
    <t xml:space="preserve">رفیق پلاسٹک اوکاڑہ </t>
  </si>
  <si>
    <t>نصیر صاحب چنیوٹ</t>
  </si>
  <si>
    <t>4X17</t>
  </si>
  <si>
    <t>6717/2</t>
  </si>
  <si>
    <t>عرفان سید اعظم مارکیٹ</t>
  </si>
  <si>
    <t>6717/1</t>
  </si>
  <si>
    <t>6726/2</t>
  </si>
  <si>
    <t>عبد الباری وہاڑی</t>
  </si>
  <si>
    <t>8X16</t>
  </si>
  <si>
    <t>6701/2</t>
  </si>
  <si>
    <t>6727/1</t>
  </si>
  <si>
    <t>حنان پلاسٹک فیصل آباد</t>
  </si>
  <si>
    <t>5X12</t>
  </si>
  <si>
    <t>108 P</t>
  </si>
  <si>
    <t>6727/2</t>
  </si>
  <si>
    <t>5X18</t>
  </si>
  <si>
    <t>6737/1</t>
  </si>
  <si>
    <t>اتحاد پلاسٹک سیالکو ٹ</t>
  </si>
  <si>
    <t>6737/4</t>
  </si>
  <si>
    <t>6737/3</t>
  </si>
  <si>
    <t>6737/5</t>
  </si>
  <si>
    <t>15X17</t>
  </si>
  <si>
    <t>6747/1</t>
  </si>
  <si>
    <t>6725/4</t>
  </si>
  <si>
    <t>ملک اسلم خانپور</t>
  </si>
  <si>
    <t>6756/5</t>
  </si>
  <si>
    <t>11X14+2</t>
  </si>
  <si>
    <t>6758/1</t>
  </si>
  <si>
    <t>6756/6</t>
  </si>
  <si>
    <t>11X16+2</t>
  </si>
  <si>
    <t>6756/23</t>
  </si>
  <si>
    <t>6756/8</t>
  </si>
  <si>
    <t>12X18+2</t>
  </si>
  <si>
    <t>6756/11</t>
  </si>
  <si>
    <t>14X18+2</t>
  </si>
  <si>
    <t>6756/9</t>
  </si>
  <si>
    <t>13X15+2</t>
  </si>
  <si>
    <t>6759/2</t>
  </si>
  <si>
    <t>6773/1</t>
  </si>
  <si>
    <t>حڈیفہ پلاسٹک ملتان</t>
  </si>
  <si>
    <t>10X15+2</t>
  </si>
  <si>
    <t>6756/3</t>
  </si>
  <si>
    <t>10X12+2</t>
  </si>
  <si>
    <t>6788/1</t>
  </si>
  <si>
    <t>6798/1</t>
  </si>
  <si>
    <t>17X16</t>
  </si>
  <si>
    <t>1719 J</t>
  </si>
  <si>
    <t>HDN</t>
  </si>
  <si>
    <t>8X12 (5X)</t>
  </si>
  <si>
    <t>1716 J</t>
  </si>
  <si>
    <t>11X14(16X19)</t>
  </si>
  <si>
    <t>6798/2</t>
  </si>
  <si>
    <t>10X13</t>
  </si>
  <si>
    <t>6785/1</t>
  </si>
  <si>
    <t>6797/1</t>
  </si>
  <si>
    <t>8.25X12</t>
  </si>
  <si>
    <t>6793/5</t>
  </si>
  <si>
    <t>6793/6</t>
  </si>
  <si>
    <t>6793/4</t>
  </si>
  <si>
    <t>6793/2</t>
  </si>
  <si>
    <t>6793/7</t>
  </si>
  <si>
    <t>12X24</t>
  </si>
  <si>
    <t>6793/3</t>
  </si>
  <si>
    <t>6809/1</t>
  </si>
  <si>
    <t>4X4</t>
  </si>
  <si>
    <t>6791/1</t>
  </si>
  <si>
    <t>6793/1</t>
  </si>
  <si>
    <t>6809/12</t>
  </si>
  <si>
    <t>6809/13</t>
  </si>
  <si>
    <t>6809/14</t>
  </si>
  <si>
    <t>احسن علی ملتان</t>
  </si>
  <si>
    <t>6786/3</t>
  </si>
  <si>
    <t>6786/2</t>
  </si>
  <si>
    <t>6813/1</t>
  </si>
  <si>
    <t>6795/3</t>
  </si>
  <si>
    <t>وہاڑی پلاسٹک وہاڑی</t>
  </si>
  <si>
    <t>17X14</t>
  </si>
  <si>
    <t>6886/1</t>
  </si>
  <si>
    <t>6819/1</t>
  </si>
  <si>
    <t>عبدالباری وہاری</t>
  </si>
  <si>
    <t>6824/1</t>
  </si>
  <si>
    <t>6825/1</t>
  </si>
  <si>
    <t>مھبوب مقبول گجرانوالہ</t>
  </si>
  <si>
    <t>6801/2</t>
  </si>
  <si>
    <t>6801/3</t>
  </si>
  <si>
    <t>2041 J</t>
  </si>
  <si>
    <t>کلاسکس فائیو لاہور کئیر آف شاہ زیب صاحب</t>
  </si>
  <si>
    <t>5X11</t>
  </si>
  <si>
    <t>24</t>
  </si>
  <si>
    <t>2042 J</t>
  </si>
  <si>
    <t>5X14.5</t>
  </si>
  <si>
    <t>6820/6</t>
  </si>
  <si>
    <t>5X7.5</t>
  </si>
  <si>
    <t>6840/1</t>
  </si>
  <si>
    <t>6849/1</t>
  </si>
  <si>
    <t>ATIF</t>
  </si>
  <si>
    <t>6849/2</t>
  </si>
  <si>
    <t>بابا پلاسٹک پاکستان مارکیٹ</t>
  </si>
  <si>
    <t>6833/26</t>
  </si>
  <si>
    <t>6844/6</t>
  </si>
  <si>
    <t>خرم پلاسٹک لالہ موسہ</t>
  </si>
  <si>
    <t>6849/4</t>
  </si>
  <si>
    <t>6833/35</t>
  </si>
  <si>
    <t>6833/34</t>
  </si>
  <si>
    <t>9.5X20</t>
  </si>
  <si>
    <t>6850/1</t>
  </si>
  <si>
    <t>پیپو لفافہ چیچہ وطنی</t>
  </si>
  <si>
    <t>6851/4</t>
  </si>
  <si>
    <t>ملک خالد سلیم فیصل آباد</t>
  </si>
  <si>
    <t>6858/1</t>
  </si>
  <si>
    <t>نیاز احمد دہلی گیٹ</t>
  </si>
  <si>
    <t>2316 J</t>
  </si>
  <si>
    <t>مہمد دین پنڈی</t>
  </si>
  <si>
    <t>6877/1</t>
  </si>
  <si>
    <t>6877/2</t>
  </si>
  <si>
    <t>6435/7</t>
  </si>
  <si>
    <t>عمران  مشتاق پتوکی</t>
  </si>
  <si>
    <t>6857/2</t>
  </si>
  <si>
    <t>6865/9</t>
  </si>
  <si>
    <t>زوہیب شوکت پیوکی</t>
  </si>
  <si>
    <t>6865/8</t>
  </si>
  <si>
    <t>6796/2</t>
  </si>
  <si>
    <t>6803/7</t>
  </si>
  <si>
    <t>وحید پلاسٹک گوجرانوالہ</t>
  </si>
  <si>
    <t>5X10</t>
  </si>
  <si>
    <t>6831/11</t>
  </si>
  <si>
    <t>نور علی لیہ</t>
  </si>
  <si>
    <t>2404 J</t>
  </si>
  <si>
    <t>ابراہیم فلٹر انڈسٹری(SMC.PVT.LTD)</t>
  </si>
  <si>
    <t>2349 J</t>
  </si>
  <si>
    <t>نظر قمر پلاسٹک C/Oصابر پلاسٹک شاہدرہ</t>
  </si>
  <si>
    <t>6.5X8 (8X11)</t>
  </si>
  <si>
    <t>2348 J</t>
  </si>
  <si>
    <t>9X11 (13X15)</t>
  </si>
  <si>
    <t>2470 J</t>
  </si>
  <si>
    <t>9X12(13X16)</t>
  </si>
  <si>
    <t>2471 J</t>
  </si>
  <si>
    <t>ابتسام ٹریڈرز شیخوپورا</t>
  </si>
  <si>
    <t>4.5X5+2</t>
  </si>
  <si>
    <t>5.5X7+2</t>
  </si>
  <si>
    <t>6852/16</t>
  </si>
  <si>
    <t>6852/17</t>
  </si>
  <si>
    <t>12X14+2</t>
  </si>
  <si>
    <t>لکی ڈیجٹل لیب گوجرانولہ</t>
  </si>
  <si>
    <t>13.5X19+2</t>
  </si>
  <si>
    <t>6912/1</t>
  </si>
  <si>
    <t>حاجی سنز خانیوال</t>
  </si>
  <si>
    <t>6899/5</t>
  </si>
  <si>
    <t>ہیڈ آفس</t>
  </si>
  <si>
    <t>6899/3</t>
  </si>
  <si>
    <t>6899/2</t>
  </si>
  <si>
    <t>6899/4</t>
  </si>
  <si>
    <t>6931/4</t>
  </si>
  <si>
    <t>شوکت مجید پتوکی</t>
  </si>
  <si>
    <t>6930/19</t>
  </si>
  <si>
    <t>محبوب مقبول گوجرانولہ</t>
  </si>
  <si>
    <t>6924/2</t>
  </si>
  <si>
    <t>6930/14</t>
  </si>
  <si>
    <t>2601 J</t>
  </si>
  <si>
    <t>7X10 (10X13)</t>
  </si>
  <si>
    <t>2600 J</t>
  </si>
  <si>
    <t>6930/16</t>
  </si>
  <si>
    <t>2603 J</t>
  </si>
  <si>
    <t>6930/15</t>
  </si>
  <si>
    <t>2604 J</t>
  </si>
  <si>
    <t>6930/18</t>
  </si>
  <si>
    <t>6930/17</t>
  </si>
  <si>
    <t>سپر یونیفارم شاپ لاہور</t>
  </si>
  <si>
    <t>9.5X13+1+2</t>
  </si>
  <si>
    <t>2602 J</t>
  </si>
  <si>
    <t>6924/3</t>
  </si>
  <si>
    <t>2662 J</t>
  </si>
  <si>
    <t>محبوب پلاسٹک کئیر آف شاہزیب صاحب</t>
  </si>
  <si>
    <t>HD پیلا</t>
  </si>
  <si>
    <t>30X36</t>
  </si>
  <si>
    <t>2606 J</t>
  </si>
  <si>
    <t>6937/1</t>
  </si>
  <si>
    <t>7.25X27</t>
  </si>
  <si>
    <t>6932/1</t>
  </si>
  <si>
    <t>7X12+2</t>
  </si>
  <si>
    <t>1655 F</t>
  </si>
  <si>
    <t>1654 F</t>
  </si>
  <si>
    <t>2648 J</t>
  </si>
  <si>
    <t>13X13</t>
  </si>
  <si>
    <t>11X22</t>
  </si>
  <si>
    <t>2643 J</t>
  </si>
  <si>
    <t>2607 J</t>
  </si>
  <si>
    <t>2649 J</t>
  </si>
  <si>
    <t>2642 J</t>
  </si>
  <si>
    <t>2650 J</t>
  </si>
  <si>
    <t>2644 J</t>
  </si>
  <si>
    <t>2609 J</t>
  </si>
  <si>
    <t>6949/3</t>
  </si>
  <si>
    <t>6949/1</t>
  </si>
  <si>
    <t>6949/2</t>
  </si>
  <si>
    <t>6962/1</t>
  </si>
  <si>
    <t>MTM شاہ عالم</t>
  </si>
  <si>
    <t>5.5X8+2</t>
  </si>
  <si>
    <t>6993/14</t>
  </si>
  <si>
    <t>9X10+2</t>
  </si>
  <si>
    <t>6993/15</t>
  </si>
  <si>
    <t>6990/1</t>
  </si>
  <si>
    <t>6990/2</t>
  </si>
  <si>
    <t>11X18</t>
  </si>
  <si>
    <t>6990/4</t>
  </si>
  <si>
    <t>6990/3</t>
  </si>
  <si>
    <t>7001/1</t>
  </si>
  <si>
    <t>16X16</t>
  </si>
  <si>
    <t>6987/2</t>
  </si>
  <si>
    <t>6987/3</t>
  </si>
  <si>
    <t>7002/1</t>
  </si>
  <si>
    <t>3X8</t>
  </si>
  <si>
    <t>6998/1</t>
  </si>
  <si>
    <t>7006/1</t>
  </si>
  <si>
    <t>7006/2</t>
  </si>
  <si>
    <t>7011/1</t>
  </si>
  <si>
    <t>فیصل پلاسٹک وزیرٓاباد</t>
  </si>
  <si>
    <t>7011/2</t>
  </si>
  <si>
    <t>4.5X16</t>
  </si>
  <si>
    <t>7023/2</t>
  </si>
  <si>
    <t>7023/3</t>
  </si>
  <si>
    <t>15X18</t>
  </si>
  <si>
    <t>7023/1</t>
  </si>
  <si>
    <t>7031/1</t>
  </si>
  <si>
    <t>7040/9</t>
  </si>
  <si>
    <t>10X12</t>
  </si>
  <si>
    <t>7048/1</t>
  </si>
  <si>
    <t>15x17</t>
  </si>
  <si>
    <t>PLAIN POLY BAG</t>
  </si>
  <si>
    <t>12X15+3</t>
  </si>
  <si>
    <t>3162 J</t>
  </si>
  <si>
    <t>Al Umar Jilani Lable</t>
  </si>
  <si>
    <t>7056/1</t>
  </si>
  <si>
    <t xml:space="preserve">Plain Tape Lafafa Paracon </t>
  </si>
  <si>
    <t>18X20+4</t>
  </si>
  <si>
    <t>17X20+4</t>
  </si>
  <si>
    <t>3161 J</t>
  </si>
  <si>
    <t>Tiger Lable</t>
  </si>
  <si>
    <t>7059/1</t>
  </si>
  <si>
    <t>4/4.5</t>
  </si>
  <si>
    <t>7060/1</t>
  </si>
  <si>
    <t>7066/1</t>
  </si>
  <si>
    <t>7058/1</t>
  </si>
  <si>
    <t>SHAKIR</t>
  </si>
  <si>
    <t>7067/3</t>
  </si>
  <si>
    <t>7072/4</t>
  </si>
  <si>
    <t>7072/3</t>
  </si>
  <si>
    <t>6.25X8</t>
  </si>
  <si>
    <t>3281 J</t>
  </si>
  <si>
    <t>المینار لیبل</t>
  </si>
  <si>
    <t>6.5X14</t>
  </si>
  <si>
    <t>3334 J</t>
  </si>
  <si>
    <t>Orange Lable</t>
  </si>
  <si>
    <t>7071/9</t>
  </si>
  <si>
    <t>7106/1</t>
  </si>
  <si>
    <t>7109/1</t>
  </si>
  <si>
    <t>9X14</t>
  </si>
  <si>
    <t>7110/2</t>
  </si>
  <si>
    <t>7115/1</t>
  </si>
  <si>
    <t>7109/2</t>
  </si>
  <si>
    <t>03X10</t>
  </si>
  <si>
    <t>7133/1</t>
  </si>
  <si>
    <t>06X08</t>
  </si>
  <si>
    <t>1916 F</t>
  </si>
  <si>
    <t>COTTON COMPANY</t>
  </si>
  <si>
    <t>BOPP</t>
  </si>
  <si>
    <t>30 MIC</t>
  </si>
  <si>
    <t>3415 J</t>
  </si>
  <si>
    <t>Alam Bread Kamoki</t>
  </si>
  <si>
    <t>71 P</t>
  </si>
  <si>
    <t>7144/1</t>
  </si>
  <si>
    <t>05X06</t>
  </si>
  <si>
    <t>7139/6</t>
  </si>
  <si>
    <t>09.50X18</t>
  </si>
  <si>
    <t>7165/5</t>
  </si>
  <si>
    <t>7162/1</t>
  </si>
  <si>
    <t>شہباز اعظم مارکیٹ</t>
  </si>
  <si>
    <t>16X26</t>
  </si>
  <si>
    <t>5177</t>
  </si>
  <si>
    <t>0</t>
  </si>
  <si>
    <t>6.5X18</t>
  </si>
  <si>
    <t>7175/1</t>
  </si>
  <si>
    <t>07.50X16</t>
  </si>
  <si>
    <t>7173/8</t>
  </si>
  <si>
    <t>08X12</t>
  </si>
  <si>
    <t>7171/12</t>
  </si>
  <si>
    <t>7171/13</t>
  </si>
  <si>
    <t>08.50X18</t>
  </si>
  <si>
    <t>7176/6</t>
  </si>
  <si>
    <t>05X12</t>
  </si>
  <si>
    <t>7176/12</t>
  </si>
  <si>
    <t>7176/8</t>
  </si>
  <si>
    <t>7186/1</t>
  </si>
  <si>
    <t>7176/7</t>
  </si>
  <si>
    <t>7176/11</t>
  </si>
  <si>
    <t>7176/9</t>
  </si>
  <si>
    <t>7171/14</t>
  </si>
  <si>
    <t>09.50X16</t>
  </si>
  <si>
    <t>7176/3</t>
  </si>
  <si>
    <t>7176/10</t>
  </si>
  <si>
    <t>7184/1</t>
  </si>
  <si>
    <t>13.5X16</t>
  </si>
  <si>
    <t>7176/2</t>
  </si>
  <si>
    <t>07X11</t>
  </si>
  <si>
    <t>7176/5</t>
  </si>
  <si>
    <t>06X12</t>
  </si>
  <si>
    <t>PRD WASTE</t>
  </si>
  <si>
    <t>OPERATOR</t>
  </si>
  <si>
    <t>6306/1</t>
  </si>
  <si>
    <t>7X15</t>
  </si>
  <si>
    <t>95 P</t>
  </si>
  <si>
    <t>106 P</t>
  </si>
  <si>
    <t>10X18</t>
  </si>
  <si>
    <t>37 P</t>
  </si>
  <si>
    <t>6441/1</t>
  </si>
  <si>
    <t>3X10</t>
  </si>
  <si>
    <t>6465/1</t>
  </si>
  <si>
    <t>2X6</t>
  </si>
  <si>
    <t>646/2</t>
  </si>
  <si>
    <t>6440/15</t>
  </si>
  <si>
    <t>24X24</t>
  </si>
  <si>
    <t>124 P</t>
  </si>
  <si>
    <t>94 P</t>
  </si>
  <si>
    <t>103 P</t>
  </si>
  <si>
    <t>6444/9</t>
  </si>
  <si>
    <t>10X30</t>
  </si>
  <si>
    <t>107 P</t>
  </si>
  <si>
    <t>10X20</t>
  </si>
  <si>
    <t>83 P</t>
  </si>
  <si>
    <t>8X14</t>
  </si>
  <si>
    <t>122 P</t>
  </si>
  <si>
    <t>12X14</t>
  </si>
  <si>
    <t>114 P</t>
  </si>
  <si>
    <t>11X16</t>
  </si>
  <si>
    <t>34 P</t>
  </si>
  <si>
    <t>31 P</t>
  </si>
  <si>
    <t>3X4</t>
  </si>
  <si>
    <t>6464/1</t>
  </si>
  <si>
    <t>ارسلان پلاسٹک گوجراوالہ</t>
  </si>
  <si>
    <t>2X7.5</t>
  </si>
  <si>
    <t>129 P</t>
  </si>
  <si>
    <t>123 P</t>
  </si>
  <si>
    <t>105 P</t>
  </si>
  <si>
    <t>10X16</t>
  </si>
  <si>
    <t>6477/11</t>
  </si>
  <si>
    <t>10X23</t>
  </si>
  <si>
    <t>96 P</t>
  </si>
  <si>
    <t>127 P</t>
  </si>
  <si>
    <t>128 P</t>
  </si>
  <si>
    <t>84 P</t>
  </si>
  <si>
    <t>93 P</t>
  </si>
  <si>
    <t>9X12</t>
  </si>
  <si>
    <t>72 P</t>
  </si>
  <si>
    <t>137 P</t>
  </si>
  <si>
    <t>14X22</t>
  </si>
  <si>
    <t>135 P</t>
  </si>
  <si>
    <t>36 P</t>
  </si>
  <si>
    <t>6462/1</t>
  </si>
  <si>
    <t>153 P</t>
  </si>
  <si>
    <t>24X36</t>
  </si>
  <si>
    <t>68 P</t>
  </si>
  <si>
    <t>113 P</t>
  </si>
  <si>
    <t>11X14</t>
  </si>
  <si>
    <t>117 P</t>
  </si>
  <si>
    <t>6480/19</t>
  </si>
  <si>
    <t>18X30</t>
  </si>
  <si>
    <t>138 P</t>
  </si>
  <si>
    <t>14X26</t>
  </si>
  <si>
    <t>104 P</t>
  </si>
  <si>
    <t>6473/1</t>
  </si>
  <si>
    <t>16X32</t>
  </si>
  <si>
    <t>6480/16</t>
  </si>
  <si>
    <t>6506/1</t>
  </si>
  <si>
    <t>2X4</t>
  </si>
  <si>
    <t>6502/3</t>
  </si>
  <si>
    <t>4X8</t>
  </si>
  <si>
    <t>6502/2</t>
  </si>
  <si>
    <t>6X13</t>
  </si>
  <si>
    <t>134 P</t>
  </si>
  <si>
    <t>82 P</t>
  </si>
  <si>
    <t>6491/1</t>
  </si>
  <si>
    <t>6491/2</t>
  </si>
  <si>
    <t>187 P</t>
  </si>
  <si>
    <t>30 P</t>
  </si>
  <si>
    <t>2.5X3.5</t>
  </si>
  <si>
    <t>112 P</t>
  </si>
  <si>
    <t>6501/2</t>
  </si>
  <si>
    <t>10X17</t>
  </si>
  <si>
    <t>6501/1</t>
  </si>
  <si>
    <t>29 P</t>
  </si>
  <si>
    <t>2.5X3</t>
  </si>
  <si>
    <t>35 P</t>
  </si>
  <si>
    <t>3X12</t>
  </si>
  <si>
    <t>55 P</t>
  </si>
  <si>
    <t>86 P</t>
  </si>
  <si>
    <t>8X20</t>
  </si>
  <si>
    <t>6518/12</t>
  </si>
  <si>
    <t>144 P</t>
  </si>
  <si>
    <t>16X22</t>
  </si>
  <si>
    <t>126 P</t>
  </si>
  <si>
    <t>12X22</t>
  </si>
  <si>
    <t>6511/1</t>
  </si>
  <si>
    <t>6518/1</t>
  </si>
  <si>
    <t>47 P</t>
  </si>
  <si>
    <t>6518/2</t>
  </si>
  <si>
    <t>40 P</t>
  </si>
  <si>
    <t>48 P</t>
  </si>
  <si>
    <t>100 P</t>
  </si>
  <si>
    <t>9X24</t>
  </si>
  <si>
    <t>133 P</t>
  </si>
  <si>
    <t>13X22</t>
  </si>
  <si>
    <t>132 P</t>
  </si>
  <si>
    <t>13X18</t>
  </si>
  <si>
    <t>110 P</t>
  </si>
  <si>
    <t>10X26</t>
  </si>
  <si>
    <t>120 P</t>
  </si>
  <si>
    <t>11X28</t>
  </si>
  <si>
    <t>115 P</t>
  </si>
  <si>
    <t>125 P</t>
  </si>
  <si>
    <t>136 P</t>
  </si>
  <si>
    <t>49 P</t>
  </si>
  <si>
    <t>5X8</t>
  </si>
  <si>
    <t>45 P</t>
  </si>
  <si>
    <t>4X18</t>
  </si>
  <si>
    <t>3.5X18</t>
  </si>
  <si>
    <t>4P</t>
  </si>
  <si>
    <t>150 P</t>
  </si>
  <si>
    <t>18X24</t>
  </si>
  <si>
    <t>152 P</t>
  </si>
  <si>
    <t>20X30</t>
  </si>
  <si>
    <t>6695/6</t>
  </si>
  <si>
    <t>70 P</t>
  </si>
  <si>
    <t>57 P</t>
  </si>
  <si>
    <t>155 P</t>
  </si>
  <si>
    <t>24X48</t>
  </si>
  <si>
    <t>38 P</t>
  </si>
  <si>
    <t>4X6</t>
  </si>
  <si>
    <t>42 P</t>
  </si>
  <si>
    <t>4X12</t>
  </si>
  <si>
    <t>41 P</t>
  </si>
  <si>
    <t>52 P</t>
  </si>
  <si>
    <t>6508/11</t>
  </si>
  <si>
    <t>97 P</t>
  </si>
  <si>
    <t>9X18</t>
  </si>
  <si>
    <t>87 P</t>
  </si>
  <si>
    <t>8X22</t>
  </si>
  <si>
    <t>51 P</t>
  </si>
  <si>
    <t>6537/2</t>
  </si>
  <si>
    <t>6537/3</t>
  </si>
  <si>
    <t>12X40</t>
  </si>
  <si>
    <t>58 P</t>
  </si>
  <si>
    <t>6323/11</t>
  </si>
  <si>
    <t>6545/1</t>
  </si>
  <si>
    <t>6539/1</t>
  </si>
  <si>
    <t>6544/1</t>
  </si>
  <si>
    <t>56 P</t>
  </si>
  <si>
    <t>6545/2</t>
  </si>
  <si>
    <t>81 P</t>
  </si>
  <si>
    <t>3.5X14</t>
  </si>
  <si>
    <t>2X5.5</t>
  </si>
  <si>
    <t>85 P</t>
  </si>
  <si>
    <t>91 P</t>
  </si>
  <si>
    <t>9X10</t>
  </si>
  <si>
    <t>6542/1</t>
  </si>
  <si>
    <t>طیب پلاسٹک گوجرانوالہ</t>
  </si>
  <si>
    <t>2X17</t>
  </si>
  <si>
    <t>6542/2</t>
  </si>
  <si>
    <t>2X18</t>
  </si>
  <si>
    <t>6542/3</t>
  </si>
  <si>
    <t>2X19</t>
  </si>
  <si>
    <t>6555/1</t>
  </si>
  <si>
    <t>4X49</t>
  </si>
  <si>
    <t>6562/1</t>
  </si>
  <si>
    <t>2X12</t>
  </si>
  <si>
    <t>6562/2</t>
  </si>
  <si>
    <t>2X14</t>
  </si>
  <si>
    <t>46 P</t>
  </si>
  <si>
    <t>5X5</t>
  </si>
  <si>
    <t>6571/15</t>
  </si>
  <si>
    <t>5X22</t>
  </si>
  <si>
    <t>6571/16</t>
  </si>
  <si>
    <t>5X24</t>
  </si>
  <si>
    <t>6564/2</t>
  </si>
  <si>
    <t>6X26</t>
  </si>
  <si>
    <t>6564/1</t>
  </si>
  <si>
    <t>6X23</t>
  </si>
  <si>
    <t>3.5X7</t>
  </si>
  <si>
    <t>6561/1</t>
  </si>
  <si>
    <t>2.5X28</t>
  </si>
  <si>
    <t>طلحہ پلاسٹک پنڈی</t>
  </si>
  <si>
    <t>3.5X4.5</t>
  </si>
  <si>
    <t>6571/5</t>
  </si>
  <si>
    <t>6571/4</t>
  </si>
  <si>
    <t>3X9</t>
  </si>
  <si>
    <t>6580/3</t>
  </si>
  <si>
    <t>33 P</t>
  </si>
  <si>
    <t>6578/3</t>
  </si>
  <si>
    <t>3.5X3.5</t>
  </si>
  <si>
    <t>6581/1</t>
  </si>
  <si>
    <t>طاہر پلاسٹک جھنگ</t>
  </si>
  <si>
    <t>6581/5</t>
  </si>
  <si>
    <t>6581/4</t>
  </si>
  <si>
    <t>6581/7</t>
  </si>
  <si>
    <t xml:space="preserve"> </t>
  </si>
  <si>
    <t>6571/11</t>
  </si>
  <si>
    <t>4X15</t>
  </si>
  <si>
    <t>6571/12</t>
  </si>
  <si>
    <t>6571/10</t>
  </si>
  <si>
    <t>6571/9</t>
  </si>
  <si>
    <t>146 P</t>
  </si>
  <si>
    <t>16X24</t>
  </si>
  <si>
    <t>131 P</t>
  </si>
  <si>
    <t>186 P</t>
  </si>
  <si>
    <t>2X3</t>
  </si>
  <si>
    <t>6571/6</t>
  </si>
  <si>
    <t>3.5X12</t>
  </si>
  <si>
    <t>6600/1</t>
  </si>
  <si>
    <t>18X18</t>
  </si>
  <si>
    <t>6607/1</t>
  </si>
  <si>
    <t>6607/12</t>
  </si>
  <si>
    <t>6607/2</t>
  </si>
  <si>
    <t>6571/8</t>
  </si>
  <si>
    <t>3.5X20</t>
  </si>
  <si>
    <t>6612/5</t>
  </si>
  <si>
    <t>6X20</t>
  </si>
  <si>
    <t>6591/11</t>
  </si>
  <si>
    <t>2.5X7</t>
  </si>
  <si>
    <t>6604/1</t>
  </si>
  <si>
    <t>2.5X8</t>
  </si>
  <si>
    <t>6627/15</t>
  </si>
  <si>
    <t>6624/9</t>
  </si>
  <si>
    <t>6627/24</t>
  </si>
  <si>
    <t>24X50</t>
  </si>
  <si>
    <t>6614/4</t>
  </si>
  <si>
    <t>6627/14</t>
  </si>
  <si>
    <t>6627/20</t>
  </si>
  <si>
    <t>16X36</t>
  </si>
  <si>
    <t>6614/3</t>
  </si>
  <si>
    <t>61 P</t>
  </si>
  <si>
    <t>6627/23</t>
  </si>
  <si>
    <t>18X36</t>
  </si>
  <si>
    <t>143 P</t>
  </si>
  <si>
    <t>16X20</t>
  </si>
  <si>
    <t>6627/19</t>
  </si>
  <si>
    <t>6627/21</t>
  </si>
  <si>
    <t>16X28</t>
  </si>
  <si>
    <t>6628/3</t>
  </si>
  <si>
    <t>فقیر پلاسٹک عارف والا</t>
  </si>
  <si>
    <t>20X20</t>
  </si>
  <si>
    <t>6632/11</t>
  </si>
  <si>
    <t>اسد پلاسٹک صادق ٓاباد</t>
  </si>
  <si>
    <t>6632/17</t>
  </si>
  <si>
    <t>98 P</t>
  </si>
  <si>
    <t>9X20</t>
  </si>
  <si>
    <t>6642/3</t>
  </si>
  <si>
    <t>6645/1</t>
  </si>
  <si>
    <t>6645/3</t>
  </si>
  <si>
    <t>6305/4</t>
  </si>
  <si>
    <t>3X7</t>
  </si>
  <si>
    <t>142 P</t>
  </si>
  <si>
    <t>16X18</t>
  </si>
  <si>
    <t>6648/1</t>
  </si>
  <si>
    <t>6645/2</t>
  </si>
  <si>
    <t>7X28</t>
  </si>
  <si>
    <t>6624/11</t>
  </si>
  <si>
    <t>6656/2</t>
  </si>
  <si>
    <t>6656/3</t>
  </si>
  <si>
    <t>99 P</t>
  </si>
  <si>
    <t>9X22</t>
  </si>
  <si>
    <t>73 P</t>
  </si>
  <si>
    <t>7X16</t>
  </si>
  <si>
    <t>74 P</t>
  </si>
  <si>
    <t>7X18</t>
  </si>
  <si>
    <t>6656/1</t>
  </si>
  <si>
    <t>6657/1</t>
  </si>
  <si>
    <t>6517/1</t>
  </si>
  <si>
    <t>6659/1</t>
  </si>
  <si>
    <t>6678/3</t>
  </si>
  <si>
    <t>6678/5</t>
  </si>
  <si>
    <t>باباپلاسٹک پاکستان مارکیٹ</t>
  </si>
  <si>
    <t>6685/3</t>
  </si>
  <si>
    <t>6678/4</t>
  </si>
  <si>
    <t>6687/6</t>
  </si>
  <si>
    <t>14X23</t>
  </si>
  <si>
    <t>7X11.25</t>
  </si>
  <si>
    <t>6678/2</t>
  </si>
  <si>
    <t>6678/9</t>
  </si>
  <si>
    <t>6681/10</t>
  </si>
  <si>
    <t>6679/2</t>
  </si>
  <si>
    <t>عبد A بورے والا</t>
  </si>
  <si>
    <t>6689/2</t>
  </si>
  <si>
    <t>6689/1</t>
  </si>
  <si>
    <t>6675/1</t>
  </si>
  <si>
    <t>13X15</t>
  </si>
  <si>
    <t>6670/2</t>
  </si>
  <si>
    <t>ایم رمضان  صاد ق آباد</t>
  </si>
  <si>
    <t>6690/1</t>
  </si>
  <si>
    <t>6690/2</t>
  </si>
  <si>
    <t>6690/3</t>
  </si>
  <si>
    <t>6658/2</t>
  </si>
  <si>
    <t>نواب جیلانی لیہ</t>
  </si>
  <si>
    <t>3.5X4</t>
  </si>
  <si>
    <t>6665/1</t>
  </si>
  <si>
    <t>رحمانی شاپر چیچہ وطنی</t>
  </si>
  <si>
    <t>6X6.5</t>
  </si>
  <si>
    <t>32 P</t>
  </si>
  <si>
    <t>6687/7</t>
  </si>
  <si>
    <t>16X23</t>
  </si>
  <si>
    <t>69 P</t>
  </si>
  <si>
    <t>75 P</t>
  </si>
  <si>
    <t>7X20</t>
  </si>
  <si>
    <t>6681/4</t>
  </si>
  <si>
    <t>6674/11</t>
  </si>
  <si>
    <t>6702/4</t>
  </si>
  <si>
    <t>خرم پلاسٹک لالہ موسی</t>
  </si>
  <si>
    <t>6694/2</t>
  </si>
  <si>
    <t>6693/1</t>
  </si>
  <si>
    <t>6705/3</t>
  </si>
  <si>
    <t>6703/2</t>
  </si>
  <si>
    <t>9X11</t>
  </si>
  <si>
    <t>6707/1</t>
  </si>
  <si>
    <t>6705/6</t>
  </si>
  <si>
    <t>6700/4</t>
  </si>
  <si>
    <t>6695/3</t>
  </si>
  <si>
    <t>9X9</t>
  </si>
  <si>
    <t>22X22</t>
  </si>
  <si>
    <t>6705/5</t>
  </si>
  <si>
    <t>6656/5</t>
  </si>
  <si>
    <t>6694/16</t>
  </si>
  <si>
    <t>6390/12</t>
  </si>
  <si>
    <t>2.5X9</t>
  </si>
  <si>
    <t>6710/3</t>
  </si>
  <si>
    <t>6710/5</t>
  </si>
  <si>
    <t>6714/1</t>
  </si>
  <si>
    <t>2.5X22</t>
  </si>
  <si>
    <t>11X11</t>
  </si>
  <si>
    <t>6721/2</t>
  </si>
  <si>
    <t>6721/3</t>
  </si>
  <si>
    <t>143 p</t>
  </si>
  <si>
    <t>6692/4</t>
  </si>
  <si>
    <t>6721/1</t>
  </si>
  <si>
    <t>6724/2</t>
  </si>
  <si>
    <t>نذیر پلاسٹک بہاولپور</t>
  </si>
  <si>
    <t>6732/1</t>
  </si>
  <si>
    <t>26X26</t>
  </si>
  <si>
    <t>15X15</t>
  </si>
  <si>
    <t>6733/1</t>
  </si>
  <si>
    <t>6694/8</t>
  </si>
  <si>
    <t>6713/1</t>
  </si>
  <si>
    <t>کیپ انٹر نیشنل لاہور</t>
  </si>
  <si>
    <t>6670/4</t>
  </si>
  <si>
    <t>14X30</t>
  </si>
  <si>
    <t>6674/15</t>
  </si>
  <si>
    <t>6733/2</t>
  </si>
  <si>
    <t>6741/4</t>
  </si>
  <si>
    <t>طلہ پلاسٹک ملتان</t>
  </si>
  <si>
    <t>6710/2</t>
  </si>
  <si>
    <t>6730/3</t>
  </si>
  <si>
    <t>6634/1</t>
  </si>
  <si>
    <t>ربانی پلاسٹک شاہ کوٹ</t>
  </si>
  <si>
    <t>8X12.25</t>
  </si>
  <si>
    <t>6740/1</t>
  </si>
  <si>
    <t>اختر علی چیچہ وطنی</t>
  </si>
  <si>
    <t>14x28</t>
  </si>
  <si>
    <t>6732/2</t>
  </si>
  <si>
    <t>92 P</t>
  </si>
  <si>
    <t>10</t>
  </si>
  <si>
    <t>6700/6</t>
  </si>
  <si>
    <t>6734/2</t>
  </si>
  <si>
    <t>22X36</t>
  </si>
  <si>
    <t>6580/1</t>
  </si>
  <si>
    <t>6500/1</t>
  </si>
  <si>
    <t>2X17.5</t>
  </si>
  <si>
    <t>52 p</t>
  </si>
  <si>
    <t>6741/5</t>
  </si>
  <si>
    <t>6755/1</t>
  </si>
  <si>
    <t>مقبول پرنٹر ہری پور</t>
  </si>
  <si>
    <t>6694/6</t>
  </si>
  <si>
    <t>6658/4</t>
  </si>
  <si>
    <t>6757/2</t>
  </si>
  <si>
    <t>6757/3</t>
  </si>
  <si>
    <t>6757/7</t>
  </si>
  <si>
    <t>6757/8</t>
  </si>
  <si>
    <t>6745/1</t>
  </si>
  <si>
    <t>6756/14</t>
  </si>
  <si>
    <t>6504/12</t>
  </si>
  <si>
    <t>6762/1</t>
  </si>
  <si>
    <t>6751/3</t>
  </si>
  <si>
    <t>6751/4</t>
  </si>
  <si>
    <t>6757/6</t>
  </si>
  <si>
    <t>6757/9</t>
  </si>
  <si>
    <t>6756/17</t>
  </si>
  <si>
    <t>6757/4</t>
  </si>
  <si>
    <t>6751/5</t>
  </si>
  <si>
    <t>6769/2</t>
  </si>
  <si>
    <t>6772/1</t>
  </si>
  <si>
    <t>6764/1</t>
  </si>
  <si>
    <t>3X3.5</t>
  </si>
  <si>
    <t>6770/1</t>
  </si>
  <si>
    <t>6772/4</t>
  </si>
  <si>
    <t>6771/1</t>
  </si>
  <si>
    <t>بائو اشرف خانپور</t>
  </si>
  <si>
    <t>6763/4</t>
  </si>
  <si>
    <t>6780/2</t>
  </si>
  <si>
    <t>6780/4</t>
  </si>
  <si>
    <t>6778/8</t>
  </si>
  <si>
    <t>3.5X8</t>
  </si>
  <si>
    <t>6780/18</t>
  </si>
  <si>
    <t>6780/6</t>
  </si>
  <si>
    <t>6780/9</t>
  </si>
  <si>
    <t>6780/8</t>
  </si>
  <si>
    <t>6780/5</t>
  </si>
  <si>
    <t>6803/5</t>
  </si>
  <si>
    <t>6780/11</t>
  </si>
  <si>
    <t>6780/13</t>
  </si>
  <si>
    <t>6793/10</t>
  </si>
  <si>
    <t>6780/15</t>
  </si>
  <si>
    <t>6780/19</t>
  </si>
  <si>
    <t>6780/14</t>
  </si>
  <si>
    <t>6782/7</t>
  </si>
  <si>
    <t>6782/6</t>
  </si>
  <si>
    <t>10X32</t>
  </si>
  <si>
    <t>6790/1</t>
  </si>
  <si>
    <t>139 P</t>
  </si>
  <si>
    <t>14X28</t>
  </si>
  <si>
    <t>6782/1</t>
  </si>
  <si>
    <t>9X26</t>
  </si>
  <si>
    <t>6780/17</t>
  </si>
  <si>
    <t>6803/3</t>
  </si>
  <si>
    <t>6787/2</t>
  </si>
  <si>
    <t>6X36</t>
  </si>
  <si>
    <t>6809/5</t>
  </si>
  <si>
    <t>6784/1</t>
  </si>
  <si>
    <t>6772/3</t>
  </si>
  <si>
    <t>6789/1</t>
  </si>
  <si>
    <t>6809/3</t>
  </si>
  <si>
    <t>6803/4</t>
  </si>
  <si>
    <t>6803/6</t>
  </si>
  <si>
    <t>141 P</t>
  </si>
  <si>
    <t>6805/1</t>
  </si>
  <si>
    <t>5326/1</t>
  </si>
  <si>
    <t>10X10</t>
  </si>
  <si>
    <t>6809/8</t>
  </si>
  <si>
    <t>4X22</t>
  </si>
  <si>
    <t>6809/6</t>
  </si>
  <si>
    <t>4X14</t>
  </si>
  <si>
    <t>6809/7</t>
  </si>
  <si>
    <t>6810/2</t>
  </si>
  <si>
    <t>6815/1</t>
  </si>
  <si>
    <t>احمد ضیا گوجرانوالہ</t>
  </si>
  <si>
    <t>8X34</t>
  </si>
  <si>
    <t>6762/2</t>
  </si>
  <si>
    <t>6820/1</t>
  </si>
  <si>
    <t>6809/11</t>
  </si>
  <si>
    <t>6809/10</t>
  </si>
  <si>
    <t>1932 J</t>
  </si>
  <si>
    <t>عثمان عارف بٹ گوجرانولہ</t>
  </si>
  <si>
    <t>6809/4</t>
  </si>
  <si>
    <t>6817/1</t>
  </si>
  <si>
    <t>6809/2</t>
  </si>
  <si>
    <t>6320/16</t>
  </si>
  <si>
    <t>18X26</t>
  </si>
  <si>
    <t>6817/12</t>
  </si>
  <si>
    <t>6X14</t>
  </si>
  <si>
    <t>57 p</t>
  </si>
  <si>
    <t>6820/3</t>
  </si>
  <si>
    <t>80 p</t>
  </si>
  <si>
    <t>6817/5</t>
  </si>
  <si>
    <t>6838/1</t>
  </si>
  <si>
    <t>ڈوالقرنین P کامونکی</t>
  </si>
  <si>
    <t>13X17</t>
  </si>
  <si>
    <t>6838/2</t>
  </si>
  <si>
    <t>6827/3</t>
  </si>
  <si>
    <t>6833/13</t>
  </si>
  <si>
    <t>6828/4</t>
  </si>
  <si>
    <t>6828/5</t>
  </si>
  <si>
    <t>20X22</t>
  </si>
  <si>
    <t>6811/1</t>
  </si>
  <si>
    <t>5X7.25</t>
  </si>
  <si>
    <t>6827/4</t>
  </si>
  <si>
    <t>6828/6</t>
  </si>
  <si>
    <t>22X24</t>
  </si>
  <si>
    <t>14X14</t>
  </si>
  <si>
    <t>12X12</t>
  </si>
  <si>
    <t>6829/1</t>
  </si>
  <si>
    <t>6829/3</t>
  </si>
  <si>
    <t>6846/5</t>
  </si>
  <si>
    <t>6834/3</t>
  </si>
  <si>
    <t>رفیق پلاسٹک اوکا رہ</t>
  </si>
  <si>
    <t>6829/4</t>
  </si>
  <si>
    <t>6834/2</t>
  </si>
  <si>
    <t>6829/2</t>
  </si>
  <si>
    <t>6836/1</t>
  </si>
  <si>
    <t>ایم عاصم عطاری</t>
  </si>
  <si>
    <t>6822/17</t>
  </si>
  <si>
    <t>6833/12</t>
  </si>
  <si>
    <t>6830/2</t>
  </si>
  <si>
    <t>4X27</t>
  </si>
  <si>
    <t>6830/1</t>
  </si>
  <si>
    <t>6844/1</t>
  </si>
  <si>
    <t>6851/9</t>
  </si>
  <si>
    <t>6851/8</t>
  </si>
  <si>
    <t>وہاری  Pوہاری</t>
  </si>
  <si>
    <t>6833/9</t>
  </si>
  <si>
    <t>6851/13</t>
  </si>
  <si>
    <t>24X30</t>
  </si>
  <si>
    <t>6842/1</t>
  </si>
  <si>
    <t>طارق مھبوب چکوال</t>
  </si>
  <si>
    <t>6849/6</t>
  </si>
  <si>
    <t>6850/8</t>
  </si>
  <si>
    <t>6824/3</t>
  </si>
  <si>
    <t>6851/7</t>
  </si>
  <si>
    <t>6851/6</t>
  </si>
  <si>
    <t>6851/5</t>
  </si>
  <si>
    <t>6849/9</t>
  </si>
  <si>
    <t>6851/11</t>
  </si>
  <si>
    <t>6844/2</t>
  </si>
  <si>
    <t>6817/13</t>
  </si>
  <si>
    <t>6850/3</t>
  </si>
  <si>
    <t>6850/4</t>
  </si>
  <si>
    <t>6702/2</t>
  </si>
  <si>
    <t>6846/1</t>
  </si>
  <si>
    <t>6868/3</t>
  </si>
  <si>
    <t>18X16</t>
  </si>
  <si>
    <t>6875/12</t>
  </si>
  <si>
    <t>6868/2</t>
  </si>
  <si>
    <t>6875/10</t>
  </si>
  <si>
    <t>6872/2</t>
  </si>
  <si>
    <t>9X13.5</t>
  </si>
  <si>
    <t>6833/23</t>
  </si>
  <si>
    <t>6884/1</t>
  </si>
  <si>
    <t>6875/4</t>
  </si>
  <si>
    <t>5091</t>
  </si>
  <si>
    <t>16X30</t>
  </si>
  <si>
    <t>6881/1</t>
  </si>
  <si>
    <t>عزیز نزیر ہائوس لاہور</t>
  </si>
  <si>
    <t>6733/3</t>
  </si>
  <si>
    <t>6833/20</t>
  </si>
  <si>
    <t>6861/3</t>
  </si>
  <si>
    <t>6884/2</t>
  </si>
  <si>
    <t>6833/24</t>
  </si>
  <si>
    <t>6831/9</t>
  </si>
  <si>
    <t>6812/6</t>
  </si>
  <si>
    <t>6884/5</t>
  </si>
  <si>
    <t>6832/10</t>
  </si>
  <si>
    <t>6627/4</t>
  </si>
  <si>
    <t>6864/1</t>
  </si>
  <si>
    <t>6900/14</t>
  </si>
  <si>
    <t>6900/18</t>
  </si>
  <si>
    <t>6900/7</t>
  </si>
  <si>
    <t>6888/2</t>
  </si>
  <si>
    <t>6833/28</t>
  </si>
  <si>
    <t>6885/1</t>
  </si>
  <si>
    <t>ملک ثناء حویلیاں</t>
  </si>
  <si>
    <t>6900/16</t>
  </si>
  <si>
    <t>6030/6</t>
  </si>
  <si>
    <t>7X27</t>
  </si>
  <si>
    <t>6833/1</t>
  </si>
  <si>
    <t>6897/4</t>
  </si>
  <si>
    <t>ندیم پی پی بھلووال</t>
  </si>
  <si>
    <t>6897/3</t>
  </si>
  <si>
    <t>6911/1</t>
  </si>
  <si>
    <t>6915/4</t>
  </si>
  <si>
    <t>6943/1</t>
  </si>
  <si>
    <t>6939/2</t>
  </si>
  <si>
    <t>6918/1</t>
  </si>
  <si>
    <t>ایم دین</t>
  </si>
  <si>
    <t>8X13</t>
  </si>
  <si>
    <t>6916/10</t>
  </si>
  <si>
    <t>6916/7</t>
  </si>
  <si>
    <t>31 p</t>
  </si>
  <si>
    <t>6916/8</t>
  </si>
  <si>
    <t>6916/5</t>
  </si>
  <si>
    <t>6916/2</t>
  </si>
  <si>
    <t>6908/3</t>
  </si>
  <si>
    <t>6908/4</t>
  </si>
  <si>
    <t>6934/1</t>
  </si>
  <si>
    <t>نیو غوری ساہیوال</t>
  </si>
  <si>
    <t>6930/4</t>
  </si>
  <si>
    <t>6936/1</t>
  </si>
  <si>
    <t>شہزاد صاحب اعظم مارکیٹ</t>
  </si>
  <si>
    <t>6X50</t>
  </si>
  <si>
    <t>6930/10</t>
  </si>
  <si>
    <t>6930/6</t>
  </si>
  <si>
    <t>6928/2</t>
  </si>
  <si>
    <t>نیو پاک پلاسٹک جھنگ</t>
  </si>
  <si>
    <t>6930/13</t>
  </si>
  <si>
    <t>6861/1</t>
  </si>
  <si>
    <t>6928/7</t>
  </si>
  <si>
    <t>2X2</t>
  </si>
  <si>
    <t>6930/7</t>
  </si>
  <si>
    <t>6930/5</t>
  </si>
  <si>
    <t>6930/8</t>
  </si>
  <si>
    <t>4X16</t>
  </si>
  <si>
    <t>6915/6</t>
  </si>
  <si>
    <t>3.5X12.5</t>
  </si>
  <si>
    <t>6954/1</t>
  </si>
  <si>
    <t>عاصم عطاری اعظم مارکیٹ</t>
  </si>
  <si>
    <t>6930/11</t>
  </si>
  <si>
    <t>6930/12</t>
  </si>
  <si>
    <t>6954/2</t>
  </si>
  <si>
    <t>8X27</t>
  </si>
  <si>
    <t>6950/1</t>
  </si>
  <si>
    <t>6955/1</t>
  </si>
  <si>
    <t>6986/1</t>
  </si>
  <si>
    <t>6995/1</t>
  </si>
  <si>
    <t>شیخ انوار لیہ</t>
  </si>
  <si>
    <t>6964/5</t>
  </si>
  <si>
    <t>6994/1</t>
  </si>
  <si>
    <t>اشرف پلاسٹک بھکر</t>
  </si>
  <si>
    <t>6973/1</t>
  </si>
  <si>
    <t>6984/1</t>
  </si>
  <si>
    <t>6973/4</t>
  </si>
  <si>
    <t>6973/3</t>
  </si>
  <si>
    <t>6983/9</t>
  </si>
  <si>
    <t>6974/3</t>
  </si>
  <si>
    <t>7007/3</t>
  </si>
  <si>
    <t>7X11.5</t>
  </si>
  <si>
    <t>7000/2</t>
  </si>
  <si>
    <t>رفیق پلاسٹک اوکازہ</t>
  </si>
  <si>
    <t>2997 J</t>
  </si>
  <si>
    <t>6974/7</t>
  </si>
  <si>
    <t>6974/6</t>
  </si>
  <si>
    <t>6973/5</t>
  </si>
  <si>
    <t>6974/1</t>
  </si>
  <si>
    <t>7008/2</t>
  </si>
  <si>
    <t>7010/20</t>
  </si>
  <si>
    <t>14X24</t>
  </si>
  <si>
    <t>7010/15</t>
  </si>
  <si>
    <t>10X24</t>
  </si>
  <si>
    <t>7012/10</t>
  </si>
  <si>
    <t>6X10</t>
  </si>
  <si>
    <t>7028/9</t>
  </si>
  <si>
    <t>7020/9</t>
  </si>
  <si>
    <t>7012/1</t>
  </si>
  <si>
    <t>6X21</t>
  </si>
  <si>
    <t>7029/2</t>
  </si>
  <si>
    <t>7049/14</t>
  </si>
  <si>
    <t>7044/2</t>
  </si>
  <si>
    <t>7062/2</t>
  </si>
  <si>
    <t>10X15</t>
  </si>
  <si>
    <t>10x28</t>
  </si>
  <si>
    <t>7053/12</t>
  </si>
  <si>
    <t>7049/16</t>
  </si>
  <si>
    <t>7053/10</t>
  </si>
  <si>
    <t>7054/8</t>
  </si>
  <si>
    <t>7050/1</t>
  </si>
  <si>
    <t>7049/12</t>
  </si>
  <si>
    <t>7061/9</t>
  </si>
  <si>
    <t>5X14</t>
  </si>
  <si>
    <t>97 p</t>
  </si>
  <si>
    <t>134 p</t>
  </si>
  <si>
    <t>7061/2</t>
  </si>
  <si>
    <t>7075/4</t>
  </si>
  <si>
    <t>7049/10</t>
  </si>
  <si>
    <t>7079/2</t>
  </si>
  <si>
    <t>4.5X5</t>
  </si>
  <si>
    <t>7063/2</t>
  </si>
  <si>
    <t>7101/3</t>
  </si>
  <si>
    <t>7114/8</t>
  </si>
  <si>
    <t>7114/7</t>
  </si>
  <si>
    <t>7114/11</t>
  </si>
  <si>
    <t>7102/1</t>
  </si>
  <si>
    <t>7071/4</t>
  </si>
  <si>
    <t>7104/2</t>
  </si>
  <si>
    <t>7071/8</t>
  </si>
  <si>
    <t>7097/1</t>
  </si>
  <si>
    <t>7075/2</t>
  </si>
  <si>
    <t>7104/3</t>
  </si>
  <si>
    <t>7074/7</t>
  </si>
  <si>
    <t>7074/8</t>
  </si>
  <si>
    <t>7096/1</t>
  </si>
  <si>
    <t>7103/3</t>
  </si>
  <si>
    <t>7107/17</t>
  </si>
  <si>
    <t>7107/18</t>
  </si>
  <si>
    <t>7107/5</t>
  </si>
  <si>
    <t>7101/13</t>
  </si>
  <si>
    <t>2.5X5</t>
  </si>
  <si>
    <t>9X13.25</t>
  </si>
  <si>
    <t>7101/9</t>
  </si>
  <si>
    <t>3412 J</t>
  </si>
  <si>
    <t>Plain Lafafa</t>
  </si>
  <si>
    <t>82 p</t>
  </si>
  <si>
    <t>144 p</t>
  </si>
  <si>
    <t>150 p</t>
  </si>
  <si>
    <t>124 p</t>
  </si>
  <si>
    <t>7075/3</t>
  </si>
  <si>
    <t>7103/8</t>
  </si>
  <si>
    <t>7103/7</t>
  </si>
  <si>
    <t>7088/2</t>
  </si>
  <si>
    <t>7103/5</t>
  </si>
  <si>
    <t>7093/4</t>
  </si>
  <si>
    <t>7107/6</t>
  </si>
  <si>
    <t>7107/8</t>
  </si>
  <si>
    <t>7107/24</t>
  </si>
  <si>
    <t>7093/1</t>
  </si>
  <si>
    <t>7103/6</t>
  </si>
  <si>
    <t>7118/1</t>
  </si>
  <si>
    <t>7103/4</t>
  </si>
  <si>
    <t>7125/3</t>
  </si>
  <si>
    <t>07X08</t>
  </si>
  <si>
    <t>7136/2</t>
  </si>
  <si>
    <t>07X09</t>
  </si>
  <si>
    <t>7132/9</t>
  </si>
  <si>
    <t>7128/5</t>
  </si>
  <si>
    <t>7144/6</t>
  </si>
  <si>
    <t>04X05</t>
  </si>
  <si>
    <t>7119/3</t>
  </si>
  <si>
    <t>7138/8</t>
  </si>
  <si>
    <t>02.50X09</t>
  </si>
  <si>
    <t>7147/1</t>
  </si>
  <si>
    <t>02.50X22</t>
  </si>
  <si>
    <t>حیدر عمر بہاولپور</t>
  </si>
  <si>
    <t>شیخ پلاسٹک سرگودھا</t>
  </si>
  <si>
    <t>7139/2</t>
  </si>
  <si>
    <t>09X18</t>
  </si>
  <si>
    <t>7128/6</t>
  </si>
  <si>
    <t>09X14</t>
  </si>
  <si>
    <t>7128/2</t>
  </si>
  <si>
    <t>7138/1</t>
  </si>
  <si>
    <t>7141/3</t>
  </si>
  <si>
    <t>7140/7</t>
  </si>
  <si>
    <t>7141/4</t>
  </si>
  <si>
    <t>7148/1</t>
  </si>
  <si>
    <t>7144/10</t>
  </si>
  <si>
    <t>نور علی پلاسٹک لیہ</t>
  </si>
  <si>
    <t>03X04</t>
  </si>
  <si>
    <t>7126/2</t>
  </si>
  <si>
    <t>7119/1</t>
  </si>
  <si>
    <t>7128/1</t>
  </si>
  <si>
    <t>7139/1</t>
  </si>
  <si>
    <t>08X22</t>
  </si>
  <si>
    <t>7139/3</t>
  </si>
  <si>
    <t>08X14</t>
  </si>
  <si>
    <t>7135/8</t>
  </si>
  <si>
    <t>14X36</t>
  </si>
  <si>
    <t>7135/6</t>
  </si>
  <si>
    <t>06X09</t>
  </si>
  <si>
    <t>7138/9</t>
  </si>
  <si>
    <t>7139/7</t>
  </si>
  <si>
    <t>03.50X04</t>
  </si>
  <si>
    <t>7148/2</t>
  </si>
  <si>
    <t>02.50X17</t>
  </si>
  <si>
    <t>7142/2</t>
  </si>
  <si>
    <t>04X08</t>
  </si>
  <si>
    <t>7146/2</t>
  </si>
  <si>
    <t>7172/1</t>
  </si>
  <si>
    <t>02.50X03</t>
  </si>
  <si>
    <t>7172/5</t>
  </si>
  <si>
    <t>7178/3</t>
  </si>
  <si>
    <t>7181/2</t>
  </si>
  <si>
    <t>7181/1</t>
  </si>
  <si>
    <t>7161/5</t>
  </si>
  <si>
    <t>05X05</t>
  </si>
  <si>
    <t>7161/1</t>
  </si>
  <si>
    <t>7161/2</t>
  </si>
  <si>
    <t>7161/3</t>
  </si>
  <si>
    <t>7171/2</t>
  </si>
  <si>
    <t>7171/3</t>
  </si>
  <si>
    <t>95 p</t>
  </si>
  <si>
    <t>115 p</t>
  </si>
  <si>
    <t>7189/3</t>
  </si>
  <si>
    <t>04X12</t>
  </si>
  <si>
    <t>7161/10</t>
  </si>
  <si>
    <t>3.5-4</t>
  </si>
  <si>
    <t>7174/11</t>
  </si>
  <si>
    <t>06X07</t>
  </si>
  <si>
    <t>7178/6</t>
  </si>
  <si>
    <t>7173/4</t>
  </si>
  <si>
    <t>7180/3</t>
  </si>
  <si>
    <t>09X22</t>
  </si>
  <si>
    <t>7174/2</t>
  </si>
  <si>
    <t>7178/4</t>
  </si>
  <si>
    <t>7171/6</t>
  </si>
  <si>
    <t>7171/5</t>
  </si>
  <si>
    <t>7199/2</t>
  </si>
  <si>
    <t>14X15</t>
  </si>
  <si>
    <t>7173/7</t>
  </si>
  <si>
    <t>84 p</t>
  </si>
  <si>
    <t>83 p</t>
  </si>
  <si>
    <t>12X30</t>
  </si>
  <si>
    <t>7173/3</t>
  </si>
  <si>
    <t>09X13</t>
  </si>
  <si>
    <t>7176/4</t>
  </si>
  <si>
    <t>7176/1</t>
  </si>
  <si>
    <t>7188/4</t>
  </si>
  <si>
    <t>ارشد افضل حاصلپور</t>
  </si>
  <si>
    <t>19P/1</t>
  </si>
  <si>
    <t>سٹاک</t>
  </si>
  <si>
    <t>7194/5</t>
  </si>
  <si>
    <t>7195/2</t>
  </si>
  <si>
    <t>اصف پلاسٹک سرگودھا</t>
  </si>
  <si>
    <t>7194/3</t>
  </si>
  <si>
    <t>3718 J</t>
  </si>
  <si>
    <t>7192/1</t>
  </si>
  <si>
    <t>7204/1</t>
  </si>
  <si>
    <t>اسلم پلاسٹک ملتان</t>
  </si>
  <si>
    <t>7209/1</t>
  </si>
  <si>
    <t>11P/1</t>
  </si>
  <si>
    <t>12P/1</t>
  </si>
  <si>
    <t>JOB CARD PER AIK ROLL KA WZN NHI LIKHA</t>
  </si>
  <si>
    <t>JOB CARD PER WZN KM LIKHA HAI OR PRO CARD PER ZYADA HAI</t>
  </si>
  <si>
    <t>JOB CARD PER 2 ROLL KA WZN NHI LIKHA</t>
  </si>
  <si>
    <t>JOB CARD PER 1 ROLL KA WZN NHI LIKHA</t>
  </si>
  <si>
    <t>7202/10</t>
  </si>
  <si>
    <t>07X12</t>
  </si>
  <si>
    <t>10X14+02</t>
  </si>
  <si>
    <t>7202/11</t>
  </si>
  <si>
    <t>10X12+02</t>
  </si>
  <si>
    <t>06.50X18</t>
  </si>
  <si>
    <t>7210/1</t>
  </si>
  <si>
    <t>جہانگیر حسین گودام گوجراوالا</t>
  </si>
  <si>
    <t>08.25X16</t>
  </si>
  <si>
    <t>7210/2</t>
  </si>
  <si>
    <t>7161/9</t>
  </si>
  <si>
    <t>08X16</t>
  </si>
  <si>
    <t>96 p</t>
  </si>
  <si>
    <t>47 p</t>
  </si>
  <si>
    <t>7171/11</t>
  </si>
  <si>
    <t>05.50X13</t>
  </si>
  <si>
    <t>7171/10</t>
  </si>
  <si>
    <t>7196/1</t>
  </si>
  <si>
    <t>05.50X12</t>
  </si>
  <si>
    <t>7203/7</t>
  </si>
  <si>
    <t>7217/7</t>
  </si>
  <si>
    <t>7205/3</t>
  </si>
  <si>
    <t>7202/1</t>
  </si>
  <si>
    <t>68/1</t>
  </si>
  <si>
    <t>7205/4</t>
  </si>
  <si>
    <t>812/1</t>
  </si>
  <si>
    <t>7203/13</t>
  </si>
  <si>
    <t>7197/7</t>
  </si>
  <si>
    <t>7202/3</t>
  </si>
  <si>
    <t>7203/6</t>
  </si>
  <si>
    <t>07X14</t>
  </si>
  <si>
    <t>7203/9</t>
  </si>
  <si>
    <t>02X03</t>
  </si>
  <si>
    <t>09X16</t>
  </si>
  <si>
    <t>7204/2</t>
  </si>
  <si>
    <t>10X10+02</t>
  </si>
  <si>
    <t>05X10+02</t>
  </si>
  <si>
    <t>7190/1</t>
  </si>
  <si>
    <t>فوڈ سٹار ٹریڈرز</t>
  </si>
  <si>
    <t>7168/1</t>
  </si>
  <si>
    <t>7204/3</t>
  </si>
  <si>
    <t>10X11+02</t>
  </si>
  <si>
    <t>116p/1</t>
  </si>
  <si>
    <t>BAGS</t>
  </si>
  <si>
    <t>7203/18</t>
  </si>
  <si>
    <t>7195/1</t>
  </si>
  <si>
    <t>7202/2</t>
  </si>
  <si>
    <t>07X10</t>
  </si>
  <si>
    <t>7202/9</t>
  </si>
  <si>
    <t>1420/1</t>
  </si>
  <si>
    <t>46P/1</t>
  </si>
  <si>
    <t>7176/13</t>
  </si>
  <si>
    <t>02.50X03.50</t>
  </si>
  <si>
    <t>10/1</t>
  </si>
  <si>
    <t>12/1</t>
  </si>
  <si>
    <t>5/1</t>
  </si>
  <si>
    <t>7191/3</t>
  </si>
  <si>
    <t>3916 J</t>
  </si>
  <si>
    <t>Cakes and Bakes Lahore</t>
  </si>
  <si>
    <t>3886 J</t>
  </si>
  <si>
    <t>Bundu Khan Lahore</t>
  </si>
  <si>
    <t>7191/5</t>
  </si>
  <si>
    <t>3885 J</t>
  </si>
  <si>
    <t>7/1</t>
  </si>
  <si>
    <t>3884 J</t>
  </si>
  <si>
    <t>3777 J</t>
  </si>
  <si>
    <t>3883 J</t>
  </si>
  <si>
    <t>11/1</t>
  </si>
  <si>
    <t>TUBE</t>
  </si>
  <si>
    <t>7195/3</t>
  </si>
  <si>
    <t>23/1</t>
  </si>
  <si>
    <t>7199/1</t>
  </si>
  <si>
    <t>14</t>
  </si>
  <si>
    <t>7191/1</t>
  </si>
  <si>
    <t>5</t>
  </si>
  <si>
    <t>3917 J</t>
  </si>
  <si>
    <t>11</t>
  </si>
  <si>
    <t>7191/2</t>
  </si>
  <si>
    <t>4</t>
  </si>
  <si>
    <t>2.5</t>
  </si>
  <si>
    <t>512/2</t>
  </si>
  <si>
    <t>1418/1</t>
  </si>
  <si>
    <t>7167/1</t>
  </si>
  <si>
    <t>TUBE SIZE</t>
  </si>
  <si>
    <t>07.50X10+01.50</t>
  </si>
  <si>
    <t>4021 J</t>
  </si>
  <si>
    <t>7220/1</t>
  </si>
  <si>
    <t>فہیم پلاسٹک ملتان</t>
  </si>
  <si>
    <t>09X10+02</t>
  </si>
  <si>
    <t>7220/2</t>
  </si>
  <si>
    <t>714/1</t>
  </si>
  <si>
    <t>711/1</t>
  </si>
  <si>
    <t>40P/1</t>
  </si>
  <si>
    <t>6P/1</t>
  </si>
  <si>
    <t>8/1</t>
  </si>
  <si>
    <t>3967 J</t>
  </si>
  <si>
    <t>3941 J</t>
  </si>
  <si>
    <t>3915 J</t>
  </si>
  <si>
    <t>7171/4</t>
  </si>
  <si>
    <t>9/1</t>
  </si>
  <si>
    <t>3958 J</t>
  </si>
  <si>
    <t>Atlas Honda LTD (SKP)</t>
  </si>
  <si>
    <t>16.75" شیٹ</t>
  </si>
  <si>
    <t>7191/4</t>
  </si>
  <si>
    <t>7212/1</t>
  </si>
  <si>
    <t>7228/2</t>
  </si>
  <si>
    <t>بلال سویاں سرگودھا</t>
  </si>
  <si>
    <t>7222/6</t>
  </si>
  <si>
    <t>2055 F</t>
  </si>
  <si>
    <t>PEVA</t>
  </si>
  <si>
    <t>7251/1</t>
  </si>
  <si>
    <t>3968 J</t>
  </si>
  <si>
    <t>7194/6</t>
  </si>
  <si>
    <t>7194/7</t>
  </si>
  <si>
    <t>3719 J</t>
  </si>
  <si>
    <t>16P/1</t>
  </si>
  <si>
    <t>7252/1</t>
  </si>
  <si>
    <t>7218/1</t>
  </si>
  <si>
    <t>اسد پلاسٹک ملتان</t>
  </si>
  <si>
    <t>2102 F</t>
  </si>
  <si>
    <t>3966 J</t>
  </si>
  <si>
    <t>14/1</t>
  </si>
  <si>
    <t>7222/1</t>
  </si>
  <si>
    <t>2101 F</t>
  </si>
  <si>
    <t>3956 J</t>
  </si>
  <si>
    <t>11X13</t>
  </si>
  <si>
    <t>7232/2</t>
  </si>
  <si>
    <t>اسد بلال بہاورلپور</t>
  </si>
  <si>
    <t>10.50X20</t>
  </si>
  <si>
    <t>7232/1</t>
  </si>
  <si>
    <t>09.50X20</t>
  </si>
  <si>
    <t>7239/2</t>
  </si>
  <si>
    <t>7239/1</t>
  </si>
  <si>
    <t>08X11</t>
  </si>
  <si>
    <t>7228/1</t>
  </si>
  <si>
    <t>a</t>
  </si>
  <si>
    <t>b</t>
  </si>
  <si>
    <t>c</t>
  </si>
  <si>
    <t>d</t>
  </si>
  <si>
    <t>7224/1</t>
  </si>
  <si>
    <t>7193/1</t>
  </si>
  <si>
    <t>7205/2</t>
  </si>
  <si>
    <t>7225/5</t>
  </si>
  <si>
    <t>7223/1</t>
  </si>
  <si>
    <t>08X10</t>
  </si>
  <si>
    <t>7225/15</t>
  </si>
  <si>
    <t>02X18</t>
  </si>
  <si>
    <t>38P/1</t>
  </si>
  <si>
    <t>7225/1</t>
  </si>
  <si>
    <t>04X18</t>
  </si>
  <si>
    <t>1016/1</t>
  </si>
  <si>
    <t>914/1</t>
  </si>
  <si>
    <t>9</t>
  </si>
  <si>
    <t>814/1</t>
  </si>
  <si>
    <t>7227/4</t>
  </si>
  <si>
    <t>زوہیب پلاسٹک عارف والا</t>
  </si>
  <si>
    <t>7222/3</t>
  </si>
  <si>
    <t>04.50X18</t>
  </si>
  <si>
    <t>7243/1</t>
  </si>
  <si>
    <t>02.50X07</t>
  </si>
  <si>
    <t>1014/1</t>
  </si>
  <si>
    <t>e</t>
  </si>
  <si>
    <t>913/1</t>
  </si>
  <si>
    <t>7252/4</t>
  </si>
  <si>
    <t>04X10</t>
  </si>
  <si>
    <t>7252/3</t>
  </si>
  <si>
    <t>2436/1</t>
  </si>
  <si>
    <t>7234/8</t>
  </si>
  <si>
    <t>8/2</t>
  </si>
  <si>
    <t>16/2</t>
  </si>
  <si>
    <t>2098 f</t>
  </si>
  <si>
    <t>12/2</t>
  </si>
  <si>
    <t>7/2</t>
  </si>
  <si>
    <t>2098 F</t>
  </si>
  <si>
    <t>7254/2</t>
  </si>
  <si>
    <t>7251/2</t>
  </si>
  <si>
    <t>7244/2</t>
  </si>
  <si>
    <t>لیاقت -لنڈا بازار</t>
  </si>
  <si>
    <t>7222/2</t>
  </si>
  <si>
    <t>7244/1</t>
  </si>
  <si>
    <t>11/2</t>
  </si>
  <si>
    <t>4047 J</t>
  </si>
  <si>
    <t>4046 J</t>
  </si>
  <si>
    <t>7244/3</t>
  </si>
  <si>
    <t>09X11</t>
  </si>
  <si>
    <t>7234/2</t>
  </si>
  <si>
    <t>حسین پلاسٹک بہاولپور</t>
  </si>
  <si>
    <t>07X16</t>
  </si>
  <si>
    <t>7246/11</t>
  </si>
  <si>
    <t>اصف سرگودھا</t>
  </si>
  <si>
    <t>03.50X18</t>
  </si>
  <si>
    <t>7252/2</t>
  </si>
  <si>
    <t>04X06</t>
  </si>
  <si>
    <t>1218/1</t>
  </si>
  <si>
    <t>1416/1</t>
  </si>
  <si>
    <t>7222/4</t>
  </si>
  <si>
    <t>7222/7</t>
  </si>
  <si>
    <t>2114 F</t>
  </si>
  <si>
    <t>7/3</t>
  </si>
  <si>
    <t>10/2</t>
  </si>
  <si>
    <t>7254/1</t>
  </si>
  <si>
    <t>7194/9</t>
  </si>
  <si>
    <t>7268/1</t>
  </si>
  <si>
    <t>ایم بلال وحدت روڈ</t>
  </si>
  <si>
    <t>10/3</t>
  </si>
  <si>
    <t>14/2</t>
  </si>
  <si>
    <t>4/2</t>
  </si>
  <si>
    <t>4032 J</t>
  </si>
  <si>
    <t>3993 J</t>
  </si>
  <si>
    <t>7246/19</t>
  </si>
  <si>
    <t>3.5/1</t>
  </si>
  <si>
    <t>4128 J</t>
  </si>
  <si>
    <t>Alam Bakers HafizAbad</t>
  </si>
  <si>
    <t>7265/1</t>
  </si>
  <si>
    <t>عائشہ ٹریڈرز دادیددز</t>
  </si>
  <si>
    <t>4067 J</t>
  </si>
  <si>
    <t>M. Imran Pakistan Market Lahore</t>
  </si>
  <si>
    <t>4192 J</t>
  </si>
  <si>
    <t>26/2</t>
  </si>
  <si>
    <t>7222/5</t>
  </si>
  <si>
    <t>7255/1</t>
  </si>
  <si>
    <t>3</t>
  </si>
  <si>
    <t>720/1</t>
  </si>
  <si>
    <t>918/1</t>
  </si>
  <si>
    <t>916/1</t>
  </si>
  <si>
    <t>7263/4</t>
  </si>
  <si>
    <t>ایم ار یس   سرگودحا</t>
  </si>
  <si>
    <t>4108 J</t>
  </si>
  <si>
    <t>9X12.5</t>
  </si>
  <si>
    <t>7235/2</t>
  </si>
  <si>
    <t>7242/6</t>
  </si>
  <si>
    <t>فرحان پلاسٹک اوکاڑہ</t>
  </si>
  <si>
    <t>1622/1</t>
  </si>
  <si>
    <t>16</t>
  </si>
  <si>
    <t>7260/2</t>
  </si>
  <si>
    <t>احمد ضیاٗ گجراںوالہ</t>
  </si>
  <si>
    <t>10X35</t>
  </si>
  <si>
    <t>7262/3</t>
  </si>
  <si>
    <t>44/1</t>
  </si>
  <si>
    <t>10X16+02</t>
  </si>
  <si>
    <t>7264/1</t>
  </si>
  <si>
    <t>7270/2</t>
  </si>
  <si>
    <t>9/2</t>
  </si>
  <si>
    <t>2789/1</t>
  </si>
  <si>
    <t>RMC C/O NADEEM SB</t>
  </si>
  <si>
    <t>26/1</t>
  </si>
  <si>
    <t>7271/1</t>
  </si>
  <si>
    <t>ہیڈ افس سٹاک لاہور(شہباز اعظم مارکیٹ)</t>
  </si>
  <si>
    <t>7278/1</t>
  </si>
  <si>
    <t>4193 J</t>
  </si>
  <si>
    <t>12/3</t>
  </si>
  <si>
    <t>7277/2</t>
  </si>
  <si>
    <t>7277/1</t>
  </si>
  <si>
    <t>7235/5</t>
  </si>
  <si>
    <t>7269/6</t>
  </si>
  <si>
    <t>7262/7</t>
  </si>
  <si>
    <t>7269/4</t>
  </si>
  <si>
    <t>10/4</t>
  </si>
  <si>
    <t>7237/4</t>
  </si>
  <si>
    <t>ایم زبیر پلاسٹک سرگودھا</t>
  </si>
  <si>
    <t>1116/2</t>
  </si>
  <si>
    <t>7260/1</t>
  </si>
  <si>
    <t>08X34</t>
  </si>
  <si>
    <t>1022/1</t>
  </si>
  <si>
    <t>7248/5</t>
  </si>
  <si>
    <t>04X14</t>
  </si>
  <si>
    <t>1118/2</t>
  </si>
  <si>
    <t>1216/1</t>
  </si>
  <si>
    <t>1024/1</t>
  </si>
  <si>
    <t>1020/1</t>
  </si>
  <si>
    <t>45/1</t>
  </si>
  <si>
    <t>218/1</t>
  </si>
  <si>
    <t>7279/1</t>
  </si>
  <si>
    <t>7270/10</t>
  </si>
  <si>
    <t>08X28</t>
  </si>
  <si>
    <t>7279/3</t>
  </si>
  <si>
    <t>7279/2</t>
  </si>
  <si>
    <t>09X28</t>
  </si>
  <si>
    <t>7270/20</t>
  </si>
  <si>
    <t>2.5/1</t>
  </si>
  <si>
    <t>5/2</t>
  </si>
  <si>
    <t>7262/6</t>
  </si>
  <si>
    <t>8/3</t>
  </si>
  <si>
    <t>7247/1</t>
  </si>
  <si>
    <t>23X28</t>
  </si>
  <si>
    <t>810/1</t>
  </si>
  <si>
    <t>1426/1</t>
  </si>
  <si>
    <t>418/1</t>
  </si>
  <si>
    <t>1218/2</t>
  </si>
  <si>
    <t>55/1</t>
  </si>
  <si>
    <t>7269/5</t>
  </si>
  <si>
    <t>12X14+02</t>
  </si>
  <si>
    <t>11X16+02</t>
  </si>
  <si>
    <t>7269/7</t>
  </si>
  <si>
    <t>14X18+02</t>
  </si>
  <si>
    <t>7291/1</t>
  </si>
  <si>
    <t>7262/5</t>
  </si>
  <si>
    <t>7287/4</t>
  </si>
  <si>
    <t>بلال جاوید فیصل اباد</t>
  </si>
  <si>
    <t>7/4</t>
  </si>
  <si>
    <t>4237 J</t>
  </si>
  <si>
    <t>Alam Bakers Shahdra</t>
  </si>
  <si>
    <t>11/3</t>
  </si>
  <si>
    <t>3/1</t>
  </si>
  <si>
    <t>7282/1</t>
  </si>
  <si>
    <t>شمس القمر سٹال اعظم مارکیٹ</t>
  </si>
  <si>
    <t>4292 J</t>
  </si>
  <si>
    <t>14/3</t>
  </si>
  <si>
    <t>4237 j</t>
  </si>
  <si>
    <t>612/1</t>
  </si>
  <si>
    <t>814/2</t>
  </si>
  <si>
    <t>7245/3</t>
  </si>
  <si>
    <t>7246/21</t>
  </si>
  <si>
    <t>7246/10</t>
  </si>
  <si>
    <t>7246/7</t>
  </si>
  <si>
    <t>7287/3</t>
  </si>
  <si>
    <t>7246/1</t>
  </si>
  <si>
    <t>7245/1</t>
  </si>
  <si>
    <t>2792/1</t>
  </si>
  <si>
    <t>REFLECT PACK</t>
  </si>
  <si>
    <t>7309/4</t>
  </si>
  <si>
    <t>7309/1</t>
  </si>
  <si>
    <t>13</t>
  </si>
  <si>
    <t>7303/1</t>
  </si>
  <si>
    <t>7306/1</t>
  </si>
  <si>
    <t>7294/1</t>
  </si>
  <si>
    <t>914/2</t>
  </si>
  <si>
    <t>7285/1</t>
  </si>
  <si>
    <t>7286/6</t>
  </si>
  <si>
    <t>06X08.50</t>
  </si>
  <si>
    <t>68/2</t>
  </si>
  <si>
    <t>1422/1</t>
  </si>
  <si>
    <t>7286/3</t>
  </si>
  <si>
    <t>7276/2</t>
  </si>
  <si>
    <t>02.50X08</t>
  </si>
  <si>
    <t>7287/1</t>
  </si>
  <si>
    <t>1318/1</t>
  </si>
  <si>
    <t>2.59/1</t>
  </si>
  <si>
    <t>7276/3</t>
  </si>
  <si>
    <t>7245/2</t>
  </si>
  <si>
    <t>7245/4</t>
  </si>
  <si>
    <t>7246/13</t>
  </si>
  <si>
    <t>6/3</t>
  </si>
  <si>
    <t>6/2</t>
  </si>
  <si>
    <t>7304/1</t>
  </si>
  <si>
    <t>7272/2</t>
  </si>
  <si>
    <t>06X23</t>
  </si>
  <si>
    <t>812/4</t>
  </si>
  <si>
    <t>1118/1</t>
  </si>
  <si>
    <t>7286/1</t>
  </si>
  <si>
    <t>7298/1</t>
  </si>
  <si>
    <t>7299/1</t>
  </si>
  <si>
    <t>7298/2</t>
  </si>
  <si>
    <t>69/1</t>
  </si>
  <si>
    <t>7302/19</t>
  </si>
  <si>
    <t>716/2</t>
  </si>
  <si>
    <t>05.50X07</t>
  </si>
  <si>
    <t>4327 J</t>
  </si>
  <si>
    <t>Pak Electron LTD</t>
  </si>
  <si>
    <t>7302/4</t>
  </si>
  <si>
    <t>13X36</t>
  </si>
  <si>
    <t>1214/1</t>
  </si>
  <si>
    <t>7261/2</t>
  </si>
  <si>
    <t>نواب جیلانی لیٰہ</t>
  </si>
  <si>
    <t>7246/25</t>
  </si>
  <si>
    <t>06X18</t>
  </si>
  <si>
    <t>7302/1</t>
  </si>
  <si>
    <t>1014/2</t>
  </si>
  <si>
    <t>810/3</t>
  </si>
  <si>
    <t>7296/3</t>
  </si>
  <si>
    <t>آصف پلاسٹک سرگوھا</t>
  </si>
  <si>
    <t>7296/2</t>
  </si>
  <si>
    <t>7295/5</t>
  </si>
  <si>
    <t>7295/1</t>
  </si>
  <si>
    <t>7296/1</t>
  </si>
  <si>
    <t>7310/1</t>
  </si>
  <si>
    <t>حاجی اسماعیل وہاڑی</t>
  </si>
  <si>
    <t>7302/6</t>
  </si>
  <si>
    <t>08X18</t>
  </si>
  <si>
    <t>7302/13</t>
  </si>
  <si>
    <t>7300/1</t>
  </si>
  <si>
    <t>ڈولفن انڈسٹری  سیالکوٹ</t>
  </si>
  <si>
    <t>03X07</t>
  </si>
  <si>
    <t>7313/1</t>
  </si>
  <si>
    <t>13.50X16</t>
  </si>
  <si>
    <t>7313A/1</t>
  </si>
  <si>
    <t>7323/1</t>
  </si>
  <si>
    <t>7302/8</t>
  </si>
  <si>
    <t>18/1</t>
  </si>
  <si>
    <t>3714 J</t>
  </si>
  <si>
    <t>7309/3</t>
  </si>
  <si>
    <t>15</t>
  </si>
  <si>
    <t>7302/21</t>
  </si>
  <si>
    <t>7287/2</t>
  </si>
  <si>
    <t>10/5</t>
  </si>
  <si>
    <t>IRFAN</t>
  </si>
  <si>
    <t>ZUBAIR</t>
  </si>
  <si>
    <t>7316/1</t>
  </si>
  <si>
    <t>اے ایس کلاتھ -اعظم مارکیٹ</t>
  </si>
  <si>
    <t>4300 J</t>
  </si>
  <si>
    <t>4409 J</t>
  </si>
  <si>
    <t>5-6</t>
  </si>
  <si>
    <t>7246/9</t>
  </si>
  <si>
    <t>7327/1</t>
  </si>
  <si>
    <t>ہجویری ٹریڈرز اردو بازار</t>
  </si>
  <si>
    <t>7302/20</t>
  </si>
  <si>
    <t>05</t>
  </si>
  <si>
    <t>7297/1</t>
  </si>
  <si>
    <t>زوالقرنین Pکامونکی</t>
  </si>
  <si>
    <t>7315/2</t>
  </si>
  <si>
    <t>اکرام بلو خانپور</t>
  </si>
  <si>
    <t>4313 J</t>
  </si>
  <si>
    <t>3714 j</t>
  </si>
  <si>
    <t>7329/1</t>
  </si>
  <si>
    <t>14.50X17</t>
  </si>
  <si>
    <t>7317/1</t>
  </si>
  <si>
    <t>ہیڈ افس لاہورC/O رانا صاحب</t>
  </si>
  <si>
    <t>711/2</t>
  </si>
  <si>
    <t>7302/7</t>
  </si>
  <si>
    <t>7321/3</t>
  </si>
  <si>
    <t>7321/1</t>
  </si>
  <si>
    <t>4/3</t>
  </si>
  <si>
    <t>7246/12</t>
  </si>
  <si>
    <t>7322/1</t>
  </si>
  <si>
    <t>ہیڈ افس لاہور</t>
  </si>
  <si>
    <t>2.5/2</t>
  </si>
  <si>
    <t>7246/2</t>
  </si>
  <si>
    <t>8/4</t>
  </si>
  <si>
    <t>7322/2</t>
  </si>
  <si>
    <t>24/1</t>
  </si>
  <si>
    <t>4394 J</t>
  </si>
  <si>
    <t>4440 J</t>
  </si>
  <si>
    <t>7246/3</t>
  </si>
  <si>
    <t>7318/1</t>
  </si>
  <si>
    <t>حذیفہ پلاسٹک اعظم مارکیٹ</t>
  </si>
  <si>
    <t>7283/13</t>
  </si>
  <si>
    <t>18X28</t>
  </si>
  <si>
    <t>7324/1</t>
  </si>
  <si>
    <t>شعیب بھکر میر پور ازان کشمیر</t>
  </si>
  <si>
    <t>7283/1</t>
  </si>
  <si>
    <t>7295/3</t>
  </si>
  <si>
    <t>09X12</t>
  </si>
  <si>
    <t>05X07</t>
  </si>
  <si>
    <t>7320/4</t>
  </si>
  <si>
    <t>7283/12</t>
  </si>
  <si>
    <t>7302/10</t>
  </si>
  <si>
    <t>7246/8</t>
  </si>
  <si>
    <t>716/1</t>
  </si>
  <si>
    <t>45/2</t>
  </si>
  <si>
    <t>2.53.5/1</t>
  </si>
  <si>
    <t>7302/12</t>
  </si>
  <si>
    <t>06X10</t>
  </si>
  <si>
    <t>7302/15</t>
  </si>
  <si>
    <t>7320/17</t>
  </si>
  <si>
    <t>7302/14</t>
  </si>
  <si>
    <t>24X40</t>
  </si>
  <si>
    <t>2448/1</t>
  </si>
  <si>
    <t>1116/1</t>
  </si>
  <si>
    <t>920/1</t>
  </si>
  <si>
    <t>1418/2</t>
  </si>
  <si>
    <t>1214/2</t>
  </si>
  <si>
    <t>4.518/1</t>
  </si>
  <si>
    <t>11X14+02</t>
  </si>
  <si>
    <t>12X18+02</t>
  </si>
  <si>
    <t>7301/1</t>
  </si>
  <si>
    <t>7320/21</t>
  </si>
  <si>
    <t>7320/22</t>
  </si>
  <si>
    <t>7339/1</t>
  </si>
  <si>
    <t>7332/1</t>
  </si>
  <si>
    <t>7295/2</t>
  </si>
  <si>
    <t>6</t>
  </si>
  <si>
    <t>07</t>
  </si>
  <si>
    <t>08</t>
  </si>
  <si>
    <t>7333/4</t>
  </si>
  <si>
    <t>18</t>
  </si>
  <si>
    <t>06</t>
  </si>
  <si>
    <t>7295/4</t>
  </si>
  <si>
    <t>1014/3</t>
  </si>
  <si>
    <t>1420/2</t>
  </si>
  <si>
    <t>812/5</t>
  </si>
  <si>
    <t>02X06</t>
  </si>
  <si>
    <t>8200.9799999999977</t>
  </si>
  <si>
    <t>7/5</t>
  </si>
  <si>
    <t>28/1</t>
  </si>
  <si>
    <t>7309/2</t>
  </si>
  <si>
    <t>7314/1</t>
  </si>
  <si>
    <t>11/4</t>
  </si>
  <si>
    <t>HAIDER</t>
  </si>
  <si>
    <t>4196 J</t>
  </si>
  <si>
    <t>7319/1</t>
  </si>
  <si>
    <t>خواجہ فرقان ٹمبر مارکیٹ</t>
  </si>
  <si>
    <t>2.5-5</t>
  </si>
  <si>
    <t>7321/5</t>
  </si>
  <si>
    <t>7321/6</t>
  </si>
  <si>
    <t>6/4</t>
  </si>
  <si>
    <t>12/4</t>
  </si>
  <si>
    <t>4408 J</t>
  </si>
  <si>
    <t>4501 J</t>
  </si>
  <si>
    <t>4502 J</t>
  </si>
  <si>
    <t>7319/2</t>
  </si>
  <si>
    <t>4194 J</t>
  </si>
  <si>
    <t>4573 J</t>
  </si>
  <si>
    <t>14/4</t>
  </si>
  <si>
    <t>7346/1</t>
  </si>
  <si>
    <t>7334/1</t>
  </si>
  <si>
    <t>7330/1</t>
  </si>
  <si>
    <t>09X11+02</t>
  </si>
  <si>
    <t>7341/3</t>
  </si>
  <si>
    <t>07X20</t>
  </si>
  <si>
    <t>1422/2</t>
  </si>
  <si>
    <t>67/2</t>
  </si>
  <si>
    <t>2798/1</t>
  </si>
  <si>
    <t>2193 F</t>
  </si>
  <si>
    <t>2218 F</t>
  </si>
  <si>
    <t>7346/3</t>
  </si>
  <si>
    <t>7302/18</t>
  </si>
  <si>
    <t>10X36</t>
  </si>
  <si>
    <t>720/2</t>
  </si>
  <si>
    <t>7283/2</t>
  </si>
  <si>
    <t>712/1</t>
  </si>
  <si>
    <t>412/1</t>
  </si>
  <si>
    <t>7348/1</t>
  </si>
  <si>
    <t>فوڈ سٹار ٹریڈرز-میاںوالی</t>
  </si>
  <si>
    <t>2/1</t>
  </si>
  <si>
    <t>4/4</t>
  </si>
  <si>
    <t>7/6</t>
  </si>
  <si>
    <t>RMC PACK</t>
  </si>
  <si>
    <t>4567 J</t>
  </si>
  <si>
    <t>Naseer Sab Chinot</t>
  </si>
  <si>
    <t>4634 J</t>
  </si>
  <si>
    <t>Sabir Plastic Shahdara Co Nazar Qamar Plastic</t>
  </si>
  <si>
    <t>7359/3</t>
  </si>
  <si>
    <t>4484 J</t>
  </si>
  <si>
    <t>13/1</t>
  </si>
  <si>
    <t>7330/2</t>
  </si>
  <si>
    <t>18/4</t>
  </si>
  <si>
    <t>4634 j</t>
  </si>
  <si>
    <t>7346/2</t>
  </si>
  <si>
    <t>7354/4</t>
  </si>
  <si>
    <t>قیصر پلاسٹک وزیر اباد</t>
  </si>
  <si>
    <t>04.50X19</t>
  </si>
  <si>
    <t>7354/3</t>
  </si>
  <si>
    <t>05X14</t>
  </si>
  <si>
    <t>7352/1</t>
  </si>
  <si>
    <t>2.53/2</t>
  </si>
  <si>
    <t>1218/3</t>
  </si>
  <si>
    <t>7350/6</t>
  </si>
  <si>
    <t>7350/4</t>
  </si>
  <si>
    <t>7342/1</t>
  </si>
  <si>
    <t>گڈلک شاہ عالم</t>
  </si>
  <si>
    <t>7350/2</t>
  </si>
  <si>
    <t>1418/4</t>
  </si>
  <si>
    <t>7350/9</t>
  </si>
  <si>
    <t>7350/3</t>
  </si>
  <si>
    <t>44/2</t>
  </si>
  <si>
    <t>ROLLS INN</t>
  </si>
  <si>
    <t>5 J</t>
  </si>
  <si>
    <t>سمارٹ فوڈ 1 کلو گرام</t>
  </si>
  <si>
    <t>PT-2</t>
  </si>
  <si>
    <t>ADNAN</t>
  </si>
  <si>
    <t>24 J</t>
  </si>
  <si>
    <t>7X11/014</t>
  </si>
  <si>
    <t>ALYAS</t>
  </si>
  <si>
    <t>4 J</t>
  </si>
  <si>
    <t>سمارٹ فوڈ 1/2کلو گرام</t>
  </si>
  <si>
    <t>43 J</t>
  </si>
  <si>
    <t>برجر ٹرسٹڈورڈوائیڈ</t>
  </si>
  <si>
    <t>78 J</t>
  </si>
  <si>
    <t>عمران جنرل سٹور</t>
  </si>
  <si>
    <t>12-12.5</t>
  </si>
  <si>
    <t>41 J</t>
  </si>
  <si>
    <t>لکی گارمنٹس</t>
  </si>
  <si>
    <t>12+3+3</t>
  </si>
  <si>
    <t>8-8.5/16-17</t>
  </si>
  <si>
    <t>07/5-5.5</t>
  </si>
  <si>
    <t>77 J</t>
  </si>
  <si>
    <t>آٹلس ہنڈا</t>
  </si>
  <si>
    <t>7778 A</t>
  </si>
  <si>
    <t>سادہ رول جیلانی پیکنگ</t>
  </si>
  <si>
    <t>26" شیٹ</t>
  </si>
  <si>
    <t>853 F</t>
  </si>
  <si>
    <t>وارننگ CONTRA</t>
  </si>
  <si>
    <t>854 F</t>
  </si>
  <si>
    <t>855 F</t>
  </si>
  <si>
    <t>سادہ لفافہ PULL AND BEAR</t>
  </si>
  <si>
    <t>860 F</t>
  </si>
  <si>
    <t>کمپاونڈ وارننگ</t>
  </si>
  <si>
    <t>862 F</t>
  </si>
  <si>
    <t>ڈائنامک واننگ ڈبے والی</t>
  </si>
  <si>
    <t>جیلانی شیٹ</t>
  </si>
  <si>
    <t>852 F</t>
  </si>
  <si>
    <t>UHLوارننگ</t>
  </si>
  <si>
    <t>2679</t>
  </si>
  <si>
    <t xml:space="preserve">SITARA CHEMICAL </t>
  </si>
  <si>
    <t>100 G</t>
  </si>
  <si>
    <t>SL</t>
  </si>
  <si>
    <t>24/3.5</t>
  </si>
  <si>
    <t>9971 A</t>
  </si>
  <si>
    <t>سادہ لفافہ جیلانی پولی یونٹ 2</t>
  </si>
  <si>
    <t>3-3.5</t>
  </si>
  <si>
    <t>18/3.5</t>
  </si>
  <si>
    <t>12 J</t>
  </si>
  <si>
    <t>سادہ لفافہ ڈبل ٹریٹ معیز ٹریڈرز</t>
  </si>
  <si>
    <t>9.5-10</t>
  </si>
  <si>
    <t>9969 A</t>
  </si>
  <si>
    <t>45 J</t>
  </si>
  <si>
    <t>ایس کے کک وئیر + وارننگ</t>
  </si>
  <si>
    <t>46 J</t>
  </si>
  <si>
    <t>47 J</t>
  </si>
  <si>
    <t xml:space="preserve">856 F </t>
  </si>
  <si>
    <t>7478 A</t>
  </si>
  <si>
    <t>995 A</t>
  </si>
  <si>
    <t>9877 A</t>
  </si>
  <si>
    <t>الٹراٹیچ پلس (1 کلوگرام)</t>
  </si>
  <si>
    <t>535 MM</t>
  </si>
  <si>
    <t>15-16/30-32</t>
  </si>
  <si>
    <t>9879 A</t>
  </si>
  <si>
    <t>ماسٹر ایکسٹراپاور (1 کلو گرام)</t>
  </si>
  <si>
    <t>9878 A</t>
  </si>
  <si>
    <t>الٹراٹیچ پلس (1/2 کلوگرام)</t>
  </si>
  <si>
    <t>9945 A</t>
  </si>
  <si>
    <t xml:space="preserve">سیالکوٹ پلین بریڈ </t>
  </si>
  <si>
    <t>36" شیٹ</t>
  </si>
  <si>
    <t>884 F</t>
  </si>
  <si>
    <t>861 F</t>
  </si>
  <si>
    <t>866 F</t>
  </si>
  <si>
    <t>WALMART بڑا بلاک</t>
  </si>
  <si>
    <t>71 J</t>
  </si>
  <si>
    <t>حرا فوڈز</t>
  </si>
  <si>
    <t>880 F</t>
  </si>
  <si>
    <t>BLEND وارننگ</t>
  </si>
  <si>
    <t>53 J</t>
  </si>
  <si>
    <t>یو ایس میٹل</t>
  </si>
  <si>
    <t>52 J</t>
  </si>
  <si>
    <t>6 J</t>
  </si>
  <si>
    <t>882 F</t>
  </si>
  <si>
    <t>879 F</t>
  </si>
  <si>
    <t>847 F</t>
  </si>
  <si>
    <t>867 F</t>
  </si>
  <si>
    <t>اینٹی الرجی پلو</t>
  </si>
  <si>
    <t>10-10.5</t>
  </si>
  <si>
    <t>51 J</t>
  </si>
  <si>
    <t>50 J</t>
  </si>
  <si>
    <t>17 J</t>
  </si>
  <si>
    <t>جے ڈاٹ</t>
  </si>
  <si>
    <t>LD پیلا</t>
  </si>
  <si>
    <t>15-16</t>
  </si>
  <si>
    <t>ویسٹ کوالٹی</t>
  </si>
  <si>
    <t>2682</t>
  </si>
  <si>
    <t>AUTO TECH KALA SHAH KAKU</t>
  </si>
  <si>
    <t>9.-10</t>
  </si>
  <si>
    <t>9530 A</t>
  </si>
  <si>
    <t>30 شیٹ</t>
  </si>
  <si>
    <t>60 J</t>
  </si>
  <si>
    <t>سادہ لفافہ احسان کاٹن</t>
  </si>
  <si>
    <t>AA کولٹی</t>
  </si>
  <si>
    <t>67 J</t>
  </si>
  <si>
    <t>72 J</t>
  </si>
  <si>
    <t>البراق  ڈیپارٹمنٹ سٹور</t>
  </si>
  <si>
    <t>73 J</t>
  </si>
  <si>
    <t>74 J</t>
  </si>
  <si>
    <t>98 J</t>
  </si>
  <si>
    <t>جی جی فش اسنیکس</t>
  </si>
  <si>
    <t>894 F</t>
  </si>
  <si>
    <t>ری سائیکل لوگوشامی</t>
  </si>
  <si>
    <t>887 F</t>
  </si>
  <si>
    <t xml:space="preserve">EV2 </t>
  </si>
  <si>
    <t>886 F</t>
  </si>
  <si>
    <t>893 F</t>
  </si>
  <si>
    <t>9958 A</t>
  </si>
  <si>
    <t>کے ڈبلیو سی سپورٹس</t>
  </si>
  <si>
    <t>29 شیٹ</t>
  </si>
  <si>
    <t>7.75-8/15.5-16</t>
  </si>
  <si>
    <t>38 J</t>
  </si>
  <si>
    <t>سوٖفٹ ٹچ آنین+سوفٹ ٹچ ریڈیکیون</t>
  </si>
  <si>
    <t>38 شیٹ</t>
  </si>
  <si>
    <t>7.5-8/15-16</t>
  </si>
  <si>
    <t>94 J</t>
  </si>
  <si>
    <t>شوکت کلاتھ ہاؤس</t>
  </si>
  <si>
    <t>107 J</t>
  </si>
  <si>
    <t xml:space="preserve">ABCالبوتیق سنٹر </t>
  </si>
  <si>
    <t>65 J</t>
  </si>
  <si>
    <t>881 F</t>
  </si>
  <si>
    <t>874 F</t>
  </si>
  <si>
    <t>نیو کاپا بلیک</t>
  </si>
  <si>
    <t>873 F</t>
  </si>
  <si>
    <t>64 J</t>
  </si>
  <si>
    <t>89 J</t>
  </si>
  <si>
    <t>اے کے سپیئر پارٹس</t>
  </si>
  <si>
    <t>111 J</t>
  </si>
  <si>
    <t>نعمت نیچرل ملک 1 لیٹر</t>
  </si>
  <si>
    <t>44 J</t>
  </si>
  <si>
    <t>62 J</t>
  </si>
  <si>
    <t>896 F</t>
  </si>
  <si>
    <t>وارننگ TERRES</t>
  </si>
  <si>
    <t>900 F</t>
  </si>
  <si>
    <t>897 F</t>
  </si>
  <si>
    <t>وارینگ+PLDلوگو</t>
  </si>
  <si>
    <t>59 J</t>
  </si>
  <si>
    <t>239 R</t>
  </si>
  <si>
    <t>سادہ لفافہ ریفلیکٹ پیک</t>
  </si>
  <si>
    <t>2683</t>
  </si>
  <si>
    <t>LONG LIFE P LAHORE</t>
  </si>
  <si>
    <t>4-.08</t>
  </si>
  <si>
    <t>2680</t>
  </si>
  <si>
    <t>BREEZE FROST INDUSTARY</t>
  </si>
  <si>
    <t>2681</t>
  </si>
  <si>
    <t>899 F</t>
  </si>
  <si>
    <t>9531 A</t>
  </si>
  <si>
    <t>26 شیٹ</t>
  </si>
  <si>
    <t>54 J</t>
  </si>
  <si>
    <t>سادہ لفافہ جاوید انٹر پرائزز</t>
  </si>
  <si>
    <t>20-20.5</t>
  </si>
  <si>
    <t>35 j</t>
  </si>
  <si>
    <t>ہائی  کلا س فروٹ بریڈ</t>
  </si>
  <si>
    <t>101 J</t>
  </si>
  <si>
    <t>فریش ان بریڈ</t>
  </si>
  <si>
    <t>95 J</t>
  </si>
  <si>
    <t>36 شیٹ</t>
  </si>
  <si>
    <t>58 J</t>
  </si>
  <si>
    <t>63 J</t>
  </si>
  <si>
    <t>66 J</t>
  </si>
  <si>
    <t>18/6-6.5</t>
  </si>
  <si>
    <t>103 J</t>
  </si>
  <si>
    <t>رضوان پلاسٹک انڈسٹری</t>
  </si>
  <si>
    <t>898 F</t>
  </si>
  <si>
    <t>PULL AND BEAR سادہ لفافہ</t>
  </si>
  <si>
    <t>909 F</t>
  </si>
  <si>
    <t>کاپا روبی وارننگ</t>
  </si>
  <si>
    <t>908 F</t>
  </si>
  <si>
    <t>151 J</t>
  </si>
  <si>
    <t>سادہ لفافہ ٹیپ بیگ ابو بکر بٹ</t>
  </si>
  <si>
    <t>114 J</t>
  </si>
  <si>
    <t>امر پاک ڈرائی کلینرز</t>
  </si>
  <si>
    <t>68 J</t>
  </si>
  <si>
    <t>240 R</t>
  </si>
  <si>
    <t>مالمو لوگو</t>
  </si>
  <si>
    <t>16.5-17</t>
  </si>
  <si>
    <t>162 J</t>
  </si>
  <si>
    <t>شاکر کمیونیکیشن</t>
  </si>
  <si>
    <t>130 J</t>
  </si>
  <si>
    <t>فیشن ٹاور ٹمبرگراں</t>
  </si>
  <si>
    <t>157 J</t>
  </si>
  <si>
    <t>سادہ بیگ ڈبل ٹریٹ نواب جیلانی</t>
  </si>
  <si>
    <t>20-21</t>
  </si>
  <si>
    <t>147 J</t>
  </si>
  <si>
    <t>کشمیر شال ہاوس</t>
  </si>
  <si>
    <t>104 J</t>
  </si>
  <si>
    <t>132 J</t>
  </si>
  <si>
    <t>العمال الراقیہ</t>
  </si>
  <si>
    <t>188 J</t>
  </si>
  <si>
    <t>1500502172</t>
  </si>
  <si>
    <t>190 J</t>
  </si>
  <si>
    <t>148 J</t>
  </si>
  <si>
    <t>156 J</t>
  </si>
  <si>
    <t>سادہ شاپر ڈبل ٹریٹ نواب جیلانی</t>
  </si>
  <si>
    <t>10+2.5+2.5</t>
  </si>
  <si>
    <t>10-10.5/20-21</t>
  </si>
  <si>
    <t>131 J</t>
  </si>
  <si>
    <t>شفعی فوم</t>
  </si>
  <si>
    <t>20 شیٹ</t>
  </si>
  <si>
    <t>196 J</t>
  </si>
  <si>
    <t>شریفی جیولرز اینڈ شوز</t>
  </si>
  <si>
    <t>13-14</t>
  </si>
  <si>
    <t>181 J</t>
  </si>
  <si>
    <t>انٹرنیشنل انڈسٹری PPRC</t>
  </si>
  <si>
    <t>300 MM</t>
  </si>
  <si>
    <t>48-50</t>
  </si>
  <si>
    <t>93 J</t>
  </si>
  <si>
    <t>نخیل برانڈ</t>
  </si>
  <si>
    <t>203 J</t>
  </si>
  <si>
    <t>فاسٹ کیبلز کوائل پٹی</t>
  </si>
  <si>
    <t>15" شیٹ</t>
  </si>
  <si>
    <t>178 J</t>
  </si>
  <si>
    <t>سیالکوٹ سمال بريڈ</t>
  </si>
  <si>
    <t>29" شیٹ</t>
  </si>
  <si>
    <t>186 J</t>
  </si>
  <si>
    <t>191 J</t>
  </si>
  <si>
    <t>1500502176</t>
  </si>
  <si>
    <t>901 F</t>
  </si>
  <si>
    <t>LD بلیک</t>
  </si>
  <si>
    <t>15-15.5</t>
  </si>
  <si>
    <t>2684</t>
  </si>
  <si>
    <t>ENGRO ZARKHEZ</t>
  </si>
  <si>
    <t>60 G</t>
  </si>
  <si>
    <t>AA</t>
  </si>
  <si>
    <t>189 J</t>
  </si>
  <si>
    <t>915 F</t>
  </si>
  <si>
    <t>124 J</t>
  </si>
  <si>
    <t>بولان لفافہ</t>
  </si>
  <si>
    <t>187 J</t>
  </si>
  <si>
    <t>193 J</t>
  </si>
  <si>
    <t>14-14.5</t>
  </si>
  <si>
    <t>185 J</t>
  </si>
  <si>
    <t>180 J</t>
  </si>
  <si>
    <t>وارننگ لفافہ</t>
  </si>
  <si>
    <t>179 J</t>
  </si>
  <si>
    <t>140 J</t>
  </si>
  <si>
    <t>چوہدری ملک سویٹس اینڈ بیکرزلارج رسک</t>
  </si>
  <si>
    <t>917 F</t>
  </si>
  <si>
    <t>ری سائیکل لوگو+PELD لوگو</t>
  </si>
  <si>
    <t>916 F</t>
  </si>
  <si>
    <t>912 F</t>
  </si>
  <si>
    <t>15لینگویج وارننگ+لوگو</t>
  </si>
  <si>
    <t>99 J</t>
  </si>
  <si>
    <t>الخیرات برانڈ</t>
  </si>
  <si>
    <t>105 J</t>
  </si>
  <si>
    <t>929 F</t>
  </si>
  <si>
    <t>7.7.5</t>
  </si>
  <si>
    <t>920 F</t>
  </si>
  <si>
    <t>194 J</t>
  </si>
  <si>
    <t>935 F</t>
  </si>
  <si>
    <t>9-9.5</t>
  </si>
  <si>
    <t>933 F</t>
  </si>
  <si>
    <t>S.B لفافہ</t>
  </si>
  <si>
    <t>911 F</t>
  </si>
  <si>
    <t>DENRHO وارننگ</t>
  </si>
  <si>
    <t>941 F</t>
  </si>
  <si>
    <t xml:space="preserve">TAYLOR وارننگ </t>
  </si>
  <si>
    <t>936 F</t>
  </si>
  <si>
    <t>ری سائیکل لوگو</t>
  </si>
  <si>
    <t>937 F</t>
  </si>
  <si>
    <t>183 J</t>
  </si>
  <si>
    <t>MTB سپورٹس</t>
  </si>
  <si>
    <t>428 MM</t>
  </si>
  <si>
    <t>ABA تھینکیو</t>
  </si>
  <si>
    <t>184 J</t>
  </si>
  <si>
    <t>لانگ لائف  ایکو ییلو</t>
  </si>
  <si>
    <t>182 J</t>
  </si>
  <si>
    <t>MTB</t>
  </si>
  <si>
    <t>432 MM</t>
  </si>
  <si>
    <t>232 J</t>
  </si>
  <si>
    <t>رضا لیڈیز گارمنٹس</t>
  </si>
  <si>
    <t>233 J</t>
  </si>
  <si>
    <t>یورو پلو</t>
  </si>
  <si>
    <t>204 J</t>
  </si>
  <si>
    <t>جمیل کلاتھ ہاؤس</t>
  </si>
  <si>
    <t>222 J</t>
  </si>
  <si>
    <t xml:space="preserve"> سادہ لفافہ وقاص وولن </t>
  </si>
  <si>
    <t>284 J</t>
  </si>
  <si>
    <t>سادہ لفافہ جیلانی پلاسٹک</t>
  </si>
  <si>
    <t>223 J</t>
  </si>
  <si>
    <t>225 J</t>
  </si>
  <si>
    <t>فیملی چوائس لوپ بیگ</t>
  </si>
  <si>
    <t>ABA سپیشل تھینکیو</t>
  </si>
  <si>
    <t>934 F</t>
  </si>
  <si>
    <t>914 F</t>
  </si>
  <si>
    <t>106 J</t>
  </si>
  <si>
    <t>227 J</t>
  </si>
  <si>
    <t>فور پوائنٹ شیراٹن</t>
  </si>
  <si>
    <t>17485</t>
  </si>
  <si>
    <t>928 F</t>
  </si>
  <si>
    <t>238 J</t>
  </si>
  <si>
    <t>سپیشل سوجی والے رسک (طلحہ بیکری)</t>
  </si>
  <si>
    <t>321 J</t>
  </si>
  <si>
    <t>پریمیم سوشی رائس</t>
  </si>
  <si>
    <t>258 J</t>
  </si>
  <si>
    <t>یو اینڈ ٹی جینئین پارٹس</t>
  </si>
  <si>
    <t>224 J</t>
  </si>
  <si>
    <t>231 J</t>
  </si>
  <si>
    <t>اے بی فنانس مین ویئر</t>
  </si>
  <si>
    <t>17.5-18</t>
  </si>
  <si>
    <t>212 J</t>
  </si>
  <si>
    <t>خدیجہ آرٹس</t>
  </si>
  <si>
    <t>LD گولڈن پیلا</t>
  </si>
  <si>
    <t>220 J</t>
  </si>
  <si>
    <t>سادہ لفافہ وقاص وولن</t>
  </si>
  <si>
    <t>219 J</t>
  </si>
  <si>
    <t>234 J</t>
  </si>
  <si>
    <t>النور بریڈ</t>
  </si>
  <si>
    <t>3-3.25/6-6.5</t>
  </si>
  <si>
    <t>235 J</t>
  </si>
  <si>
    <t>308 J</t>
  </si>
  <si>
    <t>شرنک لفافہ</t>
  </si>
  <si>
    <t>شرنک</t>
  </si>
  <si>
    <t>913 F</t>
  </si>
  <si>
    <t>31+7+7</t>
  </si>
  <si>
    <t>262 J</t>
  </si>
  <si>
    <t>سی ۔اے</t>
  </si>
  <si>
    <t>16-17</t>
  </si>
  <si>
    <t>9970 A</t>
  </si>
  <si>
    <t>924 F</t>
  </si>
  <si>
    <t>923 F</t>
  </si>
  <si>
    <t>922 F</t>
  </si>
  <si>
    <t>258 F</t>
  </si>
  <si>
    <t>پیپر ڈیمن وارننگ</t>
  </si>
  <si>
    <t>921 F</t>
  </si>
  <si>
    <t>309 J</t>
  </si>
  <si>
    <t>ایس ایشیاء</t>
  </si>
  <si>
    <t>SAMPLE</t>
  </si>
  <si>
    <t>1150</t>
  </si>
  <si>
    <t xml:space="preserve">تھینکیو </t>
  </si>
  <si>
    <t>217 J</t>
  </si>
  <si>
    <t>LD اورنج</t>
  </si>
  <si>
    <t>218 J</t>
  </si>
  <si>
    <t>110 J</t>
  </si>
  <si>
    <t>فیوز لائن</t>
  </si>
  <si>
    <t>LD بلو</t>
  </si>
  <si>
    <t>241 R</t>
  </si>
  <si>
    <t>مسٹر کوکو</t>
  </si>
  <si>
    <t>341 J</t>
  </si>
  <si>
    <t>تھینکیو بھالو والا لوپ ہینڈل</t>
  </si>
  <si>
    <t>10-11</t>
  </si>
  <si>
    <t>166 J</t>
  </si>
  <si>
    <t>سکائی سٹار ڈرائی بانڈ</t>
  </si>
  <si>
    <t>949 F</t>
  </si>
  <si>
    <t>952 F</t>
  </si>
  <si>
    <t>وارننگ WALMARTبڑا بلاک</t>
  </si>
  <si>
    <t>953 F</t>
  </si>
  <si>
    <t>وارننگ MANIA</t>
  </si>
  <si>
    <t>948 F</t>
  </si>
  <si>
    <t>سادہ لفافہ شیٹ</t>
  </si>
  <si>
    <t>16شیٹ</t>
  </si>
  <si>
    <t>3-3.5/6-6.5</t>
  </si>
  <si>
    <t>368 j</t>
  </si>
  <si>
    <t>پرائم ایلومینیم</t>
  </si>
  <si>
    <t>367 j</t>
  </si>
  <si>
    <t>956 F</t>
  </si>
  <si>
    <t>سادہ رول ڈ بل ٹریٹ</t>
  </si>
  <si>
    <t>955 F</t>
  </si>
  <si>
    <t>109 J</t>
  </si>
  <si>
    <t>221 J</t>
  </si>
  <si>
    <t>LD گرین</t>
  </si>
  <si>
    <t>346 J</t>
  </si>
  <si>
    <t>318 J</t>
  </si>
  <si>
    <t>اے ایس کے فارمرز</t>
  </si>
  <si>
    <t>319 J</t>
  </si>
  <si>
    <t>335 J</t>
  </si>
  <si>
    <t>ہائی کلاس  بیکرزشاپر</t>
  </si>
  <si>
    <t>12+3.5+3.5</t>
  </si>
  <si>
    <t>336 J</t>
  </si>
  <si>
    <t>14+4.5+4.5</t>
  </si>
  <si>
    <t>17480</t>
  </si>
  <si>
    <t>959 F</t>
  </si>
  <si>
    <t>967 F</t>
  </si>
  <si>
    <t>960 F</t>
  </si>
  <si>
    <t>961 F</t>
  </si>
  <si>
    <t>وارننگ KWON</t>
  </si>
  <si>
    <t>951 F</t>
  </si>
  <si>
    <t>وارننگ بلینڈ</t>
  </si>
  <si>
    <t>956 f</t>
  </si>
  <si>
    <t>369 j</t>
  </si>
  <si>
    <t>352 J</t>
  </si>
  <si>
    <t>مہک کلاتھ ہاؤس</t>
  </si>
  <si>
    <t>351 J</t>
  </si>
  <si>
    <t>255 J</t>
  </si>
  <si>
    <t>باؤ جی فیبرکس</t>
  </si>
  <si>
    <t>سوات نسوارسنٹر</t>
  </si>
  <si>
    <t>962 F</t>
  </si>
  <si>
    <t>WAIMEA وارننگ</t>
  </si>
  <si>
    <t>333 J</t>
  </si>
  <si>
    <t>جمال الامارت</t>
  </si>
  <si>
    <t>972 F</t>
  </si>
  <si>
    <t>971 F</t>
  </si>
  <si>
    <t>375 J</t>
  </si>
  <si>
    <t>سپیشل</t>
  </si>
  <si>
    <t>365 J</t>
  </si>
  <si>
    <t>سادہ لفافہ محبوب پرنٹر</t>
  </si>
  <si>
    <t>957 F</t>
  </si>
  <si>
    <t>977 F</t>
  </si>
  <si>
    <t>369 J</t>
  </si>
  <si>
    <t>381 J</t>
  </si>
  <si>
    <t>علی میگا مارٹ</t>
  </si>
  <si>
    <t>332 J</t>
  </si>
  <si>
    <t xml:space="preserve">پرائم فوڈ </t>
  </si>
  <si>
    <t>16 شیٹ</t>
  </si>
  <si>
    <t>6-6.5/12-13.</t>
  </si>
  <si>
    <t>387 J</t>
  </si>
  <si>
    <t>385 J</t>
  </si>
  <si>
    <t>برجر پینٹ(پیلا) نیو ڈیزائن</t>
  </si>
  <si>
    <t>976 F</t>
  </si>
  <si>
    <t>958 F</t>
  </si>
  <si>
    <t>386 J</t>
  </si>
  <si>
    <t>اے ایس ڈبلیو وارننگ</t>
  </si>
  <si>
    <t>373 J</t>
  </si>
  <si>
    <t>فرقان برادرز سپر سٹور</t>
  </si>
  <si>
    <t>396 J</t>
  </si>
  <si>
    <t>سادہ لفافہ لیاقت بھٹی</t>
  </si>
  <si>
    <t>393 J</t>
  </si>
  <si>
    <t>392 J</t>
  </si>
  <si>
    <t>983 F</t>
  </si>
  <si>
    <t>گرین بلیک پتہ وارننگ</t>
  </si>
  <si>
    <t>985 F</t>
  </si>
  <si>
    <t>ری سائیکل لوگو TEXMORE</t>
  </si>
  <si>
    <t>987 F</t>
  </si>
  <si>
    <t>411 J</t>
  </si>
  <si>
    <t>406 J</t>
  </si>
  <si>
    <t>فائن ایلومینیم</t>
  </si>
  <si>
    <t>402 J</t>
  </si>
  <si>
    <t>399 J</t>
  </si>
  <si>
    <t>صوبان کلاتھ ہاؤس</t>
  </si>
  <si>
    <t>11+3+3</t>
  </si>
  <si>
    <t>408 J</t>
  </si>
  <si>
    <t>ورائٹی میچنگ سنٹر</t>
  </si>
  <si>
    <t>425 J</t>
  </si>
  <si>
    <t>THANK YOU موتیوں والا ڈیزائن</t>
  </si>
  <si>
    <t>32 شیٹ</t>
  </si>
  <si>
    <t>5.5-6/11-12</t>
  </si>
  <si>
    <t>نیو تھینکیو کوالٹی</t>
  </si>
  <si>
    <t>426 J</t>
  </si>
  <si>
    <t>427 J</t>
  </si>
  <si>
    <t>40 شیٹ</t>
  </si>
  <si>
    <t>984 F</t>
  </si>
  <si>
    <t>979 F</t>
  </si>
  <si>
    <t>وارننگ پیپر ڈیمن</t>
  </si>
  <si>
    <t>981 F</t>
  </si>
  <si>
    <t>994 F</t>
  </si>
  <si>
    <t>PCB وارننگ</t>
  </si>
  <si>
    <t>989 F</t>
  </si>
  <si>
    <t>980 F</t>
  </si>
  <si>
    <t>MAKNIT+وارنگ</t>
  </si>
  <si>
    <t>997 F</t>
  </si>
  <si>
    <t>7.7-5</t>
  </si>
  <si>
    <t>482 J</t>
  </si>
  <si>
    <t>401 J</t>
  </si>
  <si>
    <t>405 J</t>
  </si>
  <si>
    <t>410 J</t>
  </si>
  <si>
    <t>424 J</t>
  </si>
  <si>
    <t>379 J</t>
  </si>
  <si>
    <t>Ateaga Family Shop</t>
  </si>
  <si>
    <t>378 J</t>
  </si>
  <si>
    <t>988 F</t>
  </si>
  <si>
    <t>357 J</t>
  </si>
  <si>
    <t>سادہ رول ڈبل ٹریٹ ایم عمران</t>
  </si>
  <si>
    <t>374 J</t>
  </si>
  <si>
    <t>صابر کریانہ سٹور</t>
  </si>
  <si>
    <t>412 J</t>
  </si>
  <si>
    <t>1008 F</t>
  </si>
  <si>
    <t>1000 F</t>
  </si>
  <si>
    <t>1007 F</t>
  </si>
  <si>
    <t>1006 F</t>
  </si>
  <si>
    <t xml:space="preserve">کوٹے وارننگ </t>
  </si>
  <si>
    <t>30+5+5</t>
  </si>
  <si>
    <t>1005 F</t>
  </si>
  <si>
    <t>30+3+3</t>
  </si>
  <si>
    <t>1603</t>
  </si>
  <si>
    <t>996 F</t>
  </si>
  <si>
    <t>995 F</t>
  </si>
  <si>
    <t>1002 F</t>
  </si>
  <si>
    <t>410 j</t>
  </si>
  <si>
    <t>400 j</t>
  </si>
  <si>
    <t>409 j</t>
  </si>
  <si>
    <t>403 J</t>
  </si>
  <si>
    <t>368 J</t>
  </si>
  <si>
    <t>17644</t>
  </si>
  <si>
    <t>8776 A</t>
  </si>
  <si>
    <t>450 J</t>
  </si>
  <si>
    <t>حامد کلاتھ ہاؤس</t>
  </si>
  <si>
    <t>431 J</t>
  </si>
  <si>
    <t>جدہ سالٹ</t>
  </si>
  <si>
    <t>982 F</t>
  </si>
  <si>
    <t>419 J</t>
  </si>
  <si>
    <t>420 J</t>
  </si>
  <si>
    <t>13.5-14</t>
  </si>
  <si>
    <t>423 J</t>
  </si>
  <si>
    <t>409 J</t>
  </si>
  <si>
    <t>2685</t>
  </si>
  <si>
    <t>JILANI PLASTIC</t>
  </si>
  <si>
    <t>370 J</t>
  </si>
  <si>
    <t>ہمدرد آٹو پارٹس</t>
  </si>
  <si>
    <t>LD ریڈ</t>
  </si>
  <si>
    <t>451 J</t>
  </si>
  <si>
    <t>361 J</t>
  </si>
  <si>
    <t>چائے پامیر درخشاں</t>
  </si>
  <si>
    <t>15.5-16</t>
  </si>
  <si>
    <t>438 J</t>
  </si>
  <si>
    <t>پشاور زلمی شوز</t>
  </si>
  <si>
    <t>483 J</t>
  </si>
  <si>
    <t>3980</t>
  </si>
  <si>
    <t>447 J</t>
  </si>
  <si>
    <t>452 J</t>
  </si>
  <si>
    <t>421 J</t>
  </si>
  <si>
    <t>1011 F</t>
  </si>
  <si>
    <t>471 J</t>
  </si>
  <si>
    <t>1500502274</t>
  </si>
  <si>
    <t>459 J</t>
  </si>
  <si>
    <t>رمادا لانڈری بیگ</t>
  </si>
  <si>
    <t>465 J</t>
  </si>
  <si>
    <t>449 J</t>
  </si>
  <si>
    <t>468 J</t>
  </si>
  <si>
    <t>آصف فیبرکس</t>
  </si>
  <si>
    <t>467 J</t>
  </si>
  <si>
    <t>458 J</t>
  </si>
  <si>
    <t>رمادا کوٹ کور</t>
  </si>
  <si>
    <t>23+2+2</t>
  </si>
  <si>
    <t>462 J</t>
  </si>
  <si>
    <t>نیوٹریس سمال بریڈ</t>
  </si>
  <si>
    <t>1024 F</t>
  </si>
  <si>
    <t>وائیٹ وارننگ</t>
  </si>
  <si>
    <t>1021 F</t>
  </si>
  <si>
    <t>وارننگ CASAIDES</t>
  </si>
  <si>
    <t>10.5-11</t>
  </si>
  <si>
    <t>999 F</t>
  </si>
  <si>
    <t>1010 F</t>
  </si>
  <si>
    <t>1015 F</t>
  </si>
  <si>
    <t>422 J</t>
  </si>
  <si>
    <t>353 J</t>
  </si>
  <si>
    <t>کے ای ڈبلیو سولیڈ</t>
  </si>
  <si>
    <t>466 J</t>
  </si>
  <si>
    <t>496 J</t>
  </si>
  <si>
    <t>اسپیشل کوالٹی احرام</t>
  </si>
  <si>
    <t>2689</t>
  </si>
  <si>
    <t>MUSTERKA ISLAMABAD</t>
  </si>
  <si>
    <t>2688</t>
  </si>
  <si>
    <t>2687</t>
  </si>
  <si>
    <t>1017 F</t>
  </si>
  <si>
    <t>2692</t>
  </si>
  <si>
    <t>486 J</t>
  </si>
  <si>
    <t>سپر شنگھائی ڈرائی کلینرز</t>
  </si>
  <si>
    <t>487 J</t>
  </si>
  <si>
    <t>پیراڈائز ڈرائی کلینرز</t>
  </si>
  <si>
    <t>1014 F</t>
  </si>
  <si>
    <t>1012 F</t>
  </si>
  <si>
    <t>وارننگ OVS</t>
  </si>
  <si>
    <t>513 J</t>
  </si>
  <si>
    <t>سادہ رول عثمان عارف بٹ گوجرانولہ</t>
  </si>
  <si>
    <t>514 J</t>
  </si>
  <si>
    <t>524 J</t>
  </si>
  <si>
    <t>2686</t>
  </si>
  <si>
    <t>497 J</t>
  </si>
  <si>
    <t>عمران موبائل اینڈسپورٹس سنٹر</t>
  </si>
  <si>
    <t>508 J</t>
  </si>
  <si>
    <t>چوائس نیو ڈیزائن</t>
  </si>
  <si>
    <t>509 J</t>
  </si>
  <si>
    <t>1020 F</t>
  </si>
  <si>
    <t>1019 F</t>
  </si>
  <si>
    <t>512 J</t>
  </si>
  <si>
    <t>1026 F</t>
  </si>
  <si>
    <t>527 J</t>
  </si>
  <si>
    <t>نوید کلاتھ ہاؤس</t>
  </si>
  <si>
    <t>526 J</t>
  </si>
  <si>
    <t>زارہ مین فوم پٹی</t>
  </si>
  <si>
    <t>12" شیٹ</t>
  </si>
  <si>
    <t>525 J</t>
  </si>
  <si>
    <t xml:space="preserve">ایل ایم ایس ملک </t>
  </si>
  <si>
    <t>504 J</t>
  </si>
  <si>
    <t>ملک وے ملک</t>
  </si>
  <si>
    <t>1025 F</t>
  </si>
  <si>
    <t>1029 F</t>
  </si>
  <si>
    <t>وارننگ CRUX</t>
  </si>
  <si>
    <t>1032 F</t>
  </si>
  <si>
    <t>511 J</t>
  </si>
  <si>
    <t>436 J</t>
  </si>
  <si>
    <t>رہبر سینٹری فٹنگز</t>
  </si>
  <si>
    <t>506 J</t>
  </si>
  <si>
    <t>505 J</t>
  </si>
  <si>
    <t>522 J</t>
  </si>
  <si>
    <t>کارنر سویٹس ہاؤس</t>
  </si>
  <si>
    <t>LD کریم</t>
  </si>
  <si>
    <t>472 J</t>
  </si>
  <si>
    <t>1027 F</t>
  </si>
  <si>
    <t>وارننگ MAKNIT</t>
  </si>
  <si>
    <t>1028 F</t>
  </si>
  <si>
    <t>PAKING</t>
  </si>
  <si>
    <t>1031 F</t>
  </si>
  <si>
    <t>وارننگ METHEOW</t>
  </si>
  <si>
    <t>1033 F</t>
  </si>
  <si>
    <t>1023 F</t>
  </si>
  <si>
    <t>488 J</t>
  </si>
  <si>
    <t>461 J</t>
  </si>
  <si>
    <t xml:space="preserve">کے او ایس جائنٹ آئل </t>
  </si>
  <si>
    <t>14.5-15</t>
  </si>
  <si>
    <t>481 J</t>
  </si>
  <si>
    <t>454 J</t>
  </si>
  <si>
    <t>ثقلین شہباز  پتیسہ</t>
  </si>
  <si>
    <t>474 J</t>
  </si>
  <si>
    <t>زم زم کیپ</t>
  </si>
  <si>
    <t>532 J</t>
  </si>
  <si>
    <t>جی مارٹ</t>
  </si>
  <si>
    <t>480 J</t>
  </si>
  <si>
    <t>531 J</t>
  </si>
  <si>
    <t>498 J</t>
  </si>
  <si>
    <t>1034 F</t>
  </si>
  <si>
    <t>1039 F</t>
  </si>
  <si>
    <t>1038 F</t>
  </si>
  <si>
    <t>1044 F</t>
  </si>
  <si>
    <t>1041 F</t>
  </si>
  <si>
    <t>530 J</t>
  </si>
  <si>
    <t>533 J</t>
  </si>
  <si>
    <t>534 J</t>
  </si>
  <si>
    <t>2693</t>
  </si>
  <si>
    <t>ORIENT PISTON LAHORE</t>
  </si>
  <si>
    <t>540 J</t>
  </si>
  <si>
    <t xml:space="preserve">تھینکیو نیو ڈیزائن </t>
  </si>
  <si>
    <t>LD رنگدار</t>
  </si>
  <si>
    <t>541 J</t>
  </si>
  <si>
    <t>2696</t>
  </si>
  <si>
    <t>AZHAR PLASTIC LOHARI</t>
  </si>
  <si>
    <t>SUPER JILANI</t>
  </si>
  <si>
    <t>536 J</t>
  </si>
  <si>
    <t>فضل داد ٹیکسٹائل اینڈ کمپنی</t>
  </si>
  <si>
    <t>535 J</t>
  </si>
  <si>
    <t xml:space="preserve">جی ایم ٹیکس انٹرنیشنل فیبرکس </t>
  </si>
  <si>
    <t>559 J</t>
  </si>
  <si>
    <t>569 J</t>
  </si>
  <si>
    <t>1042 F</t>
  </si>
  <si>
    <t>529 J</t>
  </si>
  <si>
    <t>اے اینڈ اے بیسٹ کوالٹی</t>
  </si>
  <si>
    <t>610 J</t>
  </si>
  <si>
    <t>1053 F</t>
  </si>
  <si>
    <t>وارننگ ڈائنامک ڈبے والی</t>
  </si>
  <si>
    <t>608 J</t>
  </si>
  <si>
    <t>542 J</t>
  </si>
  <si>
    <t>543 J</t>
  </si>
  <si>
    <t>563 J</t>
  </si>
  <si>
    <t>کے ڈی آٹو پارٹس</t>
  </si>
  <si>
    <t>پیور ABA</t>
  </si>
  <si>
    <t>562 J</t>
  </si>
  <si>
    <t>2695</t>
  </si>
  <si>
    <t>HZRAT ALI MANGORAH</t>
  </si>
  <si>
    <t>PT MILKY</t>
  </si>
  <si>
    <t>2694</t>
  </si>
  <si>
    <t>591 J</t>
  </si>
  <si>
    <t>سلمان شوز-2</t>
  </si>
  <si>
    <t>493 J</t>
  </si>
  <si>
    <t>سادہ بیگ ڈبل ٹریٹ</t>
  </si>
  <si>
    <t>586 J</t>
  </si>
  <si>
    <t>1054 F</t>
  </si>
  <si>
    <t>D2W لوگو</t>
  </si>
  <si>
    <t>1055 F</t>
  </si>
  <si>
    <t xml:space="preserve">PELD لوگو </t>
  </si>
  <si>
    <t>494 J</t>
  </si>
  <si>
    <t>588 J</t>
  </si>
  <si>
    <t>589 J</t>
  </si>
  <si>
    <t>587 J</t>
  </si>
  <si>
    <t>578 J</t>
  </si>
  <si>
    <t>سپر ڈائمنڈ  فوڈ</t>
  </si>
  <si>
    <t>579 J</t>
  </si>
  <si>
    <t>سادہ لفافہ سپر ڈائمنڈ فوڈ</t>
  </si>
  <si>
    <t>609 J</t>
  </si>
  <si>
    <t>607 J</t>
  </si>
  <si>
    <t>577 J</t>
  </si>
  <si>
    <t>چک ٹائم</t>
  </si>
  <si>
    <t>6-6.25/12-12.5</t>
  </si>
  <si>
    <t>570 J</t>
  </si>
  <si>
    <t>عوامی پیور برانڈ</t>
  </si>
  <si>
    <t>25" شیٹ</t>
  </si>
  <si>
    <t>242 R</t>
  </si>
  <si>
    <t>1060 F</t>
  </si>
  <si>
    <t>1061 F</t>
  </si>
  <si>
    <t>1059 F</t>
  </si>
  <si>
    <t>STANCE وارینگ</t>
  </si>
  <si>
    <t>571 J</t>
  </si>
  <si>
    <t>الحمزہ کراؤن</t>
  </si>
  <si>
    <t>1057 F</t>
  </si>
  <si>
    <t>پائپر وارننگ</t>
  </si>
  <si>
    <t>1056 F</t>
  </si>
  <si>
    <t>568 J</t>
  </si>
  <si>
    <t>فاٹا</t>
  </si>
  <si>
    <t>AA کوالٹی</t>
  </si>
  <si>
    <t>12X18/14</t>
  </si>
  <si>
    <t>1058 F</t>
  </si>
  <si>
    <t>1073 F</t>
  </si>
  <si>
    <t>1066 F</t>
  </si>
  <si>
    <t>RENUAR وارننگ</t>
  </si>
  <si>
    <t>1065 F</t>
  </si>
  <si>
    <t>629 J</t>
  </si>
  <si>
    <t xml:space="preserve">عالم بریڈ کامونکی </t>
  </si>
  <si>
    <t>628 J</t>
  </si>
  <si>
    <t>625 J</t>
  </si>
  <si>
    <t>ایم اے بریڈ</t>
  </si>
  <si>
    <t>33" شیٹ</t>
  </si>
  <si>
    <t>3-3.5/6-7</t>
  </si>
  <si>
    <t>680 J</t>
  </si>
  <si>
    <t>گراسر ایپ</t>
  </si>
  <si>
    <t>677 J</t>
  </si>
  <si>
    <t>676 J</t>
  </si>
  <si>
    <t>2602</t>
  </si>
  <si>
    <t>PT-02</t>
  </si>
  <si>
    <t>2594</t>
  </si>
  <si>
    <t>649 J</t>
  </si>
  <si>
    <t>گولڈا ایلومینیم</t>
  </si>
  <si>
    <t>1075 F</t>
  </si>
  <si>
    <t>634 J</t>
  </si>
  <si>
    <t>فینسی ٹیلر</t>
  </si>
  <si>
    <t>636 J</t>
  </si>
  <si>
    <t>637 J</t>
  </si>
  <si>
    <t>ونر</t>
  </si>
  <si>
    <t>1079 F</t>
  </si>
  <si>
    <t>TIFFOSIوارننگ</t>
  </si>
  <si>
    <t>1077 F</t>
  </si>
  <si>
    <t>1072 F</t>
  </si>
  <si>
    <t>1071 F</t>
  </si>
  <si>
    <t>1070 F</t>
  </si>
  <si>
    <t>648 J</t>
  </si>
  <si>
    <t>647 J</t>
  </si>
  <si>
    <t>646 J</t>
  </si>
  <si>
    <t>638 J</t>
  </si>
  <si>
    <t>635 J</t>
  </si>
  <si>
    <t>640 J</t>
  </si>
  <si>
    <t>پائیزر فٹ وئیر</t>
  </si>
  <si>
    <t>9-9.5/18-19</t>
  </si>
  <si>
    <t>661 J</t>
  </si>
  <si>
    <t>1086 F</t>
  </si>
  <si>
    <t>وارننگ+PELD لوگو</t>
  </si>
  <si>
    <t>1094 F</t>
  </si>
  <si>
    <t>1090 F</t>
  </si>
  <si>
    <t>1091 F</t>
  </si>
  <si>
    <t>716 J</t>
  </si>
  <si>
    <t xml:space="preserve">ملک موسی جٹ </t>
  </si>
  <si>
    <t>1089 F</t>
  </si>
  <si>
    <t>1093 F</t>
  </si>
  <si>
    <t>650 J</t>
  </si>
  <si>
    <t>گارڈیئن ایلومینیم انٹرنیشنل</t>
  </si>
  <si>
    <t>651 J</t>
  </si>
  <si>
    <t>633 J</t>
  </si>
  <si>
    <t>این اے ایس جینئن پارٹس</t>
  </si>
  <si>
    <t>775 J</t>
  </si>
  <si>
    <t>بریک آوٹ</t>
  </si>
  <si>
    <t>774 J</t>
  </si>
  <si>
    <t>662 J</t>
  </si>
  <si>
    <t>2697</t>
  </si>
  <si>
    <t>773 J</t>
  </si>
  <si>
    <t>ایم اے گارمنٹس</t>
  </si>
  <si>
    <t>1080 F</t>
  </si>
  <si>
    <t>1081 F</t>
  </si>
  <si>
    <t>1088 F</t>
  </si>
  <si>
    <t>663 J</t>
  </si>
  <si>
    <t>1092 F</t>
  </si>
  <si>
    <t>699 J</t>
  </si>
  <si>
    <t>سادہ لفافہ زاہد صاحب</t>
  </si>
  <si>
    <t>712 J</t>
  </si>
  <si>
    <t>سادہ لفافہ سمارٹ کیش اینڈ کیری</t>
  </si>
  <si>
    <t>1104 F</t>
  </si>
  <si>
    <t>وارننگ STANCE</t>
  </si>
  <si>
    <t>714 J</t>
  </si>
  <si>
    <t>632 J</t>
  </si>
  <si>
    <t>615 J</t>
  </si>
  <si>
    <t xml:space="preserve">پیک باتھروم اسیسریز </t>
  </si>
  <si>
    <t>1102 F</t>
  </si>
  <si>
    <t>وارننگ EYE SPORTS</t>
  </si>
  <si>
    <t>1082 F</t>
  </si>
  <si>
    <t>718 J</t>
  </si>
  <si>
    <t>لائن ٹیلر ز</t>
  </si>
  <si>
    <t>685 J</t>
  </si>
  <si>
    <t xml:space="preserve">ایس فٹ </t>
  </si>
  <si>
    <t>792 J</t>
  </si>
  <si>
    <t>الحافظ کلاتھ ہاؤس</t>
  </si>
  <si>
    <t>790 J</t>
  </si>
  <si>
    <t>791 J</t>
  </si>
  <si>
    <t>منظر گارمنٹس</t>
  </si>
  <si>
    <t>8.5-9/17-18</t>
  </si>
  <si>
    <t>789 J</t>
  </si>
  <si>
    <t>10.5+2.75+2.75</t>
  </si>
  <si>
    <t>717 J</t>
  </si>
  <si>
    <t>715 J</t>
  </si>
  <si>
    <t>1106 F</t>
  </si>
  <si>
    <t>وارننگ CARRY</t>
  </si>
  <si>
    <t>830 J</t>
  </si>
  <si>
    <t>826 J</t>
  </si>
  <si>
    <t>28-30</t>
  </si>
  <si>
    <t>616 J</t>
  </si>
  <si>
    <t>702 J</t>
  </si>
  <si>
    <t>706 J</t>
  </si>
  <si>
    <t>1098 F</t>
  </si>
  <si>
    <t>805 J</t>
  </si>
  <si>
    <t>ڈسکاؤنٹ سٹور(نیو ڈیزائن)</t>
  </si>
  <si>
    <t>807 J</t>
  </si>
  <si>
    <t>ہیپی لیک</t>
  </si>
  <si>
    <t>804 J</t>
  </si>
  <si>
    <t>803 J</t>
  </si>
  <si>
    <t>828 J</t>
  </si>
  <si>
    <t>827 J</t>
  </si>
  <si>
    <t>1099 F</t>
  </si>
  <si>
    <t>1100 F</t>
  </si>
  <si>
    <t>701 J</t>
  </si>
  <si>
    <t>سمارٹ فوڈ 500گرام</t>
  </si>
  <si>
    <t>696 J</t>
  </si>
  <si>
    <t>697 J</t>
  </si>
  <si>
    <t>704 J</t>
  </si>
  <si>
    <t>825 J</t>
  </si>
  <si>
    <t>801 J</t>
  </si>
  <si>
    <t>سادہ لفافہ فاروق ٹیکسٹائل</t>
  </si>
  <si>
    <t>821 J</t>
  </si>
  <si>
    <t>لکی ون ایلومینیم</t>
  </si>
  <si>
    <t>644 J</t>
  </si>
  <si>
    <t>تھینکیو رینبو</t>
  </si>
  <si>
    <t>سپیشل تھینکیو ABA</t>
  </si>
  <si>
    <t>2699</t>
  </si>
  <si>
    <t>FAUJI FRESH LTD</t>
  </si>
  <si>
    <t>35-36</t>
  </si>
  <si>
    <t>645 J</t>
  </si>
  <si>
    <t>1101 F</t>
  </si>
  <si>
    <t>1103 F</t>
  </si>
  <si>
    <t>1108 F</t>
  </si>
  <si>
    <t>PLAY FIT وارننگ</t>
  </si>
  <si>
    <t>1110 F</t>
  </si>
  <si>
    <t>698 J</t>
  </si>
  <si>
    <t>711 J</t>
  </si>
  <si>
    <t>819 J</t>
  </si>
  <si>
    <t>823 J</t>
  </si>
  <si>
    <t>824 J</t>
  </si>
  <si>
    <t>820 J</t>
  </si>
  <si>
    <t>705 J</t>
  </si>
  <si>
    <t>708 J</t>
  </si>
  <si>
    <t>1112 F</t>
  </si>
  <si>
    <t>انگلش بوٹ ہا ؤس</t>
  </si>
  <si>
    <t>14/15</t>
  </si>
  <si>
    <t>1111 F</t>
  </si>
  <si>
    <t>FIT RITE واریننگ</t>
  </si>
  <si>
    <t>784 J</t>
  </si>
  <si>
    <t>گولڈن ٹیک 1 کلو گرام</t>
  </si>
  <si>
    <t>510 MM</t>
  </si>
  <si>
    <t>829 J</t>
  </si>
  <si>
    <t>812 J</t>
  </si>
  <si>
    <t>سادہ لفافہ چشتی پلاسٹک موچی گیٹ</t>
  </si>
  <si>
    <t>703 J</t>
  </si>
  <si>
    <t>707 J</t>
  </si>
  <si>
    <t>822 J</t>
  </si>
  <si>
    <t>710 J</t>
  </si>
  <si>
    <t>584 J</t>
  </si>
  <si>
    <t>639 J</t>
  </si>
  <si>
    <t>اے بی این انٹرلائننگ</t>
  </si>
  <si>
    <t>585 J</t>
  </si>
  <si>
    <t>بلو کلک</t>
  </si>
  <si>
    <t>785 J</t>
  </si>
  <si>
    <t>یونیورسل 1 کلو گرام</t>
  </si>
  <si>
    <t>786 J</t>
  </si>
  <si>
    <t>وائیٹ گولڈ 1 کلو گرام</t>
  </si>
  <si>
    <t>787 J</t>
  </si>
  <si>
    <t>گولڈن ایکرالک1/2 کلو گرام</t>
  </si>
  <si>
    <t>2700</t>
  </si>
  <si>
    <t>SINUAGE</t>
  </si>
  <si>
    <t>LDP</t>
  </si>
  <si>
    <t>1115 F</t>
  </si>
  <si>
    <t>وارننگ LEUPOLD</t>
  </si>
  <si>
    <t>1114 F</t>
  </si>
  <si>
    <t>OXMO وارننگ</t>
  </si>
  <si>
    <t>822 j</t>
  </si>
  <si>
    <t>818 j</t>
  </si>
  <si>
    <t>889 J</t>
  </si>
  <si>
    <t>اے پی ایل ایلومینیم</t>
  </si>
  <si>
    <t>818 J</t>
  </si>
  <si>
    <t>837 J</t>
  </si>
  <si>
    <t>سادہ ڈبل ٹریٹ شاپر صاحبزادہ پرنٹنگ سرائے نارنگ</t>
  </si>
  <si>
    <t>LD سی گرین</t>
  </si>
  <si>
    <t>10+3+3</t>
  </si>
  <si>
    <t>836 J</t>
  </si>
  <si>
    <t>LD ڈارک کریم</t>
  </si>
  <si>
    <t>835 J</t>
  </si>
  <si>
    <t>838 J</t>
  </si>
  <si>
    <t>سادہ ڈبل ٹریٹ شیٹ ایم عمران پاکستان مارٹ لاہور</t>
  </si>
  <si>
    <t>2701</t>
  </si>
  <si>
    <t>USMAN AMIN FINA</t>
  </si>
  <si>
    <t>LD BLACK</t>
  </si>
  <si>
    <t>1124 F</t>
  </si>
  <si>
    <t>3 لائن وارننگ</t>
  </si>
  <si>
    <t>1123 F</t>
  </si>
  <si>
    <t>CRIZMA وارننگ</t>
  </si>
  <si>
    <t>899 J</t>
  </si>
  <si>
    <t>باٹا ریڈ</t>
  </si>
  <si>
    <t>894 J</t>
  </si>
  <si>
    <t>888 J</t>
  </si>
  <si>
    <t>فل کریم ملک</t>
  </si>
  <si>
    <t>957 J</t>
  </si>
  <si>
    <t>سادہ ڈبل بیگ صاحبزادہ پرنٹنگ سرائے نارنگ</t>
  </si>
  <si>
    <t>844 J</t>
  </si>
  <si>
    <t>وی آئی پی ٹیلرز</t>
  </si>
  <si>
    <t>788 J</t>
  </si>
  <si>
    <t>شہزاد کلاتھ ہاؤس</t>
  </si>
  <si>
    <t>LD پنک</t>
  </si>
  <si>
    <t>939 J</t>
  </si>
  <si>
    <t>842 J</t>
  </si>
  <si>
    <t>848 J</t>
  </si>
  <si>
    <t>دبئی سوٹنگ سنٹر</t>
  </si>
  <si>
    <t>910 J</t>
  </si>
  <si>
    <t>1121 F</t>
  </si>
  <si>
    <t>1133 F</t>
  </si>
  <si>
    <t>1122 F</t>
  </si>
  <si>
    <t>3-3.25/6-6.25</t>
  </si>
  <si>
    <t>796 J</t>
  </si>
  <si>
    <t>ملکن ڈیری</t>
  </si>
  <si>
    <t>170 MM</t>
  </si>
  <si>
    <t>892 J</t>
  </si>
  <si>
    <t>896 J</t>
  </si>
  <si>
    <t>895 J</t>
  </si>
  <si>
    <t>849 J</t>
  </si>
  <si>
    <t>F.B FAJITA TOPPINGS</t>
  </si>
  <si>
    <t>881 J</t>
  </si>
  <si>
    <t xml:space="preserve">من بھائے </t>
  </si>
  <si>
    <t>911 J</t>
  </si>
  <si>
    <t>914 J</t>
  </si>
  <si>
    <t>ایف آر جنرل سٹور</t>
  </si>
  <si>
    <t>13-13.5</t>
  </si>
  <si>
    <t>806 J</t>
  </si>
  <si>
    <t>908 J</t>
  </si>
  <si>
    <t xml:space="preserve">برجر پینٹ(پیلا) </t>
  </si>
  <si>
    <t>954 J</t>
  </si>
  <si>
    <t>السہارا</t>
  </si>
  <si>
    <t>912 J</t>
  </si>
  <si>
    <t>892 j</t>
  </si>
  <si>
    <t>890 j</t>
  </si>
  <si>
    <t>995 j</t>
  </si>
  <si>
    <t>931 J</t>
  </si>
  <si>
    <t>1113 F</t>
  </si>
  <si>
    <t>LEMICXU وارننگ</t>
  </si>
  <si>
    <t>1096 F</t>
  </si>
  <si>
    <t>وارننگ ERIMA</t>
  </si>
  <si>
    <t>938 J</t>
  </si>
  <si>
    <t>1022 J</t>
  </si>
  <si>
    <t>وائیٹ ہارس برانڈ</t>
  </si>
  <si>
    <t>943 J</t>
  </si>
  <si>
    <t>سادہ لفافہ سبحان ٹریڈرز</t>
  </si>
  <si>
    <t>913 J</t>
  </si>
  <si>
    <t>941 J</t>
  </si>
  <si>
    <t>942 J</t>
  </si>
  <si>
    <t>995 J</t>
  </si>
  <si>
    <t>1140 F</t>
  </si>
  <si>
    <t>1139 F</t>
  </si>
  <si>
    <t>بلینڈ وارننگ</t>
  </si>
  <si>
    <t>1138 F</t>
  </si>
  <si>
    <t>865 J</t>
  </si>
  <si>
    <t>940 J</t>
  </si>
  <si>
    <t>944 J</t>
  </si>
  <si>
    <t>933 J</t>
  </si>
  <si>
    <t>934 J</t>
  </si>
  <si>
    <t>2704</t>
  </si>
  <si>
    <t>UNIT 2</t>
  </si>
  <si>
    <t>2705</t>
  </si>
  <si>
    <t>843 J</t>
  </si>
  <si>
    <t xml:space="preserve"> 100پلس جینئن پارٹس</t>
  </si>
  <si>
    <t>872 J</t>
  </si>
  <si>
    <t>1141 F</t>
  </si>
  <si>
    <t>1143 F</t>
  </si>
  <si>
    <t>1142 F</t>
  </si>
  <si>
    <t>884 J</t>
  </si>
  <si>
    <t>1023 J</t>
  </si>
  <si>
    <t>2706</t>
  </si>
  <si>
    <t>MATCO FOOD</t>
  </si>
  <si>
    <t>1647</t>
  </si>
  <si>
    <t>THANK YOU</t>
  </si>
  <si>
    <t>841 J</t>
  </si>
  <si>
    <t>تھینکیو ویلکم</t>
  </si>
  <si>
    <t>LD گولڈن ییلو</t>
  </si>
  <si>
    <t>2707</t>
  </si>
  <si>
    <t>2703</t>
  </si>
  <si>
    <t>2702</t>
  </si>
  <si>
    <t>1145 F</t>
  </si>
  <si>
    <t>1147 F</t>
  </si>
  <si>
    <t>1029 J</t>
  </si>
  <si>
    <t>1028 J</t>
  </si>
  <si>
    <t>2708</t>
  </si>
  <si>
    <t>17.75+6.25+6.25</t>
  </si>
  <si>
    <t>*9.5-10</t>
  </si>
  <si>
    <t>977 J</t>
  </si>
  <si>
    <t>ہائی کلاس بیکرز</t>
  </si>
  <si>
    <t>976 J</t>
  </si>
  <si>
    <t>2698</t>
  </si>
  <si>
    <t>ANWAR RASHEED</t>
  </si>
  <si>
    <t>1149 F</t>
  </si>
  <si>
    <t>CREW وارننگ</t>
  </si>
  <si>
    <t>996 J</t>
  </si>
  <si>
    <t>میکی چکن برگر</t>
  </si>
  <si>
    <t>958 J</t>
  </si>
  <si>
    <t>949 J</t>
  </si>
  <si>
    <t>نگینہ شوز</t>
  </si>
  <si>
    <t>948 J</t>
  </si>
  <si>
    <t>تنویر گارمنٹس</t>
  </si>
  <si>
    <t>907 J</t>
  </si>
  <si>
    <t>برجر ٹرسٹڈولڈوائیڈ</t>
  </si>
  <si>
    <t>1006 J</t>
  </si>
  <si>
    <t>اورینٹ فوم</t>
  </si>
  <si>
    <t xml:space="preserve">LDM </t>
  </si>
  <si>
    <t>1032 J</t>
  </si>
  <si>
    <t>1048 J</t>
  </si>
  <si>
    <t>فالکن  گولڈ برانڈ</t>
  </si>
  <si>
    <t>1152</t>
  </si>
  <si>
    <t>930 J</t>
  </si>
  <si>
    <t>1030 J</t>
  </si>
  <si>
    <t>1053 J</t>
  </si>
  <si>
    <t>1038 J</t>
  </si>
  <si>
    <t>1005 J</t>
  </si>
  <si>
    <t>تھینکیو  لوپ ہینڈل موتیو ں والا</t>
  </si>
  <si>
    <t>11-12</t>
  </si>
  <si>
    <t>نیو ویسٹ  کوالٹی</t>
  </si>
  <si>
    <t>932 J</t>
  </si>
  <si>
    <t>1146 F</t>
  </si>
  <si>
    <t>929 J</t>
  </si>
  <si>
    <t>1158 F</t>
  </si>
  <si>
    <t>SURF سٹائل</t>
  </si>
  <si>
    <t>1157 F</t>
  </si>
  <si>
    <t>1159 F</t>
  </si>
  <si>
    <t>1151 F</t>
  </si>
  <si>
    <t>1026 J</t>
  </si>
  <si>
    <t>1025 J</t>
  </si>
  <si>
    <t>1049 J</t>
  </si>
  <si>
    <t>1147 J</t>
  </si>
  <si>
    <t>لکی سٹار ایلومینیم</t>
  </si>
  <si>
    <t>1091 J</t>
  </si>
  <si>
    <t>زم زم شاپنگ مال</t>
  </si>
  <si>
    <t>1098 J</t>
  </si>
  <si>
    <t>1110 J</t>
  </si>
  <si>
    <t>غنی کلاتھ سنٹر</t>
  </si>
  <si>
    <t>1109 J</t>
  </si>
  <si>
    <t>1114 J</t>
  </si>
  <si>
    <t>21</t>
  </si>
  <si>
    <t>1027 J</t>
  </si>
  <si>
    <t>1031 J</t>
  </si>
  <si>
    <t>1034 J</t>
  </si>
  <si>
    <t>1041 J</t>
  </si>
  <si>
    <t>1054 J</t>
  </si>
  <si>
    <t>عجوہ پینٹ</t>
  </si>
  <si>
    <t>1105 J</t>
  </si>
  <si>
    <t>ارمانی ڈرائی کلینر</t>
  </si>
  <si>
    <t>چمکدار مال</t>
  </si>
  <si>
    <t>1106 J</t>
  </si>
  <si>
    <t>1146 J</t>
  </si>
  <si>
    <t>1145 J</t>
  </si>
  <si>
    <t>1144 J</t>
  </si>
  <si>
    <t>1154 J</t>
  </si>
  <si>
    <t>975 J</t>
  </si>
  <si>
    <t>دیسی گھی</t>
  </si>
  <si>
    <t>1136 J</t>
  </si>
  <si>
    <t>مرجان کلاتھ ہاؤس</t>
  </si>
  <si>
    <t>1128 J</t>
  </si>
  <si>
    <t>وانیہ اویس</t>
  </si>
  <si>
    <t>1166 J</t>
  </si>
  <si>
    <t>ایگل بلو</t>
  </si>
  <si>
    <t>1167 J</t>
  </si>
  <si>
    <t>1660</t>
  </si>
  <si>
    <t>978 J</t>
  </si>
  <si>
    <t>ہائی کلاس ملکی بریڈ</t>
  </si>
  <si>
    <t>1129 J</t>
  </si>
  <si>
    <t>پنجاب بریڈ سمال</t>
  </si>
  <si>
    <t>985 J</t>
  </si>
  <si>
    <t>34" شیٹ</t>
  </si>
  <si>
    <t>1037 J</t>
  </si>
  <si>
    <t>1162 F</t>
  </si>
  <si>
    <t>1164 F</t>
  </si>
  <si>
    <t>ری سائکل لوگو+سائز</t>
  </si>
  <si>
    <t>1163 F</t>
  </si>
  <si>
    <t>1169 F</t>
  </si>
  <si>
    <t>کاپا بلیک وارننگ</t>
  </si>
  <si>
    <t>1168 J</t>
  </si>
  <si>
    <t>1159 J</t>
  </si>
  <si>
    <t>1165 J</t>
  </si>
  <si>
    <t>کلک بلو</t>
  </si>
  <si>
    <t>1160 F</t>
  </si>
  <si>
    <t>1161 F</t>
  </si>
  <si>
    <t>1173 F</t>
  </si>
  <si>
    <t>2 لائن وارینگ</t>
  </si>
  <si>
    <t>1174 J</t>
  </si>
  <si>
    <t>ایم آئی آر انڈسٹریزنیو ڈیزائن</t>
  </si>
  <si>
    <t>1140 J</t>
  </si>
  <si>
    <t>سادہ لفافہ کراچی پلاسٹک</t>
  </si>
  <si>
    <t>1139 J</t>
  </si>
  <si>
    <t>1154 j</t>
  </si>
  <si>
    <t>1153 j</t>
  </si>
  <si>
    <t>1163 J</t>
  </si>
  <si>
    <t>فلاور بلو</t>
  </si>
  <si>
    <t>1160 J</t>
  </si>
  <si>
    <t>1161 J</t>
  </si>
  <si>
    <t>صادق بلو</t>
  </si>
  <si>
    <t>1162 J</t>
  </si>
  <si>
    <t>1169 J</t>
  </si>
  <si>
    <t>1179 J</t>
  </si>
  <si>
    <t>باکس چکی آٹا 5 کلو گرام</t>
  </si>
  <si>
    <t>1153 J</t>
  </si>
  <si>
    <t>1138 J</t>
  </si>
  <si>
    <t>1164 J</t>
  </si>
  <si>
    <t>1157 J</t>
  </si>
  <si>
    <t>1156 J</t>
  </si>
  <si>
    <t>1174 F</t>
  </si>
  <si>
    <t>گورمے لفافہ</t>
  </si>
  <si>
    <t>1192 J</t>
  </si>
  <si>
    <t>لیدر ٹیکس ٹینری</t>
  </si>
  <si>
    <t>1141 J</t>
  </si>
  <si>
    <t>1137 J</t>
  </si>
  <si>
    <t>سیالکوٹ سویٹس بن</t>
  </si>
  <si>
    <t>8-9.</t>
  </si>
  <si>
    <t>1177 F</t>
  </si>
  <si>
    <t>1172 F</t>
  </si>
  <si>
    <t xml:space="preserve">OLD SKULL </t>
  </si>
  <si>
    <t>1179 F</t>
  </si>
  <si>
    <t>1180 F</t>
  </si>
  <si>
    <t>1181 F</t>
  </si>
  <si>
    <t>1158 J</t>
  </si>
  <si>
    <t>986 J</t>
  </si>
  <si>
    <t>فیملی چوائس شاپر</t>
  </si>
  <si>
    <t>989 J</t>
  </si>
  <si>
    <t>1206 J</t>
  </si>
  <si>
    <t>1187 F</t>
  </si>
  <si>
    <t>1190 F</t>
  </si>
  <si>
    <t>WALMART چھوٹی وارننگ</t>
  </si>
  <si>
    <t>2711</t>
  </si>
  <si>
    <t>JILANI POLY</t>
  </si>
  <si>
    <t>2710</t>
  </si>
  <si>
    <t>ATOU PEK KALER SHA KARKO</t>
  </si>
  <si>
    <t>9,10</t>
  </si>
  <si>
    <t>1184 F</t>
  </si>
  <si>
    <t>1191 J</t>
  </si>
  <si>
    <t>1191 F</t>
  </si>
  <si>
    <t>1193 F</t>
  </si>
  <si>
    <t>1119 J</t>
  </si>
  <si>
    <t>1134 J</t>
  </si>
  <si>
    <t>دوبی سننز</t>
  </si>
  <si>
    <t>1135 J</t>
  </si>
  <si>
    <t>1155 J</t>
  </si>
  <si>
    <t>988 J</t>
  </si>
  <si>
    <t>LD سکا ئی بلو</t>
  </si>
  <si>
    <t>1227 J</t>
  </si>
  <si>
    <t>1243 J</t>
  </si>
  <si>
    <t>مہران فوم پٹی</t>
  </si>
  <si>
    <t>1234 J</t>
  </si>
  <si>
    <t>وارننگ REBELHORN</t>
  </si>
  <si>
    <t>1193 J</t>
  </si>
  <si>
    <t>1228 J</t>
  </si>
  <si>
    <t>سادہ لفافہ بندوخاں</t>
  </si>
  <si>
    <t>1216 J</t>
  </si>
  <si>
    <t>987 J</t>
  </si>
  <si>
    <t>1229 J</t>
  </si>
  <si>
    <t>کارنر سویٹ ہاؤس</t>
  </si>
  <si>
    <t>1230 J</t>
  </si>
  <si>
    <t>14+4+4</t>
  </si>
  <si>
    <t>1150 J</t>
  </si>
  <si>
    <t>الصدیق سویٹس اینڈ بیکرز</t>
  </si>
  <si>
    <t>1125 J</t>
  </si>
  <si>
    <t>ایم جی ایس</t>
  </si>
  <si>
    <t>LD ٹی پنک</t>
  </si>
  <si>
    <t>1197</t>
  </si>
  <si>
    <t>1198</t>
  </si>
  <si>
    <t>1260 J</t>
  </si>
  <si>
    <t>1292 J</t>
  </si>
  <si>
    <t>سادہ لفافہ کیکس اینڈ بیکس</t>
  </si>
  <si>
    <t>1196 F</t>
  </si>
  <si>
    <t>1195 F</t>
  </si>
  <si>
    <t>1251 J</t>
  </si>
  <si>
    <t>1252 J</t>
  </si>
  <si>
    <t>1277 J</t>
  </si>
  <si>
    <t>1278 J</t>
  </si>
  <si>
    <t>1254 J</t>
  </si>
  <si>
    <t>ملکر خالص کچا دودھ</t>
  </si>
  <si>
    <t>19.5-20</t>
  </si>
  <si>
    <t>1190 J</t>
  </si>
  <si>
    <t>جمیل کلاتھ ہاؤس+جمیل جینٹس برانڈ کلاتھ ہاؤس</t>
  </si>
  <si>
    <t>1312 J</t>
  </si>
  <si>
    <t>VIGO</t>
  </si>
  <si>
    <t>1313 J</t>
  </si>
  <si>
    <t>لانگ لائف گرین بلیک</t>
  </si>
  <si>
    <t>1261 J</t>
  </si>
  <si>
    <t>1293 J</t>
  </si>
  <si>
    <t>1289 J</t>
  </si>
  <si>
    <t>19+6.5+6.5</t>
  </si>
  <si>
    <t>1290 J</t>
  </si>
  <si>
    <t>20+5.5+5.5</t>
  </si>
  <si>
    <t>1274 J</t>
  </si>
  <si>
    <t>1284 J</t>
  </si>
  <si>
    <t>1285 J</t>
  </si>
  <si>
    <t>1311 J</t>
  </si>
  <si>
    <t>سادہ لفافہ اے وائے کینز</t>
  </si>
  <si>
    <t>1286 J</t>
  </si>
  <si>
    <t>1275 J</t>
  </si>
  <si>
    <t>چائینہ فٹ</t>
  </si>
  <si>
    <t>1287 j</t>
  </si>
  <si>
    <t>1314 J</t>
  </si>
  <si>
    <t>یو ایس ڈینم</t>
  </si>
  <si>
    <t>1288 J</t>
  </si>
  <si>
    <t>1226 J</t>
  </si>
  <si>
    <t>1206 F</t>
  </si>
  <si>
    <t>1205 F</t>
  </si>
  <si>
    <t>1276 J</t>
  </si>
  <si>
    <t xml:space="preserve">سادہ رول احسان کاٹن </t>
  </si>
  <si>
    <t>1201 F</t>
  </si>
  <si>
    <t>ڈائنامک وارننگ +لوگو</t>
  </si>
  <si>
    <t>1256 J</t>
  </si>
  <si>
    <t>1339 J</t>
  </si>
  <si>
    <t>ایم بی برانڈ</t>
  </si>
  <si>
    <t>1340 J</t>
  </si>
  <si>
    <t>936 J</t>
  </si>
  <si>
    <t>EMULITE 50MM</t>
  </si>
  <si>
    <t>80MM</t>
  </si>
  <si>
    <t>31-32</t>
  </si>
  <si>
    <t>1203 F</t>
  </si>
  <si>
    <t xml:space="preserve">پلٰین بریڈ </t>
  </si>
  <si>
    <t>37 شیٹ</t>
  </si>
  <si>
    <t>4/8</t>
  </si>
  <si>
    <t>1370 J</t>
  </si>
  <si>
    <t>1371 J</t>
  </si>
  <si>
    <t>1358 J</t>
  </si>
  <si>
    <t>ڈوگر سویٹس اینڈ بیکرز بریڈ</t>
  </si>
  <si>
    <t>1333 J</t>
  </si>
  <si>
    <t>فریش ان پلین بریڈ</t>
  </si>
  <si>
    <t>1379 J</t>
  </si>
  <si>
    <t>1202 F</t>
  </si>
  <si>
    <t>1348 J</t>
  </si>
  <si>
    <t>الحبیب سویٹس اینڈ بیکرز</t>
  </si>
  <si>
    <t>1383 J</t>
  </si>
  <si>
    <t>1209 F</t>
  </si>
  <si>
    <t>KWON CLOUB وارینگ</t>
  </si>
  <si>
    <t>1210 F</t>
  </si>
  <si>
    <t>1214 F</t>
  </si>
  <si>
    <t>وارننگ  +ری ساہکل لو گوA R</t>
  </si>
  <si>
    <t>7985</t>
  </si>
  <si>
    <t>1359 J</t>
  </si>
  <si>
    <t>247 R</t>
  </si>
  <si>
    <t>ٹیٹو</t>
  </si>
  <si>
    <t>5-.5/6</t>
  </si>
  <si>
    <t>1200 F</t>
  </si>
  <si>
    <t>1384 J</t>
  </si>
  <si>
    <t>1212 F</t>
  </si>
  <si>
    <t>ری سائکل لوگو</t>
  </si>
  <si>
    <t>1211 F</t>
  </si>
  <si>
    <t>LARGO وارینگ</t>
  </si>
  <si>
    <t>1392 J</t>
  </si>
  <si>
    <t>سادہ لفافہ ایچ ایم ڈی</t>
  </si>
  <si>
    <t>246 R</t>
  </si>
  <si>
    <t>1228 F</t>
  </si>
  <si>
    <t>خالی لوگو فلیپ</t>
  </si>
  <si>
    <t>1236 F</t>
  </si>
  <si>
    <t>1229 F</t>
  </si>
  <si>
    <t>1241 F</t>
  </si>
  <si>
    <t>1239 F</t>
  </si>
  <si>
    <t>1227 F</t>
  </si>
  <si>
    <t>1381 J</t>
  </si>
  <si>
    <t>1237 F</t>
  </si>
  <si>
    <t>1247 F</t>
  </si>
  <si>
    <t>7986</t>
  </si>
  <si>
    <t>1221 F</t>
  </si>
  <si>
    <t>1419 J</t>
  </si>
  <si>
    <t>ڈائنمنڈ برانڈ</t>
  </si>
  <si>
    <t>1418 J</t>
  </si>
  <si>
    <t>1226 F</t>
  </si>
  <si>
    <t>LALEEN وارننگ</t>
  </si>
  <si>
    <t>7.5</t>
  </si>
  <si>
    <t>1242 F</t>
  </si>
  <si>
    <t>1240 F</t>
  </si>
  <si>
    <t>1220 F</t>
  </si>
  <si>
    <t>1390 J</t>
  </si>
  <si>
    <t>رائل بال فائبر</t>
  </si>
  <si>
    <t>1391 J</t>
  </si>
  <si>
    <t>1232 F</t>
  </si>
  <si>
    <t>1230 F</t>
  </si>
  <si>
    <t>1231 F</t>
  </si>
  <si>
    <t>1223 F</t>
  </si>
  <si>
    <t>خالی  ری سائیکل لوگو وارئنگ</t>
  </si>
  <si>
    <t>1250 F</t>
  </si>
  <si>
    <t>1217 F</t>
  </si>
  <si>
    <t>1254 F</t>
  </si>
  <si>
    <t xml:space="preserve"> پائیپر وارننگ</t>
  </si>
  <si>
    <t>1255 F</t>
  </si>
  <si>
    <t>خالی پائیپر وارننگ</t>
  </si>
  <si>
    <t>1004 J</t>
  </si>
  <si>
    <t>1253 F</t>
  </si>
  <si>
    <t>1456 J</t>
  </si>
  <si>
    <t>نیو ویسٹ کوالٹی</t>
  </si>
  <si>
    <t>1334 J</t>
  </si>
  <si>
    <t>1366 J</t>
  </si>
  <si>
    <t>خرم کلاتھ ہاؤس</t>
  </si>
  <si>
    <t>13+3+3</t>
  </si>
  <si>
    <t>9.5-10/19-20</t>
  </si>
  <si>
    <t>1417 J</t>
  </si>
  <si>
    <t>1260 F</t>
  </si>
  <si>
    <t>1261 F</t>
  </si>
  <si>
    <t>1257 F</t>
  </si>
  <si>
    <t>1341 J</t>
  </si>
  <si>
    <t>1457 J</t>
  </si>
  <si>
    <t>2712</t>
  </si>
  <si>
    <t>1415 J</t>
  </si>
  <si>
    <t>1382 J</t>
  </si>
  <si>
    <t>ہیپی کڈز</t>
  </si>
  <si>
    <t>1416 J</t>
  </si>
  <si>
    <t>1343 J</t>
  </si>
  <si>
    <t>ایس کے کک وئیر</t>
  </si>
  <si>
    <t>1342 J</t>
  </si>
  <si>
    <t>1528 J</t>
  </si>
  <si>
    <t>1517 J</t>
  </si>
  <si>
    <t>1515 J</t>
  </si>
  <si>
    <t>1274 F</t>
  </si>
  <si>
    <t>1268 F</t>
  </si>
  <si>
    <t>1479 J</t>
  </si>
  <si>
    <t>QVفیشن</t>
  </si>
  <si>
    <t>1478 J</t>
  </si>
  <si>
    <t>1469 J</t>
  </si>
  <si>
    <t>سنی فیشن</t>
  </si>
  <si>
    <t>1503 J</t>
  </si>
  <si>
    <t>1470 J</t>
  </si>
  <si>
    <t>1238 F</t>
  </si>
  <si>
    <t>1235 F</t>
  </si>
  <si>
    <t>SUNMAX سولر</t>
  </si>
  <si>
    <t>12 شیٹ</t>
  </si>
  <si>
    <t>1233 F</t>
  </si>
  <si>
    <t>1270 F</t>
  </si>
  <si>
    <t>وارننگ WN</t>
  </si>
  <si>
    <t>1472 J</t>
  </si>
  <si>
    <t>فوٹو سیل 1 کلو گرام</t>
  </si>
  <si>
    <t>525 MM</t>
  </si>
  <si>
    <t>1524 J</t>
  </si>
  <si>
    <t>یونائیٹڈ کک وئیر+وارننگ</t>
  </si>
  <si>
    <t>1514 J</t>
  </si>
  <si>
    <t>نشاط لائن</t>
  </si>
  <si>
    <t>1387 J</t>
  </si>
  <si>
    <t>1484 J</t>
  </si>
  <si>
    <t>چوہدری ملک سویٹس سمال رسک</t>
  </si>
  <si>
    <t>1485 J</t>
  </si>
  <si>
    <t>چوہدری ملک سویٹس لارج رسک</t>
  </si>
  <si>
    <t>1465 J</t>
  </si>
  <si>
    <t>X7</t>
  </si>
  <si>
    <t>9-10</t>
  </si>
  <si>
    <t>2713</t>
  </si>
  <si>
    <t>1558 J</t>
  </si>
  <si>
    <t>1451 J</t>
  </si>
  <si>
    <t>1471 J</t>
  </si>
  <si>
    <t>1504 J</t>
  </si>
  <si>
    <t>1523 J</t>
  </si>
  <si>
    <t>1521 J</t>
  </si>
  <si>
    <t>1281 F</t>
  </si>
  <si>
    <t>1522 J</t>
  </si>
  <si>
    <t>2715</t>
  </si>
  <si>
    <t>2714</t>
  </si>
  <si>
    <t>1269 F</t>
  </si>
  <si>
    <t>1277 F</t>
  </si>
  <si>
    <t>1271 F</t>
  </si>
  <si>
    <t>1279 F</t>
  </si>
  <si>
    <t>کمفر ٹ  وارینگ</t>
  </si>
  <si>
    <t>1559 J</t>
  </si>
  <si>
    <t>1557 J</t>
  </si>
  <si>
    <t>1556 J</t>
  </si>
  <si>
    <t>1505 J</t>
  </si>
  <si>
    <t>1536 J</t>
  </si>
  <si>
    <t>1512 J</t>
  </si>
  <si>
    <t>1455 J</t>
  </si>
  <si>
    <t>1458 J</t>
  </si>
  <si>
    <t>اے اے پرفیکٹ گلو</t>
  </si>
  <si>
    <t>1258 F</t>
  </si>
  <si>
    <t>1278 F</t>
  </si>
  <si>
    <t>1555 J</t>
  </si>
  <si>
    <t>1564 J</t>
  </si>
  <si>
    <t>1507 J</t>
  </si>
  <si>
    <t>1510 J</t>
  </si>
  <si>
    <t>1509 J</t>
  </si>
  <si>
    <t>1511 J</t>
  </si>
  <si>
    <t>1513 J</t>
  </si>
  <si>
    <t>1565 J</t>
  </si>
  <si>
    <t>1480 J</t>
  </si>
  <si>
    <t>سٹائل سٹیچرز</t>
  </si>
  <si>
    <t>1537 J</t>
  </si>
  <si>
    <t>1276 F</t>
  </si>
  <si>
    <t>بالی شوز</t>
  </si>
  <si>
    <t>1551 J</t>
  </si>
  <si>
    <t>1535 J</t>
  </si>
  <si>
    <t>ساجد کلاتھ ہاؤس</t>
  </si>
  <si>
    <t>8030/1</t>
  </si>
  <si>
    <t>1532 J</t>
  </si>
  <si>
    <t>عمران ڈوگر سویٹس  رسک لارج</t>
  </si>
  <si>
    <t>1548 J</t>
  </si>
  <si>
    <t>1531 J</t>
  </si>
  <si>
    <t>عمران ڈوگر سویٹس  رسک سمال</t>
  </si>
  <si>
    <t>1252 F</t>
  </si>
  <si>
    <t>ری سائیکل لوگو وارننگ L</t>
  </si>
  <si>
    <t>1251 F</t>
  </si>
  <si>
    <t>1545 J</t>
  </si>
  <si>
    <t>1538 J</t>
  </si>
  <si>
    <t>1544 J</t>
  </si>
  <si>
    <t>1506 J</t>
  </si>
  <si>
    <t>1508 J</t>
  </si>
  <si>
    <t>1494 J</t>
  </si>
  <si>
    <t>1493 J</t>
  </si>
  <si>
    <t>1574 J</t>
  </si>
  <si>
    <t>1259 F</t>
  </si>
  <si>
    <t>1544 j</t>
  </si>
  <si>
    <t>1546 j</t>
  </si>
  <si>
    <t>1543 j</t>
  </si>
  <si>
    <t>1495 J</t>
  </si>
  <si>
    <t>1492 J</t>
  </si>
  <si>
    <t>1607 J</t>
  </si>
  <si>
    <t>1267 F</t>
  </si>
  <si>
    <t>1300 F</t>
  </si>
  <si>
    <t>ینو کاپا  ا و منی</t>
  </si>
  <si>
    <t>1543 J</t>
  </si>
  <si>
    <t>1498 J</t>
  </si>
  <si>
    <t>1500 J</t>
  </si>
  <si>
    <t>1499 J</t>
  </si>
  <si>
    <t>1603 J</t>
  </si>
  <si>
    <t>1542 J</t>
  </si>
  <si>
    <t>1540 J</t>
  </si>
  <si>
    <t>1550 J</t>
  </si>
  <si>
    <t>1541 J</t>
  </si>
  <si>
    <t>1547 J</t>
  </si>
  <si>
    <t>2716</t>
  </si>
  <si>
    <t>JILANI PLASTIC HD</t>
  </si>
  <si>
    <t>92+2</t>
  </si>
  <si>
    <t>1307 F</t>
  </si>
  <si>
    <t>7.5/8</t>
  </si>
  <si>
    <t>1305 F</t>
  </si>
  <si>
    <t>1289 F</t>
  </si>
  <si>
    <t>1309 F</t>
  </si>
  <si>
    <t>1288 F</t>
  </si>
  <si>
    <t xml:space="preserve">OVS وارننگ </t>
  </si>
  <si>
    <t>1499 j</t>
  </si>
  <si>
    <t>1497 j</t>
  </si>
  <si>
    <t>1496 J</t>
  </si>
  <si>
    <t>1497 J</t>
  </si>
  <si>
    <t>1596 J</t>
  </si>
  <si>
    <t>1600 J</t>
  </si>
  <si>
    <t>یو ایس میٹل سمارٹ گولڈن</t>
  </si>
  <si>
    <t>1501 J</t>
  </si>
  <si>
    <t>1286 F</t>
  </si>
  <si>
    <t>ERIMA وارینگ</t>
  </si>
  <si>
    <t>1502 J</t>
  </si>
  <si>
    <t>1621 J</t>
  </si>
  <si>
    <t>1284 F</t>
  </si>
  <si>
    <t>1256 F</t>
  </si>
  <si>
    <t>1283 F</t>
  </si>
  <si>
    <t>1301 F</t>
  </si>
  <si>
    <t>1297 F</t>
  </si>
  <si>
    <t>MEDICINE</t>
  </si>
  <si>
    <t>1595 J</t>
  </si>
  <si>
    <t>1312 F</t>
  </si>
  <si>
    <t>1314 F</t>
  </si>
  <si>
    <t>1316 F</t>
  </si>
  <si>
    <t>1315 F</t>
  </si>
  <si>
    <t>1313 F</t>
  </si>
  <si>
    <t>2717</t>
  </si>
  <si>
    <t>1619 J</t>
  </si>
  <si>
    <t>1594 J</t>
  </si>
  <si>
    <t>1325 F</t>
  </si>
  <si>
    <t>نیو کاپا اومنی بلیک</t>
  </si>
  <si>
    <t>1651 J</t>
  </si>
  <si>
    <t>2718</t>
  </si>
  <si>
    <t>1323 F</t>
  </si>
  <si>
    <t>1320 F</t>
  </si>
  <si>
    <t>1319 F</t>
  </si>
  <si>
    <t>1598 J</t>
  </si>
  <si>
    <t>1602 J</t>
  </si>
  <si>
    <t>جی میٹل ایلومینیم+آئی ایس او سرٹیفائیڈ</t>
  </si>
  <si>
    <t>1657 J</t>
  </si>
  <si>
    <t>جینئن آٹو پارٹس</t>
  </si>
  <si>
    <t>1326 F</t>
  </si>
  <si>
    <t>1676 J</t>
  </si>
  <si>
    <t>1652 J</t>
  </si>
  <si>
    <t>1334 F</t>
  </si>
  <si>
    <t>1332 F</t>
  </si>
  <si>
    <t>TRICORP وارننگ لوگو کے ساتھ</t>
  </si>
  <si>
    <t>1333 F</t>
  </si>
  <si>
    <t>1330 F</t>
  </si>
  <si>
    <t>3 لینگوئج وارننگ نیو ویز</t>
  </si>
  <si>
    <t>1599 J</t>
  </si>
  <si>
    <t>1593 J</t>
  </si>
  <si>
    <t>1601 J</t>
  </si>
  <si>
    <t>1633 J</t>
  </si>
  <si>
    <t>ایسی فٹ</t>
  </si>
  <si>
    <t>2719</t>
  </si>
  <si>
    <t>2720</t>
  </si>
  <si>
    <t>2721</t>
  </si>
  <si>
    <t>TAJ FOODS PVT LTD</t>
  </si>
  <si>
    <t>LD BLUE</t>
  </si>
  <si>
    <t>2722</t>
  </si>
  <si>
    <t>CO CO TRACTERS</t>
  </si>
  <si>
    <t>1679 J</t>
  </si>
  <si>
    <t>1678 J</t>
  </si>
  <si>
    <t>1625 J</t>
  </si>
  <si>
    <t>سی بی این ایف برانڈ</t>
  </si>
  <si>
    <t>1624 J</t>
  </si>
  <si>
    <t>شیک برانڈ</t>
  </si>
  <si>
    <t>1327 F</t>
  </si>
  <si>
    <t>2723</t>
  </si>
  <si>
    <t>29 TO 29.5</t>
  </si>
  <si>
    <t>1601 j</t>
  </si>
  <si>
    <t>1597 J</t>
  </si>
  <si>
    <t>1335 F</t>
  </si>
  <si>
    <t>1714 J</t>
  </si>
  <si>
    <t>1701 J</t>
  </si>
  <si>
    <t>2725</t>
  </si>
  <si>
    <t>2726</t>
  </si>
  <si>
    <t>1692 J</t>
  </si>
  <si>
    <t>2724</t>
  </si>
  <si>
    <t>SL BLACK</t>
  </si>
  <si>
    <t>1715 J</t>
  </si>
  <si>
    <t>1658 J</t>
  </si>
  <si>
    <t>1751 J</t>
  </si>
  <si>
    <t>1688 J</t>
  </si>
  <si>
    <t>1691 J</t>
  </si>
  <si>
    <t>1687 J</t>
  </si>
  <si>
    <t>36/9</t>
  </si>
  <si>
    <t>1695 J</t>
  </si>
  <si>
    <t>شائنر</t>
  </si>
  <si>
    <t>1711 J</t>
  </si>
  <si>
    <t>کریم  فیبرکس</t>
  </si>
  <si>
    <t>248 R</t>
  </si>
  <si>
    <t>1350 F</t>
  </si>
  <si>
    <t>1304 F</t>
  </si>
  <si>
    <t>1339 F</t>
  </si>
  <si>
    <t>1709 J</t>
  </si>
  <si>
    <t>1713 J</t>
  </si>
  <si>
    <t>1751 j</t>
  </si>
  <si>
    <t>1701 j</t>
  </si>
  <si>
    <t>1685 J</t>
  </si>
  <si>
    <t>1684 J</t>
  </si>
  <si>
    <t>1682 J</t>
  </si>
  <si>
    <t>1500501809</t>
  </si>
  <si>
    <t>2727</t>
  </si>
  <si>
    <t>1707 J</t>
  </si>
  <si>
    <t>GRIPPER</t>
  </si>
  <si>
    <t>1708 J</t>
  </si>
  <si>
    <t>1710 J</t>
  </si>
  <si>
    <t>ایڈمرل ہیوی ڈیوٹی</t>
  </si>
  <si>
    <t>1706 J</t>
  </si>
  <si>
    <t>1765 J</t>
  </si>
  <si>
    <t>وزیر سوٹنگ سنٹر</t>
  </si>
  <si>
    <t>1712 J</t>
  </si>
  <si>
    <t>1357 F</t>
  </si>
  <si>
    <t>1702 J</t>
  </si>
  <si>
    <t>1686 J</t>
  </si>
  <si>
    <t>1681 J</t>
  </si>
  <si>
    <t>1329 F</t>
  </si>
  <si>
    <t>وارننگ U POWER</t>
  </si>
  <si>
    <t>1766 J</t>
  </si>
  <si>
    <t>1672 J</t>
  </si>
  <si>
    <t>1731 J</t>
  </si>
  <si>
    <t>برجر پینٹ (وائیٹ)ڈیزائن</t>
  </si>
  <si>
    <t>1667 J</t>
  </si>
  <si>
    <t>علوی گارمنٹس</t>
  </si>
  <si>
    <t>1655 J</t>
  </si>
  <si>
    <t>سادہ رول برائے جیلانی پولی -2گریویئر</t>
  </si>
  <si>
    <t>1348 F</t>
  </si>
  <si>
    <t>1352 F</t>
  </si>
  <si>
    <t>Harlequlin وارننگ</t>
  </si>
  <si>
    <t>1349 F</t>
  </si>
  <si>
    <t xml:space="preserve">WALMART </t>
  </si>
  <si>
    <t>1669 J</t>
  </si>
  <si>
    <t>1736 J</t>
  </si>
  <si>
    <t>VERTEX</t>
  </si>
  <si>
    <t>1735 J</t>
  </si>
  <si>
    <t>1734 J</t>
  </si>
  <si>
    <t>7+2+2</t>
  </si>
  <si>
    <t>1700 J</t>
  </si>
  <si>
    <t>1726 J</t>
  </si>
  <si>
    <t>سپیریر کرسٹل 4 پلائی (ویٹ موپ)</t>
  </si>
  <si>
    <t>1699 J</t>
  </si>
  <si>
    <t>1703 J</t>
  </si>
  <si>
    <t>1666 J</t>
  </si>
  <si>
    <t>1677 J</t>
  </si>
  <si>
    <t>1732 J</t>
  </si>
  <si>
    <t>1740 J</t>
  </si>
  <si>
    <t>سادہ لفافہ شفعی ٹیکسل</t>
  </si>
  <si>
    <t>1337 F</t>
  </si>
  <si>
    <t>1741 J</t>
  </si>
  <si>
    <t>سادہ لفافہ ایم عمران پاکستان مارکیٹ</t>
  </si>
  <si>
    <t>1805 J</t>
  </si>
  <si>
    <t>عوامی سپر مارٹ 2کلو گرام</t>
  </si>
  <si>
    <t>1806 J</t>
  </si>
  <si>
    <t>عوامی سپر مارٹ 5کلو گرام</t>
  </si>
  <si>
    <t>1605 J</t>
  </si>
  <si>
    <t>1606 J</t>
  </si>
  <si>
    <t>ویسٹ والی کوالٹی</t>
  </si>
  <si>
    <t>1773 J</t>
  </si>
  <si>
    <t>طارق سنز</t>
  </si>
  <si>
    <t>1747 J</t>
  </si>
  <si>
    <t>1353 F</t>
  </si>
  <si>
    <t>1757 J</t>
  </si>
  <si>
    <t>1759 J</t>
  </si>
  <si>
    <t>1760 J</t>
  </si>
  <si>
    <t>1758 J</t>
  </si>
  <si>
    <t>1361 F</t>
  </si>
  <si>
    <t>HOOD RICH وارینگ</t>
  </si>
  <si>
    <t>1338 F</t>
  </si>
  <si>
    <t>1821 J</t>
  </si>
  <si>
    <t>یو ایس میٹل گولڈ</t>
  </si>
  <si>
    <t>1820 J</t>
  </si>
  <si>
    <t>1774 J</t>
  </si>
  <si>
    <t>2728</t>
  </si>
  <si>
    <t>PT -01</t>
  </si>
  <si>
    <t>RED GUTKA</t>
  </si>
  <si>
    <t>1761 J</t>
  </si>
  <si>
    <t>1756 J</t>
  </si>
  <si>
    <t>1705 J</t>
  </si>
  <si>
    <t>1704 J</t>
  </si>
  <si>
    <t>1771 J</t>
  </si>
  <si>
    <t>محسن سلک سنٹر</t>
  </si>
  <si>
    <t>1810 J</t>
  </si>
  <si>
    <t>لکی کلاتھ ہاؤس لیہ</t>
  </si>
  <si>
    <t>1840 J</t>
  </si>
  <si>
    <t>ورثہ فیبرکس</t>
  </si>
  <si>
    <t>1786 J</t>
  </si>
  <si>
    <t>آئی ایس بی بیوٹی شاپ</t>
  </si>
  <si>
    <t>1826 J</t>
  </si>
  <si>
    <t>عمر زرعی ہاؤس</t>
  </si>
  <si>
    <t>1804 J</t>
  </si>
  <si>
    <t>سوزوکی جینئن پارٹس</t>
  </si>
  <si>
    <t>1819 J</t>
  </si>
  <si>
    <t>1818 J</t>
  </si>
  <si>
    <t>2729</t>
  </si>
  <si>
    <t>1376 F</t>
  </si>
  <si>
    <t>15 لینگوئج وارننگ +لوگو عائشہ فیبرکس</t>
  </si>
  <si>
    <t>1370 F</t>
  </si>
  <si>
    <t>1347 F</t>
  </si>
  <si>
    <t>EYE SPORTS NEW</t>
  </si>
  <si>
    <t>1371 F</t>
  </si>
  <si>
    <t>1811 J</t>
  </si>
  <si>
    <t>لکی کوالٹی</t>
  </si>
  <si>
    <t>1776 J</t>
  </si>
  <si>
    <t>انجم کلاتھ ہاؤس فیشن کا گھر</t>
  </si>
  <si>
    <t>26/8-8.5</t>
  </si>
  <si>
    <t>1772 J</t>
  </si>
  <si>
    <t>ایم آئی وارننگ</t>
  </si>
  <si>
    <t>1372 F</t>
  </si>
  <si>
    <t>1854 J</t>
  </si>
  <si>
    <t>1377 F</t>
  </si>
  <si>
    <t>1374 F</t>
  </si>
  <si>
    <t>2لائن وارننگ</t>
  </si>
  <si>
    <t>1762 J</t>
  </si>
  <si>
    <t>رائل گولڈ بال فائبر پلو</t>
  </si>
  <si>
    <t>1822 J</t>
  </si>
  <si>
    <t>1823 J</t>
  </si>
  <si>
    <t>1838 J</t>
  </si>
  <si>
    <t>1373 F</t>
  </si>
  <si>
    <t>8069</t>
  </si>
  <si>
    <t>1790 J</t>
  </si>
  <si>
    <t>1798 J</t>
  </si>
  <si>
    <t>سادہ لفافہ شیخ اصغر</t>
  </si>
  <si>
    <t>8.75-9.25</t>
  </si>
  <si>
    <t>1368 F</t>
  </si>
  <si>
    <t>1381 F</t>
  </si>
  <si>
    <t>1781 J</t>
  </si>
  <si>
    <t>1782 J</t>
  </si>
  <si>
    <t>1367 F</t>
  </si>
  <si>
    <t>1824 J</t>
  </si>
  <si>
    <t>1825 J</t>
  </si>
  <si>
    <t>1836 J</t>
  </si>
  <si>
    <t>1837 J</t>
  </si>
  <si>
    <t>1882 J</t>
  </si>
  <si>
    <t>1787 J</t>
  </si>
  <si>
    <t>1788 J</t>
  </si>
  <si>
    <t>1791 J</t>
  </si>
  <si>
    <t>وائیٹ گولڈ 1/2 گرام</t>
  </si>
  <si>
    <t>1797 J</t>
  </si>
  <si>
    <t>1375 f</t>
  </si>
  <si>
    <t>1763 j</t>
  </si>
  <si>
    <t>یادگار ڈرنک سٹرا</t>
  </si>
  <si>
    <t>1783 j</t>
  </si>
  <si>
    <t>1785 J</t>
  </si>
  <si>
    <t>1777 J</t>
  </si>
  <si>
    <t>5.75-6.25</t>
  </si>
  <si>
    <t>1914 J</t>
  </si>
  <si>
    <t>1863 J</t>
  </si>
  <si>
    <t>سادہ ڈبل ٹریٹ بیگ افنان پرنٹنگ</t>
  </si>
  <si>
    <t>1895 J</t>
  </si>
  <si>
    <t>خالد مال</t>
  </si>
  <si>
    <t>1796 J</t>
  </si>
  <si>
    <t>گولڈن ایکرالک1 کلو گرام</t>
  </si>
  <si>
    <t>1792 J</t>
  </si>
  <si>
    <t>1794 J</t>
  </si>
  <si>
    <t>ماسٹر گولڈ 1/2کلو گرام</t>
  </si>
  <si>
    <t>1793 J</t>
  </si>
  <si>
    <t>گولڈن ٹیک 1/2 کلو گرام</t>
  </si>
  <si>
    <t>1388 F</t>
  </si>
  <si>
    <t>1363 F</t>
  </si>
  <si>
    <t>ROSSINI وارننگ</t>
  </si>
  <si>
    <t>1378 F</t>
  </si>
  <si>
    <t>1783 J</t>
  </si>
  <si>
    <t>1390 F</t>
  </si>
  <si>
    <t>1872 J</t>
  </si>
  <si>
    <t>نعمت نیچرل ملک 2 لیٹر</t>
  </si>
  <si>
    <t>1871 J</t>
  </si>
  <si>
    <t>نعمت نیچرل کاؤ ملک 1 لیٹر</t>
  </si>
  <si>
    <t>1896 J</t>
  </si>
  <si>
    <t>1897 J</t>
  </si>
  <si>
    <t>1962 J</t>
  </si>
  <si>
    <t>جٹ برادرز شوز</t>
  </si>
  <si>
    <t>1912 J</t>
  </si>
  <si>
    <t>1795 J</t>
  </si>
  <si>
    <t>پانڈا گلو 1/2کلو گرام</t>
  </si>
  <si>
    <t>1881 J</t>
  </si>
  <si>
    <t>الخیرات پلاسٹک فلور میٹ</t>
  </si>
  <si>
    <t>1391 F</t>
  </si>
  <si>
    <t>1722 J</t>
  </si>
  <si>
    <t>1365 F</t>
  </si>
  <si>
    <t>1366 F</t>
  </si>
  <si>
    <t>1833 J</t>
  </si>
  <si>
    <t>1784 J</t>
  </si>
  <si>
    <t>کوئل میٹ</t>
  </si>
  <si>
    <t>1979 J</t>
  </si>
  <si>
    <t>2730</t>
  </si>
  <si>
    <t>1899 J</t>
  </si>
  <si>
    <t>بلو برڈ</t>
  </si>
  <si>
    <t>1898 J</t>
  </si>
  <si>
    <t>1909 J</t>
  </si>
  <si>
    <t>1910 J</t>
  </si>
  <si>
    <t>2735</t>
  </si>
  <si>
    <t>4 ROLL</t>
  </si>
  <si>
    <t>2734</t>
  </si>
  <si>
    <t>1364 F</t>
  </si>
  <si>
    <t>1401 F</t>
  </si>
  <si>
    <t>1404 F</t>
  </si>
  <si>
    <t>سادہ  رول</t>
  </si>
  <si>
    <t>1928 J</t>
  </si>
  <si>
    <t>2733</t>
  </si>
  <si>
    <t>2732</t>
  </si>
  <si>
    <t>2731</t>
  </si>
  <si>
    <t>2736</t>
  </si>
  <si>
    <t>2 ROLL</t>
  </si>
  <si>
    <t>1971 J</t>
  </si>
  <si>
    <t>سادہ رول حسنین خالداسلام آباد</t>
  </si>
  <si>
    <t>1974 J</t>
  </si>
  <si>
    <t>1406 F</t>
  </si>
  <si>
    <t>وارینگ+PLDلوگو برا بلاک</t>
  </si>
  <si>
    <t>1933 J</t>
  </si>
  <si>
    <t>1934 J</t>
  </si>
  <si>
    <t>گلاسکو پینٹ</t>
  </si>
  <si>
    <t>1948 J</t>
  </si>
  <si>
    <t>کرسٹل برانڈ</t>
  </si>
  <si>
    <t>1935 J</t>
  </si>
  <si>
    <t>1996 J</t>
  </si>
  <si>
    <t>1947 J</t>
  </si>
  <si>
    <t>1973 J</t>
  </si>
  <si>
    <t>1976 J</t>
  </si>
  <si>
    <t>جرمن گولڈ</t>
  </si>
  <si>
    <t>سادہ لفافہ عثمان عارف بٹ گوجرانوالہ</t>
  </si>
  <si>
    <t>1931 J</t>
  </si>
  <si>
    <t>1903 J</t>
  </si>
  <si>
    <t>1908 J</t>
  </si>
  <si>
    <t>1400 F</t>
  </si>
  <si>
    <t>1399 F</t>
  </si>
  <si>
    <t>1405 F</t>
  </si>
  <si>
    <t>2737</t>
  </si>
  <si>
    <t>2738</t>
  </si>
  <si>
    <t>SITARA CHEMICAL F/SNP</t>
  </si>
  <si>
    <t>1927 J</t>
  </si>
  <si>
    <t>1911 J</t>
  </si>
  <si>
    <t>1411 F</t>
  </si>
  <si>
    <t>2015 J</t>
  </si>
  <si>
    <t>سیالکوٹ لارج رسک</t>
  </si>
  <si>
    <t>41" شیٹ</t>
  </si>
  <si>
    <t>2014 J</t>
  </si>
  <si>
    <t>سیالکوٹ سمال رسک</t>
  </si>
  <si>
    <t>1418 F</t>
  </si>
  <si>
    <t>MACY وارینگ</t>
  </si>
  <si>
    <t>2018 J</t>
  </si>
  <si>
    <t>2022 J</t>
  </si>
  <si>
    <t>2023 J</t>
  </si>
  <si>
    <t>فوٹو سیل 1/2 کلو گرام</t>
  </si>
  <si>
    <t>2739</t>
  </si>
  <si>
    <t>PT -02</t>
  </si>
  <si>
    <t>2013 J</t>
  </si>
  <si>
    <t>1992 J</t>
  </si>
  <si>
    <t>الحبیب ملک</t>
  </si>
  <si>
    <t>2020 J</t>
  </si>
  <si>
    <t>فیشن زون</t>
  </si>
  <si>
    <t>1902 J</t>
  </si>
  <si>
    <t>سیالکوٹ ملکی بریڈ لارج</t>
  </si>
  <si>
    <t>2017 J</t>
  </si>
  <si>
    <t>2012 J</t>
  </si>
  <si>
    <t>سادو رول کلاسکس فائیو</t>
  </si>
  <si>
    <t>2004 J</t>
  </si>
  <si>
    <t>2019 J</t>
  </si>
  <si>
    <t>1958 J</t>
  </si>
  <si>
    <t>1945 J</t>
  </si>
  <si>
    <t>پاکستان میگا مارٹ تلاش</t>
  </si>
  <si>
    <t>1925 J</t>
  </si>
  <si>
    <t>1926 J</t>
  </si>
  <si>
    <t>1957 J</t>
  </si>
  <si>
    <t>1975 J</t>
  </si>
  <si>
    <t>2030 J</t>
  </si>
  <si>
    <t>1417 F</t>
  </si>
  <si>
    <t>1431 F</t>
  </si>
  <si>
    <t>امریگن ایگل وارینگ</t>
  </si>
  <si>
    <t>1440 F</t>
  </si>
  <si>
    <t>1421 F</t>
  </si>
  <si>
    <t>QUALITY CHANGE</t>
  </si>
  <si>
    <t>1961 J</t>
  </si>
  <si>
    <t>وائے زیڈ گارمنٹس اینڈیونیفارم</t>
  </si>
  <si>
    <t>2063 J</t>
  </si>
  <si>
    <t>ڈی سی سنٹر</t>
  </si>
  <si>
    <t>2062 J</t>
  </si>
  <si>
    <t>2114 J</t>
  </si>
  <si>
    <t>1414 F</t>
  </si>
  <si>
    <t>1416 F</t>
  </si>
  <si>
    <t>2011 J</t>
  </si>
  <si>
    <t>2740</t>
  </si>
  <si>
    <t>1959 J</t>
  </si>
  <si>
    <t>پاک سپر سٹور</t>
  </si>
  <si>
    <t>2741</t>
  </si>
  <si>
    <t>1978 J</t>
  </si>
  <si>
    <t>1977 J</t>
  </si>
  <si>
    <t>2010 J</t>
  </si>
  <si>
    <t>1447 F</t>
  </si>
  <si>
    <t>وارننگ UHLنیو</t>
  </si>
  <si>
    <t>1448 F</t>
  </si>
  <si>
    <t>1944 J</t>
  </si>
  <si>
    <t>چیزو چیز</t>
  </si>
  <si>
    <t>2112 J</t>
  </si>
  <si>
    <t>2113 J</t>
  </si>
  <si>
    <t>1986 J</t>
  </si>
  <si>
    <t>2047 J</t>
  </si>
  <si>
    <t>رمادا شیروانی کور</t>
  </si>
  <si>
    <t xml:space="preserve">7-7.5 </t>
  </si>
  <si>
    <t>1419 F</t>
  </si>
  <si>
    <t>2044 J</t>
  </si>
  <si>
    <t>1428 F</t>
  </si>
  <si>
    <t>1433 F</t>
  </si>
  <si>
    <t>وارننگ PELD لوگو بڑا بلاک</t>
  </si>
  <si>
    <t>1429 F</t>
  </si>
  <si>
    <t>2127 J</t>
  </si>
  <si>
    <t>2079 J</t>
  </si>
  <si>
    <t>1930 J</t>
  </si>
  <si>
    <t>1929 J</t>
  </si>
  <si>
    <t>2077 J</t>
  </si>
  <si>
    <t>شفعی ٹیکسل سمپل</t>
  </si>
  <si>
    <t>2115 J</t>
  </si>
  <si>
    <t>1987 J</t>
  </si>
  <si>
    <t>1985 J</t>
  </si>
  <si>
    <t>1984 J</t>
  </si>
  <si>
    <t>1981 J</t>
  </si>
  <si>
    <t>2129 J</t>
  </si>
  <si>
    <t>2130 J</t>
  </si>
  <si>
    <t>2128 J</t>
  </si>
  <si>
    <t>1458 F</t>
  </si>
  <si>
    <t>وارننگ EYE SPORTSنیو</t>
  </si>
  <si>
    <t>1461 F</t>
  </si>
  <si>
    <t xml:space="preserve">وارننگ EYE SPORTS CAGLIARI </t>
  </si>
  <si>
    <t>1465 F</t>
  </si>
  <si>
    <t>وارننگ خالی پائپر</t>
  </si>
  <si>
    <t>1460 F</t>
  </si>
  <si>
    <t>1457 F</t>
  </si>
  <si>
    <t>2742</t>
  </si>
  <si>
    <t>2080 J</t>
  </si>
  <si>
    <t>2083 J</t>
  </si>
  <si>
    <t xml:space="preserve">شاہ جی اچار  </t>
  </si>
  <si>
    <t>2084 J</t>
  </si>
  <si>
    <t>2081 J</t>
  </si>
  <si>
    <t>1483 F</t>
  </si>
  <si>
    <t>1449 F</t>
  </si>
  <si>
    <t>1980 J</t>
  </si>
  <si>
    <t>1983 J</t>
  </si>
  <si>
    <t>1982 J</t>
  </si>
  <si>
    <t>1442 F</t>
  </si>
  <si>
    <t>1445 F</t>
  </si>
  <si>
    <t>ورننگ FILA</t>
  </si>
  <si>
    <t>1464 F</t>
  </si>
  <si>
    <t>1444 F</t>
  </si>
  <si>
    <t>1456 F</t>
  </si>
  <si>
    <t>1459 F</t>
  </si>
  <si>
    <t>1454 F</t>
  </si>
  <si>
    <t>1452 F</t>
  </si>
  <si>
    <t>2104 J</t>
  </si>
  <si>
    <t>زم زم بیکرز لارج بریڈ</t>
  </si>
  <si>
    <t>3.5-3.75/7-7.5</t>
  </si>
  <si>
    <t>2105 J</t>
  </si>
  <si>
    <t>سینڈوچ بریڈ</t>
  </si>
  <si>
    <t>2743</t>
  </si>
  <si>
    <t>2744</t>
  </si>
  <si>
    <t>2070 J</t>
  </si>
  <si>
    <t>2071 J</t>
  </si>
  <si>
    <t>2078 J</t>
  </si>
  <si>
    <t>1441 F</t>
  </si>
  <si>
    <t>وارننگ MADISON</t>
  </si>
  <si>
    <t>2074 J</t>
  </si>
  <si>
    <t>2045 J</t>
  </si>
  <si>
    <t>2086 J</t>
  </si>
  <si>
    <t>2098 J</t>
  </si>
  <si>
    <t>زوق لباس</t>
  </si>
  <si>
    <t>ABAپیور</t>
  </si>
  <si>
    <t>2066 J</t>
  </si>
  <si>
    <t>2111 J</t>
  </si>
  <si>
    <t>سپریم ڈائمنڈ فریگرینس ایکرالک</t>
  </si>
  <si>
    <t>2064 J</t>
  </si>
  <si>
    <t>2065 J</t>
  </si>
  <si>
    <t>2103 J</t>
  </si>
  <si>
    <t>زم زم بیکرز سمال بریڈ</t>
  </si>
  <si>
    <t>2095 J</t>
  </si>
  <si>
    <t>وائیٹل پینٹ</t>
  </si>
  <si>
    <t>1451 F</t>
  </si>
  <si>
    <t>1450 F</t>
  </si>
  <si>
    <t>2072 J</t>
  </si>
  <si>
    <t>2085 J</t>
  </si>
  <si>
    <t>2073 J</t>
  </si>
  <si>
    <t>2082 J</t>
  </si>
  <si>
    <t>2150 J</t>
  </si>
  <si>
    <t>1471 F</t>
  </si>
  <si>
    <t>1476 F</t>
  </si>
  <si>
    <t>Casaides وارینگ</t>
  </si>
  <si>
    <t>2149 J</t>
  </si>
  <si>
    <t>2153 J</t>
  </si>
  <si>
    <t>2152 J</t>
  </si>
  <si>
    <t>2151 J</t>
  </si>
  <si>
    <t>1467 F</t>
  </si>
  <si>
    <t>وارننگ BAUER</t>
  </si>
  <si>
    <t>2097 J</t>
  </si>
  <si>
    <t>2049 J</t>
  </si>
  <si>
    <t>2116 J</t>
  </si>
  <si>
    <t>WABOX 50mm</t>
  </si>
  <si>
    <t>100 MM</t>
  </si>
  <si>
    <t>2048 J</t>
  </si>
  <si>
    <t>1484 F</t>
  </si>
  <si>
    <t>وارننگ PLAYFIT</t>
  </si>
  <si>
    <t>1479 F</t>
  </si>
  <si>
    <t>249 R</t>
  </si>
  <si>
    <t>2125 J</t>
  </si>
  <si>
    <t>ڈبل ٹریٹ بیگ ارشد لفافہ</t>
  </si>
  <si>
    <t>LD لیمن پیلا</t>
  </si>
  <si>
    <t>2126 J</t>
  </si>
  <si>
    <t>ڈبل ٹریٹ شاپر ارشد لفافہ</t>
  </si>
  <si>
    <t>2175 J</t>
  </si>
  <si>
    <t>2170 J</t>
  </si>
  <si>
    <t>وسیم گارمنٹس</t>
  </si>
  <si>
    <t>2147 J</t>
  </si>
  <si>
    <t>2146 J</t>
  </si>
  <si>
    <t xml:space="preserve">فل کریم ملک </t>
  </si>
  <si>
    <t>1477 F</t>
  </si>
  <si>
    <t>2165 J</t>
  </si>
  <si>
    <t>سیوینگ تھریڈ</t>
  </si>
  <si>
    <t>2169 J</t>
  </si>
  <si>
    <t>2174 J</t>
  </si>
  <si>
    <t>2144 J</t>
  </si>
  <si>
    <t>2138 J</t>
  </si>
  <si>
    <t>2161 J</t>
  </si>
  <si>
    <t>2168 J</t>
  </si>
  <si>
    <t>1446 F</t>
  </si>
  <si>
    <t>2746</t>
  </si>
  <si>
    <t>HONDA ATLAS (CARS) LTD</t>
  </si>
  <si>
    <t>2199 J</t>
  </si>
  <si>
    <t>سادہ لفافہ راٹھور ڈیری</t>
  </si>
  <si>
    <t>2136 J</t>
  </si>
  <si>
    <t xml:space="preserve">شاہین نواز تھریڈ </t>
  </si>
  <si>
    <t>2212 J</t>
  </si>
  <si>
    <t xml:space="preserve">آئی ایس او کوالٹی </t>
  </si>
  <si>
    <t xml:space="preserve"> LD بلو </t>
  </si>
  <si>
    <t>2167 J</t>
  </si>
  <si>
    <t>2163 J</t>
  </si>
  <si>
    <t>1455 F</t>
  </si>
  <si>
    <t>2745</t>
  </si>
  <si>
    <t>2162 J</t>
  </si>
  <si>
    <t>1443 F</t>
  </si>
  <si>
    <t>1494 F</t>
  </si>
  <si>
    <t>1498 F</t>
  </si>
  <si>
    <t>2186 J</t>
  </si>
  <si>
    <t>2193 J</t>
  </si>
  <si>
    <t>1497 F</t>
  </si>
  <si>
    <t>پیپر ڈینم وارننگ</t>
  </si>
  <si>
    <t>2747</t>
  </si>
  <si>
    <t>1500 F</t>
  </si>
  <si>
    <t>1487 F</t>
  </si>
  <si>
    <t>15 لینگوئج وارننگ +لوگو</t>
  </si>
  <si>
    <t>6.6.5</t>
  </si>
  <si>
    <t>1489 F</t>
  </si>
  <si>
    <t>7-7.5/14.15</t>
  </si>
  <si>
    <t>1488 F</t>
  </si>
  <si>
    <t>2117 J</t>
  </si>
  <si>
    <t>1490 F</t>
  </si>
  <si>
    <t>2227 J</t>
  </si>
  <si>
    <t>2196 J</t>
  </si>
  <si>
    <t>2194 J</t>
  </si>
  <si>
    <t>2184 J</t>
  </si>
  <si>
    <t>2187 J</t>
  </si>
  <si>
    <t>1516 F</t>
  </si>
  <si>
    <t>ملکی بریڈ فریش اینڈ فائن</t>
  </si>
  <si>
    <t>27.5 شیٹ</t>
  </si>
  <si>
    <t>3.5-4/7-8</t>
  </si>
  <si>
    <t>1531 F</t>
  </si>
  <si>
    <t>سادہ بریڈ شیٹ</t>
  </si>
  <si>
    <t>3.5-4/7.5-8</t>
  </si>
  <si>
    <t>1529 F</t>
  </si>
  <si>
    <t>2117 j</t>
  </si>
  <si>
    <t>2226 J</t>
  </si>
  <si>
    <t>1496 F</t>
  </si>
  <si>
    <t>کاپا اومنی وارننگ</t>
  </si>
  <si>
    <t>1515 F</t>
  </si>
  <si>
    <t>پلین بریڈ فریش اینڈ فائن</t>
  </si>
  <si>
    <t>2230 J</t>
  </si>
  <si>
    <t>لانگ لائف   گرین بلیک</t>
  </si>
  <si>
    <t>2229 J</t>
  </si>
  <si>
    <t>2231 J</t>
  </si>
  <si>
    <t>2748</t>
  </si>
  <si>
    <t>M DIN PINDI</t>
  </si>
  <si>
    <t>2190 J</t>
  </si>
  <si>
    <t>2189 J</t>
  </si>
  <si>
    <t>2195 J</t>
  </si>
  <si>
    <t>2188 J</t>
  </si>
  <si>
    <t>2192 J</t>
  </si>
  <si>
    <t>2232 J</t>
  </si>
  <si>
    <t>2228 J</t>
  </si>
  <si>
    <t>2219 J</t>
  </si>
  <si>
    <t>2315 J</t>
  </si>
  <si>
    <t>1520 F</t>
  </si>
  <si>
    <t>ROSSAINI وارینگ</t>
  </si>
  <si>
    <t>1536 F</t>
  </si>
  <si>
    <t>1510 F</t>
  </si>
  <si>
    <t>سورس وارننگ +لوگو</t>
  </si>
  <si>
    <t>1502 F</t>
  </si>
  <si>
    <t>2306 J</t>
  </si>
  <si>
    <t>1503 F</t>
  </si>
  <si>
    <t>2191 J</t>
  </si>
  <si>
    <t>2216 J</t>
  </si>
  <si>
    <t>2213 J</t>
  </si>
  <si>
    <t>پلاسٹک سلیوشن</t>
  </si>
  <si>
    <t>32-35</t>
  </si>
  <si>
    <t>2217 J</t>
  </si>
  <si>
    <t>1509 F</t>
  </si>
  <si>
    <t>1508 F</t>
  </si>
  <si>
    <t>2268 J</t>
  </si>
  <si>
    <t>2267 J</t>
  </si>
  <si>
    <t>1501 F</t>
  </si>
  <si>
    <t>1927 j</t>
  </si>
  <si>
    <t>2300 j</t>
  </si>
  <si>
    <t>2302 J</t>
  </si>
  <si>
    <t>2305 J</t>
  </si>
  <si>
    <t>2301 J</t>
  </si>
  <si>
    <t>2200 J</t>
  </si>
  <si>
    <t>2292 J</t>
  </si>
  <si>
    <t>نائن لیوز</t>
  </si>
  <si>
    <t>5-5.5/10-11</t>
  </si>
  <si>
    <t>2309 J</t>
  </si>
  <si>
    <t>سادہ رول شفعی ٹیکسل</t>
  </si>
  <si>
    <t>1542 F</t>
  </si>
  <si>
    <t>HOMLA ورننگ</t>
  </si>
  <si>
    <t>2307 J</t>
  </si>
  <si>
    <t>2310 J</t>
  </si>
  <si>
    <t>2308 J</t>
  </si>
  <si>
    <t>1535 F</t>
  </si>
  <si>
    <t>1522 F</t>
  </si>
  <si>
    <t>PLAY FIT وارینگ</t>
  </si>
  <si>
    <t>2304 J</t>
  </si>
  <si>
    <t>2380 J</t>
  </si>
  <si>
    <t xml:space="preserve">یو ایس میٹل </t>
  </si>
  <si>
    <t>2334 J</t>
  </si>
  <si>
    <t>انصاری ٹیکسٹائلز</t>
  </si>
  <si>
    <t>2237 J</t>
  </si>
  <si>
    <t>تھینکیو ویسٹ  نیو ڈیزائن فلاور</t>
  </si>
  <si>
    <t>2201 J</t>
  </si>
  <si>
    <t>2202 J</t>
  </si>
  <si>
    <t>2203 J</t>
  </si>
  <si>
    <t>2294 J</t>
  </si>
  <si>
    <t>جدران فیبرکس</t>
  </si>
  <si>
    <t>1543 F</t>
  </si>
  <si>
    <t>1540 F</t>
  </si>
  <si>
    <t>1562 F</t>
  </si>
  <si>
    <t>1564 F</t>
  </si>
  <si>
    <t>2332 J</t>
  </si>
  <si>
    <t>2273 J</t>
  </si>
  <si>
    <t>1538 F</t>
  </si>
  <si>
    <t>1556 F</t>
  </si>
  <si>
    <t>TRICORPوارینگ</t>
  </si>
  <si>
    <t>1553 F</t>
  </si>
  <si>
    <t>CONQURE وارینگ</t>
  </si>
  <si>
    <t>1558 F</t>
  </si>
  <si>
    <t>2384 J</t>
  </si>
  <si>
    <t>2388 J</t>
  </si>
  <si>
    <t>بیسٹ کوالٹی ایلو مینیم</t>
  </si>
  <si>
    <t>2303 J</t>
  </si>
  <si>
    <t>2299 J</t>
  </si>
  <si>
    <t>2238 J</t>
  </si>
  <si>
    <t>2239 J</t>
  </si>
  <si>
    <t>2240 J</t>
  </si>
  <si>
    <t>2293 J</t>
  </si>
  <si>
    <t>2395 J</t>
  </si>
  <si>
    <t>سلیمان شوز  مٹہ</t>
  </si>
  <si>
    <t>2391 J</t>
  </si>
  <si>
    <t>2246 J</t>
  </si>
  <si>
    <t>تھینکیو لوپ ہینڈل نیو ڈیزائن</t>
  </si>
  <si>
    <t>2338 J</t>
  </si>
  <si>
    <t>سادہ ڈبل ٹریٹ بیگ</t>
  </si>
  <si>
    <t>2365 J</t>
  </si>
  <si>
    <t>شیخ اقبال کلاتھ اینڈ بوتیک سنٹر</t>
  </si>
  <si>
    <t>2400 J</t>
  </si>
  <si>
    <t>2364 J</t>
  </si>
  <si>
    <t>2374 J</t>
  </si>
  <si>
    <t>می اینڈ مائن کئیر پروڈکٹس</t>
  </si>
  <si>
    <t>1557 F</t>
  </si>
  <si>
    <t>1566 F</t>
  </si>
  <si>
    <t>1560 F</t>
  </si>
  <si>
    <t>1559 F</t>
  </si>
  <si>
    <t>1563 F</t>
  </si>
  <si>
    <t>2379 J</t>
  </si>
  <si>
    <t>2383 J</t>
  </si>
  <si>
    <t>2245 J</t>
  </si>
  <si>
    <t>2244 J</t>
  </si>
  <si>
    <t>1565 F</t>
  </si>
  <si>
    <t>1561 F</t>
  </si>
  <si>
    <t>1568 F</t>
  </si>
  <si>
    <t>2387 J</t>
  </si>
  <si>
    <t>2381 J</t>
  </si>
  <si>
    <t>1573 F</t>
  </si>
  <si>
    <t>بریڈ ڈبل ٹریٹ شیٹ رول</t>
  </si>
  <si>
    <t>27 شیٹ</t>
  </si>
  <si>
    <t>1569 F</t>
  </si>
  <si>
    <t>1574 F</t>
  </si>
  <si>
    <t>34 شیٹ</t>
  </si>
  <si>
    <t>1575 F</t>
  </si>
  <si>
    <t>2749</t>
  </si>
  <si>
    <t>HEALTH CAPSUL</t>
  </si>
  <si>
    <t>610MM+180+180</t>
  </si>
  <si>
    <t>16-32</t>
  </si>
  <si>
    <t>1576 F</t>
  </si>
  <si>
    <t>2220 J</t>
  </si>
  <si>
    <t>اسپیشل کوالٹی نمکو</t>
  </si>
  <si>
    <t>1580 F</t>
  </si>
  <si>
    <t>1504 F</t>
  </si>
  <si>
    <t>2385 J</t>
  </si>
  <si>
    <t>2389 J</t>
  </si>
  <si>
    <t>2356 J</t>
  </si>
  <si>
    <t xml:space="preserve">امریکن بیکرز </t>
  </si>
  <si>
    <t>2454 J</t>
  </si>
  <si>
    <t>2455 J</t>
  </si>
  <si>
    <t>1581 F</t>
  </si>
  <si>
    <t>2462 J</t>
  </si>
  <si>
    <t>2430 J</t>
  </si>
  <si>
    <t>پرشیش فارمز</t>
  </si>
  <si>
    <t>2382 J</t>
  </si>
  <si>
    <t>2434 J</t>
  </si>
  <si>
    <t>2222 J</t>
  </si>
  <si>
    <t>سماما چلی سوس</t>
  </si>
  <si>
    <t>2221 J</t>
  </si>
  <si>
    <t>2403 J</t>
  </si>
  <si>
    <t>2427 J</t>
  </si>
  <si>
    <t>1579 F</t>
  </si>
  <si>
    <t>1589 F</t>
  </si>
  <si>
    <t>1552 F</t>
  </si>
  <si>
    <t>1551 F</t>
  </si>
  <si>
    <t>1493 F</t>
  </si>
  <si>
    <t>2390 J</t>
  </si>
  <si>
    <t>2438 J</t>
  </si>
  <si>
    <t>زہیر فیبرکس</t>
  </si>
  <si>
    <t>2371 J</t>
  </si>
  <si>
    <t>اے کے اينڈ ايچ بی سی او (استری والا)</t>
  </si>
  <si>
    <t>2482 J</t>
  </si>
  <si>
    <t>نیو ثنا Aاینڈ کو 5 کلو گرام</t>
  </si>
  <si>
    <t>2433 J</t>
  </si>
  <si>
    <t>2432 J</t>
  </si>
  <si>
    <t>2448 J</t>
  </si>
  <si>
    <t>یونائیٹڈ کک وئیر+وارینگ</t>
  </si>
  <si>
    <t>2330 J</t>
  </si>
  <si>
    <t>2481 J</t>
  </si>
  <si>
    <t>نیو ثنا Aاینڈ کو 1 کلو گرام</t>
  </si>
  <si>
    <t>2447 J</t>
  </si>
  <si>
    <t>ڈور سیف گلاس اسیسریز</t>
  </si>
  <si>
    <t>2446 J</t>
  </si>
  <si>
    <t>2506 J</t>
  </si>
  <si>
    <t>ٹارگٹ مینز وئیر</t>
  </si>
  <si>
    <t>2469 J</t>
  </si>
  <si>
    <t>وارننگ</t>
  </si>
  <si>
    <t>2425 J</t>
  </si>
  <si>
    <t>2426 J</t>
  </si>
  <si>
    <t>2397 J</t>
  </si>
  <si>
    <t>1570 F</t>
  </si>
  <si>
    <t>DIBER وارننگ</t>
  </si>
  <si>
    <t>1604 F</t>
  </si>
  <si>
    <t>OVS وارینگ</t>
  </si>
  <si>
    <t>2750</t>
  </si>
  <si>
    <t>28 SHEET</t>
  </si>
  <si>
    <t>1594 F</t>
  </si>
  <si>
    <t>UHL وارینگ</t>
  </si>
  <si>
    <t>1590 F</t>
  </si>
  <si>
    <t>1593 F</t>
  </si>
  <si>
    <t>2160 J</t>
  </si>
  <si>
    <t>1603 F</t>
  </si>
  <si>
    <t>2507 J</t>
  </si>
  <si>
    <t>2498 J</t>
  </si>
  <si>
    <t>2511 J</t>
  </si>
  <si>
    <t>براگ کڈز نیو ڈیزائن</t>
  </si>
  <si>
    <t>2510 J</t>
  </si>
  <si>
    <t>2524 J</t>
  </si>
  <si>
    <t>ولڈ سٹائل</t>
  </si>
  <si>
    <t>2505 J</t>
  </si>
  <si>
    <t>2504 J</t>
  </si>
  <si>
    <t>1519 F</t>
  </si>
  <si>
    <t>2328 J</t>
  </si>
  <si>
    <t>سادہ رول ڈبل ٹریٹ سکائی پیک</t>
  </si>
  <si>
    <t>18+6+6</t>
  </si>
  <si>
    <t>11/22</t>
  </si>
  <si>
    <t>2329 J</t>
  </si>
  <si>
    <t>32+5+5</t>
  </si>
  <si>
    <t>2520 J</t>
  </si>
  <si>
    <t>1505 F</t>
  </si>
  <si>
    <t>1605 F</t>
  </si>
  <si>
    <t>1572 F</t>
  </si>
  <si>
    <t>EV2 وارننگ</t>
  </si>
  <si>
    <t>1578 F</t>
  </si>
  <si>
    <t>2596</t>
  </si>
  <si>
    <t>2493 J</t>
  </si>
  <si>
    <t>ایف بی تکہ ٹوپنگز</t>
  </si>
  <si>
    <t>2485 J</t>
  </si>
  <si>
    <t>کڈز مال</t>
  </si>
  <si>
    <t>30 کلو(ABA) پیور</t>
  </si>
  <si>
    <t>2517 J</t>
  </si>
  <si>
    <t>2518 J</t>
  </si>
  <si>
    <t>2519 J</t>
  </si>
  <si>
    <t>1612 F</t>
  </si>
  <si>
    <t>ڈبل ٹریٹ بریڈ شیٹ</t>
  </si>
  <si>
    <t>27شیٹ</t>
  </si>
  <si>
    <t>1613 F</t>
  </si>
  <si>
    <t>1614 F</t>
  </si>
  <si>
    <t>38شیٹ</t>
  </si>
  <si>
    <t>253 R</t>
  </si>
  <si>
    <t>2159 J</t>
  </si>
  <si>
    <t>1617 F</t>
  </si>
  <si>
    <t>1618 F</t>
  </si>
  <si>
    <t>1611 F</t>
  </si>
  <si>
    <t>2555 J</t>
  </si>
  <si>
    <t>2541 J</t>
  </si>
  <si>
    <t>2540 J</t>
  </si>
  <si>
    <t>2530 J</t>
  </si>
  <si>
    <t>2499 J</t>
  </si>
  <si>
    <t>1495 F</t>
  </si>
  <si>
    <t>2539 j</t>
  </si>
  <si>
    <t>2494 J</t>
  </si>
  <si>
    <t>ایف بی فل ککڈ</t>
  </si>
  <si>
    <t>2522 J</t>
  </si>
  <si>
    <t>2549 J</t>
  </si>
  <si>
    <t>پرشیش فارمز پریمیم ملک</t>
  </si>
  <si>
    <t>2751</t>
  </si>
  <si>
    <t>M IMRAN PAKISTAN</t>
  </si>
  <si>
    <t>2558 J</t>
  </si>
  <si>
    <t>2535 J</t>
  </si>
  <si>
    <t>2534 J</t>
  </si>
  <si>
    <t>2752</t>
  </si>
  <si>
    <t>88 G</t>
  </si>
  <si>
    <t>1518 F</t>
  </si>
  <si>
    <t>2494 j</t>
  </si>
  <si>
    <t>2538 J</t>
  </si>
  <si>
    <t>2537 J</t>
  </si>
  <si>
    <t>2523 J</t>
  </si>
  <si>
    <t>EMULITE 90MM</t>
  </si>
  <si>
    <t>140MM</t>
  </si>
  <si>
    <t>2533 J</t>
  </si>
  <si>
    <t>2576 J</t>
  </si>
  <si>
    <t>1641 F</t>
  </si>
  <si>
    <t>پلین بریڈ سمال فریش اینڈ فائن</t>
  </si>
  <si>
    <t>27" شیٹ</t>
  </si>
  <si>
    <t>2553 J</t>
  </si>
  <si>
    <t>2542 J</t>
  </si>
  <si>
    <t>2554 J</t>
  </si>
  <si>
    <t>1622 F</t>
  </si>
  <si>
    <t>ری سائیکل وارننگ + لوگو L</t>
  </si>
  <si>
    <t>1625 F</t>
  </si>
  <si>
    <t>1624 F</t>
  </si>
  <si>
    <t>1638 F</t>
  </si>
  <si>
    <t>وارننگ FILA نیو</t>
  </si>
  <si>
    <t>1636 F</t>
  </si>
  <si>
    <t>2566 J</t>
  </si>
  <si>
    <t>2568 J</t>
  </si>
  <si>
    <t>2567 J</t>
  </si>
  <si>
    <t>2754</t>
  </si>
  <si>
    <t>OLYMPIA</t>
  </si>
  <si>
    <t>30 G</t>
  </si>
  <si>
    <t>2579 J</t>
  </si>
  <si>
    <t>نواب ٹیکسٹائل</t>
  </si>
  <si>
    <t>2580 J</t>
  </si>
  <si>
    <t>سادہ لفافہ نواب ٹیکسٹائل</t>
  </si>
  <si>
    <t>1627 F</t>
  </si>
  <si>
    <t>2487 J</t>
  </si>
  <si>
    <t>2486 J</t>
  </si>
  <si>
    <t>2584 J</t>
  </si>
  <si>
    <t>2594 J</t>
  </si>
  <si>
    <t>2570 J</t>
  </si>
  <si>
    <t>2569 J</t>
  </si>
  <si>
    <t>1637 F</t>
  </si>
  <si>
    <t>2613 J</t>
  </si>
  <si>
    <t xml:space="preserve">سادہ رول پاک پلاسٹک </t>
  </si>
  <si>
    <t>2614 J</t>
  </si>
  <si>
    <t>2628 J</t>
  </si>
  <si>
    <t>2753</t>
  </si>
  <si>
    <t>70 G</t>
  </si>
  <si>
    <t>2633 J</t>
  </si>
  <si>
    <t>وحید واچ سنٹر</t>
  </si>
  <si>
    <t>1646 F</t>
  </si>
  <si>
    <t>لفافہ SB</t>
  </si>
  <si>
    <t>1652 F</t>
  </si>
  <si>
    <t xml:space="preserve"> PLAYFIT</t>
  </si>
  <si>
    <t>2612 J</t>
  </si>
  <si>
    <t>1648 F</t>
  </si>
  <si>
    <t>2637 J</t>
  </si>
  <si>
    <t>1642 F</t>
  </si>
  <si>
    <t>2596 J</t>
  </si>
  <si>
    <t>فریش ان رسک</t>
  </si>
  <si>
    <t>2595 J</t>
  </si>
  <si>
    <t>1645 F</t>
  </si>
  <si>
    <t>2577 J</t>
  </si>
  <si>
    <t>سادہ لفافہ کیکس اینڈ بیکس بیکری یونٹ</t>
  </si>
  <si>
    <t>2578 J</t>
  </si>
  <si>
    <t>1653 F</t>
  </si>
  <si>
    <t xml:space="preserve">ری سائیکل وارننگ + لوگو </t>
  </si>
  <si>
    <t>1661 F</t>
  </si>
  <si>
    <t xml:space="preserve">ری سائیکل  لوگو </t>
  </si>
  <si>
    <t>1662 F</t>
  </si>
  <si>
    <t>REFRIGUE وارننگ</t>
  </si>
  <si>
    <t>1658 F</t>
  </si>
  <si>
    <t xml:space="preserve"> MATHEWS وارننگ</t>
  </si>
  <si>
    <t>1630 F</t>
  </si>
  <si>
    <t>2561 J</t>
  </si>
  <si>
    <t>1639 F</t>
  </si>
  <si>
    <t>2597 J</t>
  </si>
  <si>
    <t>2598 J</t>
  </si>
  <si>
    <t>1629 F</t>
  </si>
  <si>
    <t>1647 F</t>
  </si>
  <si>
    <t>2583 J</t>
  </si>
  <si>
    <t>2673 J</t>
  </si>
  <si>
    <t>2615 J</t>
  </si>
  <si>
    <t>پاک پلاسٹک</t>
  </si>
  <si>
    <t>1644 F</t>
  </si>
  <si>
    <t>1643 F</t>
  </si>
  <si>
    <t>1666 F</t>
  </si>
  <si>
    <t>ملکی بریڈ لارج فریش اینڈ فائن</t>
  </si>
  <si>
    <t>1657 F</t>
  </si>
  <si>
    <t>MAISON وارننگ</t>
  </si>
  <si>
    <t>1663 F</t>
  </si>
  <si>
    <t>1631 F</t>
  </si>
  <si>
    <t>1681 F</t>
  </si>
  <si>
    <t>2582 J</t>
  </si>
  <si>
    <t>اے ٹی 9191</t>
  </si>
  <si>
    <t>1626 F</t>
  </si>
  <si>
    <t>1669 F</t>
  </si>
  <si>
    <t>2581 J</t>
  </si>
  <si>
    <t>2755</t>
  </si>
  <si>
    <t>1675 F</t>
  </si>
  <si>
    <t>2674 J</t>
  </si>
  <si>
    <t>2756</t>
  </si>
  <si>
    <t>1671 F</t>
  </si>
  <si>
    <t>15لینگویج وارننگ</t>
  </si>
  <si>
    <t>1673 F</t>
  </si>
  <si>
    <t>1676 F</t>
  </si>
  <si>
    <t>1677 F</t>
  </si>
  <si>
    <t>1679 F</t>
  </si>
  <si>
    <t>2699 J</t>
  </si>
  <si>
    <t>2698 J</t>
  </si>
  <si>
    <t>2694 J</t>
  </si>
  <si>
    <t>1678 F</t>
  </si>
  <si>
    <t>پلین بریڈ لارج فریش اینڈ فائن</t>
  </si>
  <si>
    <t>2732 J</t>
  </si>
  <si>
    <t>2675 J</t>
  </si>
  <si>
    <t>2719 J</t>
  </si>
  <si>
    <t>1680 F</t>
  </si>
  <si>
    <t>1668 F</t>
  </si>
  <si>
    <t>1682 F</t>
  </si>
  <si>
    <t>2693 J</t>
  </si>
  <si>
    <t>2695 J</t>
  </si>
  <si>
    <t>2697 J</t>
  </si>
  <si>
    <t>2725 J</t>
  </si>
  <si>
    <t>رائل فیبرکس کولیکشن</t>
  </si>
  <si>
    <t>2676 J</t>
  </si>
  <si>
    <t>2638 J</t>
  </si>
  <si>
    <t>2746 J</t>
  </si>
  <si>
    <t xml:space="preserve">جمیل جینٹس برانڈ کلاتھ ہاؤس +جمیل کلاتھ ہاؤس </t>
  </si>
  <si>
    <t>2722 J</t>
  </si>
  <si>
    <t>SARA LED LIGHT</t>
  </si>
  <si>
    <t>12.25 شیٹ</t>
  </si>
  <si>
    <t>2723 J</t>
  </si>
  <si>
    <t>20.5" شیٹ</t>
  </si>
  <si>
    <t>2757</t>
  </si>
  <si>
    <t>LDB</t>
  </si>
  <si>
    <t>2691 J</t>
  </si>
  <si>
    <t>1686 F</t>
  </si>
  <si>
    <t>2696 J</t>
  </si>
  <si>
    <t>1685 F</t>
  </si>
  <si>
    <t>2780 j</t>
  </si>
  <si>
    <t>2790 J</t>
  </si>
  <si>
    <t>2689 J</t>
  </si>
  <si>
    <t>2758</t>
  </si>
  <si>
    <t>SITARA CHEMICAL</t>
  </si>
  <si>
    <t>2707 J</t>
  </si>
  <si>
    <t>2712 J</t>
  </si>
  <si>
    <t>ٹائیگر بلو</t>
  </si>
  <si>
    <t>2713 J</t>
  </si>
  <si>
    <t>2708 J</t>
  </si>
  <si>
    <t>2705 J</t>
  </si>
  <si>
    <t>2706 J</t>
  </si>
  <si>
    <t>2709 J</t>
  </si>
  <si>
    <t>2710 J</t>
  </si>
  <si>
    <t>1687 F</t>
  </si>
  <si>
    <t>1692 F</t>
  </si>
  <si>
    <t>2773 J</t>
  </si>
  <si>
    <t>2774 J</t>
  </si>
  <si>
    <t>2781 J</t>
  </si>
  <si>
    <t>2715 J</t>
  </si>
  <si>
    <t>2677 J</t>
  </si>
  <si>
    <t>2753 J</t>
  </si>
  <si>
    <t>2750 J</t>
  </si>
  <si>
    <t>1698 F</t>
  </si>
  <si>
    <t>NEXT وارننگ</t>
  </si>
  <si>
    <t>2690 J</t>
  </si>
  <si>
    <t>2692 J</t>
  </si>
  <si>
    <t>NO PRODUCTION</t>
  </si>
  <si>
    <t>2594 j</t>
  </si>
  <si>
    <t>1705 F</t>
  </si>
  <si>
    <t>2704 J</t>
  </si>
  <si>
    <t>2703 J</t>
  </si>
  <si>
    <t>2700 J</t>
  </si>
  <si>
    <t>2701 J</t>
  </si>
  <si>
    <t>2829 J</t>
  </si>
  <si>
    <t>تھینکیو (اولڈ ڈیزئن)</t>
  </si>
  <si>
    <t>7.5/15</t>
  </si>
  <si>
    <t>1701 F</t>
  </si>
  <si>
    <t>MAKNIT وارننگ نیو</t>
  </si>
  <si>
    <t>1702 F</t>
  </si>
  <si>
    <t>1703 F</t>
  </si>
  <si>
    <t>1699 F</t>
  </si>
  <si>
    <t>ری سائیکل لوگو +وارننگ L</t>
  </si>
  <si>
    <t>1700 F</t>
  </si>
  <si>
    <t>1704 F</t>
  </si>
  <si>
    <t>UHL وارننگ</t>
  </si>
  <si>
    <t>2789 J</t>
  </si>
  <si>
    <t>2828 J</t>
  </si>
  <si>
    <t>2702 J</t>
  </si>
  <si>
    <t>2714 J</t>
  </si>
  <si>
    <t>2711 J</t>
  </si>
  <si>
    <t>2752 J</t>
  </si>
  <si>
    <t>2789 j</t>
  </si>
  <si>
    <t>2788 j</t>
  </si>
  <si>
    <t>2787 J</t>
  </si>
  <si>
    <t>2783 J</t>
  </si>
  <si>
    <t>الجنت شاپنگ مال</t>
  </si>
  <si>
    <t>2782 J</t>
  </si>
  <si>
    <t>2864 J</t>
  </si>
  <si>
    <t>2751 J</t>
  </si>
  <si>
    <t>2745 J</t>
  </si>
  <si>
    <t>1715 F</t>
  </si>
  <si>
    <t>2843 J</t>
  </si>
  <si>
    <t>2815 J</t>
  </si>
  <si>
    <t>2814 J</t>
  </si>
  <si>
    <t>2846 J</t>
  </si>
  <si>
    <t>2865 J</t>
  </si>
  <si>
    <t>2866 J</t>
  </si>
  <si>
    <t>2876 J</t>
  </si>
  <si>
    <t>2847 J</t>
  </si>
  <si>
    <t>1709 F</t>
  </si>
  <si>
    <t>EV 2 وارننگ</t>
  </si>
  <si>
    <t>1716 F</t>
  </si>
  <si>
    <t>2805 J</t>
  </si>
  <si>
    <t>2801 J</t>
  </si>
  <si>
    <t>ایم پی میاں پلاسٹک</t>
  </si>
  <si>
    <t>1734 F</t>
  </si>
  <si>
    <t>1714 F</t>
  </si>
  <si>
    <t>2759</t>
  </si>
  <si>
    <t>2841 J</t>
  </si>
  <si>
    <t>2840 J</t>
  </si>
  <si>
    <t>2799 J</t>
  </si>
  <si>
    <t>2811 J</t>
  </si>
  <si>
    <t xml:space="preserve">لکی کلاتھ ہاؤس </t>
  </si>
  <si>
    <t>2861 J</t>
  </si>
  <si>
    <t>ہیئراولڈ فارماسیوٹیکل</t>
  </si>
  <si>
    <t>2830 J</t>
  </si>
  <si>
    <t>ٹیکنو فرنیچر</t>
  </si>
  <si>
    <t>25:3</t>
  </si>
  <si>
    <t>2860 J</t>
  </si>
  <si>
    <t>2899 J</t>
  </si>
  <si>
    <t>1708 F</t>
  </si>
  <si>
    <t>CRIZMA  وارننگ</t>
  </si>
  <si>
    <t>1727 F</t>
  </si>
  <si>
    <t>1726 F</t>
  </si>
  <si>
    <t>ڈبل ٹریٹ  رول</t>
  </si>
  <si>
    <t>1710 F</t>
  </si>
  <si>
    <t>1713 F</t>
  </si>
  <si>
    <t>2903 J</t>
  </si>
  <si>
    <t>2844 J</t>
  </si>
  <si>
    <t>2890 J</t>
  </si>
  <si>
    <t>سادہ لفافہ چیزو چیز</t>
  </si>
  <si>
    <t>2831 J</t>
  </si>
  <si>
    <t>1711 F</t>
  </si>
  <si>
    <t>1736 F</t>
  </si>
  <si>
    <t>1718 F</t>
  </si>
  <si>
    <t>1695 F</t>
  </si>
  <si>
    <t>2770 J</t>
  </si>
  <si>
    <t>یورو بال فائبر</t>
  </si>
  <si>
    <t>2771 J</t>
  </si>
  <si>
    <t>2909 J</t>
  </si>
  <si>
    <t>سادہ لفافہ عثمان غنی ٹیکسٹائل</t>
  </si>
  <si>
    <t>1717 F</t>
  </si>
  <si>
    <t>1693 F</t>
  </si>
  <si>
    <t>1712 F</t>
  </si>
  <si>
    <t>2872 J</t>
  </si>
  <si>
    <t>شالیمار رسک</t>
  </si>
  <si>
    <t>2916 J</t>
  </si>
  <si>
    <t>1725 F</t>
  </si>
  <si>
    <t>36شیٹ</t>
  </si>
  <si>
    <t>3.5-4/7.8</t>
  </si>
  <si>
    <t>2854 J</t>
  </si>
  <si>
    <t>خوش بخت فیبرکس</t>
  </si>
  <si>
    <t>2853 J</t>
  </si>
  <si>
    <t>1721 F</t>
  </si>
  <si>
    <t>2197 J</t>
  </si>
  <si>
    <t>الیکٹرک XON</t>
  </si>
  <si>
    <t>(25-3)</t>
  </si>
  <si>
    <t>1741 F</t>
  </si>
  <si>
    <t>5.5</t>
  </si>
  <si>
    <t>2949 J</t>
  </si>
  <si>
    <t>سیٖفٹی مارگلہ +فیوز برانڈ</t>
  </si>
  <si>
    <t>1740 F</t>
  </si>
  <si>
    <t>2914 J</t>
  </si>
  <si>
    <t>2915 J</t>
  </si>
  <si>
    <t>2894 J</t>
  </si>
  <si>
    <t>2884 J</t>
  </si>
  <si>
    <t>2880 J</t>
  </si>
  <si>
    <t>2845 J</t>
  </si>
  <si>
    <t>2912 J</t>
  </si>
  <si>
    <t>2918 J</t>
  </si>
  <si>
    <t>2911 J</t>
  </si>
  <si>
    <t>2913 J</t>
  </si>
  <si>
    <t>1738 F</t>
  </si>
  <si>
    <t>2932 J</t>
  </si>
  <si>
    <t>1737 F</t>
  </si>
  <si>
    <t>2965 J</t>
  </si>
  <si>
    <t>2945 J</t>
  </si>
  <si>
    <t>یونیورسل 1/2کلو گرام</t>
  </si>
  <si>
    <t>2961 J</t>
  </si>
  <si>
    <t>2808 J</t>
  </si>
  <si>
    <t>2825 J</t>
  </si>
  <si>
    <t>2879 J</t>
  </si>
  <si>
    <t>2821 J</t>
  </si>
  <si>
    <t>سپر کینیا چائے</t>
  </si>
  <si>
    <t>2806 J</t>
  </si>
  <si>
    <t>2807 J</t>
  </si>
  <si>
    <t>2944 J</t>
  </si>
  <si>
    <t>2943 J</t>
  </si>
  <si>
    <t>1748 F</t>
  </si>
  <si>
    <t>2978 J</t>
  </si>
  <si>
    <t>2983 J</t>
  </si>
  <si>
    <t>2819 J</t>
  </si>
  <si>
    <t>2820 J</t>
  </si>
  <si>
    <t xml:space="preserve"> ABA پیور</t>
  </si>
  <si>
    <t>2938 J</t>
  </si>
  <si>
    <t>2939 J</t>
  </si>
  <si>
    <t>2809 J</t>
  </si>
  <si>
    <t>گلفام کلاتھ ہاؤس</t>
  </si>
  <si>
    <t>2919 J</t>
  </si>
  <si>
    <t>2942 J</t>
  </si>
  <si>
    <t>2967 J</t>
  </si>
  <si>
    <t>2966 J</t>
  </si>
  <si>
    <t>1752 F</t>
  </si>
  <si>
    <t>1751 F</t>
  </si>
  <si>
    <t>2898 J</t>
  </si>
  <si>
    <t>2810 J</t>
  </si>
  <si>
    <t>2859 J</t>
  </si>
  <si>
    <t>افغان فورڈ</t>
  </si>
  <si>
    <t>LD سکائی بلو</t>
  </si>
  <si>
    <t>2973 J</t>
  </si>
  <si>
    <t>2964 J</t>
  </si>
  <si>
    <t>1755 F</t>
  </si>
  <si>
    <t>1739 F</t>
  </si>
  <si>
    <t>2994 J</t>
  </si>
  <si>
    <t>بولان ملکی بریڈ</t>
  </si>
  <si>
    <t>1763 F</t>
  </si>
  <si>
    <t>3.5.4/7.8</t>
  </si>
  <si>
    <t>1744 F</t>
  </si>
  <si>
    <t>1760 F</t>
  </si>
  <si>
    <t>1761 F</t>
  </si>
  <si>
    <t>2878 J</t>
  </si>
  <si>
    <t>2897 J</t>
  </si>
  <si>
    <t>2823 J</t>
  </si>
  <si>
    <t>2992 J</t>
  </si>
  <si>
    <t>2896 J</t>
  </si>
  <si>
    <t>2761</t>
  </si>
  <si>
    <t>12_13</t>
  </si>
  <si>
    <t>2947 J</t>
  </si>
  <si>
    <t>2908 J</t>
  </si>
  <si>
    <t>گوریلا گولڈ گلو 1کلو گرام</t>
  </si>
  <si>
    <t>2946 J</t>
  </si>
  <si>
    <t>2867 J</t>
  </si>
  <si>
    <t>چوائس لیتھ وائیٹ گلو1/2کلو گرام</t>
  </si>
  <si>
    <t>1724 F</t>
  </si>
  <si>
    <t>ERIMA وارننگ</t>
  </si>
  <si>
    <t>1750 F</t>
  </si>
  <si>
    <t xml:space="preserve"> MAKNIT واارننگ پرانے</t>
  </si>
  <si>
    <t>2877 J</t>
  </si>
  <si>
    <t>2895 J</t>
  </si>
  <si>
    <t>2995 J</t>
  </si>
  <si>
    <t>صابر سویٹس اینڈ بیکرز</t>
  </si>
  <si>
    <t>2883 J</t>
  </si>
  <si>
    <t>2762</t>
  </si>
  <si>
    <t>2870 J</t>
  </si>
  <si>
    <t>2869 J</t>
  </si>
  <si>
    <t>2891 J</t>
  </si>
  <si>
    <t>3014 J</t>
  </si>
  <si>
    <t>3040 J</t>
  </si>
  <si>
    <t>S Asia</t>
  </si>
  <si>
    <t>3024 J</t>
  </si>
  <si>
    <t>1754 F</t>
  </si>
  <si>
    <t>1753 F</t>
  </si>
  <si>
    <t>1772 F</t>
  </si>
  <si>
    <t>1773 F</t>
  </si>
  <si>
    <t>EYE SPORTS وارننگ</t>
  </si>
  <si>
    <t>1768 F</t>
  </si>
  <si>
    <t>2881 J</t>
  </si>
  <si>
    <t>2882 J</t>
  </si>
  <si>
    <t>1749 F</t>
  </si>
  <si>
    <t>2760</t>
  </si>
  <si>
    <t>ORINGNAL PRODUCT GUJRAT</t>
  </si>
  <si>
    <t>1767 F</t>
  </si>
  <si>
    <t>3041 J</t>
  </si>
  <si>
    <t>1778 F</t>
  </si>
  <si>
    <t>1777 F</t>
  </si>
  <si>
    <t>1746 F</t>
  </si>
  <si>
    <t>2824 J</t>
  </si>
  <si>
    <t>1769 F</t>
  </si>
  <si>
    <t>3015 J</t>
  </si>
  <si>
    <t>2993 J</t>
  </si>
  <si>
    <t>2960 J</t>
  </si>
  <si>
    <t>2959 J</t>
  </si>
  <si>
    <t>2763</t>
  </si>
  <si>
    <t>HEAD OFFICE JILANI OFFICE</t>
  </si>
  <si>
    <t>34-35</t>
  </si>
  <si>
    <t>1757 F</t>
  </si>
  <si>
    <t>2958 J</t>
  </si>
  <si>
    <t>2957 J</t>
  </si>
  <si>
    <t>1756 F</t>
  </si>
  <si>
    <t>1802 F</t>
  </si>
  <si>
    <t>Urban Warning</t>
  </si>
  <si>
    <t>1793 F</t>
  </si>
  <si>
    <t>1790 F</t>
  </si>
  <si>
    <t>1798 F</t>
  </si>
  <si>
    <t>اربن وارننگ</t>
  </si>
  <si>
    <t>1776 F</t>
  </si>
  <si>
    <t>KAPPA OMINI</t>
  </si>
  <si>
    <t>3068 J</t>
  </si>
  <si>
    <t>Smart Food Logo</t>
  </si>
  <si>
    <t>3066 J</t>
  </si>
  <si>
    <t>Smart Food 500 Gram</t>
  </si>
  <si>
    <t>2923 J</t>
  </si>
  <si>
    <t>چوائس گارمنٹس</t>
  </si>
  <si>
    <t>HD گرے</t>
  </si>
  <si>
    <t>21+7+7</t>
  </si>
  <si>
    <t>3029 J</t>
  </si>
  <si>
    <t>Plain Dubble Treat Lafafa</t>
  </si>
  <si>
    <t>3045 J</t>
  </si>
  <si>
    <t xml:space="preserve">Plain Lafafa Ahsan Cotton </t>
  </si>
  <si>
    <t>3048 J</t>
  </si>
  <si>
    <t>3047 J</t>
  </si>
  <si>
    <t>3061 J</t>
  </si>
  <si>
    <t>ABC Al Botiqu Center</t>
  </si>
  <si>
    <t>3062 J</t>
  </si>
  <si>
    <t>1810 F</t>
  </si>
  <si>
    <t>BREAD SHEET</t>
  </si>
  <si>
    <t>2561</t>
  </si>
  <si>
    <t>ZABARDAST</t>
  </si>
  <si>
    <t>AL UMER LINAR</t>
  </si>
  <si>
    <t>3071 J</t>
  </si>
  <si>
    <t xml:space="preserve">Minar Brand </t>
  </si>
  <si>
    <t>1807 F</t>
  </si>
  <si>
    <t>DYNAMIC WARNING+LOGO</t>
  </si>
  <si>
    <t>1294 F</t>
  </si>
  <si>
    <t>3069 j</t>
  </si>
  <si>
    <t>3067 J</t>
  </si>
  <si>
    <t>Smart Food 1  KG</t>
  </si>
  <si>
    <t>3110 J</t>
  </si>
  <si>
    <t>3046 J</t>
  </si>
  <si>
    <t>3044 J</t>
  </si>
  <si>
    <t>1774 F</t>
  </si>
  <si>
    <t>U H L وارننگ</t>
  </si>
  <si>
    <t>1819 F</t>
  </si>
  <si>
    <t>MILKY BREAD FRISHFINE</t>
  </si>
  <si>
    <t>27.5 SHEET</t>
  </si>
  <si>
    <t>3078 J</t>
  </si>
  <si>
    <t>3079 J</t>
  </si>
  <si>
    <t>1794 F</t>
  </si>
  <si>
    <t>3065 J</t>
  </si>
  <si>
    <t>CNR Auto Parts Fiat 480</t>
  </si>
  <si>
    <t>3087 J</t>
  </si>
  <si>
    <t>KOS Joint Oil</t>
  </si>
  <si>
    <t>1817 F</t>
  </si>
  <si>
    <t>ICON WARNING</t>
  </si>
  <si>
    <t>1805 F</t>
  </si>
  <si>
    <t>WALMART WARNING SMALL</t>
  </si>
  <si>
    <t>3139 J</t>
  </si>
  <si>
    <t>Peak Bathroom Accessories</t>
  </si>
  <si>
    <t>3109 J</t>
  </si>
  <si>
    <t>3111 J</t>
  </si>
  <si>
    <t>1500502175</t>
  </si>
  <si>
    <t>3064 J</t>
  </si>
  <si>
    <t>Plain Sharink Lafafa</t>
  </si>
  <si>
    <t>1791 F</t>
  </si>
  <si>
    <t>1787 F</t>
  </si>
  <si>
    <t>1812 F</t>
  </si>
  <si>
    <t>1811 F</t>
  </si>
  <si>
    <t>1815 F</t>
  </si>
  <si>
    <t>OVS WARNING</t>
  </si>
  <si>
    <t>1780 F</t>
  </si>
  <si>
    <t>1804 F</t>
  </si>
  <si>
    <t>WALMART WARNING BIG</t>
  </si>
  <si>
    <t>2922 J</t>
  </si>
  <si>
    <t>3123 J</t>
  </si>
  <si>
    <t>Sheikh Iqbal Cloth and Botique Center</t>
  </si>
  <si>
    <t>3132 J</t>
  </si>
  <si>
    <t>Japan Watch Works</t>
  </si>
  <si>
    <t>3083 J</t>
  </si>
  <si>
    <t>WINNER</t>
  </si>
  <si>
    <t>3107 J</t>
  </si>
  <si>
    <t>3112 J</t>
  </si>
  <si>
    <t>3050 J</t>
  </si>
  <si>
    <t>3168 J</t>
  </si>
  <si>
    <t>U S METAL GOLD</t>
  </si>
  <si>
    <t>3192 J</t>
  </si>
  <si>
    <t>APL Aluminium</t>
  </si>
  <si>
    <t>3188 J</t>
  </si>
  <si>
    <t>U S METAL</t>
  </si>
  <si>
    <t>1797 F</t>
  </si>
  <si>
    <t>1788 F</t>
  </si>
  <si>
    <t>2765</t>
  </si>
  <si>
    <t>اختر محمد چمن</t>
  </si>
  <si>
    <t>3084 J</t>
  </si>
  <si>
    <t>1796 F</t>
  </si>
  <si>
    <t>FORE CAST</t>
  </si>
  <si>
    <t>39شیٹ</t>
  </si>
  <si>
    <t>7/14</t>
  </si>
  <si>
    <t>3082 J</t>
  </si>
  <si>
    <t>LongLife Green Black</t>
  </si>
  <si>
    <t>3181 J</t>
  </si>
  <si>
    <t>3052 J</t>
  </si>
  <si>
    <t>3051 J</t>
  </si>
  <si>
    <t>3049 J</t>
  </si>
  <si>
    <t>1809 F</t>
  </si>
  <si>
    <t>RECYCLE LOGO+WARNING+L</t>
  </si>
  <si>
    <t>1808 F</t>
  </si>
  <si>
    <t>3189 J</t>
  </si>
  <si>
    <t>3169 J</t>
  </si>
  <si>
    <t>2767</t>
  </si>
  <si>
    <t>WHEED FOOD WAZIRABAD</t>
  </si>
  <si>
    <t>1803 F</t>
  </si>
  <si>
    <t>3143 J</t>
  </si>
  <si>
    <t>Al Khayrat Brand</t>
  </si>
  <si>
    <t>1806 F</t>
  </si>
  <si>
    <t>1823 F</t>
  </si>
  <si>
    <t>1824 F</t>
  </si>
  <si>
    <t>3193 J</t>
  </si>
  <si>
    <t>3167 J</t>
  </si>
  <si>
    <t>3094 J</t>
  </si>
  <si>
    <t>Fuseline Blue</t>
  </si>
  <si>
    <t>3095 J</t>
  </si>
  <si>
    <t>3097 J</t>
  </si>
  <si>
    <t>Blue Flower</t>
  </si>
  <si>
    <t>3215 J</t>
  </si>
  <si>
    <t xml:space="preserve">Plain Tape Lafafa </t>
  </si>
  <si>
    <t>3214 J</t>
  </si>
  <si>
    <t>3143  J</t>
  </si>
  <si>
    <t>1775 F</t>
  </si>
  <si>
    <t>1830 F</t>
  </si>
  <si>
    <t>MAKNIT WARNING NEW</t>
  </si>
  <si>
    <t>1829 F</t>
  </si>
  <si>
    <t>3119 J</t>
  </si>
  <si>
    <t>3090 J</t>
  </si>
  <si>
    <t>1848 F</t>
  </si>
  <si>
    <t>NEXT WARNING</t>
  </si>
  <si>
    <t>1837 F</t>
  </si>
  <si>
    <t>3187 J</t>
  </si>
  <si>
    <t>3191 J</t>
  </si>
  <si>
    <t>3096 J</t>
  </si>
  <si>
    <t>3099 J</t>
  </si>
  <si>
    <t>Blue Click</t>
  </si>
  <si>
    <t>3101 J</t>
  </si>
  <si>
    <t>Eagle Blue</t>
  </si>
  <si>
    <t>3100 J</t>
  </si>
  <si>
    <t>3209 J</t>
  </si>
  <si>
    <t xml:space="preserve">Plain Lafafa Subhan Traders </t>
  </si>
  <si>
    <t>3210 J</t>
  </si>
  <si>
    <t>1844 F</t>
  </si>
  <si>
    <t>KARATE WARNING</t>
  </si>
  <si>
    <t>1818 F</t>
  </si>
  <si>
    <t>3114 J</t>
  </si>
  <si>
    <t>FATA</t>
  </si>
  <si>
    <t>3115 J</t>
  </si>
  <si>
    <t>3235 J</t>
  </si>
  <si>
    <t>Plain Lafafa Waqas Woollen Mills Gujaranwala</t>
  </si>
  <si>
    <t>3166 J</t>
  </si>
  <si>
    <t>3098 J</t>
  </si>
  <si>
    <t>3102 J</t>
  </si>
  <si>
    <t>3103 J</t>
  </si>
  <si>
    <t>1851 F</t>
  </si>
  <si>
    <t>SB LAFAFA</t>
  </si>
  <si>
    <t>2766</t>
  </si>
  <si>
    <t>88 G+-2</t>
  </si>
  <si>
    <t>1800 (40 BAG)</t>
  </si>
  <si>
    <t>2764</t>
  </si>
  <si>
    <t>2768</t>
  </si>
  <si>
    <t>USMAN AMEEN LAHORE</t>
  </si>
  <si>
    <t>9-10/19-20</t>
  </si>
  <si>
    <t>1839 F</t>
  </si>
  <si>
    <t>1825 F</t>
  </si>
  <si>
    <t>3190 J</t>
  </si>
  <si>
    <t>3186 J</t>
  </si>
  <si>
    <t>3093 J</t>
  </si>
  <si>
    <t>3092 J</t>
  </si>
  <si>
    <t>3089 J</t>
  </si>
  <si>
    <t>1850 F</t>
  </si>
  <si>
    <t>1827 F</t>
  </si>
  <si>
    <t>MATHES WARNING</t>
  </si>
  <si>
    <t>1841 F</t>
  </si>
  <si>
    <t>1846 F</t>
  </si>
  <si>
    <t>WJJF WARNING</t>
  </si>
  <si>
    <t>1786 F</t>
  </si>
  <si>
    <t>3165 J</t>
  </si>
  <si>
    <t>3164 J</t>
  </si>
  <si>
    <t>3226 J</t>
  </si>
  <si>
    <t>Purshish Forms Cow Milk</t>
  </si>
  <si>
    <t>3227 J</t>
  </si>
  <si>
    <t>Purshish Forms Premium Milk</t>
  </si>
  <si>
    <t>3207 J</t>
  </si>
  <si>
    <t>Milker Khalis Kacha Dood</t>
  </si>
  <si>
    <t>17-18</t>
  </si>
  <si>
    <t>3264 J</t>
  </si>
  <si>
    <t>A and J Dairies</t>
  </si>
  <si>
    <t>3088 J</t>
  </si>
  <si>
    <t>3091 J</t>
  </si>
  <si>
    <t>3251 J</t>
  </si>
  <si>
    <t>1852 F</t>
  </si>
  <si>
    <t>1814 F</t>
  </si>
  <si>
    <t>STANCE WARNING</t>
  </si>
  <si>
    <t>1833 F</t>
  </si>
  <si>
    <t>1843 F</t>
  </si>
  <si>
    <t>1842 F</t>
  </si>
  <si>
    <t>1847 F</t>
  </si>
  <si>
    <t>1845 F</t>
  </si>
  <si>
    <t>1795 F</t>
  </si>
  <si>
    <t>3141 J</t>
  </si>
  <si>
    <t>Golden Acrylic Glue 500 Gram</t>
  </si>
  <si>
    <t>3133 J</t>
  </si>
  <si>
    <t>3236 J</t>
  </si>
  <si>
    <t>3245 J</t>
  </si>
  <si>
    <t>K.W.C (Mughal Watch Co)</t>
  </si>
  <si>
    <t>3106 J</t>
  </si>
  <si>
    <t>Happilac Paint</t>
  </si>
  <si>
    <t>3195 J</t>
  </si>
  <si>
    <t>3222 J</t>
  </si>
  <si>
    <t xml:space="preserve">Nakhel Brand </t>
  </si>
  <si>
    <t>3223 J</t>
  </si>
  <si>
    <t>3224 J</t>
  </si>
  <si>
    <t>CBNF Brand</t>
  </si>
  <si>
    <t>3265 J</t>
  </si>
  <si>
    <t>3256 J</t>
  </si>
  <si>
    <t>Golda Aluminium</t>
  </si>
  <si>
    <t>1832 F</t>
  </si>
  <si>
    <t>1838 F</t>
  </si>
  <si>
    <t>1840 F</t>
  </si>
  <si>
    <t>1849 F</t>
  </si>
  <si>
    <t>1863 F</t>
  </si>
  <si>
    <t>HOOD RICH WARNING</t>
  </si>
  <si>
    <t>1864 F</t>
  </si>
  <si>
    <t>COMBINEND WARNING</t>
  </si>
  <si>
    <t>1867 F</t>
  </si>
  <si>
    <t>WARNING RYCLE LOGO</t>
  </si>
  <si>
    <t>3283 J</t>
  </si>
  <si>
    <t>Jamal Al Bahrain</t>
  </si>
  <si>
    <t>3260 J</t>
  </si>
  <si>
    <t>3257 J</t>
  </si>
  <si>
    <t>3261 J</t>
  </si>
  <si>
    <t>1866 F</t>
  </si>
  <si>
    <t>1865 F</t>
  </si>
  <si>
    <t>1871 F</t>
  </si>
  <si>
    <t>2769</t>
  </si>
  <si>
    <t>23-23.5</t>
  </si>
  <si>
    <t>70 G+-1</t>
  </si>
  <si>
    <t>3500 (100 BAG)</t>
  </si>
  <si>
    <t>1872 F</t>
  </si>
  <si>
    <t>BOLSA WARINING</t>
  </si>
  <si>
    <t>1869 F</t>
  </si>
  <si>
    <t>DUBBLE TREAT ROLL</t>
  </si>
  <si>
    <t>3196 J</t>
  </si>
  <si>
    <t>برجر پینٹ (وائیٹ)</t>
  </si>
  <si>
    <t>3262 J</t>
  </si>
  <si>
    <t>3319 J</t>
  </si>
  <si>
    <t>3277 J</t>
  </si>
  <si>
    <t>Mitue Hydraulic Brake</t>
  </si>
  <si>
    <t>3276 J</t>
  </si>
  <si>
    <t>U and T Geniun Parts</t>
  </si>
  <si>
    <t>1785 F</t>
  </si>
  <si>
    <t>1784 F</t>
  </si>
  <si>
    <t>1868 F</t>
  </si>
  <si>
    <t>1873 F</t>
  </si>
  <si>
    <t>3225 J</t>
  </si>
  <si>
    <t xml:space="preserve">Binaris Cloth House </t>
  </si>
  <si>
    <t>3246 J</t>
  </si>
  <si>
    <t>K.W.C (Punjab Watch Co and Sale Service )</t>
  </si>
  <si>
    <t>3309 J</t>
  </si>
  <si>
    <t>United Cookware +Warning</t>
  </si>
  <si>
    <t>3308 J</t>
  </si>
  <si>
    <t>3310 J</t>
  </si>
  <si>
    <t>1862 F</t>
  </si>
  <si>
    <t>MACY MARNING</t>
  </si>
  <si>
    <t>3307 J</t>
  </si>
  <si>
    <t>3313 J</t>
  </si>
  <si>
    <t xml:space="preserve">Cristal Brand </t>
  </si>
  <si>
    <t>3258 J</t>
  </si>
  <si>
    <t>3266 J</t>
  </si>
  <si>
    <t>G Mart 500 GRAM</t>
  </si>
  <si>
    <t>3251 j</t>
  </si>
  <si>
    <t>3208 j</t>
  </si>
  <si>
    <t xml:space="preserve">Hassan Cloth House </t>
  </si>
  <si>
    <t>LD فیروزی</t>
  </si>
  <si>
    <t>1875 F</t>
  </si>
  <si>
    <t xml:space="preserve">NEXT </t>
  </si>
  <si>
    <t>1826 F</t>
  </si>
  <si>
    <t>BAVER WARING</t>
  </si>
  <si>
    <t>3303 J</t>
  </si>
  <si>
    <t xml:space="preserve">Plain Lafafa IHSAN Cotton </t>
  </si>
  <si>
    <t>1877 F</t>
  </si>
  <si>
    <t>3285 J</t>
  </si>
  <si>
    <t>Fresh In Plain Bread</t>
  </si>
  <si>
    <t>3263 J</t>
  </si>
  <si>
    <t>3267 J</t>
  </si>
  <si>
    <t>G Mart 1 KG</t>
  </si>
  <si>
    <t>3321 J</t>
  </si>
  <si>
    <t>1874 F</t>
  </si>
  <si>
    <t>3284 J</t>
  </si>
  <si>
    <t>Fresh In Milky Bread</t>
  </si>
  <si>
    <t>3287 J</t>
  </si>
  <si>
    <t>Fresh In Brown Rusk</t>
  </si>
  <si>
    <t>1879 F</t>
  </si>
  <si>
    <t>PLAIN BREAD SMALL FRESH</t>
  </si>
  <si>
    <t>27 SHEET</t>
  </si>
  <si>
    <t>2770</t>
  </si>
  <si>
    <t>28-28.5</t>
  </si>
  <si>
    <t>88 G+-1</t>
  </si>
  <si>
    <t>360 (8 BAG)</t>
  </si>
  <si>
    <t xml:space="preserve">Punjab Rusk </t>
  </si>
  <si>
    <t>3268 J</t>
  </si>
  <si>
    <t>G Mart 2 KG</t>
  </si>
  <si>
    <t>3301 J</t>
  </si>
  <si>
    <t>Al Burak Deparmental Store</t>
  </si>
  <si>
    <t>1853 F</t>
  </si>
  <si>
    <t>16 SHEET</t>
  </si>
  <si>
    <t>3304 J</t>
  </si>
  <si>
    <t>1861 F</t>
  </si>
  <si>
    <t>RDK WARNING</t>
  </si>
  <si>
    <t>3352 J</t>
  </si>
  <si>
    <t>Jilani Sheet Stock</t>
  </si>
  <si>
    <t>26"شیٹ</t>
  </si>
  <si>
    <t>3286 J</t>
  </si>
  <si>
    <t>Fresh In Small Bread</t>
  </si>
  <si>
    <t>3340 J</t>
  </si>
  <si>
    <t>Chezo Cheez</t>
  </si>
  <si>
    <t>1888 F</t>
  </si>
  <si>
    <t>3305 J</t>
  </si>
  <si>
    <t>1856 F</t>
  </si>
  <si>
    <t>1880 F</t>
  </si>
  <si>
    <t>C+PELD LOGO</t>
  </si>
  <si>
    <t>1855 F</t>
  </si>
  <si>
    <t>1881 F</t>
  </si>
  <si>
    <t>1876 F</t>
  </si>
  <si>
    <t>EYE SPORTS WARNING</t>
  </si>
  <si>
    <t>1893 F</t>
  </si>
  <si>
    <t>TEDDY SMITH WARNING</t>
  </si>
  <si>
    <t>3316 J</t>
  </si>
  <si>
    <t>PhotoCell 1 Kg</t>
  </si>
  <si>
    <t>3317 J</t>
  </si>
  <si>
    <t>PhotoCell 500 Gram</t>
  </si>
  <si>
    <t>3306 J</t>
  </si>
  <si>
    <t>3376 J</t>
  </si>
  <si>
    <t>1858 F</t>
  </si>
  <si>
    <t>U H L WARNING</t>
  </si>
  <si>
    <t>3302 J</t>
  </si>
  <si>
    <t>Amer Pak Bry Cleaners</t>
  </si>
  <si>
    <t>3373 J</t>
  </si>
  <si>
    <t>3372 J</t>
  </si>
  <si>
    <t>3378 J</t>
  </si>
  <si>
    <t>1870 F</t>
  </si>
  <si>
    <t>3-3.3/6-6.5</t>
  </si>
  <si>
    <t>3380 J</t>
  </si>
  <si>
    <t>2771</t>
  </si>
  <si>
    <t>1400 (40 BAG)</t>
  </si>
  <si>
    <t>3371 J</t>
  </si>
  <si>
    <t>3433 J</t>
  </si>
  <si>
    <t>Plain Double Treet Shopper</t>
  </si>
  <si>
    <t>LDسی گرین</t>
  </si>
  <si>
    <t>3399 J</t>
  </si>
  <si>
    <t>Mubashar Garments</t>
  </si>
  <si>
    <t>3377 J</t>
  </si>
  <si>
    <t>3374 J</t>
  </si>
  <si>
    <t>1911 F</t>
  </si>
  <si>
    <t>1908 F</t>
  </si>
  <si>
    <t>Warning Next</t>
  </si>
  <si>
    <t>1907 F</t>
  </si>
  <si>
    <t>1906 F</t>
  </si>
  <si>
    <t>3428 J</t>
  </si>
  <si>
    <t>Mall of Haripur</t>
  </si>
  <si>
    <t>LD لائٹ گرے</t>
  </si>
  <si>
    <t>3429 J</t>
  </si>
  <si>
    <t>3427 J</t>
  </si>
  <si>
    <t>3401 J</t>
  </si>
  <si>
    <t>LD بیج</t>
  </si>
  <si>
    <t>2772</t>
  </si>
  <si>
    <t>3500 (100 BAGS)</t>
  </si>
  <si>
    <t>3370 J</t>
  </si>
  <si>
    <t>1885 F</t>
  </si>
  <si>
    <t>WALMAT BIG WARNING</t>
  </si>
  <si>
    <t>3379 J</t>
  </si>
  <si>
    <t>3400 J</t>
  </si>
  <si>
    <t>LD پیچ</t>
  </si>
  <si>
    <t>3387 J</t>
  </si>
  <si>
    <t>3388 J</t>
  </si>
  <si>
    <t>Jilani Lable</t>
  </si>
  <si>
    <t>1890 F</t>
  </si>
  <si>
    <t>3336 J</t>
  </si>
  <si>
    <t>Plain Double Tape Lafafa</t>
  </si>
  <si>
    <t>3375 J</t>
  </si>
  <si>
    <t>3405 J</t>
  </si>
  <si>
    <t>Held Biker Fashion + Warning</t>
  </si>
  <si>
    <t>10-11.</t>
  </si>
  <si>
    <t>3366 J</t>
  </si>
  <si>
    <t>G R Powder Coatings</t>
  </si>
  <si>
    <t>3367 J</t>
  </si>
  <si>
    <t>Gulf Powder Coatings</t>
  </si>
  <si>
    <t>3381 J</t>
  </si>
  <si>
    <t>3414 J</t>
  </si>
  <si>
    <t>3178 J</t>
  </si>
  <si>
    <t>Thank You Loop Special(ABC Desgine)</t>
  </si>
  <si>
    <t>3358 J</t>
  </si>
  <si>
    <t>Lazat kenya Chay</t>
  </si>
  <si>
    <t>LD گولڈن یلو</t>
  </si>
  <si>
    <t>20</t>
  </si>
  <si>
    <t>3365 J</t>
  </si>
  <si>
    <t>1918 F</t>
  </si>
  <si>
    <t>NEXT WARNING BIG</t>
  </si>
  <si>
    <t>1900 F</t>
  </si>
  <si>
    <t>Wallmart</t>
  </si>
  <si>
    <t>3416 J</t>
  </si>
  <si>
    <t>Super Diamond Food</t>
  </si>
  <si>
    <t>3467 J</t>
  </si>
  <si>
    <t>Atlas Honda</t>
  </si>
  <si>
    <t>3175 J</t>
  </si>
  <si>
    <t>Thank You Loop Rainbo</t>
  </si>
  <si>
    <t>3179 J</t>
  </si>
  <si>
    <t>3176 J</t>
  </si>
  <si>
    <t>3419 J</t>
  </si>
  <si>
    <t>3402 J</t>
  </si>
  <si>
    <t>3418 J</t>
  </si>
  <si>
    <t>3417 J</t>
  </si>
  <si>
    <t>3359 J</t>
  </si>
  <si>
    <t xml:space="preserve">Good Boy Shoping Mall </t>
  </si>
  <si>
    <t>1899 F</t>
  </si>
  <si>
    <t>1882 F</t>
  </si>
  <si>
    <t>3455 J</t>
  </si>
  <si>
    <t>3177 J</t>
  </si>
  <si>
    <t>3180 J</t>
  </si>
  <si>
    <t>3391 J</t>
  </si>
  <si>
    <t>Ramada Laundry bag</t>
  </si>
  <si>
    <t>3357 J</t>
  </si>
  <si>
    <t>Shoes 4 u + Cat Shoes</t>
  </si>
  <si>
    <t>1897 F</t>
  </si>
  <si>
    <t>UHL OLD WARNING</t>
  </si>
  <si>
    <t>3450 J</t>
  </si>
  <si>
    <t>1913 F</t>
  </si>
  <si>
    <t>NEW DOUBLE WARNING SAAD</t>
  </si>
  <si>
    <t>1904 F</t>
  </si>
  <si>
    <t>Warning Ovs</t>
  </si>
  <si>
    <t>1902 F</t>
  </si>
  <si>
    <t>3470 J</t>
  </si>
  <si>
    <t>Royal Brook</t>
  </si>
  <si>
    <t>3471 J</t>
  </si>
  <si>
    <t>3459 J</t>
  </si>
  <si>
    <t>C.A</t>
  </si>
  <si>
    <t>1919 F</t>
  </si>
  <si>
    <t>30 SHEET</t>
  </si>
  <si>
    <t>1920 J</t>
  </si>
  <si>
    <t>نیو العمر لیبل</t>
  </si>
  <si>
    <t>1921 F</t>
  </si>
  <si>
    <t>3420 J</t>
  </si>
  <si>
    <t>Nadeem Bed Sheet</t>
  </si>
  <si>
    <t>3449 J</t>
  </si>
  <si>
    <t>3516 J</t>
  </si>
  <si>
    <t>سٹاک برائے عثمان عارف بٹ گوجرانولہ</t>
  </si>
  <si>
    <t>3448 J</t>
  </si>
  <si>
    <t>1923 F</t>
  </si>
  <si>
    <t>1905 F</t>
  </si>
  <si>
    <t>3421 J</t>
  </si>
  <si>
    <t>Ajwa Paint</t>
  </si>
  <si>
    <t>1927 F</t>
  </si>
  <si>
    <t>GREEN BLACK WANING</t>
  </si>
  <si>
    <t>3480 J</t>
  </si>
  <si>
    <t>3479 J</t>
  </si>
  <si>
    <t>1920 F</t>
  </si>
  <si>
    <t>34 SHEET</t>
  </si>
  <si>
    <t>3477 J</t>
  </si>
  <si>
    <t>3363 J</t>
  </si>
  <si>
    <t>MA Bun</t>
  </si>
  <si>
    <t>20" شیٹ</t>
  </si>
  <si>
    <t>1814 J</t>
  </si>
  <si>
    <t>اشرفی سویٹس نونہ حلوائی</t>
  </si>
  <si>
    <t>3453 J</t>
  </si>
  <si>
    <t>3469 J</t>
  </si>
  <si>
    <t>Zam Zam Cap</t>
  </si>
  <si>
    <t>3527 J</t>
  </si>
  <si>
    <t>Plain Tape Lafafa</t>
  </si>
  <si>
    <t>3501 J</t>
  </si>
  <si>
    <t>M2</t>
  </si>
  <si>
    <t>3503 J</t>
  </si>
  <si>
    <t>ASK Framers</t>
  </si>
  <si>
    <t>3504 J</t>
  </si>
  <si>
    <t>3505 J</t>
  </si>
  <si>
    <t>3506 J</t>
  </si>
  <si>
    <t>3507 J</t>
  </si>
  <si>
    <t>Shaker Communication</t>
  </si>
  <si>
    <t>1887 F</t>
  </si>
  <si>
    <t>3494 J</t>
  </si>
  <si>
    <t>3511 J</t>
  </si>
  <si>
    <t>Sabina Logo</t>
  </si>
  <si>
    <t>1935 F</t>
  </si>
  <si>
    <t>2774</t>
  </si>
  <si>
    <t>1938 F</t>
  </si>
  <si>
    <t>1939 F</t>
  </si>
  <si>
    <t>3510 J</t>
  </si>
  <si>
    <t>3542 J</t>
  </si>
  <si>
    <t>Samama Chilli Souce</t>
  </si>
  <si>
    <t>3541 J</t>
  </si>
  <si>
    <t>3567 J</t>
  </si>
  <si>
    <t>Salman Shoes-2</t>
  </si>
  <si>
    <t>3549 J</t>
  </si>
  <si>
    <t>Plain Double Treat Shopper</t>
  </si>
  <si>
    <t>3548 J</t>
  </si>
  <si>
    <t>1941</t>
  </si>
  <si>
    <t>1941 J</t>
  </si>
  <si>
    <t>الفتح سویٹس اینڈ بیکرز</t>
  </si>
  <si>
    <t>1944</t>
  </si>
  <si>
    <t>1926 F</t>
  </si>
  <si>
    <t>BLEND WARNING</t>
  </si>
  <si>
    <t>1940 F</t>
  </si>
  <si>
    <t>36 SHEET</t>
  </si>
  <si>
    <t>3364 J</t>
  </si>
  <si>
    <t>Shaheen dariy farm</t>
  </si>
  <si>
    <t>3355 J</t>
  </si>
  <si>
    <t>Service Red</t>
  </si>
  <si>
    <t>1924 F</t>
  </si>
  <si>
    <t>1925 F</t>
  </si>
  <si>
    <t>1914 F</t>
  </si>
  <si>
    <t>1937 F</t>
  </si>
  <si>
    <t>Karachi Auto Parts</t>
  </si>
  <si>
    <t>3544 J</t>
  </si>
  <si>
    <t>3592 J</t>
  </si>
  <si>
    <t>3555 J</t>
  </si>
  <si>
    <t>SKY Star Dry Bond</t>
  </si>
  <si>
    <t>3498 J</t>
  </si>
  <si>
    <t>Sadiq Flower</t>
  </si>
  <si>
    <t>3576 J</t>
  </si>
  <si>
    <t>1943 F</t>
  </si>
  <si>
    <t>Only Payper waring</t>
  </si>
  <si>
    <t>1942 F</t>
  </si>
  <si>
    <t>1958 F</t>
  </si>
  <si>
    <t>1967 F</t>
  </si>
  <si>
    <t>3534 J</t>
  </si>
  <si>
    <t>Plain Roll</t>
  </si>
  <si>
    <t>3535 J</t>
  </si>
  <si>
    <t>Bannu Wollen Mills</t>
  </si>
  <si>
    <t>3595 J</t>
  </si>
  <si>
    <t>3540 J</t>
  </si>
  <si>
    <t>M A Sheer Mall</t>
  </si>
  <si>
    <t>3526 J</t>
  </si>
  <si>
    <t>3557 J</t>
  </si>
  <si>
    <t>LDڈارک کریم</t>
  </si>
  <si>
    <t>3558 J</t>
  </si>
  <si>
    <t>3575 J</t>
  </si>
  <si>
    <t>3577 J</t>
  </si>
  <si>
    <t>3594 J</t>
  </si>
  <si>
    <t>3536 J</t>
  </si>
  <si>
    <t>3589 J</t>
  </si>
  <si>
    <t>Plain lafafa</t>
  </si>
  <si>
    <t>2775</t>
  </si>
  <si>
    <t>3610 J</t>
  </si>
  <si>
    <t>3612 J</t>
  </si>
  <si>
    <t>3611 J</t>
  </si>
  <si>
    <t>1955 F</t>
  </si>
  <si>
    <t>Walmart Big Warning</t>
  </si>
  <si>
    <t>1953 F</t>
  </si>
  <si>
    <t>3609 J</t>
  </si>
  <si>
    <t>3608 J</t>
  </si>
  <si>
    <t>1979 F</t>
  </si>
  <si>
    <t>WARNING+PELD LOGO</t>
  </si>
  <si>
    <t>3593 J</t>
  </si>
  <si>
    <t>3570 J</t>
  </si>
  <si>
    <t>Golden Green Vally</t>
  </si>
  <si>
    <t>3596 J</t>
  </si>
  <si>
    <t>3574 J</t>
  </si>
  <si>
    <t>LD بلیو</t>
  </si>
  <si>
    <t>3597 J</t>
  </si>
  <si>
    <t>PPRC (IIL)</t>
  </si>
  <si>
    <t>3500 J</t>
  </si>
  <si>
    <t>Sadiq Interlinings + Dot Coating Express</t>
  </si>
  <si>
    <t>LD گرے</t>
  </si>
  <si>
    <t>1974 F</t>
  </si>
  <si>
    <t>PLAY FIT WARNING</t>
  </si>
  <si>
    <t>3613 J</t>
  </si>
  <si>
    <t>1954 F</t>
  </si>
  <si>
    <t>1952 F</t>
  </si>
  <si>
    <t>Walmart Small Warning</t>
  </si>
  <si>
    <t>3523 J</t>
  </si>
  <si>
    <t>3522 J</t>
  </si>
  <si>
    <t>3499 J</t>
  </si>
  <si>
    <t>Rose Plus Hard</t>
  </si>
  <si>
    <t>2779</t>
  </si>
  <si>
    <t>PT-01</t>
  </si>
  <si>
    <t>LD سرخ</t>
  </si>
  <si>
    <t>سرخ گٹکا</t>
  </si>
  <si>
    <t>5 گٹکے</t>
  </si>
  <si>
    <t>2778</t>
  </si>
  <si>
    <t>10 گٹکے</t>
  </si>
  <si>
    <t>2777</t>
  </si>
  <si>
    <t>3606 J</t>
  </si>
  <si>
    <t>1985 F</t>
  </si>
  <si>
    <t>ONLY BLEAND WARNING</t>
  </si>
  <si>
    <t>3605 J</t>
  </si>
  <si>
    <t>3604 J</t>
  </si>
  <si>
    <t>3625 J</t>
  </si>
  <si>
    <t>KGS Aluminium</t>
  </si>
  <si>
    <t>3564 J</t>
  </si>
  <si>
    <t>3624 J</t>
  </si>
  <si>
    <t>3563 J</t>
  </si>
  <si>
    <t>2776</t>
  </si>
  <si>
    <t>2780</t>
  </si>
  <si>
    <t>15 گٹکے</t>
  </si>
  <si>
    <t>1993 F</t>
  </si>
  <si>
    <t>KAPA OMNI</t>
  </si>
  <si>
    <t>3607 J</t>
  </si>
  <si>
    <t>3628 J</t>
  </si>
  <si>
    <t>Sarkani Fabrics</t>
  </si>
  <si>
    <t>3591 J</t>
  </si>
  <si>
    <t>3582 J</t>
  </si>
  <si>
    <t>Gripper</t>
  </si>
  <si>
    <t>3514 J</t>
  </si>
  <si>
    <t>1994 F</t>
  </si>
  <si>
    <t>3578 J</t>
  </si>
  <si>
    <t>3562 J</t>
  </si>
  <si>
    <t>3622 J</t>
  </si>
  <si>
    <t>3629 J</t>
  </si>
  <si>
    <t>3657 J</t>
  </si>
  <si>
    <t>Blue Tiger</t>
  </si>
  <si>
    <t>3658 J</t>
  </si>
  <si>
    <t>3660 J</t>
  </si>
  <si>
    <t>Olper Blue</t>
  </si>
  <si>
    <t>2781</t>
  </si>
  <si>
    <t>4900 KG</t>
  </si>
  <si>
    <t>2782</t>
  </si>
  <si>
    <t>29-29.5</t>
  </si>
  <si>
    <t>880 KG</t>
  </si>
  <si>
    <t>3565 J</t>
  </si>
  <si>
    <t>3869 J</t>
  </si>
  <si>
    <t>Subhan Cloth House</t>
  </si>
  <si>
    <t>ILYAS</t>
  </si>
  <si>
    <t>3655 J</t>
  </si>
  <si>
    <t>3659 J</t>
  </si>
  <si>
    <t>3651 J</t>
  </si>
  <si>
    <t>1996 F</t>
  </si>
  <si>
    <t>1998 F</t>
  </si>
  <si>
    <t>2000 F</t>
  </si>
  <si>
    <t>UHL WARNING</t>
  </si>
  <si>
    <t>3666 J</t>
  </si>
  <si>
    <t>MIR Industry</t>
  </si>
  <si>
    <t>1988 F</t>
  </si>
  <si>
    <t>1987 F</t>
  </si>
  <si>
    <t>3569 J</t>
  </si>
  <si>
    <t>1964 F</t>
  </si>
  <si>
    <t>3688 J</t>
  </si>
  <si>
    <t>Prime Aluminium</t>
  </si>
  <si>
    <t>3656 J</t>
  </si>
  <si>
    <t>3650 J</t>
  </si>
  <si>
    <t>3654 J</t>
  </si>
  <si>
    <t>Dark Blue BNC</t>
  </si>
  <si>
    <t>3653 J</t>
  </si>
  <si>
    <t>3682 J</t>
  </si>
  <si>
    <t>26/16</t>
  </si>
  <si>
    <t>3581 J</t>
  </si>
  <si>
    <t>MTB Sports</t>
  </si>
  <si>
    <t>8006 F</t>
  </si>
  <si>
    <t>2004 F</t>
  </si>
  <si>
    <t>WARING+RECYCLE LOGO</t>
  </si>
  <si>
    <t>1991 F</t>
  </si>
  <si>
    <t>3689 J</t>
  </si>
  <si>
    <t>3667 J</t>
  </si>
  <si>
    <t>Shah Jee Achar</t>
  </si>
  <si>
    <t>3652 J</t>
  </si>
  <si>
    <t>3661 J</t>
  </si>
  <si>
    <t>3580 J</t>
  </si>
  <si>
    <t>1997 F</t>
  </si>
  <si>
    <t>3691 J</t>
  </si>
  <si>
    <t>Ahsan Fayaz Cloth House</t>
  </si>
  <si>
    <t>3649 J</t>
  </si>
  <si>
    <t>Lucky Gaments</t>
  </si>
  <si>
    <t>3579 J</t>
  </si>
  <si>
    <t>LongLife Eco Yellow</t>
  </si>
  <si>
    <t>3726 J</t>
  </si>
  <si>
    <t>3638 J</t>
  </si>
  <si>
    <t>Gorilla Premium (1 kg)</t>
  </si>
  <si>
    <t>3637 J</t>
  </si>
  <si>
    <t>Gorilla Premium (1/2 kg)</t>
  </si>
  <si>
    <t>2002 J</t>
  </si>
  <si>
    <t>پاک شفیق سالٹ</t>
  </si>
  <si>
    <t>6+2+2</t>
  </si>
  <si>
    <t>4.5-5/9-10</t>
  </si>
  <si>
    <t>30/12</t>
  </si>
  <si>
    <t>3698 J</t>
  </si>
  <si>
    <t>Chaudhary Milk Large Bread</t>
  </si>
  <si>
    <t>46015</t>
  </si>
  <si>
    <t>3743 J</t>
  </si>
  <si>
    <t>Sada Lafafa Bandu Khan</t>
  </si>
  <si>
    <t>1989 F</t>
  </si>
  <si>
    <t>3742 J</t>
  </si>
  <si>
    <t>3686 J</t>
  </si>
  <si>
    <t>5X7 M</t>
  </si>
  <si>
    <t>3741 J</t>
  </si>
  <si>
    <t>Milk Dairies</t>
  </si>
  <si>
    <t>3630 J</t>
  </si>
  <si>
    <t>Milk Way Milk</t>
  </si>
  <si>
    <t>3690 J</t>
  </si>
  <si>
    <t>3727 J</t>
  </si>
  <si>
    <t>2</t>
  </si>
  <si>
    <t>30</t>
  </si>
  <si>
    <t>3701 J</t>
  </si>
  <si>
    <t>Paradise Dry Cleaners</t>
  </si>
  <si>
    <t>3759 J</t>
  </si>
  <si>
    <t xml:space="preserve">Al Noor Bread </t>
  </si>
  <si>
    <t>3760 J</t>
  </si>
  <si>
    <t>1951 F</t>
  </si>
  <si>
    <t>15 LANGUAGE WARNING</t>
  </si>
  <si>
    <t>3749 J</t>
  </si>
  <si>
    <t>2010 F</t>
  </si>
  <si>
    <t>2011 F</t>
  </si>
  <si>
    <t>2014 F</t>
  </si>
  <si>
    <t>2009 F</t>
  </si>
  <si>
    <t>15 LANGUAGE WARNING+LOGO</t>
  </si>
  <si>
    <t>3696 J</t>
  </si>
  <si>
    <t>Chaudhary Milk and Bakers Small Rusk</t>
  </si>
  <si>
    <t>3684 J</t>
  </si>
  <si>
    <t>Al Amaal Al Raqia</t>
  </si>
  <si>
    <t>3781 J</t>
  </si>
  <si>
    <t>Hyzon</t>
  </si>
  <si>
    <t>3739 J</t>
  </si>
  <si>
    <t>Super Shangai Dry Cleaners</t>
  </si>
  <si>
    <t>3750 J</t>
  </si>
  <si>
    <t>3795 J</t>
  </si>
  <si>
    <t>3697 J</t>
  </si>
  <si>
    <t>Chaudhary Milk Sweets and Large Rusk</t>
  </si>
  <si>
    <t>2008 F</t>
  </si>
  <si>
    <t>2001 F</t>
  </si>
  <si>
    <t>ERIMA WARNING</t>
  </si>
  <si>
    <t>3685 J</t>
  </si>
  <si>
    <t>3687 J</t>
  </si>
  <si>
    <t>3648 J</t>
  </si>
  <si>
    <t>3765 J</t>
  </si>
  <si>
    <t>Khandan Shoes Center Barikot</t>
  </si>
  <si>
    <t>1932 F</t>
  </si>
  <si>
    <t>PELD Logo</t>
  </si>
  <si>
    <t>3810 J</t>
  </si>
  <si>
    <t>3 Eagle Acrylic (1 KG)</t>
  </si>
  <si>
    <t>3827 J</t>
  </si>
  <si>
    <t>2022 F</t>
  </si>
  <si>
    <t>7 LANGUAGE WARNING+LOGO</t>
  </si>
  <si>
    <t>2021 F</t>
  </si>
  <si>
    <t>2020 F</t>
  </si>
  <si>
    <t>2012 F</t>
  </si>
  <si>
    <t>2018 F</t>
  </si>
  <si>
    <t>PAYPER WARNING</t>
  </si>
  <si>
    <t>3798 J</t>
  </si>
  <si>
    <t>U.S Metal Smart Golden</t>
  </si>
  <si>
    <t>3805 J</t>
  </si>
  <si>
    <t>G Metal Aluminum+ISO CertifiED</t>
  </si>
  <si>
    <t>3803 J</t>
  </si>
  <si>
    <t>U.S Metal</t>
  </si>
  <si>
    <t>3738 J</t>
  </si>
  <si>
    <t>Salman Shoes Mata</t>
  </si>
  <si>
    <t>3721 J</t>
  </si>
  <si>
    <t xml:space="preserve">Rasheed Optical and Vision Center </t>
  </si>
  <si>
    <t>3854 J</t>
  </si>
  <si>
    <t>3851 J</t>
  </si>
  <si>
    <t>Royal Gold Ball Fiber Pillow</t>
  </si>
  <si>
    <t>3852 J</t>
  </si>
  <si>
    <t>2019 F</t>
  </si>
  <si>
    <t>2027 F</t>
  </si>
  <si>
    <t>TIFFOSI WARNING</t>
  </si>
  <si>
    <t>3801 J</t>
  </si>
  <si>
    <t>3797 J</t>
  </si>
  <si>
    <t>3799 J</t>
  </si>
  <si>
    <t>3839 J</t>
  </si>
  <si>
    <t>Bilal Super Store</t>
  </si>
  <si>
    <t>3775 J</t>
  </si>
  <si>
    <t xml:space="preserve">Nimir Chemicoats </t>
  </si>
  <si>
    <t>25-26</t>
  </si>
  <si>
    <t>3793 J</t>
  </si>
  <si>
    <t>Shiner</t>
  </si>
  <si>
    <t>3828 J</t>
  </si>
  <si>
    <t>Shah Taj Fabrics</t>
  </si>
  <si>
    <t>3831 J</t>
  </si>
  <si>
    <t>Sayyam Bedding</t>
  </si>
  <si>
    <t>2784/1</t>
  </si>
  <si>
    <t>2028 F</t>
  </si>
  <si>
    <t>3800 J</t>
  </si>
  <si>
    <t>3806 J</t>
  </si>
  <si>
    <t>3860 J</t>
  </si>
  <si>
    <t>3695 J</t>
  </si>
  <si>
    <t xml:space="preserve">Spical Quality Ahram </t>
  </si>
  <si>
    <t>3838 J</t>
  </si>
  <si>
    <t>Acefit</t>
  </si>
  <si>
    <t>3780 J</t>
  </si>
  <si>
    <t>FBF Gold</t>
  </si>
  <si>
    <t>3769 J</t>
  </si>
  <si>
    <t>Dubai Suitting</t>
  </si>
  <si>
    <t>3857 J</t>
  </si>
  <si>
    <t>Berger Paint White</t>
  </si>
  <si>
    <t>2042 F</t>
  </si>
  <si>
    <t>2044 F</t>
  </si>
  <si>
    <t>2039 F</t>
  </si>
  <si>
    <t>2041 F</t>
  </si>
  <si>
    <t>R D K WARNING</t>
  </si>
  <si>
    <t>2037 F</t>
  </si>
  <si>
    <t>3804 J</t>
  </si>
  <si>
    <t>3796 J</t>
  </si>
  <si>
    <t>2023 F</t>
  </si>
  <si>
    <t>3X13</t>
  </si>
  <si>
    <t>3802 J</t>
  </si>
  <si>
    <t>3515 J</t>
  </si>
  <si>
    <t>Berger Paint Lahore</t>
  </si>
  <si>
    <t>18X32</t>
  </si>
  <si>
    <t>3862 J</t>
  </si>
  <si>
    <t>Jhangir Hussain Gudam Leager HD</t>
  </si>
  <si>
    <t>10X16+2</t>
  </si>
  <si>
    <t>3864 J</t>
  </si>
  <si>
    <t>Hammad Plastic Gujranwala</t>
  </si>
  <si>
    <t>SITARA CHEMICAL IND (PVT) LTD</t>
  </si>
  <si>
    <t>24X38</t>
  </si>
  <si>
    <t>2052 F</t>
  </si>
  <si>
    <t>2785/1</t>
  </si>
  <si>
    <t>34X44</t>
  </si>
  <si>
    <t>2038 F</t>
  </si>
  <si>
    <t>3938 J</t>
  </si>
  <si>
    <t>Perfect Food Industry LHR</t>
  </si>
  <si>
    <t>13CM X 17CM</t>
  </si>
  <si>
    <t>3868 J</t>
  </si>
  <si>
    <t>Subhan Cloth House Nankana</t>
  </si>
  <si>
    <t>17X22</t>
  </si>
  <si>
    <t>3823 J</t>
  </si>
  <si>
    <t>3770 J</t>
  </si>
  <si>
    <t>Wazir Suitting Center Lahore</t>
  </si>
  <si>
    <t>3875 J</t>
  </si>
  <si>
    <t>Umair PP Adda Crown C/O Majest Plastic LHR</t>
  </si>
  <si>
    <t>3858 J</t>
  </si>
  <si>
    <t>2040 F</t>
  </si>
  <si>
    <t>12X16.25+2.25</t>
  </si>
  <si>
    <t>14X17.75+2.25</t>
  </si>
  <si>
    <t>3939 J</t>
  </si>
  <si>
    <t>18CM X 25CM</t>
  </si>
  <si>
    <t>3940 J</t>
  </si>
  <si>
    <t>20CM X 26CM</t>
  </si>
  <si>
    <t>3513 J</t>
  </si>
  <si>
    <t>2045 F</t>
  </si>
  <si>
    <t>2057 J</t>
  </si>
  <si>
    <t>فرخ حسین فیبرکس فورٹ عباس</t>
  </si>
  <si>
    <t>3861 J</t>
  </si>
  <si>
    <t>9X14+2</t>
  </si>
  <si>
    <t>12X14.5+3</t>
  </si>
  <si>
    <t>2054 F</t>
  </si>
  <si>
    <t>15X18+2</t>
  </si>
  <si>
    <t>2057 F</t>
  </si>
  <si>
    <t>10X13+2</t>
  </si>
  <si>
    <t>3947 J</t>
  </si>
  <si>
    <t>4X7</t>
  </si>
  <si>
    <t>3946 J</t>
  </si>
  <si>
    <t>Atlas Honda LTD Krachi</t>
  </si>
  <si>
    <t>3953 J</t>
  </si>
  <si>
    <t>3951 J</t>
  </si>
  <si>
    <t>5X16</t>
  </si>
  <si>
    <t>3877 J</t>
  </si>
  <si>
    <t>3878 J</t>
  </si>
  <si>
    <t>3874 J</t>
  </si>
  <si>
    <t>2062 F</t>
  </si>
  <si>
    <t>2064 F</t>
  </si>
  <si>
    <t>2063 F</t>
  </si>
  <si>
    <t>2061 F</t>
  </si>
  <si>
    <t>2053 F</t>
  </si>
  <si>
    <t>13X17+2</t>
  </si>
  <si>
    <t>2067 F</t>
  </si>
  <si>
    <t>14X17+2</t>
  </si>
  <si>
    <t>2058 F</t>
  </si>
  <si>
    <t>3954 J</t>
  </si>
  <si>
    <t>3950 J</t>
  </si>
  <si>
    <t>3952 J</t>
  </si>
  <si>
    <t>3949 J</t>
  </si>
  <si>
    <t>3955 J</t>
  </si>
  <si>
    <t>3817 J</t>
  </si>
  <si>
    <t>Waqas Wollan Mills Gujranwala</t>
  </si>
  <si>
    <t>3971 J</t>
  </si>
  <si>
    <t>3957 J</t>
  </si>
  <si>
    <t>3948 J</t>
  </si>
  <si>
    <t>3876 J</t>
  </si>
  <si>
    <t>2059 F</t>
  </si>
  <si>
    <t>4000 J</t>
  </si>
  <si>
    <t>Pizza Bank And Fast Food Kamoki</t>
  </si>
  <si>
    <t>3972 J</t>
  </si>
  <si>
    <t>3973 J</t>
  </si>
  <si>
    <t>3974 J</t>
  </si>
  <si>
    <t>3929 J</t>
  </si>
  <si>
    <t xml:space="preserve">Allied Impex Sialkot </t>
  </si>
  <si>
    <t>3928 J</t>
  </si>
  <si>
    <t>3920 J</t>
  </si>
  <si>
    <t>3994 J</t>
  </si>
  <si>
    <t>G.G Snacks Lahore</t>
  </si>
  <si>
    <t>3921 J</t>
  </si>
  <si>
    <t>کینٹر پرا‏ئیویٹ لیمیٹڈ</t>
  </si>
  <si>
    <t>3927 J</t>
  </si>
  <si>
    <t>3977 J</t>
  </si>
  <si>
    <t>3992 J</t>
  </si>
  <si>
    <t>Ibraheem Filter Industry (SMC.PVT.LTD)</t>
  </si>
  <si>
    <t>2075 F</t>
  </si>
  <si>
    <t>3999 J</t>
  </si>
  <si>
    <t>3998 J</t>
  </si>
  <si>
    <t>3997 J</t>
  </si>
  <si>
    <t>4033 J</t>
  </si>
  <si>
    <t>Chezo Cheez Lahore</t>
  </si>
  <si>
    <t>3975 J</t>
  </si>
  <si>
    <t>3976 J</t>
  </si>
  <si>
    <t>2080 F</t>
  </si>
  <si>
    <t>4009 J</t>
  </si>
  <si>
    <t>Shafique Khan SB Sheikhupura</t>
  </si>
  <si>
    <t>4008 J</t>
  </si>
  <si>
    <t>2079 F</t>
  </si>
  <si>
    <t>3923 J</t>
  </si>
  <si>
    <t>Fixit Tile Band Lahore</t>
  </si>
  <si>
    <t>24-25</t>
  </si>
  <si>
    <t>3922 J</t>
  </si>
  <si>
    <t>Ramada Multan</t>
  </si>
  <si>
    <t>4075 J</t>
  </si>
  <si>
    <t>The Kids Mall Lahore</t>
  </si>
  <si>
    <t>2081 F</t>
  </si>
  <si>
    <t>2091 F</t>
  </si>
  <si>
    <t>2082 F</t>
  </si>
  <si>
    <t>2083 F</t>
  </si>
  <si>
    <t>2085 F</t>
  </si>
  <si>
    <t>3890 J</t>
  </si>
  <si>
    <t>Wazirstan Tex Azam Market LHR</t>
  </si>
  <si>
    <t>3891 J</t>
  </si>
  <si>
    <t>2086 F</t>
  </si>
  <si>
    <t>2084 F</t>
  </si>
  <si>
    <t>2078 F</t>
  </si>
  <si>
    <t>2095 F</t>
  </si>
  <si>
    <t>2096 F</t>
  </si>
  <si>
    <t>4076 J</t>
  </si>
  <si>
    <t>4079 J</t>
  </si>
  <si>
    <t>4074 J</t>
  </si>
  <si>
    <t>4078 J</t>
  </si>
  <si>
    <t>4077 J</t>
  </si>
  <si>
    <t>2788/1</t>
  </si>
  <si>
    <t>4015 J</t>
  </si>
  <si>
    <t>HD وائیٹ</t>
  </si>
  <si>
    <t>13-14/26-28</t>
  </si>
  <si>
    <t>4014 J</t>
  </si>
  <si>
    <t>HD بلیک</t>
  </si>
  <si>
    <t>P.ROLL</t>
  </si>
  <si>
    <t>4034 J</t>
  </si>
  <si>
    <t>Irfan SB Azam Market LHR</t>
  </si>
  <si>
    <t>2092 F</t>
  </si>
  <si>
    <t>2093 F</t>
  </si>
  <si>
    <t>4088 J</t>
  </si>
  <si>
    <t>DW Organic Dairy Farms Kasur</t>
  </si>
  <si>
    <t>4055 J</t>
  </si>
  <si>
    <t xml:space="preserve">Moazmi Plastic Sahiwal </t>
  </si>
  <si>
    <t>4056 J</t>
  </si>
  <si>
    <t>2786/1</t>
  </si>
  <si>
    <t>GOGA PLASTIC GJW</t>
  </si>
  <si>
    <t>2787/1</t>
  </si>
  <si>
    <t>70 GRAM</t>
  </si>
  <si>
    <t>M.CLEAN</t>
  </si>
  <si>
    <t>4005 J</t>
  </si>
  <si>
    <t>Khurshid Hmaidi Foam Afghanstan</t>
  </si>
  <si>
    <t>4054 J</t>
  </si>
  <si>
    <t>Shafi Foam Lahore</t>
  </si>
  <si>
    <t>4063 J</t>
  </si>
  <si>
    <t>2115 F</t>
  </si>
  <si>
    <t>4058 J</t>
  </si>
  <si>
    <t>4070 J</t>
  </si>
  <si>
    <t>4100 J</t>
  </si>
  <si>
    <t>Service Industry Gujrat</t>
  </si>
  <si>
    <t>3991 J</t>
  </si>
  <si>
    <t>ALL MACHINES OFF</t>
  </si>
  <si>
    <t>4062 J</t>
  </si>
  <si>
    <t>4156 J</t>
  </si>
  <si>
    <t>3970 J</t>
  </si>
  <si>
    <t>3969 J</t>
  </si>
  <si>
    <t>3984 J</t>
  </si>
  <si>
    <t>4139 J</t>
  </si>
  <si>
    <t>4149 J</t>
  </si>
  <si>
    <t>4140 J</t>
  </si>
  <si>
    <t>4060 J</t>
  </si>
  <si>
    <t>2116 F</t>
  </si>
  <si>
    <t>3980 J</t>
  </si>
  <si>
    <t>3979 J</t>
  </si>
  <si>
    <t>3983 J</t>
  </si>
  <si>
    <t>3987 J</t>
  </si>
  <si>
    <t>4147 J</t>
  </si>
  <si>
    <t>2118 F</t>
  </si>
  <si>
    <t>4146 J</t>
  </si>
  <si>
    <t>2117 F</t>
  </si>
  <si>
    <t>PAKING ROLL</t>
  </si>
  <si>
    <t>4145 J</t>
  </si>
  <si>
    <t>3986 J</t>
  </si>
  <si>
    <t>3982 J</t>
  </si>
  <si>
    <t>3981 J</t>
  </si>
  <si>
    <t>2113 F</t>
  </si>
  <si>
    <t>2060 F</t>
  </si>
  <si>
    <t>2133 F</t>
  </si>
  <si>
    <t>2134 F</t>
  </si>
  <si>
    <t>2127 F</t>
  </si>
  <si>
    <t>4103 J</t>
  </si>
  <si>
    <t>Super Diamond Food Kamoki</t>
  </si>
  <si>
    <t>4232 J</t>
  </si>
  <si>
    <t>4138 J</t>
  </si>
  <si>
    <t>4141 J</t>
  </si>
  <si>
    <t>4143 J</t>
  </si>
  <si>
    <t>4090 J</t>
  </si>
  <si>
    <t>4064 J</t>
  </si>
  <si>
    <t>4144 J</t>
  </si>
  <si>
    <t>4091 J</t>
  </si>
  <si>
    <t>4089 J</t>
  </si>
  <si>
    <t>3985 J</t>
  </si>
  <si>
    <t>3978 J</t>
  </si>
  <si>
    <t>4059 J</t>
  </si>
  <si>
    <t>2136 F</t>
  </si>
  <si>
    <t>2135 F</t>
  </si>
  <si>
    <t>4072 J</t>
  </si>
  <si>
    <t>M.K.B PESAHAR</t>
  </si>
  <si>
    <t>4065 J</t>
  </si>
  <si>
    <t>Cakes and Bakes Lahore Dairy Unit</t>
  </si>
  <si>
    <t>4071 J</t>
  </si>
  <si>
    <t>4057 J</t>
  </si>
  <si>
    <t>4157 J</t>
  </si>
  <si>
    <t>4061 J</t>
  </si>
  <si>
    <t>4068 J</t>
  </si>
  <si>
    <t>4160 J</t>
  </si>
  <si>
    <t>Farooq Textile Lahore</t>
  </si>
  <si>
    <t>4167 J</t>
  </si>
  <si>
    <t>4080 J</t>
  </si>
  <si>
    <t>AK And HBCO Lahore</t>
  </si>
  <si>
    <t>4163 J</t>
  </si>
  <si>
    <t>Irfan Chemical PVT (LTD)</t>
  </si>
  <si>
    <t>4104 J</t>
  </si>
  <si>
    <t>Khwaja Watch Center Lahore</t>
  </si>
  <si>
    <t>LDگولڈن یلو</t>
  </si>
  <si>
    <t>4225 J</t>
  </si>
  <si>
    <t>Fancy Garments Kamoki</t>
  </si>
  <si>
    <t>22</t>
  </si>
  <si>
    <t>2139 F</t>
  </si>
  <si>
    <t>4130 J</t>
  </si>
  <si>
    <t>Meezan Foom (PVT) LTD</t>
  </si>
  <si>
    <t>2790/1</t>
  </si>
  <si>
    <t>SUPER AGRO PAKISTAN</t>
  </si>
  <si>
    <t>95±1</t>
  </si>
  <si>
    <t>4284 J</t>
  </si>
  <si>
    <t>Al Burak Deparmental Store Lahore</t>
  </si>
  <si>
    <t>4209 J</t>
  </si>
  <si>
    <t>Bolan Pastry Shop Quita</t>
  </si>
  <si>
    <t>4205 J</t>
  </si>
  <si>
    <t>4246 J</t>
  </si>
  <si>
    <t>4247 J</t>
  </si>
  <si>
    <t>4166 J</t>
  </si>
  <si>
    <t>2132 F</t>
  </si>
  <si>
    <t>261 R</t>
  </si>
  <si>
    <t>ریفلیکٹ پیک</t>
  </si>
  <si>
    <t>18-19</t>
  </si>
  <si>
    <t>4283 J</t>
  </si>
  <si>
    <t>4251 J</t>
  </si>
  <si>
    <t>Milk Man Dairies PVT (LTD)</t>
  </si>
  <si>
    <t>4159 J</t>
  </si>
  <si>
    <t>Rathore Dairy Solution</t>
  </si>
  <si>
    <t>4204 J</t>
  </si>
  <si>
    <t>4259 J</t>
  </si>
  <si>
    <t>Niswar Canter Butkhela</t>
  </si>
  <si>
    <t>4245 J</t>
  </si>
  <si>
    <t>4105 J</t>
  </si>
  <si>
    <t>Ramada Gulbarg Lahore</t>
  </si>
  <si>
    <t>4286 J</t>
  </si>
  <si>
    <t>Mozami Plastice Sahiwal</t>
  </si>
  <si>
    <t>4285 J</t>
  </si>
  <si>
    <t>35.4</t>
  </si>
  <si>
    <t>4107 J</t>
  </si>
  <si>
    <t>4120 J</t>
  </si>
  <si>
    <t>Bawa Towels Lahore</t>
  </si>
  <si>
    <t>4111 J</t>
  </si>
  <si>
    <t>Nehar Kiara Harbanspura Lahore</t>
  </si>
  <si>
    <t>20"شیٹ</t>
  </si>
  <si>
    <t>4182 J</t>
  </si>
  <si>
    <t>Afghan Perfum Perhawar</t>
  </si>
  <si>
    <t>21-22</t>
  </si>
  <si>
    <t>4183 J</t>
  </si>
  <si>
    <t>4260 J</t>
  </si>
  <si>
    <t>Usman Ghani Textile Mills Sheikhpura</t>
  </si>
  <si>
    <t>21+4+4</t>
  </si>
  <si>
    <t>4206 J</t>
  </si>
  <si>
    <t>4208 J</t>
  </si>
  <si>
    <t>4207 J</t>
  </si>
  <si>
    <t>4162 J</t>
  </si>
  <si>
    <t>4212 J</t>
  </si>
  <si>
    <t>Lahore Regency Hospitality Lahore</t>
  </si>
  <si>
    <t>4221 J</t>
  </si>
  <si>
    <t>Wazir Suiting Center Lahore</t>
  </si>
  <si>
    <t>4202 J</t>
  </si>
  <si>
    <t>4203 J</t>
  </si>
  <si>
    <t>4228 J</t>
  </si>
  <si>
    <t xml:space="preserve">M. Boota Plastic Azam Market Lahore </t>
  </si>
  <si>
    <t>4250 J</t>
  </si>
  <si>
    <t>4235 J</t>
  </si>
  <si>
    <t>Alam bread Shahdrah</t>
  </si>
  <si>
    <t>4236 J</t>
  </si>
  <si>
    <t>4129 J</t>
  </si>
  <si>
    <t>Alam Baker Hafizabad</t>
  </si>
  <si>
    <t>2154 F</t>
  </si>
  <si>
    <t>3.3.25/6.6.5</t>
  </si>
  <si>
    <t>4122 J</t>
  </si>
  <si>
    <t>Ghousia Collection Lahore</t>
  </si>
  <si>
    <t>28+5.5+5.5</t>
  </si>
  <si>
    <t>28-28.5/56-57</t>
  </si>
  <si>
    <t>4161 J</t>
  </si>
  <si>
    <t>Karss Paint Industry Pvt LTD</t>
  </si>
  <si>
    <t>2147 F</t>
  </si>
  <si>
    <t>4282 J</t>
  </si>
  <si>
    <t>2783/1</t>
  </si>
  <si>
    <t>4254 J</t>
  </si>
  <si>
    <t>Alam Printers Butkhela</t>
  </si>
  <si>
    <t>4220 J</t>
  </si>
  <si>
    <t>4256 J</t>
  </si>
  <si>
    <t>Arshad Lafafa Muchant Gujar Khan</t>
  </si>
  <si>
    <t>8-2.5-2.5</t>
  </si>
  <si>
    <t>4223 J</t>
  </si>
  <si>
    <t>8+2+2</t>
  </si>
  <si>
    <t>4257 J</t>
  </si>
  <si>
    <t>4224 J</t>
  </si>
  <si>
    <t>4288 J</t>
  </si>
  <si>
    <t>H A Industry Peshawar</t>
  </si>
  <si>
    <t>4287 J</t>
  </si>
  <si>
    <t>4289 J</t>
  </si>
  <si>
    <t>4290 J</t>
  </si>
  <si>
    <t>4181 J</t>
  </si>
  <si>
    <t>Shoaib Auto RWP</t>
  </si>
  <si>
    <t>4124 J</t>
  </si>
  <si>
    <t>K.D Auto Parts LHR</t>
  </si>
  <si>
    <t>4125 J</t>
  </si>
  <si>
    <t>4222 J</t>
  </si>
  <si>
    <t>New Shareefi Jewalars and Shoes Lahore</t>
  </si>
  <si>
    <t>4296 J</t>
  </si>
  <si>
    <t>Umair PP  Adda Crown C/O Majistice Plastice</t>
  </si>
  <si>
    <t>4330 J</t>
  </si>
  <si>
    <t>Jazz Hattari Lahore</t>
  </si>
  <si>
    <t>4329 J</t>
  </si>
  <si>
    <t>MISS</t>
  </si>
  <si>
    <t>4258 J</t>
  </si>
  <si>
    <t>Khuram Cloth House Multan</t>
  </si>
  <si>
    <t>2156 F</t>
  </si>
  <si>
    <t>2791/3</t>
  </si>
  <si>
    <t>PT-02 (HAZRAT ALI MINGORA)</t>
  </si>
  <si>
    <t>LD MILKY</t>
  </si>
  <si>
    <t>2791/4</t>
  </si>
  <si>
    <t>4352 J</t>
  </si>
  <si>
    <t>Kotal Mart and Bakers Kohat</t>
  </si>
  <si>
    <t>4351 J</t>
  </si>
  <si>
    <t>4353 J</t>
  </si>
  <si>
    <t>4354 J</t>
  </si>
  <si>
    <t>2161 F</t>
  </si>
  <si>
    <t>2160 F</t>
  </si>
  <si>
    <t>2146 F</t>
  </si>
  <si>
    <t>5.5.5</t>
  </si>
  <si>
    <t>2158 F</t>
  </si>
  <si>
    <t>2150 F</t>
  </si>
  <si>
    <t>2795/1</t>
  </si>
  <si>
    <t>24-24.5</t>
  </si>
  <si>
    <t>60±1</t>
  </si>
  <si>
    <t>262 R</t>
  </si>
  <si>
    <t>2791/2</t>
  </si>
  <si>
    <t>2791/1</t>
  </si>
  <si>
    <t>4240 J</t>
  </si>
  <si>
    <t>International Industries (LTD)</t>
  </si>
  <si>
    <t>4323 J</t>
  </si>
  <si>
    <t>Fancy Garmants Kamoki</t>
  </si>
  <si>
    <t>`</t>
  </si>
  <si>
    <t>4350 J</t>
  </si>
  <si>
    <t>2793/1</t>
  </si>
  <si>
    <t>PT-02 (MEHBOOB MAQBOOL GJW)</t>
  </si>
  <si>
    <t>24/7</t>
  </si>
  <si>
    <t>4326 J</t>
  </si>
  <si>
    <t>U.S Denim Mills Pvt LTD</t>
  </si>
  <si>
    <t>4319 J</t>
  </si>
  <si>
    <t>4320 J</t>
  </si>
  <si>
    <t>4311 J</t>
  </si>
  <si>
    <t>4308 J</t>
  </si>
  <si>
    <t>4309 J</t>
  </si>
  <si>
    <t>2178 F</t>
  </si>
  <si>
    <t>4310 J</t>
  </si>
  <si>
    <t>2155 F</t>
  </si>
  <si>
    <t>4334 J</t>
  </si>
  <si>
    <t>Adam Jee Dura Duct Built PVT LTD</t>
  </si>
  <si>
    <t>4335 J</t>
  </si>
  <si>
    <t>Royal Brook Lahore</t>
  </si>
  <si>
    <t>2173 F</t>
  </si>
  <si>
    <t>2175 F</t>
  </si>
  <si>
    <t>4333 J</t>
  </si>
  <si>
    <t>2174 F</t>
  </si>
  <si>
    <t>2169 F</t>
  </si>
  <si>
    <t>4356 J</t>
  </si>
  <si>
    <t>Al Razaq Printers Lahore</t>
  </si>
  <si>
    <t>2783/2</t>
  </si>
  <si>
    <t>Z  ALI</t>
  </si>
  <si>
    <t>TABIR</t>
  </si>
  <si>
    <t>NASIR</t>
  </si>
  <si>
    <t>4357 J</t>
  </si>
  <si>
    <t>Alam Bakers ButKhela</t>
  </si>
  <si>
    <t>4321 J</t>
  </si>
  <si>
    <t>GULFAM</t>
  </si>
  <si>
    <t>4322 J</t>
  </si>
  <si>
    <t>UMAR RASHEED</t>
  </si>
  <si>
    <t>2170 F</t>
  </si>
  <si>
    <t>2186 F</t>
  </si>
  <si>
    <t>2177 F</t>
  </si>
  <si>
    <t>2176 F</t>
  </si>
  <si>
    <t>2188 F</t>
  </si>
  <si>
    <t>WAQAS</t>
  </si>
  <si>
    <t>ASIF</t>
  </si>
  <si>
    <t>4427 J</t>
  </si>
  <si>
    <t>A S Cable Lahore</t>
  </si>
  <si>
    <t>4421 J</t>
  </si>
  <si>
    <t>4450 J</t>
  </si>
  <si>
    <t>4449 J</t>
  </si>
  <si>
    <t>4302 J</t>
  </si>
  <si>
    <t>Siddique Garments Iqbal Town LHR</t>
  </si>
  <si>
    <t>8-9</t>
  </si>
  <si>
    <t>4405 J</t>
  </si>
  <si>
    <t>Khan Chappli Kabab And Fish Coner Lahore</t>
  </si>
  <si>
    <t>4303 J</t>
  </si>
  <si>
    <t>4304 J</t>
  </si>
  <si>
    <t>4470 J</t>
  </si>
  <si>
    <t>Khawaja Watch Center Lahore</t>
  </si>
  <si>
    <t>2187 F</t>
  </si>
  <si>
    <t>2185 F</t>
  </si>
  <si>
    <t>2197 F</t>
  </si>
  <si>
    <t>4425 J</t>
  </si>
  <si>
    <t>4480 J</t>
  </si>
  <si>
    <t>Super Shangai Dry Cleaners Nankana</t>
  </si>
  <si>
    <t>4312 J</t>
  </si>
  <si>
    <t>4415 J</t>
  </si>
  <si>
    <t>4469 J</t>
  </si>
  <si>
    <t>Zhahid Shaker Garh</t>
  </si>
  <si>
    <t>BURAN</t>
  </si>
  <si>
    <t>4481 J</t>
  </si>
  <si>
    <t>4448 J</t>
  </si>
  <si>
    <t>4388 J</t>
  </si>
  <si>
    <t>4453 J</t>
  </si>
  <si>
    <t>Izaj Sher Sawab</t>
  </si>
  <si>
    <t>4424 J</t>
  </si>
  <si>
    <t>2204 F</t>
  </si>
  <si>
    <t>2203 F</t>
  </si>
  <si>
    <t>4452 J</t>
  </si>
  <si>
    <t>263 R</t>
  </si>
  <si>
    <t>RAI WAQAS</t>
  </si>
  <si>
    <t>4392 J</t>
  </si>
  <si>
    <t>Al Habib Bakers Rawalpindi</t>
  </si>
  <si>
    <t>2796/2</t>
  </si>
  <si>
    <t>70±1</t>
  </si>
  <si>
    <t>4468 J</t>
  </si>
  <si>
    <t>4316 J</t>
  </si>
  <si>
    <t>Anwar Raseed Industry Pvt. LTD</t>
  </si>
  <si>
    <t>9 شیٹ</t>
  </si>
  <si>
    <t>4314 J</t>
  </si>
  <si>
    <t>ARSHAD</t>
  </si>
  <si>
    <t>4422 J</t>
  </si>
  <si>
    <t>4414 J</t>
  </si>
  <si>
    <t>4461 J</t>
  </si>
  <si>
    <t>Shah Jee Achar Mardan</t>
  </si>
  <si>
    <t>4462 J</t>
  </si>
  <si>
    <t>4494 J</t>
  </si>
  <si>
    <t>4488 J</t>
  </si>
  <si>
    <t>4489 J</t>
  </si>
  <si>
    <t>4490 J</t>
  </si>
  <si>
    <t>4528 J</t>
  </si>
  <si>
    <t>Choice Garments And Shoes Sheikupura</t>
  </si>
  <si>
    <t>2797/1</t>
  </si>
  <si>
    <t>PT-02 (ZEPHYR TEXTILE MILLS PVT LTD)</t>
  </si>
  <si>
    <t>2219 F</t>
  </si>
  <si>
    <t>2220 F</t>
  </si>
  <si>
    <t>4451 J</t>
  </si>
  <si>
    <t>2212 F</t>
  </si>
  <si>
    <t>2191 F</t>
  </si>
  <si>
    <t>4525 J</t>
  </si>
  <si>
    <t>2216 F</t>
  </si>
  <si>
    <t>4913 J</t>
  </si>
  <si>
    <t>4483 J</t>
  </si>
  <si>
    <t>Javed Enterprises Gujranwala</t>
  </si>
  <si>
    <t>2211 F</t>
  </si>
  <si>
    <t>2206 F</t>
  </si>
  <si>
    <t>2205 F</t>
  </si>
  <si>
    <t>4336 J</t>
  </si>
  <si>
    <t>2217 F</t>
  </si>
  <si>
    <t>4413 J</t>
  </si>
  <si>
    <t>4417 J</t>
  </si>
  <si>
    <t>4416 J</t>
  </si>
  <si>
    <t>4473 J</t>
  </si>
  <si>
    <t>KOS Joint Oil Company LHR</t>
  </si>
  <si>
    <t>2783/3</t>
  </si>
  <si>
    <t>2202 F</t>
  </si>
  <si>
    <t>2213 F</t>
  </si>
  <si>
    <t>4433 J</t>
  </si>
  <si>
    <t>2210 F</t>
  </si>
  <si>
    <t>2796/1</t>
  </si>
  <si>
    <t>2208 F</t>
  </si>
  <si>
    <t>4378 J</t>
  </si>
  <si>
    <t>Raza Printing General Order Supplier</t>
  </si>
  <si>
    <t>4486 J</t>
  </si>
  <si>
    <t>Atlas Honda LTD (KARACHI)</t>
  </si>
  <si>
    <t>2207 F</t>
  </si>
  <si>
    <t>4529 J</t>
  </si>
  <si>
    <t xml:space="preserve">K.B Buisness Service </t>
  </si>
  <si>
    <t>4505 J</t>
  </si>
  <si>
    <t>Wah Nobel Private Limited</t>
  </si>
  <si>
    <t>120 MM</t>
  </si>
  <si>
    <t>22-22.5</t>
  </si>
  <si>
    <t>4535 J</t>
  </si>
  <si>
    <t>2783/4</t>
  </si>
  <si>
    <t>2192 F</t>
  </si>
  <si>
    <t>4507 J</t>
  </si>
  <si>
    <t>Synt Chamical Lahore</t>
  </si>
  <si>
    <t>4509 J</t>
  </si>
  <si>
    <t>4508 J</t>
  </si>
  <si>
    <t>4524 J</t>
  </si>
  <si>
    <t>4426 J</t>
  </si>
  <si>
    <t>2214 F</t>
  </si>
  <si>
    <t>4487 J</t>
  </si>
  <si>
    <t>Mehbob Printers Gujranwala</t>
  </si>
  <si>
    <t>4600 J</t>
  </si>
  <si>
    <t>4431 J</t>
  </si>
  <si>
    <t>2226 F</t>
  </si>
  <si>
    <t>2229 F</t>
  </si>
  <si>
    <t>4513 J</t>
  </si>
  <si>
    <t>Parcon Synthetic Pvt LTD Master Foam</t>
  </si>
  <si>
    <t>31+6+6</t>
  </si>
  <si>
    <t>20/20</t>
  </si>
  <si>
    <t>4482 J</t>
  </si>
  <si>
    <t>4547 J</t>
  </si>
  <si>
    <t>Waseem Shoper House Lahore</t>
  </si>
  <si>
    <t>2221 F</t>
  </si>
  <si>
    <t>2240 F</t>
  </si>
  <si>
    <t>2241 F</t>
  </si>
  <si>
    <t>4597 J</t>
  </si>
  <si>
    <t>4599 J</t>
  </si>
  <si>
    <t>4594 J</t>
  </si>
  <si>
    <t>4593 J</t>
  </si>
  <si>
    <t>4500 J</t>
  </si>
  <si>
    <t>Chairman Foam Pvt Ltd.</t>
  </si>
  <si>
    <t>4592 J</t>
  </si>
  <si>
    <t>2232 F</t>
  </si>
  <si>
    <t>2237 F</t>
  </si>
  <si>
    <t>2225 F</t>
  </si>
  <si>
    <t>2224 F</t>
  </si>
  <si>
    <t>MTRL</t>
  </si>
  <si>
    <t>TRF #</t>
  </si>
  <si>
    <t>Column15</t>
  </si>
  <si>
    <t>SALE</t>
  </si>
  <si>
    <t>17725/1</t>
  </si>
  <si>
    <t>LD</t>
  </si>
  <si>
    <t>5313/1</t>
  </si>
  <si>
    <t>39X62</t>
  </si>
  <si>
    <t>1660/1</t>
  </si>
  <si>
    <t>7.75-7.75</t>
  </si>
  <si>
    <t>MIX SIZE</t>
  </si>
  <si>
    <t>HEAD OFFICE</t>
  </si>
  <si>
    <t>19528/1</t>
  </si>
  <si>
    <t>8263</t>
  </si>
  <si>
    <t>BREZE FORST</t>
  </si>
  <si>
    <t>JLIANI PLASTIC</t>
  </si>
  <si>
    <t>CHAINA RED GUTKA</t>
  </si>
  <si>
    <t>GUTKA</t>
  </si>
  <si>
    <t>سمارٹ کیش اینڈ کیری نور کوٹ</t>
  </si>
  <si>
    <t>PRINTING</t>
  </si>
  <si>
    <t>86 F</t>
  </si>
  <si>
    <t>مغل پلاسٹک سٹور لیہ</t>
  </si>
  <si>
    <t>حاجی کمال وانہ</t>
  </si>
  <si>
    <t>برجر پینٹ لاہور</t>
  </si>
  <si>
    <t>22 J</t>
  </si>
  <si>
    <t>شاہد طفیل ڈسکہ</t>
  </si>
  <si>
    <t>23 J</t>
  </si>
  <si>
    <t>9972 A</t>
  </si>
  <si>
    <t>وقاص وولن ملز گوجرانوالہ</t>
  </si>
  <si>
    <t>9948 A</t>
  </si>
  <si>
    <t>9973 A</t>
  </si>
  <si>
    <t>857 F</t>
  </si>
  <si>
    <t>858 F</t>
  </si>
  <si>
    <t>8/16</t>
  </si>
  <si>
    <t>ائیری فوڈ گوجرانوالہ</t>
  </si>
  <si>
    <t>فینسی گارمنٹس کامونکی</t>
  </si>
  <si>
    <t>خواجہ واچ سنٹر لاہور</t>
  </si>
  <si>
    <t>احسان کاٹن پراڈکٹس</t>
  </si>
  <si>
    <t>اے کے سپیئر پارٹس لاہور</t>
  </si>
  <si>
    <t>جاز ہٹاری لاہور</t>
  </si>
  <si>
    <t>61 J</t>
  </si>
  <si>
    <t>شاکر کمیونیکیشن بنوں</t>
  </si>
  <si>
    <t>کشمیر شال ہاوس مین مارکیٹ گلبرگ</t>
  </si>
  <si>
    <t>اٹلس ہنڈا لمیٹڈ شیخوپورہ</t>
  </si>
  <si>
    <t>فاسٹ کیبل لاہور</t>
  </si>
  <si>
    <t>ایم کے بی پشاور</t>
  </si>
  <si>
    <t>نواب جیلانی پلاسٹک لیہ</t>
  </si>
  <si>
    <t>چوہدری ملک سویٹس اینڈ بیکرز جھنگ</t>
  </si>
  <si>
    <t>فاروق ٹیکسٹائل لاہور</t>
  </si>
  <si>
    <t>123 J</t>
  </si>
  <si>
    <t>بولان پیسٹری کوئٹہ</t>
  </si>
  <si>
    <t>شریفی جیولرز اینڈ شوز لاہور</t>
  </si>
  <si>
    <t>شفعی فوم لاہور</t>
  </si>
  <si>
    <t>ریحان بٹ انار کلی</t>
  </si>
  <si>
    <t>102 J</t>
  </si>
  <si>
    <t>عرفان صاحب اعظم مارکیٹ</t>
  </si>
  <si>
    <t>112 J</t>
  </si>
  <si>
    <t>امر پاک ڈرائی کلینرز لاہور</t>
  </si>
  <si>
    <t>معیز ٹریڈرز غازی روڈ لاہور</t>
  </si>
  <si>
    <t>145 J</t>
  </si>
  <si>
    <t>150 J</t>
  </si>
  <si>
    <t>ابوبکر بٹ لاہور</t>
  </si>
  <si>
    <t>سیالکوٹ سویٹس گوجرانوالہ</t>
  </si>
  <si>
    <t>197 J</t>
  </si>
  <si>
    <t>21 J</t>
  </si>
  <si>
    <t>215 J</t>
  </si>
  <si>
    <t>216 J</t>
  </si>
  <si>
    <t>35 J</t>
  </si>
  <si>
    <t>ہائی کلاس بیکرز گجرات</t>
  </si>
  <si>
    <t>جاوید انٹرپرائزز گوجرانولہ</t>
  </si>
  <si>
    <t>البراق  ڈیپارٹمنٹ سٹور لاہور</t>
  </si>
  <si>
    <t>856 F</t>
  </si>
  <si>
    <t>865 F</t>
  </si>
  <si>
    <t>891 F</t>
  </si>
  <si>
    <t>910 F</t>
  </si>
  <si>
    <t>شیخ اصغر گھڑی شاہولاہور</t>
  </si>
  <si>
    <t>جی جی اسنیکس لاہور</t>
  </si>
  <si>
    <t>9858 A</t>
  </si>
  <si>
    <t>آٹو ٹیک لاہور</t>
  </si>
  <si>
    <t>ایمان کیمیکل لاہور</t>
  </si>
  <si>
    <t>9936 A</t>
  </si>
  <si>
    <t>ماسٹر مو لٹی فو م انڈسٹری</t>
  </si>
  <si>
    <t>9937 A</t>
  </si>
  <si>
    <t>31+6.5+6.5</t>
  </si>
  <si>
    <t>9938 A</t>
  </si>
  <si>
    <t>9939 A</t>
  </si>
  <si>
    <t>9943 A</t>
  </si>
  <si>
    <t>مکی بریڈ ملتان روڈ</t>
  </si>
  <si>
    <t>9944 A</t>
  </si>
  <si>
    <t>9952 A</t>
  </si>
  <si>
    <t>ایم عمر فاروق صاحب لاہور</t>
  </si>
  <si>
    <t>9983 A</t>
  </si>
  <si>
    <t>محبوب پرنٹرز گوجرانوالہ</t>
  </si>
  <si>
    <t>معظمی پلاسٹک ساہیوال</t>
  </si>
  <si>
    <t>لاہور ریجنسی ہاسپٹیلٹی</t>
  </si>
  <si>
    <t>حماد پلاسٹک گوجرانوالہ</t>
  </si>
  <si>
    <t>اے ایس کے فارمرزلاہور</t>
  </si>
  <si>
    <t>345 J</t>
  </si>
  <si>
    <t>اعجاز شیر صوابی</t>
  </si>
  <si>
    <t>انٹرنیشنل انڈسٹری لیمیٹڈ</t>
  </si>
  <si>
    <t>سروس انڈسٹری گجرات</t>
  </si>
  <si>
    <t>عرفان صاحب اعظم مارکیٹ لاہور</t>
  </si>
  <si>
    <t>رضا لیڈیز گارمنٹس لاہور</t>
  </si>
  <si>
    <t>یورو میٹرس گجرات</t>
  </si>
  <si>
    <t>جے ایس پرنٹرز لاہور</t>
  </si>
  <si>
    <t>ایوب ٹریڈرزمال روڈ لاہور</t>
  </si>
  <si>
    <t>کے بی بزنس سروس</t>
  </si>
  <si>
    <t>341 j</t>
  </si>
  <si>
    <t>919 F</t>
  </si>
  <si>
    <t>942 F</t>
  </si>
  <si>
    <t>946 F</t>
  </si>
  <si>
    <t>966 F</t>
  </si>
  <si>
    <t>973 F</t>
  </si>
  <si>
    <t xml:space="preserve">جیلانی پولی یونٹ 2 </t>
  </si>
  <si>
    <t>ایم جے پلاسٹک پشاور</t>
  </si>
  <si>
    <t>مہک کلاتھ ہاؤس جیکب آباد</t>
  </si>
  <si>
    <t>باؤجی فیبرکس سمبڑیال</t>
  </si>
  <si>
    <t>پرائم ایلومینیم سندر</t>
  </si>
  <si>
    <t>زبیر شاہ لاہور</t>
  </si>
  <si>
    <t>عدنان ایوب آزاد کشمیر</t>
  </si>
  <si>
    <t>شیخ شیراز سیالکوٹ</t>
  </si>
  <si>
    <t>صوبان کلاتھ ہاؤس ننکانہ</t>
  </si>
  <si>
    <t>مغل پلاسٹک لیہ</t>
  </si>
  <si>
    <t>ایچ اے انڈسٹریز پشاور</t>
  </si>
  <si>
    <t>ایم عمران پاکستان مارکیٹ لاہور</t>
  </si>
  <si>
    <t>صابر کریانہ سٹور سمبڑیال</t>
  </si>
  <si>
    <t>400 J</t>
  </si>
  <si>
    <t>428 J</t>
  </si>
  <si>
    <t>پنجاب پرنٹرز حافظ آباد</t>
  </si>
  <si>
    <t>ایم حسیب جاوید</t>
  </si>
  <si>
    <t xml:space="preserve">جیلانی پلاسٹک </t>
  </si>
  <si>
    <t>زبیدہ ایسوسی ایٹس پرائیویٹ لمیٹڈ</t>
  </si>
  <si>
    <t>گولڈن گرل کوسمیٹسکس لاہور</t>
  </si>
  <si>
    <t>لیاقت بھٹی رنگ محل لاہور</t>
  </si>
  <si>
    <t>پشاور زلمی شوز سٹور چنیوٹ</t>
  </si>
  <si>
    <t>435 J</t>
  </si>
  <si>
    <t>434 J</t>
  </si>
  <si>
    <t>نیشنل ربڑ کارپوریشن لاہور</t>
  </si>
  <si>
    <t>ہدایت خان پشاور</t>
  </si>
  <si>
    <t>اٹلس ہنڈا لمیٹڈ کراچی</t>
  </si>
  <si>
    <t>نیو رائل سویٹس اینڈ بیکرز کوہاٹ</t>
  </si>
  <si>
    <t>رمادا ملتان</t>
  </si>
  <si>
    <t>839 F</t>
  </si>
  <si>
    <t>1001 F</t>
  </si>
  <si>
    <t>1003 F</t>
  </si>
  <si>
    <t>1009 F</t>
  </si>
  <si>
    <t>37" شیٹ</t>
  </si>
  <si>
    <t>404 J</t>
  </si>
  <si>
    <t>407 J</t>
  </si>
  <si>
    <t>سپر شنگھائی ننکانہ صاحب</t>
  </si>
  <si>
    <t>پیراڈائز ڈرائی کلینرز چکوال</t>
  </si>
  <si>
    <t>عامر صاحب گلبرگ لاہور</t>
  </si>
  <si>
    <t>433 J</t>
  </si>
  <si>
    <t>432 J</t>
  </si>
  <si>
    <t>شہزاد بیگ لیہ</t>
  </si>
  <si>
    <t>چوائس گارمنٹس اینڈ شوز شیخوپورہ</t>
  </si>
  <si>
    <t>ملک وے ملک لاہور</t>
  </si>
  <si>
    <t>میزان فوم پرائیویٹ لیمٹیڈ</t>
  </si>
  <si>
    <t>510 J</t>
  </si>
  <si>
    <t>شعیب آٹوز راولپنڈی</t>
  </si>
  <si>
    <t>سجنی فیشن بوتیق لاہور</t>
  </si>
  <si>
    <t>366 J</t>
  </si>
  <si>
    <t>زم زم کیپ لاہور</t>
  </si>
  <si>
    <t>جی مارٹ گجرات</t>
  </si>
  <si>
    <t>مدنی پرنٹنگ پریس نارنگ منڈی</t>
  </si>
  <si>
    <t>کے او ایس جائنٹ آئل کمپنی لاہور</t>
  </si>
  <si>
    <t xml:space="preserve">فضل داد ٹیکسٹائل راولپنڈی </t>
  </si>
  <si>
    <t>جیلانی ہیڈ آفس</t>
  </si>
  <si>
    <t>جی ایم ٹیکس لاہور</t>
  </si>
  <si>
    <t>کے ڈی آٹو پارٹس لاہور</t>
  </si>
  <si>
    <t>عثمان پلاسٹک چنیوٹ</t>
  </si>
  <si>
    <t>خواجہ موٹرزلاہور</t>
  </si>
  <si>
    <t>1043 F</t>
  </si>
  <si>
    <t>463 J</t>
  </si>
  <si>
    <t>سپر ڈائمنڈ فوڈکامونکی</t>
  </si>
  <si>
    <t>حمزہ پلاسٹک پشاور</t>
  </si>
  <si>
    <t>فاٹا انڈسٹری پرائیوٹ  لیمٹڈ کئیر آف علی طاہر</t>
  </si>
  <si>
    <t>احمد سویٹس اینڈ بیکرز چشتیاں</t>
  </si>
  <si>
    <t>عالم بیکرز شاہدرہ</t>
  </si>
  <si>
    <t>گراسر ایپ لاہور</t>
  </si>
  <si>
    <t>678 J</t>
  </si>
  <si>
    <t>فینسی ٹیلر بند روڈ لاہور</t>
  </si>
  <si>
    <t>پائیزر فٹ وئیر پشاور</t>
  </si>
  <si>
    <t>1107 F</t>
  </si>
  <si>
    <t>713 J</t>
  </si>
  <si>
    <t>700 J</t>
  </si>
  <si>
    <t>زاہد صاحب شکرگڑھ</t>
  </si>
  <si>
    <t>9416 A</t>
  </si>
  <si>
    <t>مشتاق صاحب لاہور</t>
  </si>
  <si>
    <t>لائن ٹیلر ز رحیم یار خاں</t>
  </si>
  <si>
    <t>617 J</t>
  </si>
  <si>
    <t>دی کڈز مال لاہور</t>
  </si>
  <si>
    <t>ایس فٹ ٹمبر مارکیٹ لاہور</t>
  </si>
  <si>
    <t>کارس پینٹ انڈسٹری پرائیویٹ لیمیٹڈ</t>
  </si>
  <si>
    <t>حافظ تنویر ظفروال</t>
  </si>
  <si>
    <t>شاہدطفیل ڈسکہ</t>
  </si>
  <si>
    <t>مجسٹک پلاسٹک لاہورC/O عمیر پی پی اڈا کراؤن</t>
  </si>
  <si>
    <t>چشتی پلاسٹک موچی گیٹ</t>
  </si>
  <si>
    <t>گولڈن کیمیکل فیصل آباد</t>
  </si>
  <si>
    <t>ایم عمران پاکستان مارٹ لاہور</t>
  </si>
  <si>
    <t>فضل ربی چکوال</t>
  </si>
  <si>
    <t>لاہور فارمز لاہور</t>
  </si>
  <si>
    <t>پیزا بنک فاسٹ فوڈ کامونکی</t>
  </si>
  <si>
    <t>839 J</t>
  </si>
  <si>
    <t>غوثیہ کولیکشن لاہور</t>
  </si>
  <si>
    <t>وزیر سوٹنگ سینٹر لاہور</t>
  </si>
  <si>
    <t>891 J</t>
  </si>
  <si>
    <t>ملکن ڈیری پرائیویٹ لیمٹیڈ</t>
  </si>
  <si>
    <t>صاحبزادہ پرنٹنگ سرائے نارنگ</t>
  </si>
  <si>
    <t>وی آئی پی ٹیلرز مریدکے</t>
  </si>
  <si>
    <t>CANCLE</t>
  </si>
  <si>
    <t>سبحان ٹریڈرز آوٹ فال روڈ لاہور</t>
  </si>
  <si>
    <t>ایم۔جے پلاسٹک پشاور</t>
  </si>
  <si>
    <t>890 J</t>
  </si>
  <si>
    <t>MAKING</t>
  </si>
  <si>
    <t>مبشر آٹو پارٹس لاہور</t>
  </si>
  <si>
    <t>میکی چکن برگر گوجرانوالہ</t>
  </si>
  <si>
    <t>1152 F</t>
  </si>
  <si>
    <t>8195 A</t>
  </si>
  <si>
    <t>خان چپلی کباب اینڈ فش کارنرلاہور</t>
  </si>
  <si>
    <t>ارمانی ڈرائی کلینر منڈی بہاؤالدین</t>
  </si>
  <si>
    <t>زم زم شاپنگ مال ٹمبرگراں</t>
  </si>
  <si>
    <t>ایم عمران پلاسٹک پاکستان مارکیٹ</t>
  </si>
  <si>
    <t>پنجاب رسک لاہور</t>
  </si>
  <si>
    <t>984 J</t>
  </si>
  <si>
    <t>1173 J</t>
  </si>
  <si>
    <t>مقامی پلاسٹک ساہیوال</t>
  </si>
  <si>
    <t>1162 j</t>
  </si>
  <si>
    <t>1169 j</t>
  </si>
  <si>
    <t>1163 j</t>
  </si>
  <si>
    <t>1161 j</t>
  </si>
  <si>
    <t>1179 j</t>
  </si>
  <si>
    <t>1141 j</t>
  </si>
  <si>
    <t>1139 j</t>
  </si>
  <si>
    <t>1164 j</t>
  </si>
  <si>
    <t>1156 j</t>
  </si>
  <si>
    <t>1192 j</t>
  </si>
  <si>
    <t>1137 j</t>
  </si>
  <si>
    <t>1179 f</t>
  </si>
  <si>
    <t>1177 f</t>
  </si>
  <si>
    <t>1172 f</t>
  </si>
  <si>
    <t>1142 j</t>
  </si>
  <si>
    <t>1157 j</t>
  </si>
  <si>
    <t>1174 f</t>
  </si>
  <si>
    <t>1180 f</t>
  </si>
  <si>
    <t>1181 f</t>
  </si>
  <si>
    <t>مہران فوم انٹرپرائزیز پرائیوٹ لیمیٹڈ</t>
  </si>
  <si>
    <t>ایم جی ایس شیخو پورہ</t>
  </si>
  <si>
    <t>1197 F</t>
  </si>
  <si>
    <t>1198 F</t>
  </si>
  <si>
    <t>کیکس اینڈ بیکس لاہور</t>
  </si>
  <si>
    <t>یو ایس ڈینم ملز پرائیویٹ لیمیٹڈ</t>
  </si>
  <si>
    <t>1287 J</t>
  </si>
  <si>
    <t>ایم بی نلکی لالہ موسی</t>
  </si>
  <si>
    <t>الحبیب بیکرز راولپنڈی</t>
  </si>
  <si>
    <t>ریحان بٹ انارکلی</t>
  </si>
  <si>
    <t>ایچ ایم ڈی ٹریڈرز اسلام آباد</t>
  </si>
  <si>
    <t>اے وائے کینز لاہور</t>
  </si>
  <si>
    <t>ملکرز ڈیریزسیالکوٹ</t>
  </si>
  <si>
    <t>پاک پلاسٹک لاہور</t>
  </si>
  <si>
    <t>واہ نوبل پرائیویٹ لمیٹڈ</t>
  </si>
  <si>
    <t>ہیڈ آفس لاہور</t>
  </si>
  <si>
    <t>خرم کلاتھ ہاؤس ملتان</t>
  </si>
  <si>
    <t>1215 J</t>
  </si>
  <si>
    <t>رواج گارمنٹس سیالکوٹ</t>
  </si>
  <si>
    <t>سنی فیشن لاہور</t>
  </si>
  <si>
    <t>گرین لائن پرنٹرز لاہور</t>
  </si>
  <si>
    <t>کیمیکل لاہور SYNT</t>
  </si>
  <si>
    <t>1454 J</t>
  </si>
  <si>
    <t>سٹائل سٹیچرزلاہور</t>
  </si>
  <si>
    <t>ساجد کلاتھ ہاؤس چیچہ وطنی</t>
  </si>
  <si>
    <t>1546 J</t>
  </si>
  <si>
    <t>1280 F</t>
  </si>
  <si>
    <t>1575 J</t>
  </si>
  <si>
    <t>1301 f</t>
  </si>
  <si>
    <t>1547 j</t>
  </si>
  <si>
    <t>1256 f</t>
  </si>
  <si>
    <t>1283 f</t>
  </si>
  <si>
    <t>1286 f</t>
  </si>
  <si>
    <t>1326 f</t>
  </si>
  <si>
    <t>1327 f</t>
  </si>
  <si>
    <t>1330 f</t>
  </si>
  <si>
    <t>1625 j</t>
  </si>
  <si>
    <t>1633 j</t>
  </si>
  <si>
    <t>ایسی فٹ ٹمبر مارکیٹ لاہور</t>
  </si>
  <si>
    <t>1336 F</t>
  </si>
  <si>
    <t>علوی گارمنٹس گجرات</t>
  </si>
  <si>
    <t>1103 J</t>
  </si>
  <si>
    <t>HD کریم</t>
  </si>
  <si>
    <t>احمد ٹریڈرز بدامی باغ لاہور</t>
  </si>
  <si>
    <t>عوامی سپر سٹور چنیوٹ</t>
  </si>
  <si>
    <t>ابراہیم بیوٹی شاپ جہلم</t>
  </si>
  <si>
    <t>1789 J</t>
  </si>
  <si>
    <t>حسیب رحمان گارڈن لاہور</t>
  </si>
  <si>
    <t>ایچ ایم ڈی ٹریڈرز</t>
  </si>
  <si>
    <t>1379 F</t>
  </si>
  <si>
    <t>عثما ن آرڈر شاپ سیالکوٹ</t>
  </si>
  <si>
    <t>انجم کلاتھ ہاؤس سمریال</t>
  </si>
  <si>
    <t>عمر زرعی ہاؤس لاہور</t>
  </si>
  <si>
    <t>عدیل صاحب ملتان</t>
  </si>
  <si>
    <t>1689 J</t>
  </si>
  <si>
    <t>عمر فیبرکس جہلم</t>
  </si>
  <si>
    <t>1380 F</t>
  </si>
  <si>
    <t>عمر فاروق سیل ٹیکس</t>
  </si>
  <si>
    <t>1671 J</t>
  </si>
  <si>
    <t>حاجی دوست انڈسٹریز لاہور</t>
  </si>
  <si>
    <t>افنان پرنٹنگ پریس بٹ خیلہ</t>
  </si>
  <si>
    <t>1387 F</t>
  </si>
  <si>
    <t>1763 J</t>
  </si>
  <si>
    <t>1375 F</t>
  </si>
  <si>
    <t>اسامہ خالد مال بہاول نگر</t>
  </si>
  <si>
    <t>1402 F</t>
  </si>
  <si>
    <t>حسنین خالداسلام آباد</t>
  </si>
  <si>
    <t>جیلانی پولی -2گریویئر</t>
  </si>
  <si>
    <t>وزیر سوٹنگ سنٹر لاہور</t>
  </si>
  <si>
    <t>1921 J</t>
  </si>
  <si>
    <t>1913 J</t>
  </si>
  <si>
    <t>سعید رفیع لاہور</t>
  </si>
  <si>
    <t>فیشن زون کوٹ رادہ کشن</t>
  </si>
  <si>
    <t>1413 F</t>
  </si>
  <si>
    <t>1426 F</t>
  </si>
  <si>
    <t>JILANI</t>
  </si>
  <si>
    <t>10/080</t>
  </si>
  <si>
    <t>gutka</t>
  </si>
  <si>
    <t>14/080</t>
  </si>
  <si>
    <t>2122 J</t>
  </si>
  <si>
    <t>جیلانی پولی -2</t>
  </si>
  <si>
    <t>2120 J</t>
  </si>
  <si>
    <t>2121 J</t>
  </si>
  <si>
    <t>شاہ جی اچار  مردان</t>
  </si>
  <si>
    <t>چیزو چیزلاہور</t>
  </si>
  <si>
    <t>شفعی ٹیکسل لمیٹڈ</t>
  </si>
  <si>
    <t>1453 F</t>
  </si>
  <si>
    <t>رمادا گلبرگ لاہور</t>
  </si>
  <si>
    <t>وسیم گارمنٹس شیخوپورہ</t>
  </si>
  <si>
    <t>ارشد لفافہ مرچینٹ گجر خان</t>
  </si>
  <si>
    <t>وسیم گارمنٹس شیخوپورا</t>
  </si>
  <si>
    <t>وائیٹل پینٹ لاہور</t>
  </si>
  <si>
    <t>1530 F</t>
  </si>
  <si>
    <t>زیفیر ٹیکسٹائلز لمٹیڈ</t>
  </si>
  <si>
    <t>شاہین نواز تھریڈ پشاور</t>
  </si>
  <si>
    <t>راٹھور ڈیری سلوشن</t>
  </si>
  <si>
    <t>کاؤنٹر پرا‏ئیویٹ لیمیٹڈ</t>
  </si>
  <si>
    <t>جی ایس ٹی ٹریڈرز شادباغ</t>
  </si>
  <si>
    <t>2300 J</t>
  </si>
  <si>
    <t>عمر صاحب لاہور</t>
  </si>
  <si>
    <t>250 R</t>
  </si>
  <si>
    <t>جدران فیبرکس پاکستان مارکیٹ لاہور</t>
  </si>
  <si>
    <t>شفعی ٹیکسل</t>
  </si>
  <si>
    <t>می اینڈ مائن پشاور</t>
  </si>
  <si>
    <t>شیخ اقبال کلاتھ اینڈ بوتیک سنٹر لاہور</t>
  </si>
  <si>
    <t>2479 J</t>
  </si>
  <si>
    <t>وقار اکرم مغل چنیوٹ C/O نصیر صاحب</t>
  </si>
  <si>
    <t>اے کے اينڈ ايچ بی سی او لاہور</t>
  </si>
  <si>
    <t>عمران اصغر سرگودھا</t>
  </si>
  <si>
    <t>براگ کڈز اسلام آباد</t>
  </si>
  <si>
    <t>ابرار سلیم C/Pجمیل صاحب</t>
  </si>
  <si>
    <t>سکائی پیک شجاع راولپنڈی</t>
  </si>
  <si>
    <t>2386 J</t>
  </si>
  <si>
    <t>کیکس اینڈ بیکس لاہور بیکری یونٹ</t>
  </si>
  <si>
    <t>2539 J</t>
  </si>
  <si>
    <t>1635 F</t>
  </si>
  <si>
    <t>نواب ٹیکسٹائل اعظم مارکیٹ لاہور</t>
  </si>
  <si>
    <t>7834 A</t>
  </si>
  <si>
    <t>عثمان امین فینا</t>
  </si>
  <si>
    <t>1653 f</t>
  </si>
  <si>
    <t>2577 j</t>
  </si>
  <si>
    <t>1629 f</t>
  </si>
  <si>
    <t>2615 j</t>
  </si>
  <si>
    <t>1657 f</t>
  </si>
  <si>
    <t>1658 f</t>
  </si>
  <si>
    <t>1639 f</t>
  </si>
  <si>
    <t>1642 f</t>
  </si>
  <si>
    <t>1635 f</t>
  </si>
  <si>
    <t>1656 f</t>
  </si>
  <si>
    <t>1615 F</t>
  </si>
  <si>
    <t>1674 F</t>
  </si>
  <si>
    <t>2693 j</t>
  </si>
  <si>
    <t>2244 j</t>
  </si>
  <si>
    <t>رائل فیبرکس پشاور</t>
  </si>
  <si>
    <t>سنیپ پرنٹرز لاہور</t>
  </si>
  <si>
    <t>2759 J</t>
  </si>
  <si>
    <t>2780 J</t>
  </si>
  <si>
    <t>مدثر شبیربمبرآزادکشمیر</t>
  </si>
  <si>
    <t>الجنت شاپنگ مال لاہور</t>
  </si>
  <si>
    <t>2788 J</t>
  </si>
  <si>
    <t>ہیئراولڈ فارماسیوٹیکل پرائیویٹ لمیٹڈ</t>
  </si>
  <si>
    <t>عثمان غنی ٹیکسٹائل</t>
  </si>
  <si>
    <t>شیخ اصغر علی اینڈ سنز سرگودھا</t>
  </si>
  <si>
    <t>2917 J</t>
  </si>
  <si>
    <t>خوش بخت فیبرکس لاہور</t>
  </si>
  <si>
    <t>شالیمار سویٹس دینا</t>
  </si>
  <si>
    <t>2868 J</t>
  </si>
  <si>
    <t>جاوید انٹرپرائزز</t>
  </si>
  <si>
    <t>2948 J</t>
  </si>
  <si>
    <t>Atlas Honda Karachi</t>
  </si>
  <si>
    <t>3074 J</t>
  </si>
  <si>
    <t>1757 f</t>
  </si>
  <si>
    <t xml:space="preserve">Irfan Sab Azam Market Lahore </t>
  </si>
  <si>
    <t>Hamza Plastic Peshawar</t>
  </si>
  <si>
    <t>256 R</t>
  </si>
  <si>
    <t>Reflact Pack</t>
  </si>
  <si>
    <t>Ahsan Cotton Products Pvt. LTD</t>
  </si>
  <si>
    <t>Smart Cash And Carry Norkot</t>
  </si>
  <si>
    <t>CNR Auto Parts Lahore</t>
  </si>
  <si>
    <t>Moez Traders Ghazi Road Lahore</t>
  </si>
  <si>
    <t>Sheikh Iqbal Cloth and Botique Center Lhr</t>
  </si>
  <si>
    <t>Zam Zam Shoping Mall Timbergra</t>
  </si>
  <si>
    <t>1822 F</t>
  </si>
  <si>
    <t>M K B Peshawar</t>
  </si>
  <si>
    <t>KB Bussniss Service Hattlor</t>
  </si>
  <si>
    <t>A Y Cans Lahore</t>
  </si>
  <si>
    <t>3069 J</t>
  </si>
  <si>
    <t xml:space="preserve">Auto Tech Lahore </t>
  </si>
  <si>
    <t>Al Harmain Garments Karim Park Lahore</t>
  </si>
  <si>
    <t>Subhan Traders Out Fall Road Lahore</t>
  </si>
  <si>
    <t>1791 f</t>
  </si>
  <si>
    <t>3129 J</t>
  </si>
  <si>
    <t>Fata Industry Pvt LTD</t>
  </si>
  <si>
    <t>3140 J</t>
  </si>
  <si>
    <t>A and J Dairies Lahore</t>
  </si>
  <si>
    <t>Milker Dairies Sialkot</t>
  </si>
  <si>
    <t>Binaris Cloth House Gojar Khan</t>
  </si>
  <si>
    <t>45859</t>
  </si>
  <si>
    <t>J.S Printers Lahore</t>
  </si>
  <si>
    <t>Rehan Butt Anarkali Lahore</t>
  </si>
  <si>
    <t>G Mart Gujrat</t>
  </si>
  <si>
    <t>3259 J</t>
  </si>
  <si>
    <t>3208 J</t>
  </si>
  <si>
    <t>Mughal Plastic Store Layyah</t>
  </si>
  <si>
    <t>IHSAN Cotton Products Pvt. LTD</t>
  </si>
  <si>
    <t>Golden Chemical Faislabad</t>
  </si>
  <si>
    <t xml:space="preserve">Synt Chemical Lahore </t>
  </si>
  <si>
    <t>Shahid Shaker Garh</t>
  </si>
  <si>
    <t>Amer Pak Bry Cleaners Lahore</t>
  </si>
  <si>
    <t>Sahibzada Printers Saray Norang</t>
  </si>
  <si>
    <t>Sohaib Nazir Pattoki</t>
  </si>
  <si>
    <t>Malik Asif Haripur</t>
  </si>
  <si>
    <t>Emarat Plastic Thokar Niaz Baig</t>
  </si>
  <si>
    <t>Head Office Lahore</t>
  </si>
  <si>
    <t>Alam Baker Shahdrah</t>
  </si>
  <si>
    <t>Mushtaq Cut Piece Lahore</t>
  </si>
  <si>
    <t>1900 f</t>
  </si>
  <si>
    <t>Mobeen Plastic Rawalpindi</t>
  </si>
  <si>
    <t>H.A Industry Peshawar</t>
  </si>
  <si>
    <t xml:space="preserve">Bata and Service c/o Rashid Minhas </t>
  </si>
  <si>
    <t>3508 J</t>
  </si>
  <si>
    <t>High Class Bakers Gujranwala</t>
  </si>
  <si>
    <t>Good Boy Shoping Mall Fortabas</t>
  </si>
  <si>
    <t>Ayoub Traders Mall Road LHR</t>
  </si>
  <si>
    <t>1912 F</t>
  </si>
  <si>
    <t>Nadeem Bed Sheet Okara</t>
  </si>
  <si>
    <t>Hafiz Tanver Zafarwal</t>
  </si>
  <si>
    <t>3497 J</t>
  </si>
  <si>
    <t>Sabina Polymer (PVT) LTD</t>
  </si>
  <si>
    <t>ASK Framers Lahore</t>
  </si>
  <si>
    <t>Zam Zam Cap Lahore</t>
  </si>
  <si>
    <t>3546 J</t>
  </si>
  <si>
    <t>Usman Color C/O Arman Sb</t>
  </si>
  <si>
    <t>3545 J</t>
  </si>
  <si>
    <t>Abu Baker Butt Lahore</t>
  </si>
  <si>
    <t>1944 f</t>
  </si>
  <si>
    <t>1941 f</t>
  </si>
  <si>
    <t>1940 f</t>
  </si>
  <si>
    <t>1939 f</t>
  </si>
  <si>
    <t>1926 f</t>
  </si>
  <si>
    <t>3510 j</t>
  </si>
  <si>
    <t>Shaker Communication Bannu</t>
  </si>
  <si>
    <t>Nawab Jilani Plastic Layyah</t>
  </si>
  <si>
    <t>Atlas Honda LTD</t>
  </si>
  <si>
    <t>Bannu Wollen Mills Ltd</t>
  </si>
  <si>
    <t>3540 j</t>
  </si>
  <si>
    <t>3588 J</t>
  </si>
  <si>
    <t>Mahboob Printer Gujranwala</t>
  </si>
  <si>
    <t>Liaqat Bhati Rang Mahal LHR</t>
  </si>
  <si>
    <t>3587 J</t>
  </si>
  <si>
    <t>Golden Green Vally Behria Town Lahore</t>
  </si>
  <si>
    <t>3623 J</t>
  </si>
  <si>
    <t>3655 j</t>
  </si>
  <si>
    <t>3692 J</t>
  </si>
  <si>
    <t>2006 F</t>
  </si>
  <si>
    <t xml:space="preserve">Prime Aluminium Sundar </t>
  </si>
  <si>
    <t>Paradise Dry Cleaners Chakwal</t>
  </si>
  <si>
    <t>Milk Way Milk Lahore</t>
  </si>
  <si>
    <t>2002 F</t>
  </si>
  <si>
    <t>Chaudhary Milk Sweets and Bakers Jhang</t>
  </si>
  <si>
    <t xml:space="preserve">Ahsan Fayaz Cloth House Talla Kang </t>
  </si>
  <si>
    <t>3603 J</t>
  </si>
  <si>
    <t>Al Razzaq Printer Lahore</t>
  </si>
  <si>
    <t>Mushtaq Ghani GM Lahore</t>
  </si>
  <si>
    <t>3390 J</t>
  </si>
  <si>
    <t>Rasheed Optical and Vision Center Lahore</t>
  </si>
  <si>
    <t>H.M.D Troders ISD</t>
  </si>
  <si>
    <t>Acefit Timber Market LHR</t>
  </si>
  <si>
    <t>Nimir Chemicoats Limited Kharian Wala</t>
  </si>
  <si>
    <t>Sayyam Bedding Razai Lahore</t>
  </si>
  <si>
    <t>M.Boota Azam Market LHR</t>
  </si>
  <si>
    <t>Adeel SB Multan</t>
  </si>
  <si>
    <t>Alam Printer Butkhela</t>
  </si>
  <si>
    <t>3863 J</t>
  </si>
  <si>
    <t>3873 J</t>
  </si>
  <si>
    <t>13 CM</t>
  </si>
  <si>
    <t>20 CM</t>
  </si>
  <si>
    <t>18 CM</t>
  </si>
  <si>
    <t>4029 J</t>
  </si>
  <si>
    <t>4075 j</t>
  </si>
  <si>
    <t>4008 j</t>
  </si>
  <si>
    <t>2084 f</t>
  </si>
  <si>
    <t>2081 f</t>
  </si>
  <si>
    <t>2056 F</t>
  </si>
  <si>
    <t>2074 F</t>
  </si>
  <si>
    <t>24+8+8</t>
  </si>
  <si>
    <t>5/10</t>
  </si>
  <si>
    <t>4146 j</t>
  </si>
  <si>
    <t>3980 j</t>
  </si>
  <si>
    <t>3983 j</t>
  </si>
  <si>
    <t>4147 j</t>
  </si>
  <si>
    <t>3979 j</t>
  </si>
  <si>
    <t>4156 j</t>
  </si>
  <si>
    <t>2115 f</t>
  </si>
  <si>
    <t>2056 f</t>
  </si>
  <si>
    <t>4103 j</t>
  </si>
  <si>
    <t>4142 J</t>
  </si>
  <si>
    <t>4081 J</t>
  </si>
  <si>
    <t>4164 J</t>
  </si>
  <si>
    <t>2150 f</t>
  </si>
  <si>
    <t>2158 f</t>
  </si>
  <si>
    <t>4354 j</t>
  </si>
  <si>
    <t>4353 j</t>
  </si>
  <si>
    <t>4351 j</t>
  </si>
  <si>
    <t>4310 j</t>
  </si>
  <si>
    <t>4308 j</t>
  </si>
  <si>
    <t>4335 j</t>
  </si>
  <si>
    <t>4309 j</t>
  </si>
  <si>
    <t>2178 f</t>
  </si>
  <si>
    <t>2173 f</t>
  </si>
  <si>
    <t>2155 f</t>
  </si>
  <si>
    <t>262 r</t>
  </si>
  <si>
    <t>2174 f</t>
  </si>
  <si>
    <t>2175 f</t>
  </si>
  <si>
    <t>2169 f</t>
  </si>
  <si>
    <t>4334 j</t>
  </si>
  <si>
    <t>4240 j</t>
  </si>
  <si>
    <t>2170 f</t>
  </si>
  <si>
    <t>2186 f</t>
  </si>
  <si>
    <t>2172 f</t>
  </si>
  <si>
    <t>4352 j</t>
  </si>
  <si>
    <t>2176 f</t>
  </si>
  <si>
    <t>2188 f</t>
  </si>
  <si>
    <t>4322 j</t>
  </si>
  <si>
    <t>4333 j</t>
  </si>
  <si>
    <t>773-4</t>
  </si>
  <si>
    <t>4321 j</t>
  </si>
  <si>
    <t>4357 j</t>
  </si>
  <si>
    <t>2177 f</t>
  </si>
  <si>
    <t>774-1</t>
  </si>
  <si>
    <t>110-5</t>
  </si>
  <si>
    <t>111-6</t>
  </si>
  <si>
    <t>112-6</t>
  </si>
  <si>
    <t>1941 F</t>
  </si>
  <si>
    <t>775-1</t>
  </si>
  <si>
    <t>775-2</t>
  </si>
  <si>
    <t>775-3</t>
  </si>
  <si>
    <t>775-4</t>
  </si>
  <si>
    <t>776-1</t>
  </si>
  <si>
    <t>776-2</t>
  </si>
  <si>
    <t>776-3</t>
  </si>
  <si>
    <t>776-4</t>
  </si>
  <si>
    <t>777-1</t>
  </si>
  <si>
    <t>777-2</t>
  </si>
  <si>
    <t>777-3</t>
  </si>
  <si>
    <t>777-4</t>
  </si>
  <si>
    <t>778-1</t>
  </si>
  <si>
    <t>778-2</t>
  </si>
  <si>
    <t>778-3</t>
  </si>
  <si>
    <t>778-4</t>
  </si>
  <si>
    <t>779-1</t>
  </si>
  <si>
    <t>4415 j</t>
  </si>
  <si>
    <t>780-1</t>
  </si>
  <si>
    <t>4355 j</t>
  </si>
  <si>
    <t>780-2</t>
  </si>
  <si>
    <t>4481 j</t>
  </si>
  <si>
    <t>780-3</t>
  </si>
  <si>
    <t>4452 j</t>
  </si>
  <si>
    <t>780-4</t>
  </si>
  <si>
    <t>4392 j</t>
  </si>
  <si>
    <t>781-1</t>
  </si>
  <si>
    <t>781-2</t>
  </si>
  <si>
    <t>4448 j</t>
  </si>
  <si>
    <t>781-3</t>
  </si>
  <si>
    <t>4358 j</t>
  </si>
  <si>
    <t>781-4</t>
  </si>
  <si>
    <t>4469 j</t>
  </si>
  <si>
    <t>782-1</t>
  </si>
  <si>
    <t>2204 f</t>
  </si>
  <si>
    <t>782-2</t>
  </si>
  <si>
    <t>782-3</t>
  </si>
  <si>
    <t>263 r</t>
  </si>
  <si>
    <t>782-4</t>
  </si>
  <si>
    <t>783-1</t>
  </si>
  <si>
    <t>783-2</t>
  </si>
  <si>
    <t>4315 J</t>
  </si>
  <si>
    <t>18 شیٹ</t>
  </si>
  <si>
    <t>783-3</t>
  </si>
  <si>
    <t>4494 j</t>
  </si>
  <si>
    <t>784-1</t>
  </si>
  <si>
    <t>4490 j</t>
  </si>
  <si>
    <t>784-2</t>
  </si>
  <si>
    <t>4528 j</t>
  </si>
  <si>
    <t>784-3</t>
  </si>
  <si>
    <t>4488 j</t>
  </si>
  <si>
    <t>784-4</t>
  </si>
  <si>
    <t>4489 j</t>
  </si>
  <si>
    <t>785-1</t>
  </si>
  <si>
    <t>4525 j</t>
  </si>
  <si>
    <t>785-2</t>
  </si>
  <si>
    <t>2206 f</t>
  </si>
  <si>
    <t>785-3</t>
  </si>
  <si>
    <t>2208 f</t>
  </si>
  <si>
    <t>785-4</t>
  </si>
  <si>
    <t>786-1</t>
  </si>
  <si>
    <t>786-2</t>
  </si>
  <si>
    <t>786-3</t>
  </si>
  <si>
    <t>786-4</t>
  </si>
  <si>
    <t>787-1</t>
  </si>
  <si>
    <t>787-2</t>
  </si>
  <si>
    <t>787-3</t>
  </si>
  <si>
    <t>787-4</t>
  </si>
  <si>
    <t>788-1</t>
  </si>
  <si>
    <t>788-2</t>
  </si>
  <si>
    <t>788-3</t>
  </si>
  <si>
    <t>788-4</t>
  </si>
  <si>
    <t>789-1</t>
  </si>
  <si>
    <t>789-2</t>
  </si>
  <si>
    <t>789-3</t>
  </si>
  <si>
    <t>790-1</t>
  </si>
  <si>
    <t>790-2</t>
  </si>
  <si>
    <t>790-3</t>
  </si>
  <si>
    <t>790-4</t>
  </si>
  <si>
    <t>791-1</t>
  </si>
  <si>
    <t>791-2</t>
  </si>
  <si>
    <t>791-3</t>
  </si>
  <si>
    <t>791-4</t>
  </si>
  <si>
    <t>2222 F</t>
  </si>
  <si>
    <t>792-1</t>
  </si>
  <si>
    <t>2223 F</t>
  </si>
  <si>
    <t>792-2</t>
  </si>
  <si>
    <t>792-3</t>
  </si>
  <si>
    <t>792-4</t>
  </si>
  <si>
    <t>793-1</t>
  </si>
  <si>
    <t>793-2</t>
  </si>
  <si>
    <t>8391-1</t>
  </si>
  <si>
    <t>8391-2</t>
  </si>
  <si>
    <t>8391-3</t>
  </si>
  <si>
    <t>8391-4</t>
  </si>
  <si>
    <t>8392-1</t>
  </si>
  <si>
    <t>8392-2</t>
  </si>
  <si>
    <t>8392-3</t>
  </si>
  <si>
    <t>793-3</t>
  </si>
  <si>
    <t>4424 j</t>
  </si>
  <si>
    <t>794-1</t>
  </si>
  <si>
    <t>2213 f</t>
  </si>
  <si>
    <t>794-2</t>
  </si>
  <si>
    <t>4509 j</t>
  </si>
  <si>
    <t>794-3</t>
  </si>
  <si>
    <t>4535 j</t>
  </si>
  <si>
    <t>794-4</t>
  </si>
  <si>
    <t>4507 j</t>
  </si>
  <si>
    <t>795-1</t>
  </si>
  <si>
    <t>2192 f</t>
  </si>
  <si>
    <t>795-2</t>
  </si>
  <si>
    <t>4473 j</t>
  </si>
  <si>
    <t>795-3</t>
  </si>
  <si>
    <t>4508 j</t>
  </si>
  <si>
    <t>795-4</t>
  </si>
  <si>
    <t>4426 j</t>
  </si>
  <si>
    <t>796-1</t>
  </si>
  <si>
    <t>4529 j</t>
  </si>
  <si>
    <t>796-2</t>
  </si>
  <si>
    <t>4524 j</t>
  </si>
  <si>
    <t>796-3</t>
  </si>
  <si>
    <t>797-1</t>
  </si>
  <si>
    <t>797-2</t>
  </si>
  <si>
    <t>797-3</t>
  </si>
  <si>
    <t>797-4</t>
  </si>
  <si>
    <t>798-1</t>
  </si>
  <si>
    <t>798-2</t>
  </si>
  <si>
    <t>798-3</t>
  </si>
  <si>
    <t>798-4</t>
  </si>
  <si>
    <t>799-1</t>
  </si>
  <si>
    <t>799-2</t>
  </si>
  <si>
    <t>800-1</t>
  </si>
  <si>
    <t>800-2</t>
  </si>
  <si>
    <t>800-3</t>
  </si>
  <si>
    <t>800-4</t>
  </si>
  <si>
    <t>801-1</t>
  </si>
  <si>
    <t>801-2</t>
  </si>
  <si>
    <t>801-3</t>
  </si>
  <si>
    <t>801-4</t>
  </si>
  <si>
    <t>LD DISPATCH</t>
  </si>
  <si>
    <t>ROLL</t>
  </si>
  <si>
    <t>2215 F</t>
  </si>
  <si>
    <t>2255 F</t>
  </si>
  <si>
    <t>CORE WT</t>
  </si>
  <si>
    <t>4653 J</t>
  </si>
  <si>
    <t>4574 J</t>
  </si>
  <si>
    <t>4601 J</t>
  </si>
  <si>
    <t>4603 J</t>
  </si>
  <si>
    <t>COMPLETE STATUS N</t>
  </si>
  <si>
    <t>2.5/3</t>
  </si>
  <si>
    <t>7359/2</t>
  </si>
  <si>
    <t>4616 J</t>
  </si>
  <si>
    <t>7360/1</t>
  </si>
  <si>
    <t>امارات پلاسٹک چونگ</t>
  </si>
  <si>
    <t>7341/1</t>
  </si>
  <si>
    <t>7302/11</t>
  </si>
  <si>
    <t>7350/10</t>
  </si>
  <si>
    <t>7350/8</t>
  </si>
  <si>
    <t>7350/1</t>
  </si>
  <si>
    <t>412/2</t>
  </si>
  <si>
    <t>7345/2</t>
  </si>
  <si>
    <t>42P/1</t>
  </si>
  <si>
    <t>7356/1</t>
  </si>
  <si>
    <t>7334/2</t>
  </si>
  <si>
    <t>7354/2</t>
  </si>
  <si>
    <t>05X18</t>
  </si>
  <si>
    <t>7354/1</t>
  </si>
  <si>
    <t>7352/2</t>
  </si>
  <si>
    <t>11X12+02</t>
  </si>
  <si>
    <t>4615 J</t>
  </si>
  <si>
    <t>4627 J</t>
  </si>
  <si>
    <t xml:space="preserve">Pak Packages Lhr c/o Toheed Plastic </t>
  </si>
  <si>
    <t>A+B SHIFT ALL MACHINES OFF</t>
  </si>
  <si>
    <t>7362/1</t>
  </si>
  <si>
    <t>4660 J</t>
  </si>
  <si>
    <t>8/5</t>
  </si>
  <si>
    <t>24/2</t>
  </si>
  <si>
    <t>4682 J</t>
  </si>
  <si>
    <t>7359/5</t>
  </si>
  <si>
    <t>14/5</t>
  </si>
  <si>
    <t>1245.3499999999999</t>
  </si>
  <si>
    <t>995.77</t>
  </si>
  <si>
    <t>999.67000000000007</t>
  </si>
  <si>
    <t>481.44999999999993</t>
  </si>
  <si>
    <t>4618 J</t>
  </si>
  <si>
    <t>1181.23</t>
  </si>
  <si>
    <t>7360/2</t>
  </si>
  <si>
    <t>209.09</t>
  </si>
  <si>
    <t>4617 J</t>
  </si>
  <si>
    <t>940.94999999999993</t>
  </si>
  <si>
    <t>4/5</t>
  </si>
  <si>
    <t>7355/1</t>
  </si>
  <si>
    <t>9/4</t>
  </si>
  <si>
    <t>346.92999999999995</t>
  </si>
  <si>
    <t>7359/4</t>
  </si>
  <si>
    <t>7359/6</t>
  </si>
  <si>
    <t>7350/5</t>
  </si>
  <si>
    <t>7350/11</t>
  </si>
  <si>
    <t>7360/5</t>
  </si>
  <si>
    <t>16x22</t>
  </si>
  <si>
    <t>7361/2</t>
  </si>
  <si>
    <t>طفیل لاثانی ملتان</t>
  </si>
  <si>
    <t>1416/2</t>
  </si>
  <si>
    <t>7361/6</t>
  </si>
  <si>
    <t>05X10</t>
  </si>
  <si>
    <t>7352/6</t>
  </si>
  <si>
    <t>02.50X28</t>
  </si>
  <si>
    <t>7361/8</t>
  </si>
  <si>
    <t>7359/1</t>
  </si>
  <si>
    <t>7336/1</t>
  </si>
  <si>
    <t>06X26</t>
  </si>
  <si>
    <t>7361/5</t>
  </si>
  <si>
    <t>7361/4</t>
  </si>
  <si>
    <t>7360/3</t>
  </si>
  <si>
    <t>24x48</t>
  </si>
  <si>
    <t>24x36</t>
  </si>
  <si>
    <t>2436/2</t>
  </si>
  <si>
    <t>12x18</t>
  </si>
  <si>
    <t>7360/6</t>
  </si>
  <si>
    <t>12x20</t>
  </si>
  <si>
    <t>510/1</t>
  </si>
  <si>
    <t>7351/7</t>
  </si>
  <si>
    <t>04X22</t>
  </si>
  <si>
    <t>7351/6</t>
  </si>
  <si>
    <t>04X16</t>
  </si>
  <si>
    <t>7351/5</t>
  </si>
  <si>
    <t>7352/5</t>
  </si>
  <si>
    <t>802-1</t>
  </si>
  <si>
    <t>802-2</t>
  </si>
  <si>
    <t>802-3</t>
  </si>
  <si>
    <t>802-4</t>
  </si>
  <si>
    <t>803-1</t>
  </si>
  <si>
    <t>803-2</t>
  </si>
  <si>
    <t>803-3</t>
  </si>
  <si>
    <t>803-4</t>
  </si>
  <si>
    <t>804-1</t>
  </si>
  <si>
    <t>4464 j</t>
  </si>
  <si>
    <t>4598 J</t>
  </si>
  <si>
    <t>2783/5</t>
  </si>
  <si>
    <t>4595 J</t>
  </si>
  <si>
    <t>4654 J</t>
  </si>
  <si>
    <t>2239 F</t>
  </si>
  <si>
    <t>4464 J</t>
  </si>
  <si>
    <t>4596 J</t>
  </si>
  <si>
    <t>4579 J</t>
  </si>
  <si>
    <t>2256 F</t>
  </si>
  <si>
    <t>4499 J</t>
  </si>
  <si>
    <t>4630 J</t>
  </si>
  <si>
    <t>4656 J</t>
  </si>
  <si>
    <t>4655 J</t>
  </si>
  <si>
    <t>2238 F</t>
  </si>
  <si>
    <t>2227 F</t>
  </si>
  <si>
    <t>4533 J</t>
  </si>
  <si>
    <t>80 MM</t>
  </si>
  <si>
    <t>106.89999999999999</t>
  </si>
  <si>
    <t>2258 F</t>
  </si>
  <si>
    <t>116.4</t>
  </si>
  <si>
    <t>2254 F</t>
  </si>
  <si>
    <t>4665 J</t>
  </si>
  <si>
    <t>4491 J</t>
  </si>
  <si>
    <t>209.70000000000002</t>
  </si>
  <si>
    <t>4564 J</t>
  </si>
  <si>
    <t>305.85000000000002</t>
  </si>
  <si>
    <t>264 R</t>
  </si>
  <si>
    <t>4960.12</t>
  </si>
  <si>
    <t>2245 F</t>
  </si>
  <si>
    <t>205.7</t>
  </si>
  <si>
    <t>2246 F</t>
  </si>
  <si>
    <t>251.9</t>
  </si>
  <si>
    <t>116.7</t>
  </si>
  <si>
    <t>4680 J</t>
  </si>
  <si>
    <t>4379 J</t>
  </si>
  <si>
    <t>4681 J</t>
  </si>
  <si>
    <t>2262 F</t>
  </si>
  <si>
    <t>4582 J</t>
  </si>
  <si>
    <t>2265 F</t>
  </si>
  <si>
    <t>2266 F</t>
  </si>
  <si>
    <t>306.68000000000006</t>
  </si>
  <si>
    <t>2951.4700000000003</t>
  </si>
  <si>
    <t>317.60000000000002</t>
  </si>
  <si>
    <t>161.19999999999999</t>
  </si>
  <si>
    <t>79</t>
  </si>
  <si>
    <t>Liaqat Landa Bazar Lahore</t>
  </si>
  <si>
    <t>52.199999999999996</t>
  </si>
  <si>
    <t>56.8</t>
  </si>
  <si>
    <t>4679 J</t>
  </si>
  <si>
    <t>62.800000000000004</t>
  </si>
  <si>
    <t>4667 J</t>
  </si>
  <si>
    <t>Mehboob Plastic Gujranwala</t>
  </si>
  <si>
    <t>108.6</t>
  </si>
  <si>
    <t>4683 J</t>
  </si>
  <si>
    <t>756.40000000000009</t>
  </si>
  <si>
    <t>2799/1</t>
  </si>
  <si>
    <t>ZEPHYR TEXTILE (PVT) LTD</t>
  </si>
  <si>
    <t>2247 F</t>
  </si>
  <si>
    <t>4463 J</t>
  </si>
  <si>
    <t>805-1</t>
  </si>
  <si>
    <t>805-2</t>
  </si>
  <si>
    <t>805-3</t>
  </si>
  <si>
    <t>805-4</t>
  </si>
  <si>
    <t>806-1</t>
  </si>
  <si>
    <t>806-2</t>
  </si>
  <si>
    <t>806-3</t>
  </si>
  <si>
    <t>806-4</t>
  </si>
  <si>
    <t>807-1</t>
  </si>
  <si>
    <t>807-2</t>
  </si>
  <si>
    <t>807-3</t>
  </si>
  <si>
    <t>807-4</t>
  </si>
  <si>
    <t>808-1</t>
  </si>
  <si>
    <t>808-2</t>
  </si>
  <si>
    <t>808-3</t>
  </si>
  <si>
    <t>808-4</t>
  </si>
  <si>
    <t>809-1</t>
  </si>
  <si>
    <t>809-2</t>
  </si>
  <si>
    <t>809-3</t>
  </si>
  <si>
    <t>671.62</t>
  </si>
  <si>
    <t>102.23</t>
  </si>
  <si>
    <t>977.92000000000007</t>
  </si>
  <si>
    <t>499.34000000000003</t>
  </si>
  <si>
    <t>2801/1</t>
  </si>
  <si>
    <t>6/5</t>
  </si>
  <si>
    <t>2800/2</t>
  </si>
  <si>
    <t>ارسلان پلاسٹک عمر صاحب C/O شاہزیب صاحب</t>
  </si>
  <si>
    <t>88.48</t>
  </si>
  <si>
    <t>2800/1</t>
  </si>
  <si>
    <t>70.75</t>
  </si>
  <si>
    <t>7347/1</t>
  </si>
  <si>
    <t>بلال صاحب اعظم مارکیٹ</t>
  </si>
  <si>
    <t>54.8</t>
  </si>
  <si>
    <t>12/5</t>
  </si>
  <si>
    <t>512.1</t>
  </si>
  <si>
    <t>3/2</t>
  </si>
  <si>
    <t>7366/2</t>
  </si>
  <si>
    <t>شمائل پلاسٹک بھکر</t>
  </si>
  <si>
    <t>104.81</t>
  </si>
  <si>
    <t>7373/1</t>
  </si>
  <si>
    <t>ہیڈافس لاہور</t>
  </si>
  <si>
    <t>240.33</t>
  </si>
  <si>
    <t>7377/2</t>
  </si>
  <si>
    <t>14x17</t>
  </si>
  <si>
    <t>7376/12</t>
  </si>
  <si>
    <t>69/2</t>
  </si>
  <si>
    <t>4658 J</t>
  </si>
  <si>
    <t>7360/7</t>
  </si>
  <si>
    <t>12x14</t>
  </si>
  <si>
    <t>7360/10</t>
  </si>
  <si>
    <t>07x09</t>
  </si>
  <si>
    <t>7361/7</t>
  </si>
  <si>
    <t>810/4</t>
  </si>
  <si>
    <t>816/1</t>
  </si>
  <si>
    <t>810-1</t>
  </si>
  <si>
    <t>810-2</t>
  </si>
  <si>
    <t>810-3</t>
  </si>
  <si>
    <t>810-4</t>
  </si>
  <si>
    <t>811-1</t>
  </si>
  <si>
    <t>811-2</t>
  </si>
  <si>
    <t>811-3</t>
  </si>
  <si>
    <t>811-4</t>
  </si>
  <si>
    <t>812-1</t>
  </si>
  <si>
    <t>812-2</t>
  </si>
  <si>
    <t>4463 j</t>
  </si>
  <si>
    <t>813-1</t>
  </si>
  <si>
    <t>4666 j</t>
  </si>
  <si>
    <t>813-2</t>
  </si>
  <si>
    <t>4562 j</t>
  </si>
  <si>
    <t>Ibraheem Beauty Shop Jehlum</t>
  </si>
  <si>
    <t>813-3</t>
  </si>
  <si>
    <t>4563 j</t>
  </si>
  <si>
    <t>813-4</t>
  </si>
  <si>
    <t>4683 j</t>
  </si>
  <si>
    <t>814-1</t>
  </si>
  <si>
    <t>2271 f</t>
  </si>
  <si>
    <t>814-2</t>
  </si>
  <si>
    <t>2269 f</t>
  </si>
  <si>
    <t>814-3</t>
  </si>
  <si>
    <t>2268 f</t>
  </si>
  <si>
    <t>814-4</t>
  </si>
  <si>
    <t>2254 f</t>
  </si>
  <si>
    <t>815-1</t>
  </si>
  <si>
    <t>2272 f</t>
  </si>
  <si>
    <t>815-2</t>
  </si>
  <si>
    <t>4578 j</t>
  </si>
  <si>
    <t>815-3</t>
  </si>
  <si>
    <t>4678 j</t>
  </si>
  <si>
    <t>815-4</t>
  </si>
  <si>
    <t>2244 f</t>
  </si>
  <si>
    <t>816-1</t>
  </si>
  <si>
    <t>4499 j</t>
  </si>
  <si>
    <t>816-2</t>
  </si>
  <si>
    <t>2247 f</t>
  </si>
  <si>
    <t>816-3</t>
  </si>
  <si>
    <t>2519.75</t>
  </si>
  <si>
    <t>178.1</t>
  </si>
  <si>
    <t>3009.32</t>
  </si>
  <si>
    <t>2861.7999999999997</t>
  </si>
  <si>
    <t>353.70000000000005</t>
  </si>
  <si>
    <t>115.8</t>
  </si>
  <si>
    <t>535.46</t>
  </si>
  <si>
    <t>1401.2199999999998</t>
  </si>
  <si>
    <t>304.86</t>
  </si>
  <si>
    <t>4666 J</t>
  </si>
  <si>
    <t>105.6</t>
  </si>
  <si>
    <t>4678 J</t>
  </si>
  <si>
    <t>50.800000000000004</t>
  </si>
  <si>
    <t>2272 F</t>
  </si>
  <si>
    <t>264.60000000000002</t>
  </si>
  <si>
    <t>4578 J</t>
  </si>
  <si>
    <t>500.73999999999995</t>
  </si>
  <si>
    <t>4563 J</t>
  </si>
  <si>
    <t>154.42000000000002</t>
  </si>
  <si>
    <t>4562 J</t>
  </si>
  <si>
    <t>94.68</t>
  </si>
  <si>
    <t>2269 F</t>
  </si>
  <si>
    <t>261.15999999999997</t>
  </si>
  <si>
    <t>2244 F</t>
  </si>
  <si>
    <t>69.5</t>
  </si>
  <si>
    <t>2268 F</t>
  </si>
  <si>
    <t>210.20999999999998</t>
  </si>
  <si>
    <t>2271 F</t>
  </si>
  <si>
    <t>55.5</t>
  </si>
  <si>
    <t>4703 J</t>
  </si>
  <si>
    <t>2276 F</t>
  </si>
  <si>
    <t>4690 J</t>
  </si>
  <si>
    <t>M Faisal Gujranwala</t>
  </si>
  <si>
    <t>2274 F</t>
  </si>
  <si>
    <t>2275 F</t>
  </si>
  <si>
    <t>2802/1</t>
  </si>
  <si>
    <t>PT-02 (MURAD PLASTIC MINGORA)</t>
  </si>
  <si>
    <t>2802/2</t>
  </si>
  <si>
    <t>4677 J</t>
  </si>
  <si>
    <t>4691 J</t>
  </si>
  <si>
    <t>2252 F</t>
  </si>
  <si>
    <t>2284 F</t>
  </si>
  <si>
    <t>2264 F</t>
  </si>
  <si>
    <t>4705 J</t>
  </si>
  <si>
    <t>4704 J</t>
  </si>
  <si>
    <t>1020.61</t>
  </si>
  <si>
    <t>AV</t>
  </si>
  <si>
    <t>4579 j</t>
  </si>
  <si>
    <t>4595 j</t>
  </si>
  <si>
    <t>4656 j</t>
  </si>
  <si>
    <t>2239 f</t>
  </si>
  <si>
    <t>2238 f</t>
  </si>
  <si>
    <t>2245 f</t>
  </si>
  <si>
    <t>4616 j</t>
  </si>
  <si>
    <t>pp</t>
  </si>
  <si>
    <t>4686 j</t>
  </si>
  <si>
    <t>4660 j</t>
  </si>
  <si>
    <t>4655 j</t>
  </si>
  <si>
    <t>4691 j</t>
  </si>
  <si>
    <t>7373/5</t>
  </si>
  <si>
    <t>7373/7</t>
  </si>
  <si>
    <t>7376/14</t>
  </si>
  <si>
    <t>7373/2</t>
  </si>
  <si>
    <t>7377/4</t>
  </si>
  <si>
    <t>19</t>
  </si>
  <si>
    <t>7377/6</t>
  </si>
  <si>
    <t>08X10+02</t>
  </si>
  <si>
    <t>7377/3</t>
  </si>
  <si>
    <t>12X16+02</t>
  </si>
  <si>
    <t>17</t>
  </si>
  <si>
    <t>7377/1</t>
  </si>
  <si>
    <t>1255.9600000000003</t>
  </si>
  <si>
    <t>1426.27</t>
  </si>
  <si>
    <t>537.90000000000009</t>
  </si>
  <si>
    <t>809.8599999999999</t>
  </si>
  <si>
    <t>2/2</t>
  </si>
  <si>
    <t>7380/1</t>
  </si>
  <si>
    <t>931</t>
  </si>
  <si>
    <t>4741 J</t>
  </si>
  <si>
    <t>375.24</t>
  </si>
  <si>
    <t>52.68</t>
  </si>
  <si>
    <t>4733 J</t>
  </si>
  <si>
    <t>Chaudhry Milk Sweets and Bakers Jhangh</t>
  </si>
  <si>
    <t>98.44</t>
  </si>
  <si>
    <t>430.33</t>
  </si>
  <si>
    <t>7373/4</t>
  </si>
  <si>
    <t>410.36</t>
  </si>
  <si>
    <t>1113.1999999999998</t>
  </si>
  <si>
    <t>7369/1</t>
  </si>
  <si>
    <t>قاری اشرف گجرات</t>
  </si>
  <si>
    <t>113.4</t>
  </si>
  <si>
    <t>2270 F</t>
  </si>
  <si>
    <t>7366/4</t>
  </si>
  <si>
    <t>45/3</t>
  </si>
  <si>
    <t>7352/4</t>
  </si>
  <si>
    <t>34/1</t>
  </si>
  <si>
    <t>913/2</t>
  </si>
  <si>
    <t>814/3</t>
  </si>
  <si>
    <t>916/2</t>
  </si>
  <si>
    <t>817-1</t>
  </si>
  <si>
    <t>817-2</t>
  </si>
  <si>
    <t>817-3</t>
  </si>
  <si>
    <t>817-4</t>
  </si>
  <si>
    <t>818-1</t>
  </si>
  <si>
    <t>818-2</t>
  </si>
  <si>
    <t>2273 F</t>
  </si>
  <si>
    <t>818-3</t>
  </si>
  <si>
    <t>818-4</t>
  </si>
  <si>
    <t>819-1</t>
  </si>
  <si>
    <t>819-2</t>
  </si>
  <si>
    <t>819-3</t>
  </si>
  <si>
    <t>819-4</t>
  </si>
  <si>
    <t>820-1</t>
  </si>
  <si>
    <t>820-2</t>
  </si>
  <si>
    <t>820-3</t>
  </si>
  <si>
    <t>4702 j</t>
  </si>
  <si>
    <t>821-1</t>
  </si>
  <si>
    <t>4641 j</t>
  </si>
  <si>
    <t>Golden Chemical Faisalbad</t>
  </si>
  <si>
    <t>821-2</t>
  </si>
  <si>
    <t>4639 j</t>
  </si>
  <si>
    <t>821-3</t>
  </si>
  <si>
    <t>4749 j</t>
  </si>
  <si>
    <t>821-4</t>
  </si>
  <si>
    <t>4712 j</t>
  </si>
  <si>
    <t>822-1</t>
  </si>
  <si>
    <t>4780 j</t>
  </si>
  <si>
    <t>822-2</t>
  </si>
  <si>
    <t>4701 j</t>
  </si>
  <si>
    <t>822-3</t>
  </si>
  <si>
    <t>4748 j</t>
  </si>
  <si>
    <t>822-4</t>
  </si>
  <si>
    <t>2288 f</t>
  </si>
  <si>
    <t>823-1</t>
  </si>
  <si>
    <t>4715 j</t>
  </si>
  <si>
    <t>823-2</t>
  </si>
  <si>
    <t>2257 f</t>
  </si>
  <si>
    <t>823-3</t>
  </si>
  <si>
    <t>2285 F</t>
  </si>
  <si>
    <t>824-1</t>
  </si>
  <si>
    <t>4814 J</t>
  </si>
  <si>
    <t>Rewaj Garments Sialkot</t>
  </si>
  <si>
    <t>824-2</t>
  </si>
  <si>
    <t>4604 J</t>
  </si>
  <si>
    <t>Braggs Kids Isb</t>
  </si>
  <si>
    <t>824-3</t>
  </si>
  <si>
    <t>824-4</t>
  </si>
  <si>
    <t>4709 J</t>
  </si>
  <si>
    <t>825-1</t>
  </si>
  <si>
    <t>4637 J</t>
  </si>
  <si>
    <t>825-2</t>
  </si>
  <si>
    <t>4640 J</t>
  </si>
  <si>
    <t>825-3</t>
  </si>
  <si>
    <t>4638 J</t>
  </si>
  <si>
    <t>825-4</t>
  </si>
  <si>
    <t>4769 J</t>
  </si>
  <si>
    <t>Golden Chemical Faislbad</t>
  </si>
  <si>
    <t>826-2</t>
  </si>
  <si>
    <t>826-3</t>
  </si>
  <si>
    <t>968.06999999999994</t>
  </si>
  <si>
    <t>2592.42</t>
  </si>
  <si>
    <t>146.69</t>
  </si>
  <si>
    <t>103.8</t>
  </si>
  <si>
    <t>133.9</t>
  </si>
  <si>
    <t>107</t>
  </si>
  <si>
    <t>105.69999999999999</t>
  </si>
  <si>
    <t>106.36</t>
  </si>
  <si>
    <t>102.00000000000001</t>
  </si>
  <si>
    <t>117.7</t>
  </si>
  <si>
    <t>150</t>
  </si>
  <si>
    <t>207.6</t>
  </si>
  <si>
    <t>31.000000000000004</t>
  </si>
  <si>
    <t>662.90000000000009</t>
  </si>
  <si>
    <t>148.41</t>
  </si>
  <si>
    <t>142.42000000000002</t>
  </si>
  <si>
    <t>4715 J</t>
  </si>
  <si>
    <t>119.26</t>
  </si>
  <si>
    <t>75.400000000000006</t>
  </si>
  <si>
    <t>4748 J</t>
  </si>
  <si>
    <t>199.7</t>
  </si>
  <si>
    <t>4749 J</t>
  </si>
  <si>
    <t>289.7</t>
  </si>
  <si>
    <t>4738 J</t>
  </si>
  <si>
    <t>4701 J</t>
  </si>
  <si>
    <t>139.29999999999998</t>
  </si>
  <si>
    <t>4702 J</t>
  </si>
  <si>
    <t>109.4</t>
  </si>
  <si>
    <t>4780 J</t>
  </si>
  <si>
    <t>124.89999999999999</t>
  </si>
  <si>
    <t>4712 J</t>
  </si>
  <si>
    <t>197.85</t>
  </si>
  <si>
    <t>4641 J</t>
  </si>
  <si>
    <t>579.20000000000005</t>
  </si>
  <si>
    <t>4639 J</t>
  </si>
  <si>
    <t>306.5</t>
  </si>
  <si>
    <t>501.29999999999995</t>
  </si>
  <si>
    <t>2257 F</t>
  </si>
  <si>
    <t>198.14999999999998</t>
  </si>
  <si>
    <t>2288 F</t>
  </si>
  <si>
    <t>191.42000000000002</t>
  </si>
  <si>
    <t>2287 F</t>
  </si>
  <si>
    <t>759.31000000000006</t>
  </si>
  <si>
    <t>4706 J</t>
  </si>
  <si>
    <t>4506 J</t>
  </si>
  <si>
    <t>120MM</t>
  </si>
  <si>
    <t>29-30</t>
  </si>
  <si>
    <t>2804/1</t>
  </si>
  <si>
    <t>2803/1</t>
  </si>
  <si>
    <t>PT-02 (MUBEEN PLAS RWP)</t>
  </si>
  <si>
    <t>283.41000000000003</t>
  </si>
  <si>
    <t>94.1</t>
  </si>
  <si>
    <t>89.1</t>
  </si>
  <si>
    <t>413</t>
  </si>
  <si>
    <t>325.93</t>
  </si>
  <si>
    <t>2286 F</t>
  </si>
  <si>
    <t>LD YELLOW</t>
  </si>
  <si>
    <t>15-18</t>
  </si>
  <si>
    <t>4747 J</t>
  </si>
  <si>
    <t>258.60000000000002</t>
  </si>
  <si>
    <t>4812 J</t>
  </si>
  <si>
    <t>4746 J</t>
  </si>
  <si>
    <t>192.10000000000002</t>
  </si>
  <si>
    <t>4779 J</t>
  </si>
  <si>
    <t>151.30000000000001</t>
  </si>
  <si>
    <t>4753 J</t>
  </si>
  <si>
    <t>Sheikh Sheraz Sialkot</t>
  </si>
  <si>
    <t>228-1</t>
  </si>
  <si>
    <t>228-2</t>
  </si>
  <si>
    <t>229-1</t>
  </si>
  <si>
    <t>7373/6</t>
  </si>
  <si>
    <t>7390/1</t>
  </si>
  <si>
    <t>طارق سوپ چکوال</t>
  </si>
  <si>
    <t>7373/3</t>
  </si>
  <si>
    <t>09X12+02</t>
  </si>
  <si>
    <t>4742 J</t>
  </si>
  <si>
    <t>7390/4</t>
  </si>
  <si>
    <t>14X20+02</t>
  </si>
  <si>
    <t>7377/5</t>
  </si>
  <si>
    <t>13X15+02</t>
  </si>
  <si>
    <t>4.5X6+2</t>
  </si>
  <si>
    <t>5225.78</t>
  </si>
  <si>
    <t>488.68</t>
  </si>
  <si>
    <t>947.50000000000011</t>
  </si>
  <si>
    <t>2102.61</t>
  </si>
  <si>
    <t>7380/2</t>
  </si>
  <si>
    <t>155.14000000000001</t>
  </si>
  <si>
    <t>6/6</t>
  </si>
  <si>
    <t>1045.53</t>
  </si>
  <si>
    <t>7361/3</t>
  </si>
  <si>
    <t>108.44</t>
  </si>
  <si>
    <t>12/6</t>
  </si>
  <si>
    <t>1120.0199999999998</t>
  </si>
  <si>
    <t>133.79999999999998</t>
  </si>
  <si>
    <t>7369/2</t>
  </si>
  <si>
    <t>79.55</t>
  </si>
  <si>
    <t>3/3</t>
  </si>
  <si>
    <t>4/6</t>
  </si>
  <si>
    <t>6/7</t>
  </si>
  <si>
    <t>4619 J</t>
  </si>
  <si>
    <t>1000.42</t>
  </si>
  <si>
    <t>4864 J</t>
  </si>
  <si>
    <t>7391/2</t>
  </si>
  <si>
    <t>محبت A لاہور</t>
  </si>
  <si>
    <t>298.64000000000004</t>
  </si>
  <si>
    <t>1016/2</t>
  </si>
  <si>
    <t>44/3</t>
  </si>
  <si>
    <t>04X04</t>
  </si>
  <si>
    <t>68/5</t>
  </si>
  <si>
    <t>7395/17</t>
  </si>
  <si>
    <t>4802 J</t>
  </si>
  <si>
    <t>High Class Bakers Gujrat</t>
  </si>
  <si>
    <t>4736 J</t>
  </si>
  <si>
    <t>4804 J</t>
  </si>
  <si>
    <t>Airy Food Gujranwala</t>
  </si>
  <si>
    <t>4737 J</t>
  </si>
  <si>
    <t>4829 J</t>
  </si>
  <si>
    <t>Ajwa Fabrics Vehari</t>
  </si>
  <si>
    <t>4813 J</t>
  </si>
  <si>
    <t>4735 J</t>
  </si>
  <si>
    <t>4631 J</t>
  </si>
  <si>
    <t>4849 J</t>
  </si>
  <si>
    <t>4670 J</t>
  </si>
  <si>
    <t>4669 J</t>
  </si>
  <si>
    <t>4668 J</t>
  </si>
  <si>
    <t>4710 J</t>
  </si>
  <si>
    <t>4695 J</t>
  </si>
  <si>
    <t>Imran Printing Multan</t>
  </si>
  <si>
    <t>2248 F</t>
  </si>
  <si>
    <t>2304 F</t>
  </si>
  <si>
    <t>2305 F</t>
  </si>
  <si>
    <t>2296 F</t>
  </si>
  <si>
    <t>4850 J</t>
  </si>
  <si>
    <t>LDریڈ</t>
  </si>
  <si>
    <t>4851 J</t>
  </si>
  <si>
    <t>2311 F</t>
  </si>
  <si>
    <t>4762 J</t>
  </si>
  <si>
    <t>Hadyat Khan Peshawar</t>
  </si>
  <si>
    <t>4707 J</t>
  </si>
  <si>
    <t>4768 J</t>
  </si>
  <si>
    <t>4636 J</t>
  </si>
  <si>
    <t>1118.72</t>
  </si>
  <si>
    <t>156.91999999999999</t>
  </si>
  <si>
    <t>118.5</t>
  </si>
  <si>
    <t>162.66</t>
  </si>
  <si>
    <t>489.94999999999993</t>
  </si>
  <si>
    <t>271.34000000000003</t>
  </si>
  <si>
    <t>1107.08</t>
  </si>
  <si>
    <t>167.57999999999998</t>
  </si>
  <si>
    <t>304.20000000000005</t>
  </si>
  <si>
    <t>619.57999999999993</t>
  </si>
  <si>
    <t>147.79999999999998</t>
  </si>
  <si>
    <t>103.6</t>
  </si>
  <si>
    <t>93.100000000000009</t>
  </si>
  <si>
    <t>92.399999999999991</t>
  </si>
  <si>
    <t>147.52000000000001</t>
  </si>
  <si>
    <t>123.17999999999998</t>
  </si>
  <si>
    <t>99.320000000000022</t>
  </si>
  <si>
    <t>249.4</t>
  </si>
  <si>
    <t>100.10000000000001</t>
  </si>
  <si>
    <t>4743 J</t>
  </si>
  <si>
    <t>117.62</t>
  </si>
  <si>
    <t>152.76</t>
  </si>
  <si>
    <t>83.8</t>
  </si>
  <si>
    <t>4854 J</t>
  </si>
  <si>
    <t>484.49999999999994</t>
  </si>
  <si>
    <t>2249 F</t>
  </si>
  <si>
    <t>1413.5</t>
  </si>
  <si>
    <t>2250 F</t>
  </si>
  <si>
    <t>64.8</t>
  </si>
  <si>
    <t>2293 F</t>
  </si>
  <si>
    <t>95.35</t>
  </si>
  <si>
    <t>4828 J</t>
  </si>
  <si>
    <t>110.46000000000001</t>
  </si>
  <si>
    <t>161.84</t>
  </si>
  <si>
    <t>1466.4999999999998</t>
  </si>
  <si>
    <t>4708 J</t>
  </si>
  <si>
    <t>93.34</t>
  </si>
  <si>
    <t>80.099999999999994</t>
  </si>
  <si>
    <t>69.400000000000006</t>
  </si>
  <si>
    <t>108.8</t>
  </si>
  <si>
    <t>121.54999999999998</t>
  </si>
  <si>
    <t>199</t>
  </si>
  <si>
    <t>585.39999999999986</t>
  </si>
  <si>
    <t>303.3</t>
  </si>
  <si>
    <t>305.39999999999992</t>
  </si>
  <si>
    <t>4860 J</t>
  </si>
  <si>
    <t>89</t>
  </si>
  <si>
    <t>506.87</t>
  </si>
  <si>
    <t>4825 J</t>
  </si>
  <si>
    <t>7391/1</t>
  </si>
  <si>
    <t>1363.8100000000002</t>
  </si>
  <si>
    <t>492.43000000000006</t>
  </si>
  <si>
    <t>1161.9499999999998</t>
  </si>
  <si>
    <t>773.12</t>
  </si>
  <si>
    <t>1270.07</t>
  </si>
  <si>
    <t>4734 J</t>
  </si>
  <si>
    <t>99.98</t>
  </si>
  <si>
    <t>4862 J</t>
  </si>
  <si>
    <t>1042.06</t>
  </si>
  <si>
    <t>300.71999999999997</t>
  </si>
  <si>
    <t>9/5</t>
  </si>
  <si>
    <t>930.27</t>
  </si>
  <si>
    <t>3/4</t>
  </si>
  <si>
    <t>682.53000000000009</t>
  </si>
  <si>
    <t>4/7</t>
  </si>
  <si>
    <t>238.3</t>
  </si>
  <si>
    <t>8/6</t>
  </si>
  <si>
    <t>1030.43</t>
  </si>
  <si>
    <t>4863 J</t>
  </si>
  <si>
    <t>1116.3399999999999</t>
  </si>
  <si>
    <t>12/7</t>
  </si>
  <si>
    <t>1001.7900000000001</t>
  </si>
  <si>
    <t>7396/1</t>
  </si>
  <si>
    <t>خواجہ مدثر ٹمبر مارکیٹ</t>
  </si>
  <si>
    <t>445.91999999999996</t>
  </si>
  <si>
    <t>7394/1</t>
  </si>
  <si>
    <t>156.33000000000001</t>
  </si>
  <si>
    <t>7404/2</t>
  </si>
  <si>
    <t>230.81</t>
  </si>
  <si>
    <t>7398/5</t>
  </si>
  <si>
    <t>205.74</t>
  </si>
  <si>
    <t>7398/4</t>
  </si>
  <si>
    <t>249.21000000000004</t>
  </si>
  <si>
    <t>7404/1</t>
  </si>
  <si>
    <t>70.709999999999994</t>
  </si>
  <si>
    <t>7398/9</t>
  </si>
  <si>
    <t>362.54</t>
  </si>
  <si>
    <t>7398/10</t>
  </si>
  <si>
    <t>69.09</t>
  </si>
  <si>
    <t>7398/3</t>
  </si>
  <si>
    <t>280.77</t>
  </si>
  <si>
    <t>18/5</t>
  </si>
  <si>
    <t>217.65000000000003</t>
  </si>
  <si>
    <t>7398/2</t>
  </si>
  <si>
    <t>303.83</t>
  </si>
  <si>
    <t>7398/8</t>
  </si>
  <si>
    <t>135.22</t>
  </si>
  <si>
    <t>11/5</t>
  </si>
  <si>
    <t>1037.9000000000001</t>
  </si>
  <si>
    <t>2/3</t>
  </si>
  <si>
    <t>140.08999999999997</t>
  </si>
  <si>
    <t>7411/7</t>
  </si>
  <si>
    <t>153.63</t>
  </si>
  <si>
    <t>7399/1</t>
  </si>
  <si>
    <t>105.38999999999999</t>
  </si>
  <si>
    <t>7411/5</t>
  </si>
  <si>
    <t>56.37</t>
  </si>
  <si>
    <t>7311/5</t>
  </si>
  <si>
    <t>ایم ار یس   سرگودھا</t>
  </si>
  <si>
    <t>105.40999999999998</t>
  </si>
  <si>
    <t>7415/1</t>
  </si>
  <si>
    <t>125.21999999999998</t>
  </si>
  <si>
    <t>7411/3</t>
  </si>
  <si>
    <t>51.33</t>
  </si>
  <si>
    <t>16/3</t>
  </si>
  <si>
    <t>89.45</t>
  </si>
  <si>
    <t>7408/2</t>
  </si>
  <si>
    <t>رمضان پلاسٹک سیالکوٹ</t>
  </si>
  <si>
    <t>51.39</t>
  </si>
  <si>
    <t>11.6X14.6+3</t>
  </si>
  <si>
    <t>4773 J</t>
  </si>
  <si>
    <t>4859 J</t>
  </si>
  <si>
    <t>9X12 (13X16)</t>
  </si>
  <si>
    <t>4922 J</t>
  </si>
  <si>
    <t>7403/1</t>
  </si>
  <si>
    <t>7400/1</t>
  </si>
  <si>
    <t>12X17+02</t>
  </si>
  <si>
    <t>7398/1</t>
  </si>
  <si>
    <t>7398/12</t>
  </si>
  <si>
    <t>04.50X06</t>
  </si>
  <si>
    <t>7376/9</t>
  </si>
  <si>
    <t>1420/3</t>
  </si>
  <si>
    <t>3.54/1</t>
  </si>
  <si>
    <t>4.5</t>
  </si>
  <si>
    <t>07X11.25</t>
  </si>
  <si>
    <t>09X13.25</t>
  </si>
  <si>
    <t>1216/3</t>
  </si>
  <si>
    <t>913/3</t>
  </si>
  <si>
    <t>7395/16</t>
  </si>
  <si>
    <t>2.53/1</t>
  </si>
  <si>
    <t>1622/2</t>
  </si>
  <si>
    <t>1214/3</t>
  </si>
  <si>
    <t>34/2</t>
  </si>
  <si>
    <t>07X15</t>
  </si>
  <si>
    <t>7415/2</t>
  </si>
  <si>
    <t>1622/3</t>
  </si>
  <si>
    <t>7417/1</t>
  </si>
  <si>
    <t>02X04</t>
  </si>
  <si>
    <t>7413/2</t>
  </si>
  <si>
    <t>03X06</t>
  </si>
  <si>
    <t>7413/1</t>
  </si>
  <si>
    <t>03X08</t>
  </si>
  <si>
    <t>310/1</t>
  </si>
  <si>
    <t>G Khan G Arts Azam Market Lahore</t>
  </si>
  <si>
    <t>1259.0999999999999</t>
  </si>
  <si>
    <t>5324.8000000000011</t>
  </si>
  <si>
    <t>927.56</t>
  </si>
  <si>
    <t>157.55999999999997</t>
  </si>
  <si>
    <t>124.26</t>
  </si>
  <si>
    <t>113</t>
  </si>
  <si>
    <t>2486.1000000000004</t>
  </si>
  <si>
    <t>4721 J</t>
  </si>
  <si>
    <t>Dot Focks Lhr C/O Shahid Qadri Sb</t>
  </si>
  <si>
    <t>2.5-3/5-6</t>
  </si>
  <si>
    <t>97.98</t>
  </si>
  <si>
    <t>4921 J</t>
  </si>
  <si>
    <t>510.41999999999996</t>
  </si>
  <si>
    <t>4811 J</t>
  </si>
  <si>
    <t>67.52</t>
  </si>
  <si>
    <t>2306 F</t>
  </si>
  <si>
    <t>54.15</t>
  </si>
  <si>
    <t>4920 J</t>
  </si>
  <si>
    <t>505.40000000000003</t>
  </si>
  <si>
    <t>2310 F</t>
  </si>
  <si>
    <t>61.02</t>
  </si>
  <si>
    <t>2312 F</t>
  </si>
  <si>
    <t>71.61999999999999</t>
  </si>
  <si>
    <t>2291 F</t>
  </si>
  <si>
    <t>563.90000000000009</t>
  </si>
  <si>
    <t>4846 J</t>
  </si>
  <si>
    <t>371.23</t>
  </si>
  <si>
    <t>4845 J</t>
  </si>
  <si>
    <t>98.7</t>
  </si>
  <si>
    <t>4848 J</t>
  </si>
  <si>
    <t>LDیلو</t>
  </si>
  <si>
    <t>162.5</t>
  </si>
  <si>
    <t>4792 J</t>
  </si>
  <si>
    <t>Eman Chemical Lahore</t>
  </si>
  <si>
    <t>109.69999999999999</t>
  </si>
  <si>
    <t>4791 J</t>
  </si>
  <si>
    <t>110.39999999999999</t>
  </si>
  <si>
    <t>4790 J</t>
  </si>
  <si>
    <t>110.10000000000001</t>
  </si>
  <si>
    <t>265 R</t>
  </si>
  <si>
    <t>2006.3600000000001</t>
  </si>
  <si>
    <t>4883 J</t>
  </si>
  <si>
    <t>Purella Fresh Milk</t>
  </si>
  <si>
    <t>118.9</t>
  </si>
  <si>
    <t>6/4-4.5</t>
  </si>
  <si>
    <t>30.4</t>
  </si>
  <si>
    <t>4940 J</t>
  </si>
  <si>
    <t>BERGER PAINT LAHORE</t>
  </si>
  <si>
    <t>2171.0600000000004</t>
  </si>
  <si>
    <t>4847 J</t>
  </si>
  <si>
    <t>158.5</t>
  </si>
  <si>
    <t>4852 J</t>
  </si>
  <si>
    <t>LDگرین</t>
  </si>
  <si>
    <t>197.9</t>
  </si>
  <si>
    <t>748.62000000000012</t>
  </si>
  <si>
    <t>4842 J</t>
  </si>
  <si>
    <t>251.4</t>
  </si>
  <si>
    <t>4841 J</t>
  </si>
  <si>
    <t>254.9</t>
  </si>
  <si>
    <t>4900 J</t>
  </si>
  <si>
    <t>Golden Baison Bite Lahore</t>
  </si>
  <si>
    <t>105.26</t>
  </si>
  <si>
    <t>4869 J</t>
  </si>
  <si>
    <t>130.19999999999999</t>
  </si>
  <si>
    <t>4950 J</t>
  </si>
  <si>
    <t>491.06000000000006</t>
  </si>
  <si>
    <t>4836 J</t>
  </si>
  <si>
    <t>201.9</t>
  </si>
  <si>
    <t>4839 J</t>
  </si>
  <si>
    <t>132.30000000000001</t>
  </si>
  <si>
    <t>4837 J</t>
  </si>
  <si>
    <t>406.5</t>
  </si>
  <si>
    <t>4739 J</t>
  </si>
  <si>
    <t>105.8</t>
  </si>
  <si>
    <t>4740 J</t>
  </si>
  <si>
    <t>94.4</t>
  </si>
  <si>
    <t>4789 J</t>
  </si>
  <si>
    <t>Umer Banghish Afghistan</t>
  </si>
  <si>
    <t>32شیٹ</t>
  </si>
  <si>
    <t>644.38</t>
  </si>
  <si>
    <t>4745 J</t>
  </si>
  <si>
    <t>134.19999999999999</t>
  </si>
  <si>
    <t>2318 F</t>
  </si>
  <si>
    <t>61.3</t>
  </si>
  <si>
    <t>4949 J</t>
  </si>
  <si>
    <t>505.53</t>
  </si>
  <si>
    <t>4939 J</t>
  </si>
  <si>
    <t>Khalid Printers LHR</t>
  </si>
  <si>
    <t>151.89999999999998</t>
  </si>
  <si>
    <t>4833 J</t>
  </si>
  <si>
    <t>4840 J</t>
  </si>
  <si>
    <t>104.35000000000001</t>
  </si>
  <si>
    <t>4834 J</t>
  </si>
  <si>
    <t>100.30000000000001</t>
  </si>
  <si>
    <t>4835 J</t>
  </si>
  <si>
    <t>109.2</t>
  </si>
  <si>
    <t>4831 J</t>
  </si>
  <si>
    <t>97.3</t>
  </si>
  <si>
    <t>4832 J</t>
  </si>
  <si>
    <t>109</t>
  </si>
  <si>
    <t>4838 J</t>
  </si>
  <si>
    <t>98.799999999999983</t>
  </si>
  <si>
    <t>4744 J</t>
  </si>
  <si>
    <t>160.5</t>
  </si>
  <si>
    <t>4657 J</t>
  </si>
  <si>
    <t>297.7</t>
  </si>
  <si>
    <t>2330 F</t>
  </si>
  <si>
    <t>78</t>
  </si>
  <si>
    <t>2320 F</t>
  </si>
  <si>
    <t>253.55</t>
  </si>
  <si>
    <t>2334 F</t>
  </si>
  <si>
    <t>98.75</t>
  </si>
  <si>
    <t>2326 F</t>
  </si>
  <si>
    <t>103.10000000000001</t>
  </si>
  <si>
    <t>2339 F</t>
  </si>
  <si>
    <t>32.5</t>
  </si>
  <si>
    <t>4925 J</t>
  </si>
  <si>
    <t>554.08000000000004</t>
  </si>
  <si>
    <t>2807/1</t>
  </si>
  <si>
    <t>886.71</t>
  </si>
  <si>
    <t>4844 J</t>
  </si>
  <si>
    <t>101.1</t>
  </si>
  <si>
    <t>4853 J</t>
  </si>
  <si>
    <t>125.30000000000001</t>
  </si>
  <si>
    <t>4843 J</t>
  </si>
  <si>
    <t>178.8</t>
  </si>
  <si>
    <t>4787 J</t>
  </si>
  <si>
    <t>820.09999999999991</t>
  </si>
  <si>
    <t>4788 J</t>
  </si>
  <si>
    <t>704.9</t>
  </si>
  <si>
    <t>190.60000000000002</t>
  </si>
  <si>
    <t>2340 F</t>
  </si>
  <si>
    <t>41.300000000000004</t>
  </si>
  <si>
    <t>2323 F</t>
  </si>
  <si>
    <t>302.85000000000002</t>
  </si>
  <si>
    <t>2336 F</t>
  </si>
  <si>
    <t>77.099999999999994</t>
  </si>
  <si>
    <t>4923 J</t>
  </si>
  <si>
    <t>Al Razzaq Printers Lahore</t>
  </si>
  <si>
    <t>4967 J</t>
  </si>
  <si>
    <t>4953 J</t>
  </si>
  <si>
    <t>Liaqat Bhatti Rang Mahal Lahore</t>
  </si>
  <si>
    <t>4954 J</t>
  </si>
  <si>
    <t>4952 J</t>
  </si>
  <si>
    <t>4944 J</t>
  </si>
  <si>
    <t>4943 J</t>
  </si>
  <si>
    <t>2805/1</t>
  </si>
  <si>
    <t>PT-02 (USMAN AMEEN LAHORE)</t>
  </si>
  <si>
    <t>2290 F</t>
  </si>
  <si>
    <t>39 SHEET</t>
  </si>
  <si>
    <t>4809 J</t>
  </si>
  <si>
    <t>10/20</t>
  </si>
  <si>
    <t>4906 J</t>
  </si>
  <si>
    <t>2335 F</t>
  </si>
  <si>
    <t>2331 F</t>
  </si>
  <si>
    <t>2332 F</t>
  </si>
  <si>
    <t>4979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</si>
</sst>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ndalus"/>
      <family val="1"/>
    </font>
    <font>
      <sz val="10"/>
      <color theme="1"/>
      <name val="Andalus"/>
      <family val="1"/>
    </font>
    <font>
      <b/>
      <sz val="10"/>
      <color rgb="FFFF0000"/>
      <name val="Andalus"/>
      <family val="1"/>
    </font>
    <font>
      <b/>
      <sz val="10"/>
      <color rgb="FF0070C0"/>
      <name val="Andalus"/>
      <family val="1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9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9" tint="0.79998168889431442"/>
      </patternFill>
    </fill>
    <fill>
      <patternFill patternType="solid">
        <fgColor rgb="FFFFFF00"/>
        <bgColor theme="9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9" tint="0.39997558519241921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Font="1"/>
    <xf numFmtId="14" fontId="7" fillId="2" borderId="2" xfId="0" applyNumberFormat="1" applyFont="1" applyFill="1" applyBorder="1"/>
    <xf numFmtId="0" fontId="8" fillId="2" borderId="2" xfId="0" applyFont="1" applyFill="1" applyBorder="1"/>
    <xf numFmtId="0" fontId="9" fillId="2" borderId="2" xfId="0" applyFont="1" applyFill="1" applyBorder="1"/>
    <xf numFmtId="0" fontId="7" fillId="2" borderId="2" xfId="0" applyFont="1" applyFill="1" applyBorder="1"/>
    <xf numFmtId="0" fontId="6" fillId="2" borderId="0" xfId="0" applyFont="1" applyFill="1"/>
    <xf numFmtId="14" fontId="7" fillId="2" borderId="1" xfId="0" applyNumberFormat="1" applyFont="1" applyFill="1" applyBorder="1"/>
    <xf numFmtId="0" fontId="7" fillId="2" borderId="1" xfId="0" applyFont="1" applyFill="1" applyBorder="1"/>
    <xf numFmtId="0" fontId="6" fillId="4" borderId="3" xfId="0" applyFont="1" applyFill="1" applyBorder="1"/>
    <xf numFmtId="49" fontId="6" fillId="4" borderId="4" xfId="0" applyNumberFormat="1" applyFont="1" applyFill="1" applyBorder="1"/>
    <xf numFmtId="0" fontId="6" fillId="4" borderId="4" xfId="0" applyFont="1" applyFill="1" applyBorder="1"/>
    <xf numFmtId="0" fontId="6" fillId="4" borderId="5" xfId="0" applyFont="1" applyFill="1" applyBorder="1"/>
    <xf numFmtId="0" fontId="6" fillId="4" borderId="7" xfId="0" applyFont="1" applyFill="1" applyBorder="1"/>
    <xf numFmtId="0" fontId="10" fillId="4" borderId="4" xfId="0" applyFont="1" applyFill="1" applyBorder="1" applyAlignment="1">
      <alignment horizontal="center" vertical="center"/>
    </xf>
    <xf numFmtId="0" fontId="10" fillId="4" borderId="4" xfId="0" applyFont="1" applyFill="1" applyBorder="1"/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/>
    <xf numFmtId="0" fontId="2" fillId="2" borderId="1" xfId="0" applyFont="1" applyFill="1" applyBorder="1"/>
    <xf numFmtId="49" fontId="6" fillId="3" borderId="2" xfId="0" applyNumberFormat="1" applyFont="1" applyFill="1" applyBorder="1"/>
    <xf numFmtId="49" fontId="6" fillId="2" borderId="1" xfId="0" applyNumberFormat="1" applyFont="1" applyFill="1" applyBorder="1"/>
    <xf numFmtId="49" fontId="1" fillId="0" borderId="0" xfId="0" applyNumberFormat="1" applyFont="1"/>
    <xf numFmtId="14" fontId="0" fillId="6" borderId="2" xfId="0" applyNumberFormat="1" applyFill="1" applyBorder="1"/>
    <xf numFmtId="0" fontId="0" fillId="7" borderId="8" xfId="0" applyNumberFormat="1" applyFont="1" applyFill="1" applyBorder="1"/>
    <xf numFmtId="0" fontId="2" fillId="6" borderId="2" xfId="0" applyFont="1" applyFill="1" applyBorder="1"/>
    <xf numFmtId="0" fontId="3" fillId="6" borderId="2" xfId="0" applyFont="1" applyFill="1" applyBorder="1"/>
    <xf numFmtId="0" fontId="0" fillId="6" borderId="1" xfId="0" applyFill="1" applyBorder="1"/>
    <xf numFmtId="0" fontId="0" fillId="6" borderId="2" xfId="0" applyFill="1" applyBorder="1"/>
    <xf numFmtId="0" fontId="0" fillId="7" borderId="1" xfId="0" applyNumberFormat="1" applyFont="1" applyFill="1" applyBorder="1"/>
    <xf numFmtId="14" fontId="0" fillId="6" borderId="1" xfId="0" applyNumberFormat="1" applyFill="1" applyBorder="1"/>
    <xf numFmtId="49" fontId="0" fillId="7" borderId="1" xfId="0" applyNumberFormat="1" applyFont="1" applyFill="1" applyBorder="1"/>
    <xf numFmtId="0" fontId="1" fillId="5" borderId="3" xfId="0" applyFont="1" applyFill="1" applyBorder="1"/>
    <xf numFmtId="0" fontId="1" fillId="5" borderId="6" xfId="0" applyFont="1" applyFill="1" applyBorder="1"/>
    <xf numFmtId="0" fontId="1" fillId="5" borderId="4" xfId="0" applyFont="1" applyFill="1" applyBorder="1"/>
    <xf numFmtId="0" fontId="1" fillId="5" borderId="5" xfId="0" applyFont="1" applyFill="1" applyBorder="1"/>
    <xf numFmtId="0" fontId="6" fillId="5" borderId="4" xfId="0" applyFont="1" applyFill="1" applyBorder="1"/>
    <xf numFmtId="14" fontId="6" fillId="5" borderId="3" xfId="0" applyNumberFormat="1" applyFont="1" applyFill="1" applyBorder="1"/>
    <xf numFmtId="0" fontId="6" fillId="5" borderId="5" xfId="0" applyNumberFormat="1" applyFont="1" applyFill="1" applyBorder="1"/>
    <xf numFmtId="0" fontId="0" fillId="6" borderId="1" xfId="0" applyNumberFormat="1" applyFill="1" applyBorder="1"/>
    <xf numFmtId="0" fontId="0" fillId="7" borderId="9" xfId="0" applyNumberFormat="1" applyFont="1" applyFill="1" applyBorder="1"/>
    <xf numFmtId="0" fontId="1" fillId="5" borderId="10" xfId="0" applyFont="1" applyFill="1" applyBorder="1"/>
    <xf numFmtId="0" fontId="0" fillId="8" borderId="1" xfId="0" applyNumberFormat="1" applyFont="1" applyFill="1" applyBorder="1"/>
    <xf numFmtId="0" fontId="0" fillId="7" borderId="11" xfId="0" applyNumberFormat="1" applyFont="1" applyFill="1" applyBorder="1"/>
  </cellXfs>
  <cellStyles count="2">
    <cellStyle name="Comma 2" xfId="1" xr:uid="{E4A6BCB2-3497-496D-90B7-B5F8262190B2}"/>
    <cellStyle name="Normal" xfId="0" builtinId="0"/>
  </cellStyles>
  <dxfs count="5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</dxfs>
  <tableStyles count="0" defaultTableStyle="TableStyleMedium2" defaultPivotStyle="PivotStyleLight16"/>
  <colors>
    <mruColors>
      <color rgb="FF48EA73"/>
      <color rgb="FF48EA72"/>
      <color rgb="FF33CC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9B4765C-067E-4F25-ADF8-04A617733A19}" autoFormatId="16" applyNumberFormats="0" applyBorderFormats="0" applyFontFormats="0" applyPatternFormats="0" applyAlignmentFormats="0" applyWidthHeightFormats="0">
  <queryTableRefresh nextId="47">
    <queryTableFields count="46">
      <queryTableField id="1" name="SHIFT" tableColumnId="1"/>
      <queryTableField id="2" name="MCH#" tableColumnId="2"/>
      <queryTableField id="3" name="SO#" tableColumnId="3"/>
      <queryTableField id="4" name="DATE" tableColumnId="4"/>
      <queryTableField id="5" name="JOB NAME" tableColumnId="5"/>
      <queryTableField id="6" name="MATERIAL" tableColumnId="6"/>
      <queryTableField id="7" name="SIZE" tableColumnId="7"/>
      <queryTableField id="8" name="GUAGE" tableColumnId="8"/>
      <queryTableField id="9" name="QUALITY" tableColumnId="9"/>
      <queryTableField id="10" name="ORDER WEIGHT" tableColumnId="10"/>
      <queryTableField id="11" name="SECTION" tableColumnId="11"/>
      <queryTableField id="12" name="NO OF ROLLS" tableColumnId="12"/>
      <queryTableField id="13" name="G. WEIGHT" tableColumnId="13"/>
      <queryTableField id="14" name="CORE WEIGHT" tableColumnId="14"/>
      <queryTableField id="15" name="PRD WATSE" tableColumnId="15"/>
      <queryTableField id="16" name="SAMPLE WASTE" tableColumnId="16"/>
      <queryTableField id="17" name="NET WEIGHT" tableColumnId="17"/>
      <queryTableField id="18" name="FOREMAN" tableColumnId="18"/>
      <queryTableField id="19" name="کوالٹی CHANGE" tableColumnId="19"/>
      <queryTableField id="20" name="ھیٹنگ" tableColumnId="20"/>
      <queryTableField id="21" name="MACHINE ON" tableColumnId="21"/>
      <queryTableField id="22" name="TOTAL MIN" tableColumnId="22"/>
      <queryTableField id="23" name="P.S   HOURS" tableColumnId="23"/>
      <queryTableField id="24" name="الیکٹریکل" tableColumnId="24"/>
      <queryTableField id="25" name="ڈایی صاف " tableColumnId="25"/>
      <queryTableField id="26" name="مکینیکل" tableColumnId="26"/>
      <queryTableField id="27" name="سائز کم " tableColumnId="27"/>
      <queryTableField id="28" name=" سیمپل چیک" tableColumnId="28"/>
      <queryTableField id="29" name="OTHER" tableColumnId="29"/>
      <queryTableField id="30" name=" جالی تبدیل" tableColumnId="30"/>
      <queryTableField id="31" name="TREET" tableColumnId="31"/>
      <queryTableField id="32" name="TOTAL MIN_1" tableColumnId="32"/>
      <queryTableField id="33" name="U.P.S HOURS" tableColumnId="33"/>
      <queryTableField id="34" name="T.S HOURS" tableColumnId="34"/>
      <queryTableField id="35" name="RUNNING" tableColumnId="35"/>
      <queryTableField id="36" name="TOTAL HOURS" tableColumnId="36"/>
      <queryTableField id="37" name="WASTAGE/KGs" tableColumnId="37"/>
      <queryTableField id="38" name="KWH/KG" tableColumnId="38"/>
      <queryTableField id="39" name="TOTAL PRODUCTION" tableColumnId="39"/>
      <queryTableField id="40" name="TARGET" tableColumnId="40"/>
      <queryTableField id="41" name="RECIPE" tableColumnId="41"/>
      <queryTableField id="42" name="WEEK NO." tableColumnId="42"/>
      <queryTableField id="43" name="REMARKS" tableColumnId="43"/>
      <queryTableField id="44" name="ACTION" tableColumnId="44"/>
      <queryTableField id="45" name="ACTION PLAN" tableColumnId="45"/>
      <queryTableField id="46" name="REMARKS_2" tableColumnId="4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37FC32B-82A4-4042-99C7-F403B534FB78}" autoFormatId="16" applyNumberFormats="0" applyBorderFormats="0" applyFontFormats="0" applyPatternFormats="0" applyAlignmentFormats="0" applyWidthHeightFormats="0">
  <queryTableRefresh nextId="16">
    <queryTableFields count="14">
      <queryTableField id="1" name="SHIFT" tableColumnId="1"/>
      <queryTableField id="2" name="MCH#" tableColumnId="2"/>
      <queryTableField id="3" name="SO#" tableColumnId="3"/>
      <queryTableField id="4" name="DATE" tableColumnId="4"/>
      <queryTableField id="5" name="JOB NAME" tableColumnId="5"/>
      <queryTableField id="6" name="MATERIAL" tableColumnId="6"/>
      <queryTableField id="7" name="SIZE" tableColumnId="7"/>
      <queryTableField id="8" name="GUAGE" tableColumnId="8"/>
      <queryTableField id="9" name="TUBE SIZE" tableColumnId="9"/>
      <queryTableField id="10" name="ORDER WEIGHT" tableColumnId="10"/>
      <queryTableField id="11" name="NO OF BAGS" tableColumnId="11"/>
      <queryTableField id="12" name="NET WEIGHT" tableColumnId="12"/>
      <queryTableField id="13" name="PRD WATSE" tableColumnId="13"/>
      <queryTableField id="14" name="OPERTAOR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5731DC7-0543-439E-BE67-55E3123B4A10}" autoFormatId="16" applyNumberFormats="0" applyBorderFormats="0" applyFontFormats="0" applyPatternFormats="0" applyAlignmentFormats="0" applyWidthHeightFormats="0">
  <queryTableRefresh nextId="15">
    <queryTableFields count="14">
      <queryTableField id="1" name="SHIFT" tableColumnId="1"/>
      <queryTableField id="2" name="MCH#" tableColumnId="2"/>
      <queryTableField id="3" name="SO#" tableColumnId="3"/>
      <queryTableField id="4" name="DATE" tableColumnId="4"/>
      <queryTableField id="5" name="JOB NAME" tableColumnId="5"/>
      <queryTableField id="6" name="MATERIAL" tableColumnId="6"/>
      <queryTableField id="7" name="SIZE" tableColumnId="7"/>
      <queryTableField id="8" name="GUAGE" tableColumnId="8"/>
      <queryTableField id="9" name="TUBE" tableColumnId="9"/>
      <queryTableField id="10" name="ORDER WEIGHT" tableColumnId="10"/>
      <queryTableField id="11" name="NO OF BAGS" tableColumnId="11"/>
      <queryTableField id="12" name="NET WEIGHT" tableColumnId="12"/>
      <queryTableField id="13" name="PRD WASTE" tableColumnId="13"/>
      <queryTableField id="14" name="OPERATOR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2A0A8E2-8326-45BD-B773-E6612D81C774}" autoFormatId="16" applyNumberFormats="0" applyBorderFormats="0" applyFontFormats="0" applyPatternFormats="0" applyAlignmentFormats="0" applyWidthHeightFormats="0">
  <queryTableRefresh nextId="16">
    <queryTableFields count="15">
      <queryTableField id="1" name="SO" tableColumnId="1"/>
      <queryTableField id="2" name="DATE" tableColumnId="2"/>
      <queryTableField id="3" name="JOB NAME" tableColumnId="3"/>
      <queryTableField id="4" name="MTRL" tableColumnId="4"/>
      <queryTableField id="5" name="SIZE" tableColumnId="5"/>
      <queryTableField id="6" name="GUAGE" tableColumnId="6"/>
      <queryTableField id="7" name="QUALITY" tableColumnId="7"/>
      <queryTableField id="8" name="ORDER WEIGHT" tableColumnId="8"/>
      <queryTableField id="9" name="SECTION" tableColumnId="9"/>
      <queryTableField id="10" name="TRF #" tableColumnId="10"/>
      <queryTableField id="11" name="NO OF ROLLS" tableColumnId="11"/>
      <queryTableField id="12" name="G. WEIGHT" tableColumnId="12"/>
      <queryTableField id="13" name="CORE WEIGHT" tableColumnId="13"/>
      <queryTableField id="14" name="NET WEIGHT" tableColumnId="14"/>
      <queryTableField id="15" name="Column15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97FA552-79FE-4C44-BEEB-46DB364A607F}" autoFormatId="16" applyNumberFormats="0" applyBorderFormats="0" applyFontFormats="0" applyPatternFormats="0" applyAlignmentFormats="0" applyWidthHeightFormats="0">
  <queryTableRefresh nextId="46">
    <queryTableFields count="45">
      <queryTableField id="1" name="SHIFT" tableColumnId="1"/>
      <queryTableField id="2" name="MCH#" tableColumnId="2"/>
      <queryTableField id="3" name="SO#" tableColumnId="3"/>
      <queryTableField id="4" name="DATE" tableColumnId="4"/>
      <queryTableField id="5" name="JOB NAME" tableColumnId="5"/>
      <queryTableField id="6" name="MATERIAL" tableColumnId="6"/>
      <queryTableField id="7" name="SIZE" tableColumnId="7"/>
      <queryTableField id="8" name="GUAGE" tableColumnId="8"/>
      <queryTableField id="9" name="QUALITY" tableColumnId="9"/>
      <queryTableField id="10" name="ORDER WEIGHT" tableColumnId="10"/>
      <queryTableField id="11" name="SECTION" tableColumnId="11"/>
      <queryTableField id="12" name="ROLLS INN" tableColumnId="12"/>
      <queryTableField id="13" name="G. WEIGHT" tableColumnId="13"/>
      <queryTableField id="14" name="CORE WEIGHT" tableColumnId="14"/>
      <queryTableField id="15" name="PRD WATSE" tableColumnId="15"/>
      <queryTableField id="16" name="SAMPLE WASTE" tableColumnId="16"/>
      <queryTableField id="17" name="NET WEIGHT" tableColumnId="17"/>
      <queryTableField id="18" name="FOREMAN" tableColumnId="18"/>
      <queryTableField id="19" name="کوالٹی CHANGE" tableColumnId="19"/>
      <queryTableField id="20" name="ھیٹنگ" tableColumnId="20"/>
      <queryTableField id="21" name="MACHINE ON" tableColumnId="21"/>
      <queryTableField id="22" name="TOTAL MIN" tableColumnId="22"/>
      <queryTableField id="23" name="P.S   HOURS" tableColumnId="23"/>
      <queryTableField id="24" name="الیکٹریکل" tableColumnId="24"/>
      <queryTableField id="25" name="ڈایی صاف " tableColumnId="25"/>
      <queryTableField id="26" name="مکینیکل" tableColumnId="26"/>
      <queryTableField id="27" name="سائز کم " tableColumnId="27"/>
      <queryTableField id="28" name=" سیمپل چیک" tableColumnId="28"/>
      <queryTableField id="29" name="OTHER" tableColumnId="29"/>
      <queryTableField id="30" name=" جالی تبدیل" tableColumnId="30"/>
      <queryTableField id="31" name="TREET" tableColumnId="31"/>
      <queryTableField id="32" name="TOTAL MIN_1" tableColumnId="32"/>
      <queryTableField id="33" name="U.P.S HOURS" tableColumnId="33"/>
      <queryTableField id="34" name="T.S HOURS" tableColumnId="34"/>
      <queryTableField id="35" name="RUNNING" tableColumnId="35"/>
      <queryTableField id="36" name="TOTAL HOURS" tableColumnId="36"/>
      <queryTableField id="37" name="WASTAGE/KGs" tableColumnId="37"/>
      <queryTableField id="38" name="KWH/KG" tableColumnId="38"/>
      <queryTableField id="39" name="TOTAL PRODUCTION" tableColumnId="39"/>
      <queryTableField id="40" name="TARGET" tableColumnId="40"/>
      <queryTableField id="41" name="RECIPE" tableColumnId="41"/>
      <queryTableField id="42" name="WEEK NO." tableColumnId="42"/>
      <queryTableField id="43" name="REMARKS" tableColumnId="43"/>
      <queryTableField id="44" name="ACTION" tableColumnId="44"/>
      <queryTableField id="45" name="ACTION PLAN" tableColumnId="45"/>
    </queryTableFields>
  </queryTableRefresh>
</queryTable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4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C313BC-1701-40C4-A532-B110BC9075F1}" name="PP_PRD" displayName="PP_PRD" ref="A1:AT3627" tableType="queryTable" totalsRowShown="0">
  <autoFilter ref="A1:AT3627" xr:uid="{DBC313BC-1701-40C4-A532-B110BC9075F1}"/>
  <tableColumns count="46">
    <tableColumn id="1" xr3:uid="{29CB8F71-CCBE-4E57-ABD2-A437F8E70F24}" uniqueName="1" name="SHIFT" queryTableFieldId="1" dataDxfId="51"/>
    <tableColumn id="2" xr3:uid="{83F1E2FB-52A2-4346-839F-D617BF0F817E}" uniqueName="2" name="MCH#" queryTableFieldId="2"/>
    <tableColumn id="3" xr3:uid="{757666A3-B6F8-40B6-B3CB-C3F1C2989B6F}" uniqueName="3" name="SO#" queryTableFieldId="3" dataDxfId="50"/>
    <tableColumn id="4" xr3:uid="{D5F00316-74CB-48DF-9FDB-AEE85C7EFE27}" uniqueName="4" name="DATE" queryTableFieldId="4" dataDxfId="49"/>
    <tableColumn id="5" xr3:uid="{4AB1FE28-60FD-4CBD-A6F9-6A26CBC7A30F}" uniqueName="5" name="JOB NAME" queryTableFieldId="5" dataDxfId="48"/>
    <tableColumn id="6" xr3:uid="{6A1B1795-E899-45AA-B8C2-09EE2BBC64BD}" uniqueName="6" name="MATERIAL" queryTableFieldId="6" dataDxfId="47"/>
    <tableColumn id="7" xr3:uid="{3CFFC4ED-71B7-4EF8-914A-39F7C09C79C8}" uniqueName="7" name="SIZE" queryTableFieldId="7"/>
    <tableColumn id="8" xr3:uid="{C7FE69BC-4BC1-4D07-8C57-E80C9C45B8D9}" uniqueName="8" name="GUAGE" queryTableFieldId="8"/>
    <tableColumn id="9" xr3:uid="{A484171D-9EA6-4020-9F55-B9C18D0DADEF}" uniqueName="9" name="QUALITY" queryTableFieldId="9"/>
    <tableColumn id="10" xr3:uid="{0727F7EE-B152-4AEA-909B-336259BDD53F}" uniqueName="10" name="ORDER WEIGHT" queryTableFieldId="10"/>
    <tableColumn id="11" xr3:uid="{395CCE80-DB74-49C5-83A2-ECA09A6E6248}" uniqueName="11" name="SECTION" queryTableFieldId="11" dataDxfId="46"/>
    <tableColumn id="12" xr3:uid="{6A56E3AD-189F-4151-A761-43D2432FB726}" uniqueName="12" name="NO OF ROLLS" queryTableFieldId="12"/>
    <tableColumn id="13" xr3:uid="{0A0B153C-9AEB-4585-AC4F-53839FC49CDF}" uniqueName="13" name="G. WEIGHT" queryTableFieldId="13"/>
    <tableColumn id="14" xr3:uid="{DD89052F-8E49-491F-8C7E-5C7217933A5B}" uniqueName="14" name="CORE WEIGHT" queryTableFieldId="14"/>
    <tableColumn id="15" xr3:uid="{4F2DE9B7-36B7-484C-9972-F915078DF053}" uniqueName="15" name="PRD WATSE" queryTableFieldId="15"/>
    <tableColumn id="16" xr3:uid="{C3E569EA-63AE-4375-AA92-1795AC9C7C00}" uniqueName="16" name="SAMPLE WASTE" queryTableFieldId="16"/>
    <tableColumn id="17" xr3:uid="{0A0F2817-00A0-4C46-A916-11989377F630}" uniqueName="17" name="NET WEIGHT" queryTableFieldId="17"/>
    <tableColumn id="18" xr3:uid="{ADD0E147-C84B-4DAF-A989-5AB43650DE9E}" uniqueName="18" name="FOREMAN" queryTableFieldId="18" dataDxfId="45"/>
    <tableColumn id="19" xr3:uid="{7D68B497-2A90-4F8D-A9BD-E69AED27D64D}" uniqueName="19" name="کوالٹی CHANGE" queryTableFieldId="19"/>
    <tableColumn id="20" xr3:uid="{80CB6A6A-CC4F-4B0D-A322-DEA103E55A40}" uniqueName="20" name="ھیٹنگ" queryTableFieldId="20"/>
    <tableColumn id="21" xr3:uid="{0E31070C-13C0-4C63-B567-65EDDCBCAAB4}" uniqueName="21" name="MACHINE ON" queryTableFieldId="21"/>
    <tableColumn id="22" xr3:uid="{F88C90CA-3990-493F-8D09-9202E97662FA}" uniqueName="22" name="TOTAL MIN" queryTableFieldId="22"/>
    <tableColumn id="23" xr3:uid="{D46BB511-9487-4D0D-925D-50E0DD3CD3EE}" uniqueName="23" name="P.S   HOURS" queryTableFieldId="23"/>
    <tableColumn id="24" xr3:uid="{F0F06CBB-BBF9-4C7A-99AB-3F2E011943B4}" uniqueName="24" name="الیکٹریکل" queryTableFieldId="24"/>
    <tableColumn id="25" xr3:uid="{7D2D3A05-8966-4AD0-9118-EC2D36BF73B6}" uniqueName="25" name="ڈایی صاف " queryTableFieldId="25"/>
    <tableColumn id="26" xr3:uid="{7FABFB82-91E2-4839-8D81-BA81D00799C2}" uniqueName="26" name="مکینیکل" queryTableFieldId="26"/>
    <tableColumn id="27" xr3:uid="{A3148BDB-0C5B-40A0-BF9A-11003051BFD3}" uniqueName="27" name="سائز کم " queryTableFieldId="27"/>
    <tableColumn id="28" xr3:uid="{F4F81D54-5F38-415C-BF7F-6E195362B587}" uniqueName="28" name=" سیمپل چیک" queryTableFieldId="28"/>
    <tableColumn id="29" xr3:uid="{8388408A-FC99-4ACF-A28A-999C95FEEF56}" uniqueName="29" name="OTHER" queryTableFieldId="29"/>
    <tableColumn id="30" xr3:uid="{75BEB797-0729-47BF-BDA7-1F558E2CDCB1}" uniqueName="30" name=" جالی تبدیل" queryTableFieldId="30"/>
    <tableColumn id="31" xr3:uid="{2BE8EF3D-5A5E-4608-BF84-54128BB2A972}" uniqueName="31" name="TREET" queryTableFieldId="31"/>
    <tableColumn id="32" xr3:uid="{B9840408-6555-41C3-BDF7-144F37F6BBD6}" uniqueName="32" name="TOTAL MIN_1" queryTableFieldId="32"/>
    <tableColumn id="33" xr3:uid="{7E03562B-6F14-42E6-A26F-5C23CCDF2D5E}" uniqueName="33" name="U.P.S HOURS" queryTableFieldId="33"/>
    <tableColumn id="34" xr3:uid="{673687BC-A7B5-4DEC-96E3-8E991F1AB7A5}" uniqueName="34" name="T.S HOURS" queryTableFieldId="34"/>
    <tableColumn id="35" xr3:uid="{2AF0C63D-07CF-44B0-A97A-9E8AED736961}" uniqueName="35" name="RUNNING" queryTableFieldId="35"/>
    <tableColumn id="36" xr3:uid="{069A64E4-F11A-469A-A60A-35C3D14A867B}" uniqueName="36" name="TOTAL HOURS" queryTableFieldId="36"/>
    <tableColumn id="37" xr3:uid="{D45DB122-397F-44AA-A2A4-359A853C3A11}" uniqueName="37" name="WASTAGE/KGs" queryTableFieldId="37"/>
    <tableColumn id="38" xr3:uid="{10AE05CD-E66D-4986-8402-6527E0DB6C73}" uniqueName="38" name="KWH/KG" queryTableFieldId="38"/>
    <tableColumn id="39" xr3:uid="{1C19483A-76C3-470C-B867-7A41BCFF5D69}" uniqueName="39" name="TOTAL PRODUCTION" queryTableFieldId="39"/>
    <tableColumn id="40" xr3:uid="{38DDD898-61F6-4AE3-B626-BD8D8466ACE3}" uniqueName="40" name="TARGET" queryTableFieldId="40"/>
    <tableColumn id="41" xr3:uid="{31B6EF08-C029-42E8-8656-27C2DF5DCC0B}" uniqueName="41" name="RECIPE" queryTableFieldId="41"/>
    <tableColumn id="42" xr3:uid="{9848557F-993A-4434-BD1B-91D78138D3FE}" uniqueName="42" name="WEEK NO." queryTableFieldId="42"/>
    <tableColumn id="43" xr3:uid="{42A913D0-392C-4C45-BC4A-02A47D08EB11}" uniqueName="43" name="REMARKS" queryTableFieldId="43"/>
    <tableColumn id="44" xr3:uid="{10DD38C3-DE20-41B9-88FB-F3EFB5B6797D}" uniqueName="44" name="ACTION" queryTableFieldId="44"/>
    <tableColumn id="45" xr3:uid="{3EC76EAA-AE48-4155-8323-476C69684812}" uniqueName="45" name="ACTION PLAN" queryTableFieldId="45"/>
    <tableColumn id="46" xr3:uid="{76127A1C-9170-4E0E-963A-1361CCF6E770}" uniqueName="46" name="REMARKS_2" queryTableFieldId="4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677043-341C-4F04-82DA-55FE4D36EEDE}" name="PP_SIDE_SEAL__4" displayName="PP_SIDE_SEAL__4" ref="A1:N1072" tableType="queryTable" totalsRowShown="0">
  <autoFilter ref="A1:N1072" xr:uid="{5B677043-341C-4F04-82DA-55FE4D36EEDE}"/>
  <tableColumns count="14">
    <tableColumn id="1" xr3:uid="{771AFABF-8304-46D4-B08E-31E52D3FC365}" uniqueName="1" name="SHIFT" queryTableFieldId="1" dataDxfId="44"/>
    <tableColumn id="2" xr3:uid="{D07A2421-A63A-42F2-A27D-7B8B69F7C544}" uniqueName="2" name="MCH#" queryTableFieldId="2"/>
    <tableColumn id="3" xr3:uid="{E8ED5581-6469-4538-AC0A-66F8A52E8405}" uniqueName="3" name="SO#" queryTableFieldId="3" dataDxfId="43"/>
    <tableColumn id="4" xr3:uid="{61A2DB12-72A3-423E-8571-30E743E797BA}" uniqueName="4" name="DATE" queryTableFieldId="4" dataDxfId="42"/>
    <tableColumn id="5" xr3:uid="{A8D38F45-AF94-4506-AE60-C74A1E210478}" uniqueName="5" name="JOB NAME" queryTableFieldId="5" dataDxfId="41"/>
    <tableColumn id="6" xr3:uid="{DDB6185C-84F1-4107-AAE5-2AF08C4E99B8}" uniqueName="6" name="MATERIAL" queryTableFieldId="6" dataDxfId="40"/>
    <tableColumn id="7" xr3:uid="{514EC289-8ED2-444F-998B-A9EDD37EB08A}" uniqueName="7" name="SIZE" queryTableFieldId="7" dataDxfId="39"/>
    <tableColumn id="8" xr3:uid="{9CAEB5D7-13DC-464D-A619-3F6A5D61EEEF}" uniqueName="8" name="GUAGE" queryTableFieldId="8"/>
    <tableColumn id="9" xr3:uid="{DC93A9E4-A2FB-4374-B333-CCB3B925A3EC}" uniqueName="9" name="TUBE SIZE" queryTableFieldId="9"/>
    <tableColumn id="10" xr3:uid="{D0E4BFA1-ABC5-49B6-BB04-3F52757DF13A}" uniqueName="10" name="ORDER WEIGHT" queryTableFieldId="10"/>
    <tableColumn id="11" xr3:uid="{D45953A6-33F8-4F9E-8BE4-F0E252B28DBD}" uniqueName="11" name="NO OF BAGS" queryTableFieldId="11"/>
    <tableColumn id="12" xr3:uid="{6F4FE58C-E429-4FD5-B98C-CB477EB7F12F}" uniqueName="12" name="NET WEIGHT" queryTableFieldId="12"/>
    <tableColumn id="13" xr3:uid="{C953F651-A96B-4B8F-B693-2EB32226D3B1}" uniqueName="13" name="PRD WATSE" queryTableFieldId="13"/>
    <tableColumn id="14" xr3:uid="{B38E632F-69DE-44F2-BFF6-41CE13C7B779}" uniqueName="14" name="OPERTAOR" queryTableFieldId="14" dataDxfId="3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79DF0D-3E94-4EB8-A263-C8ECCEF818DD}" name="PP_BOTTOM_SEAL" displayName="PP_BOTTOM_SEAL" ref="A1:N2697" tableType="queryTable" totalsRowShown="0">
  <autoFilter ref="A1:N2697" xr:uid="{2079DF0D-3E94-4EB8-A263-C8ECCEF818DD}"/>
  <tableColumns count="14">
    <tableColumn id="1" xr3:uid="{52D355D7-885A-400F-A87E-8CF25AB76ED3}" uniqueName="1" name="SHIFT" queryTableFieldId="1" dataDxfId="37"/>
    <tableColumn id="2" xr3:uid="{3B5EC928-D2D0-4027-BBAA-11ADD5E3EBDD}" uniqueName="2" name="MCH#" queryTableFieldId="2"/>
    <tableColumn id="3" xr3:uid="{C2DDBEA5-5CEA-45CF-B5FC-12F56D7E02EB}" uniqueName="3" name="SO#" queryTableFieldId="3" dataDxfId="36"/>
    <tableColumn id="4" xr3:uid="{267C97D8-B030-430C-AF32-3D8B18FA105A}" uniqueName="4" name="DATE" queryTableFieldId="4" dataDxfId="35"/>
    <tableColumn id="5" xr3:uid="{EF6919E4-7225-4D06-972C-ACC56CE6C860}" uniqueName="5" name="JOB NAME" queryTableFieldId="5" dataDxfId="34"/>
    <tableColumn id="6" xr3:uid="{AF634037-40F8-4BEF-B137-EE29956B345C}" uniqueName="6" name="MATERIAL" queryTableFieldId="6" dataDxfId="33"/>
    <tableColumn id="7" xr3:uid="{866DB054-705E-4551-AF69-C64DCEC2BE99}" uniqueName="7" name="SIZE" queryTableFieldId="7" dataDxfId="32"/>
    <tableColumn id="8" xr3:uid="{1F2DDBBD-AA29-4AEE-91BC-C17A7DDA8C16}" uniqueName="8" name="GUAGE" queryTableFieldId="8"/>
    <tableColumn id="9" xr3:uid="{ECDC926D-D0DA-4F84-A178-8462945161FB}" uniqueName="9" name="TUBE" queryTableFieldId="9"/>
    <tableColumn id="10" xr3:uid="{5E2E106A-7451-4047-AE82-B95149C612F5}" uniqueName="10" name="ORDER WEIGHT" queryTableFieldId="10"/>
    <tableColumn id="11" xr3:uid="{F729847C-C13B-4625-BCB4-9A6D807F0A1B}" uniqueName="11" name="NO OF BAGS" queryTableFieldId="11"/>
    <tableColumn id="12" xr3:uid="{8B19DD77-3454-4D8F-BDA0-0AC8B5C25A2C}" uniqueName="12" name="NET WEIGHT" queryTableFieldId="12"/>
    <tableColumn id="13" xr3:uid="{21B41A96-4CD7-4276-98F6-7DD7DF633265}" uniqueName="13" name="PRD WASTE" queryTableFieldId="13"/>
    <tableColumn id="14" xr3:uid="{24432B9E-B713-4FCD-8354-00F16C87E45F}" uniqueName="14" name="OPERATOR" queryTableField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ECB722-2CFD-4778-8560-26B2D76B5D91}" name="LD_DISPATCH" displayName="LD_DISPATCH" ref="A1:O3129" tableType="queryTable" totalsRowShown="0">
  <autoFilter ref="A1:O3129" xr:uid="{BEECB722-2CFD-4778-8560-26B2D76B5D91}"/>
  <tableColumns count="15">
    <tableColumn id="1" xr3:uid="{1F5404AB-D818-416F-95A0-B34A37F21C31}" uniqueName="1" name="SO" queryTableFieldId="1" dataDxfId="57"/>
    <tableColumn id="2" xr3:uid="{AE351F49-1FE4-4A60-AF10-A642D965CB8C}" uniqueName="2" name="DATE" queryTableFieldId="2" dataDxfId="56"/>
    <tableColumn id="3" xr3:uid="{17F4DF05-8D0F-41D7-9B7B-079509864B18}" uniqueName="3" name="JOB NAME" queryTableFieldId="3" dataDxfId="55"/>
    <tableColumn id="4" xr3:uid="{64BD9396-37C7-4EC0-A095-D575BACF6C57}" uniqueName="4" name="MTRL" queryTableFieldId="4" dataDxfId="54"/>
    <tableColumn id="5" xr3:uid="{6AC25804-D2AE-449E-BBD6-179F5690A357}" uniqueName="5" name="SIZE" queryTableFieldId="5"/>
    <tableColumn id="6" xr3:uid="{A98C21A8-B8AD-4C6F-97F1-8DB191B9BD2C}" uniqueName="6" name="GUAGE" queryTableFieldId="6"/>
    <tableColumn id="7" xr3:uid="{7D6CEC10-DC32-4DE7-A1E2-0D67722DB744}" uniqueName="7" name="QUALITY" queryTableFieldId="7" dataDxfId="53"/>
    <tableColumn id="8" xr3:uid="{FAE1A17C-07B0-49CD-9AB1-2054253B7B75}" uniqueName="8" name="ORDER WEIGHT" queryTableFieldId="8"/>
    <tableColumn id="9" xr3:uid="{5798A4DD-673B-4F10-AB9E-F4B077661C38}" uniqueName="9" name="SECTION" queryTableFieldId="9" dataDxfId="52"/>
    <tableColumn id="10" xr3:uid="{F19BEBDF-3B8A-40F8-BE8D-BABF752C75C3}" uniqueName="10" name="TRF #" queryTableFieldId="10"/>
    <tableColumn id="11" xr3:uid="{83396F20-5FF1-4B51-8E72-1185B409C387}" uniqueName="11" name="NO OF ROLLS" queryTableFieldId="11"/>
    <tableColumn id="12" xr3:uid="{754BB257-DB6F-42A4-9B51-7338C4074F1D}" uniqueName="12" name="G. WEIGHT" queryTableFieldId="12"/>
    <tableColumn id="13" xr3:uid="{4ADE1895-80D9-432E-9166-26E4F020925E}" uniqueName="13" name="CORE WEIGHT" queryTableFieldId="13"/>
    <tableColumn id="14" xr3:uid="{05C70CFF-4F3E-49E3-92FE-7B5C9E7BB2B2}" uniqueName="14" name="NET WEIGHT" queryTableFieldId="14"/>
    <tableColumn id="15" xr3:uid="{53B6A229-ADFA-44A1-83A0-34F8A718B801}" uniqueName="15" name="Column15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EF11E0-4C8E-4BA2-8AD4-460F2E42E84E}" name="LD_PRD" displayName="LD_PRD" ref="A1:AS5301" tableType="queryTable" totalsRowShown="0">
  <autoFilter ref="A1:AS5301" xr:uid="{00EF11E0-4C8E-4BA2-8AD4-460F2E42E84E}"/>
  <tableColumns count="45">
    <tableColumn id="1" xr3:uid="{6B7CDACA-E763-4AC7-9642-2398AEF51915}" uniqueName="1" name="SHIFT" queryTableFieldId="1" dataDxfId="6"/>
    <tableColumn id="2" xr3:uid="{A6A0FE23-2940-406C-A8FD-D24EB425FDFA}" uniqueName="2" name="MCH#" queryTableFieldId="2"/>
    <tableColumn id="3" xr3:uid="{6877C07B-65E7-4ACC-8B4A-B9CB45F8E4D7}" uniqueName="3" name="SO#" queryTableFieldId="3" dataDxfId="5"/>
    <tableColumn id="4" xr3:uid="{9A82A0F0-77CD-4D9A-9FC3-91C7175DF2D4}" uniqueName="4" name="DATE" queryTableFieldId="4" dataDxfId="4"/>
    <tableColumn id="5" xr3:uid="{2723822D-0DB2-46F2-A5EF-7F0667F45593}" uniqueName="5" name="JOB NAME" queryTableFieldId="5"/>
    <tableColumn id="6" xr3:uid="{C618C8C0-9C47-4DEA-8D79-C12F675534D1}" uniqueName="6" name="MATERIAL" queryTableFieldId="6" dataDxfId="3"/>
    <tableColumn id="7" xr3:uid="{38A49E72-568C-44BC-86C6-255D89083407}" uniqueName="7" name="SIZE" queryTableFieldId="7"/>
    <tableColumn id="8" xr3:uid="{C3CEA13E-76D7-4890-B645-BD200D833455}" uniqueName="8" name="GUAGE" queryTableFieldId="8"/>
    <tableColumn id="9" xr3:uid="{2340AEB8-069D-40A7-B483-7A64F7697F91}" uniqueName="9" name="QUALITY" queryTableFieldId="9" dataDxfId="2"/>
    <tableColumn id="10" xr3:uid="{F933BAED-F6CD-4CB1-9C0A-7B8730BD2125}" uniqueName="10" name="ORDER WEIGHT" queryTableFieldId="10"/>
    <tableColumn id="11" xr3:uid="{9268DA49-CFBE-43AD-BA5D-1B02BA50CD78}" uniqueName="11" name="SECTION" queryTableFieldId="11" dataDxfId="1"/>
    <tableColumn id="12" xr3:uid="{6E2F09C5-F650-4C3E-A495-6325849B5EA7}" uniqueName="12" name="ROLLS INN" queryTableFieldId="12"/>
    <tableColumn id="13" xr3:uid="{21E2D4E8-CF9F-4B2D-8B79-088619F8CFD5}" uniqueName="13" name="G. WEIGHT" queryTableFieldId="13"/>
    <tableColumn id="14" xr3:uid="{D533E729-DAEB-45E6-B614-B855E3FCE146}" uniqueName="14" name="CORE WEIGHT" queryTableFieldId="14"/>
    <tableColumn id="15" xr3:uid="{456DBB8F-8713-4EA2-B4A6-8E4651567511}" uniqueName="15" name="PRD WATSE" queryTableFieldId="15"/>
    <tableColumn id="16" xr3:uid="{65BE9550-D5BB-4AD9-B458-D7484E84967C}" uniqueName="16" name="SAMPLE WASTE" queryTableFieldId="16"/>
    <tableColumn id="17" xr3:uid="{01D8C523-8041-4AB9-82D0-177B311F130C}" uniqueName="17" name="NET WEIGHT" queryTableFieldId="17"/>
    <tableColumn id="18" xr3:uid="{45B43FD7-3F2E-4487-8E4F-0D5DD032726D}" uniqueName="18" name="FOREMAN" queryTableFieldId="18" dataDxfId="0"/>
    <tableColumn id="19" xr3:uid="{AF0DE051-F0F6-4648-ABBC-154446570D44}" uniqueName="19" name="کوالٹی CHANGE" queryTableFieldId="19"/>
    <tableColumn id="20" xr3:uid="{E2A7CDEA-E9BD-4D36-8939-B8A235E1C4A1}" uniqueName="20" name="ھیٹنگ" queryTableFieldId="20"/>
    <tableColumn id="21" xr3:uid="{E721D522-A77A-4D2C-9672-45B56A88E7C4}" uniqueName="21" name="MACHINE ON" queryTableFieldId="21"/>
    <tableColumn id="22" xr3:uid="{6110E324-CDBF-401B-8D6B-13B832455B4C}" uniqueName="22" name="TOTAL MIN" queryTableFieldId="22"/>
    <tableColumn id="23" xr3:uid="{ECC11616-35F5-4A0B-8332-3D848C42F130}" uniqueName="23" name="P.S   HOURS" queryTableFieldId="23"/>
    <tableColumn id="24" xr3:uid="{94B89230-997C-47B7-AD1D-64F3F8361A6E}" uniqueName="24" name="الیکٹریکل" queryTableFieldId="24"/>
    <tableColumn id="25" xr3:uid="{4A9A8C84-99F6-4A7F-9AAD-90CC76D57118}" uniqueName="25" name="ڈایی صاف " queryTableFieldId="25"/>
    <tableColumn id="26" xr3:uid="{D88D7D4F-F735-4D10-A2E2-FBCB44056C03}" uniqueName="26" name="مکینیکل" queryTableFieldId="26"/>
    <tableColumn id="27" xr3:uid="{7F04F3E7-D0A8-48C7-8497-954FB1837209}" uniqueName="27" name="سائز کم " queryTableFieldId="27"/>
    <tableColumn id="28" xr3:uid="{95AF1F2C-B78D-4CD4-A549-D20FD9398982}" uniqueName="28" name=" سیمپل چیک" queryTableFieldId="28"/>
    <tableColumn id="29" xr3:uid="{43F966AE-E56D-4791-88AC-6610431FACB2}" uniqueName="29" name="OTHER" queryTableFieldId="29"/>
    <tableColumn id="30" xr3:uid="{091CBC0D-1357-4C30-8914-F8BEF4448D09}" uniqueName="30" name=" جالی تبدیل" queryTableFieldId="30"/>
    <tableColumn id="31" xr3:uid="{B518E7F2-21AB-4054-AB5D-6055EA834DC2}" uniqueName="31" name="TREET" queryTableFieldId="31"/>
    <tableColumn id="32" xr3:uid="{721C18F9-8B93-4A7B-916F-2D618574EA1D}" uniqueName="32" name="TOTAL MIN_1" queryTableFieldId="32"/>
    <tableColumn id="33" xr3:uid="{1E86BF71-F1E1-4096-A094-A4CBB628B2BA}" uniqueName="33" name="U.P.S HOURS" queryTableFieldId="33"/>
    <tableColumn id="34" xr3:uid="{8D177412-CE63-4DC8-88EF-AF2F64B0B0F4}" uniqueName="34" name="T.S HOURS" queryTableFieldId="34"/>
    <tableColumn id="35" xr3:uid="{B05B8EE3-060A-4D19-AE33-0E1913B39B1F}" uniqueName="35" name="RUNNING" queryTableFieldId="35"/>
    <tableColumn id="36" xr3:uid="{993A7E9B-31EB-41E8-8D73-CC4DDD1D92AD}" uniqueName="36" name="TOTAL HOURS" queryTableFieldId="36"/>
    <tableColumn id="37" xr3:uid="{5257AC1E-8E9D-4F02-9E6E-B7ED8E9404D9}" uniqueName="37" name="WASTAGE/KGs" queryTableFieldId="37"/>
    <tableColumn id="38" xr3:uid="{E3D3108B-D1E2-40D0-A574-A85C8D44F947}" uniqueName="38" name="KWH/KG" queryTableFieldId="38"/>
    <tableColumn id="39" xr3:uid="{D0AD9854-A798-43EB-A4ED-AB6ED4340C31}" uniqueName="39" name="TOTAL PRODUCTION" queryTableFieldId="39"/>
    <tableColumn id="40" xr3:uid="{5D12E96A-2C42-4230-877D-5077F7443DF1}" uniqueName="40" name="TARGET" queryTableFieldId="40"/>
    <tableColumn id="41" xr3:uid="{563E015B-3A2F-4A63-A078-1C00008AAD24}" uniqueName="41" name="RECIPE" queryTableFieldId="41"/>
    <tableColumn id="42" xr3:uid="{ADA0D9EE-B001-46EF-B56F-51F001041DA3}" uniqueName="42" name="WEEK NO." queryTableFieldId="42"/>
    <tableColumn id="43" xr3:uid="{110DB077-43F1-427B-A454-1A7AE7F4F131}" uniqueName="43" name="REMARKS" queryTableFieldId="43"/>
    <tableColumn id="44" xr3:uid="{D9DB9366-FFB4-4DFC-9274-C0CE50C5798C}" uniqueName="44" name="ACTION" queryTableFieldId="44"/>
    <tableColumn id="45" xr3:uid="{7F8BD57F-96B6-437E-B4A7-16C53F088AC9}" uniqueName="45" name="ACTION PLAN" queryTableFieldId="4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8558B-CDA4-48E1-9FB0-D258DB28A127}">
  <dimension ref="A1:AT3627"/>
  <sheetViews>
    <sheetView workbookViewId="0">
      <selection activeCell="D37" sqref="D37"/>
    </sheetView>
  </sheetViews>
  <sheetFormatPr defaultRowHeight="12.75" x14ac:dyDescent="0.2"/>
  <cols>
    <col min="1" max="1" width="7.42578125" bestFit="1" customWidth="1"/>
    <col min="2" max="3" width="7.85546875" bestFit="1" customWidth="1"/>
    <col min="4" max="4" width="8.140625" bestFit="1" customWidth="1"/>
    <col min="5" max="5" width="39.140625" bestFit="1" customWidth="1"/>
    <col min="6" max="6" width="11.140625" bestFit="1" customWidth="1"/>
    <col min="7" max="7" width="9.85546875" bestFit="1" customWidth="1"/>
    <col min="8" max="8" width="10.28515625" bestFit="1" customWidth="1"/>
    <col min="9" max="9" width="10" bestFit="1" customWidth="1"/>
    <col min="10" max="10" width="15.140625" bestFit="1" customWidth="1"/>
    <col min="11" max="11" width="9.85546875" bestFit="1" customWidth="1"/>
    <col min="12" max="12" width="13.7109375" bestFit="1" customWidth="1"/>
    <col min="13" max="13" width="11.42578125" bestFit="1" customWidth="1"/>
    <col min="14" max="14" width="14" bestFit="1" customWidth="1"/>
    <col min="15" max="15" width="12.28515625" bestFit="1" customWidth="1"/>
    <col min="16" max="16" width="15.5703125" bestFit="1" customWidth="1"/>
    <col min="17" max="17" width="12.85546875" bestFit="1" customWidth="1"/>
    <col min="18" max="18" width="18.7109375" bestFit="1" customWidth="1"/>
    <col min="19" max="19" width="11.7109375" bestFit="1" customWidth="1"/>
    <col min="20" max="20" width="5.42578125" bestFit="1" customWidth="1"/>
    <col min="21" max="21" width="13.7109375" bestFit="1" customWidth="1"/>
    <col min="22" max="22" width="12" bestFit="1" customWidth="1"/>
    <col min="23" max="23" width="12.28515625" bestFit="1" customWidth="1"/>
    <col min="24" max="24" width="6.42578125" bestFit="1" customWidth="1"/>
    <col min="25" max="25" width="7.7109375" bestFit="1" customWidth="1"/>
    <col min="26" max="26" width="6.140625" bestFit="1" customWidth="1"/>
    <col min="27" max="27" width="6.28515625" bestFit="1" customWidth="1"/>
    <col min="28" max="28" width="9.7109375" bestFit="1" customWidth="1"/>
    <col min="29" max="29" width="8.42578125" bestFit="1" customWidth="1"/>
    <col min="30" max="30" width="8.28515625" bestFit="1" customWidth="1"/>
    <col min="31" max="31" width="7.7109375" bestFit="1" customWidth="1"/>
    <col min="32" max="32" width="13.85546875" bestFit="1" customWidth="1"/>
    <col min="33" max="33" width="13" bestFit="1" customWidth="1"/>
    <col min="34" max="35" width="12" bestFit="1" customWidth="1"/>
    <col min="36" max="36" width="14.140625" bestFit="1" customWidth="1"/>
    <col min="37" max="37" width="14.7109375" bestFit="1" customWidth="1"/>
    <col min="38" max="38" width="10.140625" bestFit="1" customWidth="1"/>
    <col min="39" max="39" width="19.28515625" bestFit="1" customWidth="1"/>
    <col min="41" max="41" width="8.42578125" bestFit="1" customWidth="1"/>
    <col min="42" max="42" width="11.140625" bestFit="1" customWidth="1"/>
    <col min="43" max="43" width="10.7109375" bestFit="1" customWidth="1"/>
    <col min="44" max="44" width="9.28515625" bestFit="1" customWidth="1"/>
    <col min="45" max="45" width="14" bestFit="1" customWidth="1"/>
    <col min="46" max="46" width="12.5703125" bestFit="1" customWidth="1"/>
  </cols>
  <sheetData>
    <row r="1" spans="1:4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">
      <c r="A2" s="1" t="s">
        <v>46</v>
      </c>
      <c r="B2">
        <v>1</v>
      </c>
      <c r="C2" s="1" t="s">
        <v>47</v>
      </c>
      <c r="D2" s="2">
        <v>45658</v>
      </c>
      <c r="E2" s="1" t="s">
        <v>48</v>
      </c>
      <c r="F2" s="1" t="s">
        <v>49</v>
      </c>
      <c r="G2">
        <v>3</v>
      </c>
      <c r="H2" t="s">
        <v>50</v>
      </c>
      <c r="I2">
        <v>0</v>
      </c>
      <c r="J2" t="s">
        <v>51</v>
      </c>
      <c r="K2" s="1" t="s">
        <v>49</v>
      </c>
      <c r="L2">
        <v>8</v>
      </c>
      <c r="M2">
        <v>131.22999999999999</v>
      </c>
      <c r="N2">
        <v>2.4</v>
      </c>
      <c r="O2">
        <v>54.5</v>
      </c>
      <c r="Q2">
        <v>128.82999999999998</v>
      </c>
      <c r="R2" s="1" t="s">
        <v>52</v>
      </c>
    </row>
    <row r="3" spans="1:46" x14ac:dyDescent="0.2">
      <c r="A3" s="1" t="s">
        <v>53</v>
      </c>
      <c r="B3">
        <v>1</v>
      </c>
      <c r="C3" s="1" t="s">
        <v>47</v>
      </c>
      <c r="D3" s="2">
        <v>45658</v>
      </c>
      <c r="E3" s="1" t="s">
        <v>48</v>
      </c>
      <c r="F3" s="1" t="s">
        <v>49</v>
      </c>
      <c r="G3">
        <v>3</v>
      </c>
      <c r="H3" t="s">
        <v>50</v>
      </c>
      <c r="I3">
        <v>0</v>
      </c>
      <c r="J3" t="s">
        <v>51</v>
      </c>
      <c r="K3" s="1" t="s">
        <v>49</v>
      </c>
      <c r="L3">
        <v>2</v>
      </c>
      <c r="M3">
        <v>36.35</v>
      </c>
      <c r="N3">
        <v>0.6</v>
      </c>
      <c r="O3">
        <v>54.5</v>
      </c>
      <c r="Q3">
        <v>35.75</v>
      </c>
      <c r="R3" s="1" t="s">
        <v>52</v>
      </c>
    </row>
    <row r="4" spans="1:46" x14ac:dyDescent="0.2">
      <c r="A4" s="1" t="s">
        <v>46</v>
      </c>
      <c r="B4">
        <v>2</v>
      </c>
      <c r="C4" s="1" t="s">
        <v>54</v>
      </c>
      <c r="D4" s="2">
        <v>45658</v>
      </c>
      <c r="E4" s="1" t="s">
        <v>48</v>
      </c>
      <c r="F4" s="1" t="s">
        <v>49</v>
      </c>
      <c r="G4">
        <v>2</v>
      </c>
      <c r="H4" t="s">
        <v>50</v>
      </c>
      <c r="I4">
        <v>0</v>
      </c>
      <c r="J4" t="s">
        <v>51</v>
      </c>
      <c r="K4" s="1" t="s">
        <v>49</v>
      </c>
      <c r="L4">
        <v>7</v>
      </c>
      <c r="M4">
        <v>64.41</v>
      </c>
      <c r="N4">
        <v>1.4</v>
      </c>
      <c r="Q4">
        <v>63.01</v>
      </c>
      <c r="R4" s="1" t="s">
        <v>52</v>
      </c>
    </row>
    <row r="5" spans="1:46" x14ac:dyDescent="0.2">
      <c r="A5" s="1" t="s">
        <v>53</v>
      </c>
      <c r="B5">
        <v>2</v>
      </c>
      <c r="C5" s="1" t="s">
        <v>54</v>
      </c>
      <c r="D5" s="2">
        <v>45658</v>
      </c>
      <c r="E5" s="1" t="s">
        <v>48</v>
      </c>
      <c r="F5" s="1" t="s">
        <v>49</v>
      </c>
      <c r="G5">
        <v>2</v>
      </c>
      <c r="H5" t="s">
        <v>50</v>
      </c>
      <c r="I5">
        <v>0</v>
      </c>
      <c r="J5" t="s">
        <v>51</v>
      </c>
      <c r="K5" s="1" t="s">
        <v>49</v>
      </c>
      <c r="L5">
        <v>2</v>
      </c>
      <c r="M5">
        <v>18.850000000000001</v>
      </c>
      <c r="N5">
        <v>0.4</v>
      </c>
      <c r="Q5">
        <v>18.450000000000003</v>
      </c>
      <c r="R5" s="1" t="s">
        <v>52</v>
      </c>
    </row>
    <row r="6" spans="1:46" x14ac:dyDescent="0.2">
      <c r="A6" s="1" t="s">
        <v>46</v>
      </c>
      <c r="B6">
        <v>3</v>
      </c>
      <c r="C6" s="1" t="s">
        <v>55</v>
      </c>
      <c r="D6" s="2">
        <v>45658</v>
      </c>
      <c r="E6" s="1" t="s">
        <v>48</v>
      </c>
      <c r="F6" s="1" t="s">
        <v>49</v>
      </c>
      <c r="G6">
        <v>7</v>
      </c>
      <c r="H6" t="s">
        <v>50</v>
      </c>
      <c r="I6">
        <v>0</v>
      </c>
      <c r="J6" t="s">
        <v>51</v>
      </c>
      <c r="K6" s="1" t="s">
        <v>49</v>
      </c>
      <c r="L6">
        <v>3</v>
      </c>
      <c r="M6">
        <v>115.13</v>
      </c>
      <c r="N6">
        <v>2.4000000000000004</v>
      </c>
      <c r="Q6">
        <v>112.72999999999999</v>
      </c>
      <c r="R6" s="1" t="s">
        <v>52</v>
      </c>
    </row>
    <row r="7" spans="1:46" x14ac:dyDescent="0.2">
      <c r="A7" s="1" t="s">
        <v>46</v>
      </c>
      <c r="B7">
        <v>3</v>
      </c>
      <c r="C7" s="1" t="s">
        <v>56</v>
      </c>
      <c r="D7" s="2">
        <v>45658</v>
      </c>
      <c r="E7" s="1" t="s">
        <v>57</v>
      </c>
      <c r="F7" s="1" t="s">
        <v>49</v>
      </c>
      <c r="G7">
        <v>7</v>
      </c>
      <c r="H7">
        <v>6</v>
      </c>
      <c r="I7">
        <v>0</v>
      </c>
      <c r="J7">
        <v>100</v>
      </c>
      <c r="K7" s="1" t="s">
        <v>49</v>
      </c>
      <c r="L7">
        <v>4</v>
      </c>
      <c r="M7">
        <v>107.91</v>
      </c>
      <c r="N7">
        <v>2.8</v>
      </c>
      <c r="Q7">
        <v>105.11</v>
      </c>
      <c r="R7" s="1" t="s">
        <v>52</v>
      </c>
    </row>
    <row r="8" spans="1:46" x14ac:dyDescent="0.2">
      <c r="A8" s="1" t="s">
        <v>46</v>
      </c>
      <c r="B8">
        <v>3</v>
      </c>
      <c r="C8" s="1" t="s">
        <v>58</v>
      </c>
      <c r="D8" s="2">
        <v>45658</v>
      </c>
      <c r="E8" s="1" t="s">
        <v>48</v>
      </c>
      <c r="F8" s="1" t="s">
        <v>49</v>
      </c>
      <c r="G8">
        <v>12</v>
      </c>
      <c r="H8" t="s">
        <v>50</v>
      </c>
      <c r="I8">
        <v>0</v>
      </c>
      <c r="J8" t="s">
        <v>51</v>
      </c>
      <c r="K8" s="1" t="s">
        <v>49</v>
      </c>
      <c r="L8">
        <v>2</v>
      </c>
      <c r="M8">
        <v>91.06</v>
      </c>
      <c r="N8">
        <v>3.25</v>
      </c>
      <c r="Q8">
        <v>87.81</v>
      </c>
      <c r="R8" s="1" t="s">
        <v>52</v>
      </c>
    </row>
    <row r="9" spans="1:46" x14ac:dyDescent="0.2">
      <c r="A9" s="1" t="s">
        <v>53</v>
      </c>
      <c r="B9">
        <v>3</v>
      </c>
      <c r="C9" s="1" t="s">
        <v>58</v>
      </c>
      <c r="D9" s="2">
        <v>45658</v>
      </c>
      <c r="E9" s="1" t="s">
        <v>48</v>
      </c>
      <c r="F9" s="1" t="s">
        <v>49</v>
      </c>
      <c r="G9">
        <v>12</v>
      </c>
      <c r="H9" t="s">
        <v>50</v>
      </c>
      <c r="I9">
        <v>0</v>
      </c>
      <c r="J9" t="s">
        <v>51</v>
      </c>
      <c r="K9" s="1" t="s">
        <v>49</v>
      </c>
      <c r="L9">
        <v>5</v>
      </c>
      <c r="M9">
        <v>263.63</v>
      </c>
      <c r="N9">
        <v>8</v>
      </c>
      <c r="Q9">
        <v>255.63</v>
      </c>
      <c r="R9" s="1" t="s">
        <v>52</v>
      </c>
    </row>
    <row r="10" spans="1:46" x14ac:dyDescent="0.2">
      <c r="A10" s="1" t="s">
        <v>46</v>
      </c>
      <c r="B10">
        <v>4</v>
      </c>
      <c r="C10" s="1" t="s">
        <v>59</v>
      </c>
      <c r="D10" s="2">
        <v>45658</v>
      </c>
      <c r="E10" s="1" t="s">
        <v>60</v>
      </c>
      <c r="F10" s="1" t="s">
        <v>49</v>
      </c>
      <c r="G10">
        <v>16.2</v>
      </c>
      <c r="H10" t="s">
        <v>51</v>
      </c>
      <c r="I10" t="s">
        <v>51</v>
      </c>
      <c r="J10">
        <v>4000</v>
      </c>
      <c r="K10" s="1" t="s">
        <v>49</v>
      </c>
      <c r="L10">
        <v>13</v>
      </c>
      <c r="M10">
        <v>627.12000000000012</v>
      </c>
      <c r="N10">
        <v>12.8</v>
      </c>
      <c r="Q10">
        <v>614.32000000000016</v>
      </c>
      <c r="R10" s="1" t="s">
        <v>52</v>
      </c>
    </row>
    <row r="11" spans="1:46" x14ac:dyDescent="0.2">
      <c r="A11" s="1" t="s">
        <v>46</v>
      </c>
      <c r="B11">
        <v>4</v>
      </c>
      <c r="C11" s="1" t="s">
        <v>61</v>
      </c>
      <c r="D11" s="2">
        <v>45658</v>
      </c>
      <c r="E11" s="1" t="s">
        <v>57</v>
      </c>
      <c r="F11" s="1" t="s">
        <v>49</v>
      </c>
      <c r="G11">
        <v>16</v>
      </c>
      <c r="H11" t="s">
        <v>62</v>
      </c>
      <c r="I11">
        <v>0</v>
      </c>
      <c r="J11">
        <v>500</v>
      </c>
      <c r="K11" s="1" t="s">
        <v>49</v>
      </c>
      <c r="L11">
        <v>4</v>
      </c>
      <c r="M11">
        <v>196.9</v>
      </c>
      <c r="N11">
        <v>8.9499999999999993</v>
      </c>
      <c r="Q11">
        <v>187.95000000000002</v>
      </c>
      <c r="R11" s="1" t="s">
        <v>52</v>
      </c>
    </row>
    <row r="12" spans="1:46" x14ac:dyDescent="0.2">
      <c r="A12" s="1" t="s">
        <v>53</v>
      </c>
      <c r="B12">
        <v>4</v>
      </c>
      <c r="C12" s="1" t="s">
        <v>61</v>
      </c>
      <c r="D12" s="2">
        <v>45658</v>
      </c>
      <c r="E12" s="1" t="s">
        <v>57</v>
      </c>
      <c r="F12" s="1" t="s">
        <v>49</v>
      </c>
      <c r="G12">
        <v>16</v>
      </c>
      <c r="H12" t="s">
        <v>62</v>
      </c>
      <c r="I12">
        <v>0</v>
      </c>
      <c r="J12">
        <v>500</v>
      </c>
      <c r="K12" s="1" t="s">
        <v>49</v>
      </c>
      <c r="L12">
        <v>7</v>
      </c>
      <c r="M12">
        <v>299.5</v>
      </c>
      <c r="N12">
        <v>9.9</v>
      </c>
      <c r="Q12">
        <v>289.60000000000002</v>
      </c>
      <c r="R12" s="1" t="s">
        <v>52</v>
      </c>
    </row>
    <row r="13" spans="1:46" x14ac:dyDescent="0.2">
      <c r="A13" s="1" t="s">
        <v>53</v>
      </c>
      <c r="B13">
        <v>4</v>
      </c>
      <c r="C13" s="1" t="s">
        <v>59</v>
      </c>
      <c r="D13" s="2">
        <v>45658</v>
      </c>
      <c r="E13" s="1" t="s">
        <v>60</v>
      </c>
      <c r="F13" s="1" t="s">
        <v>49</v>
      </c>
      <c r="G13">
        <v>16.2</v>
      </c>
      <c r="H13" t="s">
        <v>51</v>
      </c>
      <c r="I13" t="s">
        <v>51</v>
      </c>
      <c r="J13">
        <v>4000</v>
      </c>
      <c r="K13" s="1" t="s">
        <v>49</v>
      </c>
      <c r="L13">
        <v>10</v>
      </c>
      <c r="M13">
        <v>485.21</v>
      </c>
      <c r="N13">
        <v>4</v>
      </c>
      <c r="Q13">
        <v>481.21</v>
      </c>
      <c r="R13" s="1" t="s">
        <v>52</v>
      </c>
    </row>
    <row r="14" spans="1:46" x14ac:dyDescent="0.2">
      <c r="A14" s="1" t="s">
        <v>46</v>
      </c>
      <c r="B14">
        <v>5</v>
      </c>
      <c r="C14" s="1" t="s">
        <v>63</v>
      </c>
      <c r="D14" s="2">
        <v>45658</v>
      </c>
      <c r="E14" s="1" t="s">
        <v>48</v>
      </c>
      <c r="F14" s="1" t="s">
        <v>49</v>
      </c>
      <c r="G14">
        <v>15</v>
      </c>
      <c r="H14" t="s">
        <v>64</v>
      </c>
      <c r="I14">
        <v>0</v>
      </c>
      <c r="J14" t="s">
        <v>51</v>
      </c>
      <c r="K14" s="1" t="s">
        <v>49</v>
      </c>
      <c r="L14">
        <v>7</v>
      </c>
      <c r="M14">
        <v>381.33000000000004</v>
      </c>
      <c r="N14">
        <v>11.51</v>
      </c>
      <c r="Q14">
        <v>369.82000000000005</v>
      </c>
      <c r="R14" s="1" t="s">
        <v>52</v>
      </c>
    </row>
    <row r="15" spans="1:46" x14ac:dyDescent="0.2">
      <c r="A15" s="1" t="s">
        <v>46</v>
      </c>
      <c r="B15">
        <v>5</v>
      </c>
      <c r="C15" s="1" t="s">
        <v>65</v>
      </c>
      <c r="D15" s="2">
        <v>45658</v>
      </c>
      <c r="E15" s="1" t="s">
        <v>57</v>
      </c>
      <c r="F15" s="1" t="s">
        <v>49</v>
      </c>
      <c r="G15">
        <v>4</v>
      </c>
      <c r="H15">
        <v>14</v>
      </c>
      <c r="I15">
        <v>0</v>
      </c>
      <c r="J15">
        <v>500</v>
      </c>
      <c r="K15" s="1" t="s">
        <v>49</v>
      </c>
      <c r="L15">
        <v>5</v>
      </c>
      <c r="M15">
        <v>254.38</v>
      </c>
      <c r="N15">
        <v>6.5400000000000009</v>
      </c>
      <c r="Q15">
        <v>247.84</v>
      </c>
      <c r="R15" s="1" t="s">
        <v>52</v>
      </c>
    </row>
    <row r="16" spans="1:46" x14ac:dyDescent="0.2">
      <c r="A16" s="1" t="s">
        <v>53</v>
      </c>
      <c r="B16">
        <v>5</v>
      </c>
      <c r="C16" s="1" t="s">
        <v>65</v>
      </c>
      <c r="D16" s="2">
        <v>45658</v>
      </c>
      <c r="E16" s="1" t="s">
        <v>57</v>
      </c>
      <c r="F16" s="1" t="s">
        <v>49</v>
      </c>
      <c r="G16">
        <v>4</v>
      </c>
      <c r="H16">
        <v>14</v>
      </c>
      <c r="I16">
        <v>0</v>
      </c>
      <c r="J16">
        <v>500</v>
      </c>
      <c r="K16" s="1" t="s">
        <v>49</v>
      </c>
      <c r="L16">
        <v>8</v>
      </c>
      <c r="M16">
        <v>365.62</v>
      </c>
      <c r="N16">
        <v>2</v>
      </c>
      <c r="Q16">
        <v>363.62</v>
      </c>
      <c r="R16" s="1" t="s">
        <v>52</v>
      </c>
    </row>
    <row r="17" spans="1:18" x14ac:dyDescent="0.2">
      <c r="A17" s="1" t="s">
        <v>53</v>
      </c>
      <c r="B17">
        <v>5</v>
      </c>
      <c r="C17" s="1" t="s">
        <v>66</v>
      </c>
      <c r="D17" s="2">
        <v>45658</v>
      </c>
      <c r="E17" s="1" t="s">
        <v>48</v>
      </c>
      <c r="F17" s="1" t="s">
        <v>49</v>
      </c>
      <c r="G17">
        <v>10</v>
      </c>
      <c r="H17" t="s">
        <v>50</v>
      </c>
      <c r="I17">
        <v>0</v>
      </c>
      <c r="J17" t="s">
        <v>51</v>
      </c>
      <c r="K17" s="1" t="s">
        <v>49</v>
      </c>
      <c r="L17">
        <v>4</v>
      </c>
      <c r="M17">
        <v>206.04</v>
      </c>
      <c r="N17">
        <v>2</v>
      </c>
      <c r="Q17">
        <v>204.04</v>
      </c>
      <c r="R17" s="1" t="s">
        <v>52</v>
      </c>
    </row>
    <row r="18" spans="1:18" x14ac:dyDescent="0.2">
      <c r="A18" s="1" t="s">
        <v>46</v>
      </c>
      <c r="B18">
        <v>1</v>
      </c>
      <c r="C18" s="1" t="s">
        <v>47</v>
      </c>
      <c r="D18" s="2">
        <v>45659</v>
      </c>
      <c r="E18" s="1" t="s">
        <v>48</v>
      </c>
      <c r="F18" s="1" t="s">
        <v>49</v>
      </c>
      <c r="G18">
        <v>3</v>
      </c>
      <c r="H18" t="s">
        <v>50</v>
      </c>
      <c r="I18">
        <v>0</v>
      </c>
      <c r="J18" t="s">
        <v>51</v>
      </c>
      <c r="K18" s="1" t="s">
        <v>49</v>
      </c>
      <c r="L18">
        <v>9</v>
      </c>
      <c r="M18">
        <v>133.58000000000001</v>
      </c>
      <c r="N18">
        <v>2.7</v>
      </c>
      <c r="O18">
        <v>22</v>
      </c>
      <c r="Q18">
        <v>130.88000000000002</v>
      </c>
      <c r="R18" s="1" t="s">
        <v>52</v>
      </c>
    </row>
    <row r="19" spans="1:18" x14ac:dyDescent="0.2">
      <c r="A19" s="1" t="s">
        <v>53</v>
      </c>
      <c r="B19">
        <v>1</v>
      </c>
      <c r="C19" s="1" t="s">
        <v>47</v>
      </c>
      <c r="D19" s="2">
        <v>45659</v>
      </c>
      <c r="E19" s="1" t="s">
        <v>48</v>
      </c>
      <c r="F19" s="1" t="s">
        <v>49</v>
      </c>
      <c r="G19">
        <v>3</v>
      </c>
      <c r="H19" t="s">
        <v>50</v>
      </c>
      <c r="I19">
        <v>0</v>
      </c>
      <c r="J19" t="s">
        <v>51</v>
      </c>
      <c r="K19" s="1" t="s">
        <v>49</v>
      </c>
      <c r="L19">
        <v>7</v>
      </c>
      <c r="M19">
        <v>120.94</v>
      </c>
      <c r="N19">
        <v>2.1</v>
      </c>
      <c r="O19">
        <v>30</v>
      </c>
      <c r="Q19">
        <v>118.84</v>
      </c>
      <c r="R19" s="1" t="s">
        <v>67</v>
      </c>
    </row>
    <row r="20" spans="1:18" x14ac:dyDescent="0.2">
      <c r="A20" s="1" t="s">
        <v>46</v>
      </c>
      <c r="B20">
        <v>2</v>
      </c>
      <c r="C20" s="1" t="s">
        <v>54</v>
      </c>
      <c r="D20" s="2">
        <v>45659</v>
      </c>
      <c r="E20" s="1" t="s">
        <v>48</v>
      </c>
      <c r="F20" s="1" t="s">
        <v>49</v>
      </c>
      <c r="G20">
        <v>2</v>
      </c>
      <c r="H20" t="s">
        <v>50</v>
      </c>
      <c r="I20">
        <v>0</v>
      </c>
      <c r="J20" t="s">
        <v>51</v>
      </c>
      <c r="K20" s="1" t="s">
        <v>49</v>
      </c>
      <c r="L20">
        <v>9</v>
      </c>
      <c r="M20">
        <v>88.17</v>
      </c>
      <c r="N20">
        <v>1.8</v>
      </c>
      <c r="Q20">
        <v>86.37</v>
      </c>
      <c r="R20" s="1" t="s">
        <v>52</v>
      </c>
    </row>
    <row r="21" spans="1:18" x14ac:dyDescent="0.2">
      <c r="A21" s="1" t="s">
        <v>53</v>
      </c>
      <c r="B21">
        <v>2</v>
      </c>
      <c r="C21" s="1" t="s">
        <v>54</v>
      </c>
      <c r="D21" s="2">
        <v>45659</v>
      </c>
      <c r="E21" s="1" t="s">
        <v>48</v>
      </c>
      <c r="F21" s="1" t="s">
        <v>49</v>
      </c>
      <c r="G21">
        <v>2</v>
      </c>
      <c r="H21" t="s">
        <v>50</v>
      </c>
      <c r="I21">
        <v>0</v>
      </c>
      <c r="J21" t="s">
        <v>51</v>
      </c>
      <c r="K21" s="1" t="s">
        <v>49</v>
      </c>
      <c r="L21">
        <v>8</v>
      </c>
      <c r="M21">
        <v>73.989999999999995</v>
      </c>
      <c r="N21">
        <v>1.6</v>
      </c>
      <c r="Q21">
        <v>72.39</v>
      </c>
      <c r="R21" s="1" t="s">
        <v>67</v>
      </c>
    </row>
    <row r="22" spans="1:18" x14ac:dyDescent="0.2">
      <c r="A22" s="1" t="s">
        <v>46</v>
      </c>
      <c r="B22">
        <v>4</v>
      </c>
      <c r="C22" s="1" t="s">
        <v>59</v>
      </c>
      <c r="D22" s="2">
        <v>45659</v>
      </c>
      <c r="E22" s="1" t="s">
        <v>60</v>
      </c>
      <c r="F22" s="1" t="s">
        <v>49</v>
      </c>
      <c r="G22">
        <v>16.2</v>
      </c>
      <c r="H22" t="s">
        <v>51</v>
      </c>
      <c r="I22" t="s">
        <v>51</v>
      </c>
      <c r="J22">
        <v>4000</v>
      </c>
      <c r="K22" s="1" t="s">
        <v>49</v>
      </c>
      <c r="L22">
        <v>11</v>
      </c>
      <c r="M22">
        <v>562.83000000000004</v>
      </c>
      <c r="N22">
        <v>7.5</v>
      </c>
      <c r="Q22">
        <v>555.33000000000004</v>
      </c>
      <c r="R22" s="1" t="s">
        <v>52</v>
      </c>
    </row>
    <row r="23" spans="1:18" x14ac:dyDescent="0.2">
      <c r="A23" s="1" t="s">
        <v>46</v>
      </c>
      <c r="B23">
        <v>4</v>
      </c>
      <c r="C23" s="1" t="s">
        <v>68</v>
      </c>
      <c r="D23" s="2">
        <v>45659</v>
      </c>
      <c r="E23" s="1" t="s">
        <v>57</v>
      </c>
      <c r="F23" s="1" t="s">
        <v>49</v>
      </c>
      <c r="G23">
        <v>8</v>
      </c>
      <c r="H23">
        <v>10</v>
      </c>
      <c r="I23">
        <v>0</v>
      </c>
      <c r="J23">
        <v>100</v>
      </c>
      <c r="K23" s="1" t="s">
        <v>49</v>
      </c>
      <c r="L23">
        <v>2</v>
      </c>
      <c r="M23">
        <v>110.24</v>
      </c>
      <c r="N23">
        <v>3.98</v>
      </c>
      <c r="Q23">
        <v>106.25999999999999</v>
      </c>
      <c r="R23" s="1" t="s">
        <v>52</v>
      </c>
    </row>
    <row r="24" spans="1:18" x14ac:dyDescent="0.2">
      <c r="A24" s="1" t="s">
        <v>46</v>
      </c>
      <c r="B24">
        <v>4</v>
      </c>
      <c r="C24" s="1" t="s">
        <v>69</v>
      </c>
      <c r="D24" s="2">
        <v>45659</v>
      </c>
      <c r="E24" s="1" t="s">
        <v>57</v>
      </c>
      <c r="F24" s="1" t="s">
        <v>49</v>
      </c>
      <c r="G24">
        <v>6</v>
      </c>
      <c r="H24">
        <v>14</v>
      </c>
      <c r="I24">
        <v>0</v>
      </c>
      <c r="J24">
        <v>125</v>
      </c>
      <c r="K24" s="1" t="s">
        <v>49</v>
      </c>
      <c r="L24">
        <v>5</v>
      </c>
      <c r="M24">
        <v>224.04999999999998</v>
      </c>
      <c r="N24">
        <v>9.76</v>
      </c>
      <c r="Q24">
        <v>214.29</v>
      </c>
      <c r="R24" s="1" t="s">
        <v>52</v>
      </c>
    </row>
    <row r="25" spans="1:18" x14ac:dyDescent="0.2">
      <c r="A25" s="1" t="s">
        <v>53</v>
      </c>
      <c r="B25">
        <v>4</v>
      </c>
      <c r="C25" s="1" t="s">
        <v>59</v>
      </c>
      <c r="D25" s="2">
        <v>45659</v>
      </c>
      <c r="E25" s="1" t="s">
        <v>60</v>
      </c>
      <c r="F25" s="1" t="s">
        <v>49</v>
      </c>
      <c r="G25">
        <v>16.2</v>
      </c>
      <c r="H25" t="s">
        <v>51</v>
      </c>
      <c r="I25" t="s">
        <v>51</v>
      </c>
      <c r="J25">
        <v>4000</v>
      </c>
      <c r="K25" s="1" t="s">
        <v>49</v>
      </c>
      <c r="L25">
        <v>15</v>
      </c>
      <c r="M25">
        <v>750.82999999999993</v>
      </c>
      <c r="N25">
        <v>30</v>
      </c>
      <c r="Q25">
        <v>720.82999999999993</v>
      </c>
      <c r="R25" s="1" t="s">
        <v>67</v>
      </c>
    </row>
    <row r="26" spans="1:18" x14ac:dyDescent="0.2">
      <c r="A26" s="1" t="s">
        <v>53</v>
      </c>
      <c r="B26">
        <v>4</v>
      </c>
      <c r="C26" s="1" t="s">
        <v>70</v>
      </c>
      <c r="D26" s="2">
        <v>45659</v>
      </c>
      <c r="E26" s="1" t="s">
        <v>48</v>
      </c>
      <c r="F26" s="1" t="s">
        <v>49</v>
      </c>
      <c r="G26">
        <v>16</v>
      </c>
      <c r="H26" t="s">
        <v>50</v>
      </c>
      <c r="I26">
        <v>0</v>
      </c>
      <c r="J26" t="s">
        <v>51</v>
      </c>
      <c r="K26" s="1" t="s">
        <v>49</v>
      </c>
      <c r="L26">
        <v>1</v>
      </c>
      <c r="M26">
        <v>47.2</v>
      </c>
      <c r="N26">
        <v>2</v>
      </c>
      <c r="Q26">
        <v>45.2</v>
      </c>
      <c r="R26" s="1" t="s">
        <v>67</v>
      </c>
    </row>
    <row r="27" spans="1:18" x14ac:dyDescent="0.2">
      <c r="A27" s="1" t="s">
        <v>46</v>
      </c>
      <c r="B27">
        <v>3</v>
      </c>
      <c r="C27" s="1" t="s">
        <v>58</v>
      </c>
      <c r="D27" s="2">
        <v>45659</v>
      </c>
      <c r="E27" s="1" t="s">
        <v>48</v>
      </c>
      <c r="F27" s="1" t="s">
        <v>49</v>
      </c>
      <c r="G27">
        <v>12</v>
      </c>
      <c r="H27" t="s">
        <v>50</v>
      </c>
      <c r="I27">
        <v>0</v>
      </c>
      <c r="J27" t="s">
        <v>51</v>
      </c>
      <c r="K27" s="1" t="s">
        <v>49</v>
      </c>
      <c r="L27">
        <v>4</v>
      </c>
      <c r="M27">
        <v>183.95999999999998</v>
      </c>
      <c r="Q27">
        <v>183.95999999999998</v>
      </c>
      <c r="R27" s="1" t="s">
        <v>52</v>
      </c>
    </row>
    <row r="28" spans="1:18" x14ac:dyDescent="0.2">
      <c r="A28" s="1" t="s">
        <v>46</v>
      </c>
      <c r="B28">
        <v>3</v>
      </c>
      <c r="C28" s="1" t="s">
        <v>71</v>
      </c>
      <c r="D28" s="2">
        <v>45659</v>
      </c>
      <c r="E28" s="1" t="s">
        <v>57</v>
      </c>
      <c r="F28" s="1" t="s">
        <v>49</v>
      </c>
      <c r="G28">
        <v>6</v>
      </c>
      <c r="H28">
        <v>10</v>
      </c>
      <c r="I28">
        <v>0</v>
      </c>
      <c r="J28">
        <v>100</v>
      </c>
      <c r="K28" s="1" t="s">
        <v>49</v>
      </c>
      <c r="L28">
        <v>3</v>
      </c>
      <c r="M28">
        <v>115.50999999999999</v>
      </c>
      <c r="N28">
        <v>1.6</v>
      </c>
      <c r="Q28">
        <v>113.91</v>
      </c>
      <c r="R28" s="1" t="s">
        <v>52</v>
      </c>
    </row>
    <row r="29" spans="1:18" x14ac:dyDescent="0.2">
      <c r="A29" s="1" t="s">
        <v>53</v>
      </c>
      <c r="B29">
        <v>3</v>
      </c>
      <c r="C29" s="1" t="s">
        <v>58</v>
      </c>
      <c r="D29" s="2">
        <v>45659</v>
      </c>
      <c r="E29" s="1" t="s">
        <v>48</v>
      </c>
      <c r="F29" s="1" t="s">
        <v>49</v>
      </c>
      <c r="G29">
        <v>12</v>
      </c>
      <c r="H29" t="s">
        <v>50</v>
      </c>
      <c r="I29">
        <v>0</v>
      </c>
      <c r="J29" t="s">
        <v>51</v>
      </c>
      <c r="K29" s="1" t="s">
        <v>49</v>
      </c>
      <c r="L29">
        <v>7</v>
      </c>
      <c r="M29">
        <v>329.22</v>
      </c>
      <c r="N29">
        <v>8.4</v>
      </c>
      <c r="Q29">
        <v>320.82000000000005</v>
      </c>
      <c r="R29" s="1" t="s">
        <v>67</v>
      </c>
    </row>
    <row r="30" spans="1:18" x14ac:dyDescent="0.2">
      <c r="A30" s="1" t="s">
        <v>46</v>
      </c>
      <c r="B30">
        <v>5</v>
      </c>
      <c r="C30" s="1" t="s">
        <v>66</v>
      </c>
      <c r="D30" s="2">
        <v>45659</v>
      </c>
      <c r="E30" s="1" t="s">
        <v>48</v>
      </c>
      <c r="F30" s="1" t="s">
        <v>49</v>
      </c>
      <c r="G30">
        <v>10</v>
      </c>
      <c r="H30" t="s">
        <v>50</v>
      </c>
      <c r="I30">
        <v>0</v>
      </c>
      <c r="J30" t="s">
        <v>51</v>
      </c>
      <c r="K30" s="1" t="s">
        <v>49</v>
      </c>
      <c r="L30">
        <v>9</v>
      </c>
      <c r="M30">
        <v>451.55</v>
      </c>
      <c r="N30">
        <v>11.72</v>
      </c>
      <c r="Q30">
        <v>439.83</v>
      </c>
      <c r="R30" s="1" t="s">
        <v>52</v>
      </c>
    </row>
    <row r="31" spans="1:18" x14ac:dyDescent="0.2">
      <c r="A31" s="1" t="s">
        <v>53</v>
      </c>
      <c r="B31">
        <v>5</v>
      </c>
      <c r="C31" s="1" t="s">
        <v>66</v>
      </c>
      <c r="D31" s="2">
        <v>45659</v>
      </c>
      <c r="E31" s="1" t="s">
        <v>48</v>
      </c>
      <c r="F31" s="1" t="s">
        <v>49</v>
      </c>
      <c r="G31">
        <v>10</v>
      </c>
      <c r="H31" t="s">
        <v>50</v>
      </c>
      <c r="I31">
        <v>0</v>
      </c>
      <c r="J31" t="s">
        <v>51</v>
      </c>
      <c r="K31" s="1" t="s">
        <v>49</v>
      </c>
      <c r="L31">
        <v>11</v>
      </c>
      <c r="M31">
        <v>552.78</v>
      </c>
      <c r="N31">
        <v>14.3</v>
      </c>
      <c r="Q31">
        <v>538.48</v>
      </c>
      <c r="R31" s="1" t="s">
        <v>67</v>
      </c>
    </row>
    <row r="32" spans="1:18" x14ac:dyDescent="0.2">
      <c r="A32" s="1" t="s">
        <v>46</v>
      </c>
      <c r="B32">
        <v>1</v>
      </c>
      <c r="C32" s="1" t="s">
        <v>47</v>
      </c>
      <c r="D32" s="2">
        <v>45660</v>
      </c>
      <c r="E32" s="1" t="s">
        <v>48</v>
      </c>
      <c r="F32" s="1" t="s">
        <v>49</v>
      </c>
      <c r="G32">
        <v>3</v>
      </c>
      <c r="H32" t="s">
        <v>50</v>
      </c>
      <c r="I32">
        <v>0</v>
      </c>
      <c r="J32" t="s">
        <v>51</v>
      </c>
      <c r="K32" s="1" t="s">
        <v>49</v>
      </c>
      <c r="L32">
        <v>8</v>
      </c>
      <c r="M32">
        <v>146.12</v>
      </c>
      <c r="O32">
        <v>40</v>
      </c>
      <c r="Q32">
        <v>146.12</v>
      </c>
      <c r="R32" s="1" t="s">
        <v>52</v>
      </c>
    </row>
    <row r="33" spans="1:18" x14ac:dyDescent="0.2">
      <c r="A33" s="1" t="s">
        <v>53</v>
      </c>
      <c r="B33">
        <v>1</v>
      </c>
      <c r="C33" s="1" t="s">
        <v>47</v>
      </c>
      <c r="D33" s="2">
        <v>45660</v>
      </c>
      <c r="E33" s="1" t="s">
        <v>48</v>
      </c>
      <c r="F33" s="1" t="s">
        <v>49</v>
      </c>
      <c r="G33">
        <v>3</v>
      </c>
      <c r="H33" t="s">
        <v>50</v>
      </c>
      <c r="I33">
        <v>0</v>
      </c>
      <c r="J33" t="s">
        <v>51</v>
      </c>
      <c r="K33" s="1" t="s">
        <v>49</v>
      </c>
      <c r="L33">
        <v>7</v>
      </c>
      <c r="M33">
        <v>128.62</v>
      </c>
      <c r="O33">
        <v>30</v>
      </c>
      <c r="Q33">
        <v>128.62</v>
      </c>
      <c r="R33" s="1" t="s">
        <v>67</v>
      </c>
    </row>
    <row r="34" spans="1:18" x14ac:dyDescent="0.2">
      <c r="A34" s="1" t="s">
        <v>46</v>
      </c>
      <c r="B34">
        <v>2</v>
      </c>
      <c r="C34" s="1" t="s">
        <v>72</v>
      </c>
      <c r="D34" s="2">
        <v>45660</v>
      </c>
      <c r="E34" s="1" t="s">
        <v>57</v>
      </c>
      <c r="F34" s="1" t="s">
        <v>49</v>
      </c>
      <c r="G34">
        <v>2</v>
      </c>
      <c r="H34">
        <v>5</v>
      </c>
      <c r="I34">
        <v>0</v>
      </c>
      <c r="J34">
        <v>500</v>
      </c>
      <c r="K34" s="1" t="s">
        <v>49</v>
      </c>
      <c r="L34">
        <v>7</v>
      </c>
      <c r="M34">
        <v>77.150000000000006</v>
      </c>
      <c r="Q34">
        <v>77.150000000000006</v>
      </c>
      <c r="R34" s="1" t="s">
        <v>52</v>
      </c>
    </row>
    <row r="35" spans="1:18" x14ac:dyDescent="0.2">
      <c r="A35" s="1" t="s">
        <v>53</v>
      </c>
      <c r="B35">
        <v>2</v>
      </c>
      <c r="C35" s="1" t="s">
        <v>54</v>
      </c>
      <c r="D35" s="2">
        <v>45660</v>
      </c>
      <c r="E35" s="1" t="s">
        <v>48</v>
      </c>
      <c r="F35" s="1" t="s">
        <v>49</v>
      </c>
      <c r="G35">
        <v>2</v>
      </c>
      <c r="H35" t="s">
        <v>50</v>
      </c>
      <c r="I35">
        <v>0</v>
      </c>
      <c r="J35" t="s">
        <v>51</v>
      </c>
      <c r="K35" s="1" t="s">
        <v>49</v>
      </c>
      <c r="L35">
        <v>9</v>
      </c>
      <c r="M35">
        <v>91.46</v>
      </c>
      <c r="Q35">
        <v>91.46</v>
      </c>
      <c r="R35" s="1" t="s">
        <v>67</v>
      </c>
    </row>
    <row r="36" spans="1:18" x14ac:dyDescent="0.2">
      <c r="A36" s="1" t="s">
        <v>46</v>
      </c>
      <c r="B36">
        <v>3</v>
      </c>
      <c r="C36" s="1" t="s">
        <v>58</v>
      </c>
      <c r="D36" s="2">
        <v>45660</v>
      </c>
      <c r="E36" s="1" t="s">
        <v>48</v>
      </c>
      <c r="F36" s="1" t="s">
        <v>49</v>
      </c>
      <c r="G36">
        <v>12</v>
      </c>
      <c r="H36" t="s">
        <v>50</v>
      </c>
      <c r="I36">
        <v>0</v>
      </c>
      <c r="J36" t="s">
        <v>51</v>
      </c>
      <c r="K36" s="1" t="s">
        <v>49</v>
      </c>
      <c r="L36">
        <v>5</v>
      </c>
      <c r="M36">
        <v>203.45</v>
      </c>
      <c r="Q36">
        <v>203.45</v>
      </c>
      <c r="R36" s="1" t="s">
        <v>52</v>
      </c>
    </row>
    <row r="37" spans="1:18" x14ac:dyDescent="0.2">
      <c r="A37" s="1" t="s">
        <v>46</v>
      </c>
      <c r="B37">
        <v>3</v>
      </c>
      <c r="C37" s="1" t="s">
        <v>58</v>
      </c>
      <c r="D37" s="2">
        <v>45660</v>
      </c>
      <c r="E37" s="1" t="s">
        <v>48</v>
      </c>
      <c r="F37" s="1" t="s">
        <v>49</v>
      </c>
      <c r="G37">
        <v>12</v>
      </c>
      <c r="H37" t="s">
        <v>50</v>
      </c>
      <c r="I37">
        <v>0</v>
      </c>
      <c r="J37" t="s">
        <v>51</v>
      </c>
      <c r="K37" s="1" t="s">
        <v>49</v>
      </c>
      <c r="L37">
        <v>2</v>
      </c>
      <c r="M37">
        <v>88.08</v>
      </c>
      <c r="Q37">
        <v>88.08</v>
      </c>
      <c r="R37" s="1" t="s">
        <v>52</v>
      </c>
    </row>
    <row r="38" spans="1:18" x14ac:dyDescent="0.2">
      <c r="A38" s="1" t="s">
        <v>53</v>
      </c>
      <c r="B38">
        <v>3</v>
      </c>
      <c r="C38" s="1" t="s">
        <v>58</v>
      </c>
      <c r="D38" s="2">
        <v>45660</v>
      </c>
      <c r="E38" s="1" t="s">
        <v>48</v>
      </c>
      <c r="F38" s="1" t="s">
        <v>49</v>
      </c>
      <c r="G38">
        <v>12</v>
      </c>
      <c r="H38" t="s">
        <v>50</v>
      </c>
      <c r="I38">
        <v>0</v>
      </c>
      <c r="J38" t="s">
        <v>51</v>
      </c>
      <c r="K38" s="1" t="s">
        <v>49</v>
      </c>
      <c r="L38">
        <v>6</v>
      </c>
      <c r="M38">
        <v>299.44000000000005</v>
      </c>
      <c r="N38">
        <v>9.6000000000000014</v>
      </c>
      <c r="Q38">
        <v>289.84000000000003</v>
      </c>
      <c r="R38" s="1" t="s">
        <v>67</v>
      </c>
    </row>
    <row r="39" spans="1:18" x14ac:dyDescent="0.2">
      <c r="A39" s="1" t="s">
        <v>46</v>
      </c>
      <c r="B39">
        <v>4</v>
      </c>
      <c r="C39" s="1" t="s">
        <v>59</v>
      </c>
      <c r="D39" s="2">
        <v>45660</v>
      </c>
      <c r="E39" s="1" t="s">
        <v>60</v>
      </c>
      <c r="F39" s="1" t="s">
        <v>49</v>
      </c>
      <c r="G39">
        <v>16.2</v>
      </c>
      <c r="H39" t="s">
        <v>51</v>
      </c>
      <c r="I39" t="s">
        <v>51</v>
      </c>
      <c r="J39">
        <v>4000</v>
      </c>
      <c r="K39" s="1" t="s">
        <v>49</v>
      </c>
      <c r="L39">
        <v>16</v>
      </c>
      <c r="M39">
        <v>797.05</v>
      </c>
      <c r="Q39">
        <v>797.05</v>
      </c>
      <c r="R39" s="1" t="s">
        <v>52</v>
      </c>
    </row>
    <row r="40" spans="1:18" x14ac:dyDescent="0.2">
      <c r="A40" s="1" t="s">
        <v>53</v>
      </c>
      <c r="B40">
        <v>4</v>
      </c>
      <c r="C40" s="1" t="s">
        <v>59</v>
      </c>
      <c r="D40" s="2">
        <v>45660</v>
      </c>
      <c r="E40" s="1" t="s">
        <v>60</v>
      </c>
      <c r="F40" s="1" t="s">
        <v>49</v>
      </c>
      <c r="G40">
        <v>16.2</v>
      </c>
      <c r="H40" t="s">
        <v>51</v>
      </c>
      <c r="I40" t="s">
        <v>51</v>
      </c>
      <c r="J40">
        <v>4000</v>
      </c>
      <c r="K40" s="1" t="s">
        <v>49</v>
      </c>
      <c r="L40">
        <v>17</v>
      </c>
      <c r="M40">
        <v>860.54</v>
      </c>
      <c r="N40">
        <v>34</v>
      </c>
      <c r="Q40">
        <v>826.54</v>
      </c>
      <c r="R40" s="1" t="s">
        <v>67</v>
      </c>
    </row>
    <row r="41" spans="1:18" x14ac:dyDescent="0.2">
      <c r="A41" s="1" t="s">
        <v>46</v>
      </c>
      <c r="B41">
        <v>5</v>
      </c>
      <c r="C41" s="1" t="s">
        <v>66</v>
      </c>
      <c r="D41" s="2">
        <v>45660</v>
      </c>
      <c r="E41" s="1" t="s">
        <v>48</v>
      </c>
      <c r="F41" s="1" t="s">
        <v>49</v>
      </c>
      <c r="G41">
        <v>10</v>
      </c>
      <c r="H41" t="s">
        <v>50</v>
      </c>
      <c r="I41">
        <v>0</v>
      </c>
      <c r="J41" t="s">
        <v>51</v>
      </c>
      <c r="K41" s="1" t="s">
        <v>49</v>
      </c>
      <c r="L41">
        <v>3</v>
      </c>
      <c r="M41">
        <v>153.38999999999999</v>
      </c>
      <c r="Q41">
        <v>153.38999999999999</v>
      </c>
      <c r="R41" s="1" t="s">
        <v>52</v>
      </c>
    </row>
    <row r="42" spans="1:18" x14ac:dyDescent="0.2">
      <c r="A42" s="1" t="s">
        <v>46</v>
      </c>
      <c r="B42">
        <v>5</v>
      </c>
      <c r="C42" s="1" t="s">
        <v>73</v>
      </c>
      <c r="D42" s="2">
        <v>45660</v>
      </c>
      <c r="E42" s="1" t="s">
        <v>48</v>
      </c>
      <c r="F42" s="1" t="s">
        <v>49</v>
      </c>
      <c r="G42">
        <v>9</v>
      </c>
      <c r="H42" t="s">
        <v>50</v>
      </c>
      <c r="I42">
        <v>0</v>
      </c>
      <c r="J42" t="s">
        <v>51</v>
      </c>
      <c r="K42" s="1" t="s">
        <v>49</v>
      </c>
      <c r="L42">
        <v>8</v>
      </c>
      <c r="M42">
        <v>351.34</v>
      </c>
      <c r="Q42">
        <v>351.34</v>
      </c>
      <c r="R42" s="1" t="s">
        <v>52</v>
      </c>
    </row>
    <row r="43" spans="1:18" x14ac:dyDescent="0.2">
      <c r="A43" s="1" t="s">
        <v>53</v>
      </c>
      <c r="B43">
        <v>5</v>
      </c>
      <c r="C43" s="1" t="s">
        <v>73</v>
      </c>
      <c r="D43" s="2">
        <v>45660</v>
      </c>
      <c r="E43" s="1" t="s">
        <v>48</v>
      </c>
      <c r="F43" s="1" t="s">
        <v>49</v>
      </c>
      <c r="G43">
        <v>9</v>
      </c>
      <c r="H43" t="s">
        <v>50</v>
      </c>
      <c r="I43">
        <v>0</v>
      </c>
      <c r="J43" t="s">
        <v>51</v>
      </c>
      <c r="K43" s="1" t="s">
        <v>49</v>
      </c>
      <c r="L43">
        <v>12</v>
      </c>
      <c r="M43">
        <v>557.98</v>
      </c>
      <c r="Q43">
        <v>557.98</v>
      </c>
      <c r="R43" s="1" t="s">
        <v>67</v>
      </c>
    </row>
    <row r="44" spans="1:18" x14ac:dyDescent="0.2">
      <c r="A44" s="1" t="s">
        <v>46</v>
      </c>
      <c r="B44">
        <v>1</v>
      </c>
      <c r="C44" s="1" t="s">
        <v>47</v>
      </c>
      <c r="D44" s="2">
        <v>45661</v>
      </c>
      <c r="E44" s="1" t="s">
        <v>48</v>
      </c>
      <c r="F44" s="1" t="s">
        <v>49</v>
      </c>
      <c r="G44">
        <v>3</v>
      </c>
      <c r="H44" t="s">
        <v>50</v>
      </c>
      <c r="I44">
        <v>0</v>
      </c>
      <c r="J44" t="s">
        <v>51</v>
      </c>
      <c r="K44" s="1" t="s">
        <v>49</v>
      </c>
      <c r="L44">
        <v>6</v>
      </c>
      <c r="M44">
        <v>108.14</v>
      </c>
      <c r="O44">
        <v>42</v>
      </c>
      <c r="Q44">
        <v>108.14</v>
      </c>
      <c r="R44" s="1" t="s">
        <v>67</v>
      </c>
    </row>
    <row r="45" spans="1:18" x14ac:dyDescent="0.2">
      <c r="A45" s="1" t="s">
        <v>46</v>
      </c>
      <c r="B45">
        <v>1</v>
      </c>
      <c r="C45" s="1" t="s">
        <v>74</v>
      </c>
      <c r="D45" s="2">
        <v>45661</v>
      </c>
      <c r="E45" s="1" t="s">
        <v>48</v>
      </c>
      <c r="F45" s="1" t="s">
        <v>49</v>
      </c>
      <c r="G45">
        <v>4</v>
      </c>
      <c r="H45" t="s">
        <v>50</v>
      </c>
      <c r="I45">
        <v>0</v>
      </c>
      <c r="J45" t="s">
        <v>51</v>
      </c>
      <c r="K45" s="1" t="s">
        <v>49</v>
      </c>
      <c r="L45">
        <v>2</v>
      </c>
      <c r="M45">
        <v>44.379999999999995</v>
      </c>
      <c r="Q45">
        <v>44.379999999999995</v>
      </c>
      <c r="R45" s="1" t="s">
        <v>67</v>
      </c>
    </row>
    <row r="46" spans="1:18" x14ac:dyDescent="0.2">
      <c r="A46" s="1" t="s">
        <v>53</v>
      </c>
      <c r="B46">
        <v>1</v>
      </c>
      <c r="C46" s="1" t="s">
        <v>74</v>
      </c>
      <c r="D46" s="2">
        <v>45661</v>
      </c>
      <c r="E46" s="1" t="s">
        <v>48</v>
      </c>
      <c r="F46" s="1" t="s">
        <v>49</v>
      </c>
      <c r="G46">
        <v>4</v>
      </c>
      <c r="H46" t="s">
        <v>50</v>
      </c>
      <c r="I46">
        <v>0</v>
      </c>
      <c r="J46" t="s">
        <v>51</v>
      </c>
      <c r="K46" s="1" t="s">
        <v>49</v>
      </c>
      <c r="L46">
        <v>9</v>
      </c>
      <c r="M46">
        <v>203.11</v>
      </c>
      <c r="O46">
        <v>42</v>
      </c>
      <c r="Q46">
        <v>203.11</v>
      </c>
      <c r="R46" s="1" t="s">
        <v>67</v>
      </c>
    </row>
    <row r="47" spans="1:18" x14ac:dyDescent="0.2">
      <c r="A47" s="1" t="s">
        <v>46</v>
      </c>
      <c r="B47">
        <v>3</v>
      </c>
      <c r="C47" s="1" t="s">
        <v>58</v>
      </c>
      <c r="D47" s="2">
        <v>45661</v>
      </c>
      <c r="E47" s="1" t="s">
        <v>48</v>
      </c>
      <c r="F47" s="1" t="s">
        <v>49</v>
      </c>
      <c r="G47">
        <v>12</v>
      </c>
      <c r="H47" t="s">
        <v>50</v>
      </c>
      <c r="I47">
        <v>0</v>
      </c>
      <c r="J47" t="s">
        <v>51</v>
      </c>
      <c r="K47" s="1" t="s">
        <v>49</v>
      </c>
      <c r="L47">
        <v>1</v>
      </c>
      <c r="M47">
        <v>50.93</v>
      </c>
      <c r="Q47">
        <v>50.93</v>
      </c>
      <c r="R47" s="1" t="s">
        <v>67</v>
      </c>
    </row>
    <row r="48" spans="1:18" x14ac:dyDescent="0.2">
      <c r="A48" s="1" t="s">
        <v>46</v>
      </c>
      <c r="B48">
        <v>3</v>
      </c>
      <c r="C48" s="1" t="s">
        <v>58</v>
      </c>
      <c r="D48" s="2">
        <v>45661</v>
      </c>
      <c r="E48" s="1" t="s">
        <v>48</v>
      </c>
      <c r="F48" s="1" t="s">
        <v>49</v>
      </c>
      <c r="G48">
        <v>12</v>
      </c>
      <c r="H48" t="s">
        <v>50</v>
      </c>
      <c r="I48">
        <v>0</v>
      </c>
      <c r="J48" t="s">
        <v>51</v>
      </c>
      <c r="K48" s="1" t="s">
        <v>49</v>
      </c>
      <c r="L48">
        <v>6</v>
      </c>
      <c r="M48">
        <v>285.39</v>
      </c>
      <c r="Q48">
        <v>285.39</v>
      </c>
      <c r="R48" s="1" t="s">
        <v>67</v>
      </c>
    </row>
    <row r="49" spans="1:18" x14ac:dyDescent="0.2">
      <c r="A49" s="1" t="s">
        <v>53</v>
      </c>
      <c r="B49">
        <v>3</v>
      </c>
      <c r="C49" s="1" t="s">
        <v>58</v>
      </c>
      <c r="D49" s="2">
        <v>45661</v>
      </c>
      <c r="E49" s="1" t="s">
        <v>48</v>
      </c>
      <c r="F49" s="1" t="s">
        <v>49</v>
      </c>
      <c r="G49">
        <v>12</v>
      </c>
      <c r="H49" t="s">
        <v>50</v>
      </c>
      <c r="I49">
        <v>0</v>
      </c>
      <c r="J49" t="s">
        <v>51</v>
      </c>
      <c r="K49" s="1" t="s">
        <v>49</v>
      </c>
      <c r="L49">
        <v>12</v>
      </c>
      <c r="M49">
        <v>367.92</v>
      </c>
      <c r="Q49">
        <v>367.92</v>
      </c>
      <c r="R49" s="1" t="s">
        <v>67</v>
      </c>
    </row>
    <row r="50" spans="1:18" x14ac:dyDescent="0.2">
      <c r="A50" s="1" t="s">
        <v>46</v>
      </c>
      <c r="B50">
        <v>4</v>
      </c>
      <c r="C50" s="1" t="s">
        <v>59</v>
      </c>
      <c r="D50" s="2">
        <v>45661</v>
      </c>
      <c r="E50" s="1" t="s">
        <v>60</v>
      </c>
      <c r="F50" s="1" t="s">
        <v>49</v>
      </c>
      <c r="G50">
        <v>16.2</v>
      </c>
      <c r="H50" t="s">
        <v>51</v>
      </c>
      <c r="I50" t="s">
        <v>51</v>
      </c>
      <c r="J50">
        <v>4000</v>
      </c>
      <c r="K50" s="1" t="s">
        <v>49</v>
      </c>
      <c r="L50">
        <v>9</v>
      </c>
      <c r="M50">
        <v>463.2</v>
      </c>
      <c r="Q50">
        <v>463.2</v>
      </c>
      <c r="R50" s="1" t="s">
        <v>67</v>
      </c>
    </row>
    <row r="51" spans="1:18" x14ac:dyDescent="0.2">
      <c r="A51" s="1" t="s">
        <v>46</v>
      </c>
      <c r="B51">
        <v>4</v>
      </c>
      <c r="C51" s="1" t="s">
        <v>75</v>
      </c>
      <c r="D51" s="2">
        <v>45661</v>
      </c>
      <c r="E51" s="1" t="s">
        <v>57</v>
      </c>
      <c r="F51" s="1" t="s">
        <v>49</v>
      </c>
      <c r="G51">
        <v>16</v>
      </c>
      <c r="H51" t="s">
        <v>76</v>
      </c>
      <c r="I51">
        <v>0</v>
      </c>
      <c r="J51">
        <v>1000</v>
      </c>
      <c r="K51" s="1" t="s">
        <v>49</v>
      </c>
      <c r="L51">
        <v>7</v>
      </c>
      <c r="M51">
        <v>324.61</v>
      </c>
      <c r="Q51">
        <v>324.61</v>
      </c>
      <c r="R51" s="1" t="s">
        <v>67</v>
      </c>
    </row>
    <row r="52" spans="1:18" x14ac:dyDescent="0.2">
      <c r="A52" s="1" t="s">
        <v>53</v>
      </c>
      <c r="B52">
        <v>4</v>
      </c>
      <c r="C52" s="1" t="s">
        <v>75</v>
      </c>
      <c r="D52" s="2">
        <v>45661</v>
      </c>
      <c r="E52" s="1" t="s">
        <v>57</v>
      </c>
      <c r="F52" s="1" t="s">
        <v>49</v>
      </c>
      <c r="G52">
        <v>16</v>
      </c>
      <c r="H52" t="s">
        <v>76</v>
      </c>
      <c r="I52">
        <v>0</v>
      </c>
      <c r="J52">
        <v>1000</v>
      </c>
      <c r="K52" s="1" t="s">
        <v>49</v>
      </c>
      <c r="L52">
        <v>17</v>
      </c>
      <c r="M52">
        <v>912.64</v>
      </c>
      <c r="Q52">
        <v>912.64</v>
      </c>
      <c r="R52" s="1" t="s">
        <v>67</v>
      </c>
    </row>
    <row r="53" spans="1:18" x14ac:dyDescent="0.2">
      <c r="A53" s="1" t="s">
        <v>46</v>
      </c>
      <c r="B53">
        <v>1</v>
      </c>
      <c r="C53" s="1" t="s">
        <v>74</v>
      </c>
      <c r="D53" s="2">
        <v>45662</v>
      </c>
      <c r="E53" s="1" t="s">
        <v>48</v>
      </c>
      <c r="F53" s="1" t="s">
        <v>49</v>
      </c>
      <c r="G53">
        <v>4</v>
      </c>
      <c r="H53" t="s">
        <v>50</v>
      </c>
      <c r="I53">
        <v>0</v>
      </c>
      <c r="J53" t="s">
        <v>51</v>
      </c>
      <c r="K53" s="1" t="s">
        <v>49</v>
      </c>
      <c r="L53">
        <v>7</v>
      </c>
      <c r="M53">
        <v>158.43</v>
      </c>
      <c r="N53">
        <v>2.8</v>
      </c>
      <c r="O53">
        <v>38</v>
      </c>
      <c r="Q53">
        <v>155.63</v>
      </c>
      <c r="R53" s="1" t="s">
        <v>67</v>
      </c>
    </row>
    <row r="54" spans="1:18" x14ac:dyDescent="0.2">
      <c r="A54" s="1" t="s">
        <v>53</v>
      </c>
      <c r="B54">
        <v>1</v>
      </c>
      <c r="C54" s="1" t="s">
        <v>47</v>
      </c>
      <c r="D54" s="2">
        <v>45662</v>
      </c>
      <c r="E54" s="1" t="s">
        <v>48</v>
      </c>
      <c r="F54" s="1" t="s">
        <v>49</v>
      </c>
      <c r="G54">
        <v>3</v>
      </c>
      <c r="H54" t="s">
        <v>50</v>
      </c>
      <c r="I54">
        <v>0</v>
      </c>
      <c r="J54" t="s">
        <v>51</v>
      </c>
      <c r="K54" s="1" t="s">
        <v>49</v>
      </c>
      <c r="L54">
        <v>8</v>
      </c>
      <c r="M54">
        <v>110.59</v>
      </c>
      <c r="O54">
        <v>38</v>
      </c>
      <c r="Q54">
        <v>110.59</v>
      </c>
      <c r="R54" s="1" t="s">
        <v>67</v>
      </c>
    </row>
    <row r="55" spans="1:18" x14ac:dyDescent="0.2">
      <c r="A55" s="1" t="s">
        <v>53</v>
      </c>
      <c r="B55">
        <v>1</v>
      </c>
      <c r="C55" s="1" t="s">
        <v>74</v>
      </c>
      <c r="D55" s="2">
        <v>45662</v>
      </c>
      <c r="E55" s="1" t="s">
        <v>48</v>
      </c>
      <c r="F55" s="1" t="s">
        <v>49</v>
      </c>
      <c r="G55">
        <v>4</v>
      </c>
      <c r="H55" t="s">
        <v>50</v>
      </c>
      <c r="I55">
        <v>0</v>
      </c>
      <c r="J55" t="s">
        <v>51</v>
      </c>
      <c r="K55" s="1" t="s">
        <v>49</v>
      </c>
      <c r="L55">
        <v>8</v>
      </c>
      <c r="M55">
        <v>200.73</v>
      </c>
      <c r="N55">
        <v>3.2</v>
      </c>
      <c r="Q55">
        <v>197.53</v>
      </c>
      <c r="R55" s="1" t="s">
        <v>67</v>
      </c>
    </row>
    <row r="56" spans="1:18" x14ac:dyDescent="0.2">
      <c r="A56" s="1" t="s">
        <v>46</v>
      </c>
      <c r="B56">
        <v>2</v>
      </c>
      <c r="C56" s="1" t="s">
        <v>72</v>
      </c>
      <c r="D56" s="2">
        <v>45662</v>
      </c>
      <c r="E56" s="1" t="s">
        <v>57</v>
      </c>
      <c r="F56" s="1" t="s">
        <v>49</v>
      </c>
      <c r="G56">
        <v>2</v>
      </c>
      <c r="H56">
        <v>5</v>
      </c>
      <c r="I56">
        <v>0</v>
      </c>
      <c r="J56">
        <v>500</v>
      </c>
      <c r="K56" s="1" t="s">
        <v>49</v>
      </c>
      <c r="L56">
        <v>10</v>
      </c>
      <c r="M56">
        <v>102.74</v>
      </c>
      <c r="N56">
        <v>2</v>
      </c>
      <c r="Q56">
        <v>100.74</v>
      </c>
      <c r="R56" s="1" t="s">
        <v>67</v>
      </c>
    </row>
    <row r="57" spans="1:18" x14ac:dyDescent="0.2">
      <c r="A57" s="1" t="s">
        <v>53</v>
      </c>
      <c r="B57">
        <v>2</v>
      </c>
      <c r="C57" s="1" t="s">
        <v>72</v>
      </c>
      <c r="D57" s="2">
        <v>45662</v>
      </c>
      <c r="E57" s="1" t="s">
        <v>57</v>
      </c>
      <c r="F57" s="1" t="s">
        <v>49</v>
      </c>
      <c r="G57">
        <v>2</v>
      </c>
      <c r="H57">
        <v>5</v>
      </c>
      <c r="I57">
        <v>0</v>
      </c>
      <c r="J57">
        <v>500</v>
      </c>
      <c r="K57" s="1" t="s">
        <v>49</v>
      </c>
      <c r="L57">
        <v>8</v>
      </c>
      <c r="M57">
        <v>82.56</v>
      </c>
      <c r="N57">
        <v>1.6</v>
      </c>
      <c r="Q57">
        <v>80.960000000000008</v>
      </c>
      <c r="R57" s="1" t="s">
        <v>67</v>
      </c>
    </row>
    <row r="58" spans="1:18" x14ac:dyDescent="0.2">
      <c r="A58" s="1" t="s">
        <v>46</v>
      </c>
      <c r="B58">
        <v>4</v>
      </c>
      <c r="C58" s="1" t="s">
        <v>75</v>
      </c>
      <c r="D58" s="2">
        <v>45662</v>
      </c>
      <c r="E58" s="1" t="s">
        <v>57</v>
      </c>
      <c r="F58" s="1" t="s">
        <v>49</v>
      </c>
      <c r="G58">
        <v>16</v>
      </c>
      <c r="H58" t="s">
        <v>76</v>
      </c>
      <c r="I58">
        <v>0</v>
      </c>
      <c r="J58">
        <v>1000</v>
      </c>
      <c r="K58" s="1" t="s">
        <v>49</v>
      </c>
      <c r="L58">
        <v>12</v>
      </c>
      <c r="M58">
        <v>775.23</v>
      </c>
      <c r="N58">
        <v>24</v>
      </c>
      <c r="Q58">
        <v>751.23</v>
      </c>
      <c r="R58" s="1" t="s">
        <v>67</v>
      </c>
    </row>
    <row r="59" spans="1:18" x14ac:dyDescent="0.2">
      <c r="A59" s="1" t="s">
        <v>53</v>
      </c>
      <c r="B59">
        <v>4</v>
      </c>
      <c r="C59" s="1" t="s">
        <v>75</v>
      </c>
      <c r="D59" s="2">
        <v>45662</v>
      </c>
      <c r="E59" s="1" t="s">
        <v>57</v>
      </c>
      <c r="F59" s="1" t="s">
        <v>49</v>
      </c>
      <c r="G59">
        <v>16</v>
      </c>
      <c r="H59" t="s">
        <v>76</v>
      </c>
      <c r="I59">
        <v>0</v>
      </c>
      <c r="J59">
        <v>1000</v>
      </c>
      <c r="K59" s="1" t="s">
        <v>49</v>
      </c>
      <c r="L59">
        <v>2</v>
      </c>
      <c r="M59">
        <v>105.4</v>
      </c>
      <c r="N59">
        <v>3.9</v>
      </c>
      <c r="Q59">
        <v>101.5</v>
      </c>
      <c r="R59" s="1" t="s">
        <v>52</v>
      </c>
    </row>
    <row r="60" spans="1:18" x14ac:dyDescent="0.2">
      <c r="A60" s="1" t="s">
        <v>53</v>
      </c>
      <c r="B60">
        <v>4</v>
      </c>
      <c r="C60" s="1" t="s">
        <v>77</v>
      </c>
      <c r="D60" s="2">
        <v>45662</v>
      </c>
      <c r="E60" s="1" t="s">
        <v>78</v>
      </c>
      <c r="F60" s="1" t="s">
        <v>49</v>
      </c>
      <c r="G60">
        <v>17</v>
      </c>
      <c r="H60" t="s">
        <v>79</v>
      </c>
      <c r="I60" t="s">
        <v>51</v>
      </c>
      <c r="J60">
        <v>500</v>
      </c>
      <c r="K60" s="1" t="s">
        <v>49</v>
      </c>
      <c r="L60">
        <v>8</v>
      </c>
      <c r="M60">
        <v>433.9</v>
      </c>
      <c r="N60">
        <v>15.650000000000002</v>
      </c>
      <c r="Q60">
        <v>418.25</v>
      </c>
      <c r="R60" s="1" t="s">
        <v>52</v>
      </c>
    </row>
    <row r="61" spans="1:18" x14ac:dyDescent="0.2">
      <c r="A61" s="1" t="s">
        <v>53</v>
      </c>
      <c r="B61">
        <v>4</v>
      </c>
      <c r="C61" s="1" t="s">
        <v>80</v>
      </c>
      <c r="D61" s="2">
        <v>45662</v>
      </c>
      <c r="E61" s="1" t="s">
        <v>48</v>
      </c>
      <c r="F61" s="1" t="s">
        <v>49</v>
      </c>
      <c r="G61">
        <v>16</v>
      </c>
      <c r="H61" t="s">
        <v>51</v>
      </c>
      <c r="I61" t="s">
        <v>81</v>
      </c>
      <c r="J61">
        <v>1000</v>
      </c>
      <c r="K61" s="1" t="s">
        <v>49</v>
      </c>
      <c r="L61">
        <v>6</v>
      </c>
      <c r="M61">
        <v>313.08</v>
      </c>
      <c r="Q61">
        <v>313.08</v>
      </c>
      <c r="R61" s="1" t="s">
        <v>52</v>
      </c>
    </row>
    <row r="62" spans="1:18" x14ac:dyDescent="0.2">
      <c r="A62" s="1" t="s">
        <v>46</v>
      </c>
      <c r="B62">
        <v>5</v>
      </c>
      <c r="C62" s="1" t="s">
        <v>73</v>
      </c>
      <c r="D62" s="2">
        <v>45662</v>
      </c>
      <c r="E62" s="1" t="s">
        <v>48</v>
      </c>
      <c r="F62" s="1" t="s">
        <v>49</v>
      </c>
      <c r="G62">
        <v>9</v>
      </c>
      <c r="H62" t="s">
        <v>50</v>
      </c>
      <c r="I62">
        <v>0</v>
      </c>
      <c r="J62" t="s">
        <v>51</v>
      </c>
      <c r="K62" s="1" t="s">
        <v>49</v>
      </c>
      <c r="L62">
        <v>8</v>
      </c>
      <c r="M62">
        <v>388.41</v>
      </c>
      <c r="N62">
        <v>7.2</v>
      </c>
      <c r="Q62">
        <v>381.21000000000004</v>
      </c>
      <c r="R62" s="1" t="s">
        <v>67</v>
      </c>
    </row>
    <row r="63" spans="1:18" x14ac:dyDescent="0.2">
      <c r="A63" s="1" t="s">
        <v>53</v>
      </c>
      <c r="B63">
        <v>5</v>
      </c>
      <c r="C63" s="1" t="s">
        <v>58</v>
      </c>
      <c r="D63" s="2">
        <v>45662</v>
      </c>
      <c r="E63" s="1" t="s">
        <v>48</v>
      </c>
      <c r="F63" s="1" t="s">
        <v>49</v>
      </c>
      <c r="G63">
        <v>12</v>
      </c>
      <c r="H63" t="s">
        <v>50</v>
      </c>
      <c r="I63">
        <v>0</v>
      </c>
      <c r="J63" t="s">
        <v>51</v>
      </c>
      <c r="K63" s="1" t="s">
        <v>49</v>
      </c>
      <c r="L63">
        <v>6</v>
      </c>
      <c r="M63">
        <v>260.36</v>
      </c>
      <c r="N63">
        <v>7.2</v>
      </c>
      <c r="Q63">
        <v>253.16000000000003</v>
      </c>
      <c r="R63" s="1" t="s">
        <v>52</v>
      </c>
    </row>
    <row r="64" spans="1:18" x14ac:dyDescent="0.2">
      <c r="A64" s="1" t="s">
        <v>46</v>
      </c>
      <c r="B64">
        <v>1</v>
      </c>
      <c r="C64" s="1" t="s">
        <v>74</v>
      </c>
      <c r="D64" s="2">
        <v>45663</v>
      </c>
      <c r="E64" s="1" t="s">
        <v>48</v>
      </c>
      <c r="F64" s="1" t="s">
        <v>49</v>
      </c>
      <c r="G64">
        <v>4</v>
      </c>
      <c r="H64" t="s">
        <v>50</v>
      </c>
      <c r="I64">
        <v>0</v>
      </c>
      <c r="J64" t="s">
        <v>51</v>
      </c>
      <c r="K64" s="1" t="s">
        <v>49</v>
      </c>
      <c r="L64">
        <v>10</v>
      </c>
      <c r="M64">
        <v>195.24</v>
      </c>
      <c r="N64">
        <v>4</v>
      </c>
      <c r="O64">
        <v>44</v>
      </c>
      <c r="Q64">
        <v>191.24</v>
      </c>
      <c r="R64" s="1" t="s">
        <v>67</v>
      </c>
    </row>
    <row r="65" spans="1:18" x14ac:dyDescent="0.2">
      <c r="A65" s="1" t="s">
        <v>53</v>
      </c>
      <c r="B65">
        <v>1</v>
      </c>
      <c r="C65" s="1" t="s">
        <v>74</v>
      </c>
      <c r="D65" s="2">
        <v>45663</v>
      </c>
      <c r="E65" s="1" t="s">
        <v>48</v>
      </c>
      <c r="F65" s="1" t="s">
        <v>49</v>
      </c>
      <c r="G65">
        <v>4</v>
      </c>
      <c r="H65" t="s">
        <v>50</v>
      </c>
      <c r="I65">
        <v>0</v>
      </c>
      <c r="J65" t="s">
        <v>51</v>
      </c>
      <c r="K65" s="1" t="s">
        <v>49</v>
      </c>
      <c r="L65">
        <v>7</v>
      </c>
      <c r="M65">
        <v>167.37</v>
      </c>
      <c r="N65">
        <v>2.8000000000000003</v>
      </c>
      <c r="O65">
        <v>44</v>
      </c>
      <c r="Q65">
        <v>164.57</v>
      </c>
      <c r="R65" s="1" t="s">
        <v>67</v>
      </c>
    </row>
    <row r="66" spans="1:18" x14ac:dyDescent="0.2">
      <c r="A66" s="1" t="s">
        <v>46</v>
      </c>
      <c r="B66">
        <v>2</v>
      </c>
      <c r="C66" s="1" t="s">
        <v>47</v>
      </c>
      <c r="D66" s="2">
        <v>45663</v>
      </c>
      <c r="E66" s="1" t="s">
        <v>48</v>
      </c>
      <c r="F66" s="1" t="s">
        <v>49</v>
      </c>
      <c r="G66">
        <v>3</v>
      </c>
      <c r="H66" t="s">
        <v>50</v>
      </c>
      <c r="I66">
        <v>0</v>
      </c>
      <c r="J66" t="s">
        <v>51</v>
      </c>
      <c r="K66" s="1" t="s">
        <v>49</v>
      </c>
      <c r="L66">
        <v>11</v>
      </c>
      <c r="M66">
        <v>139.94</v>
      </c>
      <c r="N66">
        <v>3.3</v>
      </c>
      <c r="Q66">
        <v>136.63999999999999</v>
      </c>
      <c r="R66" s="1" t="s">
        <v>67</v>
      </c>
    </row>
    <row r="67" spans="1:18" x14ac:dyDescent="0.2">
      <c r="A67" s="1" t="s">
        <v>53</v>
      </c>
      <c r="B67">
        <v>2</v>
      </c>
      <c r="C67" s="1" t="s">
        <v>47</v>
      </c>
      <c r="D67" s="2">
        <v>45663</v>
      </c>
      <c r="E67" s="1" t="s">
        <v>48</v>
      </c>
      <c r="F67" s="1" t="s">
        <v>49</v>
      </c>
      <c r="G67">
        <v>3</v>
      </c>
      <c r="H67" t="s">
        <v>50</v>
      </c>
      <c r="I67">
        <v>0</v>
      </c>
      <c r="J67" t="s">
        <v>51</v>
      </c>
      <c r="K67" s="1" t="s">
        <v>49</v>
      </c>
      <c r="L67">
        <v>10</v>
      </c>
      <c r="M67">
        <v>138.43</v>
      </c>
      <c r="N67">
        <v>3</v>
      </c>
      <c r="Q67">
        <v>135.43</v>
      </c>
      <c r="R67" s="1" t="s">
        <v>67</v>
      </c>
    </row>
    <row r="68" spans="1:18" x14ac:dyDescent="0.2">
      <c r="A68" s="1" t="s">
        <v>46</v>
      </c>
      <c r="B68">
        <v>3</v>
      </c>
      <c r="C68" s="1" t="s">
        <v>82</v>
      </c>
      <c r="D68" s="2">
        <v>45663</v>
      </c>
      <c r="E68" s="1" t="s">
        <v>57</v>
      </c>
      <c r="F68" s="1" t="s">
        <v>49</v>
      </c>
      <c r="G68">
        <v>12</v>
      </c>
      <c r="H68">
        <v>10</v>
      </c>
      <c r="I68">
        <v>0</v>
      </c>
      <c r="J68">
        <v>125</v>
      </c>
      <c r="K68" s="1" t="s">
        <v>49</v>
      </c>
      <c r="L68">
        <v>1</v>
      </c>
      <c r="M68">
        <v>29.71</v>
      </c>
      <c r="Q68">
        <v>29.71</v>
      </c>
      <c r="R68" s="1" t="s">
        <v>67</v>
      </c>
    </row>
    <row r="69" spans="1:18" x14ac:dyDescent="0.2">
      <c r="A69" s="1" t="s">
        <v>46</v>
      </c>
      <c r="B69">
        <v>3</v>
      </c>
      <c r="C69" s="1" t="s">
        <v>58</v>
      </c>
      <c r="D69" s="2">
        <v>45663</v>
      </c>
      <c r="E69" s="1" t="s">
        <v>48</v>
      </c>
      <c r="F69" s="1" t="s">
        <v>49</v>
      </c>
      <c r="G69">
        <v>12</v>
      </c>
      <c r="H69" t="s">
        <v>50</v>
      </c>
      <c r="I69">
        <v>0</v>
      </c>
      <c r="J69" t="s">
        <v>51</v>
      </c>
      <c r="K69" s="1" t="s">
        <v>49</v>
      </c>
      <c r="L69">
        <v>1</v>
      </c>
      <c r="M69">
        <v>43.28</v>
      </c>
      <c r="Q69">
        <v>43.28</v>
      </c>
      <c r="R69" s="1" t="s">
        <v>67</v>
      </c>
    </row>
    <row r="70" spans="1:18" x14ac:dyDescent="0.2">
      <c r="A70" s="1" t="s">
        <v>46</v>
      </c>
      <c r="B70">
        <v>3</v>
      </c>
      <c r="C70" s="1" t="s">
        <v>83</v>
      </c>
      <c r="D70" s="2">
        <v>45663</v>
      </c>
      <c r="E70" s="1" t="s">
        <v>48</v>
      </c>
      <c r="F70" s="1" t="s">
        <v>49</v>
      </c>
      <c r="G70">
        <v>8</v>
      </c>
      <c r="H70" t="s">
        <v>50</v>
      </c>
      <c r="I70">
        <v>0</v>
      </c>
      <c r="J70" t="s">
        <v>51</v>
      </c>
      <c r="K70" s="1" t="s">
        <v>49</v>
      </c>
      <c r="L70">
        <v>5</v>
      </c>
      <c r="M70">
        <v>178.77</v>
      </c>
      <c r="N70">
        <v>4</v>
      </c>
      <c r="Q70">
        <v>174.77</v>
      </c>
      <c r="R70" s="1" t="s">
        <v>67</v>
      </c>
    </row>
    <row r="71" spans="1:18" x14ac:dyDescent="0.2">
      <c r="A71" s="1" t="s">
        <v>53</v>
      </c>
      <c r="B71">
        <v>3</v>
      </c>
      <c r="C71" s="1" t="s">
        <v>83</v>
      </c>
      <c r="D71" s="2">
        <v>45663</v>
      </c>
      <c r="E71" s="1" t="s">
        <v>48</v>
      </c>
      <c r="F71" s="1" t="s">
        <v>49</v>
      </c>
      <c r="G71">
        <v>8</v>
      </c>
      <c r="H71" t="s">
        <v>50</v>
      </c>
      <c r="I71">
        <v>0</v>
      </c>
      <c r="J71" t="s">
        <v>51</v>
      </c>
      <c r="K71" s="1" t="s">
        <v>49</v>
      </c>
      <c r="L71">
        <v>7</v>
      </c>
      <c r="M71">
        <v>275.79000000000002</v>
      </c>
      <c r="N71">
        <v>5.6</v>
      </c>
      <c r="Q71">
        <v>270.19</v>
      </c>
      <c r="R71" s="1" t="s">
        <v>67</v>
      </c>
    </row>
    <row r="72" spans="1:18" x14ac:dyDescent="0.2">
      <c r="A72" s="1" t="s">
        <v>46</v>
      </c>
      <c r="B72">
        <v>4</v>
      </c>
      <c r="C72" s="1" t="s">
        <v>77</v>
      </c>
      <c r="D72" s="2">
        <v>45663</v>
      </c>
      <c r="E72" s="1" t="s">
        <v>78</v>
      </c>
      <c r="F72" s="1" t="s">
        <v>49</v>
      </c>
      <c r="G72">
        <v>17</v>
      </c>
      <c r="H72" t="s">
        <v>79</v>
      </c>
      <c r="I72" t="s">
        <v>51</v>
      </c>
      <c r="J72">
        <v>500</v>
      </c>
      <c r="K72" s="1" t="s">
        <v>49</v>
      </c>
      <c r="L72">
        <v>5</v>
      </c>
      <c r="M72">
        <v>261.05</v>
      </c>
      <c r="N72">
        <v>8.5</v>
      </c>
      <c r="Q72">
        <v>252.55</v>
      </c>
      <c r="R72" s="1" t="s">
        <v>67</v>
      </c>
    </row>
    <row r="73" spans="1:18" x14ac:dyDescent="0.2">
      <c r="A73" s="1" t="s">
        <v>46</v>
      </c>
      <c r="B73">
        <v>4</v>
      </c>
      <c r="C73" s="1" t="s">
        <v>84</v>
      </c>
      <c r="D73" s="2">
        <v>45663</v>
      </c>
      <c r="E73" s="1" t="s">
        <v>57</v>
      </c>
      <c r="F73" s="1" t="s">
        <v>49</v>
      </c>
      <c r="G73">
        <v>20</v>
      </c>
      <c r="H73" t="s">
        <v>76</v>
      </c>
      <c r="I73">
        <v>0</v>
      </c>
      <c r="J73">
        <v>500</v>
      </c>
      <c r="K73" s="1" t="s">
        <v>49</v>
      </c>
      <c r="L73">
        <v>12</v>
      </c>
      <c r="M73">
        <v>617.71999999999991</v>
      </c>
      <c r="N73">
        <v>30.599999999999998</v>
      </c>
      <c r="Q73">
        <v>587.11999999999989</v>
      </c>
      <c r="R73" s="1" t="s">
        <v>67</v>
      </c>
    </row>
    <row r="74" spans="1:18" x14ac:dyDescent="0.2">
      <c r="A74" s="1" t="s">
        <v>46</v>
      </c>
      <c r="B74">
        <v>4</v>
      </c>
      <c r="C74" s="1" t="s">
        <v>85</v>
      </c>
      <c r="D74" s="2">
        <v>45663</v>
      </c>
      <c r="E74" s="1" t="s">
        <v>57</v>
      </c>
      <c r="F74" s="1" t="s">
        <v>49</v>
      </c>
      <c r="G74">
        <v>21</v>
      </c>
      <c r="H74">
        <v>5</v>
      </c>
      <c r="I74">
        <v>0</v>
      </c>
      <c r="J74">
        <v>250</v>
      </c>
      <c r="K74" s="1" t="s">
        <v>49</v>
      </c>
      <c r="L74">
        <v>1</v>
      </c>
      <c r="M74">
        <v>55.96</v>
      </c>
      <c r="Q74">
        <v>55.96</v>
      </c>
      <c r="R74" s="1" t="s">
        <v>67</v>
      </c>
    </row>
    <row r="75" spans="1:18" x14ac:dyDescent="0.2">
      <c r="A75" s="1" t="s">
        <v>53</v>
      </c>
      <c r="B75">
        <v>4</v>
      </c>
      <c r="C75" s="1" t="s">
        <v>85</v>
      </c>
      <c r="D75" s="2">
        <v>45663</v>
      </c>
      <c r="E75" s="1" t="s">
        <v>57</v>
      </c>
      <c r="F75" s="1" t="s">
        <v>49</v>
      </c>
      <c r="G75">
        <v>21</v>
      </c>
      <c r="H75">
        <v>5</v>
      </c>
      <c r="I75">
        <v>0</v>
      </c>
      <c r="J75">
        <v>250</v>
      </c>
      <c r="K75" s="1" t="s">
        <v>49</v>
      </c>
      <c r="L75">
        <v>4</v>
      </c>
      <c r="M75">
        <v>243.53000000000003</v>
      </c>
      <c r="N75">
        <v>8.4</v>
      </c>
      <c r="Q75">
        <v>235.13000000000002</v>
      </c>
      <c r="R75" s="1" t="s">
        <v>52</v>
      </c>
    </row>
    <row r="76" spans="1:18" x14ac:dyDescent="0.2">
      <c r="A76" s="1" t="s">
        <v>53</v>
      </c>
      <c r="B76">
        <v>4</v>
      </c>
      <c r="C76" s="1" t="s">
        <v>86</v>
      </c>
      <c r="D76" s="2">
        <v>45663</v>
      </c>
      <c r="E76" s="1" t="s">
        <v>57</v>
      </c>
      <c r="F76" s="1" t="s">
        <v>49</v>
      </c>
      <c r="G76">
        <v>28</v>
      </c>
      <c r="H76">
        <v>5</v>
      </c>
      <c r="I76">
        <v>0</v>
      </c>
      <c r="J76">
        <v>625</v>
      </c>
      <c r="K76" s="1" t="s">
        <v>49</v>
      </c>
      <c r="L76">
        <v>8</v>
      </c>
      <c r="M76">
        <v>546.58999999999992</v>
      </c>
      <c r="N76">
        <v>24</v>
      </c>
      <c r="Q76">
        <v>522.58999999999992</v>
      </c>
      <c r="R76" s="1" t="s">
        <v>52</v>
      </c>
    </row>
    <row r="77" spans="1:18" x14ac:dyDescent="0.2">
      <c r="A77" s="1" t="s">
        <v>46</v>
      </c>
      <c r="B77">
        <v>5</v>
      </c>
      <c r="C77" s="1" t="s">
        <v>87</v>
      </c>
      <c r="D77" s="2">
        <v>45663</v>
      </c>
      <c r="E77" s="1" t="s">
        <v>48</v>
      </c>
      <c r="F77" s="1" t="s">
        <v>49</v>
      </c>
      <c r="G77">
        <v>14</v>
      </c>
      <c r="H77" t="s">
        <v>50</v>
      </c>
      <c r="I77">
        <v>0</v>
      </c>
      <c r="J77" t="s">
        <v>51</v>
      </c>
      <c r="K77" s="1" t="s">
        <v>49</v>
      </c>
      <c r="L77">
        <v>4</v>
      </c>
      <c r="M77">
        <v>212.71</v>
      </c>
      <c r="N77">
        <v>5.6</v>
      </c>
      <c r="Q77">
        <v>207.11</v>
      </c>
      <c r="R77" s="1" t="s">
        <v>67</v>
      </c>
    </row>
    <row r="78" spans="1:18" x14ac:dyDescent="0.2">
      <c r="A78" s="1" t="s">
        <v>53</v>
      </c>
      <c r="B78">
        <v>5</v>
      </c>
      <c r="C78" s="1" t="s">
        <v>87</v>
      </c>
      <c r="D78" s="2">
        <v>45663</v>
      </c>
      <c r="E78" s="1" t="s">
        <v>48</v>
      </c>
      <c r="F78" s="1" t="s">
        <v>49</v>
      </c>
      <c r="G78">
        <v>14</v>
      </c>
      <c r="H78" t="s">
        <v>50</v>
      </c>
      <c r="I78">
        <v>0</v>
      </c>
      <c r="J78" t="s">
        <v>51</v>
      </c>
      <c r="K78" s="1" t="s">
        <v>49</v>
      </c>
      <c r="L78">
        <v>11</v>
      </c>
      <c r="M78">
        <v>632.67999999999995</v>
      </c>
      <c r="N78">
        <v>15.399999999999999</v>
      </c>
      <c r="Q78">
        <v>617.28</v>
      </c>
      <c r="R78" s="1" t="s">
        <v>52</v>
      </c>
    </row>
    <row r="79" spans="1:18" x14ac:dyDescent="0.2">
      <c r="A79" s="1" t="s">
        <v>46</v>
      </c>
      <c r="B79">
        <v>1</v>
      </c>
      <c r="C79" s="1" t="s">
        <v>74</v>
      </c>
      <c r="D79" s="2">
        <v>45664</v>
      </c>
      <c r="E79" s="1" t="s">
        <v>48</v>
      </c>
      <c r="F79" s="1" t="s">
        <v>49</v>
      </c>
      <c r="G79">
        <v>4</v>
      </c>
      <c r="H79" t="s">
        <v>50</v>
      </c>
      <c r="I79">
        <v>0</v>
      </c>
      <c r="J79" t="s">
        <v>51</v>
      </c>
      <c r="K79" s="1" t="s">
        <v>49</v>
      </c>
      <c r="L79">
        <v>10</v>
      </c>
      <c r="M79">
        <v>190.47</v>
      </c>
      <c r="N79">
        <v>4</v>
      </c>
      <c r="O79">
        <v>30</v>
      </c>
      <c r="Q79">
        <v>186.47</v>
      </c>
      <c r="R79" s="1" t="s">
        <v>67</v>
      </c>
    </row>
    <row r="80" spans="1:18" x14ac:dyDescent="0.2">
      <c r="A80" s="1" t="s">
        <v>53</v>
      </c>
      <c r="B80">
        <v>1</v>
      </c>
      <c r="C80" s="1" t="s">
        <v>74</v>
      </c>
      <c r="D80" s="2">
        <v>45664</v>
      </c>
      <c r="E80" s="1" t="s">
        <v>48</v>
      </c>
      <c r="F80" s="1" t="s">
        <v>49</v>
      </c>
      <c r="G80">
        <v>4</v>
      </c>
      <c r="H80" t="s">
        <v>50</v>
      </c>
      <c r="I80">
        <v>0</v>
      </c>
      <c r="J80" t="s">
        <v>51</v>
      </c>
      <c r="K80" s="1" t="s">
        <v>49</v>
      </c>
      <c r="L80">
        <v>8</v>
      </c>
      <c r="M80">
        <v>183.46</v>
      </c>
      <c r="N80">
        <v>3.2</v>
      </c>
      <c r="O80">
        <v>102</v>
      </c>
      <c r="Q80">
        <v>180.26000000000002</v>
      </c>
      <c r="R80" s="1" t="s">
        <v>52</v>
      </c>
    </row>
    <row r="81" spans="1:18" x14ac:dyDescent="0.2">
      <c r="A81" s="1" t="s">
        <v>46</v>
      </c>
      <c r="B81">
        <v>2</v>
      </c>
      <c r="C81" s="1" t="s">
        <v>47</v>
      </c>
      <c r="D81" s="2">
        <v>45664</v>
      </c>
      <c r="E81" s="1" t="s">
        <v>48</v>
      </c>
      <c r="F81" s="1" t="s">
        <v>49</v>
      </c>
      <c r="G81">
        <v>3</v>
      </c>
      <c r="H81" t="s">
        <v>50</v>
      </c>
      <c r="I81">
        <v>0</v>
      </c>
      <c r="J81" t="s">
        <v>51</v>
      </c>
      <c r="K81" s="1" t="s">
        <v>49</v>
      </c>
      <c r="L81">
        <v>10</v>
      </c>
      <c r="M81">
        <v>149.84</v>
      </c>
      <c r="N81">
        <v>3</v>
      </c>
      <c r="Q81">
        <v>146.84</v>
      </c>
      <c r="R81" s="1" t="s">
        <v>67</v>
      </c>
    </row>
    <row r="82" spans="1:18" x14ac:dyDescent="0.2">
      <c r="A82" s="1" t="s">
        <v>53</v>
      </c>
      <c r="B82">
        <v>2</v>
      </c>
      <c r="C82" s="1" t="s">
        <v>47</v>
      </c>
      <c r="D82" s="2">
        <v>45664</v>
      </c>
      <c r="E82" s="1" t="s">
        <v>48</v>
      </c>
      <c r="F82" s="1" t="s">
        <v>49</v>
      </c>
      <c r="G82">
        <v>3</v>
      </c>
      <c r="H82" t="s">
        <v>50</v>
      </c>
      <c r="I82">
        <v>0</v>
      </c>
      <c r="J82" t="s">
        <v>51</v>
      </c>
      <c r="K82" s="1" t="s">
        <v>49</v>
      </c>
      <c r="L82">
        <v>9</v>
      </c>
      <c r="M82">
        <v>129.33000000000001</v>
      </c>
      <c r="N82">
        <v>2.7</v>
      </c>
      <c r="Q82">
        <v>126.63000000000001</v>
      </c>
      <c r="R82" s="1" t="s">
        <v>52</v>
      </c>
    </row>
    <row r="83" spans="1:18" x14ac:dyDescent="0.2">
      <c r="A83" s="1" t="s">
        <v>46</v>
      </c>
      <c r="B83">
        <v>3</v>
      </c>
      <c r="C83" s="1" t="s">
        <v>73</v>
      </c>
      <c r="D83" s="2">
        <v>45664</v>
      </c>
      <c r="E83" s="1" t="s">
        <v>48</v>
      </c>
      <c r="F83" s="1" t="s">
        <v>49</v>
      </c>
      <c r="G83">
        <v>9</v>
      </c>
      <c r="H83" t="s">
        <v>50</v>
      </c>
      <c r="I83">
        <v>0</v>
      </c>
      <c r="J83" t="s">
        <v>51</v>
      </c>
      <c r="K83" s="1" t="s">
        <v>49</v>
      </c>
      <c r="L83">
        <v>6</v>
      </c>
      <c r="M83">
        <v>263.93</v>
      </c>
      <c r="N83">
        <v>4.8</v>
      </c>
      <c r="Q83">
        <v>259.13</v>
      </c>
      <c r="R83" s="1" t="s">
        <v>67</v>
      </c>
    </row>
    <row r="84" spans="1:18" x14ac:dyDescent="0.2">
      <c r="A84" s="1" t="s">
        <v>53</v>
      </c>
      <c r="B84">
        <v>3</v>
      </c>
      <c r="C84" s="1" t="s">
        <v>73</v>
      </c>
      <c r="D84" s="2">
        <v>45664</v>
      </c>
      <c r="E84" s="1" t="s">
        <v>48</v>
      </c>
      <c r="F84" s="1" t="s">
        <v>49</v>
      </c>
      <c r="G84">
        <v>9</v>
      </c>
      <c r="H84" t="s">
        <v>50</v>
      </c>
      <c r="I84">
        <v>0</v>
      </c>
      <c r="J84" t="s">
        <v>51</v>
      </c>
      <c r="K84" s="1" t="s">
        <v>49</v>
      </c>
      <c r="L84">
        <v>7</v>
      </c>
      <c r="M84">
        <v>270.02</v>
      </c>
      <c r="N84">
        <v>5.6</v>
      </c>
      <c r="Q84">
        <v>264.41999999999996</v>
      </c>
      <c r="R84" s="1" t="s">
        <v>52</v>
      </c>
    </row>
    <row r="85" spans="1:18" x14ac:dyDescent="0.2">
      <c r="A85" s="1" t="s">
        <v>46</v>
      </c>
      <c r="B85">
        <v>4</v>
      </c>
      <c r="C85" s="1" t="s">
        <v>88</v>
      </c>
      <c r="D85" s="2">
        <v>45664</v>
      </c>
      <c r="E85" s="1" t="s">
        <v>48</v>
      </c>
      <c r="F85" s="1" t="s">
        <v>49</v>
      </c>
      <c r="G85">
        <v>28</v>
      </c>
      <c r="H85" t="s">
        <v>50</v>
      </c>
      <c r="I85">
        <v>0</v>
      </c>
      <c r="J85" t="s">
        <v>51</v>
      </c>
      <c r="K85" s="1" t="s">
        <v>49</v>
      </c>
      <c r="L85">
        <v>6</v>
      </c>
      <c r="M85">
        <v>364.10999999999996</v>
      </c>
      <c r="N85">
        <v>18</v>
      </c>
      <c r="Q85">
        <v>346.10999999999996</v>
      </c>
      <c r="R85" s="1" t="s">
        <v>67</v>
      </c>
    </row>
    <row r="86" spans="1:18" x14ac:dyDescent="0.2">
      <c r="A86" s="1" t="s">
        <v>46</v>
      </c>
      <c r="B86">
        <v>4</v>
      </c>
      <c r="C86" s="1" t="s">
        <v>89</v>
      </c>
      <c r="D86" s="2">
        <v>45664</v>
      </c>
      <c r="E86" s="1" t="s">
        <v>48</v>
      </c>
      <c r="F86" s="1" t="s">
        <v>49</v>
      </c>
      <c r="G86">
        <v>22</v>
      </c>
      <c r="H86" t="s">
        <v>50</v>
      </c>
      <c r="I86">
        <v>0</v>
      </c>
      <c r="J86" t="s">
        <v>51</v>
      </c>
      <c r="K86" s="1" t="s">
        <v>49</v>
      </c>
      <c r="L86">
        <v>3</v>
      </c>
      <c r="M86">
        <v>146.28</v>
      </c>
      <c r="N86">
        <v>6.6000000000000005</v>
      </c>
      <c r="Q86">
        <v>139.68</v>
      </c>
      <c r="R86" s="1" t="s">
        <v>67</v>
      </c>
    </row>
    <row r="87" spans="1:18" x14ac:dyDescent="0.2">
      <c r="A87" s="1" t="s">
        <v>46</v>
      </c>
      <c r="B87">
        <v>4</v>
      </c>
      <c r="C87" s="1" t="s">
        <v>90</v>
      </c>
      <c r="D87" s="2">
        <v>45664</v>
      </c>
      <c r="E87" s="1" t="s">
        <v>51</v>
      </c>
      <c r="F87" s="1" t="s">
        <v>51</v>
      </c>
      <c r="G87" t="s">
        <v>51</v>
      </c>
      <c r="H87" t="s">
        <v>51</v>
      </c>
      <c r="I87" t="s">
        <v>51</v>
      </c>
      <c r="J87" t="s">
        <v>51</v>
      </c>
      <c r="K87" s="1" t="s">
        <v>49</v>
      </c>
      <c r="L87">
        <v>3</v>
      </c>
      <c r="M87">
        <v>160.97</v>
      </c>
      <c r="N87">
        <v>6.6000000000000005</v>
      </c>
      <c r="Q87">
        <v>154.37</v>
      </c>
      <c r="R87" s="1" t="s">
        <v>67</v>
      </c>
    </row>
    <row r="88" spans="1:18" x14ac:dyDescent="0.2">
      <c r="A88" s="1" t="s">
        <v>53</v>
      </c>
      <c r="B88">
        <v>4</v>
      </c>
      <c r="C88" s="1" t="s">
        <v>89</v>
      </c>
      <c r="D88" s="2">
        <v>45664</v>
      </c>
      <c r="E88" s="1" t="s">
        <v>48</v>
      </c>
      <c r="F88" s="1" t="s">
        <v>49</v>
      </c>
      <c r="G88">
        <v>22</v>
      </c>
      <c r="H88" t="s">
        <v>50</v>
      </c>
      <c r="I88">
        <v>0</v>
      </c>
      <c r="J88" t="s">
        <v>51</v>
      </c>
      <c r="K88" s="1" t="s">
        <v>49</v>
      </c>
      <c r="L88">
        <v>15</v>
      </c>
      <c r="M88">
        <v>893.62</v>
      </c>
      <c r="N88">
        <v>33</v>
      </c>
      <c r="Q88">
        <v>860.62</v>
      </c>
      <c r="R88" s="1" t="s">
        <v>52</v>
      </c>
    </row>
    <row r="89" spans="1:18" x14ac:dyDescent="0.2">
      <c r="A89" s="1" t="s">
        <v>46</v>
      </c>
      <c r="B89">
        <v>5</v>
      </c>
      <c r="C89" s="1" t="s">
        <v>87</v>
      </c>
      <c r="D89" s="2">
        <v>45664</v>
      </c>
      <c r="E89" s="1" t="s">
        <v>48</v>
      </c>
      <c r="F89" s="1" t="s">
        <v>49</v>
      </c>
      <c r="G89">
        <v>14</v>
      </c>
      <c r="H89" t="s">
        <v>50</v>
      </c>
      <c r="I89">
        <v>0</v>
      </c>
      <c r="J89" t="s">
        <v>51</v>
      </c>
      <c r="K89" s="1" t="s">
        <v>49</v>
      </c>
      <c r="L89">
        <v>10</v>
      </c>
      <c r="M89">
        <v>594.83000000000004</v>
      </c>
      <c r="N89">
        <v>14</v>
      </c>
      <c r="Q89">
        <v>580.83000000000004</v>
      </c>
      <c r="R89" s="1" t="s">
        <v>67</v>
      </c>
    </row>
    <row r="90" spans="1:18" x14ac:dyDescent="0.2">
      <c r="A90" s="1" t="s">
        <v>53</v>
      </c>
      <c r="B90">
        <v>5</v>
      </c>
      <c r="C90" s="1" t="s">
        <v>91</v>
      </c>
      <c r="D90" s="2">
        <v>45664</v>
      </c>
      <c r="E90" s="1" t="s">
        <v>92</v>
      </c>
      <c r="F90" s="1" t="s">
        <v>49</v>
      </c>
      <c r="G90">
        <v>14</v>
      </c>
      <c r="H90" t="s">
        <v>93</v>
      </c>
      <c r="I90" t="s">
        <v>94</v>
      </c>
      <c r="J90">
        <v>100</v>
      </c>
      <c r="K90" s="1" t="s">
        <v>49</v>
      </c>
      <c r="L90">
        <v>2</v>
      </c>
      <c r="M90">
        <v>79.25</v>
      </c>
      <c r="N90">
        <v>2.8</v>
      </c>
      <c r="Q90">
        <v>76.45</v>
      </c>
      <c r="R90" s="1" t="s">
        <v>52</v>
      </c>
    </row>
    <row r="91" spans="1:18" x14ac:dyDescent="0.2">
      <c r="A91" s="1" t="s">
        <v>53</v>
      </c>
      <c r="B91">
        <v>5</v>
      </c>
      <c r="C91" s="1" t="s">
        <v>87</v>
      </c>
      <c r="D91" s="2">
        <v>45664</v>
      </c>
      <c r="E91" s="1" t="s">
        <v>48</v>
      </c>
      <c r="F91" s="1" t="s">
        <v>49</v>
      </c>
      <c r="G91">
        <v>14</v>
      </c>
      <c r="H91" t="s">
        <v>50</v>
      </c>
      <c r="I91">
        <v>0</v>
      </c>
      <c r="J91" t="s">
        <v>51</v>
      </c>
      <c r="K91" s="1" t="s">
        <v>49</v>
      </c>
      <c r="L91">
        <v>10</v>
      </c>
      <c r="M91">
        <v>566.59</v>
      </c>
      <c r="N91">
        <v>14</v>
      </c>
      <c r="Q91">
        <v>552.59</v>
      </c>
      <c r="R91" s="1" t="s">
        <v>52</v>
      </c>
    </row>
    <row r="92" spans="1:18" x14ac:dyDescent="0.2">
      <c r="A92" s="1" t="s">
        <v>46</v>
      </c>
      <c r="B92">
        <v>1</v>
      </c>
      <c r="C92" s="1" t="s">
        <v>74</v>
      </c>
      <c r="D92" s="2">
        <v>45665</v>
      </c>
      <c r="E92" s="1" t="s">
        <v>48</v>
      </c>
      <c r="F92" s="1" t="s">
        <v>49</v>
      </c>
      <c r="G92">
        <v>4</v>
      </c>
      <c r="H92" t="s">
        <v>50</v>
      </c>
      <c r="I92">
        <v>0</v>
      </c>
      <c r="J92" t="s">
        <v>51</v>
      </c>
      <c r="K92" s="1" t="s">
        <v>49</v>
      </c>
      <c r="L92">
        <v>9</v>
      </c>
      <c r="M92">
        <v>189.66</v>
      </c>
      <c r="N92">
        <v>3.6</v>
      </c>
      <c r="O92">
        <v>31</v>
      </c>
      <c r="Q92">
        <v>186.06</v>
      </c>
      <c r="R92" s="1" t="s">
        <v>67</v>
      </c>
    </row>
    <row r="93" spans="1:18" x14ac:dyDescent="0.2">
      <c r="A93" s="1" t="s">
        <v>53</v>
      </c>
      <c r="B93">
        <v>1</v>
      </c>
      <c r="C93" s="1" t="s">
        <v>74</v>
      </c>
      <c r="D93" s="2">
        <v>45665</v>
      </c>
      <c r="E93" s="1" t="s">
        <v>48</v>
      </c>
      <c r="F93" s="1" t="s">
        <v>49</v>
      </c>
      <c r="G93">
        <v>4</v>
      </c>
      <c r="H93" t="s">
        <v>50</v>
      </c>
      <c r="I93">
        <v>0</v>
      </c>
      <c r="J93" t="s">
        <v>51</v>
      </c>
      <c r="K93" s="1" t="s">
        <v>49</v>
      </c>
      <c r="L93">
        <v>8</v>
      </c>
      <c r="M93">
        <v>186.13</v>
      </c>
      <c r="N93">
        <v>3.2</v>
      </c>
      <c r="O93">
        <v>61</v>
      </c>
      <c r="Q93">
        <v>182.93</v>
      </c>
      <c r="R93" s="1" t="s">
        <v>67</v>
      </c>
    </row>
    <row r="94" spans="1:18" x14ac:dyDescent="0.2">
      <c r="A94" s="1" t="s">
        <v>46</v>
      </c>
      <c r="B94">
        <v>2</v>
      </c>
      <c r="C94" s="1" t="s">
        <v>47</v>
      </c>
      <c r="D94" s="2">
        <v>45665</v>
      </c>
      <c r="E94" s="1" t="s">
        <v>48</v>
      </c>
      <c r="F94" s="1" t="s">
        <v>49</v>
      </c>
      <c r="G94">
        <v>3</v>
      </c>
      <c r="H94" t="s">
        <v>50</v>
      </c>
      <c r="I94">
        <v>0</v>
      </c>
      <c r="J94" t="s">
        <v>51</v>
      </c>
      <c r="K94" s="1" t="s">
        <v>49</v>
      </c>
      <c r="L94">
        <v>1</v>
      </c>
      <c r="M94">
        <v>15.93</v>
      </c>
      <c r="N94">
        <v>0.2</v>
      </c>
      <c r="Q94">
        <v>15.73</v>
      </c>
      <c r="R94" s="1" t="s">
        <v>67</v>
      </c>
    </row>
    <row r="95" spans="1:18" x14ac:dyDescent="0.2">
      <c r="A95" s="1" t="s">
        <v>46</v>
      </c>
      <c r="B95">
        <v>2</v>
      </c>
      <c r="C95" s="1" t="s">
        <v>95</v>
      </c>
      <c r="D95" s="2">
        <v>45665</v>
      </c>
      <c r="E95" s="1" t="s">
        <v>48</v>
      </c>
      <c r="F95" s="1" t="s">
        <v>49</v>
      </c>
      <c r="G95">
        <v>2.5</v>
      </c>
      <c r="H95" t="s">
        <v>50</v>
      </c>
      <c r="I95">
        <v>0</v>
      </c>
      <c r="J95" t="s">
        <v>51</v>
      </c>
      <c r="K95" s="1" t="s">
        <v>49</v>
      </c>
      <c r="L95">
        <v>7</v>
      </c>
      <c r="M95">
        <v>85.06</v>
      </c>
      <c r="N95">
        <v>1.75</v>
      </c>
      <c r="Q95">
        <v>83.31</v>
      </c>
      <c r="R95" s="1" t="s">
        <v>67</v>
      </c>
    </row>
    <row r="96" spans="1:18" x14ac:dyDescent="0.2">
      <c r="A96" s="1" t="s">
        <v>53</v>
      </c>
      <c r="B96">
        <v>2</v>
      </c>
      <c r="C96" s="1" t="s">
        <v>95</v>
      </c>
      <c r="D96" s="2">
        <v>45665</v>
      </c>
      <c r="E96" s="1" t="s">
        <v>48</v>
      </c>
      <c r="F96" s="1" t="s">
        <v>49</v>
      </c>
      <c r="G96">
        <v>2.5</v>
      </c>
      <c r="H96" t="s">
        <v>50</v>
      </c>
      <c r="I96">
        <v>0</v>
      </c>
      <c r="J96" t="s">
        <v>51</v>
      </c>
      <c r="K96" s="1" t="s">
        <v>49</v>
      </c>
      <c r="L96">
        <v>8</v>
      </c>
      <c r="M96">
        <v>100.19</v>
      </c>
      <c r="N96">
        <v>2</v>
      </c>
      <c r="Q96">
        <v>98.19</v>
      </c>
      <c r="R96" s="1" t="s">
        <v>67</v>
      </c>
    </row>
    <row r="97" spans="1:18" x14ac:dyDescent="0.2">
      <c r="A97" s="1" t="s">
        <v>46</v>
      </c>
      <c r="B97">
        <v>3</v>
      </c>
      <c r="C97" s="1" t="s">
        <v>83</v>
      </c>
      <c r="D97" s="2">
        <v>45665</v>
      </c>
      <c r="E97" s="1" t="s">
        <v>48</v>
      </c>
      <c r="F97" s="1" t="s">
        <v>49</v>
      </c>
      <c r="G97">
        <v>8</v>
      </c>
      <c r="H97" t="s">
        <v>50</v>
      </c>
      <c r="I97">
        <v>0</v>
      </c>
      <c r="J97" t="s">
        <v>51</v>
      </c>
      <c r="K97" s="1" t="s">
        <v>49</v>
      </c>
      <c r="L97">
        <v>7</v>
      </c>
      <c r="M97">
        <v>264.19</v>
      </c>
      <c r="N97">
        <v>5.6</v>
      </c>
      <c r="Q97">
        <v>258.58999999999997</v>
      </c>
      <c r="R97" s="1" t="s">
        <v>67</v>
      </c>
    </row>
    <row r="98" spans="1:18" x14ac:dyDescent="0.2">
      <c r="A98" s="1" t="s">
        <v>53</v>
      </c>
      <c r="B98">
        <v>3</v>
      </c>
      <c r="C98" s="1" t="s">
        <v>83</v>
      </c>
      <c r="D98" s="2">
        <v>45665</v>
      </c>
      <c r="E98" s="1" t="s">
        <v>48</v>
      </c>
      <c r="F98" s="1" t="s">
        <v>49</v>
      </c>
      <c r="G98">
        <v>8</v>
      </c>
      <c r="H98" t="s">
        <v>50</v>
      </c>
      <c r="I98">
        <v>0</v>
      </c>
      <c r="J98" t="s">
        <v>51</v>
      </c>
      <c r="K98" s="1" t="s">
        <v>49</v>
      </c>
      <c r="L98">
        <v>2</v>
      </c>
      <c r="M98">
        <v>85.66</v>
      </c>
      <c r="N98">
        <v>1.6</v>
      </c>
      <c r="Q98">
        <v>84.06</v>
      </c>
      <c r="R98" s="1" t="s">
        <v>52</v>
      </c>
    </row>
    <row r="99" spans="1:18" x14ac:dyDescent="0.2">
      <c r="A99" s="1" t="s">
        <v>53</v>
      </c>
      <c r="B99">
        <v>3</v>
      </c>
      <c r="C99" s="1" t="s">
        <v>55</v>
      </c>
      <c r="D99" s="2">
        <v>45665</v>
      </c>
      <c r="E99" s="1" t="s">
        <v>48</v>
      </c>
      <c r="F99" s="1" t="s">
        <v>49</v>
      </c>
      <c r="G99">
        <v>7</v>
      </c>
      <c r="H99" t="s">
        <v>50</v>
      </c>
      <c r="I99">
        <v>0</v>
      </c>
      <c r="J99" t="s">
        <v>51</v>
      </c>
      <c r="K99" s="1" t="s">
        <v>49</v>
      </c>
      <c r="L99">
        <v>5</v>
      </c>
      <c r="M99">
        <v>186.24</v>
      </c>
      <c r="N99">
        <v>3.5</v>
      </c>
      <c r="Q99">
        <v>182.74</v>
      </c>
      <c r="R99" s="1" t="s">
        <v>52</v>
      </c>
    </row>
    <row r="100" spans="1:18" x14ac:dyDescent="0.2">
      <c r="A100" s="1" t="s">
        <v>46</v>
      </c>
      <c r="B100">
        <v>4</v>
      </c>
      <c r="C100" s="1" t="s">
        <v>89</v>
      </c>
      <c r="D100" s="2">
        <v>45665</v>
      </c>
      <c r="E100" s="1" t="s">
        <v>48</v>
      </c>
      <c r="F100" s="1" t="s">
        <v>49</v>
      </c>
      <c r="G100">
        <v>22</v>
      </c>
      <c r="H100" t="s">
        <v>50</v>
      </c>
      <c r="I100">
        <v>0</v>
      </c>
      <c r="J100" t="s">
        <v>51</v>
      </c>
      <c r="K100" s="1" t="s">
        <v>49</v>
      </c>
      <c r="L100">
        <v>2</v>
      </c>
      <c r="M100">
        <v>60.02</v>
      </c>
      <c r="N100">
        <v>5.6</v>
      </c>
      <c r="Q100">
        <v>54.42</v>
      </c>
      <c r="R100" s="1" t="s">
        <v>67</v>
      </c>
    </row>
    <row r="101" spans="1:18" x14ac:dyDescent="0.2">
      <c r="A101" s="1" t="s">
        <v>46</v>
      </c>
      <c r="B101">
        <v>4</v>
      </c>
      <c r="C101" s="1" t="s">
        <v>96</v>
      </c>
      <c r="D101" s="2">
        <v>45665</v>
      </c>
      <c r="E101" s="1" t="s">
        <v>48</v>
      </c>
      <c r="F101" s="1" t="s">
        <v>49</v>
      </c>
      <c r="G101">
        <v>18</v>
      </c>
      <c r="H101" t="s">
        <v>50</v>
      </c>
      <c r="I101">
        <v>0</v>
      </c>
      <c r="J101" t="s">
        <v>51</v>
      </c>
      <c r="K101" s="1" t="s">
        <v>49</v>
      </c>
      <c r="L101">
        <v>15</v>
      </c>
      <c r="M101">
        <v>726.96</v>
      </c>
      <c r="N101">
        <v>33</v>
      </c>
      <c r="Q101">
        <v>693.96</v>
      </c>
      <c r="R101" s="1" t="s">
        <v>67</v>
      </c>
    </row>
    <row r="102" spans="1:18" x14ac:dyDescent="0.2">
      <c r="A102" s="1" t="s">
        <v>53</v>
      </c>
      <c r="B102">
        <v>4</v>
      </c>
      <c r="C102" s="1" t="s">
        <v>96</v>
      </c>
      <c r="D102" s="2">
        <v>45665</v>
      </c>
      <c r="E102" s="1" t="s">
        <v>48</v>
      </c>
      <c r="F102" s="1" t="s">
        <v>49</v>
      </c>
      <c r="G102">
        <v>18</v>
      </c>
      <c r="H102" t="s">
        <v>50</v>
      </c>
      <c r="I102">
        <v>0</v>
      </c>
      <c r="J102" t="s">
        <v>51</v>
      </c>
      <c r="K102" s="1" t="s">
        <v>49</v>
      </c>
      <c r="L102">
        <v>8</v>
      </c>
      <c r="M102">
        <v>433.83000000000004</v>
      </c>
      <c r="N102">
        <v>14.4</v>
      </c>
      <c r="Q102">
        <v>419.43000000000006</v>
      </c>
      <c r="R102" s="1" t="s">
        <v>52</v>
      </c>
    </row>
    <row r="103" spans="1:18" x14ac:dyDescent="0.2">
      <c r="A103" s="1" t="s">
        <v>53</v>
      </c>
      <c r="B103">
        <v>4</v>
      </c>
      <c r="C103" s="1" t="s">
        <v>97</v>
      </c>
      <c r="D103" s="2">
        <v>45665</v>
      </c>
      <c r="E103" s="1" t="s">
        <v>98</v>
      </c>
      <c r="F103" s="1" t="s">
        <v>49</v>
      </c>
      <c r="G103">
        <v>18</v>
      </c>
      <c r="H103" t="s">
        <v>99</v>
      </c>
      <c r="I103" t="s">
        <v>100</v>
      </c>
      <c r="J103">
        <v>430</v>
      </c>
      <c r="K103" s="1" t="s">
        <v>49</v>
      </c>
      <c r="L103">
        <v>8</v>
      </c>
      <c r="M103">
        <v>424.64</v>
      </c>
      <c r="N103">
        <v>14.4</v>
      </c>
      <c r="Q103">
        <v>410.24</v>
      </c>
      <c r="R103" s="1" t="s">
        <v>52</v>
      </c>
    </row>
    <row r="104" spans="1:18" x14ac:dyDescent="0.2">
      <c r="A104" s="1" t="s">
        <v>46</v>
      </c>
      <c r="B104">
        <v>5</v>
      </c>
      <c r="C104" s="1" t="s">
        <v>87</v>
      </c>
      <c r="D104" s="2">
        <v>45665</v>
      </c>
      <c r="E104" s="1" t="s">
        <v>48</v>
      </c>
      <c r="F104" s="1" t="s">
        <v>49</v>
      </c>
      <c r="G104">
        <v>14</v>
      </c>
      <c r="H104" t="s">
        <v>50</v>
      </c>
      <c r="I104">
        <v>0</v>
      </c>
      <c r="J104" t="s">
        <v>51</v>
      </c>
      <c r="K104" s="1" t="s">
        <v>49</v>
      </c>
      <c r="L104">
        <v>2</v>
      </c>
      <c r="M104">
        <v>92.580000000000013</v>
      </c>
      <c r="N104">
        <v>2.8</v>
      </c>
      <c r="Q104">
        <v>89.780000000000015</v>
      </c>
      <c r="R104" s="1" t="s">
        <v>67</v>
      </c>
    </row>
    <row r="105" spans="1:18" x14ac:dyDescent="0.2">
      <c r="A105" s="1" t="s">
        <v>46</v>
      </c>
      <c r="B105">
        <v>5</v>
      </c>
      <c r="C105" s="1" t="s">
        <v>58</v>
      </c>
      <c r="D105" s="2">
        <v>45665</v>
      </c>
      <c r="E105" s="1" t="s">
        <v>48</v>
      </c>
      <c r="F105" s="1" t="s">
        <v>49</v>
      </c>
      <c r="G105">
        <v>12</v>
      </c>
      <c r="H105" t="s">
        <v>50</v>
      </c>
      <c r="I105">
        <v>0</v>
      </c>
      <c r="J105" t="s">
        <v>51</v>
      </c>
      <c r="K105" s="1" t="s">
        <v>49</v>
      </c>
      <c r="L105">
        <v>10</v>
      </c>
      <c r="M105">
        <v>521.02</v>
      </c>
      <c r="N105">
        <v>12</v>
      </c>
      <c r="Q105">
        <v>509.02</v>
      </c>
      <c r="R105" s="1" t="s">
        <v>67</v>
      </c>
    </row>
    <row r="106" spans="1:18" x14ac:dyDescent="0.2">
      <c r="A106" s="1" t="s">
        <v>53</v>
      </c>
      <c r="B106">
        <v>5</v>
      </c>
      <c r="C106" s="1" t="s">
        <v>58</v>
      </c>
      <c r="D106" s="2">
        <v>45665</v>
      </c>
      <c r="E106" s="1" t="s">
        <v>48</v>
      </c>
      <c r="F106" s="1" t="s">
        <v>49</v>
      </c>
      <c r="G106">
        <v>12</v>
      </c>
      <c r="H106" t="s">
        <v>50</v>
      </c>
      <c r="I106">
        <v>0</v>
      </c>
      <c r="J106" t="s">
        <v>51</v>
      </c>
      <c r="K106" s="1" t="s">
        <v>49</v>
      </c>
      <c r="L106">
        <v>9</v>
      </c>
      <c r="M106">
        <v>544.78</v>
      </c>
      <c r="N106">
        <v>10.799999999999999</v>
      </c>
      <c r="Q106">
        <v>533.98</v>
      </c>
      <c r="R106" s="1" t="s">
        <v>52</v>
      </c>
    </row>
    <row r="107" spans="1:18" x14ac:dyDescent="0.2">
      <c r="A107" s="1" t="s">
        <v>53</v>
      </c>
      <c r="B107">
        <v>5</v>
      </c>
      <c r="C107" s="1" t="s">
        <v>58</v>
      </c>
      <c r="D107" s="2">
        <v>45665</v>
      </c>
      <c r="E107" s="1" t="s">
        <v>48</v>
      </c>
      <c r="F107" s="1" t="s">
        <v>49</v>
      </c>
      <c r="G107">
        <v>12</v>
      </c>
      <c r="H107" t="s">
        <v>50</v>
      </c>
      <c r="I107">
        <v>0</v>
      </c>
      <c r="J107" t="s">
        <v>51</v>
      </c>
      <c r="K107" s="1" t="s">
        <v>49</v>
      </c>
      <c r="L107">
        <v>2</v>
      </c>
      <c r="M107">
        <v>94.91</v>
      </c>
      <c r="N107">
        <v>2.4</v>
      </c>
      <c r="Q107">
        <v>92.509999999999991</v>
      </c>
      <c r="R107" s="1" t="s">
        <v>52</v>
      </c>
    </row>
    <row r="108" spans="1:18" x14ac:dyDescent="0.2">
      <c r="A108" s="1" t="s">
        <v>46</v>
      </c>
      <c r="B108">
        <v>1</v>
      </c>
      <c r="C108" s="1" t="s">
        <v>74</v>
      </c>
      <c r="D108" s="2">
        <v>45666</v>
      </c>
      <c r="E108" s="1" t="s">
        <v>48</v>
      </c>
      <c r="F108" s="1" t="s">
        <v>49</v>
      </c>
      <c r="G108">
        <v>4</v>
      </c>
      <c r="H108" t="s">
        <v>50</v>
      </c>
      <c r="I108">
        <v>0</v>
      </c>
      <c r="J108" t="s">
        <v>51</v>
      </c>
      <c r="K108" s="1" t="s">
        <v>49</v>
      </c>
      <c r="L108">
        <v>11</v>
      </c>
      <c r="M108">
        <v>213.87</v>
      </c>
      <c r="N108">
        <v>4.4000000000000004</v>
      </c>
      <c r="O108">
        <v>40</v>
      </c>
      <c r="Q108">
        <v>209.47</v>
      </c>
      <c r="R108" s="1" t="s">
        <v>52</v>
      </c>
    </row>
    <row r="109" spans="1:18" x14ac:dyDescent="0.2">
      <c r="A109" s="1" t="s">
        <v>53</v>
      </c>
      <c r="B109">
        <v>1</v>
      </c>
      <c r="C109" s="1" t="s">
        <v>74</v>
      </c>
      <c r="D109" s="2">
        <v>45666</v>
      </c>
      <c r="E109" s="1" t="s">
        <v>48</v>
      </c>
      <c r="F109" s="1" t="s">
        <v>49</v>
      </c>
      <c r="G109">
        <v>4</v>
      </c>
      <c r="H109" t="s">
        <v>50</v>
      </c>
      <c r="I109">
        <v>0</v>
      </c>
      <c r="J109" t="s">
        <v>51</v>
      </c>
      <c r="K109" s="1" t="s">
        <v>49</v>
      </c>
      <c r="L109">
        <v>9</v>
      </c>
      <c r="M109">
        <v>212.37</v>
      </c>
      <c r="N109">
        <v>3.6</v>
      </c>
      <c r="O109">
        <v>45</v>
      </c>
      <c r="Q109">
        <v>208.77</v>
      </c>
      <c r="R109" s="1" t="s">
        <v>52</v>
      </c>
    </row>
    <row r="110" spans="1:18" x14ac:dyDescent="0.2">
      <c r="A110" s="1" t="s">
        <v>46</v>
      </c>
      <c r="B110">
        <v>2</v>
      </c>
      <c r="C110" s="1" t="s">
        <v>95</v>
      </c>
      <c r="D110" s="2">
        <v>45666</v>
      </c>
      <c r="E110" s="1" t="s">
        <v>48</v>
      </c>
      <c r="F110" s="1" t="s">
        <v>49</v>
      </c>
      <c r="G110">
        <v>2.5</v>
      </c>
      <c r="H110" t="s">
        <v>50</v>
      </c>
      <c r="I110">
        <v>0</v>
      </c>
      <c r="J110" t="s">
        <v>51</v>
      </c>
      <c r="K110" s="1" t="s">
        <v>49</v>
      </c>
      <c r="L110">
        <v>9</v>
      </c>
      <c r="M110">
        <v>108.75</v>
      </c>
      <c r="N110">
        <v>2.25</v>
      </c>
      <c r="Q110">
        <v>106.5</v>
      </c>
      <c r="R110" s="1" t="s">
        <v>52</v>
      </c>
    </row>
    <row r="111" spans="1:18" x14ac:dyDescent="0.2">
      <c r="A111" s="1" t="s">
        <v>53</v>
      </c>
      <c r="B111">
        <v>2</v>
      </c>
      <c r="C111" s="1" t="s">
        <v>95</v>
      </c>
      <c r="D111" s="2">
        <v>45666</v>
      </c>
      <c r="E111" s="1" t="s">
        <v>48</v>
      </c>
      <c r="F111" s="1" t="s">
        <v>49</v>
      </c>
      <c r="G111">
        <v>2.5</v>
      </c>
      <c r="H111" t="s">
        <v>50</v>
      </c>
      <c r="I111">
        <v>0</v>
      </c>
      <c r="J111" t="s">
        <v>51</v>
      </c>
      <c r="K111" s="1" t="s">
        <v>49</v>
      </c>
      <c r="L111">
        <v>8</v>
      </c>
      <c r="M111">
        <v>100.72</v>
      </c>
      <c r="N111">
        <v>2</v>
      </c>
      <c r="Q111">
        <v>98.72</v>
      </c>
      <c r="R111" s="1" t="s">
        <v>52</v>
      </c>
    </row>
    <row r="112" spans="1:18" x14ac:dyDescent="0.2">
      <c r="A112" s="1" t="s">
        <v>46</v>
      </c>
      <c r="B112">
        <v>3</v>
      </c>
      <c r="C112" s="1" t="s">
        <v>55</v>
      </c>
      <c r="D112" s="2">
        <v>45666</v>
      </c>
      <c r="E112" s="1" t="s">
        <v>48</v>
      </c>
      <c r="F112" s="1" t="s">
        <v>49</v>
      </c>
      <c r="G112">
        <v>7</v>
      </c>
      <c r="H112" t="s">
        <v>50</v>
      </c>
      <c r="I112">
        <v>0</v>
      </c>
      <c r="J112" t="s">
        <v>51</v>
      </c>
      <c r="K112" s="1" t="s">
        <v>49</v>
      </c>
      <c r="L112">
        <v>3</v>
      </c>
      <c r="M112">
        <v>126.74</v>
      </c>
      <c r="N112">
        <v>2.7</v>
      </c>
      <c r="Q112">
        <v>124.03999999999999</v>
      </c>
      <c r="R112" s="1" t="s">
        <v>52</v>
      </c>
    </row>
    <row r="113" spans="1:18" x14ac:dyDescent="0.2">
      <c r="A113" s="1" t="s">
        <v>46</v>
      </c>
      <c r="B113">
        <v>3</v>
      </c>
      <c r="C113" s="1" t="s">
        <v>55</v>
      </c>
      <c r="D113" s="2">
        <v>45666</v>
      </c>
      <c r="E113" s="1" t="s">
        <v>48</v>
      </c>
      <c r="F113" s="1" t="s">
        <v>49</v>
      </c>
      <c r="G113">
        <v>7</v>
      </c>
      <c r="H113" t="s">
        <v>50</v>
      </c>
      <c r="I113">
        <v>0</v>
      </c>
      <c r="J113" t="s">
        <v>51</v>
      </c>
      <c r="K113" s="1" t="s">
        <v>49</v>
      </c>
      <c r="L113">
        <v>3</v>
      </c>
      <c r="M113">
        <v>115.56</v>
      </c>
      <c r="N113">
        <v>2.7</v>
      </c>
      <c r="Q113">
        <v>112.86</v>
      </c>
      <c r="R113" s="1" t="s">
        <v>52</v>
      </c>
    </row>
    <row r="114" spans="1:18" x14ac:dyDescent="0.2">
      <c r="A114" s="1" t="s">
        <v>53</v>
      </c>
      <c r="B114">
        <v>3</v>
      </c>
      <c r="C114" s="1" t="s">
        <v>55</v>
      </c>
      <c r="D114" s="2">
        <v>45666</v>
      </c>
      <c r="E114" s="1" t="s">
        <v>48</v>
      </c>
      <c r="F114" s="1" t="s">
        <v>49</v>
      </c>
      <c r="G114">
        <v>7</v>
      </c>
      <c r="H114" t="s">
        <v>50</v>
      </c>
      <c r="I114">
        <v>0</v>
      </c>
      <c r="J114" t="s">
        <v>51</v>
      </c>
      <c r="K114" s="1" t="s">
        <v>49</v>
      </c>
      <c r="L114">
        <v>7</v>
      </c>
      <c r="M114">
        <v>268.87</v>
      </c>
      <c r="N114">
        <v>4.8999999999999995</v>
      </c>
      <c r="Q114">
        <v>263.97000000000003</v>
      </c>
      <c r="R114" s="1" t="s">
        <v>52</v>
      </c>
    </row>
    <row r="115" spans="1:18" x14ac:dyDescent="0.2">
      <c r="A115" s="1" t="s">
        <v>46</v>
      </c>
      <c r="B115">
        <v>4</v>
      </c>
      <c r="C115" s="1" t="s">
        <v>70</v>
      </c>
      <c r="D115" s="2">
        <v>45666</v>
      </c>
      <c r="E115" s="1" t="s">
        <v>48</v>
      </c>
      <c r="F115" s="1" t="s">
        <v>49</v>
      </c>
      <c r="G115">
        <v>16</v>
      </c>
      <c r="H115" t="s">
        <v>50</v>
      </c>
      <c r="I115">
        <v>0</v>
      </c>
      <c r="J115" t="s">
        <v>51</v>
      </c>
      <c r="K115" s="1" t="s">
        <v>49</v>
      </c>
      <c r="L115">
        <v>1</v>
      </c>
      <c r="M115">
        <v>34.799999999999997</v>
      </c>
      <c r="N115">
        <v>1.8</v>
      </c>
      <c r="Q115">
        <v>33</v>
      </c>
      <c r="R115" s="1" t="s">
        <v>52</v>
      </c>
    </row>
    <row r="116" spans="1:18" x14ac:dyDescent="0.2">
      <c r="A116" s="1" t="s">
        <v>46</v>
      </c>
      <c r="B116">
        <v>4</v>
      </c>
      <c r="C116" s="1" t="s">
        <v>101</v>
      </c>
      <c r="D116" s="2">
        <v>45666</v>
      </c>
      <c r="E116" s="1" t="s">
        <v>102</v>
      </c>
      <c r="F116" s="1" t="s">
        <v>49</v>
      </c>
      <c r="G116">
        <v>18</v>
      </c>
      <c r="H116" t="s">
        <v>99</v>
      </c>
      <c r="I116" t="s">
        <v>100</v>
      </c>
      <c r="J116">
        <v>115</v>
      </c>
      <c r="K116" s="1" t="s">
        <v>49</v>
      </c>
      <c r="L116">
        <v>3</v>
      </c>
      <c r="M116">
        <v>166.72</v>
      </c>
      <c r="N116">
        <v>6.6000000000000005</v>
      </c>
      <c r="Q116">
        <v>160.12</v>
      </c>
      <c r="R116" s="1" t="s">
        <v>52</v>
      </c>
    </row>
    <row r="117" spans="1:18" x14ac:dyDescent="0.2">
      <c r="A117" s="1" t="s">
        <v>46</v>
      </c>
      <c r="B117">
        <v>4</v>
      </c>
      <c r="C117" s="1" t="s">
        <v>103</v>
      </c>
      <c r="D117" s="2">
        <v>45666</v>
      </c>
      <c r="E117" s="1" t="s">
        <v>48</v>
      </c>
      <c r="F117" s="1" t="s">
        <v>49</v>
      </c>
      <c r="G117">
        <v>24</v>
      </c>
      <c r="H117" t="s">
        <v>50</v>
      </c>
      <c r="I117">
        <v>0</v>
      </c>
      <c r="J117" t="s">
        <v>51</v>
      </c>
      <c r="K117" s="1" t="s">
        <v>49</v>
      </c>
      <c r="L117">
        <v>8</v>
      </c>
      <c r="M117">
        <v>526.83000000000004</v>
      </c>
      <c r="N117">
        <v>24</v>
      </c>
      <c r="Q117">
        <v>502.83000000000004</v>
      </c>
      <c r="R117" s="1" t="s">
        <v>52</v>
      </c>
    </row>
    <row r="118" spans="1:18" x14ac:dyDescent="0.2">
      <c r="A118" s="1" t="s">
        <v>53</v>
      </c>
      <c r="B118">
        <v>4</v>
      </c>
      <c r="C118" s="1" t="s">
        <v>103</v>
      </c>
      <c r="D118" s="2">
        <v>45666</v>
      </c>
      <c r="E118" s="1" t="s">
        <v>48</v>
      </c>
      <c r="F118" s="1" t="s">
        <v>49</v>
      </c>
      <c r="G118">
        <v>24</v>
      </c>
      <c r="H118" t="s">
        <v>50</v>
      </c>
      <c r="I118">
        <v>0</v>
      </c>
      <c r="J118" t="s">
        <v>51</v>
      </c>
      <c r="K118" s="1" t="s">
        <v>49</v>
      </c>
      <c r="L118">
        <v>9</v>
      </c>
      <c r="M118">
        <v>496.41</v>
      </c>
      <c r="N118">
        <v>27</v>
      </c>
      <c r="Q118">
        <v>469.41</v>
      </c>
      <c r="R118" s="1" t="s">
        <v>52</v>
      </c>
    </row>
    <row r="119" spans="1:18" x14ac:dyDescent="0.2">
      <c r="A119" s="1" t="s">
        <v>53</v>
      </c>
      <c r="B119">
        <v>4</v>
      </c>
      <c r="C119" s="1" t="s">
        <v>80</v>
      </c>
      <c r="D119" s="2">
        <v>45666</v>
      </c>
      <c r="E119" s="1" t="s">
        <v>48</v>
      </c>
      <c r="F119" s="1" t="s">
        <v>49</v>
      </c>
      <c r="G119">
        <v>16</v>
      </c>
      <c r="H119" t="s">
        <v>51</v>
      </c>
      <c r="I119" t="s">
        <v>81</v>
      </c>
      <c r="J119">
        <v>1000</v>
      </c>
      <c r="K119" s="1" t="s">
        <v>49</v>
      </c>
      <c r="L119">
        <v>6</v>
      </c>
      <c r="M119">
        <v>311.61</v>
      </c>
      <c r="N119">
        <v>9.6000000000000014</v>
      </c>
      <c r="Q119">
        <v>302.01</v>
      </c>
      <c r="R119" s="1" t="s">
        <v>52</v>
      </c>
    </row>
    <row r="120" spans="1:18" x14ac:dyDescent="0.2">
      <c r="A120" s="1" t="s">
        <v>46</v>
      </c>
      <c r="B120">
        <v>5</v>
      </c>
      <c r="C120" s="1" t="s">
        <v>58</v>
      </c>
      <c r="D120" s="2">
        <v>45666</v>
      </c>
      <c r="E120" s="1" t="s">
        <v>48</v>
      </c>
      <c r="F120" s="1" t="s">
        <v>49</v>
      </c>
      <c r="G120">
        <v>12</v>
      </c>
      <c r="H120" t="s">
        <v>50</v>
      </c>
      <c r="I120">
        <v>0</v>
      </c>
      <c r="J120" t="s">
        <v>51</v>
      </c>
      <c r="K120" s="1" t="s">
        <v>49</v>
      </c>
      <c r="L120">
        <v>8</v>
      </c>
      <c r="M120">
        <v>426.79</v>
      </c>
      <c r="N120">
        <v>9.6</v>
      </c>
      <c r="Q120">
        <v>417.19</v>
      </c>
      <c r="R120" s="1" t="s">
        <v>52</v>
      </c>
    </row>
    <row r="121" spans="1:18" x14ac:dyDescent="0.2">
      <c r="A121" s="1" t="s">
        <v>53</v>
      </c>
      <c r="B121">
        <v>5</v>
      </c>
      <c r="C121" s="1" t="s">
        <v>58</v>
      </c>
      <c r="D121" s="2">
        <v>45666</v>
      </c>
      <c r="E121" s="1" t="s">
        <v>48</v>
      </c>
      <c r="F121" s="1" t="s">
        <v>49</v>
      </c>
      <c r="G121">
        <v>12</v>
      </c>
      <c r="H121" t="s">
        <v>50</v>
      </c>
      <c r="I121">
        <v>0</v>
      </c>
      <c r="J121" t="s">
        <v>51</v>
      </c>
      <c r="K121" s="1" t="s">
        <v>49</v>
      </c>
      <c r="L121">
        <v>10</v>
      </c>
      <c r="M121">
        <v>542.21</v>
      </c>
      <c r="N121">
        <v>12</v>
      </c>
      <c r="Q121">
        <v>530.21</v>
      </c>
      <c r="R121" s="1" t="s">
        <v>52</v>
      </c>
    </row>
    <row r="122" spans="1:18" x14ac:dyDescent="0.2">
      <c r="A122" s="1" t="s">
        <v>46</v>
      </c>
      <c r="B122">
        <v>1</v>
      </c>
      <c r="C122" s="1" t="s">
        <v>74</v>
      </c>
      <c r="D122" s="2">
        <v>45667</v>
      </c>
      <c r="E122" s="1" t="s">
        <v>48</v>
      </c>
      <c r="F122" s="1" t="s">
        <v>49</v>
      </c>
      <c r="G122">
        <v>4</v>
      </c>
      <c r="H122" t="s">
        <v>50</v>
      </c>
      <c r="I122">
        <v>0</v>
      </c>
      <c r="J122" t="s">
        <v>51</v>
      </c>
      <c r="K122" s="1" t="s">
        <v>49</v>
      </c>
      <c r="L122">
        <v>10</v>
      </c>
      <c r="M122">
        <v>199.58</v>
      </c>
      <c r="N122">
        <v>4</v>
      </c>
      <c r="O122">
        <v>35</v>
      </c>
      <c r="Q122">
        <v>195.58</v>
      </c>
      <c r="R122" s="1" t="s">
        <v>67</v>
      </c>
    </row>
    <row r="123" spans="1:18" x14ac:dyDescent="0.2">
      <c r="A123" s="1" t="s">
        <v>53</v>
      </c>
      <c r="B123">
        <v>1</v>
      </c>
      <c r="C123" s="1" t="s">
        <v>74</v>
      </c>
      <c r="D123" s="2">
        <v>45667</v>
      </c>
      <c r="E123" s="1" t="s">
        <v>48</v>
      </c>
      <c r="F123" s="1" t="s">
        <v>49</v>
      </c>
      <c r="G123">
        <v>4</v>
      </c>
      <c r="H123" t="s">
        <v>50</v>
      </c>
      <c r="I123">
        <v>0</v>
      </c>
      <c r="J123" t="s">
        <v>51</v>
      </c>
      <c r="K123" s="1" t="s">
        <v>49</v>
      </c>
      <c r="L123">
        <v>8</v>
      </c>
      <c r="M123">
        <v>199.56</v>
      </c>
      <c r="N123">
        <v>3.2</v>
      </c>
      <c r="O123">
        <v>55</v>
      </c>
      <c r="Q123">
        <v>196.36</v>
      </c>
      <c r="R123" s="1" t="s">
        <v>52</v>
      </c>
    </row>
    <row r="124" spans="1:18" x14ac:dyDescent="0.2">
      <c r="A124" s="1" t="s">
        <v>46</v>
      </c>
      <c r="B124">
        <v>2</v>
      </c>
      <c r="C124" s="1" t="s">
        <v>95</v>
      </c>
      <c r="D124" s="2">
        <v>45667</v>
      </c>
      <c r="E124" s="1" t="s">
        <v>48</v>
      </c>
      <c r="F124" s="1" t="s">
        <v>49</v>
      </c>
      <c r="G124">
        <v>2.5</v>
      </c>
      <c r="H124" t="s">
        <v>50</v>
      </c>
      <c r="I124">
        <v>0</v>
      </c>
      <c r="J124" t="s">
        <v>51</v>
      </c>
      <c r="K124" s="1" t="s">
        <v>49</v>
      </c>
      <c r="L124">
        <v>9</v>
      </c>
      <c r="M124">
        <v>109.83</v>
      </c>
      <c r="N124">
        <v>2.25</v>
      </c>
      <c r="Q124">
        <v>107.58</v>
      </c>
      <c r="R124" s="1" t="s">
        <v>52</v>
      </c>
    </row>
    <row r="125" spans="1:18" x14ac:dyDescent="0.2">
      <c r="A125" s="1" t="s">
        <v>53</v>
      </c>
      <c r="B125">
        <v>2</v>
      </c>
      <c r="C125" s="1" t="s">
        <v>95</v>
      </c>
      <c r="D125" s="2">
        <v>45667</v>
      </c>
      <c r="E125" s="1" t="s">
        <v>48</v>
      </c>
      <c r="F125" s="1" t="s">
        <v>49</v>
      </c>
      <c r="G125">
        <v>2.5</v>
      </c>
      <c r="H125" t="s">
        <v>50</v>
      </c>
      <c r="I125">
        <v>0</v>
      </c>
      <c r="J125" t="s">
        <v>51</v>
      </c>
      <c r="K125" s="1" t="s">
        <v>49</v>
      </c>
      <c r="L125">
        <v>8</v>
      </c>
      <c r="M125">
        <v>103.02</v>
      </c>
      <c r="N125">
        <v>2</v>
      </c>
      <c r="Q125">
        <v>101.02</v>
      </c>
      <c r="R125" s="1" t="s">
        <v>52</v>
      </c>
    </row>
    <row r="126" spans="1:18" x14ac:dyDescent="0.2">
      <c r="A126" s="1" t="s">
        <v>46</v>
      </c>
      <c r="B126">
        <v>3</v>
      </c>
      <c r="C126" s="1" t="s">
        <v>55</v>
      </c>
      <c r="D126" s="2">
        <v>45667</v>
      </c>
      <c r="E126" s="1" t="s">
        <v>48</v>
      </c>
      <c r="F126" s="1" t="s">
        <v>49</v>
      </c>
      <c r="G126">
        <v>7</v>
      </c>
      <c r="H126" t="s">
        <v>50</v>
      </c>
      <c r="I126">
        <v>0</v>
      </c>
      <c r="J126" t="s">
        <v>51</v>
      </c>
      <c r="K126" s="1" t="s">
        <v>49</v>
      </c>
      <c r="L126">
        <v>7</v>
      </c>
      <c r="M126">
        <v>242.77</v>
      </c>
      <c r="N126">
        <v>3.2</v>
      </c>
      <c r="Q126">
        <v>239.57000000000002</v>
      </c>
      <c r="R126" s="1" t="s">
        <v>67</v>
      </c>
    </row>
    <row r="127" spans="1:18" x14ac:dyDescent="0.2">
      <c r="A127" s="1" t="s">
        <v>53</v>
      </c>
      <c r="B127">
        <v>3</v>
      </c>
      <c r="C127" s="1" t="s">
        <v>55</v>
      </c>
      <c r="D127" s="2">
        <v>45667</v>
      </c>
      <c r="E127" s="1" t="s">
        <v>48</v>
      </c>
      <c r="F127" s="1" t="s">
        <v>49</v>
      </c>
      <c r="G127">
        <v>7</v>
      </c>
      <c r="H127" t="s">
        <v>50</v>
      </c>
      <c r="I127">
        <v>0</v>
      </c>
      <c r="J127" t="s">
        <v>51</v>
      </c>
      <c r="K127" s="1" t="s">
        <v>49</v>
      </c>
      <c r="L127">
        <v>10</v>
      </c>
      <c r="M127">
        <v>386.89</v>
      </c>
      <c r="N127">
        <v>8</v>
      </c>
      <c r="Q127">
        <v>378.89</v>
      </c>
      <c r="R127" s="1" t="s">
        <v>52</v>
      </c>
    </row>
    <row r="128" spans="1:18" x14ac:dyDescent="0.2">
      <c r="A128" s="1" t="s">
        <v>46</v>
      </c>
      <c r="B128">
        <v>4</v>
      </c>
      <c r="C128" s="1" t="s">
        <v>104</v>
      </c>
      <c r="D128" s="2">
        <v>45667</v>
      </c>
      <c r="E128" s="1" t="s">
        <v>105</v>
      </c>
      <c r="F128" s="1" t="s">
        <v>49</v>
      </c>
      <c r="G128">
        <v>12</v>
      </c>
      <c r="H128" t="s">
        <v>107</v>
      </c>
      <c r="I128" t="s">
        <v>108</v>
      </c>
      <c r="J128">
        <v>200</v>
      </c>
      <c r="K128" s="1" t="s">
        <v>49</v>
      </c>
      <c r="L128">
        <v>10</v>
      </c>
      <c r="M128">
        <v>440.05</v>
      </c>
      <c r="N128">
        <v>16</v>
      </c>
      <c r="Q128">
        <v>424.05</v>
      </c>
      <c r="R128" s="1" t="s">
        <v>67</v>
      </c>
    </row>
    <row r="129" spans="1:18" x14ac:dyDescent="0.2">
      <c r="A129" s="1" t="s">
        <v>46</v>
      </c>
      <c r="B129">
        <v>5</v>
      </c>
      <c r="C129" s="1" t="s">
        <v>66</v>
      </c>
      <c r="D129" s="2">
        <v>45667</v>
      </c>
      <c r="E129" s="1" t="s">
        <v>48</v>
      </c>
      <c r="F129" s="1" t="s">
        <v>49</v>
      </c>
      <c r="G129">
        <v>10</v>
      </c>
      <c r="H129" t="s">
        <v>50</v>
      </c>
      <c r="I129">
        <v>0</v>
      </c>
      <c r="J129" t="s">
        <v>51</v>
      </c>
      <c r="K129" s="1" t="s">
        <v>49</v>
      </c>
      <c r="L129">
        <v>12</v>
      </c>
      <c r="M129">
        <v>570.25</v>
      </c>
      <c r="N129">
        <v>14.399999999999999</v>
      </c>
      <c r="Q129">
        <v>555.85</v>
      </c>
      <c r="R129" s="1" t="s">
        <v>67</v>
      </c>
    </row>
    <row r="130" spans="1:18" x14ac:dyDescent="0.2">
      <c r="A130" s="1" t="s">
        <v>53</v>
      </c>
      <c r="B130">
        <v>5</v>
      </c>
      <c r="C130" s="1" t="s">
        <v>58</v>
      </c>
      <c r="D130" s="2">
        <v>45667</v>
      </c>
      <c r="E130" s="1" t="s">
        <v>48</v>
      </c>
      <c r="F130" s="1" t="s">
        <v>49</v>
      </c>
      <c r="G130">
        <v>12</v>
      </c>
      <c r="H130" t="s">
        <v>50</v>
      </c>
      <c r="I130">
        <v>0</v>
      </c>
      <c r="J130" t="s">
        <v>51</v>
      </c>
      <c r="K130" s="1" t="s">
        <v>49</v>
      </c>
      <c r="L130">
        <v>2</v>
      </c>
      <c r="M130">
        <v>90.78</v>
      </c>
      <c r="N130">
        <v>2.4</v>
      </c>
      <c r="Q130">
        <v>88.38</v>
      </c>
      <c r="R130" s="1" t="s">
        <v>52</v>
      </c>
    </row>
    <row r="131" spans="1:18" x14ac:dyDescent="0.2">
      <c r="A131" s="1" t="s">
        <v>53</v>
      </c>
      <c r="B131">
        <v>5</v>
      </c>
      <c r="C131" s="1" t="s">
        <v>66</v>
      </c>
      <c r="D131" s="2">
        <v>45667</v>
      </c>
      <c r="E131" s="1" t="s">
        <v>48</v>
      </c>
      <c r="F131" s="1" t="s">
        <v>49</v>
      </c>
      <c r="G131">
        <v>10</v>
      </c>
      <c r="H131" t="s">
        <v>50</v>
      </c>
      <c r="I131">
        <v>0</v>
      </c>
      <c r="J131" t="s">
        <v>51</v>
      </c>
      <c r="K131" s="1" t="s">
        <v>49</v>
      </c>
      <c r="L131">
        <v>9</v>
      </c>
      <c r="M131">
        <v>467.06</v>
      </c>
      <c r="N131">
        <v>9</v>
      </c>
      <c r="Q131">
        <v>458.06</v>
      </c>
      <c r="R131" s="1" t="s">
        <v>52</v>
      </c>
    </row>
    <row r="132" spans="1:18" x14ac:dyDescent="0.2">
      <c r="A132" s="1" t="s">
        <v>46</v>
      </c>
      <c r="B132">
        <v>1</v>
      </c>
      <c r="C132" s="1" t="s">
        <v>74</v>
      </c>
      <c r="D132" s="2">
        <v>45668</v>
      </c>
      <c r="E132" s="1" t="s">
        <v>48</v>
      </c>
      <c r="F132" s="1" t="s">
        <v>49</v>
      </c>
      <c r="G132">
        <v>4</v>
      </c>
      <c r="H132" t="s">
        <v>50</v>
      </c>
      <c r="I132">
        <v>0</v>
      </c>
      <c r="J132" t="s">
        <v>51</v>
      </c>
      <c r="K132" s="1" t="s">
        <v>49</v>
      </c>
      <c r="L132">
        <v>3</v>
      </c>
      <c r="M132">
        <v>71.599999999999994</v>
      </c>
      <c r="N132">
        <v>1.2000000000000002</v>
      </c>
      <c r="O132">
        <v>30</v>
      </c>
      <c r="Q132">
        <v>70.399999999999991</v>
      </c>
      <c r="R132" s="1" t="s">
        <v>67</v>
      </c>
    </row>
    <row r="133" spans="1:18" x14ac:dyDescent="0.2">
      <c r="A133" s="1" t="s">
        <v>46</v>
      </c>
      <c r="B133">
        <v>1</v>
      </c>
      <c r="C133" s="1" t="s">
        <v>109</v>
      </c>
      <c r="D133" s="2">
        <v>45668</v>
      </c>
      <c r="E133" s="1" t="s">
        <v>48</v>
      </c>
      <c r="F133" s="1" t="s">
        <v>49</v>
      </c>
      <c r="G133">
        <v>5</v>
      </c>
      <c r="H133" t="s">
        <v>50</v>
      </c>
      <c r="I133">
        <v>0</v>
      </c>
      <c r="J133" t="s">
        <v>51</v>
      </c>
      <c r="K133" s="1" t="s">
        <v>49</v>
      </c>
      <c r="L133">
        <v>6</v>
      </c>
      <c r="M133">
        <v>119.25999999999999</v>
      </c>
      <c r="N133">
        <v>3</v>
      </c>
      <c r="Q133">
        <v>116.25999999999999</v>
      </c>
      <c r="R133" s="1" t="s">
        <v>67</v>
      </c>
    </row>
    <row r="134" spans="1:18" x14ac:dyDescent="0.2">
      <c r="A134" s="1" t="s">
        <v>53</v>
      </c>
      <c r="B134">
        <v>1</v>
      </c>
      <c r="C134" s="1" t="s">
        <v>109</v>
      </c>
      <c r="D134" s="2">
        <v>45668</v>
      </c>
      <c r="E134" s="1" t="s">
        <v>48</v>
      </c>
      <c r="F134" s="1" t="s">
        <v>49</v>
      </c>
      <c r="G134">
        <v>5</v>
      </c>
      <c r="H134" t="s">
        <v>50</v>
      </c>
      <c r="I134">
        <v>0</v>
      </c>
      <c r="J134" t="s">
        <v>51</v>
      </c>
      <c r="K134" s="1" t="s">
        <v>49</v>
      </c>
      <c r="L134">
        <v>8</v>
      </c>
      <c r="M134">
        <v>171.56</v>
      </c>
      <c r="N134">
        <v>4</v>
      </c>
      <c r="O134">
        <v>40</v>
      </c>
      <c r="Q134">
        <v>167.56</v>
      </c>
      <c r="R134" s="1" t="s">
        <v>67</v>
      </c>
    </row>
    <row r="135" spans="1:18" x14ac:dyDescent="0.2">
      <c r="A135" s="1" t="s">
        <v>46</v>
      </c>
      <c r="B135">
        <v>2</v>
      </c>
      <c r="C135" s="1" t="s">
        <v>95</v>
      </c>
      <c r="D135" s="2">
        <v>45668</v>
      </c>
      <c r="E135" s="1" t="s">
        <v>48</v>
      </c>
      <c r="F135" s="1" t="s">
        <v>49</v>
      </c>
      <c r="G135">
        <v>2.5</v>
      </c>
      <c r="H135" t="s">
        <v>50</v>
      </c>
      <c r="I135">
        <v>0</v>
      </c>
      <c r="J135" t="s">
        <v>51</v>
      </c>
      <c r="K135" s="1" t="s">
        <v>49</v>
      </c>
      <c r="L135">
        <v>2</v>
      </c>
      <c r="M135">
        <v>26.61</v>
      </c>
      <c r="N135">
        <v>0.5</v>
      </c>
      <c r="Q135">
        <v>26.11</v>
      </c>
      <c r="R135" s="1" t="s">
        <v>67</v>
      </c>
    </row>
    <row r="136" spans="1:18" x14ac:dyDescent="0.2">
      <c r="A136" s="1" t="s">
        <v>46</v>
      </c>
      <c r="B136">
        <v>2</v>
      </c>
      <c r="C136" s="1" t="s">
        <v>110</v>
      </c>
      <c r="D136" s="2">
        <v>45668</v>
      </c>
      <c r="E136" s="1" t="s">
        <v>48</v>
      </c>
      <c r="F136" s="1" t="s">
        <v>49</v>
      </c>
      <c r="G136">
        <v>1.5</v>
      </c>
      <c r="H136" t="s">
        <v>50</v>
      </c>
      <c r="I136">
        <v>0</v>
      </c>
      <c r="J136" t="s">
        <v>51</v>
      </c>
      <c r="K136" s="1" t="s">
        <v>49</v>
      </c>
      <c r="L136">
        <v>3</v>
      </c>
      <c r="M136">
        <v>50.930000000000007</v>
      </c>
      <c r="N136">
        <v>0.44999999999999996</v>
      </c>
      <c r="Q136">
        <v>50.480000000000004</v>
      </c>
      <c r="R136" s="1" t="s">
        <v>67</v>
      </c>
    </row>
    <row r="137" spans="1:18" x14ac:dyDescent="0.2">
      <c r="A137" s="1" t="s">
        <v>53</v>
      </c>
      <c r="B137">
        <v>2</v>
      </c>
      <c r="C137" s="1" t="s">
        <v>110</v>
      </c>
      <c r="D137" s="2">
        <v>45668</v>
      </c>
      <c r="E137" s="1" t="s">
        <v>48</v>
      </c>
      <c r="F137" s="1" t="s">
        <v>49</v>
      </c>
      <c r="G137">
        <v>1.5</v>
      </c>
      <c r="H137" t="s">
        <v>50</v>
      </c>
      <c r="I137">
        <v>0</v>
      </c>
      <c r="J137" t="s">
        <v>51</v>
      </c>
      <c r="K137" s="1" t="s">
        <v>49</v>
      </c>
      <c r="L137">
        <v>3</v>
      </c>
      <c r="M137">
        <v>52.44</v>
      </c>
      <c r="N137">
        <v>0.44999999999999996</v>
      </c>
      <c r="Q137">
        <v>51.989999999999995</v>
      </c>
      <c r="R137" s="1" t="s">
        <v>67</v>
      </c>
    </row>
    <row r="138" spans="1:18" x14ac:dyDescent="0.2">
      <c r="A138" s="1" t="s">
        <v>46</v>
      </c>
      <c r="B138">
        <v>3</v>
      </c>
      <c r="C138" s="1" t="s">
        <v>55</v>
      </c>
      <c r="D138" s="2">
        <v>45668</v>
      </c>
      <c r="E138" s="1" t="s">
        <v>48</v>
      </c>
      <c r="F138" s="1" t="s">
        <v>49</v>
      </c>
      <c r="G138">
        <v>7</v>
      </c>
      <c r="H138" t="s">
        <v>50</v>
      </c>
      <c r="I138">
        <v>0</v>
      </c>
      <c r="J138" t="s">
        <v>51</v>
      </c>
      <c r="K138" s="1" t="s">
        <v>49</v>
      </c>
      <c r="L138">
        <v>8</v>
      </c>
      <c r="M138">
        <v>303.16000000000008</v>
      </c>
      <c r="N138">
        <v>5.6</v>
      </c>
      <c r="Q138">
        <v>297.56000000000006</v>
      </c>
      <c r="R138" s="1" t="s">
        <v>67</v>
      </c>
    </row>
    <row r="139" spans="1:18" x14ac:dyDescent="0.2">
      <c r="A139" s="1" t="s">
        <v>53</v>
      </c>
      <c r="B139">
        <v>3</v>
      </c>
      <c r="C139" s="1" t="s">
        <v>55</v>
      </c>
      <c r="D139" s="2">
        <v>45668</v>
      </c>
      <c r="E139" s="1" t="s">
        <v>48</v>
      </c>
      <c r="F139" s="1" t="s">
        <v>49</v>
      </c>
      <c r="G139">
        <v>7</v>
      </c>
      <c r="H139" t="s">
        <v>50</v>
      </c>
      <c r="I139">
        <v>0</v>
      </c>
      <c r="J139" t="s">
        <v>51</v>
      </c>
      <c r="K139" s="1" t="s">
        <v>49</v>
      </c>
      <c r="L139">
        <v>7</v>
      </c>
      <c r="M139">
        <v>242.48999999999998</v>
      </c>
      <c r="N139">
        <v>4.8999999999999995</v>
      </c>
      <c r="Q139">
        <v>237.58999999999997</v>
      </c>
      <c r="R139" s="1" t="s">
        <v>67</v>
      </c>
    </row>
    <row r="140" spans="1:18" x14ac:dyDescent="0.2">
      <c r="A140" s="1" t="s">
        <v>46</v>
      </c>
      <c r="B140">
        <v>4</v>
      </c>
      <c r="C140" s="1" t="s">
        <v>80</v>
      </c>
      <c r="D140" s="2">
        <v>45668</v>
      </c>
      <c r="E140" s="1" t="s">
        <v>48</v>
      </c>
      <c r="F140" s="1" t="s">
        <v>49</v>
      </c>
      <c r="G140">
        <v>16</v>
      </c>
      <c r="H140" t="s">
        <v>51</v>
      </c>
      <c r="I140" t="s">
        <v>81</v>
      </c>
      <c r="J140">
        <v>1000</v>
      </c>
      <c r="K140" s="1" t="s">
        <v>49</v>
      </c>
      <c r="L140">
        <v>2</v>
      </c>
      <c r="M140">
        <v>77.349999999999994</v>
      </c>
      <c r="N140">
        <v>3.2</v>
      </c>
      <c r="Q140">
        <v>74.149999999999991</v>
      </c>
      <c r="R140" s="1" t="s">
        <v>67</v>
      </c>
    </row>
    <row r="141" spans="1:18" x14ac:dyDescent="0.2">
      <c r="A141" s="1" t="s">
        <v>46</v>
      </c>
      <c r="B141">
        <v>4</v>
      </c>
      <c r="C141" s="1" t="s">
        <v>80</v>
      </c>
      <c r="D141" s="2">
        <v>45668</v>
      </c>
      <c r="E141" s="1" t="s">
        <v>48</v>
      </c>
      <c r="F141" s="1" t="s">
        <v>49</v>
      </c>
      <c r="G141">
        <v>16</v>
      </c>
      <c r="H141" t="s">
        <v>51</v>
      </c>
      <c r="I141" t="s">
        <v>81</v>
      </c>
      <c r="J141">
        <v>1000</v>
      </c>
      <c r="K141" s="1" t="s">
        <v>49</v>
      </c>
      <c r="L141">
        <v>10</v>
      </c>
      <c r="M141">
        <v>430.53000000000003</v>
      </c>
      <c r="N141">
        <v>18</v>
      </c>
      <c r="Q141">
        <v>412.53000000000003</v>
      </c>
      <c r="R141" s="1" t="s">
        <v>67</v>
      </c>
    </row>
    <row r="142" spans="1:18" x14ac:dyDescent="0.2">
      <c r="A142" s="1" t="s">
        <v>53</v>
      </c>
      <c r="B142">
        <v>4</v>
      </c>
      <c r="C142" s="1" t="s">
        <v>80</v>
      </c>
      <c r="D142" s="2">
        <v>45668</v>
      </c>
      <c r="E142" s="1" t="s">
        <v>48</v>
      </c>
      <c r="F142" s="1" t="s">
        <v>49</v>
      </c>
      <c r="G142">
        <v>16</v>
      </c>
      <c r="H142" t="s">
        <v>51</v>
      </c>
      <c r="I142" t="s">
        <v>81</v>
      </c>
      <c r="J142">
        <v>1000</v>
      </c>
      <c r="K142" s="1" t="s">
        <v>49</v>
      </c>
      <c r="L142">
        <v>2</v>
      </c>
      <c r="M142">
        <v>107.53999999999999</v>
      </c>
      <c r="N142">
        <v>3.6</v>
      </c>
      <c r="Q142">
        <v>103.94</v>
      </c>
      <c r="R142" s="1" t="s">
        <v>52</v>
      </c>
    </row>
    <row r="143" spans="1:18" x14ac:dyDescent="0.2">
      <c r="A143" s="1" t="s">
        <v>53</v>
      </c>
      <c r="B143">
        <v>4</v>
      </c>
      <c r="C143" s="1" t="s">
        <v>111</v>
      </c>
      <c r="D143" s="2">
        <v>45668</v>
      </c>
      <c r="E143" s="1" t="s">
        <v>57</v>
      </c>
      <c r="F143" s="1" t="s">
        <v>49</v>
      </c>
      <c r="G143">
        <v>28</v>
      </c>
      <c r="H143">
        <v>6</v>
      </c>
      <c r="I143">
        <v>0</v>
      </c>
      <c r="J143">
        <v>400</v>
      </c>
      <c r="K143" s="1" t="s">
        <v>49</v>
      </c>
      <c r="L143">
        <v>7</v>
      </c>
      <c r="M143">
        <v>473.92999999999995</v>
      </c>
      <c r="N143">
        <v>19.599999999999998</v>
      </c>
      <c r="Q143">
        <v>454.32999999999993</v>
      </c>
      <c r="R143" s="1" t="s">
        <v>52</v>
      </c>
    </row>
    <row r="144" spans="1:18" x14ac:dyDescent="0.2">
      <c r="A144" s="1" t="s">
        <v>46</v>
      </c>
      <c r="B144">
        <v>5</v>
      </c>
      <c r="C144" s="1" t="s">
        <v>112</v>
      </c>
      <c r="D144" s="2">
        <v>45668</v>
      </c>
      <c r="E144" s="1" t="s">
        <v>48</v>
      </c>
      <c r="F144" s="1" t="s">
        <v>49</v>
      </c>
      <c r="G144">
        <v>10</v>
      </c>
      <c r="H144" t="s">
        <v>50</v>
      </c>
      <c r="I144">
        <v>0</v>
      </c>
      <c r="J144" t="s">
        <v>51</v>
      </c>
      <c r="K144" s="1" t="s">
        <v>49</v>
      </c>
      <c r="L144">
        <v>8</v>
      </c>
      <c r="M144">
        <v>395.99</v>
      </c>
      <c r="N144">
        <v>8</v>
      </c>
      <c r="Q144">
        <v>387.99</v>
      </c>
      <c r="R144" s="1" t="s">
        <v>67</v>
      </c>
    </row>
    <row r="145" spans="1:18" x14ac:dyDescent="0.2">
      <c r="A145" s="1" t="s">
        <v>46</v>
      </c>
      <c r="B145">
        <v>5</v>
      </c>
      <c r="C145" s="1" t="s">
        <v>113</v>
      </c>
      <c r="D145" s="2">
        <v>45668</v>
      </c>
      <c r="E145" s="1" t="s">
        <v>48</v>
      </c>
      <c r="F145" s="1" t="s">
        <v>49</v>
      </c>
      <c r="G145">
        <v>12</v>
      </c>
      <c r="H145" t="s">
        <v>50</v>
      </c>
      <c r="I145">
        <v>0</v>
      </c>
      <c r="J145" t="s">
        <v>51</v>
      </c>
      <c r="K145" s="1" t="s">
        <v>49</v>
      </c>
      <c r="L145">
        <v>3</v>
      </c>
      <c r="M145">
        <v>166.54</v>
      </c>
      <c r="N145">
        <v>3.5999999999999996</v>
      </c>
      <c r="Q145">
        <v>162.94</v>
      </c>
      <c r="R145" s="1" t="s">
        <v>67</v>
      </c>
    </row>
    <row r="146" spans="1:18" x14ac:dyDescent="0.2">
      <c r="A146" s="1" t="s">
        <v>53</v>
      </c>
      <c r="B146">
        <v>5</v>
      </c>
      <c r="C146" s="1" t="s">
        <v>113</v>
      </c>
      <c r="D146" s="2">
        <v>45668</v>
      </c>
      <c r="E146" s="1" t="s">
        <v>48</v>
      </c>
      <c r="F146" s="1" t="s">
        <v>49</v>
      </c>
      <c r="G146">
        <v>12</v>
      </c>
      <c r="H146" t="s">
        <v>50</v>
      </c>
      <c r="I146">
        <v>0</v>
      </c>
      <c r="J146" t="s">
        <v>51</v>
      </c>
      <c r="K146" s="1" t="s">
        <v>49</v>
      </c>
      <c r="L146">
        <v>7</v>
      </c>
      <c r="M146">
        <v>416.59000000000003</v>
      </c>
      <c r="N146">
        <v>8.4</v>
      </c>
      <c r="Q146">
        <v>408.19000000000005</v>
      </c>
      <c r="R146" s="1" t="s">
        <v>52</v>
      </c>
    </row>
    <row r="147" spans="1:18" x14ac:dyDescent="0.2">
      <c r="A147" s="1" t="s">
        <v>46</v>
      </c>
      <c r="B147">
        <v>1</v>
      </c>
      <c r="C147" s="1" t="s">
        <v>109</v>
      </c>
      <c r="D147" s="2">
        <v>45670</v>
      </c>
      <c r="E147" s="1" t="s">
        <v>48</v>
      </c>
      <c r="F147" s="1" t="s">
        <v>49</v>
      </c>
      <c r="G147">
        <v>5</v>
      </c>
      <c r="H147" t="s">
        <v>50</v>
      </c>
      <c r="I147">
        <v>0</v>
      </c>
      <c r="J147" t="s">
        <v>51</v>
      </c>
      <c r="K147" s="1" t="s">
        <v>49</v>
      </c>
      <c r="L147">
        <v>6</v>
      </c>
      <c r="M147">
        <v>96.77</v>
      </c>
      <c r="N147">
        <v>3</v>
      </c>
      <c r="O147">
        <v>43</v>
      </c>
      <c r="Q147">
        <v>93.77</v>
      </c>
      <c r="R147" s="1" t="s">
        <v>52</v>
      </c>
    </row>
    <row r="148" spans="1:18" x14ac:dyDescent="0.2">
      <c r="A148" s="1" t="s">
        <v>53</v>
      </c>
      <c r="B148">
        <v>1</v>
      </c>
      <c r="C148" s="1" t="s">
        <v>109</v>
      </c>
      <c r="D148" s="2">
        <v>45670</v>
      </c>
      <c r="E148" s="1" t="s">
        <v>48</v>
      </c>
      <c r="F148" s="1" t="s">
        <v>49</v>
      </c>
      <c r="G148">
        <v>5</v>
      </c>
      <c r="H148" t="s">
        <v>50</v>
      </c>
      <c r="I148">
        <v>0</v>
      </c>
      <c r="J148" t="s">
        <v>51</v>
      </c>
      <c r="K148" s="1" t="s">
        <v>49</v>
      </c>
      <c r="L148">
        <v>11</v>
      </c>
      <c r="M148">
        <v>229.23</v>
      </c>
      <c r="N148">
        <v>5.5</v>
      </c>
      <c r="O148">
        <v>61</v>
      </c>
      <c r="Q148">
        <v>223.73</v>
      </c>
      <c r="R148" s="1" t="s">
        <v>67</v>
      </c>
    </row>
    <row r="149" spans="1:18" x14ac:dyDescent="0.2">
      <c r="A149" s="1" t="s">
        <v>46</v>
      </c>
      <c r="B149">
        <v>2</v>
      </c>
      <c r="C149" s="1" t="s">
        <v>74</v>
      </c>
      <c r="D149" s="2">
        <v>45670</v>
      </c>
      <c r="E149" s="1" t="s">
        <v>48</v>
      </c>
      <c r="F149" s="1" t="s">
        <v>49</v>
      </c>
      <c r="G149">
        <v>4</v>
      </c>
      <c r="H149" t="s">
        <v>50</v>
      </c>
      <c r="I149">
        <v>0</v>
      </c>
      <c r="J149" t="s">
        <v>51</v>
      </c>
      <c r="K149" s="1" t="s">
        <v>49</v>
      </c>
      <c r="L149">
        <v>8</v>
      </c>
      <c r="M149">
        <v>136.94</v>
      </c>
      <c r="N149">
        <v>3.2</v>
      </c>
      <c r="Q149">
        <v>133.74</v>
      </c>
      <c r="R149" s="1" t="s">
        <v>52</v>
      </c>
    </row>
    <row r="150" spans="1:18" x14ac:dyDescent="0.2">
      <c r="A150" s="1" t="s">
        <v>53</v>
      </c>
      <c r="B150">
        <v>2</v>
      </c>
      <c r="C150" s="1" t="s">
        <v>74</v>
      </c>
      <c r="D150" s="2">
        <v>45670</v>
      </c>
      <c r="E150" s="1" t="s">
        <v>48</v>
      </c>
      <c r="F150" s="1" t="s">
        <v>49</v>
      </c>
      <c r="G150">
        <v>4</v>
      </c>
      <c r="H150" t="s">
        <v>50</v>
      </c>
      <c r="I150">
        <v>0</v>
      </c>
      <c r="J150" t="s">
        <v>51</v>
      </c>
      <c r="K150" s="1" t="s">
        <v>49</v>
      </c>
      <c r="L150">
        <v>11</v>
      </c>
      <c r="M150">
        <v>174.67</v>
      </c>
      <c r="N150">
        <v>4.4000000000000004</v>
      </c>
      <c r="Q150">
        <v>170.26999999999998</v>
      </c>
      <c r="R150" s="1" t="s">
        <v>67</v>
      </c>
    </row>
    <row r="151" spans="1:18" x14ac:dyDescent="0.2">
      <c r="A151" s="1" t="s">
        <v>46</v>
      </c>
      <c r="B151">
        <v>3</v>
      </c>
      <c r="C151" s="1" t="s">
        <v>83</v>
      </c>
      <c r="D151" s="2">
        <v>45670</v>
      </c>
      <c r="E151" s="1" t="s">
        <v>48</v>
      </c>
      <c r="F151" s="1" t="s">
        <v>49</v>
      </c>
      <c r="G151">
        <v>8</v>
      </c>
      <c r="H151" t="s">
        <v>50</v>
      </c>
      <c r="I151">
        <v>0</v>
      </c>
      <c r="J151" t="s">
        <v>51</v>
      </c>
      <c r="K151" s="1" t="s">
        <v>49</v>
      </c>
      <c r="L151">
        <v>6</v>
      </c>
      <c r="M151">
        <v>256.47000000000003</v>
      </c>
      <c r="N151">
        <v>6.15</v>
      </c>
      <c r="Q151">
        <v>250.32000000000002</v>
      </c>
      <c r="R151" s="1" t="s">
        <v>52</v>
      </c>
    </row>
    <row r="152" spans="1:18" x14ac:dyDescent="0.2">
      <c r="A152" s="1" t="s">
        <v>53</v>
      </c>
      <c r="B152">
        <v>3</v>
      </c>
      <c r="C152" s="1" t="s">
        <v>83</v>
      </c>
      <c r="D152" s="2">
        <v>45670</v>
      </c>
      <c r="E152" s="1" t="s">
        <v>48</v>
      </c>
      <c r="F152" s="1" t="s">
        <v>49</v>
      </c>
      <c r="G152">
        <v>8</v>
      </c>
      <c r="H152" t="s">
        <v>50</v>
      </c>
      <c r="I152">
        <v>0</v>
      </c>
      <c r="J152" t="s">
        <v>51</v>
      </c>
      <c r="K152" s="1" t="s">
        <v>49</v>
      </c>
      <c r="L152">
        <v>10</v>
      </c>
      <c r="M152">
        <v>404.96</v>
      </c>
      <c r="N152">
        <v>10</v>
      </c>
      <c r="Q152">
        <v>394.96</v>
      </c>
      <c r="R152" s="1" t="s">
        <v>67</v>
      </c>
    </row>
    <row r="153" spans="1:18" x14ac:dyDescent="0.2">
      <c r="A153" s="1" t="s">
        <v>46</v>
      </c>
      <c r="B153">
        <v>4</v>
      </c>
      <c r="C153" s="1" t="s">
        <v>114</v>
      </c>
      <c r="D153" s="2">
        <v>45670</v>
      </c>
      <c r="E153" s="1" t="s">
        <v>57</v>
      </c>
      <c r="F153" s="1" t="s">
        <v>49</v>
      </c>
      <c r="G153">
        <v>28</v>
      </c>
      <c r="H153">
        <v>6</v>
      </c>
      <c r="I153">
        <v>0</v>
      </c>
      <c r="J153">
        <v>600</v>
      </c>
      <c r="K153" s="1" t="s">
        <v>49</v>
      </c>
      <c r="L153">
        <v>9</v>
      </c>
      <c r="M153">
        <v>631.77</v>
      </c>
      <c r="N153">
        <v>27</v>
      </c>
      <c r="Q153">
        <v>604.77</v>
      </c>
      <c r="R153" s="1" t="s">
        <v>52</v>
      </c>
    </row>
    <row r="154" spans="1:18" x14ac:dyDescent="0.2">
      <c r="A154" s="1" t="s">
        <v>53</v>
      </c>
      <c r="B154">
        <v>4</v>
      </c>
      <c r="C154" s="1" t="s">
        <v>111</v>
      </c>
      <c r="D154" s="2">
        <v>45670</v>
      </c>
      <c r="E154" s="1" t="s">
        <v>57</v>
      </c>
      <c r="F154" s="1" t="s">
        <v>49</v>
      </c>
      <c r="G154">
        <v>28</v>
      </c>
      <c r="H154">
        <v>6</v>
      </c>
      <c r="I154">
        <v>0</v>
      </c>
      <c r="J154">
        <v>400</v>
      </c>
      <c r="K154" s="1" t="s">
        <v>49</v>
      </c>
      <c r="L154">
        <v>7</v>
      </c>
      <c r="M154">
        <v>504.23</v>
      </c>
      <c r="N154">
        <v>21</v>
      </c>
      <c r="Q154">
        <v>483.23</v>
      </c>
      <c r="R154" s="1" t="s">
        <v>67</v>
      </c>
    </row>
    <row r="155" spans="1:18" x14ac:dyDescent="0.2">
      <c r="A155" s="1" t="s">
        <v>53</v>
      </c>
      <c r="B155">
        <v>4</v>
      </c>
      <c r="C155" s="1" t="s">
        <v>115</v>
      </c>
      <c r="D155" s="2">
        <v>45670</v>
      </c>
      <c r="E155" s="1" t="s">
        <v>48</v>
      </c>
      <c r="F155" s="1" t="s">
        <v>49</v>
      </c>
      <c r="G155">
        <v>26</v>
      </c>
      <c r="H155" t="s">
        <v>50</v>
      </c>
      <c r="I155">
        <v>0</v>
      </c>
      <c r="J155" t="s">
        <v>51</v>
      </c>
      <c r="K155" s="1" t="s">
        <v>49</v>
      </c>
      <c r="L155">
        <v>3</v>
      </c>
      <c r="M155">
        <v>156.94999999999999</v>
      </c>
      <c r="N155">
        <v>7.8000000000000007</v>
      </c>
      <c r="Q155">
        <v>149.14999999999998</v>
      </c>
      <c r="R155" s="1" t="s">
        <v>67</v>
      </c>
    </row>
    <row r="156" spans="1:18" x14ac:dyDescent="0.2">
      <c r="A156" s="1" t="s">
        <v>53</v>
      </c>
      <c r="B156">
        <v>6</v>
      </c>
      <c r="C156" s="1" t="s">
        <v>116</v>
      </c>
      <c r="D156" s="2">
        <v>45670</v>
      </c>
      <c r="E156" s="1" t="s">
        <v>57</v>
      </c>
      <c r="F156" s="1" t="s">
        <v>49</v>
      </c>
      <c r="G156">
        <v>13</v>
      </c>
      <c r="H156">
        <v>6.5</v>
      </c>
      <c r="I156">
        <v>0</v>
      </c>
      <c r="J156">
        <v>800</v>
      </c>
      <c r="K156" s="1" t="s">
        <v>49</v>
      </c>
      <c r="L156">
        <v>2</v>
      </c>
      <c r="M156">
        <v>96.025000000000006</v>
      </c>
      <c r="N156">
        <v>2.6</v>
      </c>
      <c r="Q156">
        <v>93.425000000000011</v>
      </c>
      <c r="R156" s="1" t="s">
        <v>67</v>
      </c>
    </row>
    <row r="157" spans="1:18" x14ac:dyDescent="0.2">
      <c r="A157" s="1" t="s">
        <v>53</v>
      </c>
      <c r="B157">
        <v>6</v>
      </c>
      <c r="C157" s="1" t="s">
        <v>117</v>
      </c>
      <c r="D157" s="2">
        <v>45670</v>
      </c>
      <c r="E157" s="1" t="s">
        <v>57</v>
      </c>
      <c r="F157" s="1" t="s">
        <v>49</v>
      </c>
      <c r="G157">
        <v>11</v>
      </c>
      <c r="H157">
        <v>6.5</v>
      </c>
      <c r="I157">
        <v>0</v>
      </c>
      <c r="J157">
        <v>500</v>
      </c>
      <c r="K157" s="1" t="s">
        <v>49</v>
      </c>
      <c r="L157">
        <v>10</v>
      </c>
      <c r="M157">
        <v>439.26499999999999</v>
      </c>
      <c r="N157">
        <v>20</v>
      </c>
      <c r="Q157">
        <v>419.26499999999999</v>
      </c>
      <c r="R157" s="1" t="s">
        <v>67</v>
      </c>
    </row>
    <row r="158" spans="1:18" x14ac:dyDescent="0.2">
      <c r="A158" s="1" t="s">
        <v>46</v>
      </c>
      <c r="B158">
        <v>1</v>
      </c>
      <c r="C158" s="1" t="s">
        <v>109</v>
      </c>
      <c r="D158" s="2">
        <v>45671</v>
      </c>
      <c r="E158" s="1" t="s">
        <v>48</v>
      </c>
      <c r="F158" s="1" t="s">
        <v>49</v>
      </c>
      <c r="G158">
        <v>5</v>
      </c>
      <c r="H158" t="s">
        <v>50</v>
      </c>
      <c r="I158">
        <v>0</v>
      </c>
      <c r="J158" t="s">
        <v>51</v>
      </c>
      <c r="K158" s="1" t="s">
        <v>49</v>
      </c>
      <c r="L158">
        <v>10</v>
      </c>
      <c r="M158">
        <v>219.2</v>
      </c>
      <c r="N158">
        <v>5</v>
      </c>
      <c r="O158">
        <v>85</v>
      </c>
      <c r="Q158">
        <v>214.2</v>
      </c>
      <c r="R158" s="1" t="s">
        <v>52</v>
      </c>
    </row>
    <row r="159" spans="1:18" x14ac:dyDescent="0.2">
      <c r="A159" s="1" t="s">
        <v>53</v>
      </c>
      <c r="B159">
        <v>1</v>
      </c>
      <c r="C159" s="1" t="s">
        <v>109</v>
      </c>
      <c r="D159" s="2">
        <v>45671</v>
      </c>
      <c r="E159" s="1" t="s">
        <v>48</v>
      </c>
      <c r="F159" s="1" t="s">
        <v>49</v>
      </c>
      <c r="G159">
        <v>5</v>
      </c>
      <c r="H159" t="s">
        <v>50</v>
      </c>
      <c r="I159">
        <v>0</v>
      </c>
      <c r="J159" t="s">
        <v>51</v>
      </c>
      <c r="K159" s="1" t="s">
        <v>49</v>
      </c>
      <c r="L159">
        <v>9</v>
      </c>
      <c r="M159">
        <v>213.36</v>
      </c>
      <c r="N159">
        <v>4.5</v>
      </c>
      <c r="O159">
        <v>87</v>
      </c>
      <c r="Q159">
        <v>208.86</v>
      </c>
      <c r="R159" s="1" t="s">
        <v>67</v>
      </c>
    </row>
    <row r="160" spans="1:18" x14ac:dyDescent="0.2">
      <c r="A160" s="1" t="s">
        <v>46</v>
      </c>
      <c r="B160">
        <v>2</v>
      </c>
      <c r="C160" s="1" t="s">
        <v>118</v>
      </c>
      <c r="D160" s="2">
        <v>45671</v>
      </c>
      <c r="E160" s="1" t="s">
        <v>48</v>
      </c>
      <c r="F160" s="1" t="s">
        <v>49</v>
      </c>
      <c r="G160">
        <v>3.5</v>
      </c>
      <c r="H160" t="s">
        <v>50</v>
      </c>
      <c r="I160">
        <v>0</v>
      </c>
      <c r="J160" t="s">
        <v>51</v>
      </c>
      <c r="K160" s="1" t="s">
        <v>49</v>
      </c>
      <c r="L160">
        <v>6</v>
      </c>
      <c r="M160">
        <v>82.13</v>
      </c>
      <c r="N160">
        <v>2.0999999999999996</v>
      </c>
      <c r="Q160">
        <v>80.03</v>
      </c>
      <c r="R160" s="1" t="s">
        <v>52</v>
      </c>
    </row>
    <row r="161" spans="1:18" x14ac:dyDescent="0.2">
      <c r="A161" s="1" t="s">
        <v>46</v>
      </c>
      <c r="B161">
        <v>2</v>
      </c>
      <c r="C161" s="1" t="s">
        <v>74</v>
      </c>
      <c r="D161" s="2">
        <v>45671</v>
      </c>
      <c r="E161" s="1" t="s">
        <v>48</v>
      </c>
      <c r="F161" s="1" t="s">
        <v>49</v>
      </c>
      <c r="G161">
        <v>4</v>
      </c>
      <c r="H161" t="s">
        <v>50</v>
      </c>
      <c r="I161">
        <v>0</v>
      </c>
      <c r="J161" t="s">
        <v>51</v>
      </c>
      <c r="K161" s="1" t="s">
        <v>49</v>
      </c>
      <c r="L161">
        <v>3</v>
      </c>
      <c r="M161">
        <v>48.11</v>
      </c>
      <c r="N161">
        <v>1.2000000000000002</v>
      </c>
      <c r="Q161">
        <v>46.91</v>
      </c>
      <c r="R161" s="1" t="s">
        <v>52</v>
      </c>
    </row>
    <row r="162" spans="1:18" x14ac:dyDescent="0.2">
      <c r="A162" s="1" t="s">
        <v>53</v>
      </c>
      <c r="B162">
        <v>2</v>
      </c>
      <c r="C162" s="1" t="s">
        <v>118</v>
      </c>
      <c r="D162" s="2">
        <v>45671</v>
      </c>
      <c r="E162" s="1" t="s">
        <v>48</v>
      </c>
      <c r="F162" s="1" t="s">
        <v>49</v>
      </c>
      <c r="G162">
        <v>3.5</v>
      </c>
      <c r="H162" t="s">
        <v>50</v>
      </c>
      <c r="I162">
        <v>0</v>
      </c>
      <c r="J162" t="s">
        <v>51</v>
      </c>
      <c r="K162" s="1" t="s">
        <v>49</v>
      </c>
      <c r="L162">
        <v>9</v>
      </c>
      <c r="M162">
        <v>140.51</v>
      </c>
      <c r="N162">
        <v>3.15</v>
      </c>
      <c r="Q162">
        <v>137.35999999999999</v>
      </c>
      <c r="R162" s="1" t="s">
        <v>67</v>
      </c>
    </row>
    <row r="163" spans="1:18" x14ac:dyDescent="0.2">
      <c r="A163" s="1" t="s">
        <v>46</v>
      </c>
      <c r="B163">
        <v>3</v>
      </c>
      <c r="C163" s="1" t="s">
        <v>83</v>
      </c>
      <c r="D163" s="2">
        <v>45671</v>
      </c>
      <c r="E163" s="1" t="s">
        <v>48</v>
      </c>
      <c r="F163" s="1" t="s">
        <v>49</v>
      </c>
      <c r="G163">
        <v>8</v>
      </c>
      <c r="H163" t="s">
        <v>50</v>
      </c>
      <c r="I163">
        <v>0</v>
      </c>
      <c r="J163" t="s">
        <v>51</v>
      </c>
      <c r="K163" s="1" t="s">
        <v>49</v>
      </c>
      <c r="L163">
        <v>9</v>
      </c>
      <c r="M163">
        <v>332.81</v>
      </c>
      <c r="N163">
        <v>7.2</v>
      </c>
      <c r="Q163">
        <v>325.61</v>
      </c>
      <c r="R163" s="1" t="s">
        <v>52</v>
      </c>
    </row>
    <row r="164" spans="1:18" x14ac:dyDescent="0.2">
      <c r="A164" s="1" t="s">
        <v>53</v>
      </c>
      <c r="B164">
        <v>3</v>
      </c>
      <c r="C164" s="1" t="s">
        <v>83</v>
      </c>
      <c r="D164" s="2">
        <v>45671</v>
      </c>
      <c r="E164" s="1" t="s">
        <v>48</v>
      </c>
      <c r="F164" s="1" t="s">
        <v>49</v>
      </c>
      <c r="G164">
        <v>8</v>
      </c>
      <c r="H164" t="s">
        <v>50</v>
      </c>
      <c r="I164">
        <v>0</v>
      </c>
      <c r="J164" t="s">
        <v>51</v>
      </c>
      <c r="K164" s="1" t="s">
        <v>49</v>
      </c>
      <c r="L164">
        <v>8</v>
      </c>
      <c r="M164">
        <v>319.27</v>
      </c>
      <c r="N164">
        <v>6.4</v>
      </c>
      <c r="Q164">
        <v>312.87</v>
      </c>
      <c r="R164" s="1" t="s">
        <v>67</v>
      </c>
    </row>
    <row r="165" spans="1:18" x14ac:dyDescent="0.2">
      <c r="A165" s="1" t="s">
        <v>46</v>
      </c>
      <c r="B165">
        <v>4</v>
      </c>
      <c r="C165" s="1" t="s">
        <v>115</v>
      </c>
      <c r="D165" s="2">
        <v>45671</v>
      </c>
      <c r="E165" s="1" t="s">
        <v>48</v>
      </c>
      <c r="F165" s="1" t="s">
        <v>49</v>
      </c>
      <c r="G165">
        <v>26</v>
      </c>
      <c r="H165" t="s">
        <v>50</v>
      </c>
      <c r="I165">
        <v>0</v>
      </c>
      <c r="J165" t="s">
        <v>51</v>
      </c>
      <c r="K165" s="1" t="s">
        <v>49</v>
      </c>
      <c r="L165">
        <v>3</v>
      </c>
      <c r="M165">
        <v>178.27</v>
      </c>
      <c r="N165">
        <v>7.8000000000000007</v>
      </c>
      <c r="Q165">
        <v>170.47</v>
      </c>
      <c r="R165" s="1" t="s">
        <v>52</v>
      </c>
    </row>
    <row r="166" spans="1:18" x14ac:dyDescent="0.2">
      <c r="A166" s="1" t="s">
        <v>46</v>
      </c>
      <c r="B166">
        <v>4</v>
      </c>
      <c r="C166" s="1" t="s">
        <v>119</v>
      </c>
      <c r="D166" s="2">
        <v>45671</v>
      </c>
      <c r="E166" s="1" t="s">
        <v>120</v>
      </c>
      <c r="F166" s="1" t="s">
        <v>49</v>
      </c>
      <c r="G166">
        <v>14</v>
      </c>
      <c r="H166" t="s">
        <v>93</v>
      </c>
      <c r="I166" t="s">
        <v>94</v>
      </c>
      <c r="J166">
        <v>100</v>
      </c>
      <c r="K166" s="1" t="s">
        <v>49</v>
      </c>
      <c r="L166">
        <v>2</v>
      </c>
      <c r="M166">
        <v>109.93</v>
      </c>
      <c r="N166">
        <v>2.8</v>
      </c>
      <c r="Q166">
        <v>107.13000000000001</v>
      </c>
      <c r="R166" s="1" t="s">
        <v>52</v>
      </c>
    </row>
    <row r="167" spans="1:18" x14ac:dyDescent="0.2">
      <c r="A167" s="1" t="s">
        <v>46</v>
      </c>
      <c r="B167">
        <v>4</v>
      </c>
      <c r="C167" s="1" t="s">
        <v>121</v>
      </c>
      <c r="D167" s="2">
        <v>45671</v>
      </c>
      <c r="E167" s="1" t="s">
        <v>57</v>
      </c>
      <c r="F167" s="1" t="s">
        <v>49</v>
      </c>
      <c r="G167">
        <v>26</v>
      </c>
      <c r="H167" t="s">
        <v>93</v>
      </c>
      <c r="I167">
        <v>0</v>
      </c>
      <c r="J167">
        <v>100</v>
      </c>
      <c r="K167" s="1" t="s">
        <v>49</v>
      </c>
      <c r="L167">
        <v>2</v>
      </c>
      <c r="M167">
        <v>115.97</v>
      </c>
      <c r="N167">
        <v>4.2</v>
      </c>
      <c r="Q167">
        <v>111.77</v>
      </c>
      <c r="R167" s="1" t="s">
        <v>52</v>
      </c>
    </row>
    <row r="168" spans="1:18" x14ac:dyDescent="0.2">
      <c r="A168" s="1" t="s">
        <v>46</v>
      </c>
      <c r="B168">
        <v>4</v>
      </c>
      <c r="C168" s="1" t="s">
        <v>122</v>
      </c>
      <c r="D168" s="2">
        <v>45671</v>
      </c>
      <c r="E168" s="1" t="s">
        <v>120</v>
      </c>
      <c r="F168" s="1" t="s">
        <v>49</v>
      </c>
      <c r="G168">
        <v>18</v>
      </c>
      <c r="H168" t="s">
        <v>93</v>
      </c>
      <c r="I168" t="s">
        <v>94</v>
      </c>
      <c r="J168">
        <v>100</v>
      </c>
      <c r="K168" s="1" t="s">
        <v>49</v>
      </c>
      <c r="L168">
        <v>2</v>
      </c>
      <c r="M168">
        <v>107.99</v>
      </c>
      <c r="N168">
        <v>3.6</v>
      </c>
      <c r="Q168">
        <v>104.39</v>
      </c>
      <c r="R168" s="1" t="s">
        <v>52</v>
      </c>
    </row>
    <row r="169" spans="1:18" x14ac:dyDescent="0.2">
      <c r="A169" s="1" t="s">
        <v>46</v>
      </c>
      <c r="B169">
        <v>4</v>
      </c>
      <c r="C169" s="1" t="s">
        <v>123</v>
      </c>
      <c r="D169" s="2">
        <v>45671</v>
      </c>
      <c r="E169" s="1" t="s">
        <v>120</v>
      </c>
      <c r="F169" s="1" t="s">
        <v>49</v>
      </c>
      <c r="G169">
        <v>13</v>
      </c>
      <c r="H169" t="s">
        <v>93</v>
      </c>
      <c r="I169" t="s">
        <v>94</v>
      </c>
      <c r="J169">
        <v>100</v>
      </c>
      <c r="K169" s="1" t="s">
        <v>49</v>
      </c>
      <c r="L169">
        <v>2</v>
      </c>
      <c r="M169">
        <v>104.74</v>
      </c>
      <c r="N169">
        <v>3.4</v>
      </c>
      <c r="Q169">
        <v>101.33999999999999</v>
      </c>
      <c r="R169" s="1" t="s">
        <v>52</v>
      </c>
    </row>
    <row r="170" spans="1:18" x14ac:dyDescent="0.2">
      <c r="A170" s="1" t="s">
        <v>46</v>
      </c>
      <c r="B170">
        <v>4</v>
      </c>
      <c r="C170" s="1" t="s">
        <v>96</v>
      </c>
      <c r="D170" s="2">
        <v>45671</v>
      </c>
      <c r="E170" s="1" t="s">
        <v>48</v>
      </c>
      <c r="F170" s="1" t="s">
        <v>49</v>
      </c>
      <c r="G170">
        <v>18</v>
      </c>
      <c r="H170" t="s">
        <v>50</v>
      </c>
      <c r="I170">
        <v>0</v>
      </c>
      <c r="J170" t="s">
        <v>51</v>
      </c>
      <c r="K170" s="1" t="s">
        <v>49</v>
      </c>
      <c r="L170">
        <v>4</v>
      </c>
      <c r="M170">
        <v>210.79</v>
      </c>
      <c r="N170">
        <v>7.2</v>
      </c>
      <c r="Q170">
        <v>203.59</v>
      </c>
      <c r="R170" s="1" t="s">
        <v>52</v>
      </c>
    </row>
    <row r="171" spans="1:18" x14ac:dyDescent="0.2">
      <c r="A171" s="1" t="s">
        <v>53</v>
      </c>
      <c r="B171">
        <v>4</v>
      </c>
      <c r="C171" s="1" t="s">
        <v>96</v>
      </c>
      <c r="D171" s="2">
        <v>45671</v>
      </c>
      <c r="E171" s="1" t="s">
        <v>48</v>
      </c>
      <c r="F171" s="1" t="s">
        <v>49</v>
      </c>
      <c r="G171">
        <v>18</v>
      </c>
      <c r="H171" t="s">
        <v>50</v>
      </c>
      <c r="I171">
        <v>0</v>
      </c>
      <c r="J171" t="s">
        <v>51</v>
      </c>
      <c r="K171" s="1" t="s">
        <v>49</v>
      </c>
      <c r="L171">
        <v>3</v>
      </c>
      <c r="M171">
        <v>180.43</v>
      </c>
      <c r="N171">
        <v>5.4</v>
      </c>
      <c r="Q171">
        <v>175.03</v>
      </c>
      <c r="R171" s="1" t="s">
        <v>67</v>
      </c>
    </row>
    <row r="172" spans="1:18" x14ac:dyDescent="0.2">
      <c r="A172" s="1" t="s">
        <v>53</v>
      </c>
      <c r="B172">
        <v>4</v>
      </c>
      <c r="C172" s="1" t="s">
        <v>124</v>
      </c>
      <c r="D172" s="2">
        <v>45671</v>
      </c>
      <c r="E172" s="1" t="s">
        <v>48</v>
      </c>
      <c r="F172" s="1" t="s">
        <v>49</v>
      </c>
      <c r="G172">
        <v>19</v>
      </c>
      <c r="H172" t="s">
        <v>50</v>
      </c>
      <c r="I172">
        <v>0</v>
      </c>
      <c r="J172" t="s">
        <v>51</v>
      </c>
      <c r="K172" s="1" t="s">
        <v>49</v>
      </c>
      <c r="L172">
        <v>12</v>
      </c>
      <c r="M172">
        <v>669.67</v>
      </c>
      <c r="N172">
        <v>22.799999999999997</v>
      </c>
      <c r="Q172">
        <v>646.87</v>
      </c>
      <c r="R172" s="1" t="s">
        <v>67</v>
      </c>
    </row>
    <row r="173" spans="1:18" x14ac:dyDescent="0.2">
      <c r="A173" s="1" t="s">
        <v>46</v>
      </c>
      <c r="B173">
        <v>5</v>
      </c>
      <c r="C173" s="1" t="s">
        <v>116</v>
      </c>
      <c r="D173" s="2">
        <v>45671</v>
      </c>
      <c r="E173" s="1" t="s">
        <v>57</v>
      </c>
      <c r="F173" s="1" t="s">
        <v>49</v>
      </c>
      <c r="G173">
        <v>13</v>
      </c>
      <c r="H173">
        <v>6.5</v>
      </c>
      <c r="I173">
        <v>0</v>
      </c>
      <c r="J173">
        <v>800</v>
      </c>
      <c r="K173" s="1" t="s">
        <v>49</v>
      </c>
      <c r="L173">
        <v>10</v>
      </c>
      <c r="M173">
        <v>436.41</v>
      </c>
      <c r="N173">
        <v>15</v>
      </c>
      <c r="Q173">
        <v>421.41</v>
      </c>
      <c r="R173" s="1" t="s">
        <v>52</v>
      </c>
    </row>
    <row r="174" spans="1:18" x14ac:dyDescent="0.2">
      <c r="A174" s="1" t="s">
        <v>46</v>
      </c>
      <c r="B174">
        <v>5</v>
      </c>
      <c r="C174" s="1" t="s">
        <v>116</v>
      </c>
      <c r="D174" s="2">
        <v>45671</v>
      </c>
      <c r="E174" s="1" t="s">
        <v>57</v>
      </c>
      <c r="F174" s="1" t="s">
        <v>49</v>
      </c>
      <c r="G174">
        <v>13</v>
      </c>
      <c r="H174">
        <v>6.5</v>
      </c>
      <c r="I174">
        <v>0</v>
      </c>
      <c r="J174">
        <v>800</v>
      </c>
      <c r="K174" s="1" t="s">
        <v>49</v>
      </c>
      <c r="L174">
        <v>1</v>
      </c>
      <c r="M174">
        <v>64.7</v>
      </c>
      <c r="N174">
        <v>1.8</v>
      </c>
      <c r="Q174">
        <v>62.900000000000006</v>
      </c>
      <c r="R174" s="1" t="s">
        <v>52</v>
      </c>
    </row>
    <row r="175" spans="1:18" x14ac:dyDescent="0.2">
      <c r="A175" s="1" t="s">
        <v>46</v>
      </c>
      <c r="B175">
        <v>5</v>
      </c>
      <c r="C175" s="1" t="s">
        <v>117</v>
      </c>
      <c r="D175" s="2">
        <v>45671</v>
      </c>
      <c r="E175" s="1" t="s">
        <v>57</v>
      </c>
      <c r="F175" s="1" t="s">
        <v>49</v>
      </c>
      <c r="G175">
        <v>11</v>
      </c>
      <c r="H175">
        <v>6.5</v>
      </c>
      <c r="I175">
        <v>0</v>
      </c>
      <c r="J175">
        <v>500</v>
      </c>
      <c r="K175" s="1" t="s">
        <v>49</v>
      </c>
      <c r="L175">
        <v>2</v>
      </c>
      <c r="M175">
        <v>93.13</v>
      </c>
      <c r="N175">
        <v>2.2000000000000002</v>
      </c>
      <c r="Q175">
        <v>90.929999999999993</v>
      </c>
      <c r="R175" s="1" t="s">
        <v>52</v>
      </c>
    </row>
    <row r="176" spans="1:18" x14ac:dyDescent="0.2">
      <c r="A176" s="1" t="s">
        <v>53</v>
      </c>
      <c r="B176">
        <v>5</v>
      </c>
      <c r="C176" s="1" t="s">
        <v>117</v>
      </c>
      <c r="D176" s="2">
        <v>45671</v>
      </c>
      <c r="E176" s="1" t="s">
        <v>57</v>
      </c>
      <c r="F176" s="1" t="s">
        <v>49</v>
      </c>
      <c r="G176">
        <v>11</v>
      </c>
      <c r="H176">
        <v>6.5</v>
      </c>
      <c r="I176">
        <v>0</v>
      </c>
      <c r="J176">
        <v>500</v>
      </c>
      <c r="K176" s="1" t="s">
        <v>49</v>
      </c>
      <c r="L176">
        <v>10</v>
      </c>
      <c r="M176">
        <v>413.26</v>
      </c>
      <c r="N176">
        <v>11</v>
      </c>
      <c r="Q176">
        <v>402.26</v>
      </c>
      <c r="R176" s="1" t="s">
        <v>67</v>
      </c>
    </row>
    <row r="177" spans="1:18" x14ac:dyDescent="0.2">
      <c r="A177" s="1" t="s">
        <v>53</v>
      </c>
      <c r="B177">
        <v>5</v>
      </c>
      <c r="C177" s="1" t="s">
        <v>66</v>
      </c>
      <c r="D177" s="2">
        <v>45671</v>
      </c>
      <c r="E177" s="1" t="s">
        <v>48</v>
      </c>
      <c r="F177" s="1" t="s">
        <v>49</v>
      </c>
      <c r="G177">
        <v>10</v>
      </c>
      <c r="H177" t="s">
        <v>50</v>
      </c>
      <c r="I177">
        <v>0</v>
      </c>
      <c r="J177" t="s">
        <v>51</v>
      </c>
      <c r="K177" s="1" t="s">
        <v>49</v>
      </c>
      <c r="L177">
        <v>4</v>
      </c>
      <c r="M177">
        <v>188.26</v>
      </c>
      <c r="N177">
        <v>4</v>
      </c>
      <c r="Q177">
        <v>184.26</v>
      </c>
      <c r="R177" s="1" t="s">
        <v>67</v>
      </c>
    </row>
    <row r="178" spans="1:18" x14ac:dyDescent="0.2">
      <c r="A178" s="1" t="s">
        <v>46</v>
      </c>
      <c r="B178">
        <v>1</v>
      </c>
      <c r="C178" s="1" t="s">
        <v>109</v>
      </c>
      <c r="D178" s="2">
        <v>45672</v>
      </c>
      <c r="E178" s="1" t="s">
        <v>48</v>
      </c>
      <c r="F178" s="1" t="s">
        <v>49</v>
      </c>
      <c r="G178">
        <v>5</v>
      </c>
      <c r="H178" t="s">
        <v>50</v>
      </c>
      <c r="I178">
        <v>0</v>
      </c>
      <c r="J178" t="s">
        <v>51</v>
      </c>
      <c r="K178" s="1" t="s">
        <v>49</v>
      </c>
      <c r="L178">
        <v>11</v>
      </c>
      <c r="M178">
        <v>245.03</v>
      </c>
      <c r="N178">
        <v>6.6</v>
      </c>
      <c r="O178">
        <v>40.299999999999997</v>
      </c>
      <c r="Q178">
        <v>238.43</v>
      </c>
      <c r="R178" s="1" t="s">
        <v>52</v>
      </c>
    </row>
    <row r="179" spans="1:18" x14ac:dyDescent="0.2">
      <c r="A179" s="1" t="s">
        <v>53</v>
      </c>
      <c r="B179">
        <v>1</v>
      </c>
      <c r="C179" s="1" t="s">
        <v>109</v>
      </c>
      <c r="D179" s="2">
        <v>45672</v>
      </c>
      <c r="E179" s="1" t="s">
        <v>48</v>
      </c>
      <c r="F179" s="1" t="s">
        <v>49</v>
      </c>
      <c r="G179">
        <v>5</v>
      </c>
      <c r="H179" t="s">
        <v>50</v>
      </c>
      <c r="I179">
        <v>0</v>
      </c>
      <c r="J179" t="s">
        <v>51</v>
      </c>
      <c r="K179" s="1" t="s">
        <v>49</v>
      </c>
      <c r="L179">
        <v>8</v>
      </c>
      <c r="M179">
        <v>205.07</v>
      </c>
      <c r="N179">
        <v>4.8</v>
      </c>
      <c r="O179">
        <v>39</v>
      </c>
      <c r="Q179">
        <v>200.26999999999998</v>
      </c>
      <c r="R179" s="1" t="s">
        <v>67</v>
      </c>
    </row>
    <row r="180" spans="1:18" x14ac:dyDescent="0.2">
      <c r="A180" s="1" t="s">
        <v>46</v>
      </c>
      <c r="B180">
        <v>2</v>
      </c>
      <c r="C180" s="1" t="s">
        <v>125</v>
      </c>
      <c r="D180" s="2">
        <v>45672</v>
      </c>
      <c r="E180" s="1" t="s">
        <v>57</v>
      </c>
      <c r="F180" s="1" t="s">
        <v>49</v>
      </c>
      <c r="G180">
        <v>3.5</v>
      </c>
      <c r="H180">
        <v>4.5</v>
      </c>
      <c r="I180">
        <v>0</v>
      </c>
      <c r="J180">
        <v>150</v>
      </c>
      <c r="K180" s="1" t="s">
        <v>49</v>
      </c>
      <c r="L180">
        <v>2</v>
      </c>
      <c r="M180">
        <v>24.99</v>
      </c>
      <c r="N180">
        <v>0.6</v>
      </c>
      <c r="Q180">
        <v>24.389999999999997</v>
      </c>
      <c r="R180" s="1" t="s">
        <v>52</v>
      </c>
    </row>
    <row r="181" spans="1:18" x14ac:dyDescent="0.2">
      <c r="A181" s="1" t="s">
        <v>46</v>
      </c>
      <c r="B181">
        <v>2</v>
      </c>
      <c r="C181" s="1" t="s">
        <v>54</v>
      </c>
      <c r="D181" s="2">
        <v>45672</v>
      </c>
      <c r="E181" s="1" t="s">
        <v>48</v>
      </c>
      <c r="F181" s="1" t="s">
        <v>49</v>
      </c>
      <c r="G181">
        <v>2</v>
      </c>
      <c r="H181" t="s">
        <v>50</v>
      </c>
      <c r="I181">
        <v>0</v>
      </c>
      <c r="J181" t="s">
        <v>51</v>
      </c>
      <c r="K181" s="1" t="s">
        <v>49</v>
      </c>
      <c r="L181">
        <v>8</v>
      </c>
      <c r="M181">
        <v>86.01</v>
      </c>
      <c r="N181">
        <v>2.4</v>
      </c>
      <c r="Q181">
        <v>83.61</v>
      </c>
      <c r="R181" s="1" t="s">
        <v>52</v>
      </c>
    </row>
    <row r="182" spans="1:18" x14ac:dyDescent="0.2">
      <c r="A182" s="1" t="s">
        <v>53</v>
      </c>
      <c r="B182">
        <v>2</v>
      </c>
      <c r="C182" s="1" t="s">
        <v>54</v>
      </c>
      <c r="D182" s="2">
        <v>45672</v>
      </c>
      <c r="E182" s="1" t="s">
        <v>48</v>
      </c>
      <c r="F182" s="1" t="s">
        <v>49</v>
      </c>
      <c r="G182">
        <v>2</v>
      </c>
      <c r="H182" t="s">
        <v>50</v>
      </c>
      <c r="I182">
        <v>0</v>
      </c>
      <c r="J182" t="s">
        <v>51</v>
      </c>
      <c r="K182" s="1" t="s">
        <v>49</v>
      </c>
      <c r="L182">
        <v>10</v>
      </c>
      <c r="M182">
        <v>105.81</v>
      </c>
      <c r="N182">
        <v>3</v>
      </c>
      <c r="Q182">
        <v>102.81</v>
      </c>
      <c r="R182" s="1" t="s">
        <v>67</v>
      </c>
    </row>
    <row r="183" spans="1:18" x14ac:dyDescent="0.2">
      <c r="A183" s="1" t="s">
        <v>46</v>
      </c>
      <c r="B183">
        <v>3</v>
      </c>
      <c r="C183" s="1" t="s">
        <v>83</v>
      </c>
      <c r="D183" s="2">
        <v>45672</v>
      </c>
      <c r="E183" s="1" t="s">
        <v>48</v>
      </c>
      <c r="F183" s="1" t="s">
        <v>49</v>
      </c>
      <c r="G183">
        <v>8</v>
      </c>
      <c r="H183" t="s">
        <v>50</v>
      </c>
      <c r="I183">
        <v>0</v>
      </c>
      <c r="J183" t="s">
        <v>51</v>
      </c>
      <c r="K183" s="1" t="s">
        <v>49</v>
      </c>
      <c r="L183">
        <v>3</v>
      </c>
      <c r="M183">
        <v>124.97</v>
      </c>
      <c r="N183">
        <v>2.4000000000000004</v>
      </c>
      <c r="Q183">
        <v>122.57</v>
      </c>
      <c r="R183" s="1" t="s">
        <v>52</v>
      </c>
    </row>
    <row r="184" spans="1:18" x14ac:dyDescent="0.2">
      <c r="A184" s="1" t="s">
        <v>46</v>
      </c>
      <c r="B184">
        <v>3</v>
      </c>
      <c r="C184" s="1" t="s">
        <v>126</v>
      </c>
      <c r="D184" s="2">
        <v>45672</v>
      </c>
      <c r="E184" s="1" t="s">
        <v>48</v>
      </c>
      <c r="F184" s="1" t="s">
        <v>49</v>
      </c>
      <c r="G184">
        <v>6</v>
      </c>
      <c r="H184" t="s">
        <v>50</v>
      </c>
      <c r="I184">
        <v>0</v>
      </c>
      <c r="J184" t="s">
        <v>51</v>
      </c>
      <c r="K184" s="1" t="s">
        <v>49</v>
      </c>
      <c r="L184">
        <v>5</v>
      </c>
      <c r="M184">
        <v>173.74</v>
      </c>
      <c r="N184">
        <v>4</v>
      </c>
      <c r="Q184">
        <v>169.74</v>
      </c>
      <c r="R184" s="1" t="s">
        <v>52</v>
      </c>
    </row>
    <row r="185" spans="1:18" x14ac:dyDescent="0.2">
      <c r="A185" s="1" t="s">
        <v>53</v>
      </c>
      <c r="B185">
        <v>3</v>
      </c>
      <c r="C185" s="1" t="s">
        <v>126</v>
      </c>
      <c r="D185" s="2">
        <v>45672</v>
      </c>
      <c r="E185" s="1" t="s">
        <v>48</v>
      </c>
      <c r="F185" s="1" t="s">
        <v>49</v>
      </c>
      <c r="G185">
        <v>6</v>
      </c>
      <c r="H185" t="s">
        <v>50</v>
      </c>
      <c r="I185">
        <v>0</v>
      </c>
      <c r="J185" t="s">
        <v>51</v>
      </c>
      <c r="K185" s="1" t="s">
        <v>49</v>
      </c>
      <c r="L185">
        <v>8</v>
      </c>
      <c r="M185">
        <v>260.63</v>
      </c>
      <c r="N185">
        <v>6.4</v>
      </c>
      <c r="Q185">
        <v>254.23</v>
      </c>
      <c r="R185" s="1" t="s">
        <v>67</v>
      </c>
    </row>
    <row r="186" spans="1:18" x14ac:dyDescent="0.2">
      <c r="A186" s="1" t="s">
        <v>46</v>
      </c>
      <c r="B186">
        <v>4</v>
      </c>
      <c r="C186" s="1" t="s">
        <v>127</v>
      </c>
      <c r="D186" s="2">
        <v>45672</v>
      </c>
      <c r="E186" s="1" t="s">
        <v>48</v>
      </c>
      <c r="F186" s="1" t="s">
        <v>49</v>
      </c>
      <c r="G186">
        <v>19</v>
      </c>
      <c r="H186" t="s">
        <v>51</v>
      </c>
      <c r="I186" t="s">
        <v>51</v>
      </c>
      <c r="J186">
        <v>1000</v>
      </c>
      <c r="K186" s="1" t="s">
        <v>49</v>
      </c>
      <c r="L186">
        <v>2</v>
      </c>
      <c r="M186">
        <v>124.48</v>
      </c>
      <c r="N186">
        <v>4.5999999999999996</v>
      </c>
      <c r="Q186">
        <v>119.88000000000001</v>
      </c>
      <c r="R186" s="1" t="s">
        <v>52</v>
      </c>
    </row>
    <row r="187" spans="1:18" x14ac:dyDescent="0.2">
      <c r="A187" s="1" t="s">
        <v>46</v>
      </c>
      <c r="B187">
        <v>4</v>
      </c>
      <c r="C187" s="1" t="s">
        <v>128</v>
      </c>
      <c r="D187" s="2">
        <v>45672</v>
      </c>
      <c r="E187" s="1" t="s">
        <v>129</v>
      </c>
      <c r="F187" s="1" t="s">
        <v>49</v>
      </c>
      <c r="G187">
        <v>19</v>
      </c>
      <c r="H187" t="s">
        <v>99</v>
      </c>
      <c r="I187" t="s">
        <v>100</v>
      </c>
      <c r="J187">
        <v>90</v>
      </c>
      <c r="K187" s="1" t="s">
        <v>49</v>
      </c>
      <c r="L187">
        <v>2</v>
      </c>
      <c r="M187">
        <v>100.87</v>
      </c>
      <c r="N187">
        <v>4.5999999999999996</v>
      </c>
      <c r="Q187">
        <v>96.27000000000001</v>
      </c>
      <c r="R187" s="1" t="s">
        <v>52</v>
      </c>
    </row>
    <row r="188" spans="1:18" x14ac:dyDescent="0.2">
      <c r="A188" s="1" t="s">
        <v>46</v>
      </c>
      <c r="B188">
        <v>4</v>
      </c>
      <c r="C188" s="1" t="s">
        <v>130</v>
      </c>
      <c r="D188" s="2">
        <v>45672</v>
      </c>
      <c r="E188" s="1" t="s">
        <v>57</v>
      </c>
      <c r="F188" s="1" t="s">
        <v>49</v>
      </c>
      <c r="G188">
        <v>17</v>
      </c>
      <c r="H188">
        <v>5</v>
      </c>
      <c r="I188">
        <v>0</v>
      </c>
      <c r="J188">
        <v>800</v>
      </c>
      <c r="K188" s="1" t="s">
        <v>49</v>
      </c>
      <c r="L188">
        <v>13</v>
      </c>
      <c r="M188">
        <v>670.93</v>
      </c>
      <c r="N188">
        <v>24.7</v>
      </c>
      <c r="Q188">
        <v>646.2299999999999</v>
      </c>
      <c r="R188" s="1" t="s">
        <v>52</v>
      </c>
    </row>
    <row r="189" spans="1:18" x14ac:dyDescent="0.2">
      <c r="A189" s="1" t="s">
        <v>53</v>
      </c>
      <c r="B189">
        <v>4</v>
      </c>
      <c r="C189" s="1" t="s">
        <v>130</v>
      </c>
      <c r="D189" s="2">
        <v>45672</v>
      </c>
      <c r="E189" s="1" t="s">
        <v>57</v>
      </c>
      <c r="F189" s="1" t="s">
        <v>49</v>
      </c>
      <c r="G189">
        <v>17</v>
      </c>
      <c r="H189">
        <v>5</v>
      </c>
      <c r="I189">
        <v>0</v>
      </c>
      <c r="J189">
        <v>800</v>
      </c>
      <c r="K189" s="1" t="s">
        <v>49</v>
      </c>
      <c r="L189">
        <v>3</v>
      </c>
      <c r="M189">
        <v>177.2</v>
      </c>
      <c r="N189">
        <v>5.6999999999999993</v>
      </c>
      <c r="Q189">
        <v>171.5</v>
      </c>
      <c r="R189" s="1" t="s">
        <v>67</v>
      </c>
    </row>
    <row r="190" spans="1:18" x14ac:dyDescent="0.2">
      <c r="A190" s="1" t="s">
        <v>53</v>
      </c>
      <c r="B190">
        <v>4</v>
      </c>
      <c r="C190" s="1" t="s">
        <v>131</v>
      </c>
      <c r="D190" s="2">
        <v>45672</v>
      </c>
      <c r="E190" s="1" t="s">
        <v>57</v>
      </c>
      <c r="F190" s="1" t="s">
        <v>49</v>
      </c>
      <c r="G190">
        <v>17</v>
      </c>
      <c r="H190">
        <v>5</v>
      </c>
      <c r="I190">
        <v>0</v>
      </c>
      <c r="J190">
        <v>400</v>
      </c>
      <c r="K190" s="1" t="s">
        <v>49</v>
      </c>
      <c r="L190">
        <v>12</v>
      </c>
      <c r="M190">
        <v>537.62</v>
      </c>
      <c r="N190">
        <v>22.799999999999997</v>
      </c>
      <c r="Q190">
        <v>514.82000000000005</v>
      </c>
      <c r="R190" s="1" t="s">
        <v>67</v>
      </c>
    </row>
    <row r="191" spans="1:18" x14ac:dyDescent="0.2">
      <c r="A191" s="1" t="s">
        <v>46</v>
      </c>
      <c r="B191">
        <v>5</v>
      </c>
      <c r="C191" s="1" t="s">
        <v>66</v>
      </c>
      <c r="D191" s="2">
        <v>45672</v>
      </c>
      <c r="E191" s="1" t="s">
        <v>48</v>
      </c>
      <c r="F191" s="1" t="s">
        <v>49</v>
      </c>
      <c r="G191">
        <v>10</v>
      </c>
      <c r="H191" t="s">
        <v>50</v>
      </c>
      <c r="I191">
        <v>0</v>
      </c>
      <c r="J191" t="s">
        <v>51</v>
      </c>
      <c r="K191" s="1" t="s">
        <v>49</v>
      </c>
      <c r="L191">
        <v>11</v>
      </c>
      <c r="M191">
        <v>551.72</v>
      </c>
      <c r="N191">
        <v>13.2</v>
      </c>
      <c r="Q191">
        <v>538.52</v>
      </c>
      <c r="R191" s="1" t="s">
        <v>52</v>
      </c>
    </row>
    <row r="192" spans="1:18" x14ac:dyDescent="0.2">
      <c r="A192" s="1" t="s">
        <v>53</v>
      </c>
      <c r="B192">
        <v>5</v>
      </c>
      <c r="C192" s="1" t="s">
        <v>66</v>
      </c>
      <c r="D192" s="2">
        <v>45672</v>
      </c>
      <c r="E192" s="1" t="s">
        <v>48</v>
      </c>
      <c r="F192" s="1" t="s">
        <v>49</v>
      </c>
      <c r="G192">
        <v>10</v>
      </c>
      <c r="H192" t="s">
        <v>50</v>
      </c>
      <c r="I192">
        <v>0</v>
      </c>
      <c r="J192" t="s">
        <v>51</v>
      </c>
      <c r="K192" s="1" t="s">
        <v>49</v>
      </c>
      <c r="L192">
        <v>12</v>
      </c>
      <c r="M192">
        <v>585.02499999999998</v>
      </c>
      <c r="N192">
        <v>14.399999999999999</v>
      </c>
      <c r="Q192">
        <v>570.625</v>
      </c>
      <c r="R192" s="1" t="s">
        <v>67</v>
      </c>
    </row>
    <row r="193" spans="1:18" x14ac:dyDescent="0.2">
      <c r="A193" s="1" t="s">
        <v>46</v>
      </c>
      <c r="B193">
        <v>1</v>
      </c>
      <c r="C193" s="1" t="s">
        <v>109</v>
      </c>
      <c r="D193" s="2">
        <v>45673</v>
      </c>
      <c r="E193" s="1" t="s">
        <v>48</v>
      </c>
      <c r="F193" s="1" t="s">
        <v>49</v>
      </c>
      <c r="G193">
        <v>5</v>
      </c>
      <c r="H193" t="s">
        <v>50</v>
      </c>
      <c r="I193">
        <v>0</v>
      </c>
      <c r="J193" t="s">
        <v>51</v>
      </c>
      <c r="K193" s="1" t="s">
        <v>49</v>
      </c>
      <c r="L193">
        <v>8</v>
      </c>
      <c r="M193">
        <v>210.58</v>
      </c>
      <c r="N193">
        <v>4</v>
      </c>
      <c r="O193">
        <v>48.5</v>
      </c>
      <c r="Q193">
        <v>206.58</v>
      </c>
      <c r="R193" s="1"/>
    </row>
    <row r="194" spans="1:18" x14ac:dyDescent="0.2">
      <c r="A194" s="1" t="s">
        <v>53</v>
      </c>
      <c r="B194">
        <v>1</v>
      </c>
      <c r="C194" s="1" t="s">
        <v>109</v>
      </c>
      <c r="D194" s="2">
        <v>45673</v>
      </c>
      <c r="E194" s="1" t="s">
        <v>48</v>
      </c>
      <c r="F194" s="1" t="s">
        <v>49</v>
      </c>
      <c r="G194">
        <v>5</v>
      </c>
      <c r="H194" t="s">
        <v>50</v>
      </c>
      <c r="I194">
        <v>0</v>
      </c>
      <c r="J194" t="s">
        <v>51</v>
      </c>
      <c r="K194" s="1" t="s">
        <v>49</v>
      </c>
      <c r="L194">
        <v>10</v>
      </c>
      <c r="M194">
        <v>217.48</v>
      </c>
      <c r="N194">
        <v>5</v>
      </c>
      <c r="O194">
        <v>48.5</v>
      </c>
      <c r="Q194">
        <v>212.48</v>
      </c>
      <c r="R194" s="1"/>
    </row>
    <row r="195" spans="1:18" x14ac:dyDescent="0.2">
      <c r="A195" s="1" t="s">
        <v>46</v>
      </c>
      <c r="B195">
        <v>3</v>
      </c>
      <c r="C195" s="1" t="s">
        <v>126</v>
      </c>
      <c r="D195" s="2">
        <v>45673</v>
      </c>
      <c r="E195" s="1" t="s">
        <v>48</v>
      </c>
      <c r="F195" s="1" t="s">
        <v>49</v>
      </c>
      <c r="G195">
        <v>6</v>
      </c>
      <c r="H195" t="s">
        <v>50</v>
      </c>
      <c r="I195">
        <v>0</v>
      </c>
      <c r="J195" t="s">
        <v>51</v>
      </c>
      <c r="K195" s="1" t="s">
        <v>49</v>
      </c>
      <c r="L195">
        <v>9</v>
      </c>
      <c r="M195">
        <v>278.73</v>
      </c>
      <c r="N195">
        <v>7.2</v>
      </c>
      <c r="Q195">
        <v>271.53000000000003</v>
      </c>
      <c r="R195" s="1"/>
    </row>
    <row r="196" spans="1:18" x14ac:dyDescent="0.2">
      <c r="A196" s="1" t="s">
        <v>53</v>
      </c>
      <c r="B196">
        <v>3</v>
      </c>
      <c r="C196" s="1" t="s">
        <v>126</v>
      </c>
      <c r="D196" s="2">
        <v>45673</v>
      </c>
      <c r="E196" s="1" t="s">
        <v>48</v>
      </c>
      <c r="F196" s="1" t="s">
        <v>49</v>
      </c>
      <c r="G196">
        <v>6</v>
      </c>
      <c r="H196" t="s">
        <v>50</v>
      </c>
      <c r="I196">
        <v>0</v>
      </c>
      <c r="J196" t="s">
        <v>51</v>
      </c>
      <c r="K196" s="1" t="s">
        <v>49</v>
      </c>
      <c r="L196">
        <v>9</v>
      </c>
      <c r="M196">
        <v>281.39</v>
      </c>
      <c r="N196">
        <v>7.2</v>
      </c>
      <c r="Q196">
        <v>274.19</v>
      </c>
      <c r="R196" s="1"/>
    </row>
    <row r="197" spans="1:18" x14ac:dyDescent="0.2">
      <c r="A197" s="1" t="s">
        <v>46</v>
      </c>
      <c r="B197">
        <v>5</v>
      </c>
      <c r="C197" s="1" t="s">
        <v>66</v>
      </c>
      <c r="D197" s="2">
        <v>45673</v>
      </c>
      <c r="E197" s="1" t="s">
        <v>48</v>
      </c>
      <c r="F197" s="1" t="s">
        <v>49</v>
      </c>
      <c r="G197">
        <v>10</v>
      </c>
      <c r="H197" t="s">
        <v>50</v>
      </c>
      <c r="I197">
        <v>0</v>
      </c>
      <c r="J197" t="s">
        <v>51</v>
      </c>
      <c r="K197" s="1" t="s">
        <v>49</v>
      </c>
      <c r="L197">
        <v>10</v>
      </c>
      <c r="M197">
        <v>560.25</v>
      </c>
      <c r="N197">
        <v>12</v>
      </c>
      <c r="Q197">
        <v>548.25</v>
      </c>
      <c r="R197" s="1"/>
    </row>
    <row r="198" spans="1:18" x14ac:dyDescent="0.2">
      <c r="A198" s="1" t="s">
        <v>53</v>
      </c>
      <c r="B198">
        <v>5</v>
      </c>
      <c r="C198" s="1" t="s">
        <v>66</v>
      </c>
      <c r="D198" s="2">
        <v>45673</v>
      </c>
      <c r="E198" s="1" t="s">
        <v>48</v>
      </c>
      <c r="F198" s="1" t="s">
        <v>49</v>
      </c>
      <c r="G198">
        <v>10</v>
      </c>
      <c r="H198" t="s">
        <v>50</v>
      </c>
      <c r="I198">
        <v>0</v>
      </c>
      <c r="J198" t="s">
        <v>51</v>
      </c>
      <c r="K198" s="1" t="s">
        <v>49</v>
      </c>
      <c r="L198">
        <v>10</v>
      </c>
      <c r="M198">
        <v>537.65</v>
      </c>
      <c r="N198">
        <v>12</v>
      </c>
      <c r="Q198">
        <v>525.65</v>
      </c>
      <c r="R198" s="1"/>
    </row>
    <row r="199" spans="1:18" x14ac:dyDescent="0.2">
      <c r="A199" s="1" t="s">
        <v>46</v>
      </c>
      <c r="B199">
        <v>2</v>
      </c>
      <c r="C199" s="1" t="s">
        <v>54</v>
      </c>
      <c r="D199" s="2">
        <v>45673</v>
      </c>
      <c r="E199" s="1" t="s">
        <v>48</v>
      </c>
      <c r="F199" s="1" t="s">
        <v>49</v>
      </c>
      <c r="G199">
        <v>2</v>
      </c>
      <c r="H199" t="s">
        <v>50</v>
      </c>
      <c r="I199">
        <v>0</v>
      </c>
      <c r="J199" t="s">
        <v>51</v>
      </c>
      <c r="K199" s="1" t="s">
        <v>49</v>
      </c>
      <c r="L199">
        <v>10</v>
      </c>
      <c r="M199">
        <v>114.6</v>
      </c>
      <c r="N199">
        <v>2</v>
      </c>
      <c r="Q199">
        <v>112.6</v>
      </c>
      <c r="R199" s="1"/>
    </row>
    <row r="200" spans="1:18" x14ac:dyDescent="0.2">
      <c r="A200" s="1" t="s">
        <v>53</v>
      </c>
      <c r="B200">
        <v>2</v>
      </c>
      <c r="C200" s="1" t="s">
        <v>54</v>
      </c>
      <c r="D200" s="2">
        <v>45673</v>
      </c>
      <c r="E200" s="1" t="s">
        <v>48</v>
      </c>
      <c r="F200" s="1" t="s">
        <v>49</v>
      </c>
      <c r="G200">
        <v>2</v>
      </c>
      <c r="H200" t="s">
        <v>50</v>
      </c>
      <c r="I200">
        <v>0</v>
      </c>
      <c r="J200" t="s">
        <v>51</v>
      </c>
      <c r="K200" s="1" t="s">
        <v>49</v>
      </c>
      <c r="L200">
        <v>4</v>
      </c>
      <c r="M200">
        <v>46.78</v>
      </c>
      <c r="N200">
        <v>0.8</v>
      </c>
      <c r="Q200">
        <v>45.980000000000004</v>
      </c>
      <c r="R200" s="1"/>
    </row>
    <row r="201" spans="1:18" x14ac:dyDescent="0.2">
      <c r="A201" s="1" t="s">
        <v>53</v>
      </c>
      <c r="B201">
        <v>2</v>
      </c>
      <c r="C201" s="1" t="s">
        <v>47</v>
      </c>
      <c r="D201" s="2">
        <v>45673</v>
      </c>
      <c r="E201" s="1" t="s">
        <v>48</v>
      </c>
      <c r="F201" s="1" t="s">
        <v>49</v>
      </c>
      <c r="G201">
        <v>3</v>
      </c>
      <c r="H201" t="s">
        <v>50</v>
      </c>
      <c r="I201">
        <v>0</v>
      </c>
      <c r="J201" t="s">
        <v>51</v>
      </c>
      <c r="K201" s="1" t="s">
        <v>49</v>
      </c>
      <c r="L201">
        <v>6</v>
      </c>
      <c r="M201">
        <v>92</v>
      </c>
      <c r="N201">
        <v>1.7999999999999998</v>
      </c>
      <c r="Q201">
        <v>90.2</v>
      </c>
      <c r="R201" s="1"/>
    </row>
    <row r="202" spans="1:18" x14ac:dyDescent="0.2">
      <c r="A202" s="1" t="s">
        <v>46</v>
      </c>
      <c r="B202">
        <v>4</v>
      </c>
      <c r="C202" s="1" t="s">
        <v>132</v>
      </c>
      <c r="D202" s="2">
        <v>45673</v>
      </c>
      <c r="E202" s="1" t="s">
        <v>133</v>
      </c>
      <c r="F202" s="1" t="s">
        <v>49</v>
      </c>
      <c r="G202">
        <v>22</v>
      </c>
      <c r="H202" t="s">
        <v>134</v>
      </c>
      <c r="I202" t="s">
        <v>135</v>
      </c>
      <c r="J202">
        <v>200</v>
      </c>
      <c r="K202" s="1" t="s">
        <v>49</v>
      </c>
      <c r="L202">
        <v>4</v>
      </c>
      <c r="M202">
        <v>200.11</v>
      </c>
      <c r="N202">
        <v>11.2</v>
      </c>
      <c r="Q202">
        <v>188.91000000000003</v>
      </c>
      <c r="R202" s="1"/>
    </row>
    <row r="203" spans="1:18" x14ac:dyDescent="0.2">
      <c r="A203" s="1" t="s">
        <v>46</v>
      </c>
      <c r="B203">
        <v>4</v>
      </c>
      <c r="C203" s="1" t="s">
        <v>136</v>
      </c>
      <c r="D203" s="2">
        <v>45673</v>
      </c>
      <c r="E203" s="1" t="s">
        <v>48</v>
      </c>
      <c r="F203" s="1" t="s">
        <v>49</v>
      </c>
      <c r="G203">
        <v>28</v>
      </c>
      <c r="H203" t="s">
        <v>51</v>
      </c>
      <c r="I203" t="s">
        <v>81</v>
      </c>
      <c r="J203">
        <v>1500</v>
      </c>
      <c r="K203" s="1" t="s">
        <v>49</v>
      </c>
      <c r="L203">
        <v>9</v>
      </c>
      <c r="M203">
        <v>535.88</v>
      </c>
      <c r="N203">
        <v>31.5</v>
      </c>
      <c r="Q203">
        <v>504.38</v>
      </c>
      <c r="R203" s="1"/>
    </row>
    <row r="204" spans="1:18" x14ac:dyDescent="0.2">
      <c r="A204" s="1" t="s">
        <v>53</v>
      </c>
      <c r="B204">
        <v>4</v>
      </c>
      <c r="C204" s="1" t="s">
        <v>136</v>
      </c>
      <c r="D204" s="2">
        <v>45673</v>
      </c>
      <c r="E204" s="1" t="s">
        <v>48</v>
      </c>
      <c r="F204" s="1" t="s">
        <v>49</v>
      </c>
      <c r="G204">
        <v>28</v>
      </c>
      <c r="H204" t="s">
        <v>51</v>
      </c>
      <c r="I204" t="s">
        <v>81</v>
      </c>
      <c r="J204">
        <v>1500</v>
      </c>
      <c r="K204" s="1" t="s">
        <v>49</v>
      </c>
      <c r="L204">
        <v>12</v>
      </c>
      <c r="M204">
        <v>815.51</v>
      </c>
      <c r="N204">
        <v>42</v>
      </c>
      <c r="Q204">
        <v>773.51</v>
      </c>
      <c r="R204" s="1"/>
    </row>
    <row r="205" spans="1:18" x14ac:dyDescent="0.2">
      <c r="A205" s="1" t="s">
        <v>46</v>
      </c>
      <c r="B205">
        <v>1</v>
      </c>
      <c r="C205" s="1" t="s">
        <v>109</v>
      </c>
      <c r="D205" s="2">
        <v>45674</v>
      </c>
      <c r="E205" s="1" t="s">
        <v>48</v>
      </c>
      <c r="F205" s="1" t="s">
        <v>49</v>
      </c>
      <c r="G205">
        <v>5</v>
      </c>
      <c r="H205" t="s">
        <v>50</v>
      </c>
      <c r="I205">
        <v>0</v>
      </c>
      <c r="J205" t="s">
        <v>51</v>
      </c>
      <c r="K205" s="1" t="s">
        <v>49</v>
      </c>
      <c r="L205">
        <v>2</v>
      </c>
      <c r="M205">
        <v>24.6</v>
      </c>
      <c r="N205">
        <v>1</v>
      </c>
      <c r="O205">
        <v>37.5</v>
      </c>
      <c r="Q205">
        <v>23.6</v>
      </c>
      <c r="R205" s="1"/>
    </row>
    <row r="206" spans="1:18" x14ac:dyDescent="0.2">
      <c r="A206" s="1" t="s">
        <v>46</v>
      </c>
      <c r="B206">
        <v>1</v>
      </c>
      <c r="C206" s="1" t="s">
        <v>95</v>
      </c>
      <c r="D206" s="2">
        <v>45674</v>
      </c>
      <c r="E206" s="1" t="s">
        <v>48</v>
      </c>
      <c r="F206" s="1" t="s">
        <v>49</v>
      </c>
      <c r="G206">
        <v>2.5</v>
      </c>
      <c r="H206" t="s">
        <v>50</v>
      </c>
      <c r="I206">
        <v>0</v>
      </c>
      <c r="J206" t="s">
        <v>51</v>
      </c>
      <c r="K206" s="1" t="s">
        <v>49</v>
      </c>
      <c r="L206">
        <v>7</v>
      </c>
      <c r="M206">
        <v>110.94999999999999</v>
      </c>
      <c r="N206">
        <v>2.25</v>
      </c>
      <c r="Q206">
        <v>108.69999999999999</v>
      </c>
      <c r="R206" s="1"/>
    </row>
    <row r="207" spans="1:18" x14ac:dyDescent="0.2">
      <c r="A207" s="1" t="s">
        <v>53</v>
      </c>
      <c r="B207">
        <v>1</v>
      </c>
      <c r="C207" s="1" t="s">
        <v>95</v>
      </c>
      <c r="D207" s="2">
        <v>45674</v>
      </c>
      <c r="E207" s="1" t="s">
        <v>48</v>
      </c>
      <c r="F207" s="1" t="s">
        <v>49</v>
      </c>
      <c r="G207">
        <v>2.5</v>
      </c>
      <c r="H207" t="s">
        <v>50</v>
      </c>
      <c r="I207">
        <v>0</v>
      </c>
      <c r="J207" t="s">
        <v>51</v>
      </c>
      <c r="K207" s="1" t="s">
        <v>49</v>
      </c>
      <c r="L207">
        <v>7</v>
      </c>
      <c r="M207">
        <v>137.51</v>
      </c>
      <c r="N207">
        <v>1.75</v>
      </c>
      <c r="O207">
        <v>37.5</v>
      </c>
      <c r="Q207">
        <v>135.76</v>
      </c>
      <c r="R207" s="1"/>
    </row>
    <row r="208" spans="1:18" x14ac:dyDescent="0.2">
      <c r="A208" s="1" t="s">
        <v>46</v>
      </c>
      <c r="B208">
        <v>2</v>
      </c>
      <c r="C208" s="1" t="s">
        <v>47</v>
      </c>
      <c r="D208" s="2">
        <v>45674</v>
      </c>
      <c r="E208" s="1" t="s">
        <v>48</v>
      </c>
      <c r="F208" s="1" t="s">
        <v>49</v>
      </c>
      <c r="G208">
        <v>3</v>
      </c>
      <c r="H208" t="s">
        <v>50</v>
      </c>
      <c r="I208">
        <v>0</v>
      </c>
      <c r="J208" t="s">
        <v>51</v>
      </c>
      <c r="K208" s="1" t="s">
        <v>49</v>
      </c>
      <c r="L208">
        <v>11</v>
      </c>
      <c r="M208">
        <v>168.44</v>
      </c>
      <c r="N208">
        <v>3.3</v>
      </c>
      <c r="Q208">
        <v>165.14</v>
      </c>
      <c r="R208" s="1"/>
    </row>
    <row r="209" spans="1:18" x14ac:dyDescent="0.2">
      <c r="A209" s="1" t="s">
        <v>53</v>
      </c>
      <c r="B209">
        <v>2</v>
      </c>
      <c r="C209" s="1" t="s">
        <v>47</v>
      </c>
      <c r="D209" s="2">
        <v>45674</v>
      </c>
      <c r="E209" s="1" t="s">
        <v>48</v>
      </c>
      <c r="F209" s="1" t="s">
        <v>49</v>
      </c>
      <c r="G209">
        <v>3</v>
      </c>
      <c r="H209" t="s">
        <v>50</v>
      </c>
      <c r="I209">
        <v>0</v>
      </c>
      <c r="J209" t="s">
        <v>51</v>
      </c>
      <c r="K209" s="1" t="s">
        <v>49</v>
      </c>
      <c r="L209">
        <v>13</v>
      </c>
      <c r="M209">
        <v>180.63</v>
      </c>
      <c r="N209">
        <v>3.9</v>
      </c>
      <c r="Q209">
        <v>176.73</v>
      </c>
      <c r="R209" s="1"/>
    </row>
    <row r="210" spans="1:18" x14ac:dyDescent="0.2">
      <c r="A210" s="1" t="s">
        <v>46</v>
      </c>
      <c r="B210">
        <v>3</v>
      </c>
      <c r="C210" s="1" t="s">
        <v>126</v>
      </c>
      <c r="D210" s="2">
        <v>45674</v>
      </c>
      <c r="E210" s="1" t="s">
        <v>48</v>
      </c>
      <c r="F210" s="1" t="s">
        <v>49</v>
      </c>
      <c r="G210">
        <v>6</v>
      </c>
      <c r="H210" t="s">
        <v>50</v>
      </c>
      <c r="I210">
        <v>0</v>
      </c>
      <c r="J210" t="s">
        <v>51</v>
      </c>
      <c r="K210" s="1" t="s">
        <v>49</v>
      </c>
      <c r="L210">
        <v>9</v>
      </c>
      <c r="M210">
        <v>267.57</v>
      </c>
      <c r="N210">
        <v>5.4</v>
      </c>
      <c r="Q210">
        <v>262.17</v>
      </c>
      <c r="R210" s="1"/>
    </row>
    <row r="211" spans="1:18" x14ac:dyDescent="0.2">
      <c r="A211" s="1" t="s">
        <v>53</v>
      </c>
      <c r="B211">
        <v>3</v>
      </c>
      <c r="C211" s="1" t="s">
        <v>126</v>
      </c>
      <c r="D211" s="2">
        <v>45674</v>
      </c>
      <c r="E211" s="1" t="s">
        <v>48</v>
      </c>
      <c r="F211" s="1" t="s">
        <v>49</v>
      </c>
      <c r="G211">
        <v>6</v>
      </c>
      <c r="H211" t="s">
        <v>50</v>
      </c>
      <c r="I211">
        <v>0</v>
      </c>
      <c r="J211" t="s">
        <v>51</v>
      </c>
      <c r="K211" s="1" t="s">
        <v>49</v>
      </c>
      <c r="L211">
        <v>8</v>
      </c>
      <c r="M211">
        <v>272.7</v>
      </c>
      <c r="N211">
        <v>4.8</v>
      </c>
      <c r="Q211">
        <v>267.89999999999998</v>
      </c>
      <c r="R211" s="1"/>
    </row>
    <row r="212" spans="1:18" x14ac:dyDescent="0.2">
      <c r="A212" s="1" t="s">
        <v>46</v>
      </c>
      <c r="B212">
        <v>4</v>
      </c>
      <c r="C212" s="1" t="s">
        <v>136</v>
      </c>
      <c r="D212" s="2">
        <v>45674</v>
      </c>
      <c r="E212" s="1" t="s">
        <v>48</v>
      </c>
      <c r="F212" s="1" t="s">
        <v>49</v>
      </c>
      <c r="G212">
        <v>28</v>
      </c>
      <c r="H212" t="s">
        <v>51</v>
      </c>
      <c r="I212" t="s">
        <v>81</v>
      </c>
      <c r="J212">
        <v>1500</v>
      </c>
      <c r="K212" s="1" t="s">
        <v>49</v>
      </c>
      <c r="L212">
        <v>12</v>
      </c>
      <c r="M212">
        <v>891.31</v>
      </c>
      <c r="N212">
        <v>36</v>
      </c>
      <c r="Q212">
        <v>855.31</v>
      </c>
      <c r="R212" s="1"/>
    </row>
    <row r="213" spans="1:18" x14ac:dyDescent="0.2">
      <c r="A213" s="1" t="s">
        <v>53</v>
      </c>
      <c r="B213">
        <v>4</v>
      </c>
      <c r="C213" s="1" t="s">
        <v>136</v>
      </c>
      <c r="D213" s="2">
        <v>45674</v>
      </c>
      <c r="E213" s="1" t="s">
        <v>48</v>
      </c>
      <c r="F213" s="1" t="s">
        <v>49</v>
      </c>
      <c r="G213">
        <v>28</v>
      </c>
      <c r="H213" t="s">
        <v>51</v>
      </c>
      <c r="I213" t="s">
        <v>81</v>
      </c>
      <c r="J213">
        <v>1500</v>
      </c>
      <c r="K213" s="1" t="s">
        <v>49</v>
      </c>
      <c r="L213">
        <v>3</v>
      </c>
      <c r="M213">
        <v>214.05</v>
      </c>
      <c r="N213">
        <v>10.8</v>
      </c>
      <c r="Q213">
        <v>203.25</v>
      </c>
      <c r="R213" s="1"/>
    </row>
    <row r="214" spans="1:18" x14ac:dyDescent="0.2">
      <c r="A214" s="1" t="s">
        <v>53</v>
      </c>
      <c r="B214">
        <v>4</v>
      </c>
      <c r="C214" s="1" t="s">
        <v>137</v>
      </c>
      <c r="D214" s="2">
        <v>45674</v>
      </c>
      <c r="E214" s="1" t="s">
        <v>57</v>
      </c>
      <c r="F214" s="1" t="s">
        <v>49</v>
      </c>
      <c r="G214">
        <v>16</v>
      </c>
      <c r="H214" t="s">
        <v>76</v>
      </c>
      <c r="I214">
        <v>0</v>
      </c>
      <c r="J214">
        <v>1000</v>
      </c>
      <c r="K214" s="1" t="s">
        <v>49</v>
      </c>
      <c r="L214">
        <v>9</v>
      </c>
      <c r="M214">
        <v>501.17999999999995</v>
      </c>
      <c r="N214">
        <v>18</v>
      </c>
      <c r="Q214">
        <v>483.17999999999995</v>
      </c>
      <c r="R214" s="1"/>
    </row>
    <row r="215" spans="1:18" x14ac:dyDescent="0.2">
      <c r="A215" s="1" t="s">
        <v>53</v>
      </c>
      <c r="B215">
        <v>4</v>
      </c>
      <c r="C215" s="1" t="s">
        <v>70</v>
      </c>
      <c r="D215" s="2">
        <v>45674</v>
      </c>
      <c r="E215" s="1" t="s">
        <v>48</v>
      </c>
      <c r="F215" s="1" t="s">
        <v>49</v>
      </c>
      <c r="G215">
        <v>16</v>
      </c>
      <c r="H215" t="s">
        <v>50</v>
      </c>
      <c r="I215">
        <v>0</v>
      </c>
      <c r="J215" t="s">
        <v>51</v>
      </c>
      <c r="K215" s="1" t="s">
        <v>49</v>
      </c>
      <c r="L215">
        <v>2</v>
      </c>
      <c r="M215">
        <v>122.32</v>
      </c>
      <c r="N215">
        <v>4</v>
      </c>
      <c r="Q215">
        <v>118.32</v>
      </c>
      <c r="R215" s="1"/>
    </row>
    <row r="216" spans="1:18" x14ac:dyDescent="0.2">
      <c r="A216" s="1" t="s">
        <v>46</v>
      </c>
      <c r="B216">
        <v>5</v>
      </c>
      <c r="C216" s="1" t="s">
        <v>66</v>
      </c>
      <c r="D216" s="2">
        <v>45674</v>
      </c>
      <c r="E216" s="1" t="s">
        <v>48</v>
      </c>
      <c r="F216" s="1" t="s">
        <v>49</v>
      </c>
      <c r="G216">
        <v>10</v>
      </c>
      <c r="H216" t="s">
        <v>50</v>
      </c>
      <c r="I216">
        <v>0</v>
      </c>
      <c r="J216" t="s">
        <v>51</v>
      </c>
      <c r="K216" s="1" t="s">
        <v>49</v>
      </c>
      <c r="L216">
        <v>5</v>
      </c>
      <c r="M216">
        <v>254.45</v>
      </c>
      <c r="N216">
        <v>6</v>
      </c>
      <c r="Q216">
        <v>248.45</v>
      </c>
      <c r="R216" s="1"/>
    </row>
    <row r="217" spans="1:18" x14ac:dyDescent="0.2">
      <c r="A217" s="1" t="s">
        <v>53</v>
      </c>
      <c r="B217">
        <v>5</v>
      </c>
      <c r="C217" s="1" t="s">
        <v>66</v>
      </c>
      <c r="D217" s="2">
        <v>45674</v>
      </c>
      <c r="E217" s="1" t="s">
        <v>48</v>
      </c>
      <c r="F217" s="1" t="s">
        <v>49</v>
      </c>
      <c r="G217">
        <v>10</v>
      </c>
      <c r="H217" t="s">
        <v>50</v>
      </c>
      <c r="I217">
        <v>0</v>
      </c>
      <c r="J217" t="s">
        <v>51</v>
      </c>
      <c r="K217" s="1" t="s">
        <v>49</v>
      </c>
      <c r="L217">
        <v>2</v>
      </c>
      <c r="M217">
        <v>104.92</v>
      </c>
      <c r="N217">
        <v>2</v>
      </c>
      <c r="Q217">
        <v>102.92</v>
      </c>
      <c r="R217" s="1"/>
    </row>
    <row r="218" spans="1:18" x14ac:dyDescent="0.2">
      <c r="A218" s="1" t="s">
        <v>53</v>
      </c>
      <c r="B218">
        <v>5</v>
      </c>
      <c r="C218" s="1" t="s">
        <v>73</v>
      </c>
      <c r="D218" s="2">
        <v>45674</v>
      </c>
      <c r="E218" s="1" t="s">
        <v>48</v>
      </c>
      <c r="F218" s="1" t="s">
        <v>49</v>
      </c>
      <c r="G218">
        <v>9</v>
      </c>
      <c r="H218" t="s">
        <v>50</v>
      </c>
      <c r="I218">
        <v>0</v>
      </c>
      <c r="J218" t="s">
        <v>51</v>
      </c>
      <c r="K218" s="1" t="s">
        <v>49</v>
      </c>
      <c r="L218">
        <v>10</v>
      </c>
      <c r="M218">
        <v>467.78000000000003</v>
      </c>
      <c r="N218">
        <v>10</v>
      </c>
      <c r="Q218">
        <v>457.78000000000003</v>
      </c>
      <c r="R218" s="1"/>
    </row>
    <row r="219" spans="1:18" x14ac:dyDescent="0.2">
      <c r="A219" s="1" t="s">
        <v>46</v>
      </c>
      <c r="B219">
        <v>1</v>
      </c>
      <c r="C219" s="1" t="s">
        <v>95</v>
      </c>
      <c r="D219" s="2">
        <v>45675</v>
      </c>
      <c r="E219" s="1" t="s">
        <v>48</v>
      </c>
      <c r="F219" s="1" t="s">
        <v>49</v>
      </c>
      <c r="G219">
        <v>2.5</v>
      </c>
      <c r="H219" t="s">
        <v>50</v>
      </c>
      <c r="I219">
        <v>0</v>
      </c>
      <c r="J219" t="s">
        <v>51</v>
      </c>
      <c r="K219" s="1" t="s">
        <v>49</v>
      </c>
      <c r="L219">
        <v>11</v>
      </c>
      <c r="M219">
        <v>151.21</v>
      </c>
      <c r="N219">
        <v>2.75</v>
      </c>
      <c r="O219">
        <v>40</v>
      </c>
      <c r="Q219">
        <v>148.46</v>
      </c>
      <c r="R219" s="1"/>
    </row>
    <row r="220" spans="1:18" x14ac:dyDescent="0.2">
      <c r="A220" s="1" t="s">
        <v>53</v>
      </c>
      <c r="B220">
        <v>1</v>
      </c>
      <c r="C220" s="1" t="s">
        <v>95</v>
      </c>
      <c r="D220" s="2">
        <v>45675</v>
      </c>
      <c r="E220" s="1" t="s">
        <v>48</v>
      </c>
      <c r="F220" s="1" t="s">
        <v>49</v>
      </c>
      <c r="G220">
        <v>2.5</v>
      </c>
      <c r="H220" t="s">
        <v>50</v>
      </c>
      <c r="I220">
        <v>0</v>
      </c>
      <c r="J220" t="s">
        <v>51</v>
      </c>
      <c r="K220" s="1" t="s">
        <v>49</v>
      </c>
      <c r="L220">
        <v>7</v>
      </c>
      <c r="M220">
        <v>114.55</v>
      </c>
      <c r="N220">
        <v>1.75</v>
      </c>
      <c r="O220">
        <v>40</v>
      </c>
      <c r="Q220">
        <v>112.8</v>
      </c>
      <c r="R220" s="1"/>
    </row>
    <row r="221" spans="1:18" x14ac:dyDescent="0.2">
      <c r="A221" s="1" t="s">
        <v>46</v>
      </c>
      <c r="B221">
        <v>2</v>
      </c>
      <c r="C221" s="1" t="s">
        <v>47</v>
      </c>
      <c r="D221" s="2">
        <v>45675</v>
      </c>
      <c r="E221" s="1" t="s">
        <v>48</v>
      </c>
      <c r="F221" s="1" t="s">
        <v>49</v>
      </c>
      <c r="G221">
        <v>3</v>
      </c>
      <c r="H221" t="s">
        <v>50</v>
      </c>
      <c r="I221">
        <v>0</v>
      </c>
      <c r="J221" t="s">
        <v>51</v>
      </c>
      <c r="K221" s="1" t="s">
        <v>49</v>
      </c>
      <c r="L221">
        <v>13</v>
      </c>
      <c r="M221">
        <v>187.41000000000003</v>
      </c>
      <c r="N221">
        <v>3.9</v>
      </c>
      <c r="Q221">
        <v>183.51000000000002</v>
      </c>
      <c r="R221" s="1"/>
    </row>
    <row r="222" spans="1:18" x14ac:dyDescent="0.2">
      <c r="A222" s="1" t="s">
        <v>53</v>
      </c>
      <c r="B222">
        <v>2</v>
      </c>
      <c r="C222" s="1" t="s">
        <v>47</v>
      </c>
      <c r="D222" s="2">
        <v>45675</v>
      </c>
      <c r="E222" s="1" t="s">
        <v>48</v>
      </c>
      <c r="F222" s="1" t="s">
        <v>49</v>
      </c>
      <c r="G222">
        <v>3</v>
      </c>
      <c r="H222" t="s">
        <v>50</v>
      </c>
      <c r="I222">
        <v>0</v>
      </c>
      <c r="J222" t="s">
        <v>51</v>
      </c>
      <c r="K222" s="1" t="s">
        <v>49</v>
      </c>
      <c r="L222">
        <v>9</v>
      </c>
      <c r="M222">
        <v>135.6</v>
      </c>
      <c r="N222">
        <v>2.6999999999999997</v>
      </c>
      <c r="Q222">
        <v>132.9</v>
      </c>
      <c r="R222" s="1"/>
    </row>
    <row r="223" spans="1:18" x14ac:dyDescent="0.2">
      <c r="A223" s="1" t="s">
        <v>46</v>
      </c>
      <c r="B223">
        <v>3</v>
      </c>
      <c r="C223" s="1" t="s">
        <v>126</v>
      </c>
      <c r="D223" s="2">
        <v>45675</v>
      </c>
      <c r="E223" s="1" t="s">
        <v>48</v>
      </c>
      <c r="F223" s="1" t="s">
        <v>49</v>
      </c>
      <c r="G223">
        <v>6</v>
      </c>
      <c r="H223" t="s">
        <v>50</v>
      </c>
      <c r="I223">
        <v>0</v>
      </c>
      <c r="J223" t="s">
        <v>51</v>
      </c>
      <c r="K223" s="1" t="s">
        <v>49</v>
      </c>
      <c r="L223">
        <v>8</v>
      </c>
      <c r="M223">
        <v>272.05000000000007</v>
      </c>
      <c r="N223">
        <v>4.8</v>
      </c>
      <c r="Q223">
        <v>267.25000000000006</v>
      </c>
      <c r="R223" s="1"/>
    </row>
    <row r="224" spans="1:18" x14ac:dyDescent="0.2">
      <c r="A224" s="1" t="s">
        <v>53</v>
      </c>
      <c r="B224">
        <v>3</v>
      </c>
      <c r="C224" s="1" t="s">
        <v>126</v>
      </c>
      <c r="D224" s="2">
        <v>45675</v>
      </c>
      <c r="E224" s="1" t="s">
        <v>48</v>
      </c>
      <c r="F224" s="1" t="s">
        <v>49</v>
      </c>
      <c r="G224">
        <v>6</v>
      </c>
      <c r="H224" t="s">
        <v>50</v>
      </c>
      <c r="I224">
        <v>0</v>
      </c>
      <c r="J224" t="s">
        <v>51</v>
      </c>
      <c r="K224" s="1" t="s">
        <v>49</v>
      </c>
      <c r="L224">
        <v>4</v>
      </c>
      <c r="M224">
        <v>138.47999999999999</v>
      </c>
      <c r="N224">
        <v>2.4</v>
      </c>
      <c r="Q224">
        <v>136.07999999999998</v>
      </c>
      <c r="R224" s="1"/>
    </row>
    <row r="225" spans="1:18" x14ac:dyDescent="0.2">
      <c r="A225" s="1" t="s">
        <v>46</v>
      </c>
      <c r="B225">
        <v>4</v>
      </c>
      <c r="C225" s="1" t="s">
        <v>70</v>
      </c>
      <c r="D225" s="2">
        <v>45675</v>
      </c>
      <c r="E225" s="1" t="s">
        <v>48</v>
      </c>
      <c r="F225" s="1" t="s">
        <v>49</v>
      </c>
      <c r="G225">
        <v>16</v>
      </c>
      <c r="H225" t="s">
        <v>50</v>
      </c>
      <c r="I225">
        <v>0</v>
      </c>
      <c r="J225" t="s">
        <v>51</v>
      </c>
      <c r="K225" s="1" t="s">
        <v>49</v>
      </c>
      <c r="L225">
        <v>4</v>
      </c>
      <c r="M225">
        <v>228.47</v>
      </c>
      <c r="N225">
        <v>6.4</v>
      </c>
      <c r="Q225">
        <v>222.07</v>
      </c>
      <c r="R225" s="1"/>
    </row>
    <row r="226" spans="1:18" x14ac:dyDescent="0.2">
      <c r="A226" s="1" t="s">
        <v>46</v>
      </c>
      <c r="B226">
        <v>4</v>
      </c>
      <c r="C226" s="1" t="s">
        <v>96</v>
      </c>
      <c r="D226" s="2">
        <v>45675</v>
      </c>
      <c r="E226" s="1" t="s">
        <v>48</v>
      </c>
      <c r="F226" s="1" t="s">
        <v>49</v>
      </c>
      <c r="G226">
        <v>18</v>
      </c>
      <c r="H226" t="s">
        <v>50</v>
      </c>
      <c r="I226">
        <v>0</v>
      </c>
      <c r="J226" t="s">
        <v>51</v>
      </c>
      <c r="K226" s="1" t="s">
        <v>49</v>
      </c>
      <c r="L226">
        <v>11</v>
      </c>
      <c r="M226">
        <v>650.7600000000001</v>
      </c>
      <c r="N226">
        <v>19.8</v>
      </c>
      <c r="Q226">
        <v>630.96000000000015</v>
      </c>
      <c r="R226" s="1"/>
    </row>
    <row r="227" spans="1:18" x14ac:dyDescent="0.2">
      <c r="A227" s="1" t="s">
        <v>53</v>
      </c>
      <c r="B227">
        <v>4</v>
      </c>
      <c r="C227" s="1" t="s">
        <v>96</v>
      </c>
      <c r="D227" s="2">
        <v>45675</v>
      </c>
      <c r="E227" s="1" t="s">
        <v>48</v>
      </c>
      <c r="F227" s="1" t="s">
        <v>49</v>
      </c>
      <c r="G227">
        <v>18</v>
      </c>
      <c r="H227" t="s">
        <v>50</v>
      </c>
      <c r="I227">
        <v>0</v>
      </c>
      <c r="J227" t="s">
        <v>51</v>
      </c>
      <c r="K227" s="1" t="s">
        <v>49</v>
      </c>
      <c r="L227">
        <v>9</v>
      </c>
      <c r="M227">
        <v>518.82999999999993</v>
      </c>
      <c r="N227">
        <v>16.2</v>
      </c>
      <c r="Q227">
        <v>502.62999999999994</v>
      </c>
      <c r="R227" s="1"/>
    </row>
    <row r="228" spans="1:18" x14ac:dyDescent="0.2">
      <c r="A228" s="1" t="s">
        <v>46</v>
      </c>
      <c r="B228">
        <v>5</v>
      </c>
      <c r="C228" s="1" t="s">
        <v>73</v>
      </c>
      <c r="D228" s="2">
        <v>45675</v>
      </c>
      <c r="E228" s="1" t="s">
        <v>48</v>
      </c>
      <c r="F228" s="1" t="s">
        <v>49</v>
      </c>
      <c r="G228">
        <v>9</v>
      </c>
      <c r="H228" t="s">
        <v>50</v>
      </c>
      <c r="I228">
        <v>0</v>
      </c>
      <c r="J228" t="s">
        <v>51</v>
      </c>
      <c r="K228" s="1" t="s">
        <v>49</v>
      </c>
      <c r="L228">
        <v>11</v>
      </c>
      <c r="M228">
        <v>528.29000000000008</v>
      </c>
      <c r="N228">
        <v>9.9</v>
      </c>
      <c r="Q228">
        <v>518.3900000000001</v>
      </c>
      <c r="R228" s="1"/>
    </row>
    <row r="229" spans="1:18" x14ac:dyDescent="0.2">
      <c r="A229" s="1" t="s">
        <v>53</v>
      </c>
      <c r="B229">
        <v>5</v>
      </c>
      <c r="C229" s="1" t="s">
        <v>73</v>
      </c>
      <c r="D229" s="2">
        <v>45675</v>
      </c>
      <c r="E229" s="1" t="s">
        <v>48</v>
      </c>
      <c r="F229" s="1" t="s">
        <v>49</v>
      </c>
      <c r="G229">
        <v>9</v>
      </c>
      <c r="H229" t="s">
        <v>50</v>
      </c>
      <c r="I229">
        <v>0</v>
      </c>
      <c r="J229" t="s">
        <v>51</v>
      </c>
      <c r="K229" s="1" t="s">
        <v>49</v>
      </c>
      <c r="L229">
        <v>3</v>
      </c>
      <c r="M229">
        <v>151.12</v>
      </c>
      <c r="N229">
        <v>2.7</v>
      </c>
      <c r="Q229">
        <v>148.42000000000002</v>
      </c>
      <c r="R229" s="1"/>
    </row>
    <row r="230" spans="1:18" x14ac:dyDescent="0.2">
      <c r="A230" s="1" t="s">
        <v>46</v>
      </c>
      <c r="B230">
        <v>1</v>
      </c>
      <c r="C230" s="1" t="s">
        <v>138</v>
      </c>
      <c r="D230" s="2">
        <v>45677</v>
      </c>
      <c r="E230" s="1" t="s">
        <v>57</v>
      </c>
      <c r="F230" s="1" t="s">
        <v>49</v>
      </c>
      <c r="G230">
        <v>2</v>
      </c>
      <c r="H230" t="s">
        <v>139</v>
      </c>
      <c r="I230">
        <v>0</v>
      </c>
      <c r="J230">
        <v>400</v>
      </c>
      <c r="K230" s="1" t="s">
        <v>49</v>
      </c>
      <c r="L230">
        <v>6</v>
      </c>
      <c r="M230">
        <v>97.56</v>
      </c>
      <c r="N230">
        <v>1.2000000000000002</v>
      </c>
      <c r="O230">
        <v>35.5</v>
      </c>
      <c r="Q230">
        <v>96.36</v>
      </c>
      <c r="R230" s="1"/>
    </row>
    <row r="231" spans="1:18" x14ac:dyDescent="0.2">
      <c r="A231" s="1" t="s">
        <v>53</v>
      </c>
      <c r="B231">
        <v>1</v>
      </c>
      <c r="C231" s="1" t="s">
        <v>138</v>
      </c>
      <c r="D231" s="2">
        <v>45677</v>
      </c>
      <c r="E231" s="1" t="s">
        <v>57</v>
      </c>
      <c r="F231" s="1" t="s">
        <v>49</v>
      </c>
      <c r="G231">
        <v>2</v>
      </c>
      <c r="H231" t="s">
        <v>139</v>
      </c>
      <c r="I231">
        <v>0</v>
      </c>
      <c r="J231">
        <v>400</v>
      </c>
      <c r="K231" s="1" t="s">
        <v>49</v>
      </c>
      <c r="L231">
        <v>10</v>
      </c>
      <c r="M231">
        <v>158.38999999999999</v>
      </c>
      <c r="N231">
        <v>2</v>
      </c>
      <c r="O231">
        <v>35.5</v>
      </c>
      <c r="Q231">
        <v>156.38999999999999</v>
      </c>
      <c r="R231" s="1"/>
    </row>
    <row r="232" spans="1:18" x14ac:dyDescent="0.2">
      <c r="A232" s="1" t="s">
        <v>46</v>
      </c>
      <c r="B232">
        <v>2</v>
      </c>
      <c r="C232" s="1" t="s">
        <v>140</v>
      </c>
      <c r="D232" s="2">
        <v>45677</v>
      </c>
      <c r="E232" s="1" t="s">
        <v>57</v>
      </c>
      <c r="F232" s="1" t="s">
        <v>49</v>
      </c>
      <c r="G232">
        <v>3.5</v>
      </c>
      <c r="H232">
        <v>8</v>
      </c>
      <c r="I232">
        <v>0</v>
      </c>
      <c r="J232">
        <v>1000</v>
      </c>
      <c r="K232" s="1" t="s">
        <v>49</v>
      </c>
      <c r="L232">
        <v>8</v>
      </c>
      <c r="M232">
        <v>152.34</v>
      </c>
      <c r="N232">
        <v>2.8</v>
      </c>
      <c r="Q232">
        <v>149.54</v>
      </c>
      <c r="R232" s="1"/>
    </row>
    <row r="233" spans="1:18" x14ac:dyDescent="0.2">
      <c r="A233" s="1" t="s">
        <v>53</v>
      </c>
      <c r="B233">
        <v>2</v>
      </c>
      <c r="C233" s="1" t="s">
        <v>140</v>
      </c>
      <c r="D233" s="2">
        <v>45677</v>
      </c>
      <c r="E233" s="1" t="s">
        <v>57</v>
      </c>
      <c r="F233" s="1" t="s">
        <v>49</v>
      </c>
      <c r="G233">
        <v>3.5</v>
      </c>
      <c r="H233">
        <v>8</v>
      </c>
      <c r="I233">
        <v>0</v>
      </c>
      <c r="J233">
        <v>1000</v>
      </c>
      <c r="K233" s="1" t="s">
        <v>49</v>
      </c>
      <c r="L233">
        <v>13</v>
      </c>
      <c r="M233">
        <v>225.39</v>
      </c>
      <c r="N233">
        <v>4.55</v>
      </c>
      <c r="Q233">
        <v>220.83999999999997</v>
      </c>
      <c r="R233" s="1"/>
    </row>
    <row r="234" spans="1:18" x14ac:dyDescent="0.2">
      <c r="A234" s="1" t="s">
        <v>46</v>
      </c>
      <c r="B234">
        <v>3</v>
      </c>
      <c r="C234" s="1" t="s">
        <v>83</v>
      </c>
      <c r="D234" s="2">
        <v>45677</v>
      </c>
      <c r="E234" s="1" t="s">
        <v>48</v>
      </c>
      <c r="F234" s="1" t="s">
        <v>49</v>
      </c>
      <c r="G234">
        <v>8</v>
      </c>
      <c r="H234" t="s">
        <v>50</v>
      </c>
      <c r="I234">
        <v>0</v>
      </c>
      <c r="J234" t="s">
        <v>51</v>
      </c>
      <c r="K234" s="1" t="s">
        <v>49</v>
      </c>
      <c r="L234">
        <v>5</v>
      </c>
      <c r="M234">
        <v>200.36</v>
      </c>
      <c r="N234">
        <v>4</v>
      </c>
      <c r="Q234">
        <v>196.36</v>
      </c>
      <c r="R234" s="1"/>
    </row>
    <row r="235" spans="1:18" x14ac:dyDescent="0.2">
      <c r="A235" s="1" t="s">
        <v>53</v>
      </c>
      <c r="B235">
        <v>3</v>
      </c>
      <c r="C235" s="1" t="s">
        <v>83</v>
      </c>
      <c r="D235" s="2">
        <v>45677</v>
      </c>
      <c r="E235" s="1" t="s">
        <v>48</v>
      </c>
      <c r="F235" s="1" t="s">
        <v>49</v>
      </c>
      <c r="G235">
        <v>8</v>
      </c>
      <c r="H235" t="s">
        <v>50</v>
      </c>
      <c r="I235">
        <v>0</v>
      </c>
      <c r="J235" t="s">
        <v>51</v>
      </c>
      <c r="K235" s="1" t="s">
        <v>49</v>
      </c>
      <c r="L235">
        <v>8</v>
      </c>
      <c r="M235">
        <v>344.83</v>
      </c>
      <c r="N235">
        <v>6.4</v>
      </c>
      <c r="Q235">
        <v>338.43</v>
      </c>
      <c r="R235" s="1"/>
    </row>
    <row r="236" spans="1:18" x14ac:dyDescent="0.2">
      <c r="A236" s="1" t="s">
        <v>53</v>
      </c>
      <c r="B236">
        <v>4</v>
      </c>
      <c r="C236" s="1" t="s">
        <v>87</v>
      </c>
      <c r="D236" s="2">
        <v>45677</v>
      </c>
      <c r="E236" s="1" t="s">
        <v>48</v>
      </c>
      <c r="F236" s="1" t="s">
        <v>49</v>
      </c>
      <c r="G236">
        <v>14</v>
      </c>
      <c r="H236" t="s">
        <v>50</v>
      </c>
      <c r="I236">
        <v>0</v>
      </c>
      <c r="J236" t="s">
        <v>51</v>
      </c>
      <c r="K236" s="1" t="s">
        <v>49</v>
      </c>
      <c r="L236">
        <v>7</v>
      </c>
      <c r="M236">
        <v>376.52</v>
      </c>
      <c r="N236">
        <v>11.200000000000001</v>
      </c>
      <c r="Q236">
        <v>365.32</v>
      </c>
      <c r="R236" s="1"/>
    </row>
    <row r="237" spans="1:18" x14ac:dyDescent="0.2">
      <c r="A237" s="1" t="s">
        <v>53</v>
      </c>
      <c r="B237">
        <v>4</v>
      </c>
      <c r="C237" s="1" t="s">
        <v>141</v>
      </c>
      <c r="D237" s="2">
        <v>45677</v>
      </c>
      <c r="E237" s="1" t="s">
        <v>57</v>
      </c>
      <c r="F237" s="1" t="s">
        <v>49</v>
      </c>
      <c r="G237">
        <v>14</v>
      </c>
      <c r="H237">
        <v>6</v>
      </c>
      <c r="I237">
        <v>0</v>
      </c>
      <c r="J237">
        <v>400</v>
      </c>
      <c r="K237" s="1" t="s">
        <v>49</v>
      </c>
      <c r="L237">
        <v>4</v>
      </c>
      <c r="M237">
        <v>171.06</v>
      </c>
      <c r="N237">
        <v>6.8</v>
      </c>
      <c r="Q237">
        <v>164.26</v>
      </c>
      <c r="R237" s="1"/>
    </row>
    <row r="238" spans="1:18" x14ac:dyDescent="0.2">
      <c r="A238" s="1" t="s">
        <v>46</v>
      </c>
      <c r="B238">
        <v>5</v>
      </c>
      <c r="C238" s="1" t="s">
        <v>142</v>
      </c>
      <c r="D238" s="2">
        <v>45677</v>
      </c>
      <c r="E238" s="1" t="s">
        <v>57</v>
      </c>
      <c r="F238" s="1" t="s">
        <v>49</v>
      </c>
      <c r="G238">
        <v>15</v>
      </c>
      <c r="H238">
        <v>6.5</v>
      </c>
      <c r="I238">
        <v>0</v>
      </c>
      <c r="J238">
        <v>700</v>
      </c>
      <c r="K238" s="1" t="s">
        <v>49</v>
      </c>
      <c r="L238">
        <v>7</v>
      </c>
      <c r="M238">
        <v>317.54000000000002</v>
      </c>
      <c r="N238">
        <v>11.9</v>
      </c>
      <c r="Q238">
        <v>305.64000000000004</v>
      </c>
      <c r="R238" s="1"/>
    </row>
    <row r="239" spans="1:18" x14ac:dyDescent="0.2">
      <c r="A239" s="1" t="s">
        <v>53</v>
      </c>
      <c r="B239">
        <v>5</v>
      </c>
      <c r="C239" s="1" t="s">
        <v>142</v>
      </c>
      <c r="D239" s="2">
        <v>45677</v>
      </c>
      <c r="E239" s="1" t="s">
        <v>57</v>
      </c>
      <c r="F239" s="1" t="s">
        <v>49</v>
      </c>
      <c r="G239">
        <v>15</v>
      </c>
      <c r="H239">
        <v>6.5</v>
      </c>
      <c r="I239">
        <v>0</v>
      </c>
      <c r="J239">
        <v>700</v>
      </c>
      <c r="K239" s="1" t="s">
        <v>49</v>
      </c>
      <c r="L239">
        <v>10</v>
      </c>
      <c r="M239">
        <v>447.4</v>
      </c>
      <c r="N239">
        <v>17</v>
      </c>
      <c r="Q239">
        <v>430.4</v>
      </c>
      <c r="R239" s="1"/>
    </row>
    <row r="240" spans="1:18" x14ac:dyDescent="0.2">
      <c r="A240" s="1" t="s">
        <v>53</v>
      </c>
      <c r="B240">
        <v>5</v>
      </c>
      <c r="C240" s="1" t="s">
        <v>143</v>
      </c>
      <c r="D240" s="2">
        <v>45677</v>
      </c>
      <c r="E240" s="1" t="s">
        <v>57</v>
      </c>
      <c r="F240" s="1" t="s">
        <v>49</v>
      </c>
      <c r="G240">
        <v>13</v>
      </c>
      <c r="H240">
        <v>6.5</v>
      </c>
      <c r="I240">
        <v>0</v>
      </c>
      <c r="J240">
        <v>600</v>
      </c>
      <c r="K240" s="1" t="s">
        <v>49</v>
      </c>
      <c r="L240">
        <v>3</v>
      </c>
      <c r="M240">
        <v>87</v>
      </c>
      <c r="N240">
        <v>4.5</v>
      </c>
      <c r="Q240">
        <v>82.5</v>
      </c>
      <c r="R240" s="1"/>
    </row>
    <row r="241" spans="1:18" x14ac:dyDescent="0.2">
      <c r="A241" s="1" t="s">
        <v>46</v>
      </c>
      <c r="B241">
        <v>1</v>
      </c>
      <c r="C241" s="1" t="s">
        <v>138</v>
      </c>
      <c r="D241" s="2">
        <v>45678</v>
      </c>
      <c r="E241" s="1" t="s">
        <v>57</v>
      </c>
      <c r="F241" s="1" t="s">
        <v>49</v>
      </c>
      <c r="G241">
        <v>2</v>
      </c>
      <c r="H241" t="s">
        <v>139</v>
      </c>
      <c r="I241">
        <v>0</v>
      </c>
      <c r="J241">
        <v>400</v>
      </c>
      <c r="K241" s="1" t="s">
        <v>49</v>
      </c>
      <c r="L241">
        <v>10</v>
      </c>
      <c r="M241">
        <v>151.72999999999999</v>
      </c>
      <c r="N241">
        <v>2</v>
      </c>
      <c r="O241">
        <v>45</v>
      </c>
      <c r="Q241">
        <v>149.72999999999999</v>
      </c>
      <c r="R241" s="1"/>
    </row>
    <row r="242" spans="1:18" x14ac:dyDescent="0.2">
      <c r="A242" s="1" t="s">
        <v>53</v>
      </c>
      <c r="B242">
        <v>1</v>
      </c>
      <c r="C242" s="1" t="s">
        <v>138</v>
      </c>
      <c r="D242" s="2">
        <v>45678</v>
      </c>
      <c r="E242" s="1" t="s">
        <v>57</v>
      </c>
      <c r="F242" s="1" t="s">
        <v>49</v>
      </c>
      <c r="G242">
        <v>2</v>
      </c>
      <c r="H242" t="s">
        <v>139</v>
      </c>
      <c r="I242">
        <v>0</v>
      </c>
      <c r="J242">
        <v>400</v>
      </c>
      <c r="K242" s="1" t="s">
        <v>49</v>
      </c>
      <c r="L242">
        <v>11</v>
      </c>
      <c r="M242">
        <v>163.74</v>
      </c>
      <c r="N242">
        <v>2.2000000000000002</v>
      </c>
      <c r="O242">
        <v>45</v>
      </c>
      <c r="Q242">
        <v>161.54000000000002</v>
      </c>
      <c r="R242" s="1"/>
    </row>
    <row r="243" spans="1:18" x14ac:dyDescent="0.2">
      <c r="A243" s="1" t="s">
        <v>46</v>
      </c>
      <c r="B243">
        <v>2</v>
      </c>
      <c r="C243" s="1" t="s">
        <v>140</v>
      </c>
      <c r="D243" s="2">
        <v>45678</v>
      </c>
      <c r="E243" s="1" t="s">
        <v>57</v>
      </c>
      <c r="F243" s="1" t="s">
        <v>49</v>
      </c>
      <c r="G243">
        <v>3.5</v>
      </c>
      <c r="H243">
        <v>8</v>
      </c>
      <c r="I243">
        <v>0</v>
      </c>
      <c r="J243">
        <v>1000</v>
      </c>
      <c r="K243" s="1" t="s">
        <v>49</v>
      </c>
      <c r="L243">
        <v>9</v>
      </c>
      <c r="M243">
        <v>168.7</v>
      </c>
      <c r="N243">
        <v>3.15</v>
      </c>
      <c r="Q243">
        <v>165.54999999999998</v>
      </c>
      <c r="R243" s="1"/>
    </row>
    <row r="244" spans="1:18" x14ac:dyDescent="0.2">
      <c r="A244" s="1" t="s">
        <v>53</v>
      </c>
      <c r="B244">
        <v>2</v>
      </c>
      <c r="C244" s="1" t="s">
        <v>140</v>
      </c>
      <c r="D244" s="2">
        <v>45678</v>
      </c>
      <c r="E244" s="1" t="s">
        <v>57</v>
      </c>
      <c r="F244" s="1" t="s">
        <v>49</v>
      </c>
      <c r="G244">
        <v>3.5</v>
      </c>
      <c r="H244">
        <v>8</v>
      </c>
      <c r="I244">
        <v>0</v>
      </c>
      <c r="J244">
        <v>1000</v>
      </c>
      <c r="K244" s="1" t="s">
        <v>49</v>
      </c>
      <c r="L244">
        <v>11</v>
      </c>
      <c r="M244">
        <v>186.16</v>
      </c>
      <c r="N244">
        <v>3.8499999999999996</v>
      </c>
      <c r="Q244">
        <v>182.31</v>
      </c>
      <c r="R244" s="1"/>
    </row>
    <row r="245" spans="1:18" x14ac:dyDescent="0.2">
      <c r="A245" s="1" t="s">
        <v>46</v>
      </c>
      <c r="B245">
        <v>3</v>
      </c>
      <c r="C245" s="1" t="s">
        <v>83</v>
      </c>
      <c r="D245" s="2">
        <v>45678</v>
      </c>
      <c r="E245" s="1" t="s">
        <v>48</v>
      </c>
      <c r="F245" s="1" t="s">
        <v>49</v>
      </c>
      <c r="G245">
        <v>8</v>
      </c>
      <c r="H245" t="s">
        <v>50</v>
      </c>
      <c r="I245">
        <v>0</v>
      </c>
      <c r="J245" t="s">
        <v>51</v>
      </c>
      <c r="K245" s="1" t="s">
        <v>49</v>
      </c>
      <c r="L245">
        <v>8</v>
      </c>
      <c r="M245">
        <v>318.49</v>
      </c>
      <c r="N245">
        <v>7.2</v>
      </c>
      <c r="Q245">
        <v>311.29000000000002</v>
      </c>
      <c r="R245" s="1"/>
    </row>
    <row r="246" spans="1:18" x14ac:dyDescent="0.2">
      <c r="A246" s="1" t="s">
        <v>53</v>
      </c>
      <c r="B246">
        <v>3</v>
      </c>
      <c r="C246" s="1" t="s">
        <v>83</v>
      </c>
      <c r="D246" s="2">
        <v>45678</v>
      </c>
      <c r="E246" s="1" t="s">
        <v>48</v>
      </c>
      <c r="F246" s="1" t="s">
        <v>49</v>
      </c>
      <c r="G246">
        <v>8</v>
      </c>
      <c r="H246" t="s">
        <v>50</v>
      </c>
      <c r="I246">
        <v>0</v>
      </c>
      <c r="J246" t="s">
        <v>51</v>
      </c>
      <c r="K246" s="1" t="s">
        <v>49</v>
      </c>
      <c r="L246">
        <v>8</v>
      </c>
      <c r="M246">
        <v>326.82</v>
      </c>
      <c r="N246">
        <v>6.4</v>
      </c>
      <c r="Q246">
        <v>320.42</v>
      </c>
      <c r="R246" s="1"/>
    </row>
    <row r="247" spans="1:18" x14ac:dyDescent="0.2">
      <c r="A247" s="1" t="s">
        <v>46</v>
      </c>
      <c r="B247">
        <v>4</v>
      </c>
      <c r="C247" s="1" t="s">
        <v>87</v>
      </c>
      <c r="D247" s="2">
        <v>45678</v>
      </c>
      <c r="E247" s="1" t="s">
        <v>48</v>
      </c>
      <c r="F247" s="1" t="s">
        <v>49</v>
      </c>
      <c r="G247">
        <v>14</v>
      </c>
      <c r="H247" t="s">
        <v>50</v>
      </c>
      <c r="I247">
        <v>0</v>
      </c>
      <c r="J247" t="s">
        <v>51</v>
      </c>
      <c r="K247" s="1" t="s">
        <v>49</v>
      </c>
      <c r="L247">
        <v>1</v>
      </c>
      <c r="M247">
        <v>50.45</v>
      </c>
      <c r="N247">
        <v>1.4</v>
      </c>
      <c r="Q247">
        <v>49.050000000000004</v>
      </c>
      <c r="R247" s="1"/>
    </row>
    <row r="248" spans="1:18" x14ac:dyDescent="0.2">
      <c r="A248" s="1" t="s">
        <v>46</v>
      </c>
      <c r="B248">
        <v>4</v>
      </c>
      <c r="C248" s="1" t="s">
        <v>141</v>
      </c>
      <c r="D248" s="2">
        <v>45678</v>
      </c>
      <c r="E248" s="1" t="s">
        <v>57</v>
      </c>
      <c r="F248" s="1" t="s">
        <v>49</v>
      </c>
      <c r="G248">
        <v>14</v>
      </c>
      <c r="H248">
        <v>6</v>
      </c>
      <c r="I248">
        <v>0</v>
      </c>
      <c r="J248">
        <v>400</v>
      </c>
      <c r="K248" s="1" t="s">
        <v>49</v>
      </c>
      <c r="L248">
        <v>8</v>
      </c>
      <c r="M248">
        <v>297.45999999999998</v>
      </c>
      <c r="N248">
        <v>12.8</v>
      </c>
      <c r="Q248">
        <v>284.65999999999997</v>
      </c>
      <c r="R248" s="1"/>
    </row>
    <row r="249" spans="1:18" x14ac:dyDescent="0.2">
      <c r="A249" s="1" t="s">
        <v>46</v>
      </c>
      <c r="B249">
        <v>4</v>
      </c>
      <c r="C249" s="1" t="s">
        <v>144</v>
      </c>
      <c r="D249" s="2">
        <v>45678</v>
      </c>
      <c r="E249" s="1" t="s">
        <v>57</v>
      </c>
      <c r="F249" s="1" t="s">
        <v>49</v>
      </c>
      <c r="G249">
        <v>14</v>
      </c>
      <c r="H249">
        <v>6.5</v>
      </c>
      <c r="I249">
        <v>0</v>
      </c>
      <c r="J249">
        <v>600</v>
      </c>
      <c r="K249" s="1" t="s">
        <v>49</v>
      </c>
      <c r="L249">
        <v>10</v>
      </c>
      <c r="M249">
        <v>406.25</v>
      </c>
      <c r="N249">
        <v>16</v>
      </c>
      <c r="Q249">
        <v>390.25</v>
      </c>
      <c r="R249" s="1"/>
    </row>
    <row r="250" spans="1:18" x14ac:dyDescent="0.2">
      <c r="A250" s="1" t="s">
        <v>53</v>
      </c>
      <c r="B250">
        <v>4</v>
      </c>
      <c r="C250" s="1" t="s">
        <v>144</v>
      </c>
      <c r="D250" s="2">
        <v>45678</v>
      </c>
      <c r="E250" s="1" t="s">
        <v>57</v>
      </c>
      <c r="F250" s="1" t="s">
        <v>49</v>
      </c>
      <c r="G250">
        <v>14</v>
      </c>
      <c r="H250">
        <v>6.5</v>
      </c>
      <c r="I250">
        <v>0</v>
      </c>
      <c r="J250">
        <v>600</v>
      </c>
      <c r="K250" s="1" t="s">
        <v>49</v>
      </c>
      <c r="L250">
        <v>6</v>
      </c>
      <c r="M250">
        <v>278.32</v>
      </c>
      <c r="N250">
        <v>9.6000000000000014</v>
      </c>
      <c r="Q250">
        <v>268.71999999999997</v>
      </c>
      <c r="R250" s="1"/>
    </row>
    <row r="251" spans="1:18" x14ac:dyDescent="0.2">
      <c r="A251" s="1" t="s">
        <v>53</v>
      </c>
      <c r="B251">
        <v>4</v>
      </c>
      <c r="C251" s="1" t="s">
        <v>87</v>
      </c>
      <c r="D251" s="2">
        <v>45678</v>
      </c>
      <c r="E251" s="1" t="s">
        <v>48</v>
      </c>
      <c r="F251" s="1" t="s">
        <v>49</v>
      </c>
      <c r="G251">
        <v>14</v>
      </c>
      <c r="H251" t="s">
        <v>50</v>
      </c>
      <c r="I251">
        <v>0</v>
      </c>
      <c r="J251" t="s">
        <v>51</v>
      </c>
      <c r="K251" s="1" t="s">
        <v>49</v>
      </c>
      <c r="L251">
        <v>13</v>
      </c>
      <c r="M251">
        <v>636.43999999999994</v>
      </c>
      <c r="N251">
        <v>18.2</v>
      </c>
      <c r="Q251">
        <v>618.2399999999999</v>
      </c>
      <c r="R251" s="1"/>
    </row>
    <row r="252" spans="1:18" x14ac:dyDescent="0.2">
      <c r="A252" s="1" t="s">
        <v>46</v>
      </c>
      <c r="B252">
        <v>5</v>
      </c>
      <c r="C252" s="1" t="s">
        <v>143</v>
      </c>
      <c r="D252" s="2">
        <v>45678</v>
      </c>
      <c r="E252" s="1" t="s">
        <v>57</v>
      </c>
      <c r="F252" s="1" t="s">
        <v>49</v>
      </c>
      <c r="G252">
        <v>13</v>
      </c>
      <c r="H252">
        <v>6.5</v>
      </c>
      <c r="I252">
        <v>0</v>
      </c>
      <c r="J252">
        <v>600</v>
      </c>
      <c r="K252" s="1" t="s">
        <v>49</v>
      </c>
      <c r="L252">
        <v>9</v>
      </c>
      <c r="M252">
        <v>384.03000000000003</v>
      </c>
      <c r="N252">
        <v>13.5</v>
      </c>
      <c r="Q252">
        <v>370.53000000000003</v>
      </c>
      <c r="R252" s="1"/>
    </row>
    <row r="253" spans="1:18" x14ac:dyDescent="0.2">
      <c r="A253" s="1" t="s">
        <v>46</v>
      </c>
      <c r="B253">
        <v>5</v>
      </c>
      <c r="C253" s="1" t="s">
        <v>145</v>
      </c>
      <c r="D253" s="2">
        <v>45678</v>
      </c>
      <c r="E253" s="1" t="s">
        <v>57</v>
      </c>
      <c r="F253" s="1" t="s">
        <v>49</v>
      </c>
      <c r="G253">
        <v>11</v>
      </c>
      <c r="H253">
        <v>6.5</v>
      </c>
      <c r="I253">
        <v>0</v>
      </c>
      <c r="J253">
        <v>200</v>
      </c>
      <c r="K253" s="1" t="s">
        <v>49</v>
      </c>
      <c r="L253">
        <v>5</v>
      </c>
      <c r="M253">
        <v>199.64500000000001</v>
      </c>
      <c r="N253">
        <v>6.5</v>
      </c>
      <c r="Q253">
        <v>193.14500000000001</v>
      </c>
      <c r="R253" s="1"/>
    </row>
    <row r="254" spans="1:18" x14ac:dyDescent="0.2">
      <c r="A254" s="1" t="s">
        <v>53</v>
      </c>
      <c r="B254">
        <v>5</v>
      </c>
      <c r="C254" s="1" t="s">
        <v>58</v>
      </c>
      <c r="D254" s="2">
        <v>45678</v>
      </c>
      <c r="E254" s="1" t="s">
        <v>48</v>
      </c>
      <c r="F254" s="1" t="s">
        <v>49</v>
      </c>
      <c r="G254">
        <v>12</v>
      </c>
      <c r="H254" t="s">
        <v>50</v>
      </c>
      <c r="I254">
        <v>0</v>
      </c>
      <c r="J254" t="s">
        <v>51</v>
      </c>
      <c r="K254" s="1" t="s">
        <v>49</v>
      </c>
      <c r="L254">
        <v>9</v>
      </c>
      <c r="M254">
        <v>502.83</v>
      </c>
      <c r="N254">
        <v>11.700000000000001</v>
      </c>
      <c r="Q254">
        <v>491.13</v>
      </c>
      <c r="R254" s="1"/>
    </row>
    <row r="255" spans="1:18" x14ac:dyDescent="0.2">
      <c r="A255" s="1" t="s">
        <v>53</v>
      </c>
      <c r="B255">
        <v>5</v>
      </c>
      <c r="C255" s="1" t="s">
        <v>145</v>
      </c>
      <c r="D255" s="2">
        <v>45678</v>
      </c>
      <c r="E255" s="1" t="s">
        <v>57</v>
      </c>
      <c r="F255" s="1" t="s">
        <v>49</v>
      </c>
      <c r="G255">
        <v>11</v>
      </c>
      <c r="H255">
        <v>6.5</v>
      </c>
      <c r="I255">
        <v>0</v>
      </c>
      <c r="J255">
        <v>200</v>
      </c>
      <c r="K255" s="1" t="s">
        <v>49</v>
      </c>
      <c r="L255">
        <v>1</v>
      </c>
      <c r="M255">
        <v>34.67</v>
      </c>
      <c r="N255">
        <v>1.3</v>
      </c>
      <c r="Q255">
        <v>33.370000000000005</v>
      </c>
      <c r="R255" s="1"/>
    </row>
    <row r="256" spans="1:18" x14ac:dyDescent="0.2">
      <c r="A256" s="1" t="s">
        <v>46</v>
      </c>
      <c r="B256">
        <v>1</v>
      </c>
      <c r="C256" s="1" t="s">
        <v>54</v>
      </c>
      <c r="D256" s="2">
        <v>45679</v>
      </c>
      <c r="E256" s="1" t="s">
        <v>48</v>
      </c>
      <c r="F256" s="1" t="s">
        <v>49</v>
      </c>
      <c r="G256">
        <v>2</v>
      </c>
      <c r="H256" t="s">
        <v>50</v>
      </c>
      <c r="I256">
        <v>0</v>
      </c>
      <c r="J256" t="s">
        <v>51</v>
      </c>
      <c r="K256" s="1" t="s">
        <v>49</v>
      </c>
      <c r="L256">
        <v>3</v>
      </c>
      <c r="M256">
        <v>29.87</v>
      </c>
      <c r="N256">
        <v>0.60000000000000009</v>
      </c>
      <c r="O256">
        <v>55</v>
      </c>
      <c r="Q256">
        <v>29.27</v>
      </c>
      <c r="R256" s="1"/>
    </row>
    <row r="257" spans="1:18" x14ac:dyDescent="0.2">
      <c r="A257" s="1" t="s">
        <v>46</v>
      </c>
      <c r="B257">
        <v>1</v>
      </c>
      <c r="C257" s="1" t="s">
        <v>54</v>
      </c>
      <c r="D257" s="2">
        <v>45679</v>
      </c>
      <c r="E257" s="1" t="s">
        <v>48</v>
      </c>
      <c r="F257" s="1" t="s">
        <v>49</v>
      </c>
      <c r="G257">
        <v>2</v>
      </c>
      <c r="H257" t="s">
        <v>50</v>
      </c>
      <c r="I257">
        <v>0</v>
      </c>
      <c r="J257" t="s">
        <v>51</v>
      </c>
      <c r="K257" s="1" t="s">
        <v>49</v>
      </c>
      <c r="L257">
        <v>8</v>
      </c>
      <c r="M257">
        <v>95.7</v>
      </c>
      <c r="N257">
        <v>1.6</v>
      </c>
      <c r="Q257">
        <v>94.100000000000009</v>
      </c>
      <c r="R257" s="1"/>
    </row>
    <row r="258" spans="1:18" x14ac:dyDescent="0.2">
      <c r="A258" s="1" t="s">
        <v>53</v>
      </c>
      <c r="B258">
        <v>1</v>
      </c>
      <c r="C258" s="1" t="s">
        <v>54</v>
      </c>
      <c r="D258" s="2">
        <v>45679</v>
      </c>
      <c r="E258" s="1" t="s">
        <v>48</v>
      </c>
      <c r="F258" s="1" t="s">
        <v>49</v>
      </c>
      <c r="G258">
        <v>2</v>
      </c>
      <c r="H258" t="s">
        <v>50</v>
      </c>
      <c r="I258">
        <v>0</v>
      </c>
      <c r="J258" t="s">
        <v>51</v>
      </c>
      <c r="K258" s="1" t="s">
        <v>49</v>
      </c>
      <c r="L258">
        <v>10</v>
      </c>
      <c r="M258">
        <v>120.55</v>
      </c>
      <c r="N258">
        <v>2</v>
      </c>
      <c r="O258">
        <v>55</v>
      </c>
      <c r="Q258">
        <v>118.55</v>
      </c>
      <c r="R258" s="1"/>
    </row>
    <row r="259" spans="1:18" x14ac:dyDescent="0.2">
      <c r="A259" s="1" t="s">
        <v>46</v>
      </c>
      <c r="B259">
        <v>2</v>
      </c>
      <c r="C259" s="1" t="s">
        <v>74</v>
      </c>
      <c r="D259" s="2">
        <v>45679</v>
      </c>
      <c r="E259" s="1" t="s">
        <v>48</v>
      </c>
      <c r="F259" s="1" t="s">
        <v>49</v>
      </c>
      <c r="G259">
        <v>4</v>
      </c>
      <c r="H259" t="s">
        <v>50</v>
      </c>
      <c r="I259">
        <v>0</v>
      </c>
      <c r="J259" t="s">
        <v>51</v>
      </c>
      <c r="K259" s="1" t="s">
        <v>49</v>
      </c>
      <c r="L259">
        <v>2</v>
      </c>
      <c r="M259">
        <v>25.21</v>
      </c>
      <c r="N259">
        <v>0.8</v>
      </c>
      <c r="Q259">
        <v>24.41</v>
      </c>
      <c r="R259" s="1"/>
    </row>
    <row r="260" spans="1:18" x14ac:dyDescent="0.2">
      <c r="A260" s="1" t="s">
        <v>46</v>
      </c>
      <c r="B260">
        <v>2</v>
      </c>
      <c r="C260" s="1" t="s">
        <v>140</v>
      </c>
      <c r="D260" s="2">
        <v>45679</v>
      </c>
      <c r="E260" s="1" t="s">
        <v>57</v>
      </c>
      <c r="F260" s="1" t="s">
        <v>49</v>
      </c>
      <c r="G260">
        <v>3.5</v>
      </c>
      <c r="H260">
        <v>8</v>
      </c>
      <c r="I260">
        <v>0</v>
      </c>
      <c r="J260">
        <v>1000</v>
      </c>
      <c r="K260" s="1" t="s">
        <v>49</v>
      </c>
      <c r="L260">
        <v>4</v>
      </c>
      <c r="M260">
        <v>57.67</v>
      </c>
      <c r="N260">
        <v>1.4</v>
      </c>
      <c r="Q260">
        <v>56.27</v>
      </c>
      <c r="R260" s="1"/>
    </row>
    <row r="261" spans="1:18" x14ac:dyDescent="0.2">
      <c r="A261" s="1" t="s">
        <v>46</v>
      </c>
      <c r="B261">
        <v>3</v>
      </c>
      <c r="C261" s="1" t="s">
        <v>83</v>
      </c>
      <c r="D261" s="2">
        <v>45679</v>
      </c>
      <c r="E261" s="1" t="s">
        <v>48</v>
      </c>
      <c r="F261" s="1" t="s">
        <v>49</v>
      </c>
      <c r="G261">
        <v>8</v>
      </c>
      <c r="H261" t="s">
        <v>50</v>
      </c>
      <c r="I261">
        <v>0</v>
      </c>
      <c r="J261" t="s">
        <v>51</v>
      </c>
      <c r="K261" s="1" t="s">
        <v>49</v>
      </c>
      <c r="L261">
        <v>8</v>
      </c>
      <c r="M261">
        <v>318.94</v>
      </c>
      <c r="N261">
        <v>6.6</v>
      </c>
      <c r="Q261">
        <v>312.33999999999997</v>
      </c>
      <c r="R261" s="1"/>
    </row>
    <row r="262" spans="1:18" x14ac:dyDescent="0.2">
      <c r="A262" s="1" t="s">
        <v>53</v>
      </c>
      <c r="B262">
        <v>3</v>
      </c>
      <c r="C262" s="1" t="s">
        <v>83</v>
      </c>
      <c r="D262" s="2">
        <v>45679</v>
      </c>
      <c r="E262" s="1" t="s">
        <v>48</v>
      </c>
      <c r="F262" s="1" t="s">
        <v>49</v>
      </c>
      <c r="G262">
        <v>8</v>
      </c>
      <c r="H262" t="s">
        <v>50</v>
      </c>
      <c r="I262">
        <v>0</v>
      </c>
      <c r="J262" t="s">
        <v>51</v>
      </c>
      <c r="K262" s="1" t="s">
        <v>49</v>
      </c>
      <c r="L262">
        <v>9</v>
      </c>
      <c r="M262">
        <v>336.57</v>
      </c>
      <c r="N262">
        <v>9</v>
      </c>
      <c r="Q262">
        <v>327.57</v>
      </c>
      <c r="R262" s="1"/>
    </row>
    <row r="263" spans="1:18" x14ac:dyDescent="0.2">
      <c r="A263" s="1" t="s">
        <v>46</v>
      </c>
      <c r="B263">
        <v>4</v>
      </c>
      <c r="C263" s="1" t="s">
        <v>87</v>
      </c>
      <c r="D263" s="2">
        <v>45679</v>
      </c>
      <c r="E263" s="1" t="s">
        <v>48</v>
      </c>
      <c r="F263" s="1" t="s">
        <v>49</v>
      </c>
      <c r="G263">
        <v>14</v>
      </c>
      <c r="H263" t="s">
        <v>50</v>
      </c>
      <c r="I263">
        <v>0</v>
      </c>
      <c r="J263" t="s">
        <v>51</v>
      </c>
      <c r="K263" s="1" t="s">
        <v>49</v>
      </c>
      <c r="L263">
        <v>6</v>
      </c>
      <c r="M263">
        <v>225.7</v>
      </c>
      <c r="N263">
        <v>9.6000000000000014</v>
      </c>
      <c r="Q263">
        <v>216.1</v>
      </c>
      <c r="R263" s="1"/>
    </row>
    <row r="264" spans="1:18" x14ac:dyDescent="0.2">
      <c r="A264" s="1" t="s">
        <v>46</v>
      </c>
      <c r="B264">
        <v>4</v>
      </c>
      <c r="C264" s="1" t="s">
        <v>146</v>
      </c>
      <c r="D264" s="2">
        <v>45679</v>
      </c>
      <c r="E264" s="1" t="s">
        <v>48</v>
      </c>
      <c r="F264" s="1" t="s">
        <v>49</v>
      </c>
      <c r="G264">
        <v>18</v>
      </c>
      <c r="H264" t="s">
        <v>51</v>
      </c>
      <c r="I264" t="s">
        <v>81</v>
      </c>
      <c r="J264">
        <v>1000</v>
      </c>
      <c r="K264" s="1" t="s">
        <v>49</v>
      </c>
      <c r="L264">
        <v>14</v>
      </c>
      <c r="M264">
        <v>642.69000000000005</v>
      </c>
      <c r="N264">
        <v>29.400000000000002</v>
      </c>
      <c r="Q264">
        <v>613.29000000000008</v>
      </c>
      <c r="R264" s="1"/>
    </row>
    <row r="265" spans="1:18" x14ac:dyDescent="0.2">
      <c r="A265" s="1" t="s">
        <v>53</v>
      </c>
      <c r="B265">
        <v>4</v>
      </c>
      <c r="C265" s="1" t="s">
        <v>146</v>
      </c>
      <c r="D265" s="2">
        <v>45679</v>
      </c>
      <c r="E265" s="1" t="s">
        <v>48</v>
      </c>
      <c r="F265" s="1" t="s">
        <v>49</v>
      </c>
      <c r="G265">
        <v>18</v>
      </c>
      <c r="H265" t="s">
        <v>51</v>
      </c>
      <c r="I265" t="s">
        <v>81</v>
      </c>
      <c r="J265">
        <v>1000</v>
      </c>
      <c r="K265" s="1" t="s">
        <v>49</v>
      </c>
      <c r="L265">
        <v>9</v>
      </c>
      <c r="M265">
        <v>514.24</v>
      </c>
      <c r="N265">
        <v>18.900000000000002</v>
      </c>
      <c r="Q265">
        <v>495.34000000000003</v>
      </c>
      <c r="R265" s="1"/>
    </row>
    <row r="266" spans="1:18" x14ac:dyDescent="0.2">
      <c r="A266" s="1" t="s">
        <v>53</v>
      </c>
      <c r="B266">
        <v>4</v>
      </c>
      <c r="C266" s="1" t="s">
        <v>96</v>
      </c>
      <c r="D266" s="2">
        <v>45679</v>
      </c>
      <c r="E266" s="1" t="s">
        <v>48</v>
      </c>
      <c r="F266" s="1" t="s">
        <v>49</v>
      </c>
      <c r="G266">
        <v>18</v>
      </c>
      <c r="H266" t="s">
        <v>50</v>
      </c>
      <c r="I266">
        <v>0</v>
      </c>
      <c r="J266" t="s">
        <v>51</v>
      </c>
      <c r="K266" s="1" t="s">
        <v>49</v>
      </c>
      <c r="L266">
        <v>7</v>
      </c>
      <c r="M266">
        <v>399.93</v>
      </c>
      <c r="N266">
        <v>14.700000000000001</v>
      </c>
      <c r="Q266">
        <v>385.23</v>
      </c>
      <c r="R266" s="1"/>
    </row>
    <row r="267" spans="1:18" x14ac:dyDescent="0.2">
      <c r="A267" s="1" t="s">
        <v>46</v>
      </c>
      <c r="B267">
        <v>5</v>
      </c>
      <c r="C267" s="1" t="s">
        <v>58</v>
      </c>
      <c r="D267" s="2">
        <v>45679</v>
      </c>
      <c r="E267" s="1" t="s">
        <v>48</v>
      </c>
      <c r="F267" s="1" t="s">
        <v>49</v>
      </c>
      <c r="G267">
        <v>12</v>
      </c>
      <c r="H267" t="s">
        <v>50</v>
      </c>
      <c r="I267">
        <v>0</v>
      </c>
      <c r="J267" t="s">
        <v>51</v>
      </c>
      <c r="K267" s="1" t="s">
        <v>49</v>
      </c>
      <c r="L267">
        <v>13</v>
      </c>
      <c r="M267">
        <v>610.33500000000004</v>
      </c>
      <c r="N267">
        <v>18.2</v>
      </c>
      <c r="Q267">
        <v>592.13499999999999</v>
      </c>
      <c r="R267" s="1"/>
    </row>
    <row r="268" spans="1:18" x14ac:dyDescent="0.2">
      <c r="A268" s="1" t="s">
        <v>53</v>
      </c>
      <c r="B268">
        <v>5</v>
      </c>
      <c r="C268" s="1" t="s">
        <v>58</v>
      </c>
      <c r="D268" s="2">
        <v>45679</v>
      </c>
      <c r="E268" s="1" t="s">
        <v>48</v>
      </c>
      <c r="F268" s="1" t="s">
        <v>49</v>
      </c>
      <c r="G268">
        <v>12</v>
      </c>
      <c r="H268" t="s">
        <v>50</v>
      </c>
      <c r="I268">
        <v>0</v>
      </c>
      <c r="J268" t="s">
        <v>51</v>
      </c>
      <c r="K268" s="1" t="s">
        <v>49</v>
      </c>
      <c r="L268">
        <v>11</v>
      </c>
      <c r="M268">
        <v>642.05999999999995</v>
      </c>
      <c r="N268">
        <v>15.399999999999999</v>
      </c>
      <c r="Q268">
        <v>626.66</v>
      </c>
      <c r="R268" s="1"/>
    </row>
    <row r="269" spans="1:18" x14ac:dyDescent="0.2">
      <c r="A269" s="1" t="s">
        <v>46</v>
      </c>
      <c r="B269">
        <v>1</v>
      </c>
      <c r="C269" s="1" t="s">
        <v>54</v>
      </c>
      <c r="D269" s="2">
        <v>45680</v>
      </c>
      <c r="E269" s="1" t="s">
        <v>48</v>
      </c>
      <c r="F269" s="1" t="s">
        <v>49</v>
      </c>
      <c r="G269">
        <v>2</v>
      </c>
      <c r="H269" t="s">
        <v>50</v>
      </c>
      <c r="I269">
        <v>0</v>
      </c>
      <c r="J269" t="s">
        <v>51</v>
      </c>
      <c r="K269" s="1" t="s">
        <v>49</v>
      </c>
      <c r="L269">
        <v>11</v>
      </c>
      <c r="M269">
        <v>117.64</v>
      </c>
      <c r="N269">
        <v>2.2000000000000002</v>
      </c>
      <c r="O269">
        <v>60</v>
      </c>
      <c r="Q269">
        <v>115.44</v>
      </c>
      <c r="R269" s="1"/>
    </row>
    <row r="270" spans="1:18" x14ac:dyDescent="0.2">
      <c r="A270" s="1" t="s">
        <v>53</v>
      </c>
      <c r="B270">
        <v>1</v>
      </c>
      <c r="C270" s="1" t="s">
        <v>54</v>
      </c>
      <c r="D270" s="2">
        <v>45680</v>
      </c>
      <c r="E270" s="1" t="s">
        <v>48</v>
      </c>
      <c r="F270" s="1" t="s">
        <v>49</v>
      </c>
      <c r="G270">
        <v>2</v>
      </c>
      <c r="H270" t="s">
        <v>50</v>
      </c>
      <c r="I270">
        <v>0</v>
      </c>
      <c r="J270" t="s">
        <v>51</v>
      </c>
      <c r="K270" s="1" t="s">
        <v>49</v>
      </c>
      <c r="L270">
        <v>9</v>
      </c>
      <c r="M270">
        <v>122.64</v>
      </c>
      <c r="N270">
        <v>1.8</v>
      </c>
      <c r="O270">
        <v>60</v>
      </c>
      <c r="Q270">
        <v>120.84</v>
      </c>
      <c r="R270" s="1"/>
    </row>
    <row r="271" spans="1:18" x14ac:dyDescent="0.2">
      <c r="A271" s="1" t="s">
        <v>53</v>
      </c>
      <c r="B271">
        <v>2</v>
      </c>
      <c r="C271" s="1" t="s">
        <v>74</v>
      </c>
      <c r="D271" s="2">
        <v>45680</v>
      </c>
      <c r="E271" s="1" t="s">
        <v>48</v>
      </c>
      <c r="F271" s="1" t="s">
        <v>49</v>
      </c>
      <c r="G271">
        <v>4</v>
      </c>
      <c r="H271" t="s">
        <v>50</v>
      </c>
      <c r="I271">
        <v>0</v>
      </c>
      <c r="J271" t="s">
        <v>51</v>
      </c>
      <c r="K271" s="1" t="s">
        <v>49</v>
      </c>
      <c r="L271">
        <v>10</v>
      </c>
      <c r="M271">
        <v>203.28</v>
      </c>
      <c r="N271">
        <v>4</v>
      </c>
      <c r="Q271">
        <v>199.28</v>
      </c>
      <c r="R271" s="1"/>
    </row>
    <row r="272" spans="1:18" x14ac:dyDescent="0.2">
      <c r="A272" s="1" t="s">
        <v>46</v>
      </c>
      <c r="B272">
        <v>3</v>
      </c>
      <c r="C272" s="1" t="s">
        <v>83</v>
      </c>
      <c r="D272" s="2">
        <v>45680</v>
      </c>
      <c r="E272" s="1" t="s">
        <v>48</v>
      </c>
      <c r="F272" s="1" t="s">
        <v>49</v>
      </c>
      <c r="G272">
        <v>8</v>
      </c>
      <c r="H272" t="s">
        <v>50</v>
      </c>
      <c r="I272">
        <v>0</v>
      </c>
      <c r="J272" t="s">
        <v>51</v>
      </c>
      <c r="K272" s="1" t="s">
        <v>49</v>
      </c>
      <c r="L272">
        <v>11</v>
      </c>
      <c r="M272">
        <v>419.48</v>
      </c>
      <c r="N272">
        <v>8.8000000000000007</v>
      </c>
      <c r="Q272">
        <v>410.68</v>
      </c>
      <c r="R272" s="1"/>
    </row>
    <row r="273" spans="1:18" x14ac:dyDescent="0.2">
      <c r="A273" s="1" t="s">
        <v>53</v>
      </c>
      <c r="B273">
        <v>3</v>
      </c>
      <c r="C273" s="1" t="s">
        <v>83</v>
      </c>
      <c r="D273" s="2">
        <v>45680</v>
      </c>
      <c r="E273" s="1" t="s">
        <v>48</v>
      </c>
      <c r="F273" s="1" t="s">
        <v>49</v>
      </c>
      <c r="G273">
        <v>8</v>
      </c>
      <c r="H273" t="s">
        <v>50</v>
      </c>
      <c r="I273">
        <v>0</v>
      </c>
      <c r="J273" t="s">
        <v>51</v>
      </c>
      <c r="K273" s="1" t="s">
        <v>49</v>
      </c>
      <c r="L273">
        <v>8</v>
      </c>
      <c r="M273">
        <v>325.55</v>
      </c>
      <c r="N273">
        <v>6.4</v>
      </c>
      <c r="Q273">
        <v>319.15000000000003</v>
      </c>
      <c r="R273" s="1"/>
    </row>
    <row r="274" spans="1:18" x14ac:dyDescent="0.2">
      <c r="A274" s="1" t="s">
        <v>46</v>
      </c>
      <c r="B274">
        <v>4</v>
      </c>
      <c r="C274" s="1" t="s">
        <v>96</v>
      </c>
      <c r="D274" s="2">
        <v>45680</v>
      </c>
      <c r="E274" s="1" t="s">
        <v>48</v>
      </c>
      <c r="F274" s="1" t="s">
        <v>49</v>
      </c>
      <c r="G274">
        <v>18</v>
      </c>
      <c r="H274" t="s">
        <v>50</v>
      </c>
      <c r="I274">
        <v>0</v>
      </c>
      <c r="J274" t="s">
        <v>51</v>
      </c>
      <c r="K274" s="1" t="s">
        <v>49</v>
      </c>
      <c r="L274">
        <v>5</v>
      </c>
      <c r="M274">
        <v>264.93</v>
      </c>
      <c r="N274">
        <v>10.5</v>
      </c>
      <c r="Q274">
        <v>254.43</v>
      </c>
      <c r="R274" s="1"/>
    </row>
    <row r="275" spans="1:18" x14ac:dyDescent="0.2">
      <c r="A275" s="1" t="s">
        <v>46</v>
      </c>
      <c r="B275">
        <v>4</v>
      </c>
      <c r="C275" s="1" t="s">
        <v>147</v>
      </c>
      <c r="D275" s="2">
        <v>45680</v>
      </c>
      <c r="E275" s="1" t="s">
        <v>148</v>
      </c>
      <c r="F275" s="1" t="s">
        <v>49</v>
      </c>
      <c r="G275">
        <v>20</v>
      </c>
      <c r="H275" t="s">
        <v>76</v>
      </c>
      <c r="I275" t="s">
        <v>100</v>
      </c>
      <c r="J275">
        <v>100</v>
      </c>
      <c r="K275" s="1" t="s">
        <v>49</v>
      </c>
      <c r="L275">
        <v>2</v>
      </c>
      <c r="M275">
        <v>106.6</v>
      </c>
      <c r="N275">
        <v>4.8</v>
      </c>
      <c r="Q275">
        <v>101.8</v>
      </c>
      <c r="R275" s="1"/>
    </row>
    <row r="276" spans="1:18" x14ac:dyDescent="0.2">
      <c r="A276" s="1" t="s">
        <v>46</v>
      </c>
      <c r="B276">
        <v>4</v>
      </c>
      <c r="C276" s="1" t="s">
        <v>149</v>
      </c>
      <c r="D276" s="2">
        <v>45680</v>
      </c>
      <c r="E276" s="1" t="s">
        <v>48</v>
      </c>
      <c r="F276" s="1" t="s">
        <v>49</v>
      </c>
      <c r="G276">
        <v>20</v>
      </c>
      <c r="H276" t="s">
        <v>50</v>
      </c>
      <c r="I276">
        <v>0</v>
      </c>
      <c r="J276" t="s">
        <v>51</v>
      </c>
      <c r="K276" s="1" t="s">
        <v>49</v>
      </c>
      <c r="L276">
        <v>10</v>
      </c>
      <c r="M276">
        <v>547.91999999999996</v>
      </c>
      <c r="N276">
        <v>24</v>
      </c>
      <c r="Q276">
        <v>523.91999999999996</v>
      </c>
      <c r="R276" s="1"/>
    </row>
    <row r="277" spans="1:18" x14ac:dyDescent="0.2">
      <c r="A277" s="1" t="s">
        <v>53</v>
      </c>
      <c r="B277">
        <v>4</v>
      </c>
      <c r="C277" s="1" t="s">
        <v>149</v>
      </c>
      <c r="D277" s="2">
        <v>45680</v>
      </c>
      <c r="E277" s="1" t="s">
        <v>48</v>
      </c>
      <c r="F277" s="1" t="s">
        <v>49</v>
      </c>
      <c r="G277">
        <v>20</v>
      </c>
      <c r="H277" t="s">
        <v>50</v>
      </c>
      <c r="I277">
        <v>0</v>
      </c>
      <c r="J277" t="s">
        <v>51</v>
      </c>
      <c r="K277" s="1" t="s">
        <v>49</v>
      </c>
      <c r="L277">
        <v>16</v>
      </c>
      <c r="M277">
        <v>926.78</v>
      </c>
      <c r="N277">
        <v>38.4</v>
      </c>
      <c r="Q277">
        <v>888.38</v>
      </c>
      <c r="R277" s="1"/>
    </row>
    <row r="278" spans="1:18" x14ac:dyDescent="0.2">
      <c r="A278" s="1" t="s">
        <v>46</v>
      </c>
      <c r="B278">
        <v>5</v>
      </c>
      <c r="C278" s="1" t="s">
        <v>58</v>
      </c>
      <c r="D278" s="2">
        <v>45680</v>
      </c>
      <c r="E278" s="1" t="s">
        <v>48</v>
      </c>
      <c r="F278" s="1" t="s">
        <v>49</v>
      </c>
      <c r="G278">
        <v>12</v>
      </c>
      <c r="H278" t="s">
        <v>50</v>
      </c>
      <c r="I278">
        <v>0</v>
      </c>
      <c r="J278" t="s">
        <v>51</v>
      </c>
      <c r="K278" s="1" t="s">
        <v>49</v>
      </c>
      <c r="L278">
        <v>14</v>
      </c>
      <c r="M278">
        <v>648.35</v>
      </c>
      <c r="N278">
        <v>19.599999999999998</v>
      </c>
      <c r="Q278">
        <v>628.75</v>
      </c>
      <c r="R278" s="1"/>
    </row>
    <row r="279" spans="1:18" x14ac:dyDescent="0.2">
      <c r="A279" s="1" t="s">
        <v>53</v>
      </c>
      <c r="B279">
        <v>5</v>
      </c>
      <c r="C279" s="1" t="s">
        <v>58</v>
      </c>
      <c r="D279" s="2">
        <v>45680</v>
      </c>
      <c r="E279" s="1" t="s">
        <v>48</v>
      </c>
      <c r="F279" s="1" t="s">
        <v>49</v>
      </c>
      <c r="G279">
        <v>12</v>
      </c>
      <c r="H279" t="s">
        <v>50</v>
      </c>
      <c r="I279">
        <v>0</v>
      </c>
      <c r="J279" t="s">
        <v>51</v>
      </c>
      <c r="K279" s="1" t="s">
        <v>49</v>
      </c>
      <c r="L279">
        <v>10</v>
      </c>
      <c r="M279">
        <v>607.61</v>
      </c>
      <c r="N279">
        <v>14</v>
      </c>
      <c r="Q279">
        <v>593.61</v>
      </c>
      <c r="R279" s="1"/>
    </row>
    <row r="280" spans="1:18" x14ac:dyDescent="0.2">
      <c r="A280" s="1" t="s">
        <v>46</v>
      </c>
      <c r="B280">
        <v>1</v>
      </c>
      <c r="C280" s="1" t="s">
        <v>54</v>
      </c>
      <c r="D280" s="2">
        <v>45681</v>
      </c>
      <c r="E280" s="1" t="s">
        <v>48</v>
      </c>
      <c r="F280" s="1" t="s">
        <v>49</v>
      </c>
      <c r="G280">
        <v>2</v>
      </c>
      <c r="H280" t="s">
        <v>50</v>
      </c>
      <c r="I280">
        <v>0</v>
      </c>
      <c r="J280" t="s">
        <v>51</v>
      </c>
      <c r="K280" s="1" t="s">
        <v>49</v>
      </c>
      <c r="L280">
        <v>9</v>
      </c>
      <c r="M280">
        <v>101.02</v>
      </c>
      <c r="N280">
        <v>1.8</v>
      </c>
      <c r="O280">
        <v>45</v>
      </c>
      <c r="Q280">
        <v>99.22</v>
      </c>
      <c r="R280" s="1"/>
    </row>
    <row r="281" spans="1:18" x14ac:dyDescent="0.2">
      <c r="A281" s="1" t="s">
        <v>53</v>
      </c>
      <c r="B281">
        <v>1</v>
      </c>
      <c r="C281" s="1" t="s">
        <v>54</v>
      </c>
      <c r="D281" s="2">
        <v>45681</v>
      </c>
      <c r="E281" s="1" t="s">
        <v>48</v>
      </c>
      <c r="F281" s="1" t="s">
        <v>49</v>
      </c>
      <c r="G281">
        <v>2</v>
      </c>
      <c r="H281" t="s">
        <v>50</v>
      </c>
      <c r="I281">
        <v>0</v>
      </c>
      <c r="J281" t="s">
        <v>51</v>
      </c>
      <c r="K281" s="1" t="s">
        <v>49</v>
      </c>
      <c r="L281">
        <v>9</v>
      </c>
      <c r="M281">
        <v>126.38</v>
      </c>
      <c r="N281">
        <v>1.8</v>
      </c>
      <c r="O281">
        <v>55</v>
      </c>
      <c r="Q281">
        <v>124.58</v>
      </c>
      <c r="R281" s="1"/>
    </row>
    <row r="282" spans="1:18" x14ac:dyDescent="0.2">
      <c r="A282" s="1" t="s">
        <v>46</v>
      </c>
      <c r="B282">
        <v>2</v>
      </c>
      <c r="C282" s="1" t="s">
        <v>74</v>
      </c>
      <c r="D282" s="2">
        <v>45681</v>
      </c>
      <c r="E282" s="1" t="s">
        <v>48</v>
      </c>
      <c r="F282" s="1" t="s">
        <v>49</v>
      </c>
      <c r="G282">
        <v>4</v>
      </c>
      <c r="H282" t="s">
        <v>50</v>
      </c>
      <c r="I282">
        <v>0</v>
      </c>
      <c r="J282" t="s">
        <v>51</v>
      </c>
      <c r="K282" s="1" t="s">
        <v>49</v>
      </c>
      <c r="L282">
        <v>3</v>
      </c>
      <c r="M282">
        <v>46.98</v>
      </c>
      <c r="N282">
        <v>1.2000000000000002</v>
      </c>
      <c r="Q282">
        <v>45.779999999999994</v>
      </c>
      <c r="R282" s="1"/>
    </row>
    <row r="283" spans="1:18" x14ac:dyDescent="0.2">
      <c r="A283" s="1" t="s">
        <v>53</v>
      </c>
      <c r="B283">
        <v>2</v>
      </c>
      <c r="C283" s="1" t="s">
        <v>109</v>
      </c>
      <c r="D283" s="2">
        <v>45681</v>
      </c>
      <c r="E283" s="1" t="s">
        <v>48</v>
      </c>
      <c r="F283" s="1" t="s">
        <v>49</v>
      </c>
      <c r="G283">
        <v>5</v>
      </c>
      <c r="H283" t="s">
        <v>50</v>
      </c>
      <c r="I283">
        <v>0</v>
      </c>
      <c r="J283" t="s">
        <v>51</v>
      </c>
      <c r="K283" s="1" t="s">
        <v>49</v>
      </c>
      <c r="L283">
        <v>8</v>
      </c>
      <c r="M283">
        <v>181.51</v>
      </c>
      <c r="N283">
        <v>4</v>
      </c>
      <c r="Q283">
        <v>177.51</v>
      </c>
      <c r="R283" s="1"/>
    </row>
    <row r="284" spans="1:18" x14ac:dyDescent="0.2">
      <c r="A284" s="1" t="s">
        <v>46</v>
      </c>
      <c r="B284">
        <v>3</v>
      </c>
      <c r="C284" s="1" t="s">
        <v>83</v>
      </c>
      <c r="D284" s="2">
        <v>45681</v>
      </c>
      <c r="E284" s="1" t="s">
        <v>48</v>
      </c>
      <c r="F284" s="1" t="s">
        <v>49</v>
      </c>
      <c r="G284">
        <v>8</v>
      </c>
      <c r="H284" t="s">
        <v>50</v>
      </c>
      <c r="I284">
        <v>0</v>
      </c>
      <c r="J284" t="s">
        <v>51</v>
      </c>
      <c r="K284" s="1" t="s">
        <v>49</v>
      </c>
      <c r="L284">
        <v>2</v>
      </c>
      <c r="M284">
        <v>93.3</v>
      </c>
      <c r="N284">
        <v>1.6</v>
      </c>
      <c r="Q284">
        <v>91.7</v>
      </c>
      <c r="R284" s="1"/>
    </row>
    <row r="285" spans="1:18" x14ac:dyDescent="0.2">
      <c r="A285" s="1" t="s">
        <v>46</v>
      </c>
      <c r="B285">
        <v>3</v>
      </c>
      <c r="C285" s="1" t="s">
        <v>126</v>
      </c>
      <c r="D285" s="2">
        <v>45681</v>
      </c>
      <c r="E285" s="1" t="s">
        <v>48</v>
      </c>
      <c r="F285" s="1" t="s">
        <v>49</v>
      </c>
      <c r="G285">
        <v>6</v>
      </c>
      <c r="H285" t="s">
        <v>50</v>
      </c>
      <c r="I285">
        <v>0</v>
      </c>
      <c r="J285" t="s">
        <v>51</v>
      </c>
      <c r="K285" s="1" t="s">
        <v>49</v>
      </c>
      <c r="L285">
        <v>5</v>
      </c>
      <c r="M285">
        <v>150.44</v>
      </c>
      <c r="N285">
        <v>3.7</v>
      </c>
      <c r="Q285">
        <v>146.74</v>
      </c>
      <c r="R285" s="1"/>
    </row>
    <row r="286" spans="1:18" x14ac:dyDescent="0.2">
      <c r="A286" s="1" t="s">
        <v>53</v>
      </c>
      <c r="B286">
        <v>3</v>
      </c>
      <c r="C286" s="1" t="s">
        <v>126</v>
      </c>
      <c r="D286" s="2">
        <v>45681</v>
      </c>
      <c r="E286" s="1" t="s">
        <v>48</v>
      </c>
      <c r="F286" s="1" t="s">
        <v>49</v>
      </c>
      <c r="G286">
        <v>6</v>
      </c>
      <c r="H286" t="s">
        <v>50</v>
      </c>
      <c r="I286">
        <v>0</v>
      </c>
      <c r="J286" t="s">
        <v>51</v>
      </c>
      <c r="K286" s="1" t="s">
        <v>49</v>
      </c>
      <c r="L286">
        <v>10</v>
      </c>
      <c r="M286">
        <v>332.15</v>
      </c>
      <c r="N286">
        <v>7.4</v>
      </c>
      <c r="Q286">
        <v>324.75</v>
      </c>
      <c r="R286" s="1"/>
    </row>
    <row r="287" spans="1:18" x14ac:dyDescent="0.2">
      <c r="A287" s="1" t="s">
        <v>46</v>
      </c>
      <c r="B287">
        <v>4</v>
      </c>
      <c r="C287" s="1" t="s">
        <v>149</v>
      </c>
      <c r="D287" s="2">
        <v>45681</v>
      </c>
      <c r="E287" s="1" t="s">
        <v>48</v>
      </c>
      <c r="F287" s="1" t="s">
        <v>49</v>
      </c>
      <c r="G287">
        <v>20</v>
      </c>
      <c r="H287" t="s">
        <v>50</v>
      </c>
      <c r="I287">
        <v>0</v>
      </c>
      <c r="J287" t="s">
        <v>51</v>
      </c>
      <c r="K287" s="1" t="s">
        <v>49</v>
      </c>
      <c r="L287">
        <v>5</v>
      </c>
      <c r="M287">
        <v>300.16000000000003</v>
      </c>
      <c r="N287">
        <v>12</v>
      </c>
      <c r="Q287">
        <v>288.16000000000003</v>
      </c>
      <c r="R287" s="1"/>
    </row>
    <row r="288" spans="1:18" x14ac:dyDescent="0.2">
      <c r="A288" s="1" t="s">
        <v>46</v>
      </c>
      <c r="B288">
        <v>4</v>
      </c>
      <c r="C288" s="1" t="s">
        <v>103</v>
      </c>
      <c r="D288" s="2">
        <v>45681</v>
      </c>
      <c r="E288" s="1" t="s">
        <v>48</v>
      </c>
      <c r="F288" s="1" t="s">
        <v>49</v>
      </c>
      <c r="G288">
        <v>24</v>
      </c>
      <c r="H288" t="s">
        <v>50</v>
      </c>
      <c r="I288">
        <v>0</v>
      </c>
      <c r="J288" t="s">
        <v>51</v>
      </c>
      <c r="K288" s="1" t="s">
        <v>49</v>
      </c>
      <c r="L288">
        <v>5</v>
      </c>
      <c r="M288">
        <v>248.02</v>
      </c>
      <c r="N288">
        <v>15</v>
      </c>
      <c r="Q288">
        <v>233.02</v>
      </c>
      <c r="R288" s="1"/>
    </row>
    <row r="289" spans="1:18" x14ac:dyDescent="0.2">
      <c r="A289" s="1" t="s">
        <v>53</v>
      </c>
      <c r="B289">
        <v>4</v>
      </c>
      <c r="C289" s="1" t="s">
        <v>103</v>
      </c>
      <c r="D289" s="2">
        <v>45681</v>
      </c>
      <c r="E289" s="1" t="s">
        <v>48</v>
      </c>
      <c r="F289" s="1" t="s">
        <v>49</v>
      </c>
      <c r="G289">
        <v>24</v>
      </c>
      <c r="H289" t="s">
        <v>50</v>
      </c>
      <c r="I289">
        <v>0</v>
      </c>
      <c r="J289" t="s">
        <v>51</v>
      </c>
      <c r="K289" s="1" t="s">
        <v>49</v>
      </c>
      <c r="L289">
        <v>13</v>
      </c>
      <c r="M289">
        <v>912.1</v>
      </c>
      <c r="N289">
        <v>39</v>
      </c>
      <c r="Q289">
        <v>873.1</v>
      </c>
      <c r="R289" s="1"/>
    </row>
    <row r="290" spans="1:18" x14ac:dyDescent="0.2">
      <c r="A290" s="1" t="s">
        <v>46</v>
      </c>
      <c r="B290">
        <v>5</v>
      </c>
      <c r="C290" s="1" t="s">
        <v>58</v>
      </c>
      <c r="D290" s="2">
        <v>45681</v>
      </c>
      <c r="E290" s="1" t="s">
        <v>48</v>
      </c>
      <c r="F290" s="1" t="s">
        <v>49</v>
      </c>
      <c r="G290">
        <v>12</v>
      </c>
      <c r="H290" t="s">
        <v>50</v>
      </c>
      <c r="I290">
        <v>0</v>
      </c>
      <c r="J290" t="s">
        <v>51</v>
      </c>
      <c r="K290" s="1" t="s">
        <v>49</v>
      </c>
      <c r="L290">
        <v>9</v>
      </c>
      <c r="M290">
        <v>449.08</v>
      </c>
      <c r="N290">
        <v>12.6</v>
      </c>
      <c r="Q290">
        <v>436.47999999999996</v>
      </c>
      <c r="R290" s="1"/>
    </row>
    <row r="291" spans="1:18" x14ac:dyDescent="0.2">
      <c r="A291" s="1" t="s">
        <v>53</v>
      </c>
      <c r="B291">
        <v>5</v>
      </c>
      <c r="C291" s="1" t="s">
        <v>58</v>
      </c>
      <c r="D291" s="2">
        <v>45681</v>
      </c>
      <c r="E291" s="1" t="s">
        <v>48</v>
      </c>
      <c r="F291" s="1" t="s">
        <v>49</v>
      </c>
      <c r="G291">
        <v>12</v>
      </c>
      <c r="H291" t="s">
        <v>50</v>
      </c>
      <c r="I291">
        <v>0</v>
      </c>
      <c r="J291" t="s">
        <v>51</v>
      </c>
      <c r="K291" s="1" t="s">
        <v>49</v>
      </c>
      <c r="L291">
        <v>10</v>
      </c>
      <c r="M291">
        <v>598.18499999999995</v>
      </c>
      <c r="N291">
        <v>14</v>
      </c>
      <c r="Q291">
        <v>584.18499999999995</v>
      </c>
      <c r="R291" s="1"/>
    </row>
    <row r="292" spans="1:18" x14ac:dyDescent="0.2">
      <c r="A292" s="1" t="s">
        <v>46</v>
      </c>
      <c r="B292">
        <v>1</v>
      </c>
      <c r="C292" s="1" t="s">
        <v>54</v>
      </c>
      <c r="D292" s="2">
        <v>45682</v>
      </c>
      <c r="E292" s="1" t="s">
        <v>48</v>
      </c>
      <c r="F292" s="1" t="s">
        <v>49</v>
      </c>
      <c r="G292">
        <v>2</v>
      </c>
      <c r="H292" t="s">
        <v>50</v>
      </c>
      <c r="I292">
        <v>0</v>
      </c>
      <c r="J292" t="s">
        <v>51</v>
      </c>
      <c r="K292" s="1" t="s">
        <v>49</v>
      </c>
      <c r="L292">
        <v>13</v>
      </c>
      <c r="M292">
        <v>118.82</v>
      </c>
      <c r="N292">
        <v>2.6</v>
      </c>
      <c r="O292">
        <v>30</v>
      </c>
      <c r="Q292">
        <v>116.22</v>
      </c>
      <c r="R292" s="1"/>
    </row>
    <row r="293" spans="1:18" x14ac:dyDescent="0.2">
      <c r="A293" s="1" t="s">
        <v>53</v>
      </c>
      <c r="B293">
        <v>1</v>
      </c>
      <c r="C293" s="1" t="s">
        <v>54</v>
      </c>
      <c r="D293" s="2">
        <v>45682</v>
      </c>
      <c r="E293" s="1" t="s">
        <v>48</v>
      </c>
      <c r="F293" s="1" t="s">
        <v>49</v>
      </c>
      <c r="G293">
        <v>2</v>
      </c>
      <c r="H293" t="s">
        <v>50</v>
      </c>
      <c r="I293">
        <v>0</v>
      </c>
      <c r="J293" t="s">
        <v>51</v>
      </c>
      <c r="K293" s="1" t="s">
        <v>49</v>
      </c>
      <c r="L293">
        <v>8</v>
      </c>
      <c r="M293">
        <v>114.48999999999998</v>
      </c>
      <c r="N293">
        <v>1.6</v>
      </c>
      <c r="O293">
        <v>30</v>
      </c>
      <c r="Q293">
        <v>112.88999999999999</v>
      </c>
      <c r="R293" s="1"/>
    </row>
    <row r="294" spans="1:18" x14ac:dyDescent="0.2">
      <c r="A294" s="1" t="s">
        <v>46</v>
      </c>
      <c r="B294">
        <v>2</v>
      </c>
      <c r="C294" s="1" t="s">
        <v>109</v>
      </c>
      <c r="D294" s="2">
        <v>45682</v>
      </c>
      <c r="E294" s="1" t="s">
        <v>48</v>
      </c>
      <c r="F294" s="1" t="s">
        <v>49</v>
      </c>
      <c r="G294">
        <v>5</v>
      </c>
      <c r="H294" t="s">
        <v>50</v>
      </c>
      <c r="I294">
        <v>0</v>
      </c>
      <c r="J294" t="s">
        <v>51</v>
      </c>
      <c r="K294" s="1" t="s">
        <v>49</v>
      </c>
      <c r="L294">
        <v>9</v>
      </c>
      <c r="M294">
        <v>210.18999999999997</v>
      </c>
      <c r="N294">
        <v>4.5</v>
      </c>
      <c r="Q294">
        <v>205.68999999999997</v>
      </c>
      <c r="R294" s="1"/>
    </row>
    <row r="295" spans="1:18" x14ac:dyDescent="0.2">
      <c r="A295" s="1" t="s">
        <v>53</v>
      </c>
      <c r="B295">
        <v>2</v>
      </c>
      <c r="C295" s="1" t="s">
        <v>109</v>
      </c>
      <c r="D295" s="2">
        <v>45682</v>
      </c>
      <c r="E295" s="1" t="s">
        <v>48</v>
      </c>
      <c r="F295" s="1" t="s">
        <v>49</v>
      </c>
      <c r="G295">
        <v>5</v>
      </c>
      <c r="H295" t="s">
        <v>50</v>
      </c>
      <c r="I295">
        <v>0</v>
      </c>
      <c r="J295" t="s">
        <v>51</v>
      </c>
      <c r="K295" s="1" t="s">
        <v>49</v>
      </c>
      <c r="L295">
        <v>9</v>
      </c>
      <c r="M295">
        <v>231.36</v>
      </c>
      <c r="N295">
        <v>4.5</v>
      </c>
      <c r="Q295">
        <v>226.86</v>
      </c>
      <c r="R295" s="1"/>
    </row>
    <row r="296" spans="1:18" x14ac:dyDescent="0.2">
      <c r="A296" s="1" t="s">
        <v>46</v>
      </c>
      <c r="B296">
        <v>3</v>
      </c>
      <c r="C296" s="1" t="s">
        <v>126</v>
      </c>
      <c r="D296" s="2">
        <v>45682</v>
      </c>
      <c r="E296" s="1" t="s">
        <v>48</v>
      </c>
      <c r="F296" s="1" t="s">
        <v>49</v>
      </c>
      <c r="G296">
        <v>6</v>
      </c>
      <c r="H296" t="s">
        <v>50</v>
      </c>
      <c r="I296">
        <v>0</v>
      </c>
      <c r="J296" t="s">
        <v>51</v>
      </c>
      <c r="K296" s="1" t="s">
        <v>49</v>
      </c>
      <c r="L296">
        <v>8</v>
      </c>
      <c r="M296">
        <v>223.44</v>
      </c>
      <c r="N296">
        <v>5.92</v>
      </c>
      <c r="Q296">
        <v>217.52</v>
      </c>
      <c r="R296" s="1"/>
    </row>
    <row r="297" spans="1:18" x14ac:dyDescent="0.2">
      <c r="A297" s="1" t="s">
        <v>53</v>
      </c>
      <c r="B297">
        <v>3</v>
      </c>
      <c r="C297" s="1" t="s">
        <v>126</v>
      </c>
      <c r="D297" s="2">
        <v>45682</v>
      </c>
      <c r="E297" s="1" t="s">
        <v>48</v>
      </c>
      <c r="F297" s="1" t="s">
        <v>49</v>
      </c>
      <c r="G297">
        <v>6</v>
      </c>
      <c r="H297" t="s">
        <v>50</v>
      </c>
      <c r="I297">
        <v>0</v>
      </c>
      <c r="J297" t="s">
        <v>51</v>
      </c>
      <c r="K297" s="1" t="s">
        <v>49</v>
      </c>
      <c r="L297">
        <v>8</v>
      </c>
      <c r="M297">
        <v>290.89</v>
      </c>
      <c r="N297">
        <v>5.92</v>
      </c>
      <c r="Q297">
        <v>284.96999999999997</v>
      </c>
      <c r="R297" s="1"/>
    </row>
    <row r="298" spans="1:18" x14ac:dyDescent="0.2">
      <c r="A298" s="1" t="s">
        <v>46</v>
      </c>
      <c r="B298">
        <v>4</v>
      </c>
      <c r="C298" s="1" t="s">
        <v>103</v>
      </c>
      <c r="D298" s="2">
        <v>45682</v>
      </c>
      <c r="E298" s="1" t="s">
        <v>48</v>
      </c>
      <c r="F298" s="1" t="s">
        <v>49</v>
      </c>
      <c r="G298">
        <v>24</v>
      </c>
      <c r="H298" t="s">
        <v>50</v>
      </c>
      <c r="I298">
        <v>0</v>
      </c>
      <c r="J298" t="s">
        <v>51</v>
      </c>
      <c r="K298" s="1" t="s">
        <v>49</v>
      </c>
      <c r="L298">
        <v>12</v>
      </c>
      <c r="M298">
        <v>816.49</v>
      </c>
      <c r="N298">
        <v>36</v>
      </c>
      <c r="Q298">
        <v>780.49</v>
      </c>
      <c r="R298" s="1"/>
    </row>
    <row r="299" spans="1:18" x14ac:dyDescent="0.2">
      <c r="A299" s="1" t="s">
        <v>53</v>
      </c>
      <c r="B299">
        <v>4</v>
      </c>
      <c r="C299" s="1" t="s">
        <v>103</v>
      </c>
      <c r="D299" s="2">
        <v>45682</v>
      </c>
      <c r="E299" s="1" t="s">
        <v>48</v>
      </c>
      <c r="F299" s="1" t="s">
        <v>49</v>
      </c>
      <c r="G299">
        <v>24</v>
      </c>
      <c r="H299" t="s">
        <v>50</v>
      </c>
      <c r="I299">
        <v>0</v>
      </c>
      <c r="J299" t="s">
        <v>51</v>
      </c>
      <c r="K299" s="1" t="s">
        <v>49</v>
      </c>
      <c r="L299">
        <v>2</v>
      </c>
      <c r="M299">
        <v>124.30000000000001</v>
      </c>
      <c r="N299">
        <v>6</v>
      </c>
      <c r="Q299">
        <v>118.30000000000001</v>
      </c>
      <c r="R299" s="1"/>
    </row>
    <row r="300" spans="1:18" x14ac:dyDescent="0.2">
      <c r="A300" s="1" t="s">
        <v>53</v>
      </c>
      <c r="B300">
        <v>4</v>
      </c>
      <c r="C300" s="1" t="s">
        <v>136</v>
      </c>
      <c r="D300" s="2">
        <v>45682</v>
      </c>
      <c r="E300" s="1" t="s">
        <v>48</v>
      </c>
      <c r="F300" s="1" t="s">
        <v>49</v>
      </c>
      <c r="G300">
        <v>28</v>
      </c>
      <c r="H300" t="s">
        <v>51</v>
      </c>
      <c r="I300" t="s">
        <v>81</v>
      </c>
      <c r="J300">
        <v>1500</v>
      </c>
      <c r="K300" s="1" t="s">
        <v>49</v>
      </c>
      <c r="L300">
        <v>10</v>
      </c>
      <c r="M300">
        <v>697.33000000000015</v>
      </c>
      <c r="N300">
        <v>35</v>
      </c>
      <c r="Q300">
        <v>662.33000000000015</v>
      </c>
      <c r="R300" s="1"/>
    </row>
    <row r="301" spans="1:18" x14ac:dyDescent="0.2">
      <c r="A301" s="1" t="s">
        <v>46</v>
      </c>
      <c r="B301">
        <v>5</v>
      </c>
      <c r="C301" s="1" t="s">
        <v>58</v>
      </c>
      <c r="D301" s="2">
        <v>45682</v>
      </c>
      <c r="E301" s="1" t="s">
        <v>48</v>
      </c>
      <c r="F301" s="1" t="s">
        <v>49</v>
      </c>
      <c r="G301">
        <v>12</v>
      </c>
      <c r="H301" t="s">
        <v>50</v>
      </c>
      <c r="I301">
        <v>0</v>
      </c>
      <c r="J301" t="s">
        <v>51</v>
      </c>
      <c r="K301" s="1" t="s">
        <v>49</v>
      </c>
      <c r="L301">
        <v>5</v>
      </c>
      <c r="M301">
        <v>206.84</v>
      </c>
      <c r="N301">
        <v>7</v>
      </c>
      <c r="Q301">
        <v>199.84</v>
      </c>
      <c r="R301" s="1"/>
    </row>
    <row r="302" spans="1:18" x14ac:dyDescent="0.2">
      <c r="A302" s="1" t="s">
        <v>46</v>
      </c>
      <c r="B302">
        <v>5</v>
      </c>
      <c r="C302" s="1" t="s">
        <v>73</v>
      </c>
      <c r="D302" s="2">
        <v>45682</v>
      </c>
      <c r="E302" s="1" t="s">
        <v>48</v>
      </c>
      <c r="F302" s="1" t="s">
        <v>49</v>
      </c>
      <c r="G302">
        <v>9</v>
      </c>
      <c r="H302" t="s">
        <v>50</v>
      </c>
      <c r="I302">
        <v>0</v>
      </c>
      <c r="J302" t="s">
        <v>51</v>
      </c>
      <c r="K302" s="1" t="s">
        <v>49</v>
      </c>
      <c r="L302">
        <v>5</v>
      </c>
      <c r="M302">
        <v>190.125</v>
      </c>
      <c r="N302">
        <v>5.5</v>
      </c>
      <c r="Q302">
        <v>184.625</v>
      </c>
      <c r="R302" s="1"/>
    </row>
    <row r="303" spans="1:18" x14ac:dyDescent="0.2">
      <c r="A303" s="1" t="s">
        <v>53</v>
      </c>
      <c r="B303">
        <v>5</v>
      </c>
      <c r="C303" s="1" t="s">
        <v>73</v>
      </c>
      <c r="D303" s="2">
        <v>45682</v>
      </c>
      <c r="E303" s="1" t="s">
        <v>48</v>
      </c>
      <c r="F303" s="1" t="s">
        <v>49</v>
      </c>
      <c r="G303">
        <v>9</v>
      </c>
      <c r="H303" t="s">
        <v>50</v>
      </c>
      <c r="I303">
        <v>0</v>
      </c>
      <c r="J303" t="s">
        <v>51</v>
      </c>
      <c r="K303" s="1" t="s">
        <v>49</v>
      </c>
      <c r="L303">
        <v>10</v>
      </c>
      <c r="M303">
        <v>504.39000000000004</v>
      </c>
      <c r="N303">
        <v>11</v>
      </c>
      <c r="Q303">
        <v>493.39000000000004</v>
      </c>
      <c r="R303" s="1"/>
    </row>
    <row r="304" spans="1:18" x14ac:dyDescent="0.2">
      <c r="A304" s="1" t="s">
        <v>46</v>
      </c>
      <c r="B304">
        <v>1</v>
      </c>
      <c r="C304" s="1" t="s">
        <v>54</v>
      </c>
      <c r="D304" s="2">
        <v>45683</v>
      </c>
      <c r="E304" s="1" t="s">
        <v>48</v>
      </c>
      <c r="F304" s="1" t="s">
        <v>49</v>
      </c>
      <c r="G304">
        <v>2</v>
      </c>
      <c r="H304" t="s">
        <v>50</v>
      </c>
      <c r="I304">
        <v>0</v>
      </c>
      <c r="J304" t="s">
        <v>51</v>
      </c>
      <c r="K304" s="1" t="s">
        <v>49</v>
      </c>
      <c r="L304">
        <v>8</v>
      </c>
      <c r="M304">
        <v>105.34</v>
      </c>
      <c r="N304">
        <v>1.6</v>
      </c>
      <c r="O304">
        <v>40</v>
      </c>
      <c r="Q304">
        <v>103.74000000000001</v>
      </c>
      <c r="R304" s="1"/>
    </row>
    <row r="305" spans="1:18" x14ac:dyDescent="0.2">
      <c r="A305" s="1" t="s">
        <v>53</v>
      </c>
      <c r="B305">
        <v>1</v>
      </c>
      <c r="C305" s="1" t="s">
        <v>54</v>
      </c>
      <c r="D305" s="2">
        <v>45683</v>
      </c>
      <c r="E305" s="1" t="s">
        <v>48</v>
      </c>
      <c r="F305" s="1" t="s">
        <v>49</v>
      </c>
      <c r="G305">
        <v>2</v>
      </c>
      <c r="H305" t="s">
        <v>50</v>
      </c>
      <c r="I305">
        <v>0</v>
      </c>
      <c r="J305" t="s">
        <v>51</v>
      </c>
      <c r="K305" s="1" t="s">
        <v>49</v>
      </c>
      <c r="L305">
        <v>12</v>
      </c>
      <c r="M305">
        <v>143.22</v>
      </c>
      <c r="N305">
        <v>2.4000000000000004</v>
      </c>
      <c r="O305">
        <v>40</v>
      </c>
      <c r="Q305">
        <v>140.82</v>
      </c>
      <c r="R305" s="1"/>
    </row>
    <row r="306" spans="1:18" x14ac:dyDescent="0.2">
      <c r="A306" s="1" t="s">
        <v>46</v>
      </c>
      <c r="B306">
        <v>2</v>
      </c>
      <c r="C306" s="1" t="s">
        <v>109</v>
      </c>
      <c r="D306" s="2">
        <v>45683</v>
      </c>
      <c r="E306" s="1" t="s">
        <v>48</v>
      </c>
      <c r="F306" s="1" t="s">
        <v>49</v>
      </c>
      <c r="G306">
        <v>5</v>
      </c>
      <c r="H306" t="s">
        <v>50</v>
      </c>
      <c r="I306">
        <v>0</v>
      </c>
      <c r="J306" t="s">
        <v>51</v>
      </c>
      <c r="K306" s="1" t="s">
        <v>49</v>
      </c>
      <c r="L306">
        <v>8</v>
      </c>
      <c r="M306">
        <v>203.32999999999998</v>
      </c>
      <c r="N306">
        <v>4</v>
      </c>
      <c r="Q306">
        <v>199.32999999999998</v>
      </c>
      <c r="R306" s="1"/>
    </row>
    <row r="307" spans="1:18" x14ac:dyDescent="0.2">
      <c r="A307" s="1" t="s">
        <v>53</v>
      </c>
      <c r="B307">
        <v>2</v>
      </c>
      <c r="C307" s="1" t="s">
        <v>109</v>
      </c>
      <c r="D307" s="2">
        <v>45683</v>
      </c>
      <c r="E307" s="1" t="s">
        <v>48</v>
      </c>
      <c r="F307" s="1" t="s">
        <v>49</v>
      </c>
      <c r="G307">
        <v>5</v>
      </c>
      <c r="H307" t="s">
        <v>50</v>
      </c>
      <c r="I307">
        <v>0</v>
      </c>
      <c r="J307" t="s">
        <v>51</v>
      </c>
      <c r="K307" s="1" t="s">
        <v>49</v>
      </c>
      <c r="L307">
        <v>1</v>
      </c>
      <c r="M307">
        <v>32.85</v>
      </c>
      <c r="N307">
        <v>0.5</v>
      </c>
      <c r="Q307">
        <v>32.35</v>
      </c>
      <c r="R307" s="1"/>
    </row>
    <row r="308" spans="1:18" x14ac:dyDescent="0.2">
      <c r="A308" s="1" t="s">
        <v>53</v>
      </c>
      <c r="B308">
        <v>2</v>
      </c>
      <c r="C308" s="1" t="s">
        <v>140</v>
      </c>
      <c r="D308" s="2">
        <v>45683</v>
      </c>
      <c r="E308" s="1" t="s">
        <v>57</v>
      </c>
      <c r="F308" s="1" t="s">
        <v>49</v>
      </c>
      <c r="G308">
        <v>3.5</v>
      </c>
      <c r="H308">
        <v>8</v>
      </c>
      <c r="I308">
        <v>0</v>
      </c>
      <c r="J308">
        <v>1000</v>
      </c>
      <c r="K308" s="1" t="s">
        <v>49</v>
      </c>
      <c r="L308">
        <v>10</v>
      </c>
      <c r="M308">
        <v>191.13</v>
      </c>
      <c r="N308">
        <v>3.5</v>
      </c>
      <c r="Q308">
        <v>187.63</v>
      </c>
      <c r="R308" s="1"/>
    </row>
    <row r="309" spans="1:18" x14ac:dyDescent="0.2">
      <c r="A309" s="1" t="s">
        <v>46</v>
      </c>
      <c r="B309">
        <v>3</v>
      </c>
      <c r="C309" s="1" t="s">
        <v>126</v>
      </c>
      <c r="D309" s="2">
        <v>45683</v>
      </c>
      <c r="E309" s="1" t="s">
        <v>48</v>
      </c>
      <c r="F309" s="1" t="s">
        <v>49</v>
      </c>
      <c r="G309">
        <v>6</v>
      </c>
      <c r="H309" t="s">
        <v>50</v>
      </c>
      <c r="I309">
        <v>0</v>
      </c>
      <c r="J309" t="s">
        <v>51</v>
      </c>
      <c r="K309" s="1" t="s">
        <v>49</v>
      </c>
      <c r="L309">
        <v>10</v>
      </c>
      <c r="M309">
        <v>330.11</v>
      </c>
      <c r="N309">
        <v>7.4</v>
      </c>
      <c r="Q309">
        <v>322.71000000000004</v>
      </c>
      <c r="R309" s="1"/>
    </row>
    <row r="310" spans="1:18" x14ac:dyDescent="0.2">
      <c r="A310" s="1" t="s">
        <v>53</v>
      </c>
      <c r="B310">
        <v>3</v>
      </c>
      <c r="C310" s="1" t="s">
        <v>126</v>
      </c>
      <c r="D310" s="2">
        <v>45683</v>
      </c>
      <c r="E310" s="1" t="s">
        <v>48</v>
      </c>
      <c r="F310" s="1" t="s">
        <v>49</v>
      </c>
      <c r="G310">
        <v>6</v>
      </c>
      <c r="H310" t="s">
        <v>50</v>
      </c>
      <c r="I310">
        <v>0</v>
      </c>
      <c r="J310" t="s">
        <v>51</v>
      </c>
      <c r="K310" s="1" t="s">
        <v>49</v>
      </c>
      <c r="L310">
        <v>8</v>
      </c>
      <c r="M310">
        <v>285.31</v>
      </c>
      <c r="N310">
        <v>5.97</v>
      </c>
      <c r="Q310">
        <v>279.33999999999997</v>
      </c>
      <c r="R310" s="1"/>
    </row>
    <row r="311" spans="1:18" x14ac:dyDescent="0.2">
      <c r="A311" s="1" t="s">
        <v>46</v>
      </c>
      <c r="B311">
        <v>4</v>
      </c>
      <c r="C311" s="1" t="s">
        <v>136</v>
      </c>
      <c r="D311" s="2">
        <v>45683</v>
      </c>
      <c r="E311" s="1" t="s">
        <v>48</v>
      </c>
      <c r="F311" s="1" t="s">
        <v>49</v>
      </c>
      <c r="G311">
        <v>28</v>
      </c>
      <c r="H311" t="s">
        <v>51</v>
      </c>
      <c r="I311" t="s">
        <v>81</v>
      </c>
      <c r="J311">
        <v>1500</v>
      </c>
      <c r="K311" s="1" t="s">
        <v>49</v>
      </c>
      <c r="L311">
        <v>10</v>
      </c>
      <c r="M311">
        <v>674.28000000000009</v>
      </c>
      <c r="N311">
        <v>35</v>
      </c>
      <c r="Q311">
        <v>639.28000000000009</v>
      </c>
      <c r="R311" s="1"/>
    </row>
    <row r="312" spans="1:18" x14ac:dyDescent="0.2">
      <c r="A312" s="1" t="s">
        <v>46</v>
      </c>
      <c r="B312">
        <v>4</v>
      </c>
      <c r="C312" s="1" t="s">
        <v>80</v>
      </c>
      <c r="D312" s="2">
        <v>45683</v>
      </c>
      <c r="E312" s="1" t="s">
        <v>48</v>
      </c>
      <c r="F312" s="1" t="s">
        <v>49</v>
      </c>
      <c r="G312">
        <v>16</v>
      </c>
      <c r="H312" t="s">
        <v>51</v>
      </c>
      <c r="I312" t="s">
        <v>81</v>
      </c>
      <c r="J312">
        <v>1000</v>
      </c>
      <c r="K312" s="1" t="s">
        <v>49</v>
      </c>
      <c r="L312">
        <v>3</v>
      </c>
      <c r="M312">
        <v>147.29</v>
      </c>
      <c r="N312">
        <v>5.6999999999999993</v>
      </c>
      <c r="Q312">
        <v>141.59</v>
      </c>
      <c r="R312" s="1"/>
    </row>
    <row r="313" spans="1:18" x14ac:dyDescent="0.2">
      <c r="A313" s="1" t="s">
        <v>53</v>
      </c>
      <c r="B313">
        <v>4</v>
      </c>
      <c r="C313" s="1" t="s">
        <v>80</v>
      </c>
      <c r="D313" s="2">
        <v>45683</v>
      </c>
      <c r="E313" s="1" t="s">
        <v>48</v>
      </c>
      <c r="F313" s="1" t="s">
        <v>49</v>
      </c>
      <c r="G313">
        <v>16</v>
      </c>
      <c r="H313" t="s">
        <v>51</v>
      </c>
      <c r="I313" t="s">
        <v>81</v>
      </c>
      <c r="J313">
        <v>1000</v>
      </c>
      <c r="K313" s="1" t="s">
        <v>49</v>
      </c>
      <c r="L313">
        <v>14</v>
      </c>
      <c r="M313">
        <v>784.72</v>
      </c>
      <c r="N313">
        <v>26.6</v>
      </c>
      <c r="Q313">
        <v>758.12</v>
      </c>
      <c r="R313" s="1"/>
    </row>
    <row r="314" spans="1:18" x14ac:dyDescent="0.2">
      <c r="A314" s="1" t="s">
        <v>46</v>
      </c>
      <c r="B314">
        <v>5</v>
      </c>
      <c r="C314" s="1" t="s">
        <v>73</v>
      </c>
      <c r="D314" s="2">
        <v>45683</v>
      </c>
      <c r="E314" s="1" t="s">
        <v>48</v>
      </c>
      <c r="F314" s="1" t="s">
        <v>49</v>
      </c>
      <c r="G314">
        <v>9</v>
      </c>
      <c r="H314" t="s">
        <v>50</v>
      </c>
      <c r="I314">
        <v>0</v>
      </c>
      <c r="J314" t="s">
        <v>51</v>
      </c>
      <c r="K314" s="1" t="s">
        <v>49</v>
      </c>
      <c r="L314">
        <v>12</v>
      </c>
      <c r="M314">
        <v>543.69000000000005</v>
      </c>
      <c r="N314">
        <v>13.2</v>
      </c>
      <c r="Q314">
        <v>530.49</v>
      </c>
      <c r="R314" s="1"/>
    </row>
    <row r="315" spans="1:18" x14ac:dyDescent="0.2">
      <c r="A315" s="1" t="s">
        <v>53</v>
      </c>
      <c r="B315">
        <v>5</v>
      </c>
      <c r="C315" s="1" t="s">
        <v>73</v>
      </c>
      <c r="D315" s="2">
        <v>45683</v>
      </c>
      <c r="E315" s="1" t="s">
        <v>48</v>
      </c>
      <c r="F315" s="1" t="s">
        <v>49</v>
      </c>
      <c r="G315">
        <v>9</v>
      </c>
      <c r="H315" t="s">
        <v>50</v>
      </c>
      <c r="I315">
        <v>0</v>
      </c>
      <c r="J315" t="s">
        <v>51</v>
      </c>
      <c r="K315" s="1" t="s">
        <v>49</v>
      </c>
      <c r="L315">
        <v>9</v>
      </c>
      <c r="M315">
        <v>497.31</v>
      </c>
      <c r="N315">
        <v>10.8</v>
      </c>
      <c r="Q315">
        <v>486.51</v>
      </c>
      <c r="R315" s="1"/>
    </row>
    <row r="316" spans="1:18" x14ac:dyDescent="0.2">
      <c r="A316" s="1" t="s">
        <v>46</v>
      </c>
      <c r="B316">
        <v>1</v>
      </c>
      <c r="C316" s="1" t="s">
        <v>54</v>
      </c>
      <c r="D316" s="2">
        <v>45684</v>
      </c>
      <c r="E316" s="1" t="s">
        <v>48</v>
      </c>
      <c r="F316" s="1" t="s">
        <v>49</v>
      </c>
      <c r="G316">
        <v>2</v>
      </c>
      <c r="H316" t="s">
        <v>50</v>
      </c>
      <c r="I316">
        <v>0</v>
      </c>
      <c r="J316" t="s">
        <v>51</v>
      </c>
      <c r="K316" s="1" t="s">
        <v>49</v>
      </c>
      <c r="L316">
        <v>9</v>
      </c>
      <c r="M316">
        <v>122.4</v>
      </c>
      <c r="N316">
        <v>1.8</v>
      </c>
      <c r="O316">
        <v>32.5</v>
      </c>
      <c r="Q316">
        <v>120.60000000000001</v>
      </c>
      <c r="R316" s="1"/>
    </row>
    <row r="317" spans="1:18" x14ac:dyDescent="0.2">
      <c r="A317" s="1" t="s">
        <v>53</v>
      </c>
      <c r="B317">
        <v>1</v>
      </c>
      <c r="C317" s="1" t="s">
        <v>54</v>
      </c>
      <c r="D317" s="2">
        <v>45684</v>
      </c>
      <c r="E317" s="1" t="s">
        <v>48</v>
      </c>
      <c r="F317" s="1" t="s">
        <v>49</v>
      </c>
      <c r="G317">
        <v>2</v>
      </c>
      <c r="H317" t="s">
        <v>50</v>
      </c>
      <c r="I317">
        <v>0</v>
      </c>
      <c r="J317" t="s">
        <v>51</v>
      </c>
      <c r="K317" s="1" t="s">
        <v>49</v>
      </c>
      <c r="L317">
        <v>10</v>
      </c>
      <c r="M317">
        <v>135.02000000000001</v>
      </c>
      <c r="N317">
        <v>2</v>
      </c>
      <c r="O317">
        <v>32.5</v>
      </c>
      <c r="Q317">
        <v>133.02000000000001</v>
      </c>
      <c r="R317" s="1"/>
    </row>
    <row r="318" spans="1:18" x14ac:dyDescent="0.2">
      <c r="A318" s="1" t="s">
        <v>46</v>
      </c>
      <c r="B318">
        <v>2</v>
      </c>
      <c r="C318" s="1" t="s">
        <v>140</v>
      </c>
      <c r="D318" s="2">
        <v>45684</v>
      </c>
      <c r="E318" s="1" t="s">
        <v>57</v>
      </c>
      <c r="F318" s="1" t="s">
        <v>49</v>
      </c>
      <c r="G318">
        <v>3.5</v>
      </c>
      <c r="H318">
        <v>8</v>
      </c>
      <c r="I318">
        <v>0</v>
      </c>
      <c r="J318">
        <v>1000</v>
      </c>
      <c r="K318" s="1" t="s">
        <v>49</v>
      </c>
      <c r="L318">
        <v>6</v>
      </c>
      <c r="M318">
        <v>111.61</v>
      </c>
      <c r="N318">
        <v>2.0999999999999996</v>
      </c>
      <c r="Q318">
        <v>109.51</v>
      </c>
      <c r="R318" s="1"/>
    </row>
    <row r="319" spans="1:18" x14ac:dyDescent="0.2">
      <c r="A319" s="1" t="s">
        <v>46</v>
      </c>
      <c r="B319">
        <v>2</v>
      </c>
      <c r="C319" s="1" t="s">
        <v>74</v>
      </c>
      <c r="D319" s="2">
        <v>45684</v>
      </c>
      <c r="E319" s="1" t="s">
        <v>48</v>
      </c>
      <c r="F319" s="1" t="s">
        <v>49</v>
      </c>
      <c r="G319">
        <v>4</v>
      </c>
      <c r="H319" t="s">
        <v>50</v>
      </c>
      <c r="I319">
        <v>0</v>
      </c>
      <c r="J319" t="s">
        <v>51</v>
      </c>
      <c r="K319" s="1" t="s">
        <v>49</v>
      </c>
      <c r="L319">
        <v>4</v>
      </c>
      <c r="M319">
        <v>79.37</v>
      </c>
      <c r="N319">
        <v>1.6</v>
      </c>
      <c r="Q319">
        <v>77.77000000000001</v>
      </c>
      <c r="R319" s="1"/>
    </row>
    <row r="320" spans="1:18" x14ac:dyDescent="0.2">
      <c r="A320" s="1" t="s">
        <v>53</v>
      </c>
      <c r="B320">
        <v>2</v>
      </c>
      <c r="C320" s="1" t="s">
        <v>74</v>
      </c>
      <c r="D320" s="2">
        <v>45684</v>
      </c>
      <c r="E320" s="1" t="s">
        <v>48</v>
      </c>
      <c r="F320" s="1" t="s">
        <v>49</v>
      </c>
      <c r="G320">
        <v>4</v>
      </c>
      <c r="H320" t="s">
        <v>50</v>
      </c>
      <c r="I320">
        <v>0</v>
      </c>
      <c r="J320" t="s">
        <v>51</v>
      </c>
      <c r="K320" s="1" t="s">
        <v>49</v>
      </c>
      <c r="L320">
        <v>10</v>
      </c>
      <c r="M320">
        <v>207.65</v>
      </c>
      <c r="N320">
        <v>4</v>
      </c>
      <c r="Q320">
        <v>203.65</v>
      </c>
      <c r="R320" s="1"/>
    </row>
    <row r="321" spans="1:18" x14ac:dyDescent="0.2">
      <c r="A321" s="1" t="s">
        <v>46</v>
      </c>
      <c r="B321">
        <v>3</v>
      </c>
      <c r="C321" s="1" t="s">
        <v>126</v>
      </c>
      <c r="D321" s="2">
        <v>45684</v>
      </c>
      <c r="E321" s="1" t="s">
        <v>48</v>
      </c>
      <c r="F321" s="1" t="s">
        <v>49</v>
      </c>
      <c r="G321">
        <v>6</v>
      </c>
      <c r="H321" t="s">
        <v>50</v>
      </c>
      <c r="I321">
        <v>0</v>
      </c>
      <c r="J321" t="s">
        <v>51</v>
      </c>
      <c r="K321" s="1" t="s">
        <v>49</v>
      </c>
      <c r="L321">
        <v>8</v>
      </c>
      <c r="M321">
        <v>277.39999999999998</v>
      </c>
      <c r="N321">
        <v>5.92</v>
      </c>
      <c r="Q321">
        <v>271.47999999999996</v>
      </c>
      <c r="R321" s="1"/>
    </row>
    <row r="322" spans="1:18" x14ac:dyDescent="0.2">
      <c r="A322" s="1" t="s">
        <v>53</v>
      </c>
      <c r="B322">
        <v>3</v>
      </c>
      <c r="C322" s="1" t="s">
        <v>126</v>
      </c>
      <c r="D322" s="2">
        <v>45684</v>
      </c>
      <c r="E322" s="1" t="s">
        <v>48</v>
      </c>
      <c r="F322" s="1" t="s">
        <v>49</v>
      </c>
      <c r="G322">
        <v>6</v>
      </c>
      <c r="H322" t="s">
        <v>50</v>
      </c>
      <c r="I322">
        <v>0</v>
      </c>
      <c r="J322" t="s">
        <v>51</v>
      </c>
      <c r="K322" s="1" t="s">
        <v>49</v>
      </c>
      <c r="L322">
        <v>8</v>
      </c>
      <c r="M322">
        <v>237.54</v>
      </c>
      <c r="N322">
        <v>5.6</v>
      </c>
      <c r="Q322">
        <v>231.94</v>
      </c>
      <c r="R322" s="1"/>
    </row>
    <row r="323" spans="1:18" x14ac:dyDescent="0.2">
      <c r="A323" s="1" t="s">
        <v>46</v>
      </c>
      <c r="B323">
        <v>4</v>
      </c>
      <c r="C323" s="1" t="s">
        <v>80</v>
      </c>
      <c r="D323" s="2">
        <v>45684</v>
      </c>
      <c r="E323" s="1" t="s">
        <v>48</v>
      </c>
      <c r="F323" s="1" t="s">
        <v>49</v>
      </c>
      <c r="G323">
        <v>16</v>
      </c>
      <c r="H323" t="s">
        <v>51</v>
      </c>
      <c r="I323" t="s">
        <v>81</v>
      </c>
      <c r="J323">
        <v>1000</v>
      </c>
      <c r="K323" s="1" t="s">
        <v>49</v>
      </c>
      <c r="L323">
        <v>18</v>
      </c>
      <c r="M323">
        <v>963.38</v>
      </c>
      <c r="N323">
        <v>34.200000000000003</v>
      </c>
      <c r="Q323">
        <v>929.18</v>
      </c>
      <c r="R323" s="1"/>
    </row>
    <row r="324" spans="1:18" x14ac:dyDescent="0.2">
      <c r="A324" s="1" t="s">
        <v>53</v>
      </c>
      <c r="B324">
        <v>4</v>
      </c>
      <c r="C324" s="1" t="s">
        <v>80</v>
      </c>
      <c r="D324" s="2">
        <v>45684</v>
      </c>
      <c r="E324" s="1" t="s">
        <v>48</v>
      </c>
      <c r="F324" s="1" t="s">
        <v>49</v>
      </c>
      <c r="G324">
        <v>16</v>
      </c>
      <c r="H324" t="s">
        <v>51</v>
      </c>
      <c r="I324" t="s">
        <v>81</v>
      </c>
      <c r="J324">
        <v>1000</v>
      </c>
      <c r="K324" s="1" t="s">
        <v>49</v>
      </c>
      <c r="L324">
        <v>2</v>
      </c>
      <c r="M324">
        <v>91.62</v>
      </c>
      <c r="N324">
        <v>4.4000000000000004</v>
      </c>
      <c r="Q324">
        <v>87.22</v>
      </c>
      <c r="R324" s="1"/>
    </row>
    <row r="325" spans="1:18" x14ac:dyDescent="0.2">
      <c r="A325" s="1" t="s">
        <v>53</v>
      </c>
      <c r="B325">
        <v>4</v>
      </c>
      <c r="C325" s="1" t="s">
        <v>87</v>
      </c>
      <c r="D325" s="2">
        <v>45684</v>
      </c>
      <c r="E325" s="1" t="s">
        <v>48</v>
      </c>
      <c r="F325" s="1" t="s">
        <v>49</v>
      </c>
      <c r="G325">
        <v>14</v>
      </c>
      <c r="H325" t="s">
        <v>50</v>
      </c>
      <c r="I325">
        <v>0</v>
      </c>
      <c r="J325" t="s">
        <v>51</v>
      </c>
      <c r="K325" s="1" t="s">
        <v>49</v>
      </c>
      <c r="L325">
        <v>14</v>
      </c>
      <c r="M325">
        <v>600.61</v>
      </c>
      <c r="N325">
        <v>24.150000000000002</v>
      </c>
      <c r="Q325">
        <v>576.46</v>
      </c>
      <c r="R325" s="1"/>
    </row>
    <row r="326" spans="1:18" x14ac:dyDescent="0.2">
      <c r="A326" s="1" t="s">
        <v>46</v>
      </c>
      <c r="B326">
        <v>5</v>
      </c>
      <c r="C326" s="1" t="s">
        <v>73</v>
      </c>
      <c r="D326" s="2">
        <v>45684</v>
      </c>
      <c r="E326" s="1" t="s">
        <v>48</v>
      </c>
      <c r="F326" s="1" t="s">
        <v>49</v>
      </c>
      <c r="G326">
        <v>9</v>
      </c>
      <c r="H326" t="s">
        <v>50</v>
      </c>
      <c r="I326">
        <v>0</v>
      </c>
      <c r="J326" t="s">
        <v>51</v>
      </c>
      <c r="K326" s="1" t="s">
        <v>49</v>
      </c>
      <c r="L326">
        <v>10</v>
      </c>
      <c r="M326">
        <v>504.01</v>
      </c>
      <c r="N326">
        <v>12.44</v>
      </c>
      <c r="Q326">
        <v>491.57</v>
      </c>
      <c r="R326" s="1"/>
    </row>
    <row r="327" spans="1:18" x14ac:dyDescent="0.2">
      <c r="A327" s="1" t="s">
        <v>53</v>
      </c>
      <c r="B327">
        <v>5</v>
      </c>
      <c r="C327" s="1" t="s">
        <v>73</v>
      </c>
      <c r="D327" s="2">
        <v>45684</v>
      </c>
      <c r="E327" s="1" t="s">
        <v>48</v>
      </c>
      <c r="F327" s="1" t="s">
        <v>49</v>
      </c>
      <c r="G327">
        <v>9</v>
      </c>
      <c r="H327" t="s">
        <v>50</v>
      </c>
      <c r="I327">
        <v>0</v>
      </c>
      <c r="J327" t="s">
        <v>51</v>
      </c>
      <c r="K327" s="1" t="s">
        <v>49</v>
      </c>
      <c r="L327">
        <v>11</v>
      </c>
      <c r="M327">
        <v>486.39</v>
      </c>
      <c r="N327">
        <v>13.2</v>
      </c>
      <c r="Q327">
        <v>473.19</v>
      </c>
      <c r="R327" s="1"/>
    </row>
    <row r="328" spans="1:18" x14ac:dyDescent="0.2">
      <c r="A328" s="1" t="s">
        <v>46</v>
      </c>
      <c r="B328">
        <v>1</v>
      </c>
      <c r="C328" s="1" t="s">
        <v>54</v>
      </c>
      <c r="D328" s="2">
        <v>45685</v>
      </c>
      <c r="E328" s="1" t="s">
        <v>48</v>
      </c>
      <c r="F328" s="1" t="s">
        <v>49</v>
      </c>
      <c r="G328">
        <v>2</v>
      </c>
      <c r="H328" t="s">
        <v>50</v>
      </c>
      <c r="I328">
        <v>0</v>
      </c>
      <c r="J328" t="s">
        <v>51</v>
      </c>
      <c r="K328" s="1" t="s">
        <v>49</v>
      </c>
      <c r="L328">
        <v>10</v>
      </c>
      <c r="M328">
        <v>138.11000000000001</v>
      </c>
      <c r="N328">
        <v>1.7999999999999998</v>
      </c>
      <c r="O328">
        <v>15</v>
      </c>
      <c r="Q328">
        <v>136.31</v>
      </c>
      <c r="R328" s="1"/>
    </row>
    <row r="329" spans="1:18" x14ac:dyDescent="0.2">
      <c r="A329" s="1" t="s">
        <v>46</v>
      </c>
      <c r="B329">
        <v>1</v>
      </c>
      <c r="C329" s="1" t="s">
        <v>54</v>
      </c>
      <c r="D329" s="2">
        <v>45685</v>
      </c>
      <c r="E329" s="1" t="s">
        <v>48</v>
      </c>
      <c r="F329" s="1" t="s">
        <v>49</v>
      </c>
      <c r="G329">
        <v>2</v>
      </c>
      <c r="H329" t="s">
        <v>50</v>
      </c>
      <c r="I329">
        <v>0</v>
      </c>
      <c r="J329" t="s">
        <v>51</v>
      </c>
      <c r="K329" s="1" t="s">
        <v>49</v>
      </c>
      <c r="L329">
        <v>2</v>
      </c>
      <c r="M329">
        <v>27.86</v>
      </c>
      <c r="N329">
        <v>0.36</v>
      </c>
      <c r="Q329">
        <v>27.5</v>
      </c>
      <c r="R329" s="1"/>
    </row>
    <row r="330" spans="1:18" x14ac:dyDescent="0.2">
      <c r="A330" s="1" t="s">
        <v>53</v>
      </c>
      <c r="B330">
        <v>1</v>
      </c>
      <c r="C330" s="1" t="s">
        <v>54</v>
      </c>
      <c r="D330" s="2">
        <v>45685</v>
      </c>
      <c r="E330" s="1" t="s">
        <v>48</v>
      </c>
      <c r="F330" s="1" t="s">
        <v>49</v>
      </c>
      <c r="G330">
        <v>2</v>
      </c>
      <c r="H330" t="s">
        <v>50</v>
      </c>
      <c r="I330">
        <v>0</v>
      </c>
      <c r="J330" t="s">
        <v>51</v>
      </c>
      <c r="K330" s="1" t="s">
        <v>49</v>
      </c>
      <c r="L330">
        <v>14</v>
      </c>
      <c r="M330">
        <v>189.89999999999998</v>
      </c>
      <c r="N330">
        <v>2.52</v>
      </c>
      <c r="O330">
        <v>45</v>
      </c>
      <c r="Q330">
        <v>187.37999999999997</v>
      </c>
      <c r="R330" s="1"/>
    </row>
    <row r="331" spans="1:18" x14ac:dyDescent="0.2">
      <c r="A331" s="1" t="s">
        <v>46</v>
      </c>
      <c r="B331">
        <v>2</v>
      </c>
      <c r="C331" s="1" t="s">
        <v>74</v>
      </c>
      <c r="D331" s="2">
        <v>45685</v>
      </c>
      <c r="E331" s="1" t="s">
        <v>48</v>
      </c>
      <c r="F331" s="1" t="s">
        <v>49</v>
      </c>
      <c r="G331">
        <v>4</v>
      </c>
      <c r="H331" t="s">
        <v>50</v>
      </c>
      <c r="I331">
        <v>0</v>
      </c>
      <c r="J331" t="s">
        <v>51</v>
      </c>
      <c r="K331" s="1" t="s">
        <v>49</v>
      </c>
      <c r="L331">
        <v>8</v>
      </c>
      <c r="M331">
        <v>175.48000000000002</v>
      </c>
      <c r="N331">
        <v>4</v>
      </c>
      <c r="Q331">
        <v>171.48000000000002</v>
      </c>
      <c r="R331" s="1"/>
    </row>
    <row r="332" spans="1:18" x14ac:dyDescent="0.2">
      <c r="A332" s="1" t="s">
        <v>46</v>
      </c>
      <c r="B332">
        <v>2</v>
      </c>
      <c r="C332" s="1" t="s">
        <v>74</v>
      </c>
      <c r="D332" s="2">
        <v>45685</v>
      </c>
      <c r="E332" s="1" t="s">
        <v>48</v>
      </c>
      <c r="F332" s="1" t="s">
        <v>49</v>
      </c>
      <c r="G332">
        <v>4</v>
      </c>
      <c r="H332" t="s">
        <v>50</v>
      </c>
      <c r="I332">
        <v>0</v>
      </c>
      <c r="J332" t="s">
        <v>51</v>
      </c>
      <c r="K332" s="1" t="s">
        <v>49</v>
      </c>
      <c r="L332">
        <v>1</v>
      </c>
      <c r="M332">
        <v>19.260000000000002</v>
      </c>
      <c r="N332">
        <v>0.4</v>
      </c>
      <c r="Q332">
        <v>18.860000000000003</v>
      </c>
      <c r="R332" s="1"/>
    </row>
    <row r="333" spans="1:18" x14ac:dyDescent="0.2">
      <c r="A333" s="1" t="s">
        <v>53</v>
      </c>
      <c r="B333">
        <v>2</v>
      </c>
      <c r="C333" s="1" t="s">
        <v>74</v>
      </c>
      <c r="D333" s="2">
        <v>45685</v>
      </c>
      <c r="E333" s="1" t="s">
        <v>48</v>
      </c>
      <c r="F333" s="1" t="s">
        <v>49</v>
      </c>
      <c r="G333">
        <v>4</v>
      </c>
      <c r="H333" t="s">
        <v>50</v>
      </c>
      <c r="I333">
        <v>0</v>
      </c>
      <c r="J333" t="s">
        <v>51</v>
      </c>
      <c r="K333" s="1" t="s">
        <v>49</v>
      </c>
      <c r="L333">
        <v>5</v>
      </c>
      <c r="M333">
        <v>89.240000000000009</v>
      </c>
      <c r="N333">
        <v>2.5</v>
      </c>
      <c r="Q333">
        <v>86.740000000000009</v>
      </c>
      <c r="R333" s="1"/>
    </row>
    <row r="334" spans="1:18" x14ac:dyDescent="0.2">
      <c r="A334" s="1" t="s">
        <v>53</v>
      </c>
      <c r="B334">
        <v>2</v>
      </c>
      <c r="C334" s="1" t="s">
        <v>74</v>
      </c>
      <c r="D334" s="2">
        <v>45685</v>
      </c>
      <c r="E334" s="1" t="s">
        <v>48</v>
      </c>
      <c r="F334" s="1" t="s">
        <v>49</v>
      </c>
      <c r="G334">
        <v>4</v>
      </c>
      <c r="H334" t="s">
        <v>50</v>
      </c>
      <c r="I334">
        <v>0</v>
      </c>
      <c r="J334" t="s">
        <v>51</v>
      </c>
      <c r="K334" s="1" t="s">
        <v>49</v>
      </c>
      <c r="L334">
        <v>5</v>
      </c>
      <c r="M334">
        <v>102.27</v>
      </c>
      <c r="N334">
        <v>2.5</v>
      </c>
      <c r="Q334">
        <v>99.77</v>
      </c>
      <c r="R334" s="1"/>
    </row>
    <row r="335" spans="1:18" x14ac:dyDescent="0.2">
      <c r="A335" s="1" t="s">
        <v>46</v>
      </c>
      <c r="B335">
        <v>3</v>
      </c>
      <c r="C335" s="1" t="s">
        <v>126</v>
      </c>
      <c r="D335" s="2">
        <v>45685</v>
      </c>
      <c r="E335" s="1" t="s">
        <v>48</v>
      </c>
      <c r="F335" s="1" t="s">
        <v>49</v>
      </c>
      <c r="G335">
        <v>6</v>
      </c>
      <c r="H335" t="s">
        <v>50</v>
      </c>
      <c r="I335">
        <v>0</v>
      </c>
      <c r="J335" t="s">
        <v>51</v>
      </c>
      <c r="K335" s="1" t="s">
        <v>49</v>
      </c>
      <c r="L335">
        <v>10</v>
      </c>
      <c r="M335">
        <v>331.24</v>
      </c>
      <c r="N335">
        <v>7.4</v>
      </c>
      <c r="Q335">
        <v>323.84000000000003</v>
      </c>
      <c r="R335" s="1"/>
    </row>
    <row r="336" spans="1:18" x14ac:dyDescent="0.2">
      <c r="A336" s="1" t="s">
        <v>53</v>
      </c>
      <c r="B336">
        <v>3</v>
      </c>
      <c r="C336" s="1" t="s">
        <v>55</v>
      </c>
      <c r="D336" s="2">
        <v>45685</v>
      </c>
      <c r="E336" s="1" t="s">
        <v>48</v>
      </c>
      <c r="F336" s="1" t="s">
        <v>49</v>
      </c>
      <c r="G336">
        <v>7</v>
      </c>
      <c r="H336" t="s">
        <v>50</v>
      </c>
      <c r="I336">
        <v>0</v>
      </c>
      <c r="J336" t="s">
        <v>51</v>
      </c>
      <c r="K336" s="1" t="s">
        <v>49</v>
      </c>
      <c r="L336">
        <v>9</v>
      </c>
      <c r="M336">
        <v>343.98</v>
      </c>
      <c r="N336">
        <v>7.2</v>
      </c>
      <c r="Q336">
        <v>336.78000000000003</v>
      </c>
      <c r="R336" s="1"/>
    </row>
    <row r="337" spans="1:18" x14ac:dyDescent="0.2">
      <c r="A337" s="1" t="s">
        <v>46</v>
      </c>
      <c r="B337">
        <v>4</v>
      </c>
      <c r="C337" s="1" t="s">
        <v>87</v>
      </c>
      <c r="D337" s="2">
        <v>45685</v>
      </c>
      <c r="E337" s="1" t="s">
        <v>48</v>
      </c>
      <c r="F337" s="1" t="s">
        <v>49</v>
      </c>
      <c r="G337">
        <v>14</v>
      </c>
      <c r="H337" t="s">
        <v>50</v>
      </c>
      <c r="I337">
        <v>0</v>
      </c>
      <c r="J337" t="s">
        <v>51</v>
      </c>
      <c r="K337" s="1" t="s">
        <v>49</v>
      </c>
      <c r="L337">
        <v>16</v>
      </c>
      <c r="M337">
        <v>824.11</v>
      </c>
      <c r="N337">
        <v>27.2</v>
      </c>
      <c r="Q337">
        <v>796.91</v>
      </c>
      <c r="R337" s="1"/>
    </row>
    <row r="338" spans="1:18" x14ac:dyDescent="0.2">
      <c r="A338" s="1" t="s">
        <v>53</v>
      </c>
      <c r="B338">
        <v>4</v>
      </c>
      <c r="C338" s="1" t="s">
        <v>87</v>
      </c>
      <c r="D338" s="2">
        <v>45685</v>
      </c>
      <c r="E338" s="1" t="s">
        <v>48</v>
      </c>
      <c r="F338" s="1" t="s">
        <v>49</v>
      </c>
      <c r="G338">
        <v>14</v>
      </c>
      <c r="H338" t="s">
        <v>50</v>
      </c>
      <c r="I338">
        <v>0</v>
      </c>
      <c r="J338" t="s">
        <v>51</v>
      </c>
      <c r="K338" s="1" t="s">
        <v>49</v>
      </c>
      <c r="L338">
        <v>6</v>
      </c>
      <c r="M338">
        <v>328.93999999999994</v>
      </c>
      <c r="N338">
        <v>10.199999999999999</v>
      </c>
      <c r="Q338">
        <v>318.73999999999995</v>
      </c>
      <c r="R338" s="1"/>
    </row>
    <row r="339" spans="1:18" x14ac:dyDescent="0.2">
      <c r="A339" s="1" t="s">
        <v>53</v>
      </c>
      <c r="B339">
        <v>4</v>
      </c>
      <c r="C339" s="1" t="s">
        <v>150</v>
      </c>
      <c r="D339" s="2">
        <v>45685</v>
      </c>
      <c r="E339" s="1" t="s">
        <v>57</v>
      </c>
      <c r="F339" s="1" t="s">
        <v>49</v>
      </c>
      <c r="G339">
        <v>23</v>
      </c>
      <c r="H339">
        <v>5</v>
      </c>
      <c r="I339">
        <v>0</v>
      </c>
      <c r="J339">
        <v>500</v>
      </c>
      <c r="K339" s="1" t="s">
        <v>49</v>
      </c>
      <c r="L339">
        <v>8</v>
      </c>
      <c r="M339">
        <v>463.86</v>
      </c>
      <c r="N339">
        <v>22.8</v>
      </c>
      <c r="Q339">
        <v>441.06</v>
      </c>
      <c r="R339" s="1"/>
    </row>
    <row r="340" spans="1:18" x14ac:dyDescent="0.2">
      <c r="A340" s="1" t="s">
        <v>46</v>
      </c>
      <c r="B340">
        <v>5</v>
      </c>
      <c r="C340" s="1" t="s">
        <v>73</v>
      </c>
      <c r="D340" s="2">
        <v>45685</v>
      </c>
      <c r="E340" s="1" t="s">
        <v>48</v>
      </c>
      <c r="F340" s="1" t="s">
        <v>49</v>
      </c>
      <c r="G340">
        <v>9</v>
      </c>
      <c r="H340" t="s">
        <v>50</v>
      </c>
      <c r="I340">
        <v>0</v>
      </c>
      <c r="J340" t="s">
        <v>51</v>
      </c>
      <c r="K340" s="1" t="s">
        <v>49</v>
      </c>
      <c r="L340">
        <v>8</v>
      </c>
      <c r="M340">
        <v>339.31</v>
      </c>
      <c r="N340">
        <v>8.8000000000000007</v>
      </c>
      <c r="Q340">
        <v>330.51</v>
      </c>
      <c r="R340" s="1"/>
    </row>
    <row r="341" spans="1:18" x14ac:dyDescent="0.2">
      <c r="A341" s="1" t="s">
        <v>46</v>
      </c>
      <c r="B341">
        <v>5</v>
      </c>
      <c r="C341" s="1" t="s">
        <v>73</v>
      </c>
      <c r="D341" s="2">
        <v>45685</v>
      </c>
      <c r="E341" s="1" t="s">
        <v>48</v>
      </c>
      <c r="F341" s="1" t="s">
        <v>49</v>
      </c>
      <c r="G341">
        <v>9</v>
      </c>
      <c r="H341" t="s">
        <v>50</v>
      </c>
      <c r="I341">
        <v>0</v>
      </c>
      <c r="J341" t="s">
        <v>51</v>
      </c>
      <c r="K341" s="1" t="s">
        <v>49</v>
      </c>
      <c r="L341">
        <v>4</v>
      </c>
      <c r="M341">
        <v>175.92000000000002</v>
      </c>
      <c r="N341">
        <v>4.4000000000000004</v>
      </c>
      <c r="Q341">
        <v>171.52</v>
      </c>
      <c r="R341" s="1"/>
    </row>
    <row r="342" spans="1:18" x14ac:dyDescent="0.2">
      <c r="A342" s="1" t="s">
        <v>53</v>
      </c>
      <c r="B342">
        <v>5</v>
      </c>
      <c r="C342" s="1" t="s">
        <v>73</v>
      </c>
      <c r="D342" s="2">
        <v>45685</v>
      </c>
      <c r="E342" s="1" t="s">
        <v>48</v>
      </c>
      <c r="F342" s="1" t="s">
        <v>49</v>
      </c>
      <c r="G342">
        <v>9</v>
      </c>
      <c r="H342" t="s">
        <v>50</v>
      </c>
      <c r="I342">
        <v>0</v>
      </c>
      <c r="J342" t="s">
        <v>51</v>
      </c>
      <c r="K342" s="1" t="s">
        <v>49</v>
      </c>
      <c r="L342">
        <v>11</v>
      </c>
      <c r="M342">
        <v>533.88</v>
      </c>
      <c r="N342">
        <v>12.649999999999999</v>
      </c>
      <c r="Q342">
        <v>521.23</v>
      </c>
      <c r="R342" s="1"/>
    </row>
    <row r="343" spans="1:18" x14ac:dyDescent="0.2">
      <c r="A343" s="1" t="s">
        <v>46</v>
      </c>
      <c r="B343">
        <v>1</v>
      </c>
      <c r="C343" s="1" t="s">
        <v>151</v>
      </c>
      <c r="D343" s="2">
        <v>45686</v>
      </c>
      <c r="E343" s="1" t="s">
        <v>50</v>
      </c>
      <c r="F343" s="1" t="s">
        <v>49</v>
      </c>
      <c r="G343">
        <v>1.5</v>
      </c>
      <c r="H343">
        <v>5</v>
      </c>
      <c r="I343">
        <v>0</v>
      </c>
      <c r="J343">
        <v>100</v>
      </c>
      <c r="K343" s="1" t="s">
        <v>49</v>
      </c>
      <c r="L343">
        <v>4</v>
      </c>
      <c r="M343">
        <v>94.92</v>
      </c>
      <c r="N343">
        <v>0.6</v>
      </c>
      <c r="O343">
        <v>38</v>
      </c>
      <c r="Q343">
        <v>94.320000000000007</v>
      </c>
      <c r="R343" s="1"/>
    </row>
    <row r="344" spans="1:18" x14ac:dyDescent="0.2">
      <c r="A344" s="1" t="s">
        <v>46</v>
      </c>
      <c r="B344">
        <v>1</v>
      </c>
      <c r="C344" s="1" t="s">
        <v>54</v>
      </c>
      <c r="D344" s="2">
        <v>45686</v>
      </c>
      <c r="E344" s="1" t="s">
        <v>48</v>
      </c>
      <c r="F344" s="1" t="s">
        <v>49</v>
      </c>
      <c r="G344">
        <v>2</v>
      </c>
      <c r="H344" t="s">
        <v>50</v>
      </c>
      <c r="I344">
        <v>0</v>
      </c>
      <c r="J344" t="s">
        <v>51</v>
      </c>
      <c r="K344" s="1" t="s">
        <v>49</v>
      </c>
      <c r="L344">
        <v>1</v>
      </c>
      <c r="M344">
        <v>10.73</v>
      </c>
      <c r="N344">
        <v>0.2</v>
      </c>
      <c r="Q344">
        <v>10.530000000000001</v>
      </c>
      <c r="R344" s="1"/>
    </row>
    <row r="345" spans="1:18" x14ac:dyDescent="0.2">
      <c r="A345" s="1" t="s">
        <v>53</v>
      </c>
      <c r="B345">
        <v>1</v>
      </c>
      <c r="C345" s="1" t="s">
        <v>151</v>
      </c>
      <c r="D345" s="2">
        <v>45686</v>
      </c>
      <c r="E345" s="1" t="s">
        <v>50</v>
      </c>
      <c r="F345" s="1" t="s">
        <v>49</v>
      </c>
      <c r="G345">
        <v>1.5</v>
      </c>
      <c r="H345">
        <v>5</v>
      </c>
      <c r="I345">
        <v>0</v>
      </c>
      <c r="J345">
        <v>100</v>
      </c>
      <c r="K345" s="1" t="s">
        <v>49</v>
      </c>
      <c r="L345">
        <v>1</v>
      </c>
      <c r="M345">
        <v>5.57</v>
      </c>
      <c r="N345">
        <v>0.2</v>
      </c>
      <c r="O345">
        <v>38</v>
      </c>
      <c r="Q345">
        <v>5.37</v>
      </c>
      <c r="R345" s="1"/>
    </row>
    <row r="346" spans="1:18" x14ac:dyDescent="0.2">
      <c r="A346" s="1" t="s">
        <v>53</v>
      </c>
      <c r="B346">
        <v>1</v>
      </c>
      <c r="C346" s="1" t="s">
        <v>95</v>
      </c>
      <c r="D346" s="2">
        <v>45686</v>
      </c>
      <c r="E346" s="1" t="s">
        <v>48</v>
      </c>
      <c r="F346" s="1" t="s">
        <v>49</v>
      </c>
      <c r="G346">
        <v>2.5</v>
      </c>
      <c r="H346" t="s">
        <v>50</v>
      </c>
      <c r="I346">
        <v>0</v>
      </c>
      <c r="J346" t="s">
        <v>51</v>
      </c>
      <c r="K346" s="1" t="s">
        <v>49</v>
      </c>
      <c r="L346">
        <v>10</v>
      </c>
      <c r="M346">
        <v>142.31</v>
      </c>
      <c r="N346">
        <v>2.5</v>
      </c>
      <c r="Q346">
        <v>139.81</v>
      </c>
      <c r="R346" s="1"/>
    </row>
    <row r="347" spans="1:18" x14ac:dyDescent="0.2">
      <c r="A347" s="1" t="s">
        <v>46</v>
      </c>
      <c r="B347">
        <v>2</v>
      </c>
      <c r="C347" s="1" t="s">
        <v>74</v>
      </c>
      <c r="D347" s="2">
        <v>45686</v>
      </c>
      <c r="E347" s="1" t="s">
        <v>48</v>
      </c>
      <c r="F347" s="1" t="s">
        <v>49</v>
      </c>
      <c r="G347">
        <v>4</v>
      </c>
      <c r="H347" t="s">
        <v>50</v>
      </c>
      <c r="I347">
        <v>0</v>
      </c>
      <c r="J347" t="s">
        <v>51</v>
      </c>
      <c r="K347" s="1" t="s">
        <v>49</v>
      </c>
      <c r="L347">
        <v>10</v>
      </c>
      <c r="M347">
        <v>209.89000000000001</v>
      </c>
      <c r="N347">
        <v>4</v>
      </c>
      <c r="Q347">
        <v>205.89000000000001</v>
      </c>
      <c r="R347" s="1"/>
    </row>
    <row r="348" spans="1:18" x14ac:dyDescent="0.2">
      <c r="A348" s="1" t="s">
        <v>53</v>
      </c>
      <c r="B348">
        <v>2</v>
      </c>
      <c r="C348" s="1" t="s">
        <v>74</v>
      </c>
      <c r="D348" s="2">
        <v>45686</v>
      </c>
      <c r="E348" s="1" t="s">
        <v>48</v>
      </c>
      <c r="F348" s="1" t="s">
        <v>49</v>
      </c>
      <c r="G348">
        <v>4</v>
      </c>
      <c r="H348" t="s">
        <v>50</v>
      </c>
      <c r="I348">
        <v>0</v>
      </c>
      <c r="J348" t="s">
        <v>51</v>
      </c>
      <c r="K348" s="1" t="s">
        <v>49</v>
      </c>
      <c r="L348">
        <v>11</v>
      </c>
      <c r="M348">
        <v>206.43</v>
      </c>
      <c r="N348">
        <v>4.4000000000000004</v>
      </c>
      <c r="Q348">
        <v>202.03</v>
      </c>
      <c r="R348" s="1"/>
    </row>
    <row r="349" spans="1:18" x14ac:dyDescent="0.2">
      <c r="A349" s="1" t="s">
        <v>46</v>
      </c>
      <c r="B349">
        <v>3</v>
      </c>
      <c r="C349" s="1" t="s">
        <v>55</v>
      </c>
      <c r="D349" s="2">
        <v>45686</v>
      </c>
      <c r="E349" s="1" t="s">
        <v>48</v>
      </c>
      <c r="F349" s="1" t="s">
        <v>49</v>
      </c>
      <c r="G349">
        <v>7</v>
      </c>
      <c r="H349" t="s">
        <v>50</v>
      </c>
      <c r="I349">
        <v>0</v>
      </c>
      <c r="J349" t="s">
        <v>51</v>
      </c>
      <c r="K349" s="1" t="s">
        <v>49</v>
      </c>
      <c r="L349">
        <v>5</v>
      </c>
      <c r="M349">
        <v>186.33</v>
      </c>
      <c r="N349">
        <v>4.2</v>
      </c>
      <c r="Q349">
        <v>182.13000000000002</v>
      </c>
      <c r="R349" s="1"/>
    </row>
    <row r="350" spans="1:18" x14ac:dyDescent="0.2">
      <c r="A350" s="1" t="s">
        <v>46</v>
      </c>
      <c r="B350">
        <v>3</v>
      </c>
      <c r="C350" s="1" t="s">
        <v>152</v>
      </c>
      <c r="D350" s="2">
        <v>45686</v>
      </c>
      <c r="E350" s="1" t="s">
        <v>57</v>
      </c>
      <c r="F350" s="1" t="s">
        <v>49</v>
      </c>
      <c r="G350">
        <v>12</v>
      </c>
      <c r="H350">
        <v>5</v>
      </c>
      <c r="I350">
        <v>0</v>
      </c>
      <c r="J350">
        <v>100</v>
      </c>
      <c r="K350" s="1" t="s">
        <v>49</v>
      </c>
      <c r="L350">
        <v>4</v>
      </c>
      <c r="M350">
        <v>144.88999999999999</v>
      </c>
      <c r="N350">
        <v>3.46</v>
      </c>
      <c r="Q350">
        <v>141.42999999999998</v>
      </c>
      <c r="R350" s="1"/>
    </row>
    <row r="351" spans="1:18" x14ac:dyDescent="0.2">
      <c r="A351" s="1" t="s">
        <v>53</v>
      </c>
      <c r="B351">
        <v>3</v>
      </c>
      <c r="C351" s="1" t="s">
        <v>55</v>
      </c>
      <c r="D351" s="2">
        <v>45686</v>
      </c>
      <c r="E351" s="1" t="s">
        <v>48</v>
      </c>
      <c r="F351" s="1" t="s">
        <v>49</v>
      </c>
      <c r="G351">
        <v>7</v>
      </c>
      <c r="H351" t="s">
        <v>50</v>
      </c>
      <c r="I351">
        <v>0</v>
      </c>
      <c r="J351" t="s">
        <v>51</v>
      </c>
      <c r="K351" s="1" t="s">
        <v>49</v>
      </c>
      <c r="L351">
        <v>10</v>
      </c>
      <c r="M351">
        <v>352.32</v>
      </c>
      <c r="N351">
        <v>6.3</v>
      </c>
      <c r="Q351">
        <v>346.02</v>
      </c>
      <c r="R351" s="1"/>
    </row>
    <row r="352" spans="1:18" x14ac:dyDescent="0.2">
      <c r="A352" s="1" t="s">
        <v>46</v>
      </c>
      <c r="B352">
        <v>4</v>
      </c>
      <c r="C352" s="1" t="s">
        <v>150</v>
      </c>
      <c r="D352" s="2">
        <v>45686</v>
      </c>
      <c r="E352" s="1" t="s">
        <v>57</v>
      </c>
      <c r="F352" s="1" t="s">
        <v>49</v>
      </c>
      <c r="G352">
        <v>23</v>
      </c>
      <c r="H352">
        <v>5</v>
      </c>
      <c r="I352">
        <v>0</v>
      </c>
      <c r="J352">
        <v>500</v>
      </c>
      <c r="K352" s="1" t="s">
        <v>49</v>
      </c>
      <c r="L352">
        <v>5</v>
      </c>
      <c r="M352">
        <v>261.84000000000003</v>
      </c>
      <c r="N352">
        <v>14.04</v>
      </c>
      <c r="Q352">
        <v>247.80000000000004</v>
      </c>
      <c r="R352" s="1"/>
    </row>
    <row r="353" spans="1:18" x14ac:dyDescent="0.2">
      <c r="A353" s="1" t="s">
        <v>46</v>
      </c>
      <c r="B353">
        <v>4</v>
      </c>
      <c r="C353" s="1" t="s">
        <v>96</v>
      </c>
      <c r="D353" s="2">
        <v>45686</v>
      </c>
      <c r="E353" s="1" t="s">
        <v>48</v>
      </c>
      <c r="F353" s="1" t="s">
        <v>49</v>
      </c>
      <c r="G353">
        <v>18</v>
      </c>
      <c r="H353" t="s">
        <v>50</v>
      </c>
      <c r="I353">
        <v>0</v>
      </c>
      <c r="J353" t="s">
        <v>51</v>
      </c>
      <c r="K353" s="1" t="s">
        <v>49</v>
      </c>
      <c r="L353">
        <v>8</v>
      </c>
      <c r="M353">
        <v>453.89</v>
      </c>
      <c r="N353">
        <v>17.3</v>
      </c>
      <c r="Q353">
        <v>436.59</v>
      </c>
      <c r="R353" s="1"/>
    </row>
    <row r="354" spans="1:18" x14ac:dyDescent="0.2">
      <c r="A354" s="1" t="s">
        <v>53</v>
      </c>
      <c r="B354">
        <v>4</v>
      </c>
      <c r="C354" s="1" t="s">
        <v>96</v>
      </c>
      <c r="D354" s="2">
        <v>45686</v>
      </c>
      <c r="E354" s="1" t="s">
        <v>48</v>
      </c>
      <c r="F354" s="1" t="s">
        <v>49</v>
      </c>
      <c r="G354">
        <v>18</v>
      </c>
      <c r="H354" t="s">
        <v>50</v>
      </c>
      <c r="I354">
        <v>0</v>
      </c>
      <c r="J354" t="s">
        <v>51</v>
      </c>
      <c r="K354" s="1" t="s">
        <v>49</v>
      </c>
      <c r="L354">
        <v>16</v>
      </c>
      <c r="M354">
        <v>864.77</v>
      </c>
      <c r="N354">
        <v>30</v>
      </c>
      <c r="Q354">
        <v>834.77</v>
      </c>
      <c r="R354" s="1"/>
    </row>
    <row r="355" spans="1:18" x14ac:dyDescent="0.2">
      <c r="A355" s="1" t="s">
        <v>46</v>
      </c>
      <c r="B355">
        <v>5</v>
      </c>
      <c r="C355" s="1" t="s">
        <v>73</v>
      </c>
      <c r="D355" s="2">
        <v>45686</v>
      </c>
      <c r="E355" s="1" t="s">
        <v>48</v>
      </c>
      <c r="F355" s="1" t="s">
        <v>49</v>
      </c>
      <c r="G355">
        <v>9</v>
      </c>
      <c r="H355" t="s">
        <v>50</v>
      </c>
      <c r="I355">
        <v>0</v>
      </c>
      <c r="J355" t="s">
        <v>51</v>
      </c>
      <c r="K355" s="1" t="s">
        <v>49</v>
      </c>
      <c r="L355">
        <v>11</v>
      </c>
      <c r="M355">
        <v>435.4</v>
      </c>
      <c r="N355">
        <v>14.1</v>
      </c>
      <c r="Q355">
        <v>421.29999999999995</v>
      </c>
      <c r="R355" s="1"/>
    </row>
    <row r="356" spans="1:18" x14ac:dyDescent="0.2">
      <c r="A356" s="1" t="s">
        <v>53</v>
      </c>
      <c r="B356">
        <v>5</v>
      </c>
      <c r="C356" s="1" t="s">
        <v>73</v>
      </c>
      <c r="D356" s="2">
        <v>45686</v>
      </c>
      <c r="E356" s="1" t="s">
        <v>48</v>
      </c>
      <c r="F356" s="1" t="s">
        <v>49</v>
      </c>
      <c r="G356">
        <v>9</v>
      </c>
      <c r="H356" t="s">
        <v>50</v>
      </c>
      <c r="I356">
        <v>0</v>
      </c>
      <c r="J356" t="s">
        <v>51</v>
      </c>
      <c r="K356" s="1" t="s">
        <v>49</v>
      </c>
      <c r="L356">
        <v>10</v>
      </c>
      <c r="M356">
        <v>487.31</v>
      </c>
      <c r="N356">
        <v>9</v>
      </c>
      <c r="Q356">
        <v>478.31</v>
      </c>
      <c r="R356" s="1"/>
    </row>
    <row r="357" spans="1:18" x14ac:dyDescent="0.2">
      <c r="A357" s="1" t="s">
        <v>46</v>
      </c>
      <c r="B357">
        <v>1</v>
      </c>
      <c r="C357" s="1" t="s">
        <v>95</v>
      </c>
      <c r="D357" s="2">
        <v>45687</v>
      </c>
      <c r="E357" s="1" t="s">
        <v>48</v>
      </c>
      <c r="F357" s="1" t="s">
        <v>49</v>
      </c>
      <c r="G357">
        <v>2.5</v>
      </c>
      <c r="H357" t="s">
        <v>50</v>
      </c>
      <c r="I357">
        <v>0</v>
      </c>
      <c r="J357" t="s">
        <v>51</v>
      </c>
      <c r="K357" s="1" t="s">
        <v>49</v>
      </c>
      <c r="L357">
        <v>4</v>
      </c>
      <c r="M357">
        <v>56.5</v>
      </c>
      <c r="N357">
        <v>1</v>
      </c>
      <c r="O357">
        <v>45</v>
      </c>
      <c r="Q357">
        <v>55.5</v>
      </c>
      <c r="R357" s="1"/>
    </row>
    <row r="358" spans="1:18" x14ac:dyDescent="0.2">
      <c r="A358" s="1" t="s">
        <v>46</v>
      </c>
      <c r="B358">
        <v>1</v>
      </c>
      <c r="C358" s="1" t="s">
        <v>95</v>
      </c>
      <c r="D358" s="2">
        <v>45687</v>
      </c>
      <c r="E358" s="1" t="s">
        <v>48</v>
      </c>
      <c r="F358" s="1" t="s">
        <v>49</v>
      </c>
      <c r="G358">
        <v>2.5</v>
      </c>
      <c r="H358" t="s">
        <v>50</v>
      </c>
      <c r="I358">
        <v>0</v>
      </c>
      <c r="J358" t="s">
        <v>51</v>
      </c>
      <c r="K358" s="1" t="s">
        <v>49</v>
      </c>
      <c r="L358">
        <v>5</v>
      </c>
      <c r="M358">
        <v>78.78</v>
      </c>
      <c r="N358">
        <v>1.25</v>
      </c>
      <c r="Q358">
        <v>77.53</v>
      </c>
      <c r="R358" s="1"/>
    </row>
    <row r="359" spans="1:18" x14ac:dyDescent="0.2">
      <c r="A359" s="1" t="s">
        <v>53</v>
      </c>
      <c r="B359">
        <v>1</v>
      </c>
      <c r="C359" s="1" t="s">
        <v>153</v>
      </c>
      <c r="D359" s="2">
        <v>45687</v>
      </c>
      <c r="E359" s="1" t="s">
        <v>57</v>
      </c>
      <c r="F359" s="1" t="s">
        <v>49</v>
      </c>
      <c r="G359">
        <v>2.5</v>
      </c>
      <c r="H359">
        <v>5</v>
      </c>
      <c r="I359">
        <v>0</v>
      </c>
      <c r="J359">
        <v>100</v>
      </c>
      <c r="K359" s="1" t="s">
        <v>49</v>
      </c>
      <c r="L359">
        <v>10</v>
      </c>
      <c r="M359">
        <v>137.59</v>
      </c>
      <c r="N359">
        <v>2.5</v>
      </c>
      <c r="O359">
        <v>45</v>
      </c>
      <c r="Q359">
        <v>135.09</v>
      </c>
      <c r="R359" s="1"/>
    </row>
    <row r="360" spans="1:18" x14ac:dyDescent="0.2">
      <c r="A360" s="1" t="s">
        <v>46</v>
      </c>
      <c r="B360">
        <v>2</v>
      </c>
      <c r="C360" s="1" t="s">
        <v>154</v>
      </c>
      <c r="D360" s="2">
        <v>45687</v>
      </c>
      <c r="E360" s="1" t="s">
        <v>57</v>
      </c>
      <c r="F360" s="1" t="s">
        <v>49</v>
      </c>
      <c r="G360">
        <v>4</v>
      </c>
      <c r="H360">
        <v>5</v>
      </c>
      <c r="I360">
        <v>0</v>
      </c>
      <c r="J360">
        <v>625</v>
      </c>
      <c r="K360" s="1" t="s">
        <v>49</v>
      </c>
      <c r="L360">
        <v>7</v>
      </c>
      <c r="M360">
        <v>140.35</v>
      </c>
      <c r="N360">
        <v>2.8000000000000003</v>
      </c>
      <c r="Q360">
        <v>137.54999999999998</v>
      </c>
      <c r="R360" s="1"/>
    </row>
    <row r="361" spans="1:18" x14ac:dyDescent="0.2">
      <c r="A361" s="1" t="s">
        <v>46</v>
      </c>
      <c r="B361">
        <v>2</v>
      </c>
      <c r="C361" s="1" t="s">
        <v>155</v>
      </c>
      <c r="D361" s="2">
        <v>45687</v>
      </c>
      <c r="E361" s="1" t="s">
        <v>57</v>
      </c>
      <c r="F361" s="1" t="s">
        <v>49</v>
      </c>
      <c r="G361">
        <v>3.5</v>
      </c>
      <c r="H361">
        <v>5</v>
      </c>
      <c r="I361">
        <v>0</v>
      </c>
      <c r="J361">
        <v>625</v>
      </c>
      <c r="K361" s="1" t="s">
        <v>49</v>
      </c>
      <c r="L361">
        <v>3</v>
      </c>
      <c r="M361">
        <v>57.86</v>
      </c>
      <c r="N361">
        <v>1.0499999999999998</v>
      </c>
      <c r="Q361">
        <v>56.81</v>
      </c>
      <c r="R361" s="1"/>
    </row>
    <row r="362" spans="1:18" x14ac:dyDescent="0.2">
      <c r="A362" s="1" t="s">
        <v>53</v>
      </c>
      <c r="B362">
        <v>2</v>
      </c>
      <c r="C362" s="1" t="s">
        <v>155</v>
      </c>
      <c r="D362" s="2">
        <v>45687</v>
      </c>
      <c r="E362" s="1" t="s">
        <v>57</v>
      </c>
      <c r="F362" s="1" t="s">
        <v>49</v>
      </c>
      <c r="G362">
        <v>3.5</v>
      </c>
      <c r="H362">
        <v>5</v>
      </c>
      <c r="I362">
        <v>0</v>
      </c>
      <c r="J362">
        <v>625</v>
      </c>
      <c r="K362" s="1" t="s">
        <v>49</v>
      </c>
      <c r="L362">
        <v>12</v>
      </c>
      <c r="M362">
        <v>208.41</v>
      </c>
      <c r="N362">
        <v>4.1999999999999993</v>
      </c>
      <c r="Q362">
        <v>204.21</v>
      </c>
      <c r="R362" s="1"/>
    </row>
    <row r="363" spans="1:18" x14ac:dyDescent="0.2">
      <c r="A363" s="1" t="s">
        <v>46</v>
      </c>
      <c r="B363">
        <v>3</v>
      </c>
      <c r="C363" s="1" t="s">
        <v>55</v>
      </c>
      <c r="D363" s="2">
        <v>45687</v>
      </c>
      <c r="E363" s="1" t="s">
        <v>48</v>
      </c>
      <c r="F363" s="1" t="s">
        <v>49</v>
      </c>
      <c r="G363">
        <v>7</v>
      </c>
      <c r="H363" t="s">
        <v>50</v>
      </c>
      <c r="I363">
        <v>0</v>
      </c>
      <c r="J363" t="s">
        <v>51</v>
      </c>
      <c r="K363" s="1" t="s">
        <v>49</v>
      </c>
      <c r="L363">
        <v>8</v>
      </c>
      <c r="M363">
        <v>288.43</v>
      </c>
      <c r="N363">
        <v>6.8</v>
      </c>
      <c r="Q363">
        <v>281.63</v>
      </c>
      <c r="R363" s="1"/>
    </row>
    <row r="364" spans="1:18" x14ac:dyDescent="0.2">
      <c r="A364" s="1" t="s">
        <v>53</v>
      </c>
      <c r="B364">
        <v>3</v>
      </c>
      <c r="C364" s="1" t="s">
        <v>55</v>
      </c>
      <c r="D364" s="2">
        <v>45687</v>
      </c>
      <c r="E364" s="1" t="s">
        <v>48</v>
      </c>
      <c r="F364" s="1" t="s">
        <v>49</v>
      </c>
      <c r="G364">
        <v>7</v>
      </c>
      <c r="H364" t="s">
        <v>50</v>
      </c>
      <c r="I364">
        <v>0</v>
      </c>
      <c r="J364" t="s">
        <v>51</v>
      </c>
      <c r="K364" s="1" t="s">
        <v>49</v>
      </c>
      <c r="L364">
        <v>9</v>
      </c>
      <c r="M364">
        <v>360.56</v>
      </c>
      <c r="N364">
        <v>7.2</v>
      </c>
      <c r="Q364">
        <v>353.36</v>
      </c>
      <c r="R364" s="1"/>
    </row>
    <row r="365" spans="1:18" x14ac:dyDescent="0.2">
      <c r="A365" s="1" t="s">
        <v>46</v>
      </c>
      <c r="B365">
        <v>4</v>
      </c>
      <c r="C365" s="1" t="s">
        <v>96</v>
      </c>
      <c r="D365" s="2">
        <v>45687</v>
      </c>
      <c r="E365" s="1" t="s">
        <v>48</v>
      </c>
      <c r="F365" s="1" t="s">
        <v>49</v>
      </c>
      <c r="G365">
        <v>18</v>
      </c>
      <c r="H365" t="s">
        <v>50</v>
      </c>
      <c r="I365">
        <v>0</v>
      </c>
      <c r="J365" t="s">
        <v>51</v>
      </c>
      <c r="K365" s="1" t="s">
        <v>49</v>
      </c>
      <c r="L365">
        <v>3</v>
      </c>
      <c r="M365">
        <v>143.06</v>
      </c>
      <c r="N365">
        <v>6.4600000000000009</v>
      </c>
      <c r="Q365">
        <v>136.6</v>
      </c>
      <c r="R365" s="1"/>
    </row>
    <row r="366" spans="1:18" x14ac:dyDescent="0.2">
      <c r="A366" s="1" t="s">
        <v>46</v>
      </c>
      <c r="B366">
        <v>4</v>
      </c>
      <c r="C366" s="1" t="s">
        <v>156</v>
      </c>
      <c r="D366" s="2">
        <v>45687</v>
      </c>
      <c r="E366" s="1" t="s">
        <v>157</v>
      </c>
      <c r="F366" s="1" t="s">
        <v>49</v>
      </c>
      <c r="G366">
        <v>18</v>
      </c>
      <c r="H366" t="s">
        <v>64</v>
      </c>
      <c r="I366" t="s">
        <v>94</v>
      </c>
      <c r="J366">
        <v>100</v>
      </c>
      <c r="K366" s="1" t="s">
        <v>49</v>
      </c>
      <c r="L366">
        <v>3</v>
      </c>
      <c r="M366">
        <v>119.15</v>
      </c>
      <c r="N366">
        <v>6.5000000000000009</v>
      </c>
      <c r="Q366">
        <v>112.65</v>
      </c>
      <c r="R366" s="1"/>
    </row>
    <row r="367" spans="1:18" x14ac:dyDescent="0.2">
      <c r="A367" s="1" t="s">
        <v>46</v>
      </c>
      <c r="B367">
        <v>4</v>
      </c>
      <c r="C367" s="1" t="s">
        <v>158</v>
      </c>
      <c r="D367" s="2">
        <v>45687</v>
      </c>
      <c r="E367" s="1" t="s">
        <v>159</v>
      </c>
      <c r="F367" s="1" t="s">
        <v>49</v>
      </c>
      <c r="G367">
        <v>14</v>
      </c>
      <c r="H367" t="s">
        <v>160</v>
      </c>
      <c r="I367" t="s">
        <v>94</v>
      </c>
      <c r="J367">
        <v>1000</v>
      </c>
      <c r="K367" s="1" t="s">
        <v>49</v>
      </c>
      <c r="L367">
        <v>12</v>
      </c>
      <c r="M367">
        <v>599.6400000000001</v>
      </c>
      <c r="N367">
        <v>21.63</v>
      </c>
      <c r="Q367">
        <v>578.0100000000001</v>
      </c>
      <c r="R367" s="1"/>
    </row>
    <row r="368" spans="1:18" x14ac:dyDescent="0.2">
      <c r="A368" s="1" t="s">
        <v>53</v>
      </c>
      <c r="B368">
        <v>4</v>
      </c>
      <c r="C368" s="1" t="s">
        <v>158</v>
      </c>
      <c r="D368" s="2">
        <v>45687</v>
      </c>
      <c r="E368" s="1" t="s">
        <v>159</v>
      </c>
      <c r="F368" s="1" t="s">
        <v>49</v>
      </c>
      <c r="G368">
        <v>14</v>
      </c>
      <c r="H368" t="s">
        <v>160</v>
      </c>
      <c r="I368" t="s">
        <v>94</v>
      </c>
      <c r="J368">
        <v>1000</v>
      </c>
      <c r="K368" s="1" t="s">
        <v>49</v>
      </c>
      <c r="L368">
        <v>7</v>
      </c>
      <c r="M368">
        <v>335.64</v>
      </c>
      <c r="N368">
        <v>12.6</v>
      </c>
      <c r="Q368">
        <v>323.03999999999996</v>
      </c>
      <c r="R368" s="1"/>
    </row>
    <row r="369" spans="1:18" x14ac:dyDescent="0.2">
      <c r="A369" s="1" t="s">
        <v>53</v>
      </c>
      <c r="B369">
        <v>4</v>
      </c>
      <c r="C369" s="1" t="s">
        <v>88</v>
      </c>
      <c r="D369" s="2">
        <v>45687</v>
      </c>
      <c r="E369" s="1" t="s">
        <v>48</v>
      </c>
      <c r="F369" s="1" t="s">
        <v>49</v>
      </c>
      <c r="G369">
        <v>28</v>
      </c>
      <c r="H369" t="s">
        <v>50</v>
      </c>
      <c r="I369">
        <v>0</v>
      </c>
      <c r="J369" t="s">
        <v>51</v>
      </c>
      <c r="K369" s="1" t="s">
        <v>49</v>
      </c>
      <c r="L369">
        <v>7</v>
      </c>
      <c r="M369">
        <v>493.73</v>
      </c>
      <c r="N369">
        <v>25.2</v>
      </c>
      <c r="Q369">
        <v>468.53000000000003</v>
      </c>
      <c r="R369" s="1"/>
    </row>
    <row r="370" spans="1:18" x14ac:dyDescent="0.2">
      <c r="A370" s="1" t="s">
        <v>46</v>
      </c>
      <c r="B370">
        <v>5</v>
      </c>
      <c r="C370" s="1" t="s">
        <v>73</v>
      </c>
      <c r="D370" s="2">
        <v>45687</v>
      </c>
      <c r="E370" s="1" t="s">
        <v>48</v>
      </c>
      <c r="F370" s="1" t="s">
        <v>49</v>
      </c>
      <c r="G370">
        <v>9</v>
      </c>
      <c r="H370" t="s">
        <v>50</v>
      </c>
      <c r="I370">
        <v>0</v>
      </c>
      <c r="J370" t="s">
        <v>51</v>
      </c>
      <c r="K370" s="1" t="s">
        <v>49</v>
      </c>
      <c r="L370">
        <v>3</v>
      </c>
      <c r="M370">
        <v>156.10000000000002</v>
      </c>
      <c r="N370">
        <v>3.4299999999999997</v>
      </c>
      <c r="Q370">
        <v>152.67000000000002</v>
      </c>
      <c r="R370" s="1"/>
    </row>
    <row r="371" spans="1:18" x14ac:dyDescent="0.2">
      <c r="A371" s="1" t="s">
        <v>46</v>
      </c>
      <c r="B371">
        <v>5</v>
      </c>
      <c r="C371" s="1" t="s">
        <v>66</v>
      </c>
      <c r="D371" s="2">
        <v>45687</v>
      </c>
      <c r="E371" s="1" t="s">
        <v>48</v>
      </c>
      <c r="F371" s="1" t="s">
        <v>49</v>
      </c>
      <c r="G371">
        <v>10</v>
      </c>
      <c r="H371" t="s">
        <v>50</v>
      </c>
      <c r="I371">
        <v>0</v>
      </c>
      <c r="J371" t="s">
        <v>51</v>
      </c>
      <c r="K371" s="1" t="s">
        <v>49</v>
      </c>
      <c r="L371">
        <v>8</v>
      </c>
      <c r="M371">
        <v>399.57499999999993</v>
      </c>
      <c r="N371">
        <v>10.81</v>
      </c>
      <c r="Q371">
        <v>388.76499999999993</v>
      </c>
      <c r="R371" s="1"/>
    </row>
    <row r="372" spans="1:18" x14ac:dyDescent="0.2">
      <c r="A372" s="1" t="s">
        <v>53</v>
      </c>
      <c r="B372">
        <v>5</v>
      </c>
      <c r="C372" s="1" t="s">
        <v>66</v>
      </c>
      <c r="D372" s="2">
        <v>45687</v>
      </c>
      <c r="E372" s="1" t="s">
        <v>48</v>
      </c>
      <c r="F372" s="1" t="s">
        <v>49</v>
      </c>
      <c r="G372">
        <v>10</v>
      </c>
      <c r="H372" t="s">
        <v>50</v>
      </c>
      <c r="I372">
        <v>0</v>
      </c>
      <c r="J372" t="s">
        <v>51</v>
      </c>
      <c r="K372" s="1" t="s">
        <v>49</v>
      </c>
      <c r="L372">
        <v>11</v>
      </c>
      <c r="M372">
        <v>550.11</v>
      </c>
      <c r="N372">
        <v>13.2</v>
      </c>
      <c r="Q372">
        <v>536.91</v>
      </c>
      <c r="R372" s="1"/>
    </row>
    <row r="373" spans="1:18" x14ac:dyDescent="0.2">
      <c r="A373" s="1" t="s">
        <v>46</v>
      </c>
      <c r="B373">
        <v>1</v>
      </c>
      <c r="C373" s="1" t="s">
        <v>153</v>
      </c>
      <c r="D373" s="2">
        <v>45688</v>
      </c>
      <c r="E373" s="1" t="s">
        <v>57</v>
      </c>
      <c r="F373" s="1" t="s">
        <v>49</v>
      </c>
      <c r="G373">
        <v>2.5</v>
      </c>
      <c r="H373">
        <v>5</v>
      </c>
      <c r="I373">
        <v>0</v>
      </c>
      <c r="J373">
        <v>100</v>
      </c>
      <c r="K373" s="1" t="s">
        <v>49</v>
      </c>
      <c r="L373">
        <v>9</v>
      </c>
      <c r="M373">
        <v>139.07</v>
      </c>
      <c r="N373">
        <v>2.25</v>
      </c>
      <c r="O373">
        <v>35</v>
      </c>
      <c r="Q373">
        <v>136.82</v>
      </c>
      <c r="R373" s="1"/>
    </row>
    <row r="374" spans="1:18" x14ac:dyDescent="0.2">
      <c r="A374" s="1" t="s">
        <v>46</v>
      </c>
      <c r="B374">
        <v>1</v>
      </c>
      <c r="C374" s="1" t="s">
        <v>161</v>
      </c>
      <c r="D374" s="2">
        <v>45688</v>
      </c>
      <c r="E374" s="1" t="s">
        <v>57</v>
      </c>
      <c r="F374" s="1" t="s">
        <v>49</v>
      </c>
      <c r="G374">
        <v>2.5</v>
      </c>
      <c r="H374">
        <v>5</v>
      </c>
      <c r="I374">
        <v>0</v>
      </c>
      <c r="J374">
        <v>100</v>
      </c>
      <c r="K374" s="1" t="s">
        <v>49</v>
      </c>
      <c r="L374">
        <v>2</v>
      </c>
      <c r="M374">
        <v>37.86</v>
      </c>
      <c r="N374">
        <v>0.6</v>
      </c>
      <c r="Q374">
        <v>37.26</v>
      </c>
      <c r="R374" s="1"/>
    </row>
    <row r="375" spans="1:18" x14ac:dyDescent="0.2">
      <c r="A375" s="1" t="s">
        <v>46</v>
      </c>
      <c r="B375">
        <v>1</v>
      </c>
      <c r="C375" s="1" t="s">
        <v>95</v>
      </c>
      <c r="D375" s="2">
        <v>45688</v>
      </c>
      <c r="E375" s="1" t="s">
        <v>48</v>
      </c>
      <c r="F375" s="1" t="s">
        <v>49</v>
      </c>
      <c r="G375">
        <v>2.5</v>
      </c>
      <c r="H375" t="s">
        <v>50</v>
      </c>
      <c r="I375">
        <v>0</v>
      </c>
      <c r="J375" t="s">
        <v>51</v>
      </c>
      <c r="K375" s="1" t="s">
        <v>49</v>
      </c>
      <c r="L375">
        <v>1</v>
      </c>
      <c r="M375">
        <v>11.76</v>
      </c>
      <c r="N375">
        <v>0.25</v>
      </c>
      <c r="Q375">
        <v>11.51</v>
      </c>
      <c r="R375" s="1"/>
    </row>
    <row r="376" spans="1:18" x14ac:dyDescent="0.2">
      <c r="A376" s="1" t="s">
        <v>53</v>
      </c>
      <c r="B376">
        <v>1</v>
      </c>
      <c r="C376" s="1" t="s">
        <v>161</v>
      </c>
      <c r="D376" s="2">
        <v>45688</v>
      </c>
      <c r="E376" s="1" t="s">
        <v>57</v>
      </c>
      <c r="F376" s="1" t="s">
        <v>49</v>
      </c>
      <c r="G376">
        <v>2.5</v>
      </c>
      <c r="H376">
        <v>5</v>
      </c>
      <c r="I376">
        <v>0</v>
      </c>
      <c r="J376">
        <v>100</v>
      </c>
      <c r="K376" s="1" t="s">
        <v>49</v>
      </c>
      <c r="L376">
        <v>10</v>
      </c>
      <c r="M376">
        <v>173.67000000000002</v>
      </c>
      <c r="N376">
        <v>3</v>
      </c>
      <c r="O376">
        <v>35</v>
      </c>
      <c r="Q376">
        <v>170.67000000000002</v>
      </c>
      <c r="R376" s="1"/>
    </row>
    <row r="377" spans="1:18" x14ac:dyDescent="0.2">
      <c r="A377" s="1" t="s">
        <v>46</v>
      </c>
      <c r="B377">
        <v>2</v>
      </c>
      <c r="C377" s="1" t="s">
        <v>155</v>
      </c>
      <c r="D377" s="2">
        <v>45688</v>
      </c>
      <c r="E377" s="1" t="s">
        <v>57</v>
      </c>
      <c r="F377" s="1" t="s">
        <v>49</v>
      </c>
      <c r="G377">
        <v>3.5</v>
      </c>
      <c r="H377">
        <v>5</v>
      </c>
      <c r="I377">
        <v>0</v>
      </c>
      <c r="J377">
        <v>625</v>
      </c>
      <c r="K377" s="1" t="s">
        <v>49</v>
      </c>
      <c r="L377">
        <v>12</v>
      </c>
      <c r="M377">
        <v>204.42</v>
      </c>
      <c r="N377">
        <v>4.1999999999999993</v>
      </c>
      <c r="Q377">
        <v>200.22</v>
      </c>
      <c r="R377" s="1"/>
    </row>
    <row r="378" spans="1:18" x14ac:dyDescent="0.2">
      <c r="A378" s="1" t="s">
        <v>53</v>
      </c>
      <c r="B378">
        <v>2</v>
      </c>
      <c r="C378" s="1" t="s">
        <v>155</v>
      </c>
      <c r="D378" s="2">
        <v>45688</v>
      </c>
      <c r="E378" s="1" t="s">
        <v>57</v>
      </c>
      <c r="F378" s="1" t="s">
        <v>49</v>
      </c>
      <c r="G378">
        <v>3.5</v>
      </c>
      <c r="H378">
        <v>5</v>
      </c>
      <c r="I378">
        <v>0</v>
      </c>
      <c r="J378">
        <v>625</v>
      </c>
      <c r="K378" s="1" t="s">
        <v>49</v>
      </c>
      <c r="L378">
        <v>11</v>
      </c>
      <c r="M378">
        <v>204.41</v>
      </c>
      <c r="N378">
        <v>3.8499999999999996</v>
      </c>
      <c r="Q378">
        <v>200.56</v>
      </c>
      <c r="R378" s="1"/>
    </row>
    <row r="379" spans="1:18" x14ac:dyDescent="0.2">
      <c r="A379" s="1" t="s">
        <v>46</v>
      </c>
      <c r="B379">
        <v>3</v>
      </c>
      <c r="C379" s="1" t="s">
        <v>55</v>
      </c>
      <c r="D379" s="2">
        <v>45688</v>
      </c>
      <c r="E379" s="1" t="s">
        <v>48</v>
      </c>
      <c r="F379" s="1" t="s">
        <v>49</v>
      </c>
      <c r="G379">
        <v>7</v>
      </c>
      <c r="H379" t="s">
        <v>50</v>
      </c>
      <c r="I379">
        <v>0</v>
      </c>
      <c r="J379" t="s">
        <v>51</v>
      </c>
      <c r="K379" s="1" t="s">
        <v>49</v>
      </c>
      <c r="L379">
        <v>10</v>
      </c>
      <c r="M379">
        <v>342.37</v>
      </c>
      <c r="N379">
        <v>8</v>
      </c>
      <c r="Q379">
        <v>334.37</v>
      </c>
      <c r="R379" s="1"/>
    </row>
    <row r="380" spans="1:18" x14ac:dyDescent="0.2">
      <c r="A380" s="1" t="s">
        <v>53</v>
      </c>
      <c r="B380">
        <v>3</v>
      </c>
      <c r="C380" s="1" t="s">
        <v>55</v>
      </c>
      <c r="D380" s="2">
        <v>45688</v>
      </c>
      <c r="E380" s="1" t="s">
        <v>48</v>
      </c>
      <c r="F380" s="1" t="s">
        <v>49</v>
      </c>
      <c r="G380">
        <v>7</v>
      </c>
      <c r="H380" t="s">
        <v>50</v>
      </c>
      <c r="I380">
        <v>0</v>
      </c>
      <c r="J380" t="s">
        <v>51</v>
      </c>
      <c r="K380" s="1" t="s">
        <v>49</v>
      </c>
      <c r="L380">
        <v>9</v>
      </c>
      <c r="M380">
        <v>327.98999999999995</v>
      </c>
      <c r="N380">
        <v>7.2</v>
      </c>
      <c r="Q380">
        <v>320.78999999999996</v>
      </c>
      <c r="R380" s="1"/>
    </row>
    <row r="381" spans="1:18" x14ac:dyDescent="0.2">
      <c r="A381" s="1" t="s">
        <v>46</v>
      </c>
      <c r="B381">
        <v>4</v>
      </c>
      <c r="C381" s="1" t="s">
        <v>88</v>
      </c>
      <c r="D381" s="2">
        <v>45688</v>
      </c>
      <c r="E381" s="1" t="s">
        <v>48</v>
      </c>
      <c r="F381" s="1" t="s">
        <v>49</v>
      </c>
      <c r="G381">
        <v>28</v>
      </c>
      <c r="H381" t="s">
        <v>50</v>
      </c>
      <c r="I381">
        <v>0</v>
      </c>
      <c r="J381" t="s">
        <v>51</v>
      </c>
      <c r="K381" s="1" t="s">
        <v>49</v>
      </c>
      <c r="L381">
        <v>11</v>
      </c>
      <c r="M381">
        <v>734.68</v>
      </c>
      <c r="N381">
        <v>38.700000000000003</v>
      </c>
      <c r="Q381">
        <v>695.9799999999999</v>
      </c>
      <c r="R381" s="1"/>
    </row>
    <row r="382" spans="1:18" x14ac:dyDescent="0.2">
      <c r="A382" s="1" t="s">
        <v>46</v>
      </c>
      <c r="B382">
        <v>4</v>
      </c>
      <c r="C382" s="1" t="s">
        <v>136</v>
      </c>
      <c r="D382" s="2">
        <v>45688</v>
      </c>
      <c r="E382" s="1" t="s">
        <v>48</v>
      </c>
      <c r="F382" s="1" t="s">
        <v>49</v>
      </c>
      <c r="G382">
        <v>28</v>
      </c>
      <c r="H382" t="s">
        <v>51</v>
      </c>
      <c r="I382" t="s">
        <v>81</v>
      </c>
      <c r="J382">
        <v>1500</v>
      </c>
      <c r="K382" s="1" t="s">
        <v>49</v>
      </c>
      <c r="L382">
        <v>2</v>
      </c>
      <c r="M382">
        <v>133.34</v>
      </c>
      <c r="N382">
        <v>7</v>
      </c>
      <c r="Q382">
        <v>126.34</v>
      </c>
      <c r="R382" s="1"/>
    </row>
    <row r="383" spans="1:18" x14ac:dyDescent="0.2">
      <c r="A383" s="1" t="s">
        <v>53</v>
      </c>
      <c r="B383">
        <v>4</v>
      </c>
      <c r="C383" s="1" t="s">
        <v>136</v>
      </c>
      <c r="D383" s="2">
        <v>45688</v>
      </c>
      <c r="E383" s="1" t="s">
        <v>48</v>
      </c>
      <c r="F383" s="1" t="s">
        <v>49</v>
      </c>
      <c r="G383">
        <v>28</v>
      </c>
      <c r="H383" t="s">
        <v>51</v>
      </c>
      <c r="I383" t="s">
        <v>81</v>
      </c>
      <c r="J383">
        <v>1500</v>
      </c>
      <c r="K383" s="1" t="s">
        <v>49</v>
      </c>
      <c r="L383">
        <v>3</v>
      </c>
      <c r="M383">
        <v>215.88</v>
      </c>
      <c r="N383">
        <v>10.8</v>
      </c>
      <c r="Q383">
        <v>205.07999999999998</v>
      </c>
      <c r="R383" s="1"/>
    </row>
    <row r="384" spans="1:18" x14ac:dyDescent="0.2">
      <c r="A384" s="1" t="s">
        <v>53</v>
      </c>
      <c r="B384">
        <v>4</v>
      </c>
      <c r="C384" s="1" t="s">
        <v>162</v>
      </c>
      <c r="D384" s="2">
        <v>45688</v>
      </c>
      <c r="E384" s="1" t="s">
        <v>57</v>
      </c>
      <c r="F384" s="1" t="s">
        <v>49</v>
      </c>
      <c r="G384">
        <v>8</v>
      </c>
      <c r="H384">
        <v>9</v>
      </c>
      <c r="I384">
        <v>0</v>
      </c>
      <c r="J384">
        <v>200</v>
      </c>
      <c r="K384" s="1" t="s">
        <v>49</v>
      </c>
      <c r="L384">
        <v>5</v>
      </c>
      <c r="M384">
        <v>221.35000000000002</v>
      </c>
      <c r="N384">
        <v>8</v>
      </c>
      <c r="Q384">
        <v>213.35000000000002</v>
      </c>
      <c r="R384" s="1"/>
    </row>
    <row r="385" spans="1:18" x14ac:dyDescent="0.2">
      <c r="A385" s="1" t="s">
        <v>53</v>
      </c>
      <c r="B385">
        <v>4</v>
      </c>
      <c r="C385" s="1" t="s">
        <v>80</v>
      </c>
      <c r="D385" s="2">
        <v>45688</v>
      </c>
      <c r="E385" s="1" t="s">
        <v>48</v>
      </c>
      <c r="F385" s="1" t="s">
        <v>49</v>
      </c>
      <c r="G385">
        <v>16</v>
      </c>
      <c r="H385" t="s">
        <v>51</v>
      </c>
      <c r="I385" t="s">
        <v>81</v>
      </c>
      <c r="J385">
        <v>1000</v>
      </c>
      <c r="K385" s="1" t="s">
        <v>49</v>
      </c>
      <c r="L385">
        <v>9</v>
      </c>
      <c r="M385">
        <v>448.56</v>
      </c>
      <c r="N385">
        <v>17.099999999999998</v>
      </c>
      <c r="Q385">
        <v>431.46</v>
      </c>
      <c r="R385" s="1"/>
    </row>
    <row r="386" spans="1:18" x14ac:dyDescent="0.2">
      <c r="A386" s="1" t="s">
        <v>46</v>
      </c>
      <c r="B386">
        <v>5</v>
      </c>
      <c r="C386" s="1" t="s">
        <v>66</v>
      </c>
      <c r="D386" s="2">
        <v>45688</v>
      </c>
      <c r="E386" s="1" t="s">
        <v>48</v>
      </c>
      <c r="F386" s="1" t="s">
        <v>49</v>
      </c>
      <c r="G386">
        <v>10</v>
      </c>
      <c r="H386" t="s">
        <v>50</v>
      </c>
      <c r="I386">
        <v>0</v>
      </c>
      <c r="J386" t="s">
        <v>51</v>
      </c>
      <c r="K386" s="1" t="s">
        <v>49</v>
      </c>
      <c r="L386">
        <v>10</v>
      </c>
      <c r="M386">
        <v>562.35</v>
      </c>
      <c r="N386">
        <v>12</v>
      </c>
      <c r="Q386">
        <v>550.35</v>
      </c>
      <c r="R386" s="1"/>
    </row>
    <row r="387" spans="1:18" x14ac:dyDescent="0.2">
      <c r="A387" s="1" t="s">
        <v>46</v>
      </c>
      <c r="B387">
        <v>5</v>
      </c>
      <c r="C387" s="1" t="s">
        <v>163</v>
      </c>
      <c r="D387" s="2">
        <v>45688</v>
      </c>
      <c r="E387" s="1" t="s">
        <v>57</v>
      </c>
      <c r="F387" s="1" t="s">
        <v>49</v>
      </c>
      <c r="G387">
        <v>10</v>
      </c>
      <c r="H387">
        <v>9</v>
      </c>
      <c r="I387">
        <v>0</v>
      </c>
      <c r="J387">
        <v>100</v>
      </c>
      <c r="K387" s="1" t="s">
        <v>49</v>
      </c>
      <c r="L387">
        <v>1</v>
      </c>
      <c r="M387">
        <v>46.34</v>
      </c>
      <c r="N387">
        <v>1.2</v>
      </c>
      <c r="Q387">
        <v>45.14</v>
      </c>
      <c r="R387" s="1"/>
    </row>
    <row r="388" spans="1:18" x14ac:dyDescent="0.2">
      <c r="A388" s="1" t="s">
        <v>53</v>
      </c>
      <c r="B388">
        <v>5</v>
      </c>
      <c r="C388" s="1" t="s">
        <v>163</v>
      </c>
      <c r="D388" s="2">
        <v>45688</v>
      </c>
      <c r="E388" s="1" t="s">
        <v>57</v>
      </c>
      <c r="F388" s="1" t="s">
        <v>49</v>
      </c>
      <c r="G388">
        <v>10</v>
      </c>
      <c r="H388">
        <v>9</v>
      </c>
      <c r="I388">
        <v>0</v>
      </c>
      <c r="J388">
        <v>100</v>
      </c>
      <c r="K388" s="1" t="s">
        <v>49</v>
      </c>
      <c r="L388">
        <v>4</v>
      </c>
      <c r="M388">
        <v>172.5</v>
      </c>
      <c r="N388">
        <v>4.8</v>
      </c>
      <c r="Q388">
        <v>167.7</v>
      </c>
      <c r="R388" s="1"/>
    </row>
    <row r="389" spans="1:18" x14ac:dyDescent="0.2">
      <c r="A389" s="1" t="s">
        <v>53</v>
      </c>
      <c r="B389">
        <v>5</v>
      </c>
      <c r="C389" s="1" t="s">
        <v>66</v>
      </c>
      <c r="D389" s="2">
        <v>45688</v>
      </c>
      <c r="E389" s="1" t="s">
        <v>48</v>
      </c>
      <c r="F389" s="1" t="s">
        <v>49</v>
      </c>
      <c r="G389">
        <v>10</v>
      </c>
      <c r="H389" t="s">
        <v>50</v>
      </c>
      <c r="I389">
        <v>0</v>
      </c>
      <c r="J389" t="s">
        <v>51</v>
      </c>
      <c r="K389" s="1" t="s">
        <v>49</v>
      </c>
      <c r="L389">
        <v>9</v>
      </c>
      <c r="M389">
        <v>427.86</v>
      </c>
      <c r="N389">
        <v>10.799999999999999</v>
      </c>
      <c r="Q389">
        <v>417.06</v>
      </c>
      <c r="R389" s="1"/>
    </row>
    <row r="390" spans="1:18" x14ac:dyDescent="0.2">
      <c r="A390" s="1" t="s">
        <v>46</v>
      </c>
      <c r="B390">
        <v>1</v>
      </c>
      <c r="C390" s="1" t="s">
        <v>164</v>
      </c>
      <c r="D390" s="2">
        <v>45689</v>
      </c>
      <c r="E390" s="1" t="s">
        <v>57</v>
      </c>
      <c r="F390" s="1" t="s">
        <v>49</v>
      </c>
      <c r="G390">
        <v>3</v>
      </c>
      <c r="H390">
        <v>5</v>
      </c>
      <c r="I390">
        <v>0</v>
      </c>
      <c r="J390">
        <v>50</v>
      </c>
      <c r="K390" s="1" t="s">
        <v>49</v>
      </c>
      <c r="L390">
        <v>9</v>
      </c>
      <c r="M390">
        <v>140.25</v>
      </c>
      <c r="N390">
        <v>2.6999999999999997</v>
      </c>
      <c r="O390">
        <v>45</v>
      </c>
      <c r="Q390">
        <v>137.55000000000001</v>
      </c>
      <c r="R390" s="1"/>
    </row>
    <row r="391" spans="1:18" x14ac:dyDescent="0.2">
      <c r="A391" s="1" t="s">
        <v>53</v>
      </c>
      <c r="B391">
        <v>1</v>
      </c>
      <c r="C391" s="1" t="s">
        <v>164</v>
      </c>
      <c r="D391" s="2">
        <v>45689</v>
      </c>
      <c r="E391" s="1" t="s">
        <v>57</v>
      </c>
      <c r="F391" s="1" t="s">
        <v>49</v>
      </c>
      <c r="G391">
        <v>3</v>
      </c>
      <c r="H391">
        <v>5</v>
      </c>
      <c r="I391">
        <v>0</v>
      </c>
      <c r="J391">
        <v>50</v>
      </c>
      <c r="K391" s="1" t="s">
        <v>49</v>
      </c>
      <c r="L391">
        <v>7</v>
      </c>
      <c r="M391">
        <v>124.44</v>
      </c>
      <c r="N391">
        <v>2.1</v>
      </c>
      <c r="O391">
        <v>45</v>
      </c>
      <c r="Q391">
        <v>122.34</v>
      </c>
      <c r="R391" s="1"/>
    </row>
    <row r="392" spans="1:18" x14ac:dyDescent="0.2">
      <c r="A392" s="1" t="s">
        <v>46</v>
      </c>
      <c r="B392">
        <v>2</v>
      </c>
      <c r="C392" s="1" t="s">
        <v>155</v>
      </c>
      <c r="D392" s="2">
        <v>45689</v>
      </c>
      <c r="E392" s="1" t="s">
        <v>57</v>
      </c>
      <c r="F392" s="1" t="s">
        <v>49</v>
      </c>
      <c r="G392">
        <v>3.5</v>
      </c>
      <c r="H392">
        <v>5</v>
      </c>
      <c r="I392">
        <v>0</v>
      </c>
      <c r="J392">
        <v>625</v>
      </c>
      <c r="K392" s="1" t="s">
        <v>49</v>
      </c>
      <c r="L392">
        <v>1</v>
      </c>
      <c r="M392">
        <v>15.9</v>
      </c>
      <c r="N392">
        <v>0.35</v>
      </c>
      <c r="Q392">
        <v>15.55</v>
      </c>
      <c r="R392" s="1"/>
    </row>
    <row r="393" spans="1:18" x14ac:dyDescent="0.2">
      <c r="A393" s="1" t="s">
        <v>46</v>
      </c>
      <c r="B393">
        <v>2</v>
      </c>
      <c r="C393" s="1" t="s">
        <v>155</v>
      </c>
      <c r="D393" s="2">
        <v>45689</v>
      </c>
      <c r="E393" s="1" t="s">
        <v>57</v>
      </c>
      <c r="F393" s="1" t="s">
        <v>49</v>
      </c>
      <c r="G393">
        <v>3.5</v>
      </c>
      <c r="H393">
        <v>5</v>
      </c>
      <c r="I393">
        <v>0</v>
      </c>
      <c r="J393">
        <v>625</v>
      </c>
      <c r="K393" s="1" t="s">
        <v>49</v>
      </c>
      <c r="L393">
        <v>8</v>
      </c>
      <c r="M393">
        <v>128.68</v>
      </c>
      <c r="N393">
        <v>2.8</v>
      </c>
      <c r="Q393">
        <v>125.88000000000001</v>
      </c>
      <c r="R393" s="1"/>
    </row>
    <row r="394" spans="1:18" x14ac:dyDescent="0.2">
      <c r="A394" s="1" t="s">
        <v>53</v>
      </c>
      <c r="B394">
        <v>2</v>
      </c>
      <c r="C394" s="1" t="s">
        <v>155</v>
      </c>
      <c r="D394" s="2">
        <v>45689</v>
      </c>
      <c r="E394" s="1" t="s">
        <v>57</v>
      </c>
      <c r="F394" s="1" t="s">
        <v>49</v>
      </c>
      <c r="G394">
        <v>3.5</v>
      </c>
      <c r="H394">
        <v>5</v>
      </c>
      <c r="I394">
        <v>0</v>
      </c>
      <c r="J394">
        <v>625</v>
      </c>
      <c r="K394" s="1" t="s">
        <v>49</v>
      </c>
      <c r="L394">
        <v>9</v>
      </c>
      <c r="M394">
        <v>145.46</v>
      </c>
      <c r="N394">
        <v>3.15</v>
      </c>
      <c r="Q394">
        <v>142.31</v>
      </c>
      <c r="R394" s="1"/>
    </row>
    <row r="395" spans="1:18" x14ac:dyDescent="0.2">
      <c r="A395" s="1" t="s">
        <v>46</v>
      </c>
      <c r="B395">
        <v>3</v>
      </c>
      <c r="C395" s="1" t="s">
        <v>55</v>
      </c>
      <c r="D395" s="2">
        <v>45689</v>
      </c>
      <c r="E395" s="1" t="s">
        <v>48</v>
      </c>
      <c r="F395" s="1" t="s">
        <v>49</v>
      </c>
      <c r="G395">
        <v>7</v>
      </c>
      <c r="H395" t="s">
        <v>50</v>
      </c>
      <c r="I395">
        <v>0</v>
      </c>
      <c r="J395" t="s">
        <v>51</v>
      </c>
      <c r="K395" s="1" t="s">
        <v>49</v>
      </c>
      <c r="L395">
        <v>9</v>
      </c>
      <c r="M395">
        <v>337.15000000000003</v>
      </c>
      <c r="N395">
        <v>7.38</v>
      </c>
      <c r="Q395">
        <v>329.77000000000004</v>
      </c>
      <c r="R395" s="1"/>
    </row>
    <row r="396" spans="1:18" x14ac:dyDescent="0.2">
      <c r="A396" s="1" t="s">
        <v>53</v>
      </c>
      <c r="B396">
        <v>3</v>
      </c>
      <c r="C396" s="1" t="s">
        <v>55</v>
      </c>
      <c r="D396" s="2">
        <v>45689</v>
      </c>
      <c r="E396" s="1" t="s">
        <v>48</v>
      </c>
      <c r="F396" s="1" t="s">
        <v>49</v>
      </c>
      <c r="G396">
        <v>7</v>
      </c>
      <c r="H396" t="s">
        <v>50</v>
      </c>
      <c r="I396">
        <v>0</v>
      </c>
      <c r="J396" t="s">
        <v>51</v>
      </c>
      <c r="K396" s="1" t="s">
        <v>49</v>
      </c>
      <c r="L396">
        <v>6</v>
      </c>
      <c r="M396">
        <v>228.70999999999998</v>
      </c>
      <c r="N396">
        <v>4.8000000000000007</v>
      </c>
      <c r="Q396">
        <v>223.90999999999997</v>
      </c>
      <c r="R396" s="1"/>
    </row>
    <row r="397" spans="1:18" x14ac:dyDescent="0.2">
      <c r="A397" s="1" t="s">
        <v>46</v>
      </c>
      <c r="B397">
        <v>4</v>
      </c>
      <c r="C397" s="1" t="s">
        <v>80</v>
      </c>
      <c r="D397" s="2">
        <v>45689</v>
      </c>
      <c r="E397" s="1" t="s">
        <v>48</v>
      </c>
      <c r="F397" s="1" t="s">
        <v>49</v>
      </c>
      <c r="G397">
        <v>16</v>
      </c>
      <c r="H397" t="s">
        <v>51</v>
      </c>
      <c r="I397" t="s">
        <v>81</v>
      </c>
      <c r="J397">
        <v>1000</v>
      </c>
      <c r="K397" s="1" t="s">
        <v>49</v>
      </c>
      <c r="L397">
        <v>16</v>
      </c>
      <c r="M397">
        <v>886.58999999999992</v>
      </c>
      <c r="N397">
        <v>30.96</v>
      </c>
      <c r="Q397">
        <v>855.62999999999988</v>
      </c>
      <c r="R397" s="1"/>
    </row>
    <row r="398" spans="1:18" x14ac:dyDescent="0.2">
      <c r="A398" s="1" t="s">
        <v>53</v>
      </c>
      <c r="B398">
        <v>4</v>
      </c>
      <c r="C398" s="1" t="s">
        <v>80</v>
      </c>
      <c r="D398" s="2">
        <v>45689</v>
      </c>
      <c r="E398" s="1" t="s">
        <v>48</v>
      </c>
      <c r="F398" s="1" t="s">
        <v>49</v>
      </c>
      <c r="G398">
        <v>16</v>
      </c>
      <c r="H398" t="s">
        <v>51</v>
      </c>
      <c r="I398" t="s">
        <v>81</v>
      </c>
      <c r="J398">
        <v>1000</v>
      </c>
      <c r="K398" s="1" t="s">
        <v>49</v>
      </c>
      <c r="L398">
        <v>12</v>
      </c>
      <c r="M398">
        <v>612.24</v>
      </c>
      <c r="N398">
        <v>22.799999999999997</v>
      </c>
      <c r="Q398">
        <v>589.44000000000005</v>
      </c>
      <c r="R398" s="1"/>
    </row>
    <row r="399" spans="1:18" x14ac:dyDescent="0.2">
      <c r="A399" s="1" t="s">
        <v>46</v>
      </c>
      <c r="B399">
        <v>5</v>
      </c>
      <c r="C399" s="1" t="s">
        <v>66</v>
      </c>
      <c r="D399" s="2">
        <v>45689</v>
      </c>
      <c r="E399" s="1" t="s">
        <v>48</v>
      </c>
      <c r="F399" s="1" t="s">
        <v>49</v>
      </c>
      <c r="G399">
        <v>10</v>
      </c>
      <c r="H399" t="s">
        <v>50</v>
      </c>
      <c r="I399">
        <v>0</v>
      </c>
      <c r="J399" t="s">
        <v>51</v>
      </c>
      <c r="K399" s="1" t="s">
        <v>49</v>
      </c>
      <c r="L399">
        <v>11</v>
      </c>
      <c r="M399">
        <v>638.75</v>
      </c>
      <c r="N399">
        <v>12.089999999999998</v>
      </c>
      <c r="Q399">
        <v>626.66</v>
      </c>
      <c r="R399" s="1"/>
    </row>
    <row r="400" spans="1:18" x14ac:dyDescent="0.2">
      <c r="A400" s="1" t="s">
        <v>53</v>
      </c>
      <c r="B400">
        <v>5</v>
      </c>
      <c r="C400" s="1" t="s">
        <v>66</v>
      </c>
      <c r="D400" s="2">
        <v>45689</v>
      </c>
      <c r="E400" s="1" t="s">
        <v>48</v>
      </c>
      <c r="F400" s="1" t="s">
        <v>49</v>
      </c>
      <c r="G400">
        <v>10</v>
      </c>
      <c r="H400" t="s">
        <v>50</v>
      </c>
      <c r="I400">
        <v>0</v>
      </c>
      <c r="J400" t="s">
        <v>51</v>
      </c>
      <c r="K400" s="1" t="s">
        <v>49</v>
      </c>
      <c r="L400">
        <v>8</v>
      </c>
      <c r="M400">
        <v>406.37</v>
      </c>
      <c r="N400">
        <v>9.6</v>
      </c>
      <c r="Q400">
        <v>396.77</v>
      </c>
      <c r="R400" s="1"/>
    </row>
    <row r="401" spans="1:18" x14ac:dyDescent="0.2">
      <c r="A401" s="1" t="s">
        <v>46</v>
      </c>
      <c r="B401">
        <v>1</v>
      </c>
      <c r="C401" s="1" t="s">
        <v>164</v>
      </c>
      <c r="D401" s="2">
        <v>45691</v>
      </c>
      <c r="E401" s="1" t="s">
        <v>57</v>
      </c>
      <c r="F401" s="1" t="s">
        <v>49</v>
      </c>
      <c r="G401">
        <v>3</v>
      </c>
      <c r="H401">
        <v>5</v>
      </c>
      <c r="I401">
        <v>0</v>
      </c>
      <c r="J401">
        <v>50</v>
      </c>
      <c r="K401" s="1" t="s">
        <v>49</v>
      </c>
      <c r="L401">
        <v>7</v>
      </c>
      <c r="M401">
        <v>128</v>
      </c>
      <c r="N401">
        <v>2.1</v>
      </c>
      <c r="O401">
        <v>25</v>
      </c>
      <c r="Q401">
        <v>125.9</v>
      </c>
      <c r="R401" s="1"/>
    </row>
    <row r="402" spans="1:18" x14ac:dyDescent="0.2">
      <c r="A402" s="1" t="s">
        <v>53</v>
      </c>
      <c r="B402">
        <v>1</v>
      </c>
      <c r="C402" s="1" t="s">
        <v>164</v>
      </c>
      <c r="D402" s="2">
        <v>45691</v>
      </c>
      <c r="E402" s="1" t="s">
        <v>57</v>
      </c>
      <c r="F402" s="1" t="s">
        <v>49</v>
      </c>
      <c r="G402">
        <v>3</v>
      </c>
      <c r="H402">
        <v>5</v>
      </c>
      <c r="I402">
        <v>0</v>
      </c>
      <c r="J402">
        <v>50</v>
      </c>
      <c r="K402" s="1" t="s">
        <v>49</v>
      </c>
      <c r="L402">
        <v>8</v>
      </c>
      <c r="M402">
        <v>146.85</v>
      </c>
      <c r="N402">
        <v>2.4</v>
      </c>
      <c r="O402">
        <v>25</v>
      </c>
      <c r="Q402">
        <v>144.44999999999999</v>
      </c>
      <c r="R402" s="1"/>
    </row>
    <row r="403" spans="1:18" x14ac:dyDescent="0.2">
      <c r="A403" s="1" t="s">
        <v>46</v>
      </c>
      <c r="B403">
        <v>2</v>
      </c>
      <c r="C403" s="1" t="s">
        <v>155</v>
      </c>
      <c r="D403" s="2">
        <v>45691</v>
      </c>
      <c r="E403" s="1" t="s">
        <v>57</v>
      </c>
      <c r="F403" s="1" t="s">
        <v>49</v>
      </c>
      <c r="G403">
        <v>3.5</v>
      </c>
      <c r="H403">
        <v>5</v>
      </c>
      <c r="I403">
        <v>0</v>
      </c>
      <c r="J403">
        <v>625</v>
      </c>
      <c r="K403" s="1" t="s">
        <v>49</v>
      </c>
      <c r="L403">
        <v>9</v>
      </c>
      <c r="M403">
        <v>147.72</v>
      </c>
      <c r="N403">
        <v>3.15</v>
      </c>
      <c r="Q403">
        <v>144.57</v>
      </c>
      <c r="R403" s="1"/>
    </row>
    <row r="404" spans="1:18" x14ac:dyDescent="0.2">
      <c r="A404" s="1" t="s">
        <v>53</v>
      </c>
      <c r="B404">
        <v>2</v>
      </c>
      <c r="C404" s="1" t="s">
        <v>155</v>
      </c>
      <c r="D404" s="2">
        <v>45691</v>
      </c>
      <c r="E404" s="1" t="s">
        <v>57</v>
      </c>
      <c r="F404" s="1" t="s">
        <v>49</v>
      </c>
      <c r="G404">
        <v>3.5</v>
      </c>
      <c r="H404">
        <v>5</v>
      </c>
      <c r="I404">
        <v>0</v>
      </c>
      <c r="J404">
        <v>625</v>
      </c>
      <c r="K404" s="1" t="s">
        <v>49</v>
      </c>
      <c r="L404">
        <v>10</v>
      </c>
      <c r="M404">
        <v>173.21</v>
      </c>
      <c r="N404">
        <v>3.5</v>
      </c>
      <c r="Q404">
        <v>169.71</v>
      </c>
      <c r="R404" s="1"/>
    </row>
    <row r="405" spans="1:18" x14ac:dyDescent="0.2">
      <c r="A405" s="1" t="s">
        <v>46</v>
      </c>
      <c r="B405">
        <v>3</v>
      </c>
      <c r="C405" s="1" t="s">
        <v>55</v>
      </c>
      <c r="D405" s="2">
        <v>45691</v>
      </c>
      <c r="E405" s="1" t="s">
        <v>48</v>
      </c>
      <c r="F405" s="1" t="s">
        <v>49</v>
      </c>
      <c r="G405">
        <v>7</v>
      </c>
      <c r="H405" t="s">
        <v>50</v>
      </c>
      <c r="I405">
        <v>0</v>
      </c>
      <c r="J405" t="s">
        <v>51</v>
      </c>
      <c r="K405" s="1" t="s">
        <v>49</v>
      </c>
      <c r="L405">
        <v>6</v>
      </c>
      <c r="M405">
        <v>247.91</v>
      </c>
      <c r="N405">
        <v>4.1999999999999993</v>
      </c>
      <c r="Q405">
        <v>243.71</v>
      </c>
      <c r="R405" s="1"/>
    </row>
    <row r="406" spans="1:18" x14ac:dyDescent="0.2">
      <c r="A406" s="1" t="s">
        <v>53</v>
      </c>
      <c r="B406">
        <v>3</v>
      </c>
      <c r="C406" s="1" t="s">
        <v>55</v>
      </c>
      <c r="D406" s="2">
        <v>45691</v>
      </c>
      <c r="E406" s="1" t="s">
        <v>48</v>
      </c>
      <c r="F406" s="1" t="s">
        <v>49</v>
      </c>
      <c r="G406">
        <v>7</v>
      </c>
      <c r="H406" t="s">
        <v>50</v>
      </c>
      <c r="I406">
        <v>0</v>
      </c>
      <c r="J406" t="s">
        <v>51</v>
      </c>
      <c r="K406" s="1" t="s">
        <v>49</v>
      </c>
      <c r="L406">
        <v>8</v>
      </c>
      <c r="M406">
        <v>321.8</v>
      </c>
      <c r="N406">
        <v>6.4</v>
      </c>
      <c r="Q406">
        <v>315.40000000000003</v>
      </c>
      <c r="R406" s="1"/>
    </row>
    <row r="407" spans="1:18" x14ac:dyDescent="0.2">
      <c r="A407" s="1" t="s">
        <v>46</v>
      </c>
      <c r="B407">
        <v>4</v>
      </c>
      <c r="C407" s="1" t="s">
        <v>165</v>
      </c>
      <c r="D407" s="2">
        <v>45691</v>
      </c>
      <c r="E407" s="1" t="s">
        <v>166</v>
      </c>
      <c r="F407" s="1" t="s">
        <v>49</v>
      </c>
      <c r="G407">
        <v>21</v>
      </c>
      <c r="H407" t="s">
        <v>167</v>
      </c>
      <c r="I407" t="s">
        <v>168</v>
      </c>
      <c r="J407">
        <v>200</v>
      </c>
      <c r="K407" s="1" t="s">
        <v>49</v>
      </c>
      <c r="L407">
        <v>2</v>
      </c>
      <c r="M407">
        <v>80.09</v>
      </c>
      <c r="N407">
        <v>5.2</v>
      </c>
      <c r="Q407">
        <v>74.89</v>
      </c>
      <c r="R407" s="1"/>
    </row>
    <row r="408" spans="1:18" x14ac:dyDescent="0.2">
      <c r="A408" s="1" t="s">
        <v>53</v>
      </c>
      <c r="B408">
        <v>4</v>
      </c>
      <c r="C408" s="1" t="s">
        <v>165</v>
      </c>
      <c r="D408" s="2">
        <v>45691</v>
      </c>
      <c r="E408" s="1" t="s">
        <v>166</v>
      </c>
      <c r="F408" s="1" t="s">
        <v>49</v>
      </c>
      <c r="G408">
        <v>21</v>
      </c>
      <c r="H408" t="s">
        <v>167</v>
      </c>
      <c r="I408" t="s">
        <v>168</v>
      </c>
      <c r="J408">
        <v>200</v>
      </c>
      <c r="K408" s="1" t="s">
        <v>49</v>
      </c>
      <c r="L408">
        <v>3</v>
      </c>
      <c r="M408">
        <v>153.08000000000001</v>
      </c>
      <c r="N408">
        <v>7.8000000000000007</v>
      </c>
      <c r="Q408">
        <v>145.28</v>
      </c>
      <c r="R408" s="1"/>
    </row>
    <row r="409" spans="1:18" x14ac:dyDescent="0.2">
      <c r="A409" s="1" t="s">
        <v>46</v>
      </c>
      <c r="B409">
        <v>5</v>
      </c>
      <c r="C409" s="1" t="s">
        <v>66</v>
      </c>
      <c r="D409" s="2">
        <v>45691</v>
      </c>
      <c r="E409" s="1" t="s">
        <v>48</v>
      </c>
      <c r="F409" s="1" t="s">
        <v>49</v>
      </c>
      <c r="G409">
        <v>10</v>
      </c>
      <c r="H409" t="s">
        <v>50</v>
      </c>
      <c r="I409">
        <v>0</v>
      </c>
      <c r="J409" t="s">
        <v>51</v>
      </c>
      <c r="K409" s="1" t="s">
        <v>49</v>
      </c>
      <c r="L409">
        <v>7</v>
      </c>
      <c r="M409">
        <v>414.01</v>
      </c>
      <c r="N409">
        <v>9.1</v>
      </c>
      <c r="Q409">
        <v>404.90999999999997</v>
      </c>
      <c r="R409" s="1"/>
    </row>
    <row r="410" spans="1:18" x14ac:dyDescent="0.2">
      <c r="A410" s="1" t="s">
        <v>53</v>
      </c>
      <c r="B410">
        <v>5</v>
      </c>
      <c r="C410" s="1" t="s">
        <v>66</v>
      </c>
      <c r="D410" s="2">
        <v>45691</v>
      </c>
      <c r="E410" s="1" t="s">
        <v>48</v>
      </c>
      <c r="F410" s="1" t="s">
        <v>49</v>
      </c>
      <c r="G410">
        <v>10</v>
      </c>
      <c r="H410" t="s">
        <v>50</v>
      </c>
      <c r="I410">
        <v>0</v>
      </c>
      <c r="J410" t="s">
        <v>51</v>
      </c>
      <c r="K410" s="1" t="s">
        <v>49</v>
      </c>
      <c r="L410">
        <v>10</v>
      </c>
      <c r="M410">
        <v>555.36</v>
      </c>
      <c r="N410">
        <v>12.269999999999998</v>
      </c>
      <c r="Q410">
        <v>543.09</v>
      </c>
      <c r="R410" s="1"/>
    </row>
    <row r="411" spans="1:18" x14ac:dyDescent="0.2">
      <c r="A411" s="1" t="s">
        <v>46</v>
      </c>
      <c r="B411">
        <v>1</v>
      </c>
      <c r="C411" s="1" t="s">
        <v>169</v>
      </c>
      <c r="D411" s="2">
        <v>45692</v>
      </c>
      <c r="E411" s="1" t="s">
        <v>48</v>
      </c>
      <c r="F411" s="1" t="s">
        <v>49</v>
      </c>
      <c r="G411">
        <v>3</v>
      </c>
      <c r="H411" t="s">
        <v>50</v>
      </c>
      <c r="I411">
        <v>0</v>
      </c>
      <c r="J411" t="s">
        <v>51</v>
      </c>
      <c r="K411" s="1" t="s">
        <v>49</v>
      </c>
      <c r="L411">
        <v>10</v>
      </c>
      <c r="M411">
        <v>171.07999999999998</v>
      </c>
      <c r="N411">
        <v>3</v>
      </c>
      <c r="O411">
        <v>15</v>
      </c>
      <c r="Q411">
        <v>168.07999999999998</v>
      </c>
      <c r="R411" s="1"/>
    </row>
    <row r="412" spans="1:18" x14ac:dyDescent="0.2">
      <c r="A412" s="1" t="s">
        <v>53</v>
      </c>
      <c r="B412">
        <v>1</v>
      </c>
      <c r="C412" s="1" t="s">
        <v>170</v>
      </c>
      <c r="D412" s="2">
        <v>45692</v>
      </c>
      <c r="E412" s="1" t="s">
        <v>48</v>
      </c>
      <c r="F412" s="1" t="s">
        <v>49</v>
      </c>
      <c r="G412">
        <v>2</v>
      </c>
      <c r="H412" t="s">
        <v>50</v>
      </c>
      <c r="I412">
        <v>0</v>
      </c>
      <c r="J412" t="s">
        <v>51</v>
      </c>
      <c r="K412" s="1" t="s">
        <v>49</v>
      </c>
      <c r="L412">
        <v>7</v>
      </c>
      <c r="M412">
        <v>96.63</v>
      </c>
      <c r="N412">
        <v>1.4000000000000001</v>
      </c>
      <c r="O412">
        <v>15</v>
      </c>
      <c r="Q412">
        <v>95.22999999999999</v>
      </c>
      <c r="R412" s="1"/>
    </row>
    <row r="413" spans="1:18" x14ac:dyDescent="0.2">
      <c r="A413" s="1" t="s">
        <v>46</v>
      </c>
      <c r="B413">
        <v>2</v>
      </c>
      <c r="C413" s="1" t="s">
        <v>118</v>
      </c>
      <c r="D413" s="2">
        <v>45692</v>
      </c>
      <c r="E413" s="1" t="s">
        <v>48</v>
      </c>
      <c r="F413" s="1" t="s">
        <v>49</v>
      </c>
      <c r="G413">
        <v>3.5</v>
      </c>
      <c r="H413" t="s">
        <v>50</v>
      </c>
      <c r="I413">
        <v>0</v>
      </c>
      <c r="J413" t="s">
        <v>51</v>
      </c>
      <c r="K413" s="1" t="s">
        <v>49</v>
      </c>
      <c r="L413">
        <v>3</v>
      </c>
      <c r="M413">
        <v>46.17</v>
      </c>
      <c r="N413">
        <v>1.0499999999999998</v>
      </c>
      <c r="Q413">
        <v>45.120000000000005</v>
      </c>
      <c r="R413" s="1"/>
    </row>
    <row r="414" spans="1:18" x14ac:dyDescent="0.2">
      <c r="A414" s="1" t="s">
        <v>46</v>
      </c>
      <c r="B414">
        <v>2</v>
      </c>
      <c r="C414" s="1" t="s">
        <v>74</v>
      </c>
      <c r="D414" s="2">
        <v>45692</v>
      </c>
      <c r="E414" s="1" t="s">
        <v>48</v>
      </c>
      <c r="F414" s="1" t="s">
        <v>49</v>
      </c>
      <c r="G414">
        <v>4</v>
      </c>
      <c r="H414" t="s">
        <v>50</v>
      </c>
      <c r="I414">
        <v>0</v>
      </c>
      <c r="J414" t="s">
        <v>51</v>
      </c>
      <c r="K414" s="1" t="s">
        <v>49</v>
      </c>
      <c r="L414">
        <v>8</v>
      </c>
      <c r="M414">
        <v>152.15</v>
      </c>
      <c r="N414">
        <v>3.2</v>
      </c>
      <c r="Q414">
        <v>148.95000000000002</v>
      </c>
      <c r="R414" s="1"/>
    </row>
    <row r="415" spans="1:18" x14ac:dyDescent="0.2">
      <c r="A415" s="1" t="s">
        <v>53</v>
      </c>
      <c r="B415">
        <v>2</v>
      </c>
      <c r="C415" s="1" t="s">
        <v>74</v>
      </c>
      <c r="D415" s="2">
        <v>45692</v>
      </c>
      <c r="E415" s="1" t="s">
        <v>48</v>
      </c>
      <c r="F415" s="1" t="s">
        <v>49</v>
      </c>
      <c r="G415">
        <v>4</v>
      </c>
      <c r="H415" t="s">
        <v>50</v>
      </c>
      <c r="I415">
        <v>0</v>
      </c>
      <c r="J415" t="s">
        <v>51</v>
      </c>
      <c r="K415" s="1" t="s">
        <v>49</v>
      </c>
      <c r="L415">
        <v>9</v>
      </c>
      <c r="M415">
        <v>183.83999999999997</v>
      </c>
      <c r="N415">
        <v>3.6</v>
      </c>
      <c r="Q415">
        <v>180.23999999999998</v>
      </c>
      <c r="R415" s="1"/>
    </row>
    <row r="416" spans="1:18" x14ac:dyDescent="0.2">
      <c r="A416" s="1" t="s">
        <v>46</v>
      </c>
      <c r="B416">
        <v>3</v>
      </c>
      <c r="C416" s="1" t="s">
        <v>109</v>
      </c>
      <c r="D416" s="2">
        <v>45692</v>
      </c>
      <c r="E416" s="1" t="s">
        <v>48</v>
      </c>
      <c r="F416" s="1" t="s">
        <v>49</v>
      </c>
      <c r="G416">
        <v>5</v>
      </c>
      <c r="H416" t="s">
        <v>50</v>
      </c>
      <c r="I416">
        <v>0</v>
      </c>
      <c r="J416" t="s">
        <v>51</v>
      </c>
      <c r="K416" s="1" t="s">
        <v>49</v>
      </c>
      <c r="L416">
        <v>8</v>
      </c>
      <c r="M416">
        <v>230.27</v>
      </c>
      <c r="N416">
        <v>4</v>
      </c>
      <c r="Q416">
        <v>226.27</v>
      </c>
      <c r="R416" s="1"/>
    </row>
    <row r="417" spans="1:18" x14ac:dyDescent="0.2">
      <c r="A417" s="1" t="s">
        <v>53</v>
      </c>
      <c r="B417">
        <v>3</v>
      </c>
      <c r="C417" s="1" t="s">
        <v>109</v>
      </c>
      <c r="D417" s="2">
        <v>45692</v>
      </c>
      <c r="E417" s="1" t="s">
        <v>48</v>
      </c>
      <c r="F417" s="1" t="s">
        <v>49</v>
      </c>
      <c r="G417">
        <v>5</v>
      </c>
      <c r="H417" t="s">
        <v>50</v>
      </c>
      <c r="I417">
        <v>0</v>
      </c>
      <c r="J417" t="s">
        <v>51</v>
      </c>
      <c r="K417" s="1" t="s">
        <v>49</v>
      </c>
      <c r="L417">
        <v>8</v>
      </c>
      <c r="M417">
        <v>239.02</v>
      </c>
      <c r="N417">
        <v>2.5</v>
      </c>
      <c r="Q417">
        <v>236.52</v>
      </c>
      <c r="R417" s="1"/>
    </row>
    <row r="418" spans="1:18" x14ac:dyDescent="0.2">
      <c r="A418" s="1" t="s">
        <v>46</v>
      </c>
      <c r="B418">
        <v>5</v>
      </c>
      <c r="C418" s="1" t="s">
        <v>66</v>
      </c>
      <c r="D418" s="2">
        <v>45692</v>
      </c>
      <c r="E418" s="1" t="s">
        <v>48</v>
      </c>
      <c r="F418" s="1" t="s">
        <v>49</v>
      </c>
      <c r="G418">
        <v>10</v>
      </c>
      <c r="H418" t="s">
        <v>50</v>
      </c>
      <c r="I418">
        <v>0</v>
      </c>
      <c r="J418" t="s">
        <v>51</v>
      </c>
      <c r="K418" s="1" t="s">
        <v>49</v>
      </c>
      <c r="L418">
        <v>1</v>
      </c>
      <c r="M418">
        <v>58.14</v>
      </c>
      <c r="N418">
        <v>1.3</v>
      </c>
      <c r="Q418">
        <v>56.84</v>
      </c>
      <c r="R418" s="1"/>
    </row>
    <row r="419" spans="1:18" x14ac:dyDescent="0.2">
      <c r="A419" s="1" t="s">
        <v>46</v>
      </c>
      <c r="B419">
        <v>5</v>
      </c>
      <c r="C419" s="1" t="s">
        <v>83</v>
      </c>
      <c r="D419" s="2">
        <v>45692</v>
      </c>
      <c r="E419" s="1" t="s">
        <v>48</v>
      </c>
      <c r="F419" s="1" t="s">
        <v>49</v>
      </c>
      <c r="G419">
        <v>8</v>
      </c>
      <c r="H419" t="s">
        <v>50</v>
      </c>
      <c r="I419">
        <v>0</v>
      </c>
      <c r="J419" t="s">
        <v>51</v>
      </c>
      <c r="K419" s="1" t="s">
        <v>49</v>
      </c>
      <c r="L419">
        <v>10</v>
      </c>
      <c r="M419">
        <v>442.85999999999996</v>
      </c>
      <c r="N419">
        <v>10.1</v>
      </c>
      <c r="Q419">
        <v>432.75999999999993</v>
      </c>
      <c r="R419" s="1"/>
    </row>
    <row r="420" spans="1:18" x14ac:dyDescent="0.2">
      <c r="A420" s="1" t="s">
        <v>53</v>
      </c>
      <c r="B420">
        <v>5</v>
      </c>
      <c r="C420" s="1" t="s">
        <v>83</v>
      </c>
      <c r="D420" s="2">
        <v>45692</v>
      </c>
      <c r="E420" s="1" t="s">
        <v>48</v>
      </c>
      <c r="F420" s="1" t="s">
        <v>49</v>
      </c>
      <c r="G420">
        <v>8</v>
      </c>
      <c r="H420" t="s">
        <v>50</v>
      </c>
      <c r="I420">
        <v>0</v>
      </c>
      <c r="J420" t="s">
        <v>51</v>
      </c>
      <c r="K420" s="1" t="s">
        <v>49</v>
      </c>
      <c r="L420">
        <v>12</v>
      </c>
      <c r="M420">
        <v>544.80999999999995</v>
      </c>
      <c r="N420">
        <v>13.180000000000001</v>
      </c>
      <c r="Q420">
        <v>531.63</v>
      </c>
      <c r="R420" s="1"/>
    </row>
    <row r="421" spans="1:18" x14ac:dyDescent="0.2">
      <c r="A421" s="1" t="s">
        <v>46</v>
      </c>
      <c r="B421">
        <v>1</v>
      </c>
      <c r="C421" s="1" t="s">
        <v>54</v>
      </c>
      <c r="D421" s="2">
        <v>45693</v>
      </c>
      <c r="E421" s="1" t="s">
        <v>48</v>
      </c>
      <c r="F421" s="1" t="s">
        <v>49</v>
      </c>
      <c r="G421">
        <v>2</v>
      </c>
      <c r="H421" t="s">
        <v>50</v>
      </c>
      <c r="I421">
        <v>0</v>
      </c>
      <c r="J421" t="s">
        <v>51</v>
      </c>
      <c r="K421" s="1" t="s">
        <v>49</v>
      </c>
      <c r="L421">
        <v>14</v>
      </c>
      <c r="M421">
        <v>192.5</v>
      </c>
      <c r="N421">
        <v>2.8000000000000003</v>
      </c>
      <c r="O421">
        <v>9</v>
      </c>
      <c r="Q421">
        <v>189.7</v>
      </c>
      <c r="R421" s="1"/>
    </row>
    <row r="422" spans="1:18" x14ac:dyDescent="0.2">
      <c r="A422" s="1" t="s">
        <v>53</v>
      </c>
      <c r="B422">
        <v>1</v>
      </c>
      <c r="C422" s="1" t="s">
        <v>171</v>
      </c>
      <c r="D422" s="2">
        <v>45693</v>
      </c>
      <c r="E422" s="1" t="s">
        <v>57</v>
      </c>
      <c r="F422" s="1" t="s">
        <v>49</v>
      </c>
      <c r="G422">
        <v>3.5</v>
      </c>
      <c r="H422">
        <v>5</v>
      </c>
      <c r="I422">
        <v>0</v>
      </c>
      <c r="J422">
        <v>100</v>
      </c>
      <c r="K422" s="1" t="s">
        <v>49</v>
      </c>
      <c r="L422">
        <v>5</v>
      </c>
      <c r="M422">
        <v>98.440000000000012</v>
      </c>
      <c r="N422">
        <v>1.75</v>
      </c>
      <c r="O422">
        <v>9</v>
      </c>
      <c r="Q422">
        <v>96.690000000000012</v>
      </c>
      <c r="R422" s="1"/>
    </row>
    <row r="423" spans="1:18" x14ac:dyDescent="0.2">
      <c r="A423" s="1" t="s">
        <v>46</v>
      </c>
      <c r="B423">
        <v>2</v>
      </c>
      <c r="C423" s="1" t="s">
        <v>74</v>
      </c>
      <c r="D423" s="2">
        <v>45693</v>
      </c>
      <c r="E423" s="1" t="s">
        <v>48</v>
      </c>
      <c r="F423" s="1" t="s">
        <v>49</v>
      </c>
      <c r="G423">
        <v>4</v>
      </c>
      <c r="H423" t="s">
        <v>50</v>
      </c>
      <c r="I423">
        <v>0</v>
      </c>
      <c r="J423" t="s">
        <v>51</v>
      </c>
      <c r="K423" s="1" t="s">
        <v>49</v>
      </c>
      <c r="L423">
        <v>10</v>
      </c>
      <c r="M423">
        <v>184.52</v>
      </c>
      <c r="N423">
        <v>4</v>
      </c>
      <c r="Q423">
        <v>180.52</v>
      </c>
      <c r="R423" s="1"/>
    </row>
    <row r="424" spans="1:18" x14ac:dyDescent="0.2">
      <c r="A424" s="1" t="s">
        <v>53</v>
      </c>
      <c r="B424">
        <v>2</v>
      </c>
      <c r="C424" s="1" t="s">
        <v>74</v>
      </c>
      <c r="D424" s="2">
        <v>45693</v>
      </c>
      <c r="E424" s="1" t="s">
        <v>48</v>
      </c>
      <c r="F424" s="1" t="s">
        <v>49</v>
      </c>
      <c r="G424">
        <v>4</v>
      </c>
      <c r="H424" t="s">
        <v>50</v>
      </c>
      <c r="I424">
        <v>0</v>
      </c>
      <c r="J424" t="s">
        <v>51</v>
      </c>
      <c r="K424" s="1" t="s">
        <v>49</v>
      </c>
      <c r="L424">
        <v>9</v>
      </c>
      <c r="M424">
        <v>175.41</v>
      </c>
      <c r="N424">
        <v>3.6</v>
      </c>
      <c r="Q424">
        <v>171.81</v>
      </c>
      <c r="R424" s="1"/>
    </row>
    <row r="425" spans="1:18" x14ac:dyDescent="0.2">
      <c r="A425" s="1" t="s">
        <v>46</v>
      </c>
      <c r="B425">
        <v>3</v>
      </c>
      <c r="C425" s="1" t="s">
        <v>109</v>
      </c>
      <c r="D425" s="2">
        <v>45693</v>
      </c>
      <c r="E425" s="1" t="s">
        <v>48</v>
      </c>
      <c r="F425" s="1" t="s">
        <v>49</v>
      </c>
      <c r="G425">
        <v>5</v>
      </c>
      <c r="H425" t="s">
        <v>50</v>
      </c>
      <c r="I425">
        <v>0</v>
      </c>
      <c r="J425" t="s">
        <v>51</v>
      </c>
      <c r="K425" s="1" t="s">
        <v>49</v>
      </c>
      <c r="L425">
        <v>8</v>
      </c>
      <c r="M425">
        <v>227.75</v>
      </c>
      <c r="N425">
        <v>4</v>
      </c>
      <c r="Q425">
        <v>223.75</v>
      </c>
      <c r="R425" s="1"/>
    </row>
    <row r="426" spans="1:18" x14ac:dyDescent="0.2">
      <c r="A426" s="1" t="s">
        <v>53</v>
      </c>
      <c r="B426">
        <v>3</v>
      </c>
      <c r="C426" s="1" t="s">
        <v>109</v>
      </c>
      <c r="D426" s="2">
        <v>45693</v>
      </c>
      <c r="E426" s="1" t="s">
        <v>48</v>
      </c>
      <c r="F426" s="1" t="s">
        <v>49</v>
      </c>
      <c r="G426">
        <v>5</v>
      </c>
      <c r="H426" t="s">
        <v>50</v>
      </c>
      <c r="I426">
        <v>0</v>
      </c>
      <c r="J426" t="s">
        <v>51</v>
      </c>
      <c r="K426" s="1" t="s">
        <v>49</v>
      </c>
      <c r="L426">
        <v>9</v>
      </c>
      <c r="M426">
        <v>271.56</v>
      </c>
      <c r="N426">
        <v>5.37</v>
      </c>
      <c r="Q426">
        <v>266.19</v>
      </c>
      <c r="R426" s="1"/>
    </row>
    <row r="427" spans="1:18" x14ac:dyDescent="0.2">
      <c r="A427" s="1" t="s">
        <v>46</v>
      </c>
      <c r="B427">
        <v>5</v>
      </c>
      <c r="C427" s="1" t="s">
        <v>83</v>
      </c>
      <c r="D427" s="2">
        <v>45693</v>
      </c>
      <c r="E427" s="1" t="s">
        <v>48</v>
      </c>
      <c r="F427" s="1" t="s">
        <v>49</v>
      </c>
      <c r="G427">
        <v>8</v>
      </c>
      <c r="H427" t="s">
        <v>50</v>
      </c>
      <c r="I427">
        <v>0</v>
      </c>
      <c r="J427" t="s">
        <v>51</v>
      </c>
      <c r="K427" s="1" t="s">
        <v>49</v>
      </c>
      <c r="L427">
        <v>1</v>
      </c>
      <c r="M427">
        <v>41.55</v>
      </c>
      <c r="N427">
        <v>0.8</v>
      </c>
      <c r="Q427">
        <v>40.75</v>
      </c>
      <c r="R427" s="1"/>
    </row>
    <row r="428" spans="1:18" x14ac:dyDescent="0.2">
      <c r="A428" s="1" t="s">
        <v>46</v>
      </c>
      <c r="B428">
        <v>5</v>
      </c>
      <c r="C428" s="1" t="s">
        <v>172</v>
      </c>
      <c r="D428" s="2">
        <v>45693</v>
      </c>
      <c r="E428" s="1" t="s">
        <v>57</v>
      </c>
      <c r="F428" s="1" t="s">
        <v>49</v>
      </c>
      <c r="G428">
        <v>8</v>
      </c>
      <c r="H428">
        <v>14</v>
      </c>
      <c r="I428">
        <v>0</v>
      </c>
      <c r="J428">
        <v>125</v>
      </c>
      <c r="K428" s="1" t="s">
        <v>49</v>
      </c>
      <c r="L428">
        <v>5</v>
      </c>
      <c r="M428">
        <v>165.24</v>
      </c>
      <c r="N428">
        <v>4</v>
      </c>
      <c r="Q428">
        <v>161.24</v>
      </c>
      <c r="R428" s="1"/>
    </row>
    <row r="429" spans="1:18" x14ac:dyDescent="0.2">
      <c r="A429" s="1" t="s">
        <v>46</v>
      </c>
      <c r="B429">
        <v>5</v>
      </c>
      <c r="C429" s="1" t="s">
        <v>173</v>
      </c>
      <c r="D429" s="2">
        <v>45693</v>
      </c>
      <c r="E429" s="1" t="s">
        <v>57</v>
      </c>
      <c r="F429" s="1" t="s">
        <v>49</v>
      </c>
      <c r="G429">
        <v>14</v>
      </c>
      <c r="H429">
        <v>14</v>
      </c>
      <c r="I429">
        <v>0</v>
      </c>
      <c r="J429">
        <v>125</v>
      </c>
      <c r="K429" s="1" t="s">
        <v>49</v>
      </c>
      <c r="L429">
        <v>9</v>
      </c>
      <c r="M429">
        <v>373.78</v>
      </c>
      <c r="N429">
        <v>10.799999999999999</v>
      </c>
      <c r="Q429">
        <v>362.97999999999996</v>
      </c>
      <c r="R429" s="1"/>
    </row>
    <row r="430" spans="1:18" x14ac:dyDescent="0.2">
      <c r="A430" s="1" t="s">
        <v>53</v>
      </c>
      <c r="B430">
        <v>5</v>
      </c>
      <c r="C430" s="1" t="s">
        <v>173</v>
      </c>
      <c r="D430" s="2">
        <v>45693</v>
      </c>
      <c r="E430" s="1" t="s">
        <v>57</v>
      </c>
      <c r="F430" s="1" t="s">
        <v>49</v>
      </c>
      <c r="G430">
        <v>14</v>
      </c>
      <c r="H430">
        <v>14</v>
      </c>
      <c r="I430">
        <v>0</v>
      </c>
      <c r="J430">
        <v>125</v>
      </c>
      <c r="K430" s="1" t="s">
        <v>49</v>
      </c>
      <c r="L430">
        <v>12</v>
      </c>
      <c r="M430">
        <v>609.99</v>
      </c>
      <c r="N430">
        <v>18.930000000000003</v>
      </c>
      <c r="Q430">
        <v>591.06000000000006</v>
      </c>
      <c r="R430" s="1"/>
    </row>
    <row r="431" spans="1:18" x14ac:dyDescent="0.2">
      <c r="A431" s="1" t="s">
        <v>46</v>
      </c>
      <c r="B431">
        <v>1</v>
      </c>
      <c r="C431" s="1" t="s">
        <v>118</v>
      </c>
      <c r="D431" s="2">
        <v>45694</v>
      </c>
      <c r="E431" s="1" t="s">
        <v>48</v>
      </c>
      <c r="F431" s="1" t="s">
        <v>49</v>
      </c>
      <c r="G431">
        <v>3.5</v>
      </c>
      <c r="H431" t="s">
        <v>50</v>
      </c>
      <c r="I431">
        <v>0</v>
      </c>
      <c r="J431" t="s">
        <v>51</v>
      </c>
      <c r="K431" s="1" t="s">
        <v>49</v>
      </c>
      <c r="L431">
        <v>8</v>
      </c>
      <c r="M431">
        <v>161.18</v>
      </c>
      <c r="N431">
        <v>2.8</v>
      </c>
      <c r="O431">
        <v>18</v>
      </c>
      <c r="Q431">
        <v>158.38</v>
      </c>
      <c r="R431" s="1"/>
    </row>
    <row r="432" spans="1:18" x14ac:dyDescent="0.2">
      <c r="A432" s="1" t="s">
        <v>53</v>
      </c>
      <c r="B432">
        <v>1</v>
      </c>
      <c r="C432" s="1" t="s">
        <v>118</v>
      </c>
      <c r="D432" s="2">
        <v>45694</v>
      </c>
      <c r="E432" s="1" t="s">
        <v>48</v>
      </c>
      <c r="F432" s="1" t="s">
        <v>49</v>
      </c>
      <c r="G432">
        <v>3.5</v>
      </c>
      <c r="H432" t="s">
        <v>50</v>
      </c>
      <c r="I432">
        <v>0</v>
      </c>
      <c r="J432" t="s">
        <v>51</v>
      </c>
      <c r="K432" s="1" t="s">
        <v>49</v>
      </c>
      <c r="L432">
        <v>7</v>
      </c>
      <c r="M432">
        <v>151.97</v>
      </c>
      <c r="N432">
        <v>2.4499999999999997</v>
      </c>
      <c r="O432">
        <v>18</v>
      </c>
      <c r="Q432">
        <v>149.52000000000001</v>
      </c>
      <c r="R432" s="1"/>
    </row>
    <row r="433" spans="1:18" x14ac:dyDescent="0.2">
      <c r="A433" s="1" t="s">
        <v>46</v>
      </c>
      <c r="B433">
        <v>2</v>
      </c>
      <c r="C433" s="1" t="s">
        <v>74</v>
      </c>
      <c r="D433" s="2">
        <v>45694</v>
      </c>
      <c r="E433" s="1" t="s">
        <v>48</v>
      </c>
      <c r="F433" s="1" t="s">
        <v>49</v>
      </c>
      <c r="G433">
        <v>4</v>
      </c>
      <c r="H433" t="s">
        <v>50</v>
      </c>
      <c r="I433">
        <v>0</v>
      </c>
      <c r="J433" t="s">
        <v>51</v>
      </c>
      <c r="K433" s="1" t="s">
        <v>49</v>
      </c>
      <c r="L433">
        <v>10</v>
      </c>
      <c r="M433">
        <v>182.38</v>
      </c>
      <c r="N433">
        <v>4</v>
      </c>
      <c r="Q433">
        <v>178.38</v>
      </c>
      <c r="R433" s="1"/>
    </row>
    <row r="434" spans="1:18" x14ac:dyDescent="0.2">
      <c r="A434" s="1" t="s">
        <v>53</v>
      </c>
      <c r="B434">
        <v>2</v>
      </c>
      <c r="C434" s="1" t="s">
        <v>74</v>
      </c>
      <c r="D434" s="2">
        <v>45694</v>
      </c>
      <c r="E434" s="1" t="s">
        <v>48</v>
      </c>
      <c r="F434" s="1" t="s">
        <v>49</v>
      </c>
      <c r="G434">
        <v>4</v>
      </c>
      <c r="H434" t="s">
        <v>50</v>
      </c>
      <c r="I434">
        <v>0</v>
      </c>
      <c r="J434" t="s">
        <v>51</v>
      </c>
      <c r="K434" s="1" t="s">
        <v>49</v>
      </c>
      <c r="L434">
        <v>8</v>
      </c>
      <c r="M434">
        <v>181.35</v>
      </c>
      <c r="N434">
        <v>3.2</v>
      </c>
      <c r="Q434">
        <v>178.15</v>
      </c>
      <c r="R434" s="1"/>
    </row>
    <row r="435" spans="1:18" x14ac:dyDescent="0.2">
      <c r="A435" s="1" t="s">
        <v>46</v>
      </c>
      <c r="B435">
        <v>3</v>
      </c>
      <c r="C435" s="1" t="s">
        <v>109</v>
      </c>
      <c r="D435" s="2">
        <v>45694</v>
      </c>
      <c r="E435" s="1" t="s">
        <v>48</v>
      </c>
      <c r="F435" s="1" t="s">
        <v>49</v>
      </c>
      <c r="G435">
        <v>5</v>
      </c>
      <c r="H435" t="s">
        <v>50</v>
      </c>
      <c r="I435">
        <v>0</v>
      </c>
      <c r="J435" t="s">
        <v>51</v>
      </c>
      <c r="K435" s="1" t="s">
        <v>49</v>
      </c>
      <c r="L435">
        <v>11</v>
      </c>
      <c r="M435">
        <v>304.33999999999997</v>
      </c>
      <c r="N435">
        <v>8.8000000000000007</v>
      </c>
      <c r="Q435">
        <v>295.53999999999996</v>
      </c>
      <c r="R435" s="1"/>
    </row>
    <row r="436" spans="1:18" x14ac:dyDescent="0.2">
      <c r="A436" s="1" t="s">
        <v>53</v>
      </c>
      <c r="B436">
        <v>3</v>
      </c>
      <c r="C436" s="1" t="s">
        <v>109</v>
      </c>
      <c r="D436" s="2">
        <v>45694</v>
      </c>
      <c r="E436" s="1" t="s">
        <v>48</v>
      </c>
      <c r="F436" s="1" t="s">
        <v>49</v>
      </c>
      <c r="G436">
        <v>5</v>
      </c>
      <c r="H436" t="s">
        <v>50</v>
      </c>
      <c r="I436">
        <v>0</v>
      </c>
      <c r="J436" t="s">
        <v>51</v>
      </c>
      <c r="K436" s="1" t="s">
        <v>49</v>
      </c>
      <c r="L436">
        <v>1</v>
      </c>
      <c r="M436">
        <v>11.7</v>
      </c>
      <c r="N436">
        <v>0.8</v>
      </c>
      <c r="Q436">
        <v>10.899999999999999</v>
      </c>
      <c r="R436" s="1"/>
    </row>
    <row r="437" spans="1:18" x14ac:dyDescent="0.2">
      <c r="A437" s="1" t="s">
        <v>53</v>
      </c>
      <c r="B437">
        <v>3</v>
      </c>
      <c r="C437" s="1" t="s">
        <v>174</v>
      </c>
      <c r="D437" s="2">
        <v>45694</v>
      </c>
      <c r="E437" s="1" t="s">
        <v>57</v>
      </c>
      <c r="F437" s="1" t="s">
        <v>49</v>
      </c>
      <c r="G437">
        <v>6</v>
      </c>
      <c r="H437">
        <v>14</v>
      </c>
      <c r="I437">
        <v>0</v>
      </c>
      <c r="J437">
        <v>100</v>
      </c>
      <c r="K437" s="1" t="s">
        <v>49</v>
      </c>
      <c r="L437">
        <v>4</v>
      </c>
      <c r="M437">
        <v>111.11</v>
      </c>
      <c r="N437">
        <v>3.2</v>
      </c>
      <c r="Q437">
        <v>107.91</v>
      </c>
      <c r="R437" s="1"/>
    </row>
    <row r="438" spans="1:18" x14ac:dyDescent="0.2">
      <c r="A438" s="1" t="s">
        <v>53</v>
      </c>
      <c r="B438">
        <v>3</v>
      </c>
      <c r="C438" s="1" t="s">
        <v>175</v>
      </c>
      <c r="D438" s="2">
        <v>45694</v>
      </c>
      <c r="E438" s="1" t="s">
        <v>57</v>
      </c>
      <c r="F438" s="1" t="s">
        <v>49</v>
      </c>
      <c r="G438">
        <v>7</v>
      </c>
      <c r="H438">
        <v>14</v>
      </c>
      <c r="I438">
        <v>0</v>
      </c>
      <c r="J438">
        <v>100</v>
      </c>
      <c r="K438" s="1" t="s">
        <v>49</v>
      </c>
      <c r="L438">
        <v>4</v>
      </c>
      <c r="M438">
        <v>118.37</v>
      </c>
      <c r="N438">
        <v>3.6</v>
      </c>
      <c r="Q438">
        <v>114.77000000000001</v>
      </c>
      <c r="R438" s="1"/>
    </row>
    <row r="439" spans="1:18" x14ac:dyDescent="0.2">
      <c r="A439" s="1" t="s">
        <v>53</v>
      </c>
      <c r="B439">
        <v>3</v>
      </c>
      <c r="C439" s="1" t="s">
        <v>55</v>
      </c>
      <c r="D439" s="2">
        <v>45694</v>
      </c>
      <c r="E439" s="1" t="s">
        <v>48</v>
      </c>
      <c r="F439" s="1" t="s">
        <v>49</v>
      </c>
      <c r="G439">
        <v>7</v>
      </c>
      <c r="H439" t="s">
        <v>50</v>
      </c>
      <c r="I439">
        <v>0</v>
      </c>
      <c r="J439" t="s">
        <v>51</v>
      </c>
      <c r="K439" s="1" t="s">
        <v>49</v>
      </c>
      <c r="L439">
        <v>1</v>
      </c>
      <c r="M439">
        <v>31.2</v>
      </c>
      <c r="N439">
        <v>0.9</v>
      </c>
      <c r="Q439">
        <v>30.3</v>
      </c>
      <c r="R439" s="1"/>
    </row>
    <row r="440" spans="1:18" x14ac:dyDescent="0.2">
      <c r="A440" s="1" t="s">
        <v>46</v>
      </c>
      <c r="B440">
        <v>5</v>
      </c>
      <c r="C440" s="1" t="s">
        <v>173</v>
      </c>
      <c r="D440" s="2">
        <v>45694</v>
      </c>
      <c r="E440" s="1" t="s">
        <v>57</v>
      </c>
      <c r="F440" s="1" t="s">
        <v>49</v>
      </c>
      <c r="G440">
        <v>14</v>
      </c>
      <c r="H440">
        <v>14</v>
      </c>
      <c r="I440">
        <v>0</v>
      </c>
      <c r="J440">
        <v>125</v>
      </c>
      <c r="K440" s="1" t="s">
        <v>49</v>
      </c>
      <c r="L440">
        <v>12</v>
      </c>
      <c r="M440">
        <v>641.41</v>
      </c>
      <c r="N440">
        <v>14.399999999999999</v>
      </c>
      <c r="Q440">
        <v>627.01</v>
      </c>
      <c r="R440" s="1"/>
    </row>
    <row r="441" spans="1:18" x14ac:dyDescent="0.2">
      <c r="A441" s="1" t="s">
        <v>53</v>
      </c>
      <c r="B441">
        <v>5</v>
      </c>
      <c r="C441" s="1" t="s">
        <v>173</v>
      </c>
      <c r="D441" s="2">
        <v>45694</v>
      </c>
      <c r="E441" s="1" t="s">
        <v>57</v>
      </c>
      <c r="F441" s="1" t="s">
        <v>49</v>
      </c>
      <c r="G441">
        <v>14</v>
      </c>
      <c r="H441">
        <v>14</v>
      </c>
      <c r="I441">
        <v>0</v>
      </c>
      <c r="J441">
        <v>125</v>
      </c>
      <c r="K441" s="1" t="s">
        <v>49</v>
      </c>
      <c r="L441">
        <v>8</v>
      </c>
      <c r="M441">
        <v>424.56</v>
      </c>
      <c r="N441">
        <v>12</v>
      </c>
      <c r="Q441">
        <v>412.56</v>
      </c>
      <c r="R441" s="1"/>
    </row>
    <row r="442" spans="1:18" x14ac:dyDescent="0.2">
      <c r="A442" s="1" t="s">
        <v>53</v>
      </c>
      <c r="B442">
        <v>5</v>
      </c>
      <c r="C442" s="1" t="s">
        <v>176</v>
      </c>
      <c r="D442" s="2">
        <v>45694</v>
      </c>
      <c r="E442" s="1" t="s">
        <v>57</v>
      </c>
      <c r="F442" s="1" t="s">
        <v>49</v>
      </c>
      <c r="G442">
        <v>12</v>
      </c>
      <c r="H442">
        <v>9</v>
      </c>
      <c r="I442">
        <v>0</v>
      </c>
      <c r="J442">
        <v>100</v>
      </c>
      <c r="K442" s="1" t="s">
        <v>49</v>
      </c>
      <c r="L442">
        <v>2</v>
      </c>
      <c r="M442">
        <v>109.62</v>
      </c>
      <c r="N442">
        <v>3</v>
      </c>
      <c r="Q442">
        <v>106.62</v>
      </c>
      <c r="R442" s="1"/>
    </row>
    <row r="443" spans="1:18" x14ac:dyDescent="0.2">
      <c r="A443" s="1" t="s">
        <v>53</v>
      </c>
      <c r="B443">
        <v>5</v>
      </c>
      <c r="C443" s="1" t="s">
        <v>173</v>
      </c>
      <c r="D443" s="2">
        <v>45694</v>
      </c>
      <c r="E443" s="1" t="s">
        <v>57</v>
      </c>
      <c r="F443" s="1" t="s">
        <v>49</v>
      </c>
      <c r="G443">
        <v>14</v>
      </c>
      <c r="H443">
        <v>14</v>
      </c>
      <c r="I443">
        <v>0</v>
      </c>
      <c r="J443">
        <v>125</v>
      </c>
      <c r="K443" s="1" t="s">
        <v>49</v>
      </c>
      <c r="L443">
        <v>1</v>
      </c>
      <c r="M443">
        <v>40.950000000000003</v>
      </c>
      <c r="N443">
        <v>1.6</v>
      </c>
      <c r="Q443">
        <v>39.35</v>
      </c>
      <c r="R443" s="1"/>
    </row>
    <row r="444" spans="1:18" x14ac:dyDescent="0.2">
      <c r="A444" s="1" t="s">
        <v>46</v>
      </c>
      <c r="B444">
        <v>1</v>
      </c>
      <c r="C444" s="1" t="s">
        <v>118</v>
      </c>
      <c r="D444" s="2">
        <v>45695</v>
      </c>
      <c r="E444" s="1" t="s">
        <v>48</v>
      </c>
      <c r="F444" s="1" t="s">
        <v>49</v>
      </c>
      <c r="G444">
        <v>3.5</v>
      </c>
      <c r="H444" t="s">
        <v>50</v>
      </c>
      <c r="I444">
        <v>0</v>
      </c>
      <c r="J444" t="s">
        <v>51</v>
      </c>
      <c r="K444" s="1" t="s">
        <v>49</v>
      </c>
      <c r="L444">
        <v>8</v>
      </c>
      <c r="M444">
        <v>150.62</v>
      </c>
      <c r="N444">
        <v>2.8</v>
      </c>
      <c r="O444">
        <v>15</v>
      </c>
      <c r="Q444">
        <v>147.82</v>
      </c>
      <c r="R444" s="1"/>
    </row>
    <row r="445" spans="1:18" x14ac:dyDescent="0.2">
      <c r="A445" s="1" t="s">
        <v>53</v>
      </c>
      <c r="B445">
        <v>1</v>
      </c>
      <c r="C445" s="1" t="s">
        <v>118</v>
      </c>
      <c r="D445" s="2">
        <v>45695</v>
      </c>
      <c r="E445" s="1" t="s">
        <v>48</v>
      </c>
      <c r="F445" s="1" t="s">
        <v>49</v>
      </c>
      <c r="G445">
        <v>3.5</v>
      </c>
      <c r="H445" t="s">
        <v>50</v>
      </c>
      <c r="I445">
        <v>0</v>
      </c>
      <c r="J445" t="s">
        <v>51</v>
      </c>
      <c r="K445" s="1" t="s">
        <v>49</v>
      </c>
      <c r="L445">
        <v>8</v>
      </c>
      <c r="M445">
        <v>176.94</v>
      </c>
      <c r="N445">
        <v>2.8</v>
      </c>
      <c r="O445">
        <v>15</v>
      </c>
      <c r="Q445">
        <v>174.14</v>
      </c>
      <c r="R445" s="1"/>
    </row>
    <row r="446" spans="1:18" x14ac:dyDescent="0.2">
      <c r="A446" s="1" t="s">
        <v>46</v>
      </c>
      <c r="B446">
        <v>2</v>
      </c>
      <c r="C446" s="1" t="s">
        <v>74</v>
      </c>
      <c r="D446" s="2">
        <v>45695</v>
      </c>
      <c r="E446" s="1" t="s">
        <v>48</v>
      </c>
      <c r="F446" s="1" t="s">
        <v>49</v>
      </c>
      <c r="G446">
        <v>4</v>
      </c>
      <c r="H446" t="s">
        <v>50</v>
      </c>
      <c r="I446">
        <v>0</v>
      </c>
      <c r="J446" t="s">
        <v>51</v>
      </c>
      <c r="K446" s="1" t="s">
        <v>49</v>
      </c>
      <c r="L446">
        <v>10</v>
      </c>
      <c r="M446">
        <v>183.86</v>
      </c>
      <c r="N446">
        <v>4</v>
      </c>
      <c r="Q446">
        <v>179.86</v>
      </c>
      <c r="R446" s="1"/>
    </row>
    <row r="447" spans="1:18" x14ac:dyDescent="0.2">
      <c r="A447" s="1" t="s">
        <v>53</v>
      </c>
      <c r="B447">
        <v>2</v>
      </c>
      <c r="C447" s="1" t="s">
        <v>74</v>
      </c>
      <c r="D447" s="2">
        <v>45695</v>
      </c>
      <c r="E447" s="1" t="s">
        <v>48</v>
      </c>
      <c r="F447" s="1" t="s">
        <v>49</v>
      </c>
      <c r="G447">
        <v>4</v>
      </c>
      <c r="H447" t="s">
        <v>50</v>
      </c>
      <c r="I447">
        <v>0</v>
      </c>
      <c r="J447" t="s">
        <v>51</v>
      </c>
      <c r="K447" s="1" t="s">
        <v>49</v>
      </c>
      <c r="L447">
        <v>9</v>
      </c>
      <c r="M447">
        <v>191.61999999999998</v>
      </c>
      <c r="N447">
        <v>3.6</v>
      </c>
      <c r="Q447">
        <v>188.01999999999998</v>
      </c>
      <c r="R447" s="1"/>
    </row>
    <row r="448" spans="1:18" x14ac:dyDescent="0.2">
      <c r="A448" s="1" t="s">
        <v>46</v>
      </c>
      <c r="B448">
        <v>3</v>
      </c>
      <c r="C448" s="1" t="s">
        <v>55</v>
      </c>
      <c r="D448" s="2">
        <v>45695</v>
      </c>
      <c r="E448" s="1" t="s">
        <v>48</v>
      </c>
      <c r="F448" s="1" t="s">
        <v>49</v>
      </c>
      <c r="G448">
        <v>7</v>
      </c>
      <c r="H448" t="s">
        <v>50</v>
      </c>
      <c r="I448">
        <v>0</v>
      </c>
      <c r="J448" t="s">
        <v>51</v>
      </c>
      <c r="K448" s="1" t="s">
        <v>49</v>
      </c>
      <c r="L448">
        <v>8</v>
      </c>
      <c r="M448">
        <v>313.81000000000006</v>
      </c>
      <c r="N448">
        <v>6.4</v>
      </c>
      <c r="Q448">
        <v>307.41000000000008</v>
      </c>
      <c r="R448" s="1"/>
    </row>
    <row r="449" spans="1:18" x14ac:dyDescent="0.2">
      <c r="A449" s="1" t="s">
        <v>53</v>
      </c>
      <c r="B449">
        <v>3</v>
      </c>
      <c r="C449" s="1" t="s">
        <v>55</v>
      </c>
      <c r="D449" s="2">
        <v>45695</v>
      </c>
      <c r="E449" s="1" t="s">
        <v>48</v>
      </c>
      <c r="F449" s="1" t="s">
        <v>49</v>
      </c>
      <c r="G449">
        <v>7</v>
      </c>
      <c r="H449" t="s">
        <v>50</v>
      </c>
      <c r="I449">
        <v>0</v>
      </c>
      <c r="J449" t="s">
        <v>51</v>
      </c>
      <c r="K449" s="1" t="s">
        <v>49</v>
      </c>
      <c r="L449">
        <v>9</v>
      </c>
      <c r="M449">
        <v>345.04999999999995</v>
      </c>
      <c r="N449">
        <v>7.6800000000000015</v>
      </c>
      <c r="Q449">
        <v>337.36999999999995</v>
      </c>
      <c r="R449" s="1"/>
    </row>
    <row r="450" spans="1:18" x14ac:dyDescent="0.2">
      <c r="A450" s="1" t="s">
        <v>46</v>
      </c>
      <c r="B450">
        <v>5</v>
      </c>
      <c r="C450" s="1" t="s">
        <v>177</v>
      </c>
      <c r="D450" s="2">
        <v>45695</v>
      </c>
      <c r="E450" s="1" t="s">
        <v>57</v>
      </c>
      <c r="F450" s="1" t="s">
        <v>49</v>
      </c>
      <c r="G450">
        <v>16</v>
      </c>
      <c r="H450" t="s">
        <v>76</v>
      </c>
      <c r="I450">
        <v>0</v>
      </c>
      <c r="J450">
        <v>1000</v>
      </c>
      <c r="K450" s="1" t="s">
        <v>49</v>
      </c>
      <c r="L450">
        <v>1</v>
      </c>
      <c r="M450">
        <v>67.48</v>
      </c>
      <c r="N450">
        <v>1.6</v>
      </c>
      <c r="Q450">
        <v>65.88000000000001</v>
      </c>
      <c r="R450" s="1"/>
    </row>
    <row r="451" spans="1:18" x14ac:dyDescent="0.2">
      <c r="A451" s="1" t="s">
        <v>53</v>
      </c>
      <c r="B451">
        <v>5</v>
      </c>
      <c r="C451" s="1" t="s">
        <v>177</v>
      </c>
      <c r="D451" s="2">
        <v>45695</v>
      </c>
      <c r="E451" s="1" t="s">
        <v>57</v>
      </c>
      <c r="F451" s="1" t="s">
        <v>49</v>
      </c>
      <c r="G451">
        <v>16</v>
      </c>
      <c r="H451" t="s">
        <v>76</v>
      </c>
      <c r="I451">
        <v>0</v>
      </c>
      <c r="J451">
        <v>1000</v>
      </c>
      <c r="K451" s="1" t="s">
        <v>49</v>
      </c>
      <c r="L451">
        <v>9</v>
      </c>
      <c r="M451">
        <v>582.9</v>
      </c>
      <c r="N451">
        <v>16.849999999999998</v>
      </c>
      <c r="Q451">
        <v>566.04999999999995</v>
      </c>
      <c r="R451" s="1"/>
    </row>
    <row r="452" spans="1:18" x14ac:dyDescent="0.2">
      <c r="A452" s="1" t="s">
        <v>46</v>
      </c>
      <c r="B452">
        <v>1</v>
      </c>
      <c r="C452" s="1" t="s">
        <v>171</v>
      </c>
      <c r="D452" s="2">
        <v>45696</v>
      </c>
      <c r="E452" s="1" t="s">
        <v>57</v>
      </c>
      <c r="F452" s="1" t="s">
        <v>49</v>
      </c>
      <c r="G452">
        <v>3.5</v>
      </c>
      <c r="H452">
        <v>5</v>
      </c>
      <c r="I452">
        <v>0</v>
      </c>
      <c r="J452">
        <v>100</v>
      </c>
      <c r="K452" s="1" t="s">
        <v>49</v>
      </c>
      <c r="L452">
        <v>10</v>
      </c>
      <c r="M452">
        <v>164.6</v>
      </c>
      <c r="N452">
        <v>3.5</v>
      </c>
      <c r="O452">
        <v>25</v>
      </c>
      <c r="Q452">
        <v>161.1</v>
      </c>
      <c r="R452" s="1"/>
    </row>
    <row r="453" spans="1:18" x14ac:dyDescent="0.2">
      <c r="A453" s="1" t="s">
        <v>53</v>
      </c>
      <c r="B453">
        <v>1</v>
      </c>
      <c r="C453" s="1" t="s">
        <v>171</v>
      </c>
      <c r="D453" s="2">
        <v>45696</v>
      </c>
      <c r="E453" s="1" t="s">
        <v>57</v>
      </c>
      <c r="F453" s="1" t="s">
        <v>49</v>
      </c>
      <c r="G453">
        <v>3.5</v>
      </c>
      <c r="H453">
        <v>5</v>
      </c>
      <c r="I453">
        <v>0</v>
      </c>
      <c r="J453">
        <v>100</v>
      </c>
      <c r="K453" s="1" t="s">
        <v>49</v>
      </c>
      <c r="L453">
        <v>7</v>
      </c>
      <c r="M453">
        <v>127.04</v>
      </c>
      <c r="N453">
        <v>2.4499999999999997</v>
      </c>
      <c r="O453">
        <v>25</v>
      </c>
      <c r="Q453">
        <v>124.59</v>
      </c>
      <c r="R453" s="1"/>
    </row>
    <row r="454" spans="1:18" x14ac:dyDescent="0.2">
      <c r="A454" s="1" t="s">
        <v>46</v>
      </c>
      <c r="B454">
        <v>2</v>
      </c>
      <c r="C454" s="1" t="s">
        <v>74</v>
      </c>
      <c r="D454" s="2">
        <v>45696</v>
      </c>
      <c r="E454" s="1" t="s">
        <v>48</v>
      </c>
      <c r="F454" s="1" t="s">
        <v>49</v>
      </c>
      <c r="G454">
        <v>4</v>
      </c>
      <c r="H454" t="s">
        <v>50</v>
      </c>
      <c r="I454">
        <v>0</v>
      </c>
      <c r="J454" t="s">
        <v>51</v>
      </c>
      <c r="K454" s="1" t="s">
        <v>49</v>
      </c>
      <c r="L454">
        <v>9</v>
      </c>
      <c r="M454">
        <v>188.45</v>
      </c>
      <c r="N454">
        <v>4.05</v>
      </c>
      <c r="Q454">
        <v>184.39999999999998</v>
      </c>
      <c r="R454" s="1"/>
    </row>
    <row r="455" spans="1:18" x14ac:dyDescent="0.2">
      <c r="A455" s="1" t="s">
        <v>53</v>
      </c>
      <c r="B455">
        <v>2</v>
      </c>
      <c r="C455" s="1" t="s">
        <v>74</v>
      </c>
      <c r="D455" s="2">
        <v>45696</v>
      </c>
      <c r="E455" s="1" t="s">
        <v>48</v>
      </c>
      <c r="F455" s="1" t="s">
        <v>49</v>
      </c>
      <c r="G455">
        <v>4</v>
      </c>
      <c r="H455" t="s">
        <v>50</v>
      </c>
      <c r="I455">
        <v>0</v>
      </c>
      <c r="J455" t="s">
        <v>51</v>
      </c>
      <c r="K455" s="1" t="s">
        <v>49</v>
      </c>
      <c r="L455">
        <v>7</v>
      </c>
      <c r="M455">
        <v>148.94999999999999</v>
      </c>
      <c r="N455">
        <v>2.8000000000000003</v>
      </c>
      <c r="Q455">
        <v>146.14999999999998</v>
      </c>
      <c r="R455" s="1"/>
    </row>
    <row r="456" spans="1:18" x14ac:dyDescent="0.2">
      <c r="A456" s="1" t="s">
        <v>46</v>
      </c>
      <c r="B456">
        <v>3</v>
      </c>
      <c r="C456" s="1" t="s">
        <v>55</v>
      </c>
      <c r="D456" s="2">
        <v>45696</v>
      </c>
      <c r="E456" s="1" t="s">
        <v>48</v>
      </c>
      <c r="F456" s="1" t="s">
        <v>49</v>
      </c>
      <c r="G456">
        <v>7</v>
      </c>
      <c r="H456" t="s">
        <v>50</v>
      </c>
      <c r="I456">
        <v>0</v>
      </c>
      <c r="J456" t="s">
        <v>51</v>
      </c>
      <c r="K456" s="1" t="s">
        <v>49</v>
      </c>
      <c r="L456">
        <v>8</v>
      </c>
      <c r="M456">
        <v>330.32000000000005</v>
      </c>
      <c r="N456">
        <v>5.6</v>
      </c>
      <c r="Q456">
        <v>324.72000000000003</v>
      </c>
      <c r="R456" s="1"/>
    </row>
    <row r="457" spans="1:18" x14ac:dyDescent="0.2">
      <c r="A457" s="1" t="s">
        <v>53</v>
      </c>
      <c r="B457">
        <v>3</v>
      </c>
      <c r="C457" s="1" t="s">
        <v>55</v>
      </c>
      <c r="D457" s="2">
        <v>45696</v>
      </c>
      <c r="E457" s="1" t="s">
        <v>48</v>
      </c>
      <c r="F457" s="1" t="s">
        <v>49</v>
      </c>
      <c r="G457">
        <v>7</v>
      </c>
      <c r="H457" t="s">
        <v>50</v>
      </c>
      <c r="I457">
        <v>0</v>
      </c>
      <c r="J457" t="s">
        <v>51</v>
      </c>
      <c r="K457" s="1" t="s">
        <v>49</v>
      </c>
      <c r="L457">
        <v>8</v>
      </c>
      <c r="M457">
        <v>284.33</v>
      </c>
      <c r="N457">
        <v>8</v>
      </c>
      <c r="Q457">
        <v>276.33</v>
      </c>
      <c r="R457" s="1"/>
    </row>
    <row r="458" spans="1:18" x14ac:dyDescent="0.2">
      <c r="A458" s="1" t="s">
        <v>46</v>
      </c>
      <c r="B458">
        <v>5</v>
      </c>
      <c r="C458" s="1" t="s">
        <v>177</v>
      </c>
      <c r="D458" s="2">
        <v>45696</v>
      </c>
      <c r="E458" s="1" t="s">
        <v>57</v>
      </c>
      <c r="F458" s="1" t="s">
        <v>49</v>
      </c>
      <c r="G458">
        <v>16</v>
      </c>
      <c r="H458" t="s">
        <v>76</v>
      </c>
      <c r="I458">
        <v>0</v>
      </c>
      <c r="J458">
        <v>1000</v>
      </c>
      <c r="K458" s="1" t="s">
        <v>49</v>
      </c>
      <c r="L458">
        <v>10</v>
      </c>
      <c r="M458">
        <v>656.51</v>
      </c>
      <c r="N458">
        <v>16</v>
      </c>
      <c r="Q458">
        <v>640.51</v>
      </c>
      <c r="R458" s="1"/>
    </row>
    <row r="459" spans="1:18" x14ac:dyDescent="0.2">
      <c r="A459" s="1" t="s">
        <v>53</v>
      </c>
      <c r="B459">
        <v>5</v>
      </c>
      <c r="C459" s="1" t="s">
        <v>177</v>
      </c>
      <c r="D459" s="2">
        <v>45696</v>
      </c>
      <c r="E459" s="1" t="s">
        <v>57</v>
      </c>
      <c r="F459" s="1" t="s">
        <v>49</v>
      </c>
      <c r="G459">
        <v>16</v>
      </c>
      <c r="H459" t="s">
        <v>76</v>
      </c>
      <c r="I459">
        <v>0</v>
      </c>
      <c r="J459">
        <v>1000</v>
      </c>
      <c r="K459" s="1" t="s">
        <v>49</v>
      </c>
      <c r="L459">
        <v>9</v>
      </c>
      <c r="M459">
        <v>582.83999999999992</v>
      </c>
      <c r="N459">
        <v>16.650000000000002</v>
      </c>
      <c r="Q459">
        <v>566.18999999999994</v>
      </c>
      <c r="R459" s="1"/>
    </row>
    <row r="460" spans="1:18" x14ac:dyDescent="0.2">
      <c r="A460" s="1" t="s">
        <v>46</v>
      </c>
      <c r="B460">
        <v>1</v>
      </c>
      <c r="C460" s="1" t="s">
        <v>47</v>
      </c>
      <c r="D460" s="2">
        <v>45698</v>
      </c>
      <c r="E460" s="1" t="s">
        <v>48</v>
      </c>
      <c r="F460" s="1" t="s">
        <v>49</v>
      </c>
      <c r="G460">
        <v>3</v>
      </c>
      <c r="H460" t="s">
        <v>50</v>
      </c>
      <c r="I460">
        <v>0</v>
      </c>
      <c r="J460" t="s">
        <v>51</v>
      </c>
      <c r="K460" s="1" t="s">
        <v>49</v>
      </c>
      <c r="L460">
        <v>1</v>
      </c>
      <c r="M460">
        <v>14</v>
      </c>
      <c r="N460">
        <v>0.3</v>
      </c>
      <c r="O460">
        <v>28</v>
      </c>
      <c r="Q460">
        <v>13.7</v>
      </c>
      <c r="R460" s="1"/>
    </row>
    <row r="461" spans="1:18" x14ac:dyDescent="0.2">
      <c r="A461" s="1" t="s">
        <v>46</v>
      </c>
      <c r="B461">
        <v>1</v>
      </c>
      <c r="C461" s="1" t="s">
        <v>95</v>
      </c>
      <c r="D461" s="2">
        <v>45698</v>
      </c>
      <c r="E461" s="1" t="s">
        <v>48</v>
      </c>
      <c r="F461" s="1" t="s">
        <v>49</v>
      </c>
      <c r="G461">
        <v>2.5</v>
      </c>
      <c r="H461" t="s">
        <v>50</v>
      </c>
      <c r="I461">
        <v>0</v>
      </c>
      <c r="J461" t="s">
        <v>51</v>
      </c>
      <c r="K461" s="1" t="s">
        <v>49</v>
      </c>
      <c r="L461">
        <v>5</v>
      </c>
      <c r="M461">
        <v>75.56</v>
      </c>
      <c r="N461">
        <v>1.25</v>
      </c>
      <c r="Q461">
        <v>74.31</v>
      </c>
      <c r="R461" s="1"/>
    </row>
    <row r="462" spans="1:18" x14ac:dyDescent="0.2">
      <c r="A462" s="1" t="s">
        <v>53</v>
      </c>
      <c r="B462">
        <v>1</v>
      </c>
      <c r="C462" s="1" t="s">
        <v>95</v>
      </c>
      <c r="D462" s="2">
        <v>45698</v>
      </c>
      <c r="E462" s="1" t="s">
        <v>48</v>
      </c>
      <c r="F462" s="1" t="s">
        <v>49</v>
      </c>
      <c r="G462">
        <v>2.5</v>
      </c>
      <c r="H462" t="s">
        <v>50</v>
      </c>
      <c r="I462">
        <v>0</v>
      </c>
      <c r="J462" t="s">
        <v>51</v>
      </c>
      <c r="K462" s="1" t="s">
        <v>49</v>
      </c>
      <c r="L462">
        <v>8</v>
      </c>
      <c r="M462">
        <v>120</v>
      </c>
      <c r="N462">
        <v>2</v>
      </c>
      <c r="O462">
        <v>45</v>
      </c>
      <c r="Q462">
        <v>118</v>
      </c>
      <c r="R462" s="1"/>
    </row>
    <row r="463" spans="1:18" x14ac:dyDescent="0.2">
      <c r="A463" s="1" t="s">
        <v>46</v>
      </c>
      <c r="B463">
        <v>2</v>
      </c>
      <c r="C463" s="1" t="s">
        <v>74</v>
      </c>
      <c r="D463" s="2">
        <v>45698</v>
      </c>
      <c r="E463" s="1" t="s">
        <v>48</v>
      </c>
      <c r="F463" s="1" t="s">
        <v>49</v>
      </c>
      <c r="G463">
        <v>4</v>
      </c>
      <c r="H463" t="s">
        <v>50</v>
      </c>
      <c r="I463">
        <v>0</v>
      </c>
      <c r="J463" t="s">
        <v>51</v>
      </c>
      <c r="K463" s="1" t="s">
        <v>49</v>
      </c>
      <c r="L463">
        <v>7</v>
      </c>
      <c r="M463">
        <v>147.91</v>
      </c>
      <c r="N463">
        <v>2.8000000000000003</v>
      </c>
      <c r="Q463">
        <v>145.10999999999999</v>
      </c>
      <c r="R463" s="1"/>
    </row>
    <row r="464" spans="1:18" x14ac:dyDescent="0.2">
      <c r="A464" s="1" t="s">
        <v>53</v>
      </c>
      <c r="B464">
        <v>2</v>
      </c>
      <c r="C464" s="1" t="s">
        <v>74</v>
      </c>
      <c r="D464" s="2">
        <v>45698</v>
      </c>
      <c r="E464" s="1" t="s">
        <v>48</v>
      </c>
      <c r="F464" s="1" t="s">
        <v>49</v>
      </c>
      <c r="G464">
        <v>4</v>
      </c>
      <c r="H464" t="s">
        <v>50</v>
      </c>
      <c r="I464">
        <v>0</v>
      </c>
      <c r="J464" t="s">
        <v>51</v>
      </c>
      <c r="K464" s="1" t="s">
        <v>49</v>
      </c>
      <c r="L464">
        <v>9</v>
      </c>
      <c r="M464">
        <v>180.79499999999999</v>
      </c>
      <c r="N464">
        <v>3.6</v>
      </c>
      <c r="Q464">
        <v>177.19499999999999</v>
      </c>
      <c r="R464" s="1"/>
    </row>
    <row r="465" spans="1:18" x14ac:dyDescent="0.2">
      <c r="A465" s="1" t="s">
        <v>46</v>
      </c>
      <c r="B465">
        <v>3</v>
      </c>
      <c r="C465" s="1" t="s">
        <v>126</v>
      </c>
      <c r="D465" s="2">
        <v>45698</v>
      </c>
      <c r="E465" s="1" t="s">
        <v>48</v>
      </c>
      <c r="F465" s="1" t="s">
        <v>49</v>
      </c>
      <c r="G465">
        <v>6</v>
      </c>
      <c r="H465" t="s">
        <v>50</v>
      </c>
      <c r="I465">
        <v>0</v>
      </c>
      <c r="J465" t="s">
        <v>51</v>
      </c>
      <c r="K465" s="1" t="s">
        <v>49</v>
      </c>
      <c r="L465">
        <v>7</v>
      </c>
      <c r="M465">
        <v>244.85</v>
      </c>
      <c r="N465">
        <v>5.6000000000000005</v>
      </c>
      <c r="Q465">
        <v>239.25</v>
      </c>
      <c r="R465" s="1"/>
    </row>
    <row r="466" spans="1:18" x14ac:dyDescent="0.2">
      <c r="A466" s="1" t="s">
        <v>53</v>
      </c>
      <c r="B466">
        <v>3</v>
      </c>
      <c r="C466" s="1" t="s">
        <v>126</v>
      </c>
      <c r="D466" s="2">
        <v>45698</v>
      </c>
      <c r="E466" s="1" t="s">
        <v>48</v>
      </c>
      <c r="F466" s="1" t="s">
        <v>49</v>
      </c>
      <c r="G466">
        <v>6</v>
      </c>
      <c r="H466" t="s">
        <v>50</v>
      </c>
      <c r="I466">
        <v>0</v>
      </c>
      <c r="J466" t="s">
        <v>51</v>
      </c>
      <c r="K466" s="1" t="s">
        <v>49</v>
      </c>
      <c r="L466">
        <v>8</v>
      </c>
      <c r="M466">
        <v>287.88</v>
      </c>
      <c r="N466">
        <v>6.4</v>
      </c>
      <c r="Q466">
        <v>281.48</v>
      </c>
      <c r="R466" s="1"/>
    </row>
    <row r="467" spans="1:18" x14ac:dyDescent="0.2">
      <c r="A467" s="1" t="s">
        <v>46</v>
      </c>
      <c r="B467">
        <v>4</v>
      </c>
      <c r="C467" s="1" t="s">
        <v>178</v>
      </c>
      <c r="D467" s="2">
        <v>45698</v>
      </c>
      <c r="E467" s="1" t="s">
        <v>60</v>
      </c>
      <c r="F467" s="1" t="s">
        <v>49</v>
      </c>
      <c r="G467">
        <v>16.2</v>
      </c>
      <c r="H467" t="s">
        <v>51</v>
      </c>
      <c r="I467" t="s">
        <v>51</v>
      </c>
      <c r="J467">
        <v>1330</v>
      </c>
      <c r="K467" s="1" t="s">
        <v>49</v>
      </c>
      <c r="L467">
        <v>9</v>
      </c>
      <c r="M467">
        <v>458.53</v>
      </c>
      <c r="N467">
        <v>16.899999999999999</v>
      </c>
      <c r="Q467">
        <v>441.63</v>
      </c>
      <c r="R467" s="1"/>
    </row>
    <row r="468" spans="1:18" x14ac:dyDescent="0.2">
      <c r="A468" s="1" t="s">
        <v>53</v>
      </c>
      <c r="B468">
        <v>4</v>
      </c>
      <c r="C468" s="1" t="s">
        <v>178</v>
      </c>
      <c r="D468" s="2">
        <v>45698</v>
      </c>
      <c r="E468" s="1" t="s">
        <v>60</v>
      </c>
      <c r="F468" s="1" t="s">
        <v>49</v>
      </c>
      <c r="G468">
        <v>16.2</v>
      </c>
      <c r="H468" t="s">
        <v>51</v>
      </c>
      <c r="I468" t="s">
        <v>51</v>
      </c>
      <c r="J468">
        <v>1330</v>
      </c>
      <c r="K468" s="1" t="s">
        <v>49</v>
      </c>
      <c r="L468">
        <v>11</v>
      </c>
      <c r="M468">
        <v>620.94999999999993</v>
      </c>
      <c r="N468">
        <v>20.65</v>
      </c>
      <c r="Q468">
        <v>600.29999999999995</v>
      </c>
      <c r="R468" s="1"/>
    </row>
    <row r="469" spans="1:18" x14ac:dyDescent="0.2">
      <c r="A469" s="1" t="s">
        <v>46</v>
      </c>
      <c r="B469">
        <v>5</v>
      </c>
      <c r="C469" s="1" t="s">
        <v>58</v>
      </c>
      <c r="D469" s="2">
        <v>45698</v>
      </c>
      <c r="E469" s="1" t="s">
        <v>48</v>
      </c>
      <c r="F469" s="1" t="s">
        <v>49</v>
      </c>
      <c r="G469">
        <v>12</v>
      </c>
      <c r="H469" t="s">
        <v>50</v>
      </c>
      <c r="I469">
        <v>0</v>
      </c>
      <c r="J469" t="s">
        <v>51</v>
      </c>
      <c r="K469" s="1" t="s">
        <v>49</v>
      </c>
      <c r="L469">
        <v>8</v>
      </c>
      <c r="M469">
        <v>402.79</v>
      </c>
      <c r="N469">
        <v>9.65</v>
      </c>
      <c r="Q469">
        <v>393.14000000000004</v>
      </c>
      <c r="R469" s="1"/>
    </row>
    <row r="470" spans="1:18" x14ac:dyDescent="0.2">
      <c r="A470" s="1" t="s">
        <v>53</v>
      </c>
      <c r="B470">
        <v>5</v>
      </c>
      <c r="C470" s="1" t="s">
        <v>58</v>
      </c>
      <c r="D470" s="2">
        <v>45698</v>
      </c>
      <c r="E470" s="1" t="s">
        <v>48</v>
      </c>
      <c r="F470" s="1" t="s">
        <v>49</v>
      </c>
      <c r="G470">
        <v>12</v>
      </c>
      <c r="H470" t="s">
        <v>50</v>
      </c>
      <c r="I470">
        <v>0</v>
      </c>
      <c r="J470" t="s">
        <v>51</v>
      </c>
      <c r="K470" s="1" t="s">
        <v>49</v>
      </c>
      <c r="L470">
        <v>10</v>
      </c>
      <c r="M470">
        <v>551.75</v>
      </c>
      <c r="N470">
        <v>12</v>
      </c>
      <c r="Q470">
        <v>539.75</v>
      </c>
      <c r="R470" s="1"/>
    </row>
    <row r="471" spans="1:18" x14ac:dyDescent="0.2">
      <c r="A471" s="1" t="s">
        <v>46</v>
      </c>
      <c r="B471">
        <v>1</v>
      </c>
      <c r="C471" s="1" t="s">
        <v>95</v>
      </c>
      <c r="D471" s="2">
        <v>45699</v>
      </c>
      <c r="E471" s="1" t="s">
        <v>48</v>
      </c>
      <c r="F471" s="1" t="s">
        <v>49</v>
      </c>
      <c r="G471">
        <v>2.5</v>
      </c>
      <c r="H471" t="s">
        <v>50</v>
      </c>
      <c r="I471">
        <v>0</v>
      </c>
      <c r="J471" t="s">
        <v>51</v>
      </c>
      <c r="K471" s="1" t="s">
        <v>49</v>
      </c>
      <c r="L471">
        <v>9</v>
      </c>
      <c r="M471">
        <v>135.08999999999997</v>
      </c>
      <c r="N471">
        <v>2.25</v>
      </c>
      <c r="O471">
        <v>82</v>
      </c>
      <c r="Q471">
        <v>132.83999999999997</v>
      </c>
      <c r="R471" s="1"/>
    </row>
    <row r="472" spans="1:18" x14ac:dyDescent="0.2">
      <c r="A472" s="1" t="s">
        <v>53</v>
      </c>
      <c r="B472">
        <v>1</v>
      </c>
      <c r="C472" s="1" t="s">
        <v>95</v>
      </c>
      <c r="D472" s="2">
        <v>45699</v>
      </c>
      <c r="E472" s="1" t="s">
        <v>48</v>
      </c>
      <c r="F472" s="1" t="s">
        <v>49</v>
      </c>
      <c r="G472">
        <v>2.5</v>
      </c>
      <c r="H472" t="s">
        <v>50</v>
      </c>
      <c r="I472">
        <v>0</v>
      </c>
      <c r="J472" t="s">
        <v>51</v>
      </c>
      <c r="K472" s="1" t="s">
        <v>49</v>
      </c>
      <c r="L472">
        <v>9</v>
      </c>
      <c r="M472">
        <v>140.32</v>
      </c>
      <c r="N472">
        <v>2.25</v>
      </c>
      <c r="O472">
        <v>126</v>
      </c>
      <c r="Q472">
        <v>138.07</v>
      </c>
      <c r="R472" s="1"/>
    </row>
    <row r="473" spans="1:18" x14ac:dyDescent="0.2">
      <c r="A473" s="1" t="s">
        <v>46</v>
      </c>
      <c r="B473">
        <v>2</v>
      </c>
      <c r="C473" s="1" t="s">
        <v>74</v>
      </c>
      <c r="D473" s="2">
        <v>45699</v>
      </c>
      <c r="E473" s="1" t="s">
        <v>48</v>
      </c>
      <c r="F473" s="1" t="s">
        <v>49</v>
      </c>
      <c r="G473">
        <v>4</v>
      </c>
      <c r="H473" t="s">
        <v>50</v>
      </c>
      <c r="I473">
        <v>0</v>
      </c>
      <c r="J473" t="s">
        <v>51</v>
      </c>
      <c r="K473" s="1" t="s">
        <v>49</v>
      </c>
      <c r="L473">
        <v>7</v>
      </c>
      <c r="M473">
        <v>156.36000000000001</v>
      </c>
      <c r="N473">
        <v>2.8000000000000003</v>
      </c>
      <c r="Q473">
        <v>153.56</v>
      </c>
      <c r="R473" s="1"/>
    </row>
    <row r="474" spans="1:18" x14ac:dyDescent="0.2">
      <c r="A474" s="1" t="s">
        <v>46</v>
      </c>
      <c r="B474">
        <v>2</v>
      </c>
      <c r="C474" s="1" t="s">
        <v>179</v>
      </c>
      <c r="D474" s="2">
        <v>45699</v>
      </c>
      <c r="E474" s="1" t="s">
        <v>57</v>
      </c>
      <c r="F474" s="1" t="s">
        <v>49</v>
      </c>
      <c r="G474">
        <v>4</v>
      </c>
      <c r="H474">
        <v>4.5</v>
      </c>
      <c r="I474">
        <v>0</v>
      </c>
      <c r="J474">
        <v>200</v>
      </c>
      <c r="K474" s="1" t="s">
        <v>49</v>
      </c>
      <c r="L474">
        <v>2</v>
      </c>
      <c r="M474">
        <v>38.75</v>
      </c>
      <c r="N474">
        <v>0.8</v>
      </c>
      <c r="Q474">
        <v>37.950000000000003</v>
      </c>
      <c r="R474" s="1"/>
    </row>
    <row r="475" spans="1:18" x14ac:dyDescent="0.2">
      <c r="A475" s="1" t="s">
        <v>53</v>
      </c>
      <c r="B475">
        <v>2</v>
      </c>
      <c r="C475" s="1" t="s">
        <v>179</v>
      </c>
      <c r="D475" s="2">
        <v>45699</v>
      </c>
      <c r="E475" s="1" t="s">
        <v>57</v>
      </c>
      <c r="F475" s="1" t="s">
        <v>49</v>
      </c>
      <c r="G475">
        <v>4</v>
      </c>
      <c r="H475">
        <v>4.5</v>
      </c>
      <c r="I475">
        <v>0</v>
      </c>
      <c r="J475">
        <v>200</v>
      </c>
      <c r="K475" s="1" t="s">
        <v>49</v>
      </c>
      <c r="L475">
        <v>9</v>
      </c>
      <c r="M475">
        <v>172.20000000000002</v>
      </c>
      <c r="N475">
        <v>3.6</v>
      </c>
      <c r="Q475">
        <v>168.60000000000002</v>
      </c>
      <c r="R475" s="1"/>
    </row>
    <row r="476" spans="1:18" x14ac:dyDescent="0.2">
      <c r="A476" s="1" t="s">
        <v>46</v>
      </c>
      <c r="B476">
        <v>3</v>
      </c>
      <c r="C476" s="1" t="s">
        <v>126</v>
      </c>
      <c r="D476" s="2">
        <v>45699</v>
      </c>
      <c r="E476" s="1" t="s">
        <v>48</v>
      </c>
      <c r="F476" s="1" t="s">
        <v>49</v>
      </c>
      <c r="G476">
        <v>6</v>
      </c>
      <c r="H476" t="s">
        <v>50</v>
      </c>
      <c r="I476">
        <v>0</v>
      </c>
      <c r="J476" t="s">
        <v>51</v>
      </c>
      <c r="K476" s="1" t="s">
        <v>49</v>
      </c>
      <c r="L476">
        <v>10</v>
      </c>
      <c r="M476">
        <v>318.52999999999997</v>
      </c>
      <c r="N476">
        <v>8</v>
      </c>
      <c r="Q476">
        <v>310.52999999999997</v>
      </c>
      <c r="R476" s="1"/>
    </row>
    <row r="477" spans="1:18" x14ac:dyDescent="0.2">
      <c r="A477" s="1" t="s">
        <v>53</v>
      </c>
      <c r="B477">
        <v>3</v>
      </c>
      <c r="C477" s="1" t="s">
        <v>126</v>
      </c>
      <c r="D477" s="2">
        <v>45699</v>
      </c>
      <c r="E477" s="1" t="s">
        <v>48</v>
      </c>
      <c r="F477" s="1" t="s">
        <v>49</v>
      </c>
      <c r="G477">
        <v>6</v>
      </c>
      <c r="H477" t="s">
        <v>50</v>
      </c>
      <c r="I477">
        <v>0</v>
      </c>
      <c r="J477" t="s">
        <v>51</v>
      </c>
      <c r="K477" s="1" t="s">
        <v>49</v>
      </c>
      <c r="L477">
        <v>9</v>
      </c>
      <c r="M477">
        <v>312.58000000000004</v>
      </c>
      <c r="N477">
        <v>7.2</v>
      </c>
      <c r="Q477">
        <v>305.38000000000005</v>
      </c>
      <c r="R477" s="1"/>
    </row>
    <row r="478" spans="1:18" x14ac:dyDescent="0.2">
      <c r="A478" s="1" t="s">
        <v>46</v>
      </c>
      <c r="B478">
        <v>4</v>
      </c>
      <c r="C478" s="1" t="s">
        <v>178</v>
      </c>
      <c r="D478" s="2">
        <v>45699</v>
      </c>
      <c r="E478" s="1" t="s">
        <v>60</v>
      </c>
      <c r="F478" s="1" t="s">
        <v>49</v>
      </c>
      <c r="G478">
        <v>16.2</v>
      </c>
      <c r="H478" t="s">
        <v>51</v>
      </c>
      <c r="I478" t="s">
        <v>51</v>
      </c>
      <c r="J478">
        <v>1330</v>
      </c>
      <c r="K478" s="1" t="s">
        <v>49</v>
      </c>
      <c r="L478">
        <v>16</v>
      </c>
      <c r="M478">
        <v>816.97</v>
      </c>
      <c r="N478">
        <v>30.699999999999989</v>
      </c>
      <c r="Q478">
        <v>786.27</v>
      </c>
      <c r="R478" s="1"/>
    </row>
    <row r="479" spans="1:18" x14ac:dyDescent="0.2">
      <c r="A479" s="1" t="s">
        <v>53</v>
      </c>
      <c r="B479">
        <v>4</v>
      </c>
      <c r="C479" s="1" t="s">
        <v>178</v>
      </c>
      <c r="D479" s="2">
        <v>45699</v>
      </c>
      <c r="E479" s="1" t="s">
        <v>60</v>
      </c>
      <c r="F479" s="1" t="s">
        <v>49</v>
      </c>
      <c r="G479">
        <v>16.2</v>
      </c>
      <c r="H479" t="s">
        <v>51</v>
      </c>
      <c r="I479" t="s">
        <v>51</v>
      </c>
      <c r="J479">
        <v>1330</v>
      </c>
      <c r="K479" s="1" t="s">
        <v>49</v>
      </c>
      <c r="L479">
        <v>14</v>
      </c>
      <c r="M479">
        <v>757.38000000000011</v>
      </c>
      <c r="N479">
        <v>26.599999999999998</v>
      </c>
      <c r="Q479">
        <v>730.78000000000009</v>
      </c>
      <c r="R479" s="1"/>
    </row>
    <row r="480" spans="1:18" x14ac:dyDescent="0.2">
      <c r="A480" s="1" t="s">
        <v>46</v>
      </c>
      <c r="B480">
        <v>5</v>
      </c>
      <c r="C480" s="1" t="s">
        <v>58</v>
      </c>
      <c r="D480" s="2">
        <v>45699</v>
      </c>
      <c r="E480" s="1" t="s">
        <v>48</v>
      </c>
      <c r="F480" s="1" t="s">
        <v>49</v>
      </c>
      <c r="G480">
        <v>12</v>
      </c>
      <c r="H480" t="s">
        <v>50</v>
      </c>
      <c r="I480">
        <v>0</v>
      </c>
      <c r="J480" t="s">
        <v>51</v>
      </c>
      <c r="K480" s="1" t="s">
        <v>49</v>
      </c>
      <c r="L480">
        <v>11</v>
      </c>
      <c r="M480">
        <v>607.45999999999992</v>
      </c>
      <c r="N480">
        <v>13.6</v>
      </c>
      <c r="Q480">
        <v>593.8599999999999</v>
      </c>
      <c r="R480" s="1"/>
    </row>
    <row r="481" spans="1:18" x14ac:dyDescent="0.2">
      <c r="A481" s="1" t="s">
        <v>53</v>
      </c>
      <c r="B481">
        <v>5</v>
      </c>
      <c r="C481" s="1" t="s">
        <v>58</v>
      </c>
      <c r="D481" s="2">
        <v>45699</v>
      </c>
      <c r="E481" s="1" t="s">
        <v>48</v>
      </c>
      <c r="F481" s="1" t="s">
        <v>49</v>
      </c>
      <c r="G481">
        <v>12</v>
      </c>
      <c r="H481" t="s">
        <v>50</v>
      </c>
      <c r="I481">
        <v>0</v>
      </c>
      <c r="J481" t="s">
        <v>51</v>
      </c>
      <c r="K481" s="1" t="s">
        <v>49</v>
      </c>
      <c r="L481">
        <v>6</v>
      </c>
      <c r="M481">
        <v>332.51</v>
      </c>
      <c r="N481">
        <v>8.3999999999999986</v>
      </c>
      <c r="Q481">
        <v>324.11</v>
      </c>
      <c r="R481" s="1"/>
    </row>
    <row r="482" spans="1:18" x14ac:dyDescent="0.2">
      <c r="A482" s="1" t="s">
        <v>53</v>
      </c>
      <c r="B482">
        <v>5</v>
      </c>
      <c r="C482" s="1" t="s">
        <v>180</v>
      </c>
      <c r="D482" s="2">
        <v>45699</v>
      </c>
      <c r="E482" s="1" t="s">
        <v>57</v>
      </c>
      <c r="F482" s="1" t="s">
        <v>49</v>
      </c>
      <c r="G482">
        <v>8</v>
      </c>
      <c r="H482">
        <v>4.5</v>
      </c>
      <c r="I482">
        <v>0</v>
      </c>
      <c r="J482">
        <v>100</v>
      </c>
      <c r="K482" s="1" t="s">
        <v>49</v>
      </c>
      <c r="L482">
        <v>6</v>
      </c>
      <c r="M482">
        <v>295.37</v>
      </c>
      <c r="N482">
        <v>6</v>
      </c>
      <c r="Q482">
        <v>289.37</v>
      </c>
      <c r="R482" s="1"/>
    </row>
    <row r="483" spans="1:18" x14ac:dyDescent="0.2">
      <c r="A483" s="1" t="s">
        <v>46</v>
      </c>
      <c r="B483">
        <v>1</v>
      </c>
      <c r="C483" s="1" t="s">
        <v>95</v>
      </c>
      <c r="D483" s="2">
        <v>45700</v>
      </c>
      <c r="E483" s="1" t="s">
        <v>48</v>
      </c>
      <c r="F483" s="1" t="s">
        <v>49</v>
      </c>
      <c r="G483">
        <v>2.5</v>
      </c>
      <c r="H483" t="s">
        <v>50</v>
      </c>
      <c r="I483">
        <v>0</v>
      </c>
      <c r="J483" t="s">
        <v>51</v>
      </c>
      <c r="K483" s="1" t="s">
        <v>49</v>
      </c>
      <c r="L483">
        <v>9</v>
      </c>
      <c r="M483">
        <v>133.44999999999999</v>
      </c>
      <c r="N483">
        <v>2.25</v>
      </c>
      <c r="O483">
        <v>33</v>
      </c>
      <c r="Q483">
        <v>131.19999999999999</v>
      </c>
      <c r="R483" s="1"/>
    </row>
    <row r="484" spans="1:18" x14ac:dyDescent="0.2">
      <c r="A484" s="1" t="s">
        <v>53</v>
      </c>
      <c r="B484">
        <v>1</v>
      </c>
      <c r="C484" s="1" t="s">
        <v>95</v>
      </c>
      <c r="D484" s="2">
        <v>45700</v>
      </c>
      <c r="E484" s="1" t="s">
        <v>48</v>
      </c>
      <c r="F484" s="1" t="s">
        <v>49</v>
      </c>
      <c r="G484">
        <v>2.5</v>
      </c>
      <c r="H484" t="s">
        <v>50</v>
      </c>
      <c r="I484">
        <v>0</v>
      </c>
      <c r="J484" t="s">
        <v>51</v>
      </c>
      <c r="K484" s="1" t="s">
        <v>49</v>
      </c>
      <c r="L484">
        <v>10</v>
      </c>
      <c r="M484">
        <v>136.05000000000001</v>
      </c>
      <c r="N484">
        <v>2.5</v>
      </c>
      <c r="O484">
        <v>33</v>
      </c>
      <c r="Q484">
        <v>133.55000000000001</v>
      </c>
      <c r="R484" s="1"/>
    </row>
    <row r="485" spans="1:18" x14ac:dyDescent="0.2">
      <c r="A485" s="1" t="s">
        <v>46</v>
      </c>
      <c r="B485">
        <v>2</v>
      </c>
      <c r="C485" s="1" t="s">
        <v>181</v>
      </c>
      <c r="D485" s="2">
        <v>45700</v>
      </c>
      <c r="E485" s="1" t="s">
        <v>57</v>
      </c>
      <c r="F485" s="1" t="s">
        <v>49</v>
      </c>
      <c r="G485">
        <v>5</v>
      </c>
      <c r="H485">
        <v>4.5</v>
      </c>
      <c r="I485">
        <v>0</v>
      </c>
      <c r="J485">
        <v>200</v>
      </c>
      <c r="K485" s="1" t="s">
        <v>49</v>
      </c>
      <c r="L485">
        <v>7</v>
      </c>
      <c r="M485">
        <v>177.32</v>
      </c>
      <c r="N485">
        <v>3.5</v>
      </c>
      <c r="Q485">
        <v>173.82</v>
      </c>
      <c r="R485" s="1"/>
    </row>
    <row r="486" spans="1:18" x14ac:dyDescent="0.2">
      <c r="A486" s="1" t="s">
        <v>53</v>
      </c>
      <c r="B486">
        <v>2</v>
      </c>
      <c r="C486" s="1" t="s">
        <v>181</v>
      </c>
      <c r="D486" s="2">
        <v>45700</v>
      </c>
      <c r="E486" s="1" t="s">
        <v>57</v>
      </c>
      <c r="F486" s="1" t="s">
        <v>49</v>
      </c>
      <c r="G486">
        <v>5</v>
      </c>
      <c r="H486">
        <v>4.5</v>
      </c>
      <c r="I486">
        <v>0</v>
      </c>
      <c r="J486">
        <v>200</v>
      </c>
      <c r="K486" s="1" t="s">
        <v>49</v>
      </c>
      <c r="L486">
        <v>2</v>
      </c>
      <c r="M486">
        <v>27.71</v>
      </c>
      <c r="N486">
        <v>1</v>
      </c>
      <c r="Q486">
        <v>26.71</v>
      </c>
      <c r="R486" s="1"/>
    </row>
    <row r="487" spans="1:18" x14ac:dyDescent="0.2">
      <c r="A487" s="1" t="s">
        <v>53</v>
      </c>
      <c r="B487">
        <v>2</v>
      </c>
      <c r="C487" s="1" t="s">
        <v>109</v>
      </c>
      <c r="D487" s="2">
        <v>45700</v>
      </c>
      <c r="E487" s="1" t="s">
        <v>48</v>
      </c>
      <c r="F487" s="1" t="s">
        <v>49</v>
      </c>
      <c r="G487">
        <v>5</v>
      </c>
      <c r="H487" t="s">
        <v>50</v>
      </c>
      <c r="I487">
        <v>0</v>
      </c>
      <c r="J487" t="s">
        <v>51</v>
      </c>
      <c r="K487" s="1" t="s">
        <v>49</v>
      </c>
      <c r="L487">
        <v>8</v>
      </c>
      <c r="M487">
        <v>151.51000000000002</v>
      </c>
      <c r="N487">
        <v>4</v>
      </c>
      <c r="Q487">
        <v>147.51000000000002</v>
      </c>
      <c r="R487" s="1"/>
    </row>
    <row r="488" spans="1:18" x14ac:dyDescent="0.2">
      <c r="A488" s="1" t="s">
        <v>46</v>
      </c>
      <c r="B488">
        <v>3</v>
      </c>
      <c r="C488" s="1" t="s">
        <v>126</v>
      </c>
      <c r="D488" s="2">
        <v>45700</v>
      </c>
      <c r="E488" s="1" t="s">
        <v>48</v>
      </c>
      <c r="F488" s="1" t="s">
        <v>49</v>
      </c>
      <c r="G488">
        <v>6</v>
      </c>
      <c r="H488" t="s">
        <v>50</v>
      </c>
      <c r="I488">
        <v>0</v>
      </c>
      <c r="J488" t="s">
        <v>51</v>
      </c>
      <c r="K488" s="1" t="s">
        <v>49</v>
      </c>
      <c r="L488">
        <v>8</v>
      </c>
      <c r="M488">
        <v>292.05</v>
      </c>
      <c r="N488">
        <v>6.3000000000000007</v>
      </c>
      <c r="Q488">
        <v>285.75</v>
      </c>
      <c r="R488" s="1"/>
    </row>
    <row r="489" spans="1:18" x14ac:dyDescent="0.2">
      <c r="A489" s="1" t="s">
        <v>53</v>
      </c>
      <c r="B489">
        <v>3</v>
      </c>
      <c r="C489" s="1" t="s">
        <v>126</v>
      </c>
      <c r="D489" s="2">
        <v>45700</v>
      </c>
      <c r="E489" s="1" t="s">
        <v>48</v>
      </c>
      <c r="F489" s="1" t="s">
        <v>49</v>
      </c>
      <c r="G489">
        <v>6</v>
      </c>
      <c r="H489" t="s">
        <v>50</v>
      </c>
      <c r="I489">
        <v>0</v>
      </c>
      <c r="J489" t="s">
        <v>51</v>
      </c>
      <c r="K489" s="1" t="s">
        <v>49</v>
      </c>
      <c r="L489">
        <v>9</v>
      </c>
      <c r="M489">
        <v>313.2</v>
      </c>
      <c r="N489">
        <v>7.2</v>
      </c>
      <c r="Q489">
        <v>306</v>
      </c>
      <c r="R489" s="1"/>
    </row>
    <row r="490" spans="1:18" x14ac:dyDescent="0.2">
      <c r="A490" s="1" t="s">
        <v>46</v>
      </c>
      <c r="B490">
        <v>4</v>
      </c>
      <c r="C490" s="1" t="s">
        <v>182</v>
      </c>
      <c r="D490" s="2">
        <v>45700</v>
      </c>
      <c r="E490" s="1" t="s">
        <v>57</v>
      </c>
      <c r="F490" s="1" t="s">
        <v>49</v>
      </c>
      <c r="G490">
        <v>27</v>
      </c>
      <c r="H490">
        <v>6</v>
      </c>
      <c r="I490">
        <v>0</v>
      </c>
      <c r="J490">
        <v>100</v>
      </c>
      <c r="K490" s="1" t="s">
        <v>49</v>
      </c>
      <c r="L490">
        <v>3</v>
      </c>
      <c r="M490">
        <v>195.39</v>
      </c>
      <c r="N490">
        <v>10.8</v>
      </c>
      <c r="Q490">
        <v>184.58999999999997</v>
      </c>
      <c r="R490" s="1"/>
    </row>
    <row r="491" spans="1:18" x14ac:dyDescent="0.2">
      <c r="A491" s="1" t="s">
        <v>46</v>
      </c>
      <c r="B491">
        <v>4</v>
      </c>
      <c r="C491" s="1" t="s">
        <v>70</v>
      </c>
      <c r="D491" s="2">
        <v>45700</v>
      </c>
      <c r="E491" s="1" t="s">
        <v>48</v>
      </c>
      <c r="F491" s="1" t="s">
        <v>49</v>
      </c>
      <c r="G491">
        <v>16</v>
      </c>
      <c r="H491" t="s">
        <v>50</v>
      </c>
      <c r="I491">
        <v>0</v>
      </c>
      <c r="J491" t="s">
        <v>51</v>
      </c>
      <c r="K491" s="1" t="s">
        <v>49</v>
      </c>
      <c r="L491">
        <v>5</v>
      </c>
      <c r="M491">
        <v>259.42</v>
      </c>
      <c r="N491">
        <v>10</v>
      </c>
      <c r="Q491">
        <v>249.42000000000002</v>
      </c>
      <c r="R491" s="1"/>
    </row>
    <row r="492" spans="1:18" x14ac:dyDescent="0.2">
      <c r="A492" s="1" t="s">
        <v>46</v>
      </c>
      <c r="B492">
        <v>4</v>
      </c>
      <c r="C492" s="1" t="s">
        <v>178</v>
      </c>
      <c r="D492" s="2">
        <v>45700</v>
      </c>
      <c r="E492" s="1" t="s">
        <v>60</v>
      </c>
      <c r="F492" s="1" t="s">
        <v>49</v>
      </c>
      <c r="G492">
        <v>16.2</v>
      </c>
      <c r="H492" t="s">
        <v>51</v>
      </c>
      <c r="I492" t="s">
        <v>51</v>
      </c>
      <c r="J492">
        <v>1330</v>
      </c>
      <c r="K492" s="1" t="s">
        <v>49</v>
      </c>
      <c r="L492">
        <v>6</v>
      </c>
      <c r="M492">
        <v>333.89</v>
      </c>
      <c r="N492">
        <v>11.58</v>
      </c>
      <c r="Q492">
        <v>322.31</v>
      </c>
      <c r="R492" s="1"/>
    </row>
    <row r="493" spans="1:18" x14ac:dyDescent="0.2">
      <c r="A493" s="1" t="s">
        <v>53</v>
      </c>
      <c r="B493">
        <v>4</v>
      </c>
      <c r="C493" s="1" t="s">
        <v>178</v>
      </c>
      <c r="D493" s="2">
        <v>45700</v>
      </c>
      <c r="E493" s="1" t="s">
        <v>60</v>
      </c>
      <c r="F493" s="1" t="s">
        <v>49</v>
      </c>
      <c r="G493">
        <v>16.2</v>
      </c>
      <c r="H493" t="s">
        <v>51</v>
      </c>
      <c r="I493" t="s">
        <v>51</v>
      </c>
      <c r="J493">
        <v>1330</v>
      </c>
      <c r="K493" s="1" t="s">
        <v>49</v>
      </c>
      <c r="L493">
        <v>2</v>
      </c>
      <c r="M493">
        <v>87.16</v>
      </c>
      <c r="N493">
        <v>3.8</v>
      </c>
      <c r="Q493">
        <v>83.36</v>
      </c>
      <c r="R493" s="1"/>
    </row>
    <row r="494" spans="1:18" x14ac:dyDescent="0.2">
      <c r="A494" s="1" t="s">
        <v>53</v>
      </c>
      <c r="B494">
        <v>4</v>
      </c>
      <c r="C494" s="1" t="s">
        <v>80</v>
      </c>
      <c r="D494" s="2">
        <v>45700</v>
      </c>
      <c r="E494" s="1" t="s">
        <v>48</v>
      </c>
      <c r="F494" s="1" t="s">
        <v>49</v>
      </c>
      <c r="G494">
        <v>16</v>
      </c>
      <c r="H494" t="s">
        <v>51</v>
      </c>
      <c r="I494" t="s">
        <v>81</v>
      </c>
      <c r="J494">
        <v>1000</v>
      </c>
      <c r="K494" s="1" t="s">
        <v>49</v>
      </c>
      <c r="L494">
        <v>14</v>
      </c>
      <c r="M494">
        <v>740.03</v>
      </c>
      <c r="N494">
        <v>26.940000000000005</v>
      </c>
      <c r="Q494">
        <v>713.08999999999992</v>
      </c>
      <c r="R494" s="1"/>
    </row>
    <row r="495" spans="1:18" x14ac:dyDescent="0.2">
      <c r="A495" s="1" t="s">
        <v>46</v>
      </c>
      <c r="B495">
        <v>5</v>
      </c>
      <c r="C495" s="1" t="s">
        <v>180</v>
      </c>
      <c r="D495" s="2">
        <v>45700</v>
      </c>
      <c r="E495" s="1" t="s">
        <v>57</v>
      </c>
      <c r="F495" s="1" t="s">
        <v>49</v>
      </c>
      <c r="G495">
        <v>8</v>
      </c>
      <c r="H495">
        <v>4.5</v>
      </c>
      <c r="I495">
        <v>0</v>
      </c>
      <c r="J495">
        <v>100</v>
      </c>
      <c r="K495" s="1" t="s">
        <v>49</v>
      </c>
      <c r="L495">
        <v>2</v>
      </c>
      <c r="M495">
        <v>105.19999999999999</v>
      </c>
      <c r="N495">
        <v>2.1</v>
      </c>
      <c r="Q495">
        <v>103.1</v>
      </c>
      <c r="R495" s="1"/>
    </row>
    <row r="496" spans="1:18" x14ac:dyDescent="0.2">
      <c r="A496" s="1" t="s">
        <v>46</v>
      </c>
      <c r="B496">
        <v>5</v>
      </c>
      <c r="C496" s="1" t="s">
        <v>83</v>
      </c>
      <c r="D496" s="2">
        <v>45700</v>
      </c>
      <c r="E496" s="1" t="s">
        <v>48</v>
      </c>
      <c r="F496" s="1" t="s">
        <v>49</v>
      </c>
      <c r="G496">
        <v>8</v>
      </c>
      <c r="H496" t="s">
        <v>50</v>
      </c>
      <c r="I496">
        <v>0</v>
      </c>
      <c r="J496" t="s">
        <v>51</v>
      </c>
      <c r="K496" s="1" t="s">
        <v>49</v>
      </c>
      <c r="L496">
        <v>8</v>
      </c>
      <c r="M496">
        <v>382.56</v>
      </c>
      <c r="N496">
        <v>8.9</v>
      </c>
      <c r="Q496">
        <v>373.66</v>
      </c>
      <c r="R496" s="1"/>
    </row>
    <row r="497" spans="1:18" x14ac:dyDescent="0.2">
      <c r="A497" s="1" t="s">
        <v>53</v>
      </c>
      <c r="B497">
        <v>5</v>
      </c>
      <c r="C497" s="1" t="s">
        <v>83</v>
      </c>
      <c r="D497" s="2">
        <v>45700</v>
      </c>
      <c r="E497" s="1" t="s">
        <v>48</v>
      </c>
      <c r="F497" s="1" t="s">
        <v>49</v>
      </c>
      <c r="G497">
        <v>8</v>
      </c>
      <c r="H497" t="s">
        <v>50</v>
      </c>
      <c r="I497">
        <v>0</v>
      </c>
      <c r="J497" t="s">
        <v>51</v>
      </c>
      <c r="K497" s="1" t="s">
        <v>49</v>
      </c>
      <c r="L497">
        <v>10</v>
      </c>
      <c r="M497">
        <v>473.02</v>
      </c>
      <c r="N497">
        <v>10</v>
      </c>
      <c r="Q497">
        <v>463.02</v>
      </c>
      <c r="R497" s="1"/>
    </row>
    <row r="498" spans="1:18" x14ac:dyDescent="0.2">
      <c r="A498" s="1" t="s">
        <v>46</v>
      </c>
      <c r="B498">
        <v>1</v>
      </c>
      <c r="C498" s="1" t="s">
        <v>95</v>
      </c>
      <c r="D498" s="2">
        <v>45701</v>
      </c>
      <c r="E498" s="1" t="s">
        <v>48</v>
      </c>
      <c r="F498" s="1" t="s">
        <v>49</v>
      </c>
      <c r="G498">
        <v>2.5</v>
      </c>
      <c r="H498" t="s">
        <v>50</v>
      </c>
      <c r="I498">
        <v>0</v>
      </c>
      <c r="J498" t="s">
        <v>51</v>
      </c>
      <c r="K498" s="1" t="s">
        <v>49</v>
      </c>
      <c r="L498">
        <v>4</v>
      </c>
      <c r="M498">
        <v>53.95</v>
      </c>
      <c r="N498">
        <v>1</v>
      </c>
      <c r="O498">
        <v>41</v>
      </c>
      <c r="Q498">
        <v>52.95</v>
      </c>
      <c r="R498" s="1"/>
    </row>
    <row r="499" spans="1:18" x14ac:dyDescent="0.2">
      <c r="A499" s="1" t="s">
        <v>46</v>
      </c>
      <c r="B499">
        <v>1</v>
      </c>
      <c r="C499" s="1" t="s">
        <v>47</v>
      </c>
      <c r="D499" s="2">
        <v>45701</v>
      </c>
      <c r="E499" s="1" t="s">
        <v>48</v>
      </c>
      <c r="F499" s="1" t="s">
        <v>49</v>
      </c>
      <c r="G499">
        <v>3</v>
      </c>
      <c r="H499" t="s">
        <v>50</v>
      </c>
      <c r="I499">
        <v>0</v>
      </c>
      <c r="J499" t="s">
        <v>51</v>
      </c>
      <c r="K499" s="1" t="s">
        <v>49</v>
      </c>
      <c r="L499">
        <v>6</v>
      </c>
      <c r="M499">
        <v>97.059999999999988</v>
      </c>
      <c r="N499">
        <v>1.7999999999999998</v>
      </c>
      <c r="Q499">
        <v>95.259999999999991</v>
      </c>
      <c r="R499" s="1"/>
    </row>
    <row r="500" spans="1:18" x14ac:dyDescent="0.2">
      <c r="A500" s="1" t="s">
        <v>53</v>
      </c>
      <c r="B500">
        <v>1</v>
      </c>
      <c r="C500" s="1" t="s">
        <v>47</v>
      </c>
      <c r="D500" s="2">
        <v>45701</v>
      </c>
      <c r="E500" s="1" t="s">
        <v>48</v>
      </c>
      <c r="F500" s="1" t="s">
        <v>49</v>
      </c>
      <c r="G500">
        <v>3</v>
      </c>
      <c r="H500" t="s">
        <v>50</v>
      </c>
      <c r="I500">
        <v>0</v>
      </c>
      <c r="J500" t="s">
        <v>51</v>
      </c>
      <c r="K500" s="1" t="s">
        <v>49</v>
      </c>
      <c r="L500">
        <v>9</v>
      </c>
      <c r="M500">
        <v>145</v>
      </c>
      <c r="N500">
        <v>2.6999999999999997</v>
      </c>
      <c r="O500">
        <v>41</v>
      </c>
      <c r="Q500">
        <v>142.30000000000001</v>
      </c>
      <c r="R500" s="1"/>
    </row>
    <row r="501" spans="1:18" x14ac:dyDescent="0.2">
      <c r="A501" s="1" t="s">
        <v>46</v>
      </c>
      <c r="B501">
        <v>2</v>
      </c>
      <c r="C501" s="1" t="s">
        <v>74</v>
      </c>
      <c r="D501" s="2">
        <v>45701</v>
      </c>
      <c r="E501" s="1" t="s">
        <v>48</v>
      </c>
      <c r="F501" s="1" t="s">
        <v>49</v>
      </c>
      <c r="G501">
        <v>4</v>
      </c>
      <c r="H501" t="s">
        <v>50</v>
      </c>
      <c r="I501">
        <v>0</v>
      </c>
      <c r="J501" t="s">
        <v>51</v>
      </c>
      <c r="K501" s="1" t="s">
        <v>49</v>
      </c>
      <c r="L501">
        <v>4</v>
      </c>
      <c r="M501">
        <v>83.38</v>
      </c>
      <c r="N501">
        <v>1.6</v>
      </c>
      <c r="Q501">
        <v>81.78</v>
      </c>
      <c r="R501" s="1"/>
    </row>
    <row r="502" spans="1:18" x14ac:dyDescent="0.2">
      <c r="A502" s="1" t="s">
        <v>46</v>
      </c>
      <c r="B502">
        <v>2</v>
      </c>
      <c r="C502" s="1" t="s">
        <v>109</v>
      </c>
      <c r="D502" s="2">
        <v>45701</v>
      </c>
      <c r="E502" s="1" t="s">
        <v>48</v>
      </c>
      <c r="F502" s="1" t="s">
        <v>49</v>
      </c>
      <c r="G502">
        <v>5</v>
      </c>
      <c r="H502" t="s">
        <v>50</v>
      </c>
      <c r="I502">
        <v>0</v>
      </c>
      <c r="J502" t="s">
        <v>51</v>
      </c>
      <c r="K502" s="1" t="s">
        <v>49</v>
      </c>
      <c r="L502">
        <v>5</v>
      </c>
      <c r="M502">
        <v>104.75</v>
      </c>
      <c r="N502">
        <v>2.5</v>
      </c>
      <c r="Q502">
        <v>102.25</v>
      </c>
      <c r="R502" s="1"/>
    </row>
    <row r="503" spans="1:18" x14ac:dyDescent="0.2">
      <c r="A503" s="1" t="s">
        <v>53</v>
      </c>
      <c r="B503">
        <v>2</v>
      </c>
      <c r="C503" s="1" t="s">
        <v>74</v>
      </c>
      <c r="D503" s="2">
        <v>45701</v>
      </c>
      <c r="E503" s="1" t="s">
        <v>48</v>
      </c>
      <c r="F503" s="1" t="s">
        <v>49</v>
      </c>
      <c r="G503">
        <v>4</v>
      </c>
      <c r="H503" t="s">
        <v>50</v>
      </c>
      <c r="I503">
        <v>0</v>
      </c>
      <c r="J503" t="s">
        <v>51</v>
      </c>
      <c r="K503" s="1" t="s">
        <v>49</v>
      </c>
      <c r="L503">
        <v>10</v>
      </c>
      <c r="M503">
        <v>179.34</v>
      </c>
      <c r="N503">
        <v>4</v>
      </c>
      <c r="Q503">
        <v>175.34</v>
      </c>
      <c r="R503" s="1"/>
    </row>
    <row r="504" spans="1:18" x14ac:dyDescent="0.2">
      <c r="A504" s="1" t="s">
        <v>46</v>
      </c>
      <c r="B504">
        <v>3</v>
      </c>
      <c r="C504" s="1" t="s">
        <v>126</v>
      </c>
      <c r="D504" s="2">
        <v>45701</v>
      </c>
      <c r="E504" s="1" t="s">
        <v>48</v>
      </c>
      <c r="F504" s="1" t="s">
        <v>49</v>
      </c>
      <c r="G504">
        <v>6</v>
      </c>
      <c r="H504" t="s">
        <v>50</v>
      </c>
      <c r="I504">
        <v>0</v>
      </c>
      <c r="J504" t="s">
        <v>51</v>
      </c>
      <c r="K504" s="1" t="s">
        <v>49</v>
      </c>
      <c r="L504">
        <v>9</v>
      </c>
      <c r="M504">
        <v>307.77999999999997</v>
      </c>
      <c r="N504">
        <v>7.1</v>
      </c>
      <c r="Q504">
        <v>300.67999999999995</v>
      </c>
      <c r="R504" s="1"/>
    </row>
    <row r="505" spans="1:18" x14ac:dyDescent="0.2">
      <c r="A505" s="1" t="s">
        <v>53</v>
      </c>
      <c r="B505">
        <v>3</v>
      </c>
      <c r="C505" s="1" t="s">
        <v>126</v>
      </c>
      <c r="D505" s="2">
        <v>45701</v>
      </c>
      <c r="E505" s="1" t="s">
        <v>48</v>
      </c>
      <c r="F505" s="1" t="s">
        <v>49</v>
      </c>
      <c r="G505">
        <v>6</v>
      </c>
      <c r="H505" t="s">
        <v>50</v>
      </c>
      <c r="I505">
        <v>0</v>
      </c>
      <c r="J505" t="s">
        <v>51</v>
      </c>
      <c r="K505" s="1" t="s">
        <v>49</v>
      </c>
      <c r="L505">
        <v>10</v>
      </c>
      <c r="M505">
        <v>326.97000000000003</v>
      </c>
      <c r="N505">
        <v>6</v>
      </c>
      <c r="Q505">
        <v>320.97000000000003</v>
      </c>
      <c r="R505" s="1"/>
    </row>
    <row r="506" spans="1:18" x14ac:dyDescent="0.2">
      <c r="A506" s="1" t="s">
        <v>46</v>
      </c>
      <c r="B506">
        <v>4</v>
      </c>
      <c r="C506" s="1" t="s">
        <v>80</v>
      </c>
      <c r="D506" s="2">
        <v>45701</v>
      </c>
      <c r="E506" s="1" t="s">
        <v>48</v>
      </c>
      <c r="F506" s="1" t="s">
        <v>49</v>
      </c>
      <c r="G506">
        <v>16</v>
      </c>
      <c r="H506" t="s">
        <v>51</v>
      </c>
      <c r="I506" t="s">
        <v>81</v>
      </c>
      <c r="J506">
        <v>1000</v>
      </c>
      <c r="K506" s="1" t="s">
        <v>49</v>
      </c>
      <c r="L506">
        <v>1</v>
      </c>
      <c r="M506">
        <v>58.25</v>
      </c>
      <c r="N506">
        <v>2</v>
      </c>
      <c r="Q506">
        <v>56.25</v>
      </c>
      <c r="R506" s="1"/>
    </row>
    <row r="507" spans="1:18" x14ac:dyDescent="0.2">
      <c r="A507" s="1" t="s">
        <v>46</v>
      </c>
      <c r="B507">
        <v>4</v>
      </c>
      <c r="C507" s="1" t="s">
        <v>183</v>
      </c>
      <c r="D507" s="2">
        <v>45701</v>
      </c>
      <c r="E507" s="1" t="s">
        <v>57</v>
      </c>
      <c r="F507" s="1" t="s">
        <v>49</v>
      </c>
      <c r="G507">
        <v>16</v>
      </c>
      <c r="H507">
        <v>6</v>
      </c>
      <c r="I507">
        <v>0</v>
      </c>
      <c r="J507">
        <v>1000</v>
      </c>
      <c r="K507" s="1" t="s">
        <v>49</v>
      </c>
      <c r="L507">
        <v>16</v>
      </c>
      <c r="M507">
        <v>858.1400000000001</v>
      </c>
      <c r="N507">
        <v>32</v>
      </c>
      <c r="Q507">
        <v>826.1400000000001</v>
      </c>
      <c r="R507" s="1"/>
    </row>
    <row r="508" spans="1:18" x14ac:dyDescent="0.2">
      <c r="A508" s="1" t="s">
        <v>53</v>
      </c>
      <c r="B508">
        <v>4</v>
      </c>
      <c r="C508" s="1" t="s">
        <v>183</v>
      </c>
      <c r="D508" s="2">
        <v>45701</v>
      </c>
      <c r="E508" s="1" t="s">
        <v>57</v>
      </c>
      <c r="F508" s="1" t="s">
        <v>49</v>
      </c>
      <c r="G508">
        <v>16</v>
      </c>
      <c r="H508">
        <v>6</v>
      </c>
      <c r="I508">
        <v>0</v>
      </c>
      <c r="J508">
        <v>1000</v>
      </c>
      <c r="K508" s="1" t="s">
        <v>49</v>
      </c>
      <c r="L508">
        <v>10</v>
      </c>
      <c r="M508">
        <v>512.44000000000005</v>
      </c>
      <c r="N508">
        <v>16</v>
      </c>
      <c r="Q508">
        <v>496.44000000000005</v>
      </c>
      <c r="R508" s="1"/>
    </row>
    <row r="509" spans="1:18" x14ac:dyDescent="0.2">
      <c r="A509" s="1" t="s">
        <v>53</v>
      </c>
      <c r="B509">
        <v>4</v>
      </c>
      <c r="C509" s="1" t="s">
        <v>184</v>
      </c>
      <c r="D509" s="2">
        <v>45701</v>
      </c>
      <c r="E509" s="1" t="s">
        <v>57</v>
      </c>
      <c r="F509" s="1" t="s">
        <v>49</v>
      </c>
      <c r="G509">
        <v>16</v>
      </c>
      <c r="H509">
        <v>12</v>
      </c>
      <c r="I509">
        <v>0</v>
      </c>
      <c r="J509">
        <v>400</v>
      </c>
      <c r="K509" s="1" t="s">
        <v>49</v>
      </c>
      <c r="L509">
        <v>7</v>
      </c>
      <c r="M509">
        <v>362.35</v>
      </c>
      <c r="N509">
        <v>11.200000000000001</v>
      </c>
      <c r="Q509">
        <v>351.15000000000003</v>
      </c>
      <c r="R509" s="1"/>
    </row>
    <row r="510" spans="1:18" x14ac:dyDescent="0.2">
      <c r="A510" s="1" t="s">
        <v>46</v>
      </c>
      <c r="B510">
        <v>5</v>
      </c>
      <c r="C510" s="1" t="s">
        <v>73</v>
      </c>
      <c r="D510" s="2">
        <v>45701</v>
      </c>
      <c r="E510" s="1" t="s">
        <v>48</v>
      </c>
      <c r="F510" s="1" t="s">
        <v>49</v>
      </c>
      <c r="G510">
        <v>9</v>
      </c>
      <c r="H510" t="s">
        <v>50</v>
      </c>
      <c r="I510">
        <v>0</v>
      </c>
      <c r="J510" t="s">
        <v>51</v>
      </c>
      <c r="K510" s="1" t="s">
        <v>49</v>
      </c>
      <c r="L510">
        <v>11</v>
      </c>
      <c r="M510">
        <v>494.71999999999997</v>
      </c>
      <c r="N510">
        <v>11</v>
      </c>
      <c r="Q510">
        <v>483.71999999999997</v>
      </c>
      <c r="R510" s="1"/>
    </row>
    <row r="511" spans="1:18" x14ac:dyDescent="0.2">
      <c r="A511" s="1" t="s">
        <v>53</v>
      </c>
      <c r="B511">
        <v>5</v>
      </c>
      <c r="C511" s="1" t="s">
        <v>73</v>
      </c>
      <c r="D511" s="2">
        <v>45701</v>
      </c>
      <c r="E511" s="1" t="s">
        <v>48</v>
      </c>
      <c r="F511" s="1" t="s">
        <v>49</v>
      </c>
      <c r="G511">
        <v>9</v>
      </c>
      <c r="H511" t="s">
        <v>50</v>
      </c>
      <c r="I511">
        <v>0</v>
      </c>
      <c r="J511" t="s">
        <v>51</v>
      </c>
      <c r="K511" s="1" t="s">
        <v>49</v>
      </c>
      <c r="L511">
        <v>11</v>
      </c>
      <c r="M511">
        <v>501.62</v>
      </c>
      <c r="N511">
        <v>11</v>
      </c>
      <c r="Q511">
        <v>490.62</v>
      </c>
      <c r="R511" s="1"/>
    </row>
    <row r="512" spans="1:18" x14ac:dyDescent="0.2">
      <c r="A512" s="1" t="s">
        <v>46</v>
      </c>
      <c r="B512">
        <v>1</v>
      </c>
      <c r="C512" s="1" t="s">
        <v>47</v>
      </c>
      <c r="D512" s="2">
        <v>45702</v>
      </c>
      <c r="E512" s="1" t="s">
        <v>48</v>
      </c>
      <c r="F512" s="1" t="s">
        <v>49</v>
      </c>
      <c r="G512">
        <v>3</v>
      </c>
      <c r="H512" t="s">
        <v>50</v>
      </c>
      <c r="I512">
        <v>0</v>
      </c>
      <c r="J512" t="s">
        <v>51</v>
      </c>
      <c r="K512" s="1" t="s">
        <v>49</v>
      </c>
      <c r="L512">
        <v>9</v>
      </c>
      <c r="M512">
        <v>150.22</v>
      </c>
      <c r="N512">
        <v>2.6999999999999997</v>
      </c>
      <c r="O512">
        <v>25</v>
      </c>
      <c r="Q512">
        <v>147.52000000000001</v>
      </c>
      <c r="R512" s="1"/>
    </row>
    <row r="513" spans="1:18" x14ac:dyDescent="0.2">
      <c r="A513" s="1" t="s">
        <v>53</v>
      </c>
      <c r="B513">
        <v>1</v>
      </c>
      <c r="C513" s="1" t="s">
        <v>47</v>
      </c>
      <c r="D513" s="2">
        <v>45702</v>
      </c>
      <c r="E513" s="1" t="s">
        <v>48</v>
      </c>
      <c r="F513" s="1" t="s">
        <v>49</v>
      </c>
      <c r="G513">
        <v>3</v>
      </c>
      <c r="H513" t="s">
        <v>50</v>
      </c>
      <c r="I513">
        <v>0</v>
      </c>
      <c r="J513" t="s">
        <v>51</v>
      </c>
      <c r="K513" s="1" t="s">
        <v>49</v>
      </c>
      <c r="L513">
        <v>10</v>
      </c>
      <c r="M513">
        <v>159.25</v>
      </c>
      <c r="N513">
        <v>3</v>
      </c>
      <c r="O513">
        <v>25</v>
      </c>
      <c r="Q513">
        <v>156.25</v>
      </c>
      <c r="R513" s="1"/>
    </row>
    <row r="514" spans="1:18" x14ac:dyDescent="0.2">
      <c r="A514" s="1" t="s">
        <v>46</v>
      </c>
      <c r="B514">
        <v>2</v>
      </c>
      <c r="C514" s="1" t="s">
        <v>74</v>
      </c>
      <c r="D514" s="2">
        <v>45702</v>
      </c>
      <c r="E514" s="1" t="s">
        <v>48</v>
      </c>
      <c r="F514" s="1" t="s">
        <v>49</v>
      </c>
      <c r="G514">
        <v>4</v>
      </c>
      <c r="H514" t="s">
        <v>50</v>
      </c>
      <c r="I514">
        <v>0</v>
      </c>
      <c r="J514" t="s">
        <v>51</v>
      </c>
      <c r="K514" s="1" t="s">
        <v>49</v>
      </c>
      <c r="L514">
        <v>9</v>
      </c>
      <c r="M514">
        <v>187.35000000000002</v>
      </c>
      <c r="N514">
        <v>3.6</v>
      </c>
      <c r="Q514">
        <v>183.75000000000003</v>
      </c>
      <c r="R514" s="1"/>
    </row>
    <row r="515" spans="1:18" x14ac:dyDescent="0.2">
      <c r="A515" s="1" t="s">
        <v>53</v>
      </c>
      <c r="B515">
        <v>2</v>
      </c>
      <c r="C515" s="1" t="s">
        <v>74</v>
      </c>
      <c r="D515" s="2">
        <v>45702</v>
      </c>
      <c r="E515" s="1" t="s">
        <v>48</v>
      </c>
      <c r="F515" s="1" t="s">
        <v>49</v>
      </c>
      <c r="G515">
        <v>4</v>
      </c>
      <c r="H515" t="s">
        <v>50</v>
      </c>
      <c r="I515">
        <v>0</v>
      </c>
      <c r="J515" t="s">
        <v>51</v>
      </c>
      <c r="K515" s="1" t="s">
        <v>49</v>
      </c>
      <c r="L515">
        <v>10</v>
      </c>
      <c r="M515">
        <v>176.76</v>
      </c>
      <c r="N515">
        <v>4</v>
      </c>
      <c r="Q515">
        <v>172.76</v>
      </c>
      <c r="R515" s="1"/>
    </row>
    <row r="516" spans="1:18" x14ac:dyDescent="0.2">
      <c r="A516" s="1" t="s">
        <v>46</v>
      </c>
      <c r="B516">
        <v>3</v>
      </c>
      <c r="C516" s="1" t="s">
        <v>126</v>
      </c>
      <c r="D516" s="2">
        <v>45702</v>
      </c>
      <c r="E516" s="1" t="s">
        <v>48</v>
      </c>
      <c r="F516" s="1" t="s">
        <v>49</v>
      </c>
      <c r="G516">
        <v>6</v>
      </c>
      <c r="H516" t="s">
        <v>50</v>
      </c>
      <c r="I516">
        <v>0</v>
      </c>
      <c r="J516" t="s">
        <v>51</v>
      </c>
      <c r="K516" s="1" t="s">
        <v>49</v>
      </c>
      <c r="L516">
        <v>9</v>
      </c>
      <c r="M516">
        <v>314.92</v>
      </c>
      <c r="N516">
        <v>7.2</v>
      </c>
      <c r="Q516">
        <v>307.72000000000003</v>
      </c>
      <c r="R516" s="1"/>
    </row>
    <row r="517" spans="1:18" x14ac:dyDescent="0.2">
      <c r="A517" s="1" t="s">
        <v>53</v>
      </c>
      <c r="B517">
        <v>3</v>
      </c>
      <c r="C517" s="1" t="s">
        <v>126</v>
      </c>
      <c r="D517" s="2">
        <v>45702</v>
      </c>
      <c r="E517" s="1" t="s">
        <v>48</v>
      </c>
      <c r="F517" s="1" t="s">
        <v>49</v>
      </c>
      <c r="G517">
        <v>6</v>
      </c>
      <c r="H517" t="s">
        <v>50</v>
      </c>
      <c r="I517">
        <v>0</v>
      </c>
      <c r="J517" t="s">
        <v>51</v>
      </c>
      <c r="K517" s="1" t="s">
        <v>49</v>
      </c>
      <c r="L517">
        <v>8</v>
      </c>
      <c r="M517">
        <v>286.37</v>
      </c>
      <c r="N517">
        <v>6.4</v>
      </c>
      <c r="Q517">
        <v>279.97000000000003</v>
      </c>
      <c r="R517" s="1"/>
    </row>
    <row r="518" spans="1:18" x14ac:dyDescent="0.2">
      <c r="A518" s="1" t="s">
        <v>46</v>
      </c>
      <c r="B518">
        <v>4</v>
      </c>
      <c r="C518" s="1" t="s">
        <v>185</v>
      </c>
      <c r="D518" s="2">
        <v>45702</v>
      </c>
      <c r="E518" s="1" t="s">
        <v>57</v>
      </c>
      <c r="F518" s="1" t="s">
        <v>49</v>
      </c>
      <c r="G518">
        <v>20</v>
      </c>
      <c r="H518">
        <v>6</v>
      </c>
      <c r="I518">
        <v>0</v>
      </c>
      <c r="J518">
        <v>1000</v>
      </c>
      <c r="K518" s="1" t="s">
        <v>49</v>
      </c>
      <c r="L518">
        <v>2</v>
      </c>
      <c r="M518">
        <v>79.7</v>
      </c>
      <c r="N518">
        <v>3.8</v>
      </c>
      <c r="Q518">
        <v>75.900000000000006</v>
      </c>
      <c r="R518" s="1"/>
    </row>
    <row r="519" spans="1:18" x14ac:dyDescent="0.2">
      <c r="A519" s="1" t="s">
        <v>46</v>
      </c>
      <c r="B519">
        <v>4</v>
      </c>
      <c r="C519" s="1" t="s">
        <v>186</v>
      </c>
      <c r="D519" s="2">
        <v>45702</v>
      </c>
      <c r="E519" s="1" t="s">
        <v>187</v>
      </c>
      <c r="F519" s="1" t="s">
        <v>49</v>
      </c>
      <c r="G519">
        <v>18</v>
      </c>
      <c r="H519" t="s">
        <v>134</v>
      </c>
      <c r="I519" t="s">
        <v>51</v>
      </c>
      <c r="J519">
        <v>1000</v>
      </c>
      <c r="K519" s="1" t="s">
        <v>49</v>
      </c>
      <c r="L519">
        <v>14</v>
      </c>
      <c r="M519">
        <v>770.05000000000007</v>
      </c>
      <c r="N519">
        <v>29.190000000000005</v>
      </c>
      <c r="Q519">
        <v>740.86</v>
      </c>
      <c r="R519" s="1"/>
    </row>
    <row r="520" spans="1:18" x14ac:dyDescent="0.2">
      <c r="A520" s="1" t="s">
        <v>53</v>
      </c>
      <c r="B520">
        <v>4</v>
      </c>
      <c r="C520" s="1" t="s">
        <v>186</v>
      </c>
      <c r="D520" s="2">
        <v>45702</v>
      </c>
      <c r="E520" s="1" t="s">
        <v>187</v>
      </c>
      <c r="F520" s="1" t="s">
        <v>49</v>
      </c>
      <c r="G520">
        <v>18</v>
      </c>
      <c r="H520" t="s">
        <v>134</v>
      </c>
      <c r="I520" t="s">
        <v>51</v>
      </c>
      <c r="J520">
        <v>1000</v>
      </c>
      <c r="K520" s="1" t="s">
        <v>49</v>
      </c>
      <c r="L520">
        <v>7</v>
      </c>
      <c r="M520">
        <v>362.47999999999996</v>
      </c>
      <c r="N520">
        <v>15.400000000000002</v>
      </c>
      <c r="Q520">
        <v>347.08</v>
      </c>
      <c r="R520" s="1"/>
    </row>
    <row r="521" spans="1:18" x14ac:dyDescent="0.2">
      <c r="A521" s="1" t="s">
        <v>53</v>
      </c>
      <c r="B521">
        <v>4</v>
      </c>
      <c r="C521" s="1" t="s">
        <v>188</v>
      </c>
      <c r="D521" s="2">
        <v>45702</v>
      </c>
      <c r="E521" s="1" t="s">
        <v>187</v>
      </c>
      <c r="F521" s="1" t="s">
        <v>49</v>
      </c>
      <c r="G521">
        <v>20</v>
      </c>
      <c r="H521" t="s">
        <v>134</v>
      </c>
      <c r="I521" t="s">
        <v>51</v>
      </c>
      <c r="J521">
        <v>1000</v>
      </c>
      <c r="K521" s="1" t="s">
        <v>49</v>
      </c>
      <c r="L521">
        <v>9</v>
      </c>
      <c r="M521">
        <v>521.83000000000004</v>
      </c>
      <c r="N521">
        <v>23.400000000000002</v>
      </c>
      <c r="Q521">
        <v>498.43000000000006</v>
      </c>
      <c r="R521" s="1"/>
    </row>
    <row r="522" spans="1:18" x14ac:dyDescent="0.2">
      <c r="A522" s="1" t="s">
        <v>46</v>
      </c>
      <c r="B522">
        <v>5</v>
      </c>
      <c r="C522" s="1" t="s">
        <v>73</v>
      </c>
      <c r="D522" s="2">
        <v>45702</v>
      </c>
      <c r="E522" s="1" t="s">
        <v>48</v>
      </c>
      <c r="F522" s="1" t="s">
        <v>49</v>
      </c>
      <c r="G522">
        <v>9</v>
      </c>
      <c r="H522" t="s">
        <v>50</v>
      </c>
      <c r="I522">
        <v>0</v>
      </c>
      <c r="J522" t="s">
        <v>51</v>
      </c>
      <c r="K522" s="1" t="s">
        <v>49</v>
      </c>
      <c r="L522">
        <v>11</v>
      </c>
      <c r="M522">
        <v>525.12</v>
      </c>
      <c r="N522">
        <v>11.3</v>
      </c>
      <c r="Q522">
        <v>513.82000000000005</v>
      </c>
      <c r="R522" s="1"/>
    </row>
    <row r="523" spans="1:18" x14ac:dyDescent="0.2">
      <c r="A523" s="1" t="s">
        <v>53</v>
      </c>
      <c r="B523">
        <v>5</v>
      </c>
      <c r="C523" s="1" t="s">
        <v>73</v>
      </c>
      <c r="D523" s="2">
        <v>45702</v>
      </c>
      <c r="E523" s="1" t="s">
        <v>48</v>
      </c>
      <c r="F523" s="1" t="s">
        <v>49</v>
      </c>
      <c r="G523">
        <v>9</v>
      </c>
      <c r="H523" t="s">
        <v>50</v>
      </c>
      <c r="I523">
        <v>0</v>
      </c>
      <c r="J523" t="s">
        <v>51</v>
      </c>
      <c r="K523" s="1" t="s">
        <v>49</v>
      </c>
      <c r="L523">
        <v>8</v>
      </c>
      <c r="M523">
        <v>399.68</v>
      </c>
      <c r="N523">
        <v>8.8000000000000007</v>
      </c>
      <c r="Q523">
        <v>390.88</v>
      </c>
      <c r="R523" s="1"/>
    </row>
    <row r="524" spans="1:18" x14ac:dyDescent="0.2">
      <c r="A524" s="1" t="s">
        <v>46</v>
      </c>
      <c r="B524">
        <v>1</v>
      </c>
      <c r="C524" s="1" t="s">
        <v>47</v>
      </c>
      <c r="D524" s="2">
        <v>45703</v>
      </c>
      <c r="E524" s="1" t="s">
        <v>48</v>
      </c>
      <c r="F524" s="1" t="s">
        <v>49</v>
      </c>
      <c r="G524">
        <v>3</v>
      </c>
      <c r="H524" t="s">
        <v>50</v>
      </c>
      <c r="I524">
        <v>0</v>
      </c>
      <c r="J524" t="s">
        <v>51</v>
      </c>
      <c r="K524" s="1" t="s">
        <v>49</v>
      </c>
      <c r="L524">
        <v>6</v>
      </c>
      <c r="M524">
        <v>106.85</v>
      </c>
      <c r="N524">
        <v>1.7999999999999998</v>
      </c>
      <c r="O524">
        <v>24</v>
      </c>
      <c r="Q524">
        <v>105.05</v>
      </c>
      <c r="R524" s="1"/>
    </row>
    <row r="525" spans="1:18" x14ac:dyDescent="0.2">
      <c r="A525" s="1" t="s">
        <v>46</v>
      </c>
      <c r="B525">
        <v>1</v>
      </c>
      <c r="C525" s="1" t="s">
        <v>189</v>
      </c>
      <c r="D525" s="2">
        <v>45703</v>
      </c>
      <c r="E525" s="1" t="s">
        <v>57</v>
      </c>
      <c r="F525" s="1" t="s">
        <v>49</v>
      </c>
      <c r="G525">
        <v>2.5</v>
      </c>
      <c r="H525">
        <v>5</v>
      </c>
      <c r="I525">
        <v>0</v>
      </c>
      <c r="J525">
        <v>375</v>
      </c>
      <c r="K525" s="1" t="s">
        <v>49</v>
      </c>
      <c r="L525">
        <v>3</v>
      </c>
      <c r="M525">
        <v>39.69</v>
      </c>
      <c r="N525">
        <v>0.75</v>
      </c>
      <c r="Q525">
        <v>38.94</v>
      </c>
      <c r="R525" s="1"/>
    </row>
    <row r="526" spans="1:18" x14ac:dyDescent="0.2">
      <c r="A526" s="1" t="s">
        <v>53</v>
      </c>
      <c r="B526">
        <v>1</v>
      </c>
      <c r="C526" s="1" t="s">
        <v>189</v>
      </c>
      <c r="D526" s="2">
        <v>45703</v>
      </c>
      <c r="E526" s="1" t="s">
        <v>57</v>
      </c>
      <c r="F526" s="1" t="s">
        <v>49</v>
      </c>
      <c r="G526">
        <v>2.5</v>
      </c>
      <c r="H526">
        <v>5</v>
      </c>
      <c r="I526">
        <v>0</v>
      </c>
      <c r="J526">
        <v>375</v>
      </c>
      <c r="K526" s="1" t="s">
        <v>49</v>
      </c>
      <c r="L526">
        <v>9</v>
      </c>
      <c r="M526">
        <v>130.78</v>
      </c>
      <c r="N526">
        <v>2.25</v>
      </c>
      <c r="O526">
        <v>24</v>
      </c>
      <c r="Q526">
        <v>128.53</v>
      </c>
      <c r="R526" s="1"/>
    </row>
    <row r="527" spans="1:18" x14ac:dyDescent="0.2">
      <c r="A527" s="1" t="s">
        <v>46</v>
      </c>
      <c r="B527">
        <v>2</v>
      </c>
      <c r="C527" s="1" t="s">
        <v>74</v>
      </c>
      <c r="D527" s="2">
        <v>45703</v>
      </c>
      <c r="E527" s="1" t="s">
        <v>48</v>
      </c>
      <c r="F527" s="1" t="s">
        <v>49</v>
      </c>
      <c r="G527">
        <v>4</v>
      </c>
      <c r="H527" t="s">
        <v>50</v>
      </c>
      <c r="I527">
        <v>0</v>
      </c>
      <c r="J527" t="s">
        <v>51</v>
      </c>
      <c r="K527" s="1" t="s">
        <v>49</v>
      </c>
      <c r="L527">
        <v>9</v>
      </c>
      <c r="M527">
        <v>184.97000000000003</v>
      </c>
      <c r="N527">
        <v>3.6</v>
      </c>
      <c r="Q527">
        <v>181.37000000000003</v>
      </c>
      <c r="R527" s="1"/>
    </row>
    <row r="528" spans="1:18" x14ac:dyDescent="0.2">
      <c r="A528" s="1" t="s">
        <v>53</v>
      </c>
      <c r="B528">
        <v>2</v>
      </c>
      <c r="C528" s="1" t="s">
        <v>74</v>
      </c>
      <c r="D528" s="2">
        <v>45703</v>
      </c>
      <c r="E528" s="1" t="s">
        <v>48</v>
      </c>
      <c r="F528" s="1" t="s">
        <v>49</v>
      </c>
      <c r="G528">
        <v>4</v>
      </c>
      <c r="H528" t="s">
        <v>50</v>
      </c>
      <c r="I528">
        <v>0</v>
      </c>
      <c r="J528" t="s">
        <v>51</v>
      </c>
      <c r="K528" s="1" t="s">
        <v>49</v>
      </c>
      <c r="L528">
        <v>9</v>
      </c>
      <c r="M528">
        <v>155.52000000000001</v>
      </c>
      <c r="N528">
        <v>3.6</v>
      </c>
      <c r="Q528">
        <v>151.92000000000002</v>
      </c>
      <c r="R528" s="1"/>
    </row>
    <row r="529" spans="1:18" x14ac:dyDescent="0.2">
      <c r="A529" s="1" t="s">
        <v>46</v>
      </c>
      <c r="B529">
        <v>3</v>
      </c>
      <c r="C529" s="1" t="s">
        <v>126</v>
      </c>
      <c r="D529" s="2">
        <v>45703</v>
      </c>
      <c r="E529" s="1" t="s">
        <v>48</v>
      </c>
      <c r="F529" s="1" t="s">
        <v>49</v>
      </c>
      <c r="G529">
        <v>6</v>
      </c>
      <c r="H529" t="s">
        <v>50</v>
      </c>
      <c r="I529">
        <v>0</v>
      </c>
      <c r="J529" t="s">
        <v>51</v>
      </c>
      <c r="K529" s="1" t="s">
        <v>49</v>
      </c>
      <c r="L529">
        <v>9</v>
      </c>
      <c r="M529">
        <v>300.93</v>
      </c>
      <c r="N529">
        <v>7.2</v>
      </c>
      <c r="Q529">
        <v>293.73</v>
      </c>
      <c r="R529" s="1"/>
    </row>
    <row r="530" spans="1:18" x14ac:dyDescent="0.2">
      <c r="A530" s="1" t="s">
        <v>53</v>
      </c>
      <c r="B530">
        <v>3</v>
      </c>
      <c r="C530" s="1" t="s">
        <v>126</v>
      </c>
      <c r="D530" s="2">
        <v>45703</v>
      </c>
      <c r="E530" s="1" t="s">
        <v>48</v>
      </c>
      <c r="F530" s="1" t="s">
        <v>49</v>
      </c>
      <c r="G530">
        <v>6</v>
      </c>
      <c r="H530" t="s">
        <v>50</v>
      </c>
      <c r="I530">
        <v>0</v>
      </c>
      <c r="J530" t="s">
        <v>51</v>
      </c>
      <c r="K530" s="1" t="s">
        <v>49</v>
      </c>
      <c r="L530">
        <v>9</v>
      </c>
      <c r="M530">
        <v>289.82</v>
      </c>
      <c r="N530">
        <v>7.2</v>
      </c>
      <c r="Q530">
        <v>282.62</v>
      </c>
      <c r="R530" s="1"/>
    </row>
    <row r="531" spans="1:18" x14ac:dyDescent="0.2">
      <c r="A531" s="1" t="s">
        <v>46</v>
      </c>
      <c r="B531">
        <v>4</v>
      </c>
      <c r="C531" s="1" t="s">
        <v>188</v>
      </c>
      <c r="D531" s="2">
        <v>45703</v>
      </c>
      <c r="E531" s="1" t="s">
        <v>187</v>
      </c>
      <c r="F531" s="1" t="s">
        <v>49</v>
      </c>
      <c r="G531">
        <v>20</v>
      </c>
      <c r="H531" t="s">
        <v>134</v>
      </c>
      <c r="I531" t="s">
        <v>51</v>
      </c>
      <c r="J531">
        <v>1000</v>
      </c>
      <c r="K531" s="1" t="s">
        <v>49</v>
      </c>
      <c r="L531">
        <v>2</v>
      </c>
      <c r="M531">
        <v>108.67</v>
      </c>
      <c r="N531">
        <v>6</v>
      </c>
      <c r="Q531">
        <v>102.67</v>
      </c>
      <c r="R531" s="1"/>
    </row>
    <row r="532" spans="1:18" x14ac:dyDescent="0.2">
      <c r="A532" s="1" t="s">
        <v>46</v>
      </c>
      <c r="B532">
        <v>4</v>
      </c>
      <c r="C532" s="1" t="s">
        <v>190</v>
      </c>
      <c r="D532" s="2">
        <v>45703</v>
      </c>
      <c r="E532" s="1" t="s">
        <v>57</v>
      </c>
      <c r="F532" s="1" t="s">
        <v>49</v>
      </c>
      <c r="G532">
        <v>18</v>
      </c>
      <c r="H532">
        <v>12</v>
      </c>
      <c r="I532">
        <v>0</v>
      </c>
      <c r="J532">
        <v>500</v>
      </c>
      <c r="K532" s="1" t="s">
        <v>49</v>
      </c>
      <c r="L532">
        <v>12</v>
      </c>
      <c r="M532">
        <v>756.75999999999988</v>
      </c>
      <c r="N532">
        <v>30</v>
      </c>
      <c r="Q532">
        <v>726.75999999999988</v>
      </c>
      <c r="R532" s="1"/>
    </row>
    <row r="533" spans="1:18" x14ac:dyDescent="0.2">
      <c r="A533" s="1" t="s">
        <v>53</v>
      </c>
      <c r="B533">
        <v>4</v>
      </c>
      <c r="C533" s="1" t="s">
        <v>190</v>
      </c>
      <c r="D533" s="2">
        <v>45703</v>
      </c>
      <c r="E533" s="1" t="s">
        <v>57</v>
      </c>
      <c r="F533" s="1" t="s">
        <v>49</v>
      </c>
      <c r="G533">
        <v>18</v>
      </c>
      <c r="H533">
        <v>12</v>
      </c>
      <c r="I533">
        <v>0</v>
      </c>
      <c r="J533">
        <v>500</v>
      </c>
      <c r="K533" s="1" t="s">
        <v>49</v>
      </c>
      <c r="L533">
        <v>6</v>
      </c>
      <c r="M533">
        <v>376.43</v>
      </c>
      <c r="N533">
        <v>15</v>
      </c>
      <c r="Q533">
        <v>361.43</v>
      </c>
      <c r="R533" s="1"/>
    </row>
    <row r="534" spans="1:18" x14ac:dyDescent="0.2">
      <c r="A534" s="1" t="s">
        <v>53</v>
      </c>
      <c r="B534">
        <v>4</v>
      </c>
      <c r="C534" s="1" t="s">
        <v>188</v>
      </c>
      <c r="D534" s="2">
        <v>45703</v>
      </c>
      <c r="E534" s="1" t="s">
        <v>187</v>
      </c>
      <c r="F534" s="1" t="s">
        <v>49</v>
      </c>
      <c r="G534">
        <v>20</v>
      </c>
      <c r="H534" t="s">
        <v>134</v>
      </c>
      <c r="I534" t="s">
        <v>51</v>
      </c>
      <c r="J534">
        <v>1000</v>
      </c>
      <c r="K534" s="1" t="s">
        <v>49</v>
      </c>
      <c r="L534">
        <v>7</v>
      </c>
      <c r="M534">
        <v>447.05999999999995</v>
      </c>
      <c r="N534">
        <v>14</v>
      </c>
      <c r="Q534">
        <v>433.05999999999995</v>
      </c>
      <c r="R534" s="1"/>
    </row>
    <row r="535" spans="1:18" x14ac:dyDescent="0.2">
      <c r="A535" s="1" t="s">
        <v>46</v>
      </c>
      <c r="B535">
        <v>1</v>
      </c>
      <c r="C535" s="1" t="s">
        <v>189</v>
      </c>
      <c r="D535" s="2">
        <v>45704</v>
      </c>
      <c r="E535" s="1" t="s">
        <v>57</v>
      </c>
      <c r="F535" s="1" t="s">
        <v>49</v>
      </c>
      <c r="G535">
        <v>2.5</v>
      </c>
      <c r="H535">
        <v>5</v>
      </c>
      <c r="I535">
        <v>0</v>
      </c>
      <c r="J535">
        <v>375</v>
      </c>
      <c r="K535" s="1" t="s">
        <v>49</v>
      </c>
      <c r="L535">
        <v>9</v>
      </c>
      <c r="M535">
        <v>160.91</v>
      </c>
      <c r="N535">
        <v>2.25</v>
      </c>
      <c r="O535">
        <v>42</v>
      </c>
      <c r="Q535">
        <v>158.66</v>
      </c>
      <c r="R535" s="1"/>
    </row>
    <row r="536" spans="1:18" x14ac:dyDescent="0.2">
      <c r="A536" s="1" t="s">
        <v>53</v>
      </c>
      <c r="B536">
        <v>1</v>
      </c>
      <c r="C536" s="1" t="s">
        <v>189</v>
      </c>
      <c r="D536" s="2">
        <v>45704</v>
      </c>
      <c r="E536" s="1" t="s">
        <v>57</v>
      </c>
      <c r="F536" s="1" t="s">
        <v>49</v>
      </c>
      <c r="G536">
        <v>2.5</v>
      </c>
      <c r="H536">
        <v>5</v>
      </c>
      <c r="I536">
        <v>0</v>
      </c>
      <c r="J536">
        <v>375</v>
      </c>
      <c r="K536" s="1" t="s">
        <v>49</v>
      </c>
      <c r="L536">
        <v>7</v>
      </c>
      <c r="M536">
        <v>147.34</v>
      </c>
      <c r="N536">
        <v>1.75</v>
      </c>
      <c r="O536">
        <v>42</v>
      </c>
      <c r="Q536">
        <v>145.59</v>
      </c>
      <c r="R536" s="1"/>
    </row>
    <row r="537" spans="1:18" x14ac:dyDescent="0.2">
      <c r="A537" s="1" t="s">
        <v>46</v>
      </c>
      <c r="B537">
        <v>2</v>
      </c>
      <c r="C537" s="1" t="s">
        <v>74</v>
      </c>
      <c r="D537" s="2">
        <v>45704</v>
      </c>
      <c r="E537" s="1" t="s">
        <v>48</v>
      </c>
      <c r="F537" s="1" t="s">
        <v>49</v>
      </c>
      <c r="G537">
        <v>4</v>
      </c>
      <c r="H537" t="s">
        <v>50</v>
      </c>
      <c r="I537">
        <v>0</v>
      </c>
      <c r="J537" t="s">
        <v>51</v>
      </c>
      <c r="K537" s="1" t="s">
        <v>49</v>
      </c>
      <c r="L537">
        <v>9</v>
      </c>
      <c r="M537">
        <v>165.36999999999998</v>
      </c>
      <c r="N537">
        <v>3.6</v>
      </c>
      <c r="Q537">
        <v>161.76999999999998</v>
      </c>
      <c r="R537" s="1"/>
    </row>
    <row r="538" spans="1:18" x14ac:dyDescent="0.2">
      <c r="A538" s="1" t="s">
        <v>53</v>
      </c>
      <c r="B538">
        <v>2</v>
      </c>
      <c r="C538" s="1" t="s">
        <v>74</v>
      </c>
      <c r="D538" s="2">
        <v>45704</v>
      </c>
      <c r="E538" s="1" t="s">
        <v>48</v>
      </c>
      <c r="F538" s="1" t="s">
        <v>49</v>
      </c>
      <c r="G538">
        <v>4</v>
      </c>
      <c r="H538" t="s">
        <v>50</v>
      </c>
      <c r="I538">
        <v>0</v>
      </c>
      <c r="J538" t="s">
        <v>51</v>
      </c>
      <c r="K538" s="1" t="s">
        <v>49</v>
      </c>
      <c r="L538">
        <v>9</v>
      </c>
      <c r="M538">
        <v>188.28</v>
      </c>
      <c r="N538">
        <v>3.6</v>
      </c>
      <c r="Q538">
        <v>184.68</v>
      </c>
      <c r="R538" s="1"/>
    </row>
    <row r="539" spans="1:18" x14ac:dyDescent="0.2">
      <c r="A539" s="1" t="s">
        <v>46</v>
      </c>
      <c r="B539">
        <v>3</v>
      </c>
      <c r="C539" s="1" t="s">
        <v>126</v>
      </c>
      <c r="D539" s="2">
        <v>45704</v>
      </c>
      <c r="E539" s="1" t="s">
        <v>48</v>
      </c>
      <c r="F539" s="1" t="s">
        <v>49</v>
      </c>
      <c r="G539">
        <v>6</v>
      </c>
      <c r="H539" t="s">
        <v>50</v>
      </c>
      <c r="I539">
        <v>0</v>
      </c>
      <c r="J539" t="s">
        <v>51</v>
      </c>
      <c r="K539" s="1" t="s">
        <v>49</v>
      </c>
      <c r="L539">
        <v>8</v>
      </c>
      <c r="M539">
        <v>278.55</v>
      </c>
      <c r="N539">
        <v>6.4</v>
      </c>
      <c r="Q539">
        <v>272.15000000000003</v>
      </c>
      <c r="R539" s="1"/>
    </row>
    <row r="540" spans="1:18" x14ac:dyDescent="0.2">
      <c r="A540" s="1" t="s">
        <v>53</v>
      </c>
      <c r="B540">
        <v>3</v>
      </c>
      <c r="C540" s="1" t="s">
        <v>126</v>
      </c>
      <c r="D540" s="2">
        <v>45704</v>
      </c>
      <c r="E540" s="1" t="s">
        <v>48</v>
      </c>
      <c r="F540" s="1" t="s">
        <v>49</v>
      </c>
      <c r="G540">
        <v>6</v>
      </c>
      <c r="H540" t="s">
        <v>50</v>
      </c>
      <c r="I540">
        <v>0</v>
      </c>
      <c r="J540" t="s">
        <v>51</v>
      </c>
      <c r="K540" s="1" t="s">
        <v>49</v>
      </c>
      <c r="L540">
        <v>8</v>
      </c>
      <c r="M540">
        <v>314.74</v>
      </c>
      <c r="N540">
        <v>6.4</v>
      </c>
      <c r="Q540">
        <v>308.34000000000003</v>
      </c>
      <c r="R540" s="1"/>
    </row>
    <row r="541" spans="1:18" x14ac:dyDescent="0.2">
      <c r="A541" s="1" t="s">
        <v>46</v>
      </c>
      <c r="B541">
        <v>4</v>
      </c>
      <c r="C541" s="1" t="s">
        <v>188</v>
      </c>
      <c r="D541" s="2">
        <v>45704</v>
      </c>
      <c r="E541" s="1" t="s">
        <v>187</v>
      </c>
      <c r="F541" s="1" t="s">
        <v>49</v>
      </c>
      <c r="G541">
        <v>20</v>
      </c>
      <c r="H541" t="s">
        <v>134</v>
      </c>
      <c r="I541" t="s">
        <v>51</v>
      </c>
      <c r="J541">
        <v>1000</v>
      </c>
      <c r="K541" s="1" t="s">
        <v>49</v>
      </c>
      <c r="L541">
        <v>3</v>
      </c>
      <c r="M541">
        <v>178.99</v>
      </c>
      <c r="N541">
        <v>6</v>
      </c>
      <c r="Q541">
        <v>172.99</v>
      </c>
      <c r="R541" s="1"/>
    </row>
    <row r="542" spans="1:18" x14ac:dyDescent="0.2">
      <c r="A542" s="1" t="s">
        <v>46</v>
      </c>
      <c r="B542">
        <v>4</v>
      </c>
      <c r="C542" s="1" t="s">
        <v>191</v>
      </c>
      <c r="D542" s="2">
        <v>45704</v>
      </c>
      <c r="E542" s="1" t="s">
        <v>187</v>
      </c>
      <c r="F542" s="1" t="s">
        <v>49</v>
      </c>
      <c r="G542">
        <v>24</v>
      </c>
      <c r="H542" t="s">
        <v>134</v>
      </c>
      <c r="I542" t="s">
        <v>51</v>
      </c>
      <c r="J542">
        <v>1000</v>
      </c>
      <c r="K542" s="1" t="s">
        <v>49</v>
      </c>
      <c r="L542">
        <v>9</v>
      </c>
      <c r="M542">
        <v>691.06</v>
      </c>
      <c r="N542">
        <v>27</v>
      </c>
      <c r="Q542">
        <v>664.06</v>
      </c>
      <c r="R542" s="1"/>
    </row>
    <row r="543" spans="1:18" x14ac:dyDescent="0.2">
      <c r="A543" s="1" t="s">
        <v>53</v>
      </c>
      <c r="B543">
        <v>4</v>
      </c>
      <c r="C543" s="1" t="s">
        <v>191</v>
      </c>
      <c r="D543" s="2">
        <v>45704</v>
      </c>
      <c r="E543" s="1" t="s">
        <v>187</v>
      </c>
      <c r="F543" s="1" t="s">
        <v>49</v>
      </c>
      <c r="G543">
        <v>24</v>
      </c>
      <c r="H543" t="s">
        <v>134</v>
      </c>
      <c r="I543" t="s">
        <v>51</v>
      </c>
      <c r="J543">
        <v>1000</v>
      </c>
      <c r="K543" s="1" t="s">
        <v>49</v>
      </c>
      <c r="L543">
        <v>12</v>
      </c>
      <c r="M543">
        <v>833.55</v>
      </c>
      <c r="N543">
        <v>36</v>
      </c>
      <c r="Q543">
        <v>797.55</v>
      </c>
      <c r="R543" s="1"/>
    </row>
    <row r="544" spans="1:18" x14ac:dyDescent="0.2">
      <c r="A544" s="1" t="s">
        <v>46</v>
      </c>
      <c r="B544">
        <v>5</v>
      </c>
      <c r="C544" s="1" t="s">
        <v>83</v>
      </c>
      <c r="D544" s="2">
        <v>45704</v>
      </c>
      <c r="E544" s="1" t="s">
        <v>48</v>
      </c>
      <c r="F544" s="1" t="s">
        <v>49</v>
      </c>
      <c r="G544">
        <v>8</v>
      </c>
      <c r="H544" t="s">
        <v>50</v>
      </c>
      <c r="I544">
        <v>0</v>
      </c>
      <c r="J544" t="s">
        <v>51</v>
      </c>
      <c r="K544" s="1" t="s">
        <v>49</v>
      </c>
      <c r="L544">
        <v>6</v>
      </c>
      <c r="M544">
        <v>248.02500000000001</v>
      </c>
      <c r="N544">
        <v>6.6000000000000005</v>
      </c>
      <c r="Q544">
        <v>241.42500000000001</v>
      </c>
      <c r="R544" s="1"/>
    </row>
    <row r="545" spans="1:18" x14ac:dyDescent="0.2">
      <c r="A545" s="1" t="s">
        <v>53</v>
      </c>
      <c r="B545">
        <v>5</v>
      </c>
      <c r="C545" s="1" t="s">
        <v>83</v>
      </c>
      <c r="D545" s="2">
        <v>45704</v>
      </c>
      <c r="E545" s="1" t="s">
        <v>48</v>
      </c>
      <c r="F545" s="1" t="s">
        <v>49</v>
      </c>
      <c r="G545">
        <v>8</v>
      </c>
      <c r="H545" t="s">
        <v>50</v>
      </c>
      <c r="I545">
        <v>0</v>
      </c>
      <c r="J545" t="s">
        <v>51</v>
      </c>
      <c r="K545" s="1" t="s">
        <v>49</v>
      </c>
      <c r="L545">
        <v>10</v>
      </c>
      <c r="M545">
        <v>511.22</v>
      </c>
      <c r="N545">
        <v>11</v>
      </c>
      <c r="Q545">
        <v>500.22</v>
      </c>
      <c r="R545" s="1"/>
    </row>
    <row r="546" spans="1:18" x14ac:dyDescent="0.2">
      <c r="A546" s="1" t="s">
        <v>46</v>
      </c>
      <c r="B546">
        <v>1</v>
      </c>
      <c r="C546" s="1" t="s">
        <v>189</v>
      </c>
      <c r="D546" s="2">
        <v>45705</v>
      </c>
      <c r="E546" s="1" t="s">
        <v>57</v>
      </c>
      <c r="F546" s="1" t="s">
        <v>49</v>
      </c>
      <c r="G546">
        <v>2.5</v>
      </c>
      <c r="H546">
        <v>5</v>
      </c>
      <c r="I546">
        <v>0</v>
      </c>
      <c r="J546">
        <v>375</v>
      </c>
      <c r="K546" s="1" t="s">
        <v>49</v>
      </c>
      <c r="L546">
        <v>10</v>
      </c>
      <c r="M546">
        <v>148.66</v>
      </c>
      <c r="N546">
        <v>2.5</v>
      </c>
      <c r="O546">
        <v>26</v>
      </c>
      <c r="Q546">
        <v>146.16</v>
      </c>
      <c r="R546" s="1"/>
    </row>
    <row r="547" spans="1:18" x14ac:dyDescent="0.2">
      <c r="A547" s="1" t="s">
        <v>53</v>
      </c>
      <c r="B547">
        <v>1</v>
      </c>
      <c r="C547" s="1" t="s">
        <v>192</v>
      </c>
      <c r="D547" s="2">
        <v>45705</v>
      </c>
      <c r="E547" s="1" t="s">
        <v>57</v>
      </c>
      <c r="F547" s="1" t="s">
        <v>49</v>
      </c>
      <c r="G547">
        <v>2</v>
      </c>
      <c r="H547">
        <v>5</v>
      </c>
      <c r="I547">
        <v>0</v>
      </c>
      <c r="J547">
        <v>250</v>
      </c>
      <c r="K547" s="1" t="s">
        <v>49</v>
      </c>
      <c r="L547">
        <v>6</v>
      </c>
      <c r="M547">
        <v>134.07</v>
      </c>
      <c r="N547">
        <v>1.5</v>
      </c>
      <c r="O547">
        <v>40</v>
      </c>
      <c r="Q547">
        <v>132.57</v>
      </c>
      <c r="R547" s="1"/>
    </row>
    <row r="548" spans="1:18" x14ac:dyDescent="0.2">
      <c r="A548" s="1" t="s">
        <v>46</v>
      </c>
      <c r="B548">
        <v>2</v>
      </c>
      <c r="C548" s="1" t="s">
        <v>74</v>
      </c>
      <c r="D548" s="2">
        <v>45705</v>
      </c>
      <c r="E548" s="1" t="s">
        <v>48</v>
      </c>
      <c r="F548" s="1" t="s">
        <v>49</v>
      </c>
      <c r="G548">
        <v>4</v>
      </c>
      <c r="H548" t="s">
        <v>50</v>
      </c>
      <c r="I548">
        <v>0</v>
      </c>
      <c r="J548" t="s">
        <v>51</v>
      </c>
      <c r="K548" s="1" t="s">
        <v>49</v>
      </c>
      <c r="L548">
        <v>10</v>
      </c>
      <c r="M548">
        <v>183.59999999999997</v>
      </c>
      <c r="N548">
        <v>4</v>
      </c>
      <c r="Q548">
        <v>179.59999999999997</v>
      </c>
      <c r="R548" s="1"/>
    </row>
    <row r="549" spans="1:18" x14ac:dyDescent="0.2">
      <c r="A549" s="1" t="s">
        <v>53</v>
      </c>
      <c r="B549">
        <v>2</v>
      </c>
      <c r="C549" s="1" t="s">
        <v>74</v>
      </c>
      <c r="D549" s="2">
        <v>45705</v>
      </c>
      <c r="E549" s="1" t="s">
        <v>48</v>
      </c>
      <c r="F549" s="1" t="s">
        <v>49</v>
      </c>
      <c r="G549">
        <v>4</v>
      </c>
      <c r="H549" t="s">
        <v>50</v>
      </c>
      <c r="I549">
        <v>0</v>
      </c>
      <c r="J549" t="s">
        <v>51</v>
      </c>
      <c r="K549" s="1" t="s">
        <v>49</v>
      </c>
      <c r="L549">
        <v>9</v>
      </c>
      <c r="M549">
        <v>175.02</v>
      </c>
      <c r="N549">
        <v>3.6</v>
      </c>
      <c r="Q549">
        <v>171.42000000000002</v>
      </c>
      <c r="R549" s="1"/>
    </row>
    <row r="550" spans="1:18" x14ac:dyDescent="0.2">
      <c r="A550" s="1" t="s">
        <v>46</v>
      </c>
      <c r="B550">
        <v>3</v>
      </c>
      <c r="C550" s="1" t="s">
        <v>126</v>
      </c>
      <c r="D550" s="2">
        <v>45705</v>
      </c>
      <c r="E550" s="1" t="s">
        <v>48</v>
      </c>
      <c r="F550" s="1" t="s">
        <v>49</v>
      </c>
      <c r="G550">
        <v>6</v>
      </c>
      <c r="H550" t="s">
        <v>50</v>
      </c>
      <c r="I550">
        <v>0</v>
      </c>
      <c r="J550" t="s">
        <v>51</v>
      </c>
      <c r="K550" s="1" t="s">
        <v>49</v>
      </c>
      <c r="L550">
        <v>9</v>
      </c>
      <c r="M550">
        <v>289.82</v>
      </c>
      <c r="N550">
        <v>7.2</v>
      </c>
      <c r="Q550">
        <v>282.62</v>
      </c>
      <c r="R550" s="1"/>
    </row>
    <row r="551" spans="1:18" x14ac:dyDescent="0.2">
      <c r="A551" s="1" t="s">
        <v>53</v>
      </c>
      <c r="B551">
        <v>3</v>
      </c>
      <c r="C551" s="1" t="s">
        <v>126</v>
      </c>
      <c r="D551" s="2">
        <v>45705</v>
      </c>
      <c r="E551" s="1" t="s">
        <v>48</v>
      </c>
      <c r="F551" s="1" t="s">
        <v>49</v>
      </c>
      <c r="G551">
        <v>6</v>
      </c>
      <c r="H551" t="s">
        <v>50</v>
      </c>
      <c r="I551">
        <v>0</v>
      </c>
      <c r="J551" t="s">
        <v>51</v>
      </c>
      <c r="K551" s="1" t="s">
        <v>49</v>
      </c>
      <c r="L551">
        <v>8</v>
      </c>
      <c r="M551">
        <v>286.8</v>
      </c>
      <c r="N551">
        <v>6.4</v>
      </c>
      <c r="Q551">
        <v>280.40000000000003</v>
      </c>
      <c r="R551" s="1"/>
    </row>
    <row r="552" spans="1:18" x14ac:dyDescent="0.2">
      <c r="A552" s="1" t="s">
        <v>46</v>
      </c>
      <c r="B552">
        <v>4</v>
      </c>
      <c r="C552" s="1" t="s">
        <v>124</v>
      </c>
      <c r="D552" s="2">
        <v>45705</v>
      </c>
      <c r="E552" s="1" t="s">
        <v>48</v>
      </c>
      <c r="F552" s="1" t="s">
        <v>49</v>
      </c>
      <c r="G552">
        <v>19</v>
      </c>
      <c r="H552" t="s">
        <v>50</v>
      </c>
      <c r="I552">
        <v>0</v>
      </c>
      <c r="J552" t="s">
        <v>51</v>
      </c>
      <c r="K552" s="1" t="s">
        <v>49</v>
      </c>
      <c r="L552">
        <v>2</v>
      </c>
      <c r="M552">
        <v>109.31</v>
      </c>
      <c r="N552">
        <v>3.8</v>
      </c>
      <c r="Q552">
        <v>105.51</v>
      </c>
      <c r="R552" s="1"/>
    </row>
    <row r="553" spans="1:18" x14ac:dyDescent="0.2">
      <c r="A553" s="1" t="s">
        <v>46</v>
      </c>
      <c r="B553">
        <v>4</v>
      </c>
      <c r="C553" s="1" t="s">
        <v>190</v>
      </c>
      <c r="D553" s="2">
        <v>45705</v>
      </c>
      <c r="E553" s="1" t="s">
        <v>57</v>
      </c>
      <c r="F553" s="1" t="s">
        <v>49</v>
      </c>
      <c r="G553">
        <v>18</v>
      </c>
      <c r="H553">
        <v>12</v>
      </c>
      <c r="I553">
        <v>0</v>
      </c>
      <c r="J553">
        <v>500</v>
      </c>
      <c r="K553" s="1" t="s">
        <v>49</v>
      </c>
      <c r="L553">
        <v>10</v>
      </c>
      <c r="M553">
        <v>544.1</v>
      </c>
      <c r="N553">
        <v>21.499999999999996</v>
      </c>
      <c r="Q553">
        <v>522.6</v>
      </c>
      <c r="R553" s="1"/>
    </row>
    <row r="554" spans="1:18" x14ac:dyDescent="0.2">
      <c r="A554" s="1" t="s">
        <v>46</v>
      </c>
      <c r="B554">
        <v>4</v>
      </c>
      <c r="C554" s="1" t="s">
        <v>178</v>
      </c>
      <c r="D554" s="2">
        <v>45705</v>
      </c>
      <c r="E554" s="1" t="s">
        <v>60</v>
      </c>
      <c r="F554" s="1" t="s">
        <v>49</v>
      </c>
      <c r="G554">
        <v>16.2</v>
      </c>
      <c r="H554" t="s">
        <v>51</v>
      </c>
      <c r="I554" t="s">
        <v>51</v>
      </c>
      <c r="J554">
        <v>1330</v>
      </c>
      <c r="K554" s="1" t="s">
        <v>49</v>
      </c>
      <c r="L554">
        <v>5</v>
      </c>
      <c r="M554">
        <v>218.26999999999998</v>
      </c>
      <c r="N554">
        <v>9.5</v>
      </c>
      <c r="Q554">
        <v>208.76999999999998</v>
      </c>
      <c r="R554" s="1"/>
    </row>
    <row r="555" spans="1:18" x14ac:dyDescent="0.2">
      <c r="A555" s="1" t="s">
        <v>53</v>
      </c>
      <c r="B555">
        <v>4</v>
      </c>
      <c r="C555" s="1" t="s">
        <v>178</v>
      </c>
      <c r="D555" s="2">
        <v>45705</v>
      </c>
      <c r="E555" s="1" t="s">
        <v>60</v>
      </c>
      <c r="F555" s="1" t="s">
        <v>49</v>
      </c>
      <c r="G555">
        <v>16.2</v>
      </c>
      <c r="H555" t="s">
        <v>51</v>
      </c>
      <c r="I555" t="s">
        <v>51</v>
      </c>
      <c r="J555">
        <v>1330</v>
      </c>
      <c r="K555" s="1" t="s">
        <v>49</v>
      </c>
      <c r="L555">
        <v>18</v>
      </c>
      <c r="M555">
        <v>918.01</v>
      </c>
      <c r="N555">
        <v>35.9</v>
      </c>
      <c r="Q555">
        <v>882.11</v>
      </c>
      <c r="R555" s="1"/>
    </row>
    <row r="556" spans="1:18" x14ac:dyDescent="0.2">
      <c r="A556" s="1" t="s">
        <v>46</v>
      </c>
      <c r="B556">
        <v>5</v>
      </c>
      <c r="C556" s="1" t="s">
        <v>73</v>
      </c>
      <c r="D556" s="2">
        <v>45705</v>
      </c>
      <c r="E556" s="1" t="s">
        <v>48</v>
      </c>
      <c r="F556" s="1" t="s">
        <v>49</v>
      </c>
      <c r="G556">
        <v>9</v>
      </c>
      <c r="H556" t="s">
        <v>50</v>
      </c>
      <c r="I556">
        <v>0</v>
      </c>
      <c r="J556" t="s">
        <v>51</v>
      </c>
      <c r="K556" s="1" t="s">
        <v>49</v>
      </c>
      <c r="L556">
        <v>12</v>
      </c>
      <c r="M556">
        <v>496.0200000000001</v>
      </c>
      <c r="N556">
        <v>13</v>
      </c>
      <c r="Q556">
        <v>483.0200000000001</v>
      </c>
      <c r="R556" s="1"/>
    </row>
    <row r="557" spans="1:18" x14ac:dyDescent="0.2">
      <c r="A557" s="1" t="s">
        <v>53</v>
      </c>
      <c r="B557">
        <v>5</v>
      </c>
      <c r="C557" s="1" t="s">
        <v>73</v>
      </c>
      <c r="D557" s="2">
        <v>45705</v>
      </c>
      <c r="E557" s="1" t="s">
        <v>48</v>
      </c>
      <c r="F557" s="1" t="s">
        <v>49</v>
      </c>
      <c r="G557">
        <v>9</v>
      </c>
      <c r="H557" t="s">
        <v>50</v>
      </c>
      <c r="I557">
        <v>0</v>
      </c>
      <c r="J557" t="s">
        <v>51</v>
      </c>
      <c r="K557" s="1" t="s">
        <v>49</v>
      </c>
      <c r="L557">
        <v>11</v>
      </c>
      <c r="M557">
        <v>550.88</v>
      </c>
      <c r="N557">
        <v>11.7</v>
      </c>
      <c r="Q557">
        <v>539.17999999999995</v>
      </c>
      <c r="R557" s="1"/>
    </row>
    <row r="558" spans="1:18" x14ac:dyDescent="0.2">
      <c r="A558" s="1" t="s">
        <v>46</v>
      </c>
      <c r="B558">
        <v>1</v>
      </c>
      <c r="C558" s="1" t="s">
        <v>192</v>
      </c>
      <c r="D558" s="2">
        <v>45706</v>
      </c>
      <c r="E558" s="1" t="s">
        <v>57</v>
      </c>
      <c r="F558" s="1" t="s">
        <v>49</v>
      </c>
      <c r="G558">
        <v>2</v>
      </c>
      <c r="H558">
        <v>5</v>
      </c>
      <c r="I558">
        <v>0</v>
      </c>
      <c r="J558">
        <v>250</v>
      </c>
      <c r="K558" s="1" t="s">
        <v>49</v>
      </c>
      <c r="L558">
        <v>8</v>
      </c>
      <c r="M558">
        <v>113.05</v>
      </c>
      <c r="N558">
        <v>1.6</v>
      </c>
      <c r="O558">
        <v>45</v>
      </c>
      <c r="Q558">
        <v>111.45</v>
      </c>
      <c r="R558" s="1"/>
    </row>
    <row r="559" spans="1:18" x14ac:dyDescent="0.2">
      <c r="A559" s="1" t="s">
        <v>53</v>
      </c>
      <c r="B559">
        <v>1</v>
      </c>
      <c r="C559" s="1" t="s">
        <v>192</v>
      </c>
      <c r="D559" s="2">
        <v>45706</v>
      </c>
      <c r="E559" s="1" t="s">
        <v>57</v>
      </c>
      <c r="F559" s="1" t="s">
        <v>49</v>
      </c>
      <c r="G559">
        <v>2</v>
      </c>
      <c r="H559">
        <v>5</v>
      </c>
      <c r="I559">
        <v>0</v>
      </c>
      <c r="J559">
        <v>250</v>
      </c>
      <c r="K559" s="1" t="s">
        <v>49</v>
      </c>
      <c r="L559">
        <v>9</v>
      </c>
      <c r="M559">
        <v>154.13</v>
      </c>
      <c r="N559">
        <v>1.8</v>
      </c>
      <c r="O559">
        <v>30</v>
      </c>
      <c r="Q559">
        <v>152.32999999999998</v>
      </c>
      <c r="R559" s="1"/>
    </row>
    <row r="560" spans="1:18" x14ac:dyDescent="0.2">
      <c r="A560" s="1" t="s">
        <v>46</v>
      </c>
      <c r="B560">
        <v>2</v>
      </c>
      <c r="C560" s="1" t="s">
        <v>74</v>
      </c>
      <c r="D560" s="2">
        <v>45706</v>
      </c>
      <c r="E560" s="1" t="s">
        <v>48</v>
      </c>
      <c r="F560" s="1" t="s">
        <v>49</v>
      </c>
      <c r="G560">
        <v>4</v>
      </c>
      <c r="H560" t="s">
        <v>50</v>
      </c>
      <c r="I560">
        <v>0</v>
      </c>
      <c r="J560" t="s">
        <v>51</v>
      </c>
      <c r="K560" s="1" t="s">
        <v>49</v>
      </c>
      <c r="L560">
        <v>8</v>
      </c>
      <c r="M560">
        <v>150.69</v>
      </c>
      <c r="N560">
        <v>3.2</v>
      </c>
      <c r="Q560">
        <v>147.49</v>
      </c>
      <c r="R560" s="1"/>
    </row>
    <row r="561" spans="1:18" x14ac:dyDescent="0.2">
      <c r="A561" s="1" t="s">
        <v>53</v>
      </c>
      <c r="B561">
        <v>2</v>
      </c>
      <c r="C561" s="1" t="s">
        <v>74</v>
      </c>
      <c r="D561" s="2">
        <v>45706</v>
      </c>
      <c r="E561" s="1" t="s">
        <v>48</v>
      </c>
      <c r="F561" s="1" t="s">
        <v>49</v>
      </c>
      <c r="G561">
        <v>4</v>
      </c>
      <c r="H561" t="s">
        <v>50</v>
      </c>
      <c r="I561">
        <v>0</v>
      </c>
      <c r="J561" t="s">
        <v>51</v>
      </c>
      <c r="K561" s="1" t="s">
        <v>49</v>
      </c>
      <c r="L561">
        <v>9</v>
      </c>
      <c r="M561">
        <v>175.47000000000003</v>
      </c>
      <c r="N561">
        <v>3.6</v>
      </c>
      <c r="Q561">
        <v>171.87000000000003</v>
      </c>
      <c r="R561" s="1"/>
    </row>
    <row r="562" spans="1:18" x14ac:dyDescent="0.2">
      <c r="A562" s="1" t="s">
        <v>46</v>
      </c>
      <c r="B562">
        <v>3</v>
      </c>
      <c r="C562" s="1" t="s">
        <v>126</v>
      </c>
      <c r="D562" s="2">
        <v>45706</v>
      </c>
      <c r="E562" s="1" t="s">
        <v>48</v>
      </c>
      <c r="F562" s="1" t="s">
        <v>49</v>
      </c>
      <c r="G562">
        <v>6</v>
      </c>
      <c r="H562" t="s">
        <v>50</v>
      </c>
      <c r="I562">
        <v>0</v>
      </c>
      <c r="J562" t="s">
        <v>51</v>
      </c>
      <c r="K562" s="1" t="s">
        <v>49</v>
      </c>
      <c r="L562">
        <v>6</v>
      </c>
      <c r="M562">
        <v>204.52999999999997</v>
      </c>
      <c r="N562">
        <v>4.8000000000000007</v>
      </c>
      <c r="Q562">
        <v>199.72999999999996</v>
      </c>
      <c r="R562" s="1"/>
    </row>
    <row r="563" spans="1:18" x14ac:dyDescent="0.2">
      <c r="A563" s="1" t="s">
        <v>46</v>
      </c>
      <c r="B563">
        <v>3</v>
      </c>
      <c r="C563" s="1" t="s">
        <v>193</v>
      </c>
      <c r="D563" s="2">
        <v>45706</v>
      </c>
      <c r="E563" s="1" t="s">
        <v>57</v>
      </c>
      <c r="F563" s="1" t="s">
        <v>49</v>
      </c>
      <c r="G563">
        <v>6</v>
      </c>
      <c r="H563">
        <v>10</v>
      </c>
      <c r="I563">
        <v>0</v>
      </c>
      <c r="J563">
        <v>100</v>
      </c>
      <c r="K563" s="1" t="s">
        <v>49</v>
      </c>
      <c r="L563">
        <v>3</v>
      </c>
      <c r="M563">
        <v>89.19</v>
      </c>
      <c r="N563">
        <v>2.4000000000000004</v>
      </c>
      <c r="Q563">
        <v>86.789999999999992</v>
      </c>
      <c r="R563" s="1"/>
    </row>
    <row r="564" spans="1:18" x14ac:dyDescent="0.2">
      <c r="A564" s="1" t="s">
        <v>53</v>
      </c>
      <c r="B564">
        <v>3</v>
      </c>
      <c r="C564" s="1" t="s">
        <v>193</v>
      </c>
      <c r="D564" s="2">
        <v>45706</v>
      </c>
      <c r="E564" s="1" t="s">
        <v>57</v>
      </c>
      <c r="F564" s="1" t="s">
        <v>49</v>
      </c>
      <c r="G564">
        <v>6</v>
      </c>
      <c r="H564">
        <v>10</v>
      </c>
      <c r="I564">
        <v>0</v>
      </c>
      <c r="J564">
        <v>100</v>
      </c>
      <c r="K564" s="1" t="s">
        <v>49</v>
      </c>
      <c r="L564">
        <v>1</v>
      </c>
      <c r="M564">
        <v>27.84</v>
      </c>
      <c r="N564">
        <v>0.8</v>
      </c>
      <c r="Q564">
        <v>27.04</v>
      </c>
      <c r="R564" s="1"/>
    </row>
    <row r="565" spans="1:18" x14ac:dyDescent="0.2">
      <c r="A565" s="1" t="s">
        <v>53</v>
      </c>
      <c r="B565">
        <v>3</v>
      </c>
      <c r="C565" s="1" t="s">
        <v>126</v>
      </c>
      <c r="D565" s="2">
        <v>45706</v>
      </c>
      <c r="E565" s="1" t="s">
        <v>48</v>
      </c>
      <c r="F565" s="1" t="s">
        <v>49</v>
      </c>
      <c r="G565">
        <v>6</v>
      </c>
      <c r="H565" t="s">
        <v>50</v>
      </c>
      <c r="I565">
        <v>0</v>
      </c>
      <c r="J565" t="s">
        <v>51</v>
      </c>
      <c r="K565" s="1" t="s">
        <v>49</v>
      </c>
      <c r="L565">
        <v>7</v>
      </c>
      <c r="M565">
        <v>245.12</v>
      </c>
      <c r="N565">
        <v>5.6000000000000005</v>
      </c>
      <c r="Q565">
        <v>239.52</v>
      </c>
      <c r="R565" s="1"/>
    </row>
    <row r="566" spans="1:18" x14ac:dyDescent="0.2">
      <c r="A566" s="1" t="s">
        <v>46</v>
      </c>
      <c r="B566">
        <v>4</v>
      </c>
      <c r="C566" s="1" t="s">
        <v>178</v>
      </c>
      <c r="D566" s="2">
        <v>45706</v>
      </c>
      <c r="E566" s="1" t="s">
        <v>60</v>
      </c>
      <c r="F566" s="1" t="s">
        <v>49</v>
      </c>
      <c r="G566">
        <v>16.2</v>
      </c>
      <c r="H566" t="s">
        <v>51</v>
      </c>
      <c r="I566" t="s">
        <v>51</v>
      </c>
      <c r="J566">
        <v>1330</v>
      </c>
      <c r="K566" s="1" t="s">
        <v>49</v>
      </c>
      <c r="L566">
        <v>19</v>
      </c>
      <c r="M566">
        <v>891.66000000000008</v>
      </c>
      <c r="N566">
        <v>38</v>
      </c>
      <c r="Q566">
        <v>853.66000000000008</v>
      </c>
      <c r="R566" s="1"/>
    </row>
    <row r="567" spans="1:18" x14ac:dyDescent="0.2">
      <c r="A567" s="1" t="s">
        <v>53</v>
      </c>
      <c r="B567">
        <v>4</v>
      </c>
      <c r="C567" s="1" t="s">
        <v>178</v>
      </c>
      <c r="D567" s="2">
        <v>45706</v>
      </c>
      <c r="E567" s="1" t="s">
        <v>60</v>
      </c>
      <c r="F567" s="1" t="s">
        <v>49</v>
      </c>
      <c r="G567">
        <v>16.2</v>
      </c>
      <c r="H567" t="s">
        <v>51</v>
      </c>
      <c r="I567" t="s">
        <v>51</v>
      </c>
      <c r="J567">
        <v>1330</v>
      </c>
      <c r="K567" s="1" t="s">
        <v>49</v>
      </c>
      <c r="L567">
        <v>7</v>
      </c>
      <c r="M567">
        <v>291.98</v>
      </c>
      <c r="N567">
        <v>14</v>
      </c>
      <c r="Q567">
        <v>277.98</v>
      </c>
      <c r="R567" s="1"/>
    </row>
    <row r="568" spans="1:18" x14ac:dyDescent="0.2">
      <c r="A568" s="1" t="s">
        <v>53</v>
      </c>
      <c r="B568">
        <v>4</v>
      </c>
      <c r="C568" s="1" t="s">
        <v>194</v>
      </c>
      <c r="D568" s="2">
        <v>45706</v>
      </c>
      <c r="E568" s="1" t="s">
        <v>51</v>
      </c>
      <c r="F568" s="1" t="s">
        <v>51</v>
      </c>
      <c r="G568" t="s">
        <v>51</v>
      </c>
      <c r="H568" t="s">
        <v>51</v>
      </c>
      <c r="I568" t="s">
        <v>51</v>
      </c>
      <c r="J568" t="s">
        <v>51</v>
      </c>
      <c r="K568" s="1" t="s">
        <v>49</v>
      </c>
      <c r="L568">
        <v>8</v>
      </c>
      <c r="M568">
        <v>558.1</v>
      </c>
      <c r="N568">
        <v>28</v>
      </c>
      <c r="Q568">
        <v>530.1</v>
      </c>
      <c r="R568" s="1"/>
    </row>
    <row r="569" spans="1:18" x14ac:dyDescent="0.2">
      <c r="A569" s="1" t="s">
        <v>46</v>
      </c>
      <c r="B569">
        <v>5</v>
      </c>
      <c r="C569" s="1" t="s">
        <v>73</v>
      </c>
      <c r="D569" s="2">
        <v>45706</v>
      </c>
      <c r="E569" s="1" t="s">
        <v>48</v>
      </c>
      <c r="F569" s="1" t="s">
        <v>49</v>
      </c>
      <c r="G569">
        <v>9</v>
      </c>
      <c r="H569" t="s">
        <v>50</v>
      </c>
      <c r="I569">
        <v>0</v>
      </c>
      <c r="J569" t="s">
        <v>51</v>
      </c>
      <c r="K569" s="1" t="s">
        <v>49</v>
      </c>
      <c r="L569">
        <v>10</v>
      </c>
      <c r="M569">
        <v>423.08</v>
      </c>
      <c r="N569">
        <v>11</v>
      </c>
      <c r="Q569">
        <v>412.08</v>
      </c>
      <c r="R569" s="1"/>
    </row>
    <row r="570" spans="1:18" x14ac:dyDescent="0.2">
      <c r="A570" s="1" t="s">
        <v>46</v>
      </c>
      <c r="B570">
        <v>5</v>
      </c>
      <c r="C570" s="1" t="s">
        <v>195</v>
      </c>
      <c r="D570" s="2">
        <v>45706</v>
      </c>
      <c r="E570" s="1" t="s">
        <v>196</v>
      </c>
      <c r="F570" s="1" t="s">
        <v>49</v>
      </c>
      <c r="G570">
        <v>8</v>
      </c>
      <c r="H570" t="s">
        <v>93</v>
      </c>
      <c r="I570" t="s">
        <v>51</v>
      </c>
      <c r="J570">
        <v>2000</v>
      </c>
      <c r="K570" s="1" t="s">
        <v>49</v>
      </c>
      <c r="L570">
        <v>2</v>
      </c>
      <c r="M570">
        <v>79.540000000000006</v>
      </c>
      <c r="N570">
        <v>2.2000000000000002</v>
      </c>
      <c r="Q570">
        <v>77.34</v>
      </c>
      <c r="R570" s="1"/>
    </row>
    <row r="571" spans="1:18" x14ac:dyDescent="0.2">
      <c r="A571" s="1" t="s">
        <v>53</v>
      </c>
      <c r="B571">
        <v>5</v>
      </c>
      <c r="C571" s="1" t="s">
        <v>195</v>
      </c>
      <c r="D571" s="2">
        <v>45706</v>
      </c>
      <c r="E571" s="1" t="s">
        <v>196</v>
      </c>
      <c r="F571" s="1" t="s">
        <v>49</v>
      </c>
      <c r="G571">
        <v>8</v>
      </c>
      <c r="H571" t="s">
        <v>93</v>
      </c>
      <c r="I571" t="s">
        <v>51</v>
      </c>
      <c r="J571">
        <v>2000</v>
      </c>
      <c r="K571" s="1" t="s">
        <v>49</v>
      </c>
      <c r="L571">
        <v>10</v>
      </c>
      <c r="M571">
        <v>508.22</v>
      </c>
      <c r="N571">
        <v>10.4</v>
      </c>
      <c r="Q571">
        <v>497.82000000000005</v>
      </c>
      <c r="R571" s="1"/>
    </row>
    <row r="572" spans="1:18" x14ac:dyDescent="0.2">
      <c r="A572" s="1" t="s">
        <v>46</v>
      </c>
      <c r="B572">
        <v>1</v>
      </c>
      <c r="C572" s="1" t="s">
        <v>192</v>
      </c>
      <c r="D572" s="2">
        <v>45707</v>
      </c>
      <c r="E572" s="1" t="s">
        <v>57</v>
      </c>
      <c r="F572" s="1" t="s">
        <v>49</v>
      </c>
      <c r="G572">
        <v>2</v>
      </c>
      <c r="H572">
        <v>5</v>
      </c>
      <c r="I572">
        <v>0</v>
      </c>
      <c r="J572">
        <v>250</v>
      </c>
      <c r="K572" s="1" t="s">
        <v>49</v>
      </c>
      <c r="L572">
        <v>10</v>
      </c>
      <c r="M572">
        <v>127.13000000000001</v>
      </c>
      <c r="N572">
        <v>2</v>
      </c>
      <c r="Q572">
        <v>125.13000000000001</v>
      </c>
      <c r="R572" s="1"/>
    </row>
    <row r="573" spans="1:18" x14ac:dyDescent="0.2">
      <c r="A573" s="1" t="s">
        <v>53</v>
      </c>
      <c r="B573">
        <v>1</v>
      </c>
      <c r="C573" s="1" t="s">
        <v>192</v>
      </c>
      <c r="D573" s="2">
        <v>45707</v>
      </c>
      <c r="E573" s="1" t="s">
        <v>57</v>
      </c>
      <c r="F573" s="1" t="s">
        <v>49</v>
      </c>
      <c r="G573">
        <v>2</v>
      </c>
      <c r="H573">
        <v>5</v>
      </c>
      <c r="I573">
        <v>0</v>
      </c>
      <c r="J573">
        <v>250</v>
      </c>
      <c r="K573" s="1" t="s">
        <v>49</v>
      </c>
      <c r="L573">
        <v>9</v>
      </c>
      <c r="M573">
        <v>121.88000000000001</v>
      </c>
      <c r="N573">
        <v>1.8</v>
      </c>
      <c r="Q573">
        <v>120.08000000000001</v>
      </c>
      <c r="R573" s="1"/>
    </row>
    <row r="574" spans="1:18" x14ac:dyDescent="0.2">
      <c r="A574" s="1" t="s">
        <v>46</v>
      </c>
      <c r="B574">
        <v>2</v>
      </c>
      <c r="C574" s="1" t="s">
        <v>74</v>
      </c>
      <c r="D574" s="2">
        <v>45707</v>
      </c>
      <c r="E574" s="1" t="s">
        <v>48</v>
      </c>
      <c r="F574" s="1" t="s">
        <v>49</v>
      </c>
      <c r="G574">
        <v>4</v>
      </c>
      <c r="H574" t="s">
        <v>50</v>
      </c>
      <c r="I574">
        <v>0</v>
      </c>
      <c r="J574" t="s">
        <v>51</v>
      </c>
      <c r="K574" s="1" t="s">
        <v>49</v>
      </c>
      <c r="L574">
        <v>10</v>
      </c>
      <c r="M574">
        <v>187.61</v>
      </c>
      <c r="N574">
        <v>4</v>
      </c>
      <c r="Q574">
        <v>183.61</v>
      </c>
      <c r="R574" s="1"/>
    </row>
    <row r="575" spans="1:18" x14ac:dyDescent="0.2">
      <c r="A575" s="1" t="s">
        <v>53</v>
      </c>
      <c r="B575">
        <v>2</v>
      </c>
      <c r="C575" s="1" t="s">
        <v>74</v>
      </c>
      <c r="D575" s="2">
        <v>45707</v>
      </c>
      <c r="E575" s="1" t="s">
        <v>48</v>
      </c>
      <c r="F575" s="1" t="s">
        <v>49</v>
      </c>
      <c r="G575">
        <v>4</v>
      </c>
      <c r="H575" t="s">
        <v>50</v>
      </c>
      <c r="I575">
        <v>0</v>
      </c>
      <c r="J575" t="s">
        <v>51</v>
      </c>
      <c r="K575" s="1" t="s">
        <v>49</v>
      </c>
      <c r="L575">
        <v>9</v>
      </c>
      <c r="M575">
        <v>180.95999999999998</v>
      </c>
      <c r="N575">
        <v>3.6</v>
      </c>
      <c r="Q575">
        <v>177.35999999999999</v>
      </c>
      <c r="R575" s="1"/>
    </row>
    <row r="576" spans="1:18" x14ac:dyDescent="0.2">
      <c r="A576" s="1" t="s">
        <v>46</v>
      </c>
      <c r="B576">
        <v>3</v>
      </c>
      <c r="C576" s="1" t="s">
        <v>126</v>
      </c>
      <c r="D576" s="2">
        <v>45707</v>
      </c>
      <c r="E576" s="1" t="s">
        <v>48</v>
      </c>
      <c r="F576" s="1" t="s">
        <v>49</v>
      </c>
      <c r="G576">
        <v>6</v>
      </c>
      <c r="H576" t="s">
        <v>50</v>
      </c>
      <c r="I576">
        <v>0</v>
      </c>
      <c r="J576" t="s">
        <v>51</v>
      </c>
      <c r="K576" s="1" t="s">
        <v>49</v>
      </c>
      <c r="L576">
        <v>9</v>
      </c>
      <c r="M576">
        <v>271.63</v>
      </c>
      <c r="N576">
        <v>7.2</v>
      </c>
      <c r="Q576">
        <v>264.43</v>
      </c>
      <c r="R576" s="1"/>
    </row>
    <row r="577" spans="1:18" x14ac:dyDescent="0.2">
      <c r="A577" s="1" t="s">
        <v>53</v>
      </c>
      <c r="B577">
        <v>3</v>
      </c>
      <c r="C577" s="1" t="s">
        <v>126</v>
      </c>
      <c r="D577" s="2">
        <v>45707</v>
      </c>
      <c r="E577" s="1" t="s">
        <v>48</v>
      </c>
      <c r="F577" s="1" t="s">
        <v>49</v>
      </c>
      <c r="G577">
        <v>6</v>
      </c>
      <c r="H577" t="s">
        <v>50</v>
      </c>
      <c r="I577">
        <v>0</v>
      </c>
      <c r="J577" t="s">
        <v>51</v>
      </c>
      <c r="K577" s="1" t="s">
        <v>49</v>
      </c>
      <c r="L577">
        <v>7</v>
      </c>
      <c r="M577">
        <v>264.25</v>
      </c>
      <c r="N577">
        <v>5.6000000000000005</v>
      </c>
      <c r="Q577">
        <v>258.64999999999998</v>
      </c>
      <c r="R577" s="1"/>
    </row>
    <row r="578" spans="1:18" x14ac:dyDescent="0.2">
      <c r="A578" s="1" t="s">
        <v>46</v>
      </c>
      <c r="B578">
        <v>4</v>
      </c>
      <c r="C578" s="1" t="s">
        <v>197</v>
      </c>
      <c r="D578" s="2">
        <v>45707</v>
      </c>
      <c r="E578" s="1" t="s">
        <v>187</v>
      </c>
      <c r="F578" s="1" t="s">
        <v>49</v>
      </c>
      <c r="G578">
        <v>28</v>
      </c>
      <c r="H578" t="s">
        <v>134</v>
      </c>
      <c r="I578" t="s">
        <v>51</v>
      </c>
      <c r="J578">
        <v>1000</v>
      </c>
      <c r="K578" s="1" t="s">
        <v>49</v>
      </c>
      <c r="L578">
        <v>13</v>
      </c>
      <c r="M578">
        <v>849.56</v>
      </c>
      <c r="N578">
        <v>45.5</v>
      </c>
      <c r="Q578">
        <v>804.06</v>
      </c>
      <c r="R578" s="1"/>
    </row>
    <row r="579" spans="1:18" x14ac:dyDescent="0.2">
      <c r="A579" s="1" t="s">
        <v>53</v>
      </c>
      <c r="B579">
        <v>4</v>
      </c>
      <c r="C579" s="1" t="s">
        <v>197</v>
      </c>
      <c r="D579" s="2">
        <v>45707</v>
      </c>
      <c r="E579" s="1" t="s">
        <v>187</v>
      </c>
      <c r="F579" s="1" t="s">
        <v>49</v>
      </c>
      <c r="G579">
        <v>28</v>
      </c>
      <c r="H579" t="s">
        <v>134</v>
      </c>
      <c r="I579" t="s">
        <v>51</v>
      </c>
      <c r="J579">
        <v>1000</v>
      </c>
      <c r="K579" s="1" t="s">
        <v>49</v>
      </c>
      <c r="L579">
        <v>2</v>
      </c>
      <c r="M579">
        <v>142.78</v>
      </c>
      <c r="N579">
        <v>7</v>
      </c>
      <c r="Q579">
        <v>135.78</v>
      </c>
      <c r="R579" s="1"/>
    </row>
    <row r="580" spans="1:18" x14ac:dyDescent="0.2">
      <c r="A580" s="1" t="s">
        <v>53</v>
      </c>
      <c r="B580">
        <v>4</v>
      </c>
      <c r="C580" s="1" t="s">
        <v>198</v>
      </c>
      <c r="D580" s="2">
        <v>45707</v>
      </c>
      <c r="E580" s="1" t="s">
        <v>199</v>
      </c>
      <c r="F580" s="1" t="s">
        <v>49</v>
      </c>
      <c r="G580" t="s">
        <v>200</v>
      </c>
      <c r="H580" t="s">
        <v>201</v>
      </c>
      <c r="I580" t="s">
        <v>94</v>
      </c>
      <c r="J580">
        <v>75</v>
      </c>
      <c r="K580" s="1" t="s">
        <v>49</v>
      </c>
      <c r="L580">
        <v>2</v>
      </c>
      <c r="M580">
        <v>82.65</v>
      </c>
      <c r="N580">
        <v>7</v>
      </c>
      <c r="Q580">
        <v>75.650000000000006</v>
      </c>
      <c r="R580" s="1"/>
    </row>
    <row r="581" spans="1:18" x14ac:dyDescent="0.2">
      <c r="A581" s="1" t="s">
        <v>53</v>
      </c>
      <c r="B581">
        <v>4</v>
      </c>
      <c r="C581" s="1" t="s">
        <v>202</v>
      </c>
      <c r="D581" s="2">
        <v>45707</v>
      </c>
      <c r="E581" s="1" t="s">
        <v>159</v>
      </c>
      <c r="F581" s="1" t="s">
        <v>49</v>
      </c>
      <c r="G581">
        <v>14</v>
      </c>
      <c r="H581" t="s">
        <v>160</v>
      </c>
      <c r="I581" t="s">
        <v>94</v>
      </c>
      <c r="J581">
        <v>1000</v>
      </c>
      <c r="K581" s="1" t="s">
        <v>49</v>
      </c>
      <c r="L581">
        <v>12</v>
      </c>
      <c r="M581">
        <v>548.44000000000005</v>
      </c>
      <c r="N581">
        <v>20.399999999999999</v>
      </c>
      <c r="Q581">
        <v>528.04000000000008</v>
      </c>
      <c r="R581" s="1"/>
    </row>
    <row r="582" spans="1:18" x14ac:dyDescent="0.2">
      <c r="A582" s="1" t="s">
        <v>46</v>
      </c>
      <c r="B582">
        <v>5</v>
      </c>
      <c r="C582" s="1" t="s">
        <v>195</v>
      </c>
      <c r="D582" s="2">
        <v>45707</v>
      </c>
      <c r="E582" s="1" t="s">
        <v>196</v>
      </c>
      <c r="F582" s="1" t="s">
        <v>49</v>
      </c>
      <c r="G582">
        <v>8</v>
      </c>
      <c r="H582" t="s">
        <v>93</v>
      </c>
      <c r="I582" t="s">
        <v>51</v>
      </c>
      <c r="J582">
        <v>2000</v>
      </c>
      <c r="K582" s="1" t="s">
        <v>49</v>
      </c>
      <c r="L582">
        <v>11</v>
      </c>
      <c r="M582">
        <v>560.69999999999993</v>
      </c>
      <c r="N582">
        <v>12.100000000000001</v>
      </c>
      <c r="Q582">
        <v>548.59999999999991</v>
      </c>
      <c r="R582" s="1"/>
    </row>
    <row r="583" spans="1:18" x14ac:dyDescent="0.2">
      <c r="A583" s="1" t="s">
        <v>53</v>
      </c>
      <c r="B583">
        <v>5</v>
      </c>
      <c r="C583" s="1" t="s">
        <v>195</v>
      </c>
      <c r="D583" s="2">
        <v>45707</v>
      </c>
      <c r="E583" s="1" t="s">
        <v>196</v>
      </c>
      <c r="F583" s="1" t="s">
        <v>49</v>
      </c>
      <c r="G583">
        <v>8</v>
      </c>
      <c r="H583" t="s">
        <v>93</v>
      </c>
      <c r="I583" t="s">
        <v>51</v>
      </c>
      <c r="J583">
        <v>2000</v>
      </c>
      <c r="K583" s="1" t="s">
        <v>49</v>
      </c>
      <c r="L583">
        <v>10</v>
      </c>
      <c r="M583">
        <v>497.35999999999996</v>
      </c>
      <c r="N583">
        <v>11</v>
      </c>
      <c r="Q583">
        <v>486.35999999999996</v>
      </c>
      <c r="R583" s="1"/>
    </row>
    <row r="584" spans="1:18" x14ac:dyDescent="0.2">
      <c r="A584" s="1" t="s">
        <v>46</v>
      </c>
      <c r="B584">
        <v>1</v>
      </c>
      <c r="C584" s="1" t="s">
        <v>192</v>
      </c>
      <c r="D584" s="2">
        <v>45708</v>
      </c>
      <c r="E584" s="1" t="s">
        <v>57</v>
      </c>
      <c r="F584" s="1" t="s">
        <v>49</v>
      </c>
      <c r="G584">
        <v>2</v>
      </c>
      <c r="H584">
        <v>5</v>
      </c>
      <c r="I584">
        <v>0</v>
      </c>
      <c r="J584">
        <v>250</v>
      </c>
      <c r="K584" s="1" t="s">
        <v>49</v>
      </c>
      <c r="L584">
        <v>5</v>
      </c>
      <c r="M584">
        <v>64.92</v>
      </c>
      <c r="N584">
        <v>1</v>
      </c>
      <c r="O584">
        <v>30</v>
      </c>
      <c r="Q584">
        <v>63.92</v>
      </c>
      <c r="R584" s="1"/>
    </row>
    <row r="585" spans="1:18" x14ac:dyDescent="0.2">
      <c r="A585" s="1" t="s">
        <v>46</v>
      </c>
      <c r="B585">
        <v>1</v>
      </c>
      <c r="C585" s="1" t="s">
        <v>203</v>
      </c>
      <c r="D585" s="2">
        <v>45708</v>
      </c>
      <c r="E585" s="1" t="s">
        <v>57</v>
      </c>
      <c r="F585" s="1" t="s">
        <v>49</v>
      </c>
      <c r="G585">
        <v>2</v>
      </c>
      <c r="H585">
        <v>5</v>
      </c>
      <c r="I585">
        <v>0</v>
      </c>
      <c r="J585">
        <v>500</v>
      </c>
      <c r="K585" s="1" t="s">
        <v>49</v>
      </c>
      <c r="L585">
        <v>7</v>
      </c>
      <c r="M585">
        <v>92.21</v>
      </c>
      <c r="N585">
        <v>1.4000000000000001</v>
      </c>
      <c r="Q585">
        <v>90.809999999999988</v>
      </c>
      <c r="R585" s="1"/>
    </row>
    <row r="586" spans="1:18" x14ac:dyDescent="0.2">
      <c r="A586" s="1" t="s">
        <v>53</v>
      </c>
      <c r="B586">
        <v>1</v>
      </c>
      <c r="C586" s="1" t="s">
        <v>203</v>
      </c>
      <c r="D586" s="2">
        <v>45708</v>
      </c>
      <c r="E586" s="1" t="s">
        <v>57</v>
      </c>
      <c r="F586" s="1" t="s">
        <v>49</v>
      </c>
      <c r="G586">
        <v>2</v>
      </c>
      <c r="H586">
        <v>5</v>
      </c>
      <c r="I586">
        <v>0</v>
      </c>
      <c r="J586">
        <v>500</v>
      </c>
      <c r="K586" s="1" t="s">
        <v>49</v>
      </c>
      <c r="L586">
        <v>11</v>
      </c>
      <c r="M586">
        <v>149.00000000000003</v>
      </c>
      <c r="N586">
        <v>2.2000000000000002</v>
      </c>
      <c r="O586">
        <v>36</v>
      </c>
      <c r="Q586">
        <v>146.80000000000004</v>
      </c>
      <c r="R586" s="1"/>
    </row>
    <row r="587" spans="1:18" x14ac:dyDescent="0.2">
      <c r="A587" s="1" t="s">
        <v>46</v>
      </c>
      <c r="B587">
        <v>2</v>
      </c>
      <c r="C587" s="1" t="s">
        <v>74</v>
      </c>
      <c r="D587" s="2">
        <v>45708</v>
      </c>
      <c r="E587" s="1" t="s">
        <v>48</v>
      </c>
      <c r="F587" s="1" t="s">
        <v>49</v>
      </c>
      <c r="G587">
        <v>4</v>
      </c>
      <c r="H587" t="s">
        <v>50</v>
      </c>
      <c r="I587">
        <v>0</v>
      </c>
      <c r="J587" t="s">
        <v>51</v>
      </c>
      <c r="K587" s="1" t="s">
        <v>49</v>
      </c>
      <c r="L587">
        <v>5</v>
      </c>
      <c r="M587">
        <v>87.18</v>
      </c>
      <c r="N587">
        <v>2</v>
      </c>
      <c r="Q587">
        <v>85.18</v>
      </c>
      <c r="R587" s="1"/>
    </row>
    <row r="588" spans="1:18" x14ac:dyDescent="0.2">
      <c r="A588" s="1" t="s">
        <v>46</v>
      </c>
      <c r="B588">
        <v>2</v>
      </c>
      <c r="C588" s="1" t="s">
        <v>118</v>
      </c>
      <c r="D588" s="2">
        <v>45708</v>
      </c>
      <c r="E588" s="1" t="s">
        <v>48</v>
      </c>
      <c r="F588" s="1" t="s">
        <v>49</v>
      </c>
      <c r="G588">
        <v>3.5</v>
      </c>
      <c r="H588" t="s">
        <v>50</v>
      </c>
      <c r="I588">
        <v>0</v>
      </c>
      <c r="J588" t="s">
        <v>51</v>
      </c>
      <c r="K588" s="1" t="s">
        <v>49</v>
      </c>
      <c r="L588">
        <v>7</v>
      </c>
      <c r="M588">
        <v>111.38</v>
      </c>
      <c r="N588">
        <v>2.4499999999999997</v>
      </c>
      <c r="Q588">
        <v>108.92999999999999</v>
      </c>
      <c r="R588" s="1"/>
    </row>
    <row r="589" spans="1:18" x14ac:dyDescent="0.2">
      <c r="A589" s="1" t="s">
        <v>53</v>
      </c>
      <c r="B589">
        <v>2</v>
      </c>
      <c r="C589" s="1" t="s">
        <v>118</v>
      </c>
      <c r="D589" s="2">
        <v>45708</v>
      </c>
      <c r="E589" s="1" t="s">
        <v>48</v>
      </c>
      <c r="F589" s="1" t="s">
        <v>49</v>
      </c>
      <c r="G589">
        <v>3.5</v>
      </c>
      <c r="H589" t="s">
        <v>50</v>
      </c>
      <c r="I589">
        <v>0</v>
      </c>
      <c r="J589" t="s">
        <v>51</v>
      </c>
      <c r="K589" s="1" t="s">
        <v>49</v>
      </c>
      <c r="L589">
        <v>9</v>
      </c>
      <c r="M589">
        <v>128.51999999999998</v>
      </c>
      <c r="N589">
        <v>3.15</v>
      </c>
      <c r="Q589">
        <v>125.36999999999998</v>
      </c>
      <c r="R589" s="1"/>
    </row>
    <row r="590" spans="1:18" x14ac:dyDescent="0.2">
      <c r="A590" s="1" t="s">
        <v>46</v>
      </c>
      <c r="B590">
        <v>3</v>
      </c>
      <c r="C590" s="1" t="s">
        <v>47</v>
      </c>
      <c r="D590" s="2">
        <v>45708</v>
      </c>
      <c r="E590" s="1" t="s">
        <v>48</v>
      </c>
      <c r="F590" s="1" t="s">
        <v>49</v>
      </c>
      <c r="G590">
        <v>3</v>
      </c>
      <c r="H590" t="s">
        <v>50</v>
      </c>
      <c r="I590">
        <v>0</v>
      </c>
      <c r="J590" t="s">
        <v>51</v>
      </c>
      <c r="K590" s="1" t="s">
        <v>49</v>
      </c>
      <c r="L590">
        <v>4</v>
      </c>
      <c r="M590">
        <v>129.10999999999999</v>
      </c>
      <c r="N590">
        <v>3.2</v>
      </c>
      <c r="Q590">
        <v>125.90999999999998</v>
      </c>
      <c r="R590" s="1"/>
    </row>
    <row r="591" spans="1:18" x14ac:dyDescent="0.2">
      <c r="A591" s="1" t="s">
        <v>46</v>
      </c>
      <c r="B591">
        <v>3</v>
      </c>
      <c r="C591" s="1" t="s">
        <v>73</v>
      </c>
      <c r="D591" s="2">
        <v>45708</v>
      </c>
      <c r="E591" s="1" t="s">
        <v>48</v>
      </c>
      <c r="F591" s="1" t="s">
        <v>49</v>
      </c>
      <c r="G591">
        <v>9</v>
      </c>
      <c r="H591" t="s">
        <v>50</v>
      </c>
      <c r="I591">
        <v>0</v>
      </c>
      <c r="J591" t="s">
        <v>51</v>
      </c>
      <c r="K591" s="1" t="s">
        <v>49</v>
      </c>
      <c r="L591">
        <v>6</v>
      </c>
      <c r="M591">
        <v>226.59</v>
      </c>
      <c r="N591">
        <v>4.8000000000000007</v>
      </c>
      <c r="Q591">
        <v>221.79</v>
      </c>
      <c r="R591" s="1"/>
    </row>
    <row r="592" spans="1:18" x14ac:dyDescent="0.2">
      <c r="A592" s="1" t="s">
        <v>53</v>
      </c>
      <c r="B592">
        <v>3</v>
      </c>
      <c r="C592" s="1" t="s">
        <v>73</v>
      </c>
      <c r="D592" s="2">
        <v>45708</v>
      </c>
      <c r="E592" s="1" t="s">
        <v>48</v>
      </c>
      <c r="F592" s="1" t="s">
        <v>49</v>
      </c>
      <c r="G592">
        <v>9</v>
      </c>
      <c r="H592" t="s">
        <v>50</v>
      </c>
      <c r="I592">
        <v>0</v>
      </c>
      <c r="J592" t="s">
        <v>51</v>
      </c>
      <c r="K592" s="1" t="s">
        <v>49</v>
      </c>
      <c r="L592">
        <v>8</v>
      </c>
      <c r="M592">
        <v>348.81</v>
      </c>
      <c r="N592">
        <v>9.6</v>
      </c>
      <c r="Q592">
        <v>339.21</v>
      </c>
      <c r="R592" s="1"/>
    </row>
    <row r="593" spans="1:18" x14ac:dyDescent="0.2">
      <c r="A593" s="1" t="s">
        <v>46</v>
      </c>
      <c r="B593">
        <v>4</v>
      </c>
      <c r="C593" s="1" t="s">
        <v>202</v>
      </c>
      <c r="D593" s="2">
        <v>45708</v>
      </c>
      <c r="E593" s="1" t="s">
        <v>159</v>
      </c>
      <c r="F593" s="1" t="s">
        <v>49</v>
      </c>
      <c r="G593">
        <v>14</v>
      </c>
      <c r="H593" t="s">
        <v>160</v>
      </c>
      <c r="I593" t="s">
        <v>94</v>
      </c>
      <c r="J593">
        <v>1000</v>
      </c>
      <c r="K593" s="1" t="s">
        <v>49</v>
      </c>
      <c r="L593">
        <v>13</v>
      </c>
      <c r="M593">
        <v>546.92999999999995</v>
      </c>
      <c r="N593">
        <v>22.099999999999998</v>
      </c>
      <c r="Q593">
        <v>524.82999999999993</v>
      </c>
      <c r="R593" s="1"/>
    </row>
    <row r="594" spans="1:18" x14ac:dyDescent="0.2">
      <c r="A594" s="1" t="s">
        <v>46</v>
      </c>
      <c r="B594">
        <v>4</v>
      </c>
      <c r="C594" s="1" t="s">
        <v>204</v>
      </c>
      <c r="D594" s="2">
        <v>45708</v>
      </c>
      <c r="E594" s="1" t="s">
        <v>57</v>
      </c>
      <c r="F594" s="1" t="s">
        <v>49</v>
      </c>
      <c r="G594">
        <v>12</v>
      </c>
      <c r="H594">
        <v>5</v>
      </c>
      <c r="I594">
        <v>0</v>
      </c>
      <c r="J594">
        <v>50</v>
      </c>
      <c r="K594" s="1" t="s">
        <v>49</v>
      </c>
      <c r="L594">
        <v>6</v>
      </c>
      <c r="M594">
        <v>254.77</v>
      </c>
      <c r="N594">
        <v>10.199999999999999</v>
      </c>
      <c r="Q594">
        <v>244.57000000000002</v>
      </c>
      <c r="R594" s="1"/>
    </row>
    <row r="595" spans="1:18" x14ac:dyDescent="0.2">
      <c r="A595" s="1" t="s">
        <v>53</v>
      </c>
      <c r="B595">
        <v>4</v>
      </c>
      <c r="C595" s="1" t="s">
        <v>204</v>
      </c>
      <c r="D595" s="2">
        <v>45708</v>
      </c>
      <c r="E595" s="1" t="s">
        <v>57</v>
      </c>
      <c r="F595" s="1" t="s">
        <v>49</v>
      </c>
      <c r="G595">
        <v>12</v>
      </c>
      <c r="H595">
        <v>5</v>
      </c>
      <c r="I595">
        <v>0</v>
      </c>
      <c r="J595">
        <v>50</v>
      </c>
      <c r="K595" s="1" t="s">
        <v>49</v>
      </c>
      <c r="L595">
        <v>17</v>
      </c>
      <c r="M595">
        <v>766.23000000000013</v>
      </c>
      <c r="N595">
        <v>28.9</v>
      </c>
      <c r="Q595">
        <v>737.33000000000015</v>
      </c>
      <c r="R595" s="1"/>
    </row>
    <row r="596" spans="1:18" x14ac:dyDescent="0.2">
      <c r="A596" s="1" t="s">
        <v>46</v>
      </c>
      <c r="B596">
        <v>5</v>
      </c>
      <c r="C596" s="1" t="s">
        <v>195</v>
      </c>
      <c r="D596" s="2">
        <v>45708</v>
      </c>
      <c r="E596" s="1" t="s">
        <v>196</v>
      </c>
      <c r="F596" s="1" t="s">
        <v>49</v>
      </c>
      <c r="G596">
        <v>8</v>
      </c>
      <c r="H596" t="s">
        <v>93</v>
      </c>
      <c r="I596" t="s">
        <v>51</v>
      </c>
      <c r="J596">
        <v>2000</v>
      </c>
      <c r="K596" s="1" t="s">
        <v>49</v>
      </c>
      <c r="L596">
        <v>5</v>
      </c>
      <c r="M596">
        <v>219.64</v>
      </c>
      <c r="N596">
        <v>5.5</v>
      </c>
      <c r="Q596">
        <v>214.14</v>
      </c>
      <c r="R596" s="1"/>
    </row>
    <row r="597" spans="1:18" x14ac:dyDescent="0.2">
      <c r="A597" s="1" t="s">
        <v>46</v>
      </c>
      <c r="B597">
        <v>5</v>
      </c>
      <c r="C597" s="1" t="s">
        <v>205</v>
      </c>
      <c r="D597" s="2">
        <v>45708</v>
      </c>
      <c r="E597" s="1" t="s">
        <v>57</v>
      </c>
      <c r="F597" s="1" t="s">
        <v>49</v>
      </c>
      <c r="G597">
        <v>14</v>
      </c>
      <c r="H597">
        <v>6</v>
      </c>
      <c r="I597">
        <v>0</v>
      </c>
      <c r="J597">
        <v>900</v>
      </c>
      <c r="K597" s="1" t="s">
        <v>49</v>
      </c>
      <c r="L597">
        <v>9</v>
      </c>
      <c r="M597">
        <v>299.95</v>
      </c>
      <c r="N597">
        <v>7.2</v>
      </c>
      <c r="Q597">
        <v>292.75</v>
      </c>
      <c r="R597" s="1"/>
    </row>
    <row r="598" spans="1:18" x14ac:dyDescent="0.2">
      <c r="A598" s="1" t="s">
        <v>53</v>
      </c>
      <c r="B598">
        <v>5</v>
      </c>
      <c r="C598" s="1" t="s">
        <v>206</v>
      </c>
      <c r="D598" s="2">
        <v>45708</v>
      </c>
      <c r="E598" s="1" t="s">
        <v>57</v>
      </c>
      <c r="F598" s="1" t="s">
        <v>49</v>
      </c>
      <c r="G598">
        <v>8</v>
      </c>
      <c r="H598">
        <v>9</v>
      </c>
      <c r="I598">
        <v>0</v>
      </c>
      <c r="J598">
        <v>100</v>
      </c>
      <c r="K598" s="1" t="s">
        <v>49</v>
      </c>
      <c r="L598">
        <v>6</v>
      </c>
      <c r="M598">
        <v>229.20000000000002</v>
      </c>
      <c r="N598">
        <v>10.199999999999999</v>
      </c>
      <c r="Q598">
        <v>219.00000000000003</v>
      </c>
      <c r="R598" s="1"/>
    </row>
    <row r="599" spans="1:18" x14ac:dyDescent="0.2">
      <c r="A599" s="1" t="s">
        <v>53</v>
      </c>
      <c r="B599">
        <v>5</v>
      </c>
      <c r="C599" s="1" t="s">
        <v>207</v>
      </c>
      <c r="D599" s="2">
        <v>45708</v>
      </c>
      <c r="E599" s="1" t="s">
        <v>57</v>
      </c>
      <c r="F599" s="1" t="s">
        <v>49</v>
      </c>
      <c r="G599">
        <v>11</v>
      </c>
      <c r="H599">
        <v>6.5</v>
      </c>
      <c r="I599">
        <v>0</v>
      </c>
      <c r="J599">
        <v>300</v>
      </c>
      <c r="K599" s="1" t="s">
        <v>49</v>
      </c>
      <c r="L599">
        <v>7</v>
      </c>
      <c r="M599">
        <v>318.48</v>
      </c>
      <c r="N599">
        <v>10.5</v>
      </c>
      <c r="Q599">
        <v>307.98</v>
      </c>
      <c r="R599" s="1"/>
    </row>
    <row r="600" spans="1:18" x14ac:dyDescent="0.2">
      <c r="A600" s="1" t="s">
        <v>46</v>
      </c>
      <c r="B600">
        <v>1</v>
      </c>
      <c r="C600" s="1" t="s">
        <v>203</v>
      </c>
      <c r="D600" s="2">
        <v>45709</v>
      </c>
      <c r="E600" s="1" t="s">
        <v>57</v>
      </c>
      <c r="F600" s="1" t="s">
        <v>49</v>
      </c>
      <c r="G600">
        <v>2</v>
      </c>
      <c r="H600">
        <v>5</v>
      </c>
      <c r="I600">
        <v>0</v>
      </c>
      <c r="J600">
        <v>500</v>
      </c>
      <c r="K600" s="1" t="s">
        <v>49</v>
      </c>
      <c r="L600">
        <v>7</v>
      </c>
      <c r="M600">
        <v>94.379999999999981</v>
      </c>
      <c r="N600">
        <v>1.4000000000000001</v>
      </c>
      <c r="O600">
        <v>30</v>
      </c>
      <c r="Q600">
        <v>92.979999999999976</v>
      </c>
      <c r="R600" s="1"/>
    </row>
    <row r="601" spans="1:18" x14ac:dyDescent="0.2">
      <c r="A601" s="1" t="s">
        <v>46</v>
      </c>
      <c r="B601">
        <v>1</v>
      </c>
      <c r="C601" s="1" t="s">
        <v>109</v>
      </c>
      <c r="D601" s="2">
        <v>45709</v>
      </c>
      <c r="E601" s="1" t="s">
        <v>48</v>
      </c>
      <c r="F601" s="1" t="s">
        <v>49</v>
      </c>
      <c r="G601">
        <v>5</v>
      </c>
      <c r="H601" t="s">
        <v>50</v>
      </c>
      <c r="I601">
        <v>0</v>
      </c>
      <c r="J601" t="s">
        <v>51</v>
      </c>
      <c r="K601" s="1" t="s">
        <v>49</v>
      </c>
      <c r="L601">
        <v>4</v>
      </c>
      <c r="M601">
        <v>78.38</v>
      </c>
      <c r="N601">
        <v>2</v>
      </c>
      <c r="Q601">
        <v>76.38</v>
      </c>
      <c r="R601" s="1"/>
    </row>
    <row r="602" spans="1:18" x14ac:dyDescent="0.2">
      <c r="A602" s="1" t="s">
        <v>46</v>
      </c>
      <c r="B602">
        <v>2</v>
      </c>
      <c r="C602" s="1" t="s">
        <v>47</v>
      </c>
      <c r="D602" s="2">
        <v>45709</v>
      </c>
      <c r="E602" s="1" t="s">
        <v>48</v>
      </c>
      <c r="F602" s="1" t="s">
        <v>49</v>
      </c>
      <c r="G602">
        <v>3</v>
      </c>
      <c r="H602" t="s">
        <v>50</v>
      </c>
      <c r="I602">
        <v>0</v>
      </c>
      <c r="J602" t="s">
        <v>51</v>
      </c>
      <c r="K602" s="1" t="s">
        <v>49</v>
      </c>
      <c r="L602">
        <v>11</v>
      </c>
      <c r="M602">
        <v>155.97</v>
      </c>
      <c r="N602">
        <v>3.3</v>
      </c>
      <c r="Q602">
        <v>152.66999999999999</v>
      </c>
      <c r="R602" s="1"/>
    </row>
    <row r="603" spans="1:18" x14ac:dyDescent="0.2">
      <c r="A603" s="1" t="s">
        <v>46</v>
      </c>
      <c r="B603">
        <v>2</v>
      </c>
      <c r="C603" s="1" t="s">
        <v>109</v>
      </c>
      <c r="D603" s="2">
        <v>45709</v>
      </c>
      <c r="E603" s="1" t="s">
        <v>48</v>
      </c>
      <c r="F603" s="1" t="s">
        <v>49</v>
      </c>
      <c r="G603">
        <v>5</v>
      </c>
      <c r="H603" t="s">
        <v>50</v>
      </c>
      <c r="I603">
        <v>0</v>
      </c>
      <c r="J603" t="s">
        <v>51</v>
      </c>
      <c r="K603" s="1" t="s">
        <v>49</v>
      </c>
      <c r="L603">
        <v>1</v>
      </c>
      <c r="M603">
        <v>29.63</v>
      </c>
      <c r="N603">
        <v>0.5</v>
      </c>
      <c r="Q603">
        <v>29.13</v>
      </c>
      <c r="R603" s="1"/>
    </row>
    <row r="604" spans="1:18" x14ac:dyDescent="0.2">
      <c r="A604" s="1" t="s">
        <v>46</v>
      </c>
      <c r="B604">
        <v>2</v>
      </c>
      <c r="C604" s="1" t="s">
        <v>54</v>
      </c>
      <c r="D604" s="2">
        <v>45709</v>
      </c>
      <c r="E604" s="1" t="s">
        <v>48</v>
      </c>
      <c r="F604" s="1" t="s">
        <v>49</v>
      </c>
      <c r="G604">
        <v>2</v>
      </c>
      <c r="H604" t="s">
        <v>50</v>
      </c>
      <c r="I604">
        <v>0</v>
      </c>
      <c r="J604" t="s">
        <v>51</v>
      </c>
      <c r="K604" s="1" t="s">
        <v>49</v>
      </c>
      <c r="L604">
        <v>5</v>
      </c>
      <c r="M604">
        <v>101.74999999999999</v>
      </c>
      <c r="N604">
        <v>1</v>
      </c>
      <c r="Q604">
        <v>100.74999999999999</v>
      </c>
      <c r="R604" s="1"/>
    </row>
    <row r="605" spans="1:18" x14ac:dyDescent="0.2">
      <c r="A605" s="1" t="s">
        <v>53</v>
      </c>
      <c r="B605">
        <v>2</v>
      </c>
      <c r="C605" s="1" t="s">
        <v>47</v>
      </c>
      <c r="D605" s="2">
        <v>45709</v>
      </c>
      <c r="E605" s="1" t="s">
        <v>48</v>
      </c>
      <c r="F605" s="1" t="s">
        <v>49</v>
      </c>
      <c r="G605">
        <v>3</v>
      </c>
      <c r="H605" t="s">
        <v>50</v>
      </c>
      <c r="I605">
        <v>0</v>
      </c>
      <c r="J605" t="s">
        <v>51</v>
      </c>
      <c r="K605" s="1" t="s">
        <v>49</v>
      </c>
      <c r="L605">
        <v>9</v>
      </c>
      <c r="M605">
        <v>145.85999999999999</v>
      </c>
      <c r="N605">
        <v>2.6999999999999997</v>
      </c>
      <c r="O605">
        <v>30</v>
      </c>
      <c r="Q605">
        <v>143.16</v>
      </c>
      <c r="R605" s="1"/>
    </row>
    <row r="606" spans="1:18" x14ac:dyDescent="0.2">
      <c r="A606" s="1" t="s">
        <v>46</v>
      </c>
      <c r="B606">
        <v>3</v>
      </c>
      <c r="C606" s="1" t="s">
        <v>205</v>
      </c>
      <c r="D606" s="2">
        <v>45709</v>
      </c>
      <c r="E606" s="1" t="s">
        <v>57</v>
      </c>
      <c r="F606" s="1" t="s">
        <v>49</v>
      </c>
      <c r="G606">
        <v>14</v>
      </c>
      <c r="H606">
        <v>6</v>
      </c>
      <c r="I606">
        <v>0</v>
      </c>
      <c r="J606">
        <v>900</v>
      </c>
      <c r="K606" s="1" t="s">
        <v>49</v>
      </c>
      <c r="L606">
        <v>3</v>
      </c>
      <c r="M606">
        <v>122.46000000000001</v>
      </c>
      <c r="N606">
        <v>3.3000000000000003</v>
      </c>
      <c r="Q606">
        <v>119.16000000000001</v>
      </c>
      <c r="R606" s="1"/>
    </row>
    <row r="607" spans="1:18" x14ac:dyDescent="0.2">
      <c r="A607" s="1" t="s">
        <v>46</v>
      </c>
      <c r="B607">
        <v>3</v>
      </c>
      <c r="C607" s="1" t="s">
        <v>55</v>
      </c>
      <c r="D607" s="2">
        <v>45709</v>
      </c>
      <c r="E607" s="1" t="s">
        <v>48</v>
      </c>
      <c r="F607" s="1" t="s">
        <v>49</v>
      </c>
      <c r="G607">
        <v>7</v>
      </c>
      <c r="H607" t="s">
        <v>50</v>
      </c>
      <c r="I607">
        <v>0</v>
      </c>
      <c r="J607" t="s">
        <v>51</v>
      </c>
      <c r="K607" s="1" t="s">
        <v>49</v>
      </c>
      <c r="L607">
        <v>6</v>
      </c>
      <c r="M607">
        <v>218.57999999999998</v>
      </c>
      <c r="N607">
        <v>5.4</v>
      </c>
      <c r="Q607">
        <v>213.17999999999998</v>
      </c>
      <c r="R607" s="1"/>
    </row>
    <row r="608" spans="1:18" x14ac:dyDescent="0.2">
      <c r="A608" s="1" t="s">
        <v>53</v>
      </c>
      <c r="B608">
        <v>3</v>
      </c>
      <c r="C608" s="1" t="s">
        <v>55</v>
      </c>
      <c r="D608" s="2">
        <v>45709</v>
      </c>
      <c r="E608" s="1" t="s">
        <v>48</v>
      </c>
      <c r="F608" s="1" t="s">
        <v>49</v>
      </c>
      <c r="G608">
        <v>7</v>
      </c>
      <c r="H608" t="s">
        <v>50</v>
      </c>
      <c r="I608">
        <v>0</v>
      </c>
      <c r="J608" t="s">
        <v>51</v>
      </c>
      <c r="K608" s="1" t="s">
        <v>49</v>
      </c>
      <c r="L608">
        <v>9</v>
      </c>
      <c r="M608">
        <v>347.42999999999995</v>
      </c>
      <c r="N608">
        <v>8.1</v>
      </c>
      <c r="Q608">
        <v>339.32999999999993</v>
      </c>
      <c r="R608" s="1"/>
    </row>
    <row r="609" spans="1:18" x14ac:dyDescent="0.2">
      <c r="A609" s="1" t="s">
        <v>46</v>
      </c>
      <c r="B609">
        <v>4</v>
      </c>
      <c r="C609" s="1" t="s">
        <v>205</v>
      </c>
      <c r="D609" s="2">
        <v>45709</v>
      </c>
      <c r="E609" s="1" t="s">
        <v>57</v>
      </c>
      <c r="F609" s="1" t="s">
        <v>49</v>
      </c>
      <c r="G609">
        <v>14</v>
      </c>
      <c r="H609">
        <v>6</v>
      </c>
      <c r="I609">
        <v>0</v>
      </c>
      <c r="J609">
        <v>900</v>
      </c>
      <c r="K609" s="1" t="s">
        <v>49</v>
      </c>
      <c r="L609">
        <v>6</v>
      </c>
      <c r="M609">
        <v>260.98</v>
      </c>
      <c r="N609">
        <v>10.199999999999999</v>
      </c>
      <c r="Q609">
        <v>250.78000000000003</v>
      </c>
      <c r="R609" s="1"/>
    </row>
    <row r="610" spans="1:18" x14ac:dyDescent="0.2">
      <c r="A610" s="1" t="s">
        <v>46</v>
      </c>
      <c r="B610">
        <v>4</v>
      </c>
      <c r="C610" s="1" t="s">
        <v>208</v>
      </c>
      <c r="D610" s="2">
        <v>45709</v>
      </c>
      <c r="E610" s="1" t="s">
        <v>48</v>
      </c>
      <c r="F610" s="1" t="s">
        <v>49</v>
      </c>
      <c r="G610">
        <v>19</v>
      </c>
      <c r="H610" t="s">
        <v>209</v>
      </c>
      <c r="I610" t="s">
        <v>51</v>
      </c>
      <c r="J610">
        <v>100</v>
      </c>
      <c r="K610" s="1" t="s">
        <v>49</v>
      </c>
      <c r="L610">
        <v>2</v>
      </c>
      <c r="M610">
        <v>113.46000000000001</v>
      </c>
      <c r="N610">
        <v>4.8</v>
      </c>
      <c r="Q610">
        <v>108.66000000000001</v>
      </c>
      <c r="R610" s="1"/>
    </row>
    <row r="611" spans="1:18" x14ac:dyDescent="0.2">
      <c r="A611" s="1" t="s">
        <v>46</v>
      </c>
      <c r="B611">
        <v>4</v>
      </c>
      <c r="C611" s="1" t="s">
        <v>205</v>
      </c>
      <c r="D611" s="2">
        <v>45709</v>
      </c>
      <c r="E611" s="1" t="s">
        <v>57</v>
      </c>
      <c r="F611" s="1" t="s">
        <v>49</v>
      </c>
      <c r="G611">
        <v>14</v>
      </c>
      <c r="H611">
        <v>6</v>
      </c>
      <c r="I611">
        <v>0</v>
      </c>
      <c r="J611">
        <v>900</v>
      </c>
      <c r="K611" s="1" t="s">
        <v>49</v>
      </c>
      <c r="L611">
        <v>6</v>
      </c>
      <c r="M611">
        <v>296.96999999999997</v>
      </c>
      <c r="N611">
        <v>14.399999999999999</v>
      </c>
      <c r="Q611">
        <v>282.57</v>
      </c>
      <c r="R611" s="1"/>
    </row>
    <row r="612" spans="1:18" x14ac:dyDescent="0.2">
      <c r="A612" s="1" t="s">
        <v>46</v>
      </c>
      <c r="B612">
        <v>4</v>
      </c>
      <c r="C612" s="1" t="s">
        <v>210</v>
      </c>
      <c r="D612" s="2">
        <v>45709</v>
      </c>
      <c r="E612" s="1" t="s">
        <v>48</v>
      </c>
      <c r="F612" s="1" t="s">
        <v>49</v>
      </c>
      <c r="G612">
        <v>19</v>
      </c>
      <c r="H612" t="s">
        <v>209</v>
      </c>
      <c r="I612" t="s">
        <v>51</v>
      </c>
      <c r="J612">
        <v>100</v>
      </c>
      <c r="K612" s="1" t="s">
        <v>49</v>
      </c>
      <c r="L612">
        <v>4</v>
      </c>
      <c r="M612">
        <v>183.67999999999998</v>
      </c>
      <c r="N612">
        <v>9.6</v>
      </c>
      <c r="Q612">
        <v>174.07999999999998</v>
      </c>
      <c r="R612" s="1"/>
    </row>
    <row r="613" spans="1:18" x14ac:dyDescent="0.2">
      <c r="A613" s="1" t="s">
        <v>53</v>
      </c>
      <c r="B613">
        <v>4</v>
      </c>
      <c r="C613" s="1" t="s">
        <v>205</v>
      </c>
      <c r="D613" s="2">
        <v>45709</v>
      </c>
      <c r="E613" s="1" t="s">
        <v>57</v>
      </c>
      <c r="F613" s="1" t="s">
        <v>49</v>
      </c>
      <c r="G613">
        <v>14</v>
      </c>
      <c r="H613">
        <v>6</v>
      </c>
      <c r="I613">
        <v>0</v>
      </c>
      <c r="J613">
        <v>900</v>
      </c>
      <c r="K613" s="1" t="s">
        <v>49</v>
      </c>
      <c r="L613">
        <v>9</v>
      </c>
      <c r="M613">
        <v>442.52</v>
      </c>
      <c r="N613">
        <v>21.599999999999998</v>
      </c>
      <c r="Q613">
        <v>420.91999999999996</v>
      </c>
      <c r="R613" s="1"/>
    </row>
    <row r="614" spans="1:18" x14ac:dyDescent="0.2">
      <c r="A614" s="1" t="s">
        <v>53</v>
      </c>
      <c r="B614">
        <v>4</v>
      </c>
      <c r="C614" s="1" t="s">
        <v>211</v>
      </c>
      <c r="D614" s="2">
        <v>45709</v>
      </c>
      <c r="E614" s="1" t="s">
        <v>57</v>
      </c>
      <c r="F614" s="1" t="s">
        <v>49</v>
      </c>
      <c r="G614">
        <v>16</v>
      </c>
      <c r="H614">
        <v>5</v>
      </c>
      <c r="I614">
        <v>0</v>
      </c>
      <c r="J614">
        <v>50</v>
      </c>
      <c r="K614" s="1" t="s">
        <v>49</v>
      </c>
      <c r="L614">
        <v>5</v>
      </c>
      <c r="M614">
        <v>265.73</v>
      </c>
      <c r="N614">
        <v>11</v>
      </c>
      <c r="Q614">
        <v>254.73000000000002</v>
      </c>
      <c r="R614" s="1"/>
    </row>
    <row r="615" spans="1:18" x14ac:dyDescent="0.2">
      <c r="A615" s="1" t="s">
        <v>53</v>
      </c>
      <c r="B615">
        <v>4</v>
      </c>
      <c r="C615" s="1" t="s">
        <v>205</v>
      </c>
      <c r="D615" s="2">
        <v>45709</v>
      </c>
      <c r="E615" s="1" t="s">
        <v>57</v>
      </c>
      <c r="F615" s="1" t="s">
        <v>49</v>
      </c>
      <c r="G615">
        <v>14</v>
      </c>
      <c r="H615">
        <v>6</v>
      </c>
      <c r="I615">
        <v>0</v>
      </c>
      <c r="J615">
        <v>900</v>
      </c>
      <c r="K615" s="1" t="s">
        <v>49</v>
      </c>
      <c r="L615">
        <v>3</v>
      </c>
      <c r="M615">
        <v>110.28</v>
      </c>
      <c r="N615">
        <v>6.6000000000000005</v>
      </c>
      <c r="Q615">
        <v>103.68</v>
      </c>
      <c r="R615" s="1"/>
    </row>
    <row r="616" spans="1:18" x14ac:dyDescent="0.2">
      <c r="A616" s="1" t="s">
        <v>46</v>
      </c>
      <c r="B616">
        <v>5</v>
      </c>
      <c r="C616" s="1" t="s">
        <v>212</v>
      </c>
      <c r="D616" s="2">
        <v>45709</v>
      </c>
      <c r="E616" s="1" t="s">
        <v>213</v>
      </c>
      <c r="F616" s="1" t="s">
        <v>49</v>
      </c>
      <c r="G616">
        <v>11</v>
      </c>
      <c r="H616" t="s">
        <v>214</v>
      </c>
      <c r="I616" t="s">
        <v>94</v>
      </c>
      <c r="J616">
        <v>100</v>
      </c>
      <c r="K616" s="1" t="s">
        <v>49</v>
      </c>
      <c r="L616">
        <v>5</v>
      </c>
      <c r="M616">
        <v>157.05000000000001</v>
      </c>
      <c r="N616">
        <v>6.5</v>
      </c>
      <c r="Q616">
        <v>150.55000000000001</v>
      </c>
      <c r="R616" s="1"/>
    </row>
    <row r="617" spans="1:18" x14ac:dyDescent="0.2">
      <c r="A617" s="1" t="s">
        <v>46</v>
      </c>
      <c r="B617">
        <v>5</v>
      </c>
      <c r="C617" s="1" t="s">
        <v>215</v>
      </c>
      <c r="D617" s="2">
        <v>45709</v>
      </c>
      <c r="E617" s="1" t="s">
        <v>57</v>
      </c>
      <c r="F617" s="1" t="s">
        <v>49</v>
      </c>
      <c r="G617">
        <v>13</v>
      </c>
      <c r="H617">
        <v>6.5</v>
      </c>
      <c r="I617">
        <v>0</v>
      </c>
      <c r="J617">
        <v>800</v>
      </c>
      <c r="K617" s="1" t="s">
        <v>49</v>
      </c>
      <c r="L617">
        <v>11</v>
      </c>
      <c r="M617">
        <v>479.6</v>
      </c>
      <c r="N617">
        <v>17.600000000000001</v>
      </c>
      <c r="Q617">
        <v>462</v>
      </c>
      <c r="R617" s="1"/>
    </row>
    <row r="618" spans="1:18" x14ac:dyDescent="0.2">
      <c r="A618" s="1" t="s">
        <v>53</v>
      </c>
      <c r="B618">
        <v>5</v>
      </c>
      <c r="C618" s="1" t="s">
        <v>215</v>
      </c>
      <c r="D618" s="2">
        <v>45709</v>
      </c>
      <c r="E618" s="1" t="s">
        <v>57</v>
      </c>
      <c r="F618" s="1" t="s">
        <v>49</v>
      </c>
      <c r="G618">
        <v>13</v>
      </c>
      <c r="H618">
        <v>6.5</v>
      </c>
      <c r="I618">
        <v>0</v>
      </c>
      <c r="J618">
        <v>800</v>
      </c>
      <c r="K618" s="1" t="s">
        <v>49</v>
      </c>
      <c r="L618">
        <v>8</v>
      </c>
      <c r="M618">
        <v>361.37</v>
      </c>
      <c r="N618">
        <v>12.8</v>
      </c>
      <c r="Q618">
        <v>348.57</v>
      </c>
      <c r="R618" s="1"/>
    </row>
    <row r="619" spans="1:18" x14ac:dyDescent="0.2">
      <c r="A619" s="1" t="s">
        <v>53</v>
      </c>
      <c r="B619">
        <v>5</v>
      </c>
      <c r="C619" s="1" t="s">
        <v>205</v>
      </c>
      <c r="D619" s="2">
        <v>45709</v>
      </c>
      <c r="E619" s="1" t="s">
        <v>57</v>
      </c>
      <c r="F619" s="1" t="s">
        <v>49</v>
      </c>
      <c r="G619">
        <v>14</v>
      </c>
      <c r="H619">
        <v>6</v>
      </c>
      <c r="I619">
        <v>0</v>
      </c>
      <c r="J619">
        <v>900</v>
      </c>
      <c r="K619" s="1" t="s">
        <v>49</v>
      </c>
      <c r="L619">
        <v>5</v>
      </c>
      <c r="M619">
        <v>246.29</v>
      </c>
      <c r="N619">
        <v>9.5</v>
      </c>
      <c r="Q619">
        <v>236.79</v>
      </c>
      <c r="R619" s="1"/>
    </row>
    <row r="620" spans="1:18" x14ac:dyDescent="0.2">
      <c r="A620" s="1" t="s">
        <v>46</v>
      </c>
      <c r="B620">
        <v>1</v>
      </c>
      <c r="C620" s="1" t="s">
        <v>54</v>
      </c>
      <c r="D620" s="2">
        <v>45710</v>
      </c>
      <c r="E620" s="1" t="s">
        <v>48</v>
      </c>
      <c r="F620" s="1" t="s">
        <v>49</v>
      </c>
      <c r="G620">
        <v>2</v>
      </c>
      <c r="H620" t="s">
        <v>50</v>
      </c>
      <c r="I620">
        <v>0</v>
      </c>
      <c r="J620" t="s">
        <v>51</v>
      </c>
      <c r="K620" s="1" t="s">
        <v>49</v>
      </c>
      <c r="L620">
        <v>9</v>
      </c>
      <c r="M620">
        <v>116.67</v>
      </c>
      <c r="N620">
        <v>1.8</v>
      </c>
      <c r="O620">
        <v>25</v>
      </c>
      <c r="Q620">
        <v>114.87</v>
      </c>
      <c r="R620" s="1"/>
    </row>
    <row r="621" spans="1:18" x14ac:dyDescent="0.2">
      <c r="A621" s="1" t="s">
        <v>53</v>
      </c>
      <c r="B621">
        <v>1</v>
      </c>
      <c r="C621" s="1" t="s">
        <v>54</v>
      </c>
      <c r="D621" s="2">
        <v>45710</v>
      </c>
      <c r="E621" s="1" t="s">
        <v>48</v>
      </c>
      <c r="F621" s="1" t="s">
        <v>49</v>
      </c>
      <c r="G621">
        <v>2</v>
      </c>
      <c r="H621" t="s">
        <v>50</v>
      </c>
      <c r="I621">
        <v>0</v>
      </c>
      <c r="J621" t="s">
        <v>51</v>
      </c>
      <c r="K621" s="1" t="s">
        <v>49</v>
      </c>
      <c r="L621">
        <v>8</v>
      </c>
      <c r="M621">
        <v>132.69000000000003</v>
      </c>
      <c r="N621">
        <v>1.6</v>
      </c>
      <c r="O621">
        <v>25</v>
      </c>
      <c r="Q621">
        <v>131.09000000000003</v>
      </c>
      <c r="R621" s="1"/>
    </row>
    <row r="622" spans="1:18" x14ac:dyDescent="0.2">
      <c r="A622" s="1" t="s">
        <v>46</v>
      </c>
      <c r="B622">
        <v>2</v>
      </c>
      <c r="C622" s="1" t="s">
        <v>47</v>
      </c>
      <c r="D622" s="2">
        <v>45710</v>
      </c>
      <c r="E622" s="1" t="s">
        <v>48</v>
      </c>
      <c r="F622" s="1" t="s">
        <v>49</v>
      </c>
      <c r="G622">
        <v>3</v>
      </c>
      <c r="H622" t="s">
        <v>50</v>
      </c>
      <c r="I622">
        <v>0</v>
      </c>
      <c r="J622" t="s">
        <v>51</v>
      </c>
      <c r="K622" s="1" t="s">
        <v>49</v>
      </c>
      <c r="L622">
        <v>9</v>
      </c>
      <c r="M622">
        <v>144.86000000000001</v>
      </c>
      <c r="N622">
        <v>2.6999999999999997</v>
      </c>
      <c r="Q622">
        <v>142.16000000000003</v>
      </c>
      <c r="R622" s="1"/>
    </row>
    <row r="623" spans="1:18" x14ac:dyDescent="0.2">
      <c r="A623" s="1" t="s">
        <v>53</v>
      </c>
      <c r="B623">
        <v>2</v>
      </c>
      <c r="C623" s="1" t="s">
        <v>47</v>
      </c>
      <c r="D623" s="2">
        <v>45710</v>
      </c>
      <c r="E623" s="1" t="s">
        <v>48</v>
      </c>
      <c r="F623" s="1" t="s">
        <v>49</v>
      </c>
      <c r="G623">
        <v>3</v>
      </c>
      <c r="H623" t="s">
        <v>50</v>
      </c>
      <c r="I623">
        <v>0</v>
      </c>
      <c r="J623" t="s">
        <v>51</v>
      </c>
      <c r="K623" s="1" t="s">
        <v>49</v>
      </c>
      <c r="L623">
        <v>7</v>
      </c>
      <c r="M623">
        <v>134.51</v>
      </c>
      <c r="N623">
        <v>2.1</v>
      </c>
      <c r="Q623">
        <v>132.41</v>
      </c>
      <c r="R623" s="1"/>
    </row>
    <row r="624" spans="1:18" x14ac:dyDescent="0.2">
      <c r="A624" s="1" t="s">
        <v>46</v>
      </c>
      <c r="B624">
        <v>3</v>
      </c>
      <c r="C624" s="1" t="s">
        <v>55</v>
      </c>
      <c r="D624" s="2">
        <v>45710</v>
      </c>
      <c r="E624" s="1" t="s">
        <v>48</v>
      </c>
      <c r="F624" s="1" t="s">
        <v>49</v>
      </c>
      <c r="G624">
        <v>7</v>
      </c>
      <c r="H624" t="s">
        <v>50</v>
      </c>
      <c r="I624">
        <v>0</v>
      </c>
      <c r="J624" t="s">
        <v>51</v>
      </c>
      <c r="K624" s="1" t="s">
        <v>49</v>
      </c>
      <c r="L624">
        <v>9</v>
      </c>
      <c r="M624">
        <v>346.89000000000004</v>
      </c>
      <c r="N624">
        <v>6.3</v>
      </c>
      <c r="Q624">
        <v>340.59000000000003</v>
      </c>
      <c r="R624" s="1"/>
    </row>
    <row r="625" spans="1:18" x14ac:dyDescent="0.2">
      <c r="A625" s="1" t="s">
        <v>53</v>
      </c>
      <c r="B625">
        <v>3</v>
      </c>
      <c r="C625" s="1" t="s">
        <v>55</v>
      </c>
      <c r="D625" s="2">
        <v>45710</v>
      </c>
      <c r="E625" s="1" t="s">
        <v>48</v>
      </c>
      <c r="F625" s="1" t="s">
        <v>49</v>
      </c>
      <c r="G625">
        <v>7</v>
      </c>
      <c r="H625" t="s">
        <v>50</v>
      </c>
      <c r="I625">
        <v>0</v>
      </c>
      <c r="J625" t="s">
        <v>51</v>
      </c>
      <c r="K625" s="1" t="s">
        <v>49</v>
      </c>
      <c r="L625">
        <v>8</v>
      </c>
      <c r="M625">
        <v>328.35</v>
      </c>
      <c r="N625">
        <v>6.68</v>
      </c>
      <c r="Q625">
        <v>321.67</v>
      </c>
      <c r="R625" s="1"/>
    </row>
    <row r="626" spans="1:18" x14ac:dyDescent="0.2">
      <c r="A626" s="1" t="s">
        <v>46</v>
      </c>
      <c r="B626">
        <v>4</v>
      </c>
      <c r="C626" s="1" t="s">
        <v>211</v>
      </c>
      <c r="D626" s="2">
        <v>45710</v>
      </c>
      <c r="E626" s="1" t="s">
        <v>57</v>
      </c>
      <c r="F626" s="1" t="s">
        <v>49</v>
      </c>
      <c r="G626">
        <v>16</v>
      </c>
      <c r="H626">
        <v>5</v>
      </c>
      <c r="I626">
        <v>0</v>
      </c>
      <c r="J626">
        <v>50</v>
      </c>
      <c r="K626" s="1" t="s">
        <v>49</v>
      </c>
      <c r="L626">
        <v>12</v>
      </c>
      <c r="M626">
        <v>591.33000000000004</v>
      </c>
      <c r="N626">
        <v>26.400000000000002</v>
      </c>
      <c r="Q626">
        <v>564.93000000000006</v>
      </c>
      <c r="R626" s="1"/>
    </row>
    <row r="627" spans="1:18" x14ac:dyDescent="0.2">
      <c r="A627" s="1" t="s">
        <v>46</v>
      </c>
      <c r="B627">
        <v>4</v>
      </c>
      <c r="C627" s="1" t="s">
        <v>216</v>
      </c>
      <c r="D627" s="2">
        <v>45710</v>
      </c>
      <c r="E627" s="1" t="s">
        <v>217</v>
      </c>
      <c r="F627" s="1" t="s">
        <v>49</v>
      </c>
      <c r="G627">
        <v>17</v>
      </c>
      <c r="H627" t="s">
        <v>76</v>
      </c>
      <c r="I627" t="s">
        <v>94</v>
      </c>
      <c r="J627">
        <v>300</v>
      </c>
      <c r="K627" s="1" t="s">
        <v>49</v>
      </c>
      <c r="L627">
        <v>4</v>
      </c>
      <c r="M627">
        <v>218.5</v>
      </c>
      <c r="N627">
        <v>6.8</v>
      </c>
      <c r="Q627">
        <v>211.7</v>
      </c>
      <c r="R627" s="1"/>
    </row>
    <row r="628" spans="1:18" x14ac:dyDescent="0.2">
      <c r="A628" s="1" t="s">
        <v>53</v>
      </c>
      <c r="B628">
        <v>4</v>
      </c>
      <c r="C628" s="1" t="s">
        <v>216</v>
      </c>
      <c r="D628" s="2">
        <v>45710</v>
      </c>
      <c r="E628" s="1" t="s">
        <v>217</v>
      </c>
      <c r="F628" s="1" t="s">
        <v>49</v>
      </c>
      <c r="G628">
        <v>17</v>
      </c>
      <c r="H628" t="s">
        <v>76</v>
      </c>
      <c r="I628" t="s">
        <v>94</v>
      </c>
      <c r="J628">
        <v>300</v>
      </c>
      <c r="K628" s="1" t="s">
        <v>49</v>
      </c>
      <c r="L628">
        <v>2</v>
      </c>
      <c r="M628">
        <v>114.78999999999999</v>
      </c>
      <c r="N628">
        <v>3.8</v>
      </c>
      <c r="Q628">
        <v>110.99</v>
      </c>
      <c r="R628" s="1"/>
    </row>
    <row r="629" spans="1:18" x14ac:dyDescent="0.2">
      <c r="A629" s="1" t="s">
        <v>53</v>
      </c>
      <c r="B629">
        <v>4</v>
      </c>
      <c r="C629" s="1" t="s">
        <v>205</v>
      </c>
      <c r="D629" s="2">
        <v>45710</v>
      </c>
      <c r="E629" s="1" t="s">
        <v>57</v>
      </c>
      <c r="F629" s="1" t="s">
        <v>49</v>
      </c>
      <c r="G629">
        <v>14</v>
      </c>
      <c r="H629">
        <v>6</v>
      </c>
      <c r="I629">
        <v>0</v>
      </c>
      <c r="J629">
        <v>900</v>
      </c>
      <c r="K629" s="1" t="s">
        <v>49</v>
      </c>
      <c r="L629">
        <v>2</v>
      </c>
      <c r="M629">
        <v>109.49000000000001</v>
      </c>
      <c r="N629">
        <v>4.2</v>
      </c>
      <c r="Q629">
        <v>105.29</v>
      </c>
      <c r="R629" s="1"/>
    </row>
    <row r="630" spans="1:18" x14ac:dyDescent="0.2">
      <c r="A630" s="1" t="s">
        <v>53</v>
      </c>
      <c r="B630">
        <v>4</v>
      </c>
      <c r="C630" s="1" t="s">
        <v>96</v>
      </c>
      <c r="D630" s="2">
        <v>45710</v>
      </c>
      <c r="E630" s="1" t="s">
        <v>48</v>
      </c>
      <c r="F630" s="1" t="s">
        <v>49</v>
      </c>
      <c r="G630">
        <v>18</v>
      </c>
      <c r="H630" t="s">
        <v>50</v>
      </c>
      <c r="I630">
        <v>0</v>
      </c>
      <c r="J630" t="s">
        <v>51</v>
      </c>
      <c r="K630" s="1" t="s">
        <v>49</v>
      </c>
      <c r="L630">
        <v>11</v>
      </c>
      <c r="M630">
        <v>628.59</v>
      </c>
      <c r="N630">
        <v>22</v>
      </c>
      <c r="Q630">
        <v>606.59</v>
      </c>
      <c r="R630" s="1"/>
    </row>
    <row r="631" spans="1:18" x14ac:dyDescent="0.2">
      <c r="A631" s="1" t="s">
        <v>46</v>
      </c>
      <c r="B631">
        <v>5</v>
      </c>
      <c r="C631" s="1" t="s">
        <v>205</v>
      </c>
      <c r="D631" s="2">
        <v>45710</v>
      </c>
      <c r="E631" s="1" t="s">
        <v>57</v>
      </c>
      <c r="F631" s="1" t="s">
        <v>49</v>
      </c>
      <c r="G631">
        <v>14</v>
      </c>
      <c r="H631">
        <v>6</v>
      </c>
      <c r="I631">
        <v>0</v>
      </c>
      <c r="J631">
        <v>900</v>
      </c>
      <c r="K631" s="1" t="s">
        <v>49</v>
      </c>
      <c r="L631">
        <v>11</v>
      </c>
      <c r="M631">
        <v>562.6149999999999</v>
      </c>
      <c r="N631">
        <v>17.600000000000001</v>
      </c>
      <c r="Q631">
        <v>545.01499999999987</v>
      </c>
      <c r="R631" s="1"/>
    </row>
    <row r="632" spans="1:18" x14ac:dyDescent="0.2">
      <c r="A632" s="1" t="s">
        <v>53</v>
      </c>
      <c r="B632">
        <v>5</v>
      </c>
      <c r="C632" s="1" t="s">
        <v>205</v>
      </c>
      <c r="D632" s="2">
        <v>45710</v>
      </c>
      <c r="E632" s="1" t="s">
        <v>57</v>
      </c>
      <c r="F632" s="1" t="s">
        <v>49</v>
      </c>
      <c r="G632">
        <v>14</v>
      </c>
      <c r="H632">
        <v>6</v>
      </c>
      <c r="I632">
        <v>0</v>
      </c>
      <c r="J632">
        <v>900</v>
      </c>
      <c r="K632" s="1" t="s">
        <v>49</v>
      </c>
      <c r="L632">
        <v>4</v>
      </c>
      <c r="M632">
        <v>186.17000000000002</v>
      </c>
      <c r="N632">
        <v>6.4</v>
      </c>
      <c r="Q632">
        <v>179.77</v>
      </c>
      <c r="R632" s="1"/>
    </row>
    <row r="633" spans="1:18" x14ac:dyDescent="0.2">
      <c r="A633" s="1" t="s">
        <v>53</v>
      </c>
      <c r="B633">
        <v>5</v>
      </c>
      <c r="C633" s="1" t="s">
        <v>58</v>
      </c>
      <c r="D633" s="2">
        <v>45710</v>
      </c>
      <c r="E633" s="1" t="s">
        <v>48</v>
      </c>
      <c r="F633" s="1" t="s">
        <v>49</v>
      </c>
      <c r="G633">
        <v>12</v>
      </c>
      <c r="H633" t="s">
        <v>50</v>
      </c>
      <c r="I633">
        <v>0</v>
      </c>
      <c r="J633" t="s">
        <v>51</v>
      </c>
      <c r="K633" s="1" t="s">
        <v>49</v>
      </c>
      <c r="L633">
        <v>8</v>
      </c>
      <c r="M633">
        <v>397.73</v>
      </c>
      <c r="N633">
        <v>12</v>
      </c>
      <c r="Q633">
        <v>385.73</v>
      </c>
      <c r="R633" s="1"/>
    </row>
    <row r="634" spans="1:18" x14ac:dyDescent="0.2">
      <c r="A634" s="1" t="s">
        <v>46</v>
      </c>
      <c r="B634">
        <v>1</v>
      </c>
      <c r="C634" s="1" t="s">
        <v>54</v>
      </c>
      <c r="D634" s="2">
        <v>45711</v>
      </c>
      <c r="E634" s="1" t="s">
        <v>48</v>
      </c>
      <c r="F634" s="1" t="s">
        <v>49</v>
      </c>
      <c r="G634">
        <v>2</v>
      </c>
      <c r="H634" t="s">
        <v>50</v>
      </c>
      <c r="I634">
        <v>0</v>
      </c>
      <c r="J634" t="s">
        <v>51</v>
      </c>
      <c r="K634" s="1" t="s">
        <v>49</v>
      </c>
      <c r="L634">
        <v>7</v>
      </c>
      <c r="M634">
        <v>117.17999999999999</v>
      </c>
      <c r="N634">
        <v>1.4000000000000001</v>
      </c>
      <c r="O634">
        <v>40</v>
      </c>
      <c r="Q634">
        <v>115.77999999999999</v>
      </c>
      <c r="R634" s="1"/>
    </row>
    <row r="635" spans="1:18" x14ac:dyDescent="0.2">
      <c r="A635" s="1" t="s">
        <v>53</v>
      </c>
      <c r="B635">
        <v>1</v>
      </c>
      <c r="C635" s="1" t="s">
        <v>54</v>
      </c>
      <c r="D635" s="2">
        <v>45711</v>
      </c>
      <c r="E635" s="1" t="s">
        <v>48</v>
      </c>
      <c r="F635" s="1" t="s">
        <v>49</v>
      </c>
      <c r="G635">
        <v>2</v>
      </c>
      <c r="H635" t="s">
        <v>50</v>
      </c>
      <c r="I635">
        <v>0</v>
      </c>
      <c r="J635" t="s">
        <v>51</v>
      </c>
      <c r="K635" s="1" t="s">
        <v>49</v>
      </c>
      <c r="L635">
        <v>6</v>
      </c>
      <c r="M635">
        <v>115.52000000000001</v>
      </c>
      <c r="N635">
        <v>1.2000000000000002</v>
      </c>
      <c r="O635">
        <v>40</v>
      </c>
      <c r="Q635">
        <v>114.32000000000001</v>
      </c>
      <c r="R635" s="1"/>
    </row>
    <row r="636" spans="1:18" x14ac:dyDescent="0.2">
      <c r="A636" s="1" t="s">
        <v>46</v>
      </c>
      <c r="B636">
        <v>2</v>
      </c>
      <c r="C636" s="1" t="s">
        <v>47</v>
      </c>
      <c r="D636" s="2">
        <v>45711</v>
      </c>
      <c r="E636" s="1" t="s">
        <v>48</v>
      </c>
      <c r="F636" s="1" t="s">
        <v>49</v>
      </c>
      <c r="G636">
        <v>3</v>
      </c>
      <c r="H636" t="s">
        <v>50</v>
      </c>
      <c r="I636">
        <v>0</v>
      </c>
      <c r="J636" t="s">
        <v>51</v>
      </c>
      <c r="K636" s="1" t="s">
        <v>49</v>
      </c>
      <c r="L636">
        <v>10</v>
      </c>
      <c r="M636">
        <v>140.10000000000002</v>
      </c>
      <c r="N636">
        <v>3</v>
      </c>
      <c r="Q636">
        <v>137.10000000000002</v>
      </c>
      <c r="R636" s="1"/>
    </row>
    <row r="637" spans="1:18" x14ac:dyDescent="0.2">
      <c r="A637" s="1" t="s">
        <v>53</v>
      </c>
      <c r="B637">
        <v>2</v>
      </c>
      <c r="C637" s="1" t="s">
        <v>47</v>
      </c>
      <c r="D637" s="2">
        <v>45711</v>
      </c>
      <c r="E637" s="1" t="s">
        <v>48</v>
      </c>
      <c r="F637" s="1" t="s">
        <v>49</v>
      </c>
      <c r="G637">
        <v>3</v>
      </c>
      <c r="H637" t="s">
        <v>50</v>
      </c>
      <c r="I637">
        <v>0</v>
      </c>
      <c r="J637" t="s">
        <v>51</v>
      </c>
      <c r="K637" s="1" t="s">
        <v>49</v>
      </c>
      <c r="L637">
        <v>10</v>
      </c>
      <c r="M637">
        <v>147.32</v>
      </c>
      <c r="N637">
        <v>3</v>
      </c>
      <c r="Q637">
        <v>144.32</v>
      </c>
      <c r="R637" s="1"/>
    </row>
    <row r="638" spans="1:18" x14ac:dyDescent="0.2">
      <c r="A638" s="1" t="s">
        <v>46</v>
      </c>
      <c r="B638">
        <v>3</v>
      </c>
      <c r="C638" s="1" t="s">
        <v>55</v>
      </c>
      <c r="D638" s="2">
        <v>45711</v>
      </c>
      <c r="E638" s="1" t="s">
        <v>48</v>
      </c>
      <c r="F638" s="1" t="s">
        <v>49</v>
      </c>
      <c r="G638">
        <v>7</v>
      </c>
      <c r="H638" t="s">
        <v>50</v>
      </c>
      <c r="I638">
        <v>0</v>
      </c>
      <c r="J638" t="s">
        <v>51</v>
      </c>
      <c r="K638" s="1" t="s">
        <v>49</v>
      </c>
      <c r="L638">
        <v>10</v>
      </c>
      <c r="M638">
        <v>387.47000000000008</v>
      </c>
      <c r="N638">
        <v>8</v>
      </c>
      <c r="Q638">
        <v>379.47000000000008</v>
      </c>
      <c r="R638" s="1"/>
    </row>
    <row r="639" spans="1:18" x14ac:dyDescent="0.2">
      <c r="A639" s="1" t="s">
        <v>53</v>
      </c>
      <c r="B639">
        <v>3</v>
      </c>
      <c r="C639" s="1" t="s">
        <v>55</v>
      </c>
      <c r="D639" s="2">
        <v>45711</v>
      </c>
      <c r="E639" s="1" t="s">
        <v>48</v>
      </c>
      <c r="F639" s="1" t="s">
        <v>49</v>
      </c>
      <c r="G639">
        <v>7</v>
      </c>
      <c r="H639" t="s">
        <v>50</v>
      </c>
      <c r="I639">
        <v>0</v>
      </c>
      <c r="J639" t="s">
        <v>51</v>
      </c>
      <c r="K639" s="1" t="s">
        <v>49</v>
      </c>
      <c r="L639">
        <v>10</v>
      </c>
      <c r="M639">
        <v>374.32</v>
      </c>
      <c r="N639">
        <v>9</v>
      </c>
      <c r="Q639">
        <v>365.32</v>
      </c>
      <c r="R639" s="1"/>
    </row>
    <row r="640" spans="1:18" x14ac:dyDescent="0.2">
      <c r="A640" s="1" t="s">
        <v>46</v>
      </c>
      <c r="B640">
        <v>4</v>
      </c>
      <c r="C640" s="1" t="s">
        <v>96</v>
      </c>
      <c r="D640" s="2">
        <v>45711</v>
      </c>
      <c r="E640" s="1" t="s">
        <v>48</v>
      </c>
      <c r="F640" s="1" t="s">
        <v>49</v>
      </c>
      <c r="G640">
        <v>18</v>
      </c>
      <c r="H640" t="s">
        <v>50</v>
      </c>
      <c r="I640">
        <v>0</v>
      </c>
      <c r="J640" t="s">
        <v>51</v>
      </c>
      <c r="K640" s="1" t="s">
        <v>49</v>
      </c>
      <c r="L640">
        <v>9</v>
      </c>
      <c r="M640">
        <v>557.63</v>
      </c>
      <c r="N640">
        <v>18.900000000000002</v>
      </c>
      <c r="Q640">
        <v>538.73</v>
      </c>
      <c r="R640" s="1"/>
    </row>
    <row r="641" spans="1:18" x14ac:dyDescent="0.2">
      <c r="A641" s="1" t="s">
        <v>46</v>
      </c>
      <c r="B641">
        <v>4</v>
      </c>
      <c r="C641" s="1" t="s">
        <v>218</v>
      </c>
      <c r="D641" s="2">
        <v>45711</v>
      </c>
      <c r="E641" s="1" t="s">
        <v>219</v>
      </c>
      <c r="F641" s="1" t="s">
        <v>49</v>
      </c>
      <c r="G641">
        <v>15</v>
      </c>
      <c r="H641" t="s">
        <v>160</v>
      </c>
      <c r="I641" t="s">
        <v>51</v>
      </c>
      <c r="J641">
        <v>300</v>
      </c>
      <c r="K641" s="1" t="s">
        <v>49</v>
      </c>
      <c r="L641">
        <v>7</v>
      </c>
      <c r="M641">
        <v>327.60000000000002</v>
      </c>
      <c r="N641">
        <v>13.299999999999999</v>
      </c>
      <c r="Q641">
        <v>314.3</v>
      </c>
      <c r="R641" s="1"/>
    </row>
    <row r="642" spans="1:18" x14ac:dyDescent="0.2">
      <c r="A642" s="1" t="s">
        <v>53</v>
      </c>
      <c r="B642">
        <v>4</v>
      </c>
      <c r="C642" s="1" t="s">
        <v>149</v>
      </c>
      <c r="D642" s="2">
        <v>45711</v>
      </c>
      <c r="E642" s="1" t="s">
        <v>48</v>
      </c>
      <c r="F642" s="1" t="s">
        <v>49</v>
      </c>
      <c r="G642">
        <v>20</v>
      </c>
      <c r="H642" t="s">
        <v>50</v>
      </c>
      <c r="I642">
        <v>0</v>
      </c>
      <c r="J642" t="s">
        <v>51</v>
      </c>
      <c r="K642" s="1" t="s">
        <v>49</v>
      </c>
      <c r="L642">
        <v>9</v>
      </c>
      <c r="M642">
        <v>462.31</v>
      </c>
      <c r="N642">
        <v>22.5</v>
      </c>
      <c r="Q642">
        <v>439.81</v>
      </c>
      <c r="R642" s="1"/>
    </row>
    <row r="643" spans="1:18" x14ac:dyDescent="0.2">
      <c r="A643" s="1" t="s">
        <v>53</v>
      </c>
      <c r="B643">
        <v>4</v>
      </c>
      <c r="C643" s="1" t="s">
        <v>220</v>
      </c>
      <c r="D643" s="2">
        <v>45711</v>
      </c>
      <c r="E643" s="1" t="s">
        <v>221</v>
      </c>
      <c r="F643" s="1" t="s">
        <v>49</v>
      </c>
      <c r="G643">
        <v>20</v>
      </c>
      <c r="H643" t="s">
        <v>93</v>
      </c>
      <c r="I643" t="s">
        <v>94</v>
      </c>
      <c r="J643">
        <v>200</v>
      </c>
      <c r="K643" s="1" t="s">
        <v>49</v>
      </c>
      <c r="L643">
        <v>4</v>
      </c>
      <c r="M643">
        <v>218.49</v>
      </c>
      <c r="N643">
        <v>10</v>
      </c>
      <c r="Q643">
        <v>208.49</v>
      </c>
      <c r="R643" s="1"/>
    </row>
    <row r="644" spans="1:18" x14ac:dyDescent="0.2">
      <c r="A644" s="1" t="s">
        <v>53</v>
      </c>
      <c r="B644">
        <v>4</v>
      </c>
      <c r="C644" s="1" t="s">
        <v>222</v>
      </c>
      <c r="D644" s="2">
        <v>45711</v>
      </c>
      <c r="E644" s="1" t="s">
        <v>221</v>
      </c>
      <c r="F644" s="1" t="s">
        <v>49</v>
      </c>
      <c r="G644">
        <v>20</v>
      </c>
      <c r="H644" t="s">
        <v>93</v>
      </c>
      <c r="I644" t="s">
        <v>94</v>
      </c>
      <c r="J644">
        <v>200</v>
      </c>
      <c r="K644" s="1" t="s">
        <v>49</v>
      </c>
      <c r="L644">
        <v>4</v>
      </c>
      <c r="M644">
        <v>227.19</v>
      </c>
      <c r="N644">
        <v>10</v>
      </c>
      <c r="Q644">
        <v>217.19</v>
      </c>
      <c r="R644" s="1"/>
    </row>
    <row r="645" spans="1:18" x14ac:dyDescent="0.2">
      <c r="A645" s="1" t="s">
        <v>46</v>
      </c>
      <c r="B645">
        <v>5</v>
      </c>
      <c r="C645" s="1" t="s">
        <v>58</v>
      </c>
      <c r="D645" s="2">
        <v>45711</v>
      </c>
      <c r="E645" s="1" t="s">
        <v>48</v>
      </c>
      <c r="F645" s="1" t="s">
        <v>49</v>
      </c>
      <c r="G645">
        <v>12</v>
      </c>
      <c r="H645" t="s">
        <v>50</v>
      </c>
      <c r="I645">
        <v>0</v>
      </c>
      <c r="J645" t="s">
        <v>51</v>
      </c>
      <c r="K645" s="1" t="s">
        <v>49</v>
      </c>
      <c r="L645">
        <v>10</v>
      </c>
      <c r="M645">
        <v>535.35</v>
      </c>
      <c r="N645">
        <v>15</v>
      </c>
      <c r="Q645">
        <v>520.35</v>
      </c>
      <c r="R645" s="1"/>
    </row>
    <row r="646" spans="1:18" x14ac:dyDescent="0.2">
      <c r="A646" s="1" t="s">
        <v>53</v>
      </c>
      <c r="B646">
        <v>5</v>
      </c>
      <c r="C646" s="1" t="s">
        <v>58</v>
      </c>
      <c r="D646" s="2">
        <v>45711</v>
      </c>
      <c r="E646" s="1" t="s">
        <v>48</v>
      </c>
      <c r="F646" s="1" t="s">
        <v>49</v>
      </c>
      <c r="G646">
        <v>12</v>
      </c>
      <c r="H646" t="s">
        <v>50</v>
      </c>
      <c r="I646">
        <v>0</v>
      </c>
      <c r="J646" t="s">
        <v>51</v>
      </c>
      <c r="K646" s="1" t="s">
        <v>49</v>
      </c>
      <c r="L646">
        <v>10</v>
      </c>
      <c r="M646">
        <v>603.33000000000004</v>
      </c>
      <c r="N646">
        <v>16</v>
      </c>
      <c r="Q646">
        <v>587.33000000000004</v>
      </c>
      <c r="R646" s="1"/>
    </row>
    <row r="647" spans="1:18" x14ac:dyDescent="0.2">
      <c r="A647" s="1" t="s">
        <v>46</v>
      </c>
      <c r="B647">
        <v>1</v>
      </c>
      <c r="C647" s="1" t="s">
        <v>54</v>
      </c>
      <c r="D647" s="2">
        <v>45712</v>
      </c>
      <c r="E647" s="1" t="s">
        <v>48</v>
      </c>
      <c r="F647" s="1" t="s">
        <v>49</v>
      </c>
      <c r="G647">
        <v>2</v>
      </c>
      <c r="H647" t="s">
        <v>50</v>
      </c>
      <c r="I647">
        <v>0</v>
      </c>
      <c r="J647" t="s">
        <v>51</v>
      </c>
      <c r="K647" s="1" t="s">
        <v>49</v>
      </c>
      <c r="L647">
        <v>7</v>
      </c>
      <c r="M647">
        <v>153.57999999999998</v>
      </c>
      <c r="N647">
        <v>1.4000000000000001</v>
      </c>
      <c r="O647">
        <v>21</v>
      </c>
      <c r="Q647">
        <v>152.17999999999998</v>
      </c>
      <c r="R647" s="1"/>
    </row>
    <row r="648" spans="1:18" x14ac:dyDescent="0.2">
      <c r="A648" s="1" t="s">
        <v>53</v>
      </c>
      <c r="B648">
        <v>1</v>
      </c>
      <c r="C648" s="1" t="s">
        <v>54</v>
      </c>
      <c r="D648" s="2">
        <v>45712</v>
      </c>
      <c r="E648" s="1" t="s">
        <v>48</v>
      </c>
      <c r="F648" s="1" t="s">
        <v>49</v>
      </c>
      <c r="G648">
        <v>2</v>
      </c>
      <c r="H648" t="s">
        <v>50</v>
      </c>
      <c r="I648">
        <v>0</v>
      </c>
      <c r="J648" t="s">
        <v>51</v>
      </c>
      <c r="K648" s="1" t="s">
        <v>49</v>
      </c>
      <c r="L648">
        <v>7</v>
      </c>
      <c r="M648">
        <v>135.11000000000001</v>
      </c>
      <c r="N648">
        <v>1.4000000000000001</v>
      </c>
      <c r="O648">
        <v>34</v>
      </c>
      <c r="Q648">
        <v>133.71</v>
      </c>
      <c r="R648" s="1"/>
    </row>
    <row r="649" spans="1:18" x14ac:dyDescent="0.2">
      <c r="A649" s="1" t="s">
        <v>46</v>
      </c>
      <c r="B649">
        <v>2</v>
      </c>
      <c r="C649" s="1" t="s">
        <v>47</v>
      </c>
      <c r="D649" s="2">
        <v>45712</v>
      </c>
      <c r="E649" s="1" t="s">
        <v>48</v>
      </c>
      <c r="F649" s="1" t="s">
        <v>49</v>
      </c>
      <c r="G649">
        <v>3</v>
      </c>
      <c r="H649" t="s">
        <v>50</v>
      </c>
      <c r="I649">
        <v>0</v>
      </c>
      <c r="J649" t="s">
        <v>51</v>
      </c>
      <c r="K649" s="1" t="s">
        <v>49</v>
      </c>
      <c r="L649">
        <v>10</v>
      </c>
      <c r="M649">
        <v>141.46</v>
      </c>
      <c r="N649">
        <v>3</v>
      </c>
      <c r="Q649">
        <v>138.46</v>
      </c>
      <c r="R649" s="1"/>
    </row>
    <row r="650" spans="1:18" x14ac:dyDescent="0.2">
      <c r="A650" s="1" t="s">
        <v>53</v>
      </c>
      <c r="B650">
        <v>2</v>
      </c>
      <c r="C650" s="1" t="s">
        <v>47</v>
      </c>
      <c r="D650" s="2">
        <v>45712</v>
      </c>
      <c r="E650" s="1" t="s">
        <v>48</v>
      </c>
      <c r="F650" s="1" t="s">
        <v>49</v>
      </c>
      <c r="G650">
        <v>3</v>
      </c>
      <c r="H650" t="s">
        <v>50</v>
      </c>
      <c r="I650">
        <v>0</v>
      </c>
      <c r="J650" t="s">
        <v>51</v>
      </c>
      <c r="K650" s="1" t="s">
        <v>49</v>
      </c>
      <c r="L650">
        <v>10</v>
      </c>
      <c r="M650">
        <v>136.67000000000002</v>
      </c>
      <c r="N650">
        <v>3</v>
      </c>
      <c r="Q650">
        <v>133.67000000000002</v>
      </c>
      <c r="R650" s="1"/>
    </row>
    <row r="651" spans="1:18" x14ac:dyDescent="0.2">
      <c r="A651" s="1" t="s">
        <v>46</v>
      </c>
      <c r="B651">
        <v>3</v>
      </c>
      <c r="C651" s="1" t="s">
        <v>55</v>
      </c>
      <c r="D651" s="2">
        <v>45712</v>
      </c>
      <c r="E651" s="1" t="s">
        <v>48</v>
      </c>
      <c r="F651" s="1" t="s">
        <v>49</v>
      </c>
      <c r="G651">
        <v>7</v>
      </c>
      <c r="H651" t="s">
        <v>50</v>
      </c>
      <c r="I651">
        <v>0</v>
      </c>
      <c r="J651" t="s">
        <v>51</v>
      </c>
      <c r="K651" s="1" t="s">
        <v>49</v>
      </c>
      <c r="L651">
        <v>8</v>
      </c>
      <c r="M651">
        <v>332.22</v>
      </c>
      <c r="N651">
        <v>7.2</v>
      </c>
      <c r="Q651">
        <v>325.02000000000004</v>
      </c>
      <c r="R651" s="1"/>
    </row>
    <row r="652" spans="1:18" x14ac:dyDescent="0.2">
      <c r="A652" s="1" t="s">
        <v>53</v>
      </c>
      <c r="B652">
        <v>3</v>
      </c>
      <c r="C652" s="1" t="s">
        <v>55</v>
      </c>
      <c r="D652" s="2">
        <v>45712</v>
      </c>
      <c r="E652" s="1" t="s">
        <v>48</v>
      </c>
      <c r="F652" s="1" t="s">
        <v>49</v>
      </c>
      <c r="G652">
        <v>7</v>
      </c>
      <c r="H652" t="s">
        <v>50</v>
      </c>
      <c r="I652">
        <v>0</v>
      </c>
      <c r="J652" t="s">
        <v>51</v>
      </c>
      <c r="K652" s="1" t="s">
        <v>49</v>
      </c>
      <c r="L652">
        <v>9</v>
      </c>
      <c r="M652">
        <v>386.15</v>
      </c>
      <c r="N652">
        <v>8.1</v>
      </c>
      <c r="Q652">
        <v>378.04999999999995</v>
      </c>
      <c r="R652" s="1"/>
    </row>
    <row r="653" spans="1:18" x14ac:dyDescent="0.2">
      <c r="A653" s="1" t="s">
        <v>46</v>
      </c>
      <c r="B653">
        <v>4</v>
      </c>
      <c r="C653" s="1" t="s">
        <v>149</v>
      </c>
      <c r="D653" s="2">
        <v>45712</v>
      </c>
      <c r="E653" s="1" t="s">
        <v>48</v>
      </c>
      <c r="F653" s="1" t="s">
        <v>49</v>
      </c>
      <c r="G653">
        <v>20</v>
      </c>
      <c r="H653" t="s">
        <v>50</v>
      </c>
      <c r="I653">
        <v>0</v>
      </c>
      <c r="J653" t="s">
        <v>51</v>
      </c>
      <c r="K653" s="1" t="s">
        <v>49</v>
      </c>
      <c r="L653">
        <v>6</v>
      </c>
      <c r="M653">
        <v>357.85</v>
      </c>
      <c r="N653">
        <v>15</v>
      </c>
      <c r="Q653">
        <v>342.85</v>
      </c>
      <c r="R653" s="1"/>
    </row>
    <row r="654" spans="1:18" x14ac:dyDescent="0.2">
      <c r="A654" s="1" t="s">
        <v>46</v>
      </c>
      <c r="B654">
        <v>4</v>
      </c>
      <c r="C654" s="1" t="s">
        <v>223</v>
      </c>
      <c r="D654" s="2">
        <v>45712</v>
      </c>
      <c r="E654" s="1" t="s">
        <v>224</v>
      </c>
      <c r="F654" s="1" t="s">
        <v>49</v>
      </c>
      <c r="G654" t="s">
        <v>225</v>
      </c>
      <c r="H654" t="s">
        <v>201</v>
      </c>
      <c r="I654" t="s">
        <v>94</v>
      </c>
      <c r="J654">
        <v>100</v>
      </c>
      <c r="K654" s="1" t="s">
        <v>49</v>
      </c>
      <c r="L654">
        <v>2</v>
      </c>
      <c r="M654">
        <v>114.92</v>
      </c>
      <c r="N654">
        <v>6</v>
      </c>
      <c r="Q654">
        <v>108.92</v>
      </c>
      <c r="R654" s="1"/>
    </row>
    <row r="655" spans="1:18" x14ac:dyDescent="0.2">
      <c r="A655" s="1" t="s">
        <v>46</v>
      </c>
      <c r="B655">
        <v>4</v>
      </c>
      <c r="C655" s="1" t="s">
        <v>103</v>
      </c>
      <c r="D655" s="2">
        <v>45712</v>
      </c>
      <c r="E655" s="1" t="s">
        <v>48</v>
      </c>
      <c r="F655" s="1" t="s">
        <v>49</v>
      </c>
      <c r="G655">
        <v>24</v>
      </c>
      <c r="H655" t="s">
        <v>50</v>
      </c>
      <c r="I655">
        <v>0</v>
      </c>
      <c r="J655" t="s">
        <v>51</v>
      </c>
      <c r="K655" s="1" t="s">
        <v>49</v>
      </c>
      <c r="L655">
        <v>2</v>
      </c>
      <c r="M655">
        <v>112.33</v>
      </c>
      <c r="N655">
        <v>6</v>
      </c>
      <c r="Q655">
        <v>106.33</v>
      </c>
      <c r="R655" s="1"/>
    </row>
    <row r="656" spans="1:18" x14ac:dyDescent="0.2">
      <c r="A656" s="1" t="s">
        <v>46</v>
      </c>
      <c r="B656">
        <v>4</v>
      </c>
      <c r="C656" s="1" t="s">
        <v>226</v>
      </c>
      <c r="D656" s="2">
        <v>45712</v>
      </c>
      <c r="E656" s="1" t="s">
        <v>57</v>
      </c>
      <c r="F656" s="1" t="s">
        <v>49</v>
      </c>
      <c r="G656">
        <v>24</v>
      </c>
      <c r="H656">
        <v>4.5</v>
      </c>
      <c r="I656">
        <v>0</v>
      </c>
      <c r="J656">
        <v>100</v>
      </c>
      <c r="K656" s="1" t="s">
        <v>49</v>
      </c>
      <c r="L656">
        <v>6</v>
      </c>
      <c r="M656">
        <v>322.19</v>
      </c>
      <c r="N656">
        <v>18</v>
      </c>
      <c r="Q656">
        <v>304.19</v>
      </c>
      <c r="R656" s="1"/>
    </row>
    <row r="657" spans="1:18" x14ac:dyDescent="0.2">
      <c r="A657" s="1" t="s">
        <v>53</v>
      </c>
      <c r="B657">
        <v>4</v>
      </c>
      <c r="C657" s="1" t="s">
        <v>103</v>
      </c>
      <c r="D657" s="2">
        <v>45712</v>
      </c>
      <c r="E657" s="1" t="s">
        <v>48</v>
      </c>
      <c r="F657" s="1" t="s">
        <v>49</v>
      </c>
      <c r="G657">
        <v>24</v>
      </c>
      <c r="H657" t="s">
        <v>50</v>
      </c>
      <c r="I657">
        <v>0</v>
      </c>
      <c r="J657" t="s">
        <v>51</v>
      </c>
      <c r="K657" s="1" t="s">
        <v>49</v>
      </c>
      <c r="L657">
        <v>13</v>
      </c>
      <c r="M657">
        <v>859.73</v>
      </c>
      <c r="N657">
        <v>39</v>
      </c>
      <c r="Q657">
        <v>820.73</v>
      </c>
      <c r="R657" s="1"/>
    </row>
    <row r="658" spans="1:18" x14ac:dyDescent="0.2">
      <c r="A658" s="1" t="s">
        <v>46</v>
      </c>
      <c r="B658">
        <v>5</v>
      </c>
      <c r="C658" s="1" t="s">
        <v>58</v>
      </c>
      <c r="D658" s="2">
        <v>45712</v>
      </c>
      <c r="E658" s="1" t="s">
        <v>48</v>
      </c>
      <c r="F658" s="1" t="s">
        <v>49</v>
      </c>
      <c r="G658">
        <v>12</v>
      </c>
      <c r="H658" t="s">
        <v>50</v>
      </c>
      <c r="I658">
        <v>0</v>
      </c>
      <c r="J658" t="s">
        <v>51</v>
      </c>
      <c r="K658" s="1" t="s">
        <v>49</v>
      </c>
      <c r="L658">
        <v>10</v>
      </c>
      <c r="M658">
        <v>610.79999999999995</v>
      </c>
      <c r="N658">
        <v>15</v>
      </c>
      <c r="Q658">
        <v>595.79999999999995</v>
      </c>
      <c r="R658" s="1"/>
    </row>
    <row r="659" spans="1:18" x14ac:dyDescent="0.2">
      <c r="A659" s="1" t="s">
        <v>53</v>
      </c>
      <c r="B659">
        <v>5</v>
      </c>
      <c r="C659" s="1" t="s">
        <v>58</v>
      </c>
      <c r="D659" s="2">
        <v>45712</v>
      </c>
      <c r="E659" s="1" t="s">
        <v>48</v>
      </c>
      <c r="F659" s="1" t="s">
        <v>49</v>
      </c>
      <c r="G659">
        <v>12</v>
      </c>
      <c r="H659" t="s">
        <v>50</v>
      </c>
      <c r="I659">
        <v>0</v>
      </c>
      <c r="J659" t="s">
        <v>51</v>
      </c>
      <c r="K659" s="1" t="s">
        <v>49</v>
      </c>
      <c r="L659">
        <v>10</v>
      </c>
      <c r="M659">
        <v>633.5</v>
      </c>
      <c r="N659">
        <v>15</v>
      </c>
      <c r="Q659">
        <v>618.5</v>
      </c>
      <c r="R659" s="1"/>
    </row>
    <row r="660" spans="1:18" x14ac:dyDescent="0.2">
      <c r="A660" s="1" t="s">
        <v>46</v>
      </c>
      <c r="B660">
        <v>1</v>
      </c>
      <c r="C660" s="1" t="s">
        <v>54</v>
      </c>
      <c r="D660" s="2">
        <v>45713</v>
      </c>
      <c r="E660" s="1" t="s">
        <v>48</v>
      </c>
      <c r="F660" s="1" t="s">
        <v>49</v>
      </c>
      <c r="G660">
        <v>2</v>
      </c>
      <c r="H660" t="s">
        <v>50</v>
      </c>
      <c r="I660">
        <v>0</v>
      </c>
      <c r="J660" t="s">
        <v>51</v>
      </c>
      <c r="K660" s="1" t="s">
        <v>49</v>
      </c>
      <c r="L660">
        <v>7</v>
      </c>
      <c r="M660">
        <v>174.72</v>
      </c>
      <c r="N660">
        <v>1.4000000000000001</v>
      </c>
      <c r="O660">
        <v>70</v>
      </c>
      <c r="Q660">
        <v>173.32</v>
      </c>
      <c r="R660" s="1"/>
    </row>
    <row r="661" spans="1:18" x14ac:dyDescent="0.2">
      <c r="A661" s="1" t="s">
        <v>53</v>
      </c>
      <c r="B661">
        <v>1</v>
      </c>
      <c r="C661" s="1" t="s">
        <v>54</v>
      </c>
      <c r="D661" s="2">
        <v>45713</v>
      </c>
      <c r="E661" s="1" t="s">
        <v>48</v>
      </c>
      <c r="F661" s="1" t="s">
        <v>49</v>
      </c>
      <c r="G661">
        <v>2</v>
      </c>
      <c r="H661" t="s">
        <v>50</v>
      </c>
      <c r="I661">
        <v>0</v>
      </c>
      <c r="J661" t="s">
        <v>51</v>
      </c>
      <c r="K661" s="1" t="s">
        <v>49</v>
      </c>
      <c r="L661">
        <v>9</v>
      </c>
      <c r="M661">
        <v>154.25</v>
      </c>
      <c r="N661">
        <v>1.8</v>
      </c>
      <c r="O661">
        <v>44</v>
      </c>
      <c r="Q661">
        <v>152.44999999999999</v>
      </c>
      <c r="R661" s="1"/>
    </row>
    <row r="662" spans="1:18" x14ac:dyDescent="0.2">
      <c r="A662" s="1" t="s">
        <v>46</v>
      </c>
      <c r="B662">
        <v>2</v>
      </c>
      <c r="C662" s="1" t="s">
        <v>47</v>
      </c>
      <c r="D662" s="2">
        <v>45713</v>
      </c>
      <c r="E662" s="1" t="s">
        <v>48</v>
      </c>
      <c r="F662" s="1" t="s">
        <v>49</v>
      </c>
      <c r="G662">
        <v>3</v>
      </c>
      <c r="H662" t="s">
        <v>50</v>
      </c>
      <c r="I662">
        <v>0</v>
      </c>
      <c r="J662" t="s">
        <v>51</v>
      </c>
      <c r="K662" s="1" t="s">
        <v>49</v>
      </c>
      <c r="L662">
        <v>11</v>
      </c>
      <c r="M662">
        <v>162.03</v>
      </c>
      <c r="N662">
        <v>3.3</v>
      </c>
      <c r="Q662">
        <v>158.72999999999999</v>
      </c>
      <c r="R662" s="1"/>
    </row>
    <row r="663" spans="1:18" x14ac:dyDescent="0.2">
      <c r="A663" s="1" t="s">
        <v>53</v>
      </c>
      <c r="B663">
        <v>2</v>
      </c>
      <c r="C663" s="1" t="s">
        <v>47</v>
      </c>
      <c r="D663" s="2">
        <v>45713</v>
      </c>
      <c r="E663" s="1" t="s">
        <v>48</v>
      </c>
      <c r="F663" s="1" t="s">
        <v>49</v>
      </c>
      <c r="G663">
        <v>3</v>
      </c>
      <c r="H663" t="s">
        <v>50</v>
      </c>
      <c r="I663">
        <v>0</v>
      </c>
      <c r="J663" t="s">
        <v>51</v>
      </c>
      <c r="K663" s="1" t="s">
        <v>49</v>
      </c>
      <c r="L663">
        <v>11</v>
      </c>
      <c r="M663">
        <v>155.07999999999998</v>
      </c>
      <c r="N663">
        <v>3.3</v>
      </c>
      <c r="Q663">
        <v>151.77999999999997</v>
      </c>
      <c r="R663" s="1"/>
    </row>
    <row r="664" spans="1:18" x14ac:dyDescent="0.2">
      <c r="A664" s="1" t="s">
        <v>46</v>
      </c>
      <c r="B664">
        <v>3</v>
      </c>
      <c r="C664" s="1" t="s">
        <v>55</v>
      </c>
      <c r="D664" s="2">
        <v>45713</v>
      </c>
      <c r="E664" s="1" t="s">
        <v>48</v>
      </c>
      <c r="F664" s="1" t="s">
        <v>49</v>
      </c>
      <c r="G664">
        <v>7</v>
      </c>
      <c r="H664" t="s">
        <v>50</v>
      </c>
      <c r="I664">
        <v>0</v>
      </c>
      <c r="J664" t="s">
        <v>51</v>
      </c>
      <c r="K664" s="1" t="s">
        <v>49</v>
      </c>
      <c r="L664">
        <v>11</v>
      </c>
      <c r="M664">
        <v>375.47</v>
      </c>
      <c r="N664">
        <v>9.9</v>
      </c>
      <c r="Q664">
        <v>365.57000000000005</v>
      </c>
      <c r="R664" s="1"/>
    </row>
    <row r="665" spans="1:18" x14ac:dyDescent="0.2">
      <c r="A665" s="1" t="s">
        <v>53</v>
      </c>
      <c r="B665">
        <v>3</v>
      </c>
      <c r="C665" s="1" t="s">
        <v>55</v>
      </c>
      <c r="D665" s="2">
        <v>45713</v>
      </c>
      <c r="E665" s="1" t="s">
        <v>48</v>
      </c>
      <c r="F665" s="1" t="s">
        <v>49</v>
      </c>
      <c r="G665">
        <v>7</v>
      </c>
      <c r="H665" t="s">
        <v>50</v>
      </c>
      <c r="I665">
        <v>0</v>
      </c>
      <c r="J665" t="s">
        <v>51</v>
      </c>
      <c r="K665" s="1" t="s">
        <v>49</v>
      </c>
      <c r="L665">
        <v>8</v>
      </c>
      <c r="M665">
        <v>314.42</v>
      </c>
      <c r="N665">
        <v>7.2</v>
      </c>
      <c r="Q665">
        <v>307.22000000000003</v>
      </c>
      <c r="R665" s="1"/>
    </row>
    <row r="666" spans="1:18" x14ac:dyDescent="0.2">
      <c r="A666" s="1" t="s">
        <v>46</v>
      </c>
      <c r="B666">
        <v>4</v>
      </c>
      <c r="C666" s="1" t="s">
        <v>103</v>
      </c>
      <c r="D666" s="2">
        <v>45713</v>
      </c>
      <c r="E666" s="1" t="s">
        <v>48</v>
      </c>
      <c r="F666" s="1" t="s">
        <v>49</v>
      </c>
      <c r="G666">
        <v>24</v>
      </c>
      <c r="H666" t="s">
        <v>50</v>
      </c>
      <c r="I666">
        <v>0</v>
      </c>
      <c r="J666" t="s">
        <v>51</v>
      </c>
      <c r="K666" s="1" t="s">
        <v>49</v>
      </c>
      <c r="L666">
        <v>8</v>
      </c>
      <c r="M666">
        <v>484.41000000000008</v>
      </c>
      <c r="N666">
        <v>24</v>
      </c>
      <c r="Q666">
        <v>460.41000000000008</v>
      </c>
      <c r="R666" s="1"/>
    </row>
    <row r="667" spans="1:18" x14ac:dyDescent="0.2">
      <c r="A667" s="1" t="s">
        <v>46</v>
      </c>
      <c r="B667">
        <v>4</v>
      </c>
      <c r="C667" s="1" t="s">
        <v>70</v>
      </c>
      <c r="D667" s="2">
        <v>45713</v>
      </c>
      <c r="E667" s="1" t="s">
        <v>48</v>
      </c>
      <c r="F667" s="1" t="s">
        <v>49</v>
      </c>
      <c r="G667">
        <v>16</v>
      </c>
      <c r="H667" t="s">
        <v>50</v>
      </c>
      <c r="I667">
        <v>0</v>
      </c>
      <c r="J667" t="s">
        <v>51</v>
      </c>
      <c r="K667" s="1" t="s">
        <v>49</v>
      </c>
      <c r="L667">
        <v>2</v>
      </c>
      <c r="M667">
        <v>95.52</v>
      </c>
      <c r="N667">
        <v>3.8</v>
      </c>
      <c r="Q667">
        <v>91.72</v>
      </c>
      <c r="R667" s="1"/>
    </row>
    <row r="668" spans="1:18" x14ac:dyDescent="0.2">
      <c r="A668" s="1" t="s">
        <v>46</v>
      </c>
      <c r="B668">
        <v>4</v>
      </c>
      <c r="C668" s="1" t="s">
        <v>227</v>
      </c>
      <c r="D668" s="2">
        <v>45713</v>
      </c>
      <c r="E668" s="1" t="s">
        <v>48</v>
      </c>
      <c r="F668" s="1" t="s">
        <v>49</v>
      </c>
      <c r="G668">
        <v>16</v>
      </c>
      <c r="H668" t="s">
        <v>209</v>
      </c>
      <c r="I668" t="s">
        <v>51</v>
      </c>
      <c r="J668">
        <v>100</v>
      </c>
      <c r="K668" s="1" t="s">
        <v>49</v>
      </c>
      <c r="L668">
        <v>2</v>
      </c>
      <c r="M668">
        <v>102.50999999999999</v>
      </c>
      <c r="N668">
        <v>3.8</v>
      </c>
      <c r="Q668">
        <v>98.71</v>
      </c>
      <c r="R668" s="1"/>
    </row>
    <row r="669" spans="1:18" x14ac:dyDescent="0.2">
      <c r="A669" s="1" t="s">
        <v>46</v>
      </c>
      <c r="B669">
        <v>4</v>
      </c>
      <c r="C669" s="1" t="s">
        <v>228</v>
      </c>
      <c r="D669" s="2">
        <v>45713</v>
      </c>
      <c r="E669" s="1" t="s">
        <v>57</v>
      </c>
      <c r="F669" s="1" t="s">
        <v>49</v>
      </c>
      <c r="G669">
        <v>7.5</v>
      </c>
      <c r="H669">
        <v>10</v>
      </c>
      <c r="I669">
        <v>0</v>
      </c>
      <c r="J669">
        <v>145</v>
      </c>
      <c r="K669" s="1" t="s">
        <v>49</v>
      </c>
      <c r="L669">
        <v>4</v>
      </c>
      <c r="M669">
        <v>183.05</v>
      </c>
      <c r="N669">
        <v>7.6999999999999993</v>
      </c>
      <c r="Q669">
        <v>175.35000000000002</v>
      </c>
      <c r="R669" s="1"/>
    </row>
    <row r="670" spans="1:18" x14ac:dyDescent="0.2">
      <c r="A670" s="1" t="s">
        <v>53</v>
      </c>
      <c r="B670">
        <v>4</v>
      </c>
      <c r="C670" s="1" t="s">
        <v>227</v>
      </c>
      <c r="D670" s="2">
        <v>45713</v>
      </c>
      <c r="E670" s="1" t="s">
        <v>48</v>
      </c>
      <c r="F670" s="1" t="s">
        <v>49</v>
      </c>
      <c r="G670">
        <v>16</v>
      </c>
      <c r="H670" t="s">
        <v>209</v>
      </c>
      <c r="I670" t="s">
        <v>51</v>
      </c>
      <c r="J670">
        <v>100</v>
      </c>
      <c r="K670" s="1" t="s">
        <v>49</v>
      </c>
      <c r="L670">
        <v>1</v>
      </c>
      <c r="M670">
        <v>46.32</v>
      </c>
      <c r="N670">
        <v>1.6</v>
      </c>
      <c r="Q670">
        <v>44.72</v>
      </c>
      <c r="R670" s="1"/>
    </row>
    <row r="671" spans="1:18" x14ac:dyDescent="0.2">
      <c r="A671" s="1" t="s">
        <v>53</v>
      </c>
      <c r="B671">
        <v>4</v>
      </c>
      <c r="C671" s="1" t="s">
        <v>229</v>
      </c>
      <c r="D671" s="2">
        <v>45713</v>
      </c>
      <c r="E671" s="1" t="s">
        <v>48</v>
      </c>
      <c r="F671" s="1" t="s">
        <v>49</v>
      </c>
      <c r="G671">
        <v>16</v>
      </c>
      <c r="H671" t="s">
        <v>209</v>
      </c>
      <c r="I671" t="s">
        <v>51</v>
      </c>
      <c r="J671">
        <v>100</v>
      </c>
      <c r="K671" s="1" t="s">
        <v>49</v>
      </c>
      <c r="L671">
        <v>1</v>
      </c>
      <c r="M671">
        <v>50.06</v>
      </c>
      <c r="N671">
        <v>1.6</v>
      </c>
      <c r="Q671">
        <v>48.46</v>
      </c>
      <c r="R671" s="1"/>
    </row>
    <row r="672" spans="1:18" x14ac:dyDescent="0.2">
      <c r="A672" s="1" t="s">
        <v>53</v>
      </c>
      <c r="B672">
        <v>4</v>
      </c>
      <c r="C672" s="1" t="s">
        <v>230</v>
      </c>
      <c r="D672" s="2">
        <v>45713</v>
      </c>
      <c r="E672" s="1" t="s">
        <v>60</v>
      </c>
      <c r="F672" s="1" t="s">
        <v>49</v>
      </c>
      <c r="G672">
        <v>16.2</v>
      </c>
      <c r="H672" t="s">
        <v>51</v>
      </c>
      <c r="I672" t="s">
        <v>51</v>
      </c>
      <c r="J672">
        <v>3500</v>
      </c>
      <c r="K672" s="1" t="s">
        <v>49</v>
      </c>
      <c r="L672">
        <v>10</v>
      </c>
      <c r="M672">
        <v>469.36</v>
      </c>
      <c r="N672">
        <v>16</v>
      </c>
      <c r="Q672">
        <v>453.36</v>
      </c>
      <c r="R672" s="1"/>
    </row>
    <row r="673" spans="1:18" x14ac:dyDescent="0.2">
      <c r="A673" s="1" t="s">
        <v>53</v>
      </c>
      <c r="B673">
        <v>4</v>
      </c>
      <c r="C673" s="1" t="s">
        <v>230</v>
      </c>
      <c r="D673" s="2">
        <v>45713</v>
      </c>
      <c r="E673" s="1" t="s">
        <v>60</v>
      </c>
      <c r="F673" s="1" t="s">
        <v>49</v>
      </c>
      <c r="G673">
        <v>16.2</v>
      </c>
      <c r="H673" t="s">
        <v>51</v>
      </c>
      <c r="I673" t="s">
        <v>51</v>
      </c>
      <c r="J673">
        <v>3500</v>
      </c>
      <c r="K673" s="1" t="s">
        <v>49</v>
      </c>
      <c r="L673">
        <v>4</v>
      </c>
      <c r="M673">
        <v>130.24</v>
      </c>
      <c r="N673">
        <v>6.4</v>
      </c>
      <c r="Q673">
        <v>123.84</v>
      </c>
      <c r="R673" s="1"/>
    </row>
    <row r="674" spans="1:18" x14ac:dyDescent="0.2">
      <c r="A674" s="1" t="s">
        <v>46</v>
      </c>
      <c r="B674">
        <v>5</v>
      </c>
      <c r="C674" s="1" t="s">
        <v>58</v>
      </c>
      <c r="D674" s="2">
        <v>45713</v>
      </c>
      <c r="E674" s="1" t="s">
        <v>48</v>
      </c>
      <c r="F674" s="1" t="s">
        <v>49</v>
      </c>
      <c r="G674">
        <v>12</v>
      </c>
      <c r="H674" t="s">
        <v>50</v>
      </c>
      <c r="I674">
        <v>0</v>
      </c>
      <c r="J674" t="s">
        <v>51</v>
      </c>
      <c r="K674" s="1" t="s">
        <v>49</v>
      </c>
      <c r="L674">
        <v>8</v>
      </c>
      <c r="M674">
        <v>445.46000000000004</v>
      </c>
      <c r="N674">
        <v>12.8</v>
      </c>
      <c r="Q674">
        <v>432.66</v>
      </c>
      <c r="R674" s="1"/>
    </row>
    <row r="675" spans="1:18" x14ac:dyDescent="0.2">
      <c r="A675" s="1" t="s">
        <v>46</v>
      </c>
      <c r="B675">
        <v>5</v>
      </c>
      <c r="C675" s="1" t="s">
        <v>231</v>
      </c>
      <c r="D675" s="2">
        <v>45713</v>
      </c>
      <c r="E675" s="1" t="s">
        <v>57</v>
      </c>
      <c r="F675" s="1" t="s">
        <v>49</v>
      </c>
      <c r="G675">
        <v>8</v>
      </c>
      <c r="H675">
        <v>10</v>
      </c>
      <c r="I675">
        <v>0</v>
      </c>
      <c r="J675">
        <v>155</v>
      </c>
      <c r="K675" s="1" t="s">
        <v>49</v>
      </c>
      <c r="L675">
        <v>5</v>
      </c>
      <c r="M675">
        <v>131.69</v>
      </c>
      <c r="N675">
        <v>5</v>
      </c>
      <c r="Q675">
        <v>126.69</v>
      </c>
      <c r="R675" s="1"/>
    </row>
    <row r="676" spans="1:18" x14ac:dyDescent="0.2">
      <c r="A676" s="1" t="s">
        <v>53</v>
      </c>
      <c r="B676">
        <v>5</v>
      </c>
      <c r="C676" s="1" t="s">
        <v>231</v>
      </c>
      <c r="D676" s="2">
        <v>45713</v>
      </c>
      <c r="E676" s="1" t="s">
        <v>57</v>
      </c>
      <c r="F676" s="1" t="s">
        <v>49</v>
      </c>
      <c r="G676">
        <v>8</v>
      </c>
      <c r="H676">
        <v>10</v>
      </c>
      <c r="I676">
        <v>0</v>
      </c>
      <c r="J676">
        <v>155</v>
      </c>
      <c r="K676" s="1" t="s">
        <v>49</v>
      </c>
      <c r="L676">
        <v>1</v>
      </c>
      <c r="M676">
        <v>28.2</v>
      </c>
      <c r="N676">
        <v>1</v>
      </c>
      <c r="Q676">
        <v>27.2</v>
      </c>
      <c r="R676" s="1"/>
    </row>
    <row r="677" spans="1:18" x14ac:dyDescent="0.2">
      <c r="A677" s="1" t="s">
        <v>53</v>
      </c>
      <c r="B677">
        <v>5</v>
      </c>
      <c r="C677" s="1" t="s">
        <v>83</v>
      </c>
      <c r="D677" s="2">
        <v>45713</v>
      </c>
      <c r="E677" s="1" t="s">
        <v>48</v>
      </c>
      <c r="F677" s="1" t="s">
        <v>49</v>
      </c>
      <c r="G677">
        <v>8</v>
      </c>
      <c r="H677" t="s">
        <v>50</v>
      </c>
      <c r="I677">
        <v>0</v>
      </c>
      <c r="J677" t="s">
        <v>51</v>
      </c>
      <c r="K677" s="1" t="s">
        <v>49</v>
      </c>
      <c r="L677">
        <v>11</v>
      </c>
      <c r="M677">
        <v>522.77499999999998</v>
      </c>
      <c r="N677">
        <v>8.8000000000000007</v>
      </c>
      <c r="Q677">
        <v>513.97500000000002</v>
      </c>
      <c r="R677" s="1"/>
    </row>
    <row r="678" spans="1:18" x14ac:dyDescent="0.2">
      <c r="A678" s="1" t="s">
        <v>46</v>
      </c>
      <c r="B678">
        <v>1</v>
      </c>
      <c r="C678" s="1" t="s">
        <v>54</v>
      </c>
      <c r="D678" s="2">
        <v>45714</v>
      </c>
      <c r="E678" s="1" t="s">
        <v>48</v>
      </c>
      <c r="F678" s="1" t="s">
        <v>49</v>
      </c>
      <c r="G678">
        <v>2</v>
      </c>
      <c r="H678" t="s">
        <v>50</v>
      </c>
      <c r="I678">
        <v>0</v>
      </c>
      <c r="J678" t="s">
        <v>51</v>
      </c>
      <c r="K678" s="1" t="s">
        <v>49</v>
      </c>
      <c r="L678">
        <v>10</v>
      </c>
      <c r="M678">
        <v>144.59</v>
      </c>
      <c r="N678">
        <v>2</v>
      </c>
      <c r="O678">
        <v>35</v>
      </c>
      <c r="Q678">
        <v>142.59</v>
      </c>
      <c r="R678" s="1"/>
    </row>
    <row r="679" spans="1:18" x14ac:dyDescent="0.2">
      <c r="A679" s="1" t="s">
        <v>53</v>
      </c>
      <c r="B679">
        <v>1</v>
      </c>
      <c r="C679" s="1" t="s">
        <v>54</v>
      </c>
      <c r="D679" s="2">
        <v>45714</v>
      </c>
      <c r="E679" s="1" t="s">
        <v>48</v>
      </c>
      <c r="F679" s="1" t="s">
        <v>49</v>
      </c>
      <c r="G679">
        <v>2</v>
      </c>
      <c r="H679" t="s">
        <v>50</v>
      </c>
      <c r="I679">
        <v>0</v>
      </c>
      <c r="J679" t="s">
        <v>51</v>
      </c>
      <c r="K679" s="1" t="s">
        <v>49</v>
      </c>
      <c r="L679">
        <v>10</v>
      </c>
      <c r="M679">
        <v>143.48999999999998</v>
      </c>
      <c r="N679">
        <v>2</v>
      </c>
      <c r="O679">
        <v>20</v>
      </c>
      <c r="Q679">
        <v>141.48999999999998</v>
      </c>
      <c r="R679" s="1"/>
    </row>
    <row r="680" spans="1:18" x14ac:dyDescent="0.2">
      <c r="A680" s="1" t="s">
        <v>46</v>
      </c>
      <c r="B680">
        <v>2</v>
      </c>
      <c r="C680" s="1" t="s">
        <v>47</v>
      </c>
      <c r="D680" s="2">
        <v>45714</v>
      </c>
      <c r="E680" s="1" t="s">
        <v>48</v>
      </c>
      <c r="F680" s="1" t="s">
        <v>49</v>
      </c>
      <c r="G680">
        <v>3</v>
      </c>
      <c r="H680" t="s">
        <v>50</v>
      </c>
      <c r="I680">
        <v>0</v>
      </c>
      <c r="J680" t="s">
        <v>51</v>
      </c>
      <c r="K680" s="1" t="s">
        <v>49</v>
      </c>
      <c r="L680">
        <v>2</v>
      </c>
      <c r="M680">
        <v>29.75</v>
      </c>
      <c r="N680">
        <v>0.6</v>
      </c>
      <c r="Q680">
        <v>29.15</v>
      </c>
      <c r="R680" s="1"/>
    </row>
    <row r="681" spans="1:18" x14ac:dyDescent="0.2">
      <c r="A681" s="1" t="s">
        <v>46</v>
      </c>
      <c r="B681">
        <v>2</v>
      </c>
      <c r="C681" s="1" t="s">
        <v>74</v>
      </c>
      <c r="D681" s="2">
        <v>45714</v>
      </c>
      <c r="E681" s="1" t="s">
        <v>48</v>
      </c>
      <c r="F681" s="1" t="s">
        <v>49</v>
      </c>
      <c r="G681">
        <v>4</v>
      </c>
      <c r="H681" t="s">
        <v>50</v>
      </c>
      <c r="I681">
        <v>0</v>
      </c>
      <c r="J681" t="s">
        <v>51</v>
      </c>
      <c r="K681" s="1" t="s">
        <v>49</v>
      </c>
      <c r="L681">
        <v>7</v>
      </c>
      <c r="M681">
        <v>129.18</v>
      </c>
      <c r="N681">
        <v>2.8000000000000003</v>
      </c>
      <c r="Q681">
        <v>126.38000000000001</v>
      </c>
      <c r="R681" s="1"/>
    </row>
    <row r="682" spans="1:18" x14ac:dyDescent="0.2">
      <c r="A682" s="1" t="s">
        <v>53</v>
      </c>
      <c r="B682">
        <v>2</v>
      </c>
      <c r="C682" s="1" t="s">
        <v>74</v>
      </c>
      <c r="D682" s="2">
        <v>45714</v>
      </c>
      <c r="E682" s="1" t="s">
        <v>48</v>
      </c>
      <c r="F682" s="1" t="s">
        <v>49</v>
      </c>
      <c r="G682">
        <v>4</v>
      </c>
      <c r="H682" t="s">
        <v>50</v>
      </c>
      <c r="I682">
        <v>0</v>
      </c>
      <c r="J682" t="s">
        <v>51</v>
      </c>
      <c r="K682" s="1" t="s">
        <v>49</v>
      </c>
      <c r="L682">
        <v>10</v>
      </c>
      <c r="M682">
        <v>172.38</v>
      </c>
      <c r="N682">
        <v>4</v>
      </c>
      <c r="Q682">
        <v>168.38</v>
      </c>
      <c r="R682" s="1"/>
    </row>
    <row r="683" spans="1:18" x14ac:dyDescent="0.2">
      <c r="A683" s="1" t="s">
        <v>46</v>
      </c>
      <c r="B683">
        <v>3</v>
      </c>
      <c r="C683" s="1" t="s">
        <v>55</v>
      </c>
      <c r="D683" s="2">
        <v>45714</v>
      </c>
      <c r="E683" s="1" t="s">
        <v>48</v>
      </c>
      <c r="F683" s="1" t="s">
        <v>49</v>
      </c>
      <c r="G683">
        <v>7</v>
      </c>
      <c r="H683" t="s">
        <v>50</v>
      </c>
      <c r="I683">
        <v>0</v>
      </c>
      <c r="J683" t="s">
        <v>51</v>
      </c>
      <c r="K683" s="1" t="s">
        <v>49</v>
      </c>
      <c r="L683">
        <v>3</v>
      </c>
      <c r="M683">
        <v>106.22999999999999</v>
      </c>
      <c r="N683">
        <v>2.7</v>
      </c>
      <c r="Q683">
        <v>103.52999999999999</v>
      </c>
      <c r="R683" s="1"/>
    </row>
    <row r="684" spans="1:18" x14ac:dyDescent="0.2">
      <c r="A684" s="1" t="s">
        <v>46</v>
      </c>
      <c r="B684">
        <v>3</v>
      </c>
      <c r="C684" s="1" t="s">
        <v>232</v>
      </c>
      <c r="D684" s="2">
        <v>45714</v>
      </c>
      <c r="E684" s="1" t="s">
        <v>57</v>
      </c>
      <c r="F684" s="1" t="s">
        <v>49</v>
      </c>
      <c r="G684">
        <v>7</v>
      </c>
      <c r="H684">
        <v>10</v>
      </c>
      <c r="I684">
        <v>0</v>
      </c>
      <c r="J684">
        <v>160</v>
      </c>
      <c r="K684" s="1" t="s">
        <v>49</v>
      </c>
      <c r="L684">
        <v>6</v>
      </c>
      <c r="M684">
        <v>179.81</v>
      </c>
      <c r="N684">
        <v>5.4</v>
      </c>
      <c r="Q684">
        <v>174.41</v>
      </c>
      <c r="R684" s="1"/>
    </row>
    <row r="685" spans="1:18" x14ac:dyDescent="0.2">
      <c r="A685" s="1" t="s">
        <v>46</v>
      </c>
      <c r="B685">
        <v>3</v>
      </c>
      <c r="C685" s="1" t="s">
        <v>233</v>
      </c>
      <c r="D685" s="2">
        <v>45714</v>
      </c>
      <c r="E685" s="1" t="s">
        <v>57</v>
      </c>
      <c r="F685" s="1" t="s">
        <v>49</v>
      </c>
      <c r="G685">
        <v>6</v>
      </c>
      <c r="H685">
        <v>10</v>
      </c>
      <c r="I685">
        <v>0</v>
      </c>
      <c r="J685">
        <v>830</v>
      </c>
      <c r="K685" s="1" t="s">
        <v>49</v>
      </c>
      <c r="L685">
        <v>2</v>
      </c>
      <c r="M685">
        <v>66.069999999999993</v>
      </c>
      <c r="N685">
        <v>1.6</v>
      </c>
      <c r="Q685">
        <v>64.47</v>
      </c>
      <c r="R685" s="1"/>
    </row>
    <row r="686" spans="1:18" x14ac:dyDescent="0.2">
      <c r="A686" s="1" t="s">
        <v>53</v>
      </c>
      <c r="B686">
        <v>3</v>
      </c>
      <c r="C686" s="1" t="s">
        <v>233</v>
      </c>
      <c r="D686" s="2">
        <v>45714</v>
      </c>
      <c r="E686" s="1" t="s">
        <v>57</v>
      </c>
      <c r="F686" s="1" t="s">
        <v>49</v>
      </c>
      <c r="G686">
        <v>6</v>
      </c>
      <c r="H686">
        <v>10</v>
      </c>
      <c r="I686">
        <v>0</v>
      </c>
      <c r="J686">
        <v>830</v>
      </c>
      <c r="K686" s="1" t="s">
        <v>49</v>
      </c>
      <c r="L686">
        <v>12</v>
      </c>
      <c r="M686">
        <v>328.25</v>
      </c>
      <c r="N686">
        <v>7.1999999999999993</v>
      </c>
      <c r="Q686">
        <v>321.05</v>
      </c>
      <c r="R686" s="1"/>
    </row>
    <row r="687" spans="1:18" x14ac:dyDescent="0.2">
      <c r="A687" s="1" t="s">
        <v>46</v>
      </c>
      <c r="B687">
        <v>4</v>
      </c>
      <c r="C687" s="1" t="s">
        <v>230</v>
      </c>
      <c r="D687" s="2">
        <v>45714</v>
      </c>
      <c r="E687" s="1" t="s">
        <v>60</v>
      </c>
      <c r="F687" s="1" t="s">
        <v>49</v>
      </c>
      <c r="G687">
        <v>16.2</v>
      </c>
      <c r="H687" t="s">
        <v>51</v>
      </c>
      <c r="I687" t="s">
        <v>51</v>
      </c>
      <c r="J687">
        <v>3500</v>
      </c>
      <c r="K687" s="1" t="s">
        <v>49</v>
      </c>
      <c r="L687">
        <v>16</v>
      </c>
      <c r="M687">
        <v>821.07</v>
      </c>
      <c r="N687">
        <v>30.4</v>
      </c>
      <c r="Q687">
        <v>790.67000000000007</v>
      </c>
      <c r="R687" s="1"/>
    </row>
    <row r="688" spans="1:18" x14ac:dyDescent="0.2">
      <c r="A688" s="1" t="s">
        <v>53</v>
      </c>
      <c r="B688">
        <v>4</v>
      </c>
      <c r="C688" s="1" t="s">
        <v>230</v>
      </c>
      <c r="D688" s="2">
        <v>45714</v>
      </c>
      <c r="E688" s="1" t="s">
        <v>60</v>
      </c>
      <c r="F688" s="1" t="s">
        <v>49</v>
      </c>
      <c r="G688">
        <v>16.2</v>
      </c>
      <c r="H688" t="s">
        <v>51</v>
      </c>
      <c r="I688" t="s">
        <v>51</v>
      </c>
      <c r="J688">
        <v>3500</v>
      </c>
      <c r="K688" s="1" t="s">
        <v>49</v>
      </c>
      <c r="L688">
        <v>16</v>
      </c>
      <c r="M688">
        <v>748.36</v>
      </c>
      <c r="N688">
        <v>30.4</v>
      </c>
      <c r="Q688">
        <v>717.96</v>
      </c>
      <c r="R688" s="1"/>
    </row>
    <row r="689" spans="1:18" x14ac:dyDescent="0.2">
      <c r="A689" s="1" t="s">
        <v>46</v>
      </c>
      <c r="B689">
        <v>5</v>
      </c>
      <c r="C689" s="1" t="s">
        <v>83</v>
      </c>
      <c r="D689" s="2">
        <v>45714</v>
      </c>
      <c r="E689" s="1" t="s">
        <v>48</v>
      </c>
      <c r="F689" s="1" t="s">
        <v>49</v>
      </c>
      <c r="G689">
        <v>8</v>
      </c>
      <c r="H689" t="s">
        <v>50</v>
      </c>
      <c r="I689">
        <v>0</v>
      </c>
      <c r="J689" t="s">
        <v>51</v>
      </c>
      <c r="K689" s="1" t="s">
        <v>49</v>
      </c>
      <c r="L689">
        <v>10</v>
      </c>
      <c r="M689">
        <v>404.24</v>
      </c>
      <c r="N689">
        <v>10</v>
      </c>
      <c r="Q689">
        <v>394.24</v>
      </c>
      <c r="R689" s="1"/>
    </row>
    <row r="690" spans="1:18" x14ac:dyDescent="0.2">
      <c r="A690" s="1" t="s">
        <v>46</v>
      </c>
      <c r="B690">
        <v>5</v>
      </c>
      <c r="C690" s="1" t="s">
        <v>87</v>
      </c>
      <c r="D690" s="2">
        <v>45714</v>
      </c>
      <c r="E690" s="1" t="s">
        <v>48</v>
      </c>
      <c r="F690" s="1" t="s">
        <v>49</v>
      </c>
      <c r="G690">
        <v>14</v>
      </c>
      <c r="H690" t="s">
        <v>50</v>
      </c>
      <c r="I690">
        <v>0</v>
      </c>
      <c r="J690" t="s">
        <v>51</v>
      </c>
      <c r="K690" s="1" t="s">
        <v>49</v>
      </c>
      <c r="L690">
        <v>4</v>
      </c>
      <c r="M690">
        <v>190.32</v>
      </c>
      <c r="N690">
        <v>6.8</v>
      </c>
      <c r="Q690">
        <v>183.51999999999998</v>
      </c>
      <c r="R690" s="1"/>
    </row>
    <row r="691" spans="1:18" x14ac:dyDescent="0.2">
      <c r="A691" s="1" t="s">
        <v>53</v>
      </c>
      <c r="B691">
        <v>5</v>
      </c>
      <c r="C691" s="1" t="s">
        <v>87</v>
      </c>
      <c r="D691" s="2">
        <v>45714</v>
      </c>
      <c r="E691" s="1" t="s">
        <v>48</v>
      </c>
      <c r="F691" s="1" t="s">
        <v>49</v>
      </c>
      <c r="G691">
        <v>14</v>
      </c>
      <c r="H691" t="s">
        <v>50</v>
      </c>
      <c r="I691">
        <v>0</v>
      </c>
      <c r="J691" t="s">
        <v>51</v>
      </c>
      <c r="K691" s="1" t="s">
        <v>49</v>
      </c>
      <c r="L691">
        <v>11</v>
      </c>
      <c r="M691">
        <v>581.74</v>
      </c>
      <c r="N691">
        <v>18.7</v>
      </c>
      <c r="Q691">
        <v>563.04</v>
      </c>
      <c r="R691" s="1"/>
    </row>
    <row r="692" spans="1:18" x14ac:dyDescent="0.2">
      <c r="A692" s="1" t="s">
        <v>46</v>
      </c>
      <c r="B692">
        <v>1</v>
      </c>
      <c r="C692" s="1" t="s">
        <v>54</v>
      </c>
      <c r="D692" s="2">
        <v>45715</v>
      </c>
      <c r="E692" s="1" t="s">
        <v>48</v>
      </c>
      <c r="F692" s="1" t="s">
        <v>49</v>
      </c>
      <c r="G692">
        <v>2</v>
      </c>
      <c r="H692" t="s">
        <v>50</v>
      </c>
      <c r="I692">
        <v>0</v>
      </c>
      <c r="J692" t="s">
        <v>51</v>
      </c>
      <c r="K692" s="1" t="s">
        <v>49</v>
      </c>
      <c r="L692">
        <v>10</v>
      </c>
      <c r="M692">
        <v>140.51999999999998</v>
      </c>
      <c r="N692">
        <v>2</v>
      </c>
      <c r="O692">
        <v>55</v>
      </c>
      <c r="Q692">
        <v>138.51999999999998</v>
      </c>
      <c r="R692" s="1"/>
    </row>
    <row r="693" spans="1:18" x14ac:dyDescent="0.2">
      <c r="A693" s="1" t="s">
        <v>53</v>
      </c>
      <c r="B693">
        <v>1</v>
      </c>
      <c r="C693" s="1" t="s">
        <v>54</v>
      </c>
      <c r="D693" s="2">
        <v>45715</v>
      </c>
      <c r="E693" s="1" t="s">
        <v>48</v>
      </c>
      <c r="F693" s="1" t="s">
        <v>49</v>
      </c>
      <c r="G693">
        <v>2</v>
      </c>
      <c r="H693" t="s">
        <v>50</v>
      </c>
      <c r="I693">
        <v>0</v>
      </c>
      <c r="J693" t="s">
        <v>51</v>
      </c>
      <c r="K693" s="1" t="s">
        <v>49</v>
      </c>
      <c r="L693">
        <v>10</v>
      </c>
      <c r="M693">
        <v>142.03</v>
      </c>
      <c r="N693">
        <v>2</v>
      </c>
      <c r="O693">
        <v>25</v>
      </c>
      <c r="Q693">
        <v>140.03</v>
      </c>
      <c r="R693" s="1"/>
    </row>
    <row r="694" spans="1:18" x14ac:dyDescent="0.2">
      <c r="A694" s="1" t="s">
        <v>46</v>
      </c>
      <c r="B694">
        <v>2</v>
      </c>
      <c r="C694" s="1" t="s">
        <v>74</v>
      </c>
      <c r="D694" s="2">
        <v>45715</v>
      </c>
      <c r="E694" s="1" t="s">
        <v>48</v>
      </c>
      <c r="F694" s="1" t="s">
        <v>49</v>
      </c>
      <c r="G694">
        <v>4</v>
      </c>
      <c r="H694" t="s">
        <v>50</v>
      </c>
      <c r="I694">
        <v>0</v>
      </c>
      <c r="J694" t="s">
        <v>51</v>
      </c>
      <c r="K694" s="1" t="s">
        <v>49</v>
      </c>
      <c r="L694">
        <v>9</v>
      </c>
      <c r="M694">
        <v>134.18</v>
      </c>
      <c r="N694">
        <v>3.6</v>
      </c>
      <c r="Q694">
        <v>130.58000000000001</v>
      </c>
      <c r="R694" s="1"/>
    </row>
    <row r="695" spans="1:18" x14ac:dyDescent="0.2">
      <c r="A695" s="1" t="s">
        <v>53</v>
      </c>
      <c r="B695">
        <v>2</v>
      </c>
      <c r="C695" s="1" t="s">
        <v>74</v>
      </c>
      <c r="D695" s="2">
        <v>45715</v>
      </c>
      <c r="E695" s="1" t="s">
        <v>48</v>
      </c>
      <c r="F695" s="1" t="s">
        <v>49</v>
      </c>
      <c r="G695">
        <v>4</v>
      </c>
      <c r="H695" t="s">
        <v>50</v>
      </c>
      <c r="I695">
        <v>0</v>
      </c>
      <c r="J695" t="s">
        <v>51</v>
      </c>
      <c r="K695" s="1" t="s">
        <v>49</v>
      </c>
      <c r="L695">
        <v>8</v>
      </c>
      <c r="M695">
        <v>142.80000000000001</v>
      </c>
      <c r="N695">
        <v>3.2</v>
      </c>
      <c r="Q695">
        <v>139.60000000000002</v>
      </c>
      <c r="R695" s="1"/>
    </row>
    <row r="696" spans="1:18" x14ac:dyDescent="0.2">
      <c r="A696" s="1" t="s">
        <v>46</v>
      </c>
      <c r="B696">
        <v>3</v>
      </c>
      <c r="C696" s="1" t="s">
        <v>233</v>
      </c>
      <c r="D696" s="2">
        <v>45715</v>
      </c>
      <c r="E696" s="1" t="s">
        <v>57</v>
      </c>
      <c r="F696" s="1" t="s">
        <v>49</v>
      </c>
      <c r="G696">
        <v>6</v>
      </c>
      <c r="H696">
        <v>10</v>
      </c>
      <c r="I696">
        <v>0</v>
      </c>
      <c r="J696">
        <v>830</v>
      </c>
      <c r="K696" s="1" t="s">
        <v>49</v>
      </c>
      <c r="L696">
        <v>11</v>
      </c>
      <c r="M696">
        <v>314.3</v>
      </c>
      <c r="N696">
        <v>7.6999999999999993</v>
      </c>
      <c r="Q696">
        <v>306.60000000000002</v>
      </c>
      <c r="R696" s="1"/>
    </row>
    <row r="697" spans="1:18" x14ac:dyDescent="0.2">
      <c r="A697" s="1" t="s">
        <v>53</v>
      </c>
      <c r="B697">
        <v>3</v>
      </c>
      <c r="C697" s="1" t="s">
        <v>233</v>
      </c>
      <c r="D697" s="2">
        <v>45715</v>
      </c>
      <c r="E697" s="1" t="s">
        <v>57</v>
      </c>
      <c r="F697" s="1" t="s">
        <v>49</v>
      </c>
      <c r="G697">
        <v>6</v>
      </c>
      <c r="H697">
        <v>10</v>
      </c>
      <c r="I697">
        <v>0</v>
      </c>
      <c r="J697">
        <v>830</v>
      </c>
      <c r="K697" s="1" t="s">
        <v>49</v>
      </c>
      <c r="L697">
        <v>2</v>
      </c>
      <c r="M697">
        <v>56.5</v>
      </c>
      <c r="N697">
        <v>1.4</v>
      </c>
      <c r="Q697">
        <v>55.1</v>
      </c>
      <c r="R697" s="1"/>
    </row>
    <row r="698" spans="1:18" x14ac:dyDescent="0.2">
      <c r="A698" s="1" t="s">
        <v>53</v>
      </c>
      <c r="B698">
        <v>3</v>
      </c>
      <c r="C698" s="1" t="s">
        <v>126</v>
      </c>
      <c r="D698" s="2">
        <v>45715</v>
      </c>
      <c r="E698" s="1" t="s">
        <v>48</v>
      </c>
      <c r="F698" s="1" t="s">
        <v>49</v>
      </c>
      <c r="G698">
        <v>6</v>
      </c>
      <c r="H698" t="s">
        <v>50</v>
      </c>
      <c r="I698">
        <v>0</v>
      </c>
      <c r="J698" t="s">
        <v>51</v>
      </c>
      <c r="K698" s="1" t="s">
        <v>49</v>
      </c>
      <c r="L698">
        <v>6</v>
      </c>
      <c r="M698">
        <v>213.23</v>
      </c>
      <c r="N698">
        <v>3.5999999999999996</v>
      </c>
      <c r="Q698">
        <v>209.63</v>
      </c>
      <c r="R698" s="1"/>
    </row>
    <row r="699" spans="1:18" x14ac:dyDescent="0.2">
      <c r="A699" s="1" t="s">
        <v>46</v>
      </c>
      <c r="B699">
        <v>4</v>
      </c>
      <c r="C699" s="1" t="s">
        <v>230</v>
      </c>
      <c r="D699" s="2">
        <v>45715</v>
      </c>
      <c r="E699" s="1" t="s">
        <v>60</v>
      </c>
      <c r="F699" s="1" t="s">
        <v>49</v>
      </c>
      <c r="G699">
        <v>16.2</v>
      </c>
      <c r="H699" t="s">
        <v>51</v>
      </c>
      <c r="I699" t="s">
        <v>51</v>
      </c>
      <c r="J699">
        <v>3500</v>
      </c>
      <c r="K699" s="1" t="s">
        <v>49</v>
      </c>
      <c r="L699">
        <v>16</v>
      </c>
      <c r="M699">
        <v>779.42000000000007</v>
      </c>
      <c r="N699">
        <v>30.4</v>
      </c>
      <c r="Q699">
        <v>749.0200000000001</v>
      </c>
      <c r="R699" s="1"/>
    </row>
    <row r="700" spans="1:18" x14ac:dyDescent="0.2">
      <c r="A700" s="1" t="s">
        <v>53</v>
      </c>
      <c r="B700">
        <v>4</v>
      </c>
      <c r="C700" s="1" t="s">
        <v>230</v>
      </c>
      <c r="D700" s="2">
        <v>45715</v>
      </c>
      <c r="E700" s="1" t="s">
        <v>60</v>
      </c>
      <c r="F700" s="1" t="s">
        <v>49</v>
      </c>
      <c r="G700">
        <v>16.2</v>
      </c>
      <c r="H700" t="s">
        <v>51</v>
      </c>
      <c r="I700" t="s">
        <v>51</v>
      </c>
      <c r="J700">
        <v>3500</v>
      </c>
      <c r="K700" s="1" t="s">
        <v>49</v>
      </c>
      <c r="L700">
        <v>15</v>
      </c>
      <c r="M700">
        <v>692.29</v>
      </c>
      <c r="N700">
        <v>28.5</v>
      </c>
      <c r="Q700">
        <v>663.79</v>
      </c>
      <c r="R700" s="1"/>
    </row>
    <row r="701" spans="1:18" x14ac:dyDescent="0.2">
      <c r="A701" s="1" t="s">
        <v>46</v>
      </c>
      <c r="B701">
        <v>5</v>
      </c>
      <c r="C701" s="1" t="s">
        <v>87</v>
      </c>
      <c r="D701" s="2">
        <v>45715</v>
      </c>
      <c r="E701" s="1" t="s">
        <v>48</v>
      </c>
      <c r="F701" s="1" t="s">
        <v>49</v>
      </c>
      <c r="G701">
        <v>14</v>
      </c>
      <c r="H701" t="s">
        <v>50</v>
      </c>
      <c r="I701">
        <v>0</v>
      </c>
      <c r="J701" t="s">
        <v>51</v>
      </c>
      <c r="K701" s="1" t="s">
        <v>49</v>
      </c>
      <c r="L701">
        <v>11</v>
      </c>
      <c r="M701">
        <v>565.61999999999989</v>
      </c>
      <c r="N701">
        <v>15.399999999999999</v>
      </c>
      <c r="Q701">
        <v>550.21999999999991</v>
      </c>
      <c r="R701" s="1"/>
    </row>
    <row r="702" spans="1:18" x14ac:dyDescent="0.2">
      <c r="A702" s="1" t="s">
        <v>53</v>
      </c>
      <c r="B702">
        <v>5</v>
      </c>
      <c r="C702" s="1" t="s">
        <v>87</v>
      </c>
      <c r="D702" s="2">
        <v>45715</v>
      </c>
      <c r="E702" s="1" t="s">
        <v>48</v>
      </c>
      <c r="F702" s="1" t="s">
        <v>49</v>
      </c>
      <c r="G702">
        <v>14</v>
      </c>
      <c r="H702" t="s">
        <v>50</v>
      </c>
      <c r="I702">
        <v>0</v>
      </c>
      <c r="J702" t="s">
        <v>51</v>
      </c>
      <c r="K702" s="1" t="s">
        <v>49</v>
      </c>
      <c r="L702">
        <v>10</v>
      </c>
      <c r="M702">
        <v>541.12</v>
      </c>
      <c r="N702">
        <v>14</v>
      </c>
      <c r="Q702">
        <v>527.12</v>
      </c>
      <c r="R702" s="1"/>
    </row>
    <row r="703" spans="1:18" x14ac:dyDescent="0.2">
      <c r="A703" s="1" t="s">
        <v>46</v>
      </c>
      <c r="B703">
        <v>1</v>
      </c>
      <c r="C703" s="1" t="s">
        <v>54</v>
      </c>
      <c r="D703" s="2">
        <v>45716</v>
      </c>
      <c r="E703" s="1" t="s">
        <v>48</v>
      </c>
      <c r="F703" s="1" t="s">
        <v>49</v>
      </c>
      <c r="G703">
        <v>2</v>
      </c>
      <c r="H703" t="s">
        <v>50</v>
      </c>
      <c r="I703">
        <v>0</v>
      </c>
      <c r="J703" t="s">
        <v>51</v>
      </c>
      <c r="K703" s="1" t="s">
        <v>49</v>
      </c>
      <c r="L703">
        <v>7</v>
      </c>
      <c r="M703">
        <v>108.73</v>
      </c>
      <c r="N703">
        <v>1.4000000000000001</v>
      </c>
      <c r="O703">
        <v>30</v>
      </c>
      <c r="Q703">
        <v>107.33</v>
      </c>
      <c r="R703" s="1"/>
    </row>
    <row r="704" spans="1:18" x14ac:dyDescent="0.2">
      <c r="A704" s="1" t="s">
        <v>46</v>
      </c>
      <c r="B704">
        <v>1</v>
      </c>
      <c r="C704" s="1" t="s">
        <v>234</v>
      </c>
      <c r="D704" s="2">
        <v>45716</v>
      </c>
      <c r="E704" s="1" t="s">
        <v>48</v>
      </c>
      <c r="F704" s="1" t="s">
        <v>49</v>
      </c>
      <c r="G704">
        <v>2</v>
      </c>
      <c r="H704">
        <v>5</v>
      </c>
      <c r="I704">
        <v>0</v>
      </c>
      <c r="J704">
        <v>250</v>
      </c>
      <c r="K704" s="1" t="s">
        <v>49</v>
      </c>
      <c r="L704">
        <v>2</v>
      </c>
      <c r="M704">
        <v>23.21</v>
      </c>
      <c r="N704">
        <v>0.4</v>
      </c>
      <c r="Q704">
        <v>22.810000000000002</v>
      </c>
      <c r="R704" s="1"/>
    </row>
    <row r="705" spans="1:18" x14ac:dyDescent="0.2">
      <c r="A705" s="1" t="s">
        <v>53</v>
      </c>
      <c r="B705">
        <v>1</v>
      </c>
      <c r="C705" s="1" t="s">
        <v>234</v>
      </c>
      <c r="D705" s="2">
        <v>45716</v>
      </c>
      <c r="E705" s="1" t="s">
        <v>48</v>
      </c>
      <c r="F705" s="1" t="s">
        <v>49</v>
      </c>
      <c r="G705">
        <v>2</v>
      </c>
      <c r="H705">
        <v>5</v>
      </c>
      <c r="I705">
        <v>0</v>
      </c>
      <c r="J705">
        <v>250</v>
      </c>
      <c r="K705" s="1" t="s">
        <v>49</v>
      </c>
      <c r="L705">
        <v>8</v>
      </c>
      <c r="M705">
        <v>116.57</v>
      </c>
      <c r="N705">
        <v>1.6</v>
      </c>
      <c r="O705">
        <v>30</v>
      </c>
      <c r="Q705">
        <v>114.97</v>
      </c>
      <c r="R705" s="1"/>
    </row>
    <row r="706" spans="1:18" x14ac:dyDescent="0.2">
      <c r="A706" s="1" t="s">
        <v>46</v>
      </c>
      <c r="B706">
        <v>2</v>
      </c>
      <c r="C706" s="1" t="s">
        <v>74</v>
      </c>
      <c r="D706" s="2">
        <v>45716</v>
      </c>
      <c r="E706" s="1" t="s">
        <v>48</v>
      </c>
      <c r="F706" s="1" t="s">
        <v>49</v>
      </c>
      <c r="G706">
        <v>4</v>
      </c>
      <c r="H706" t="s">
        <v>50</v>
      </c>
      <c r="I706">
        <v>0</v>
      </c>
      <c r="J706" t="s">
        <v>51</v>
      </c>
      <c r="K706" s="1" t="s">
        <v>49</v>
      </c>
      <c r="L706">
        <v>8</v>
      </c>
      <c r="M706">
        <v>166.23</v>
      </c>
      <c r="N706">
        <v>3.2</v>
      </c>
      <c r="Q706">
        <v>163.03</v>
      </c>
      <c r="R706" s="1"/>
    </row>
    <row r="707" spans="1:18" x14ac:dyDescent="0.2">
      <c r="A707" s="1" t="s">
        <v>53</v>
      </c>
      <c r="B707">
        <v>2</v>
      </c>
      <c r="C707" s="1" t="s">
        <v>74</v>
      </c>
      <c r="D707" s="2">
        <v>45716</v>
      </c>
      <c r="E707" s="1" t="s">
        <v>48</v>
      </c>
      <c r="F707" s="1" t="s">
        <v>49</v>
      </c>
      <c r="G707">
        <v>4</v>
      </c>
      <c r="H707" t="s">
        <v>50</v>
      </c>
      <c r="I707">
        <v>0</v>
      </c>
      <c r="J707" t="s">
        <v>51</v>
      </c>
      <c r="K707" s="1" t="s">
        <v>49</v>
      </c>
      <c r="L707">
        <v>9</v>
      </c>
      <c r="M707">
        <v>158.07000000000002</v>
      </c>
      <c r="N707">
        <v>3.6</v>
      </c>
      <c r="Q707">
        <v>154.47000000000003</v>
      </c>
      <c r="R707" s="1"/>
    </row>
    <row r="708" spans="1:18" x14ac:dyDescent="0.2">
      <c r="A708" s="1" t="s">
        <v>46</v>
      </c>
      <c r="B708">
        <v>3</v>
      </c>
      <c r="C708" s="1" t="s">
        <v>126</v>
      </c>
      <c r="D708" s="2">
        <v>45716</v>
      </c>
      <c r="E708" s="1" t="s">
        <v>48</v>
      </c>
      <c r="F708" s="1" t="s">
        <v>49</v>
      </c>
      <c r="G708">
        <v>6</v>
      </c>
      <c r="H708" t="s">
        <v>50</v>
      </c>
      <c r="I708">
        <v>0</v>
      </c>
      <c r="J708" t="s">
        <v>51</v>
      </c>
      <c r="K708" s="1" t="s">
        <v>49</v>
      </c>
      <c r="L708">
        <v>6</v>
      </c>
      <c r="M708">
        <v>166.60999999999999</v>
      </c>
      <c r="N708">
        <v>3.5999999999999996</v>
      </c>
      <c r="Q708">
        <v>163.01</v>
      </c>
      <c r="R708" s="1"/>
    </row>
    <row r="709" spans="1:18" x14ac:dyDescent="0.2">
      <c r="A709" s="1" t="s">
        <v>46</v>
      </c>
      <c r="B709">
        <v>3</v>
      </c>
      <c r="C709" s="1" t="s">
        <v>235</v>
      </c>
      <c r="D709" s="2">
        <v>45716</v>
      </c>
      <c r="E709" s="1" t="s">
        <v>48</v>
      </c>
      <c r="F709" s="1" t="s">
        <v>49</v>
      </c>
      <c r="G709">
        <v>7</v>
      </c>
      <c r="H709">
        <v>4.5</v>
      </c>
      <c r="I709">
        <v>0</v>
      </c>
      <c r="J709">
        <v>100</v>
      </c>
      <c r="K709" s="1" t="s">
        <v>49</v>
      </c>
      <c r="L709">
        <v>4</v>
      </c>
      <c r="M709">
        <v>135.66</v>
      </c>
      <c r="N709">
        <v>2.8</v>
      </c>
      <c r="Q709">
        <v>132.85999999999999</v>
      </c>
      <c r="R709" s="1"/>
    </row>
    <row r="710" spans="1:18" x14ac:dyDescent="0.2">
      <c r="A710" s="1" t="s">
        <v>53</v>
      </c>
      <c r="B710">
        <v>3</v>
      </c>
      <c r="C710" s="1" t="s">
        <v>235</v>
      </c>
      <c r="D710" s="2">
        <v>45716</v>
      </c>
      <c r="E710" s="1" t="s">
        <v>48</v>
      </c>
      <c r="F710" s="1" t="s">
        <v>49</v>
      </c>
      <c r="G710">
        <v>7</v>
      </c>
      <c r="H710">
        <v>4.5</v>
      </c>
      <c r="I710">
        <v>0</v>
      </c>
      <c r="J710">
        <v>100</v>
      </c>
      <c r="K710" s="1" t="s">
        <v>49</v>
      </c>
      <c r="L710">
        <v>2</v>
      </c>
      <c r="M710">
        <v>73.87</v>
      </c>
      <c r="N710">
        <v>1.7000000000000002</v>
      </c>
      <c r="Q710">
        <v>72.17</v>
      </c>
      <c r="R710" s="1"/>
    </row>
    <row r="711" spans="1:18" x14ac:dyDescent="0.2">
      <c r="A711" s="1" t="s">
        <v>53</v>
      </c>
      <c r="B711">
        <v>3</v>
      </c>
      <c r="C711" s="1" t="s">
        <v>236</v>
      </c>
      <c r="D711" s="2">
        <v>45716</v>
      </c>
      <c r="E711" s="1" t="s">
        <v>48</v>
      </c>
      <c r="F711" s="1" t="s">
        <v>49</v>
      </c>
      <c r="G711">
        <v>7</v>
      </c>
      <c r="H711">
        <v>15</v>
      </c>
      <c r="I711">
        <v>0</v>
      </c>
      <c r="J711">
        <v>375</v>
      </c>
      <c r="K711" s="1" t="s">
        <v>49</v>
      </c>
      <c r="L711">
        <v>8</v>
      </c>
      <c r="M711">
        <v>232.65000000000003</v>
      </c>
      <c r="N711">
        <v>6.4</v>
      </c>
      <c r="Q711">
        <v>226.25000000000003</v>
      </c>
      <c r="R711" s="1"/>
    </row>
    <row r="712" spans="1:18" x14ac:dyDescent="0.2">
      <c r="A712" s="1" t="s">
        <v>46</v>
      </c>
      <c r="B712">
        <v>4</v>
      </c>
      <c r="C712" s="1" t="s">
        <v>230</v>
      </c>
      <c r="D712" s="2">
        <v>45716</v>
      </c>
      <c r="E712" s="1" t="s">
        <v>60</v>
      </c>
      <c r="F712" s="1" t="s">
        <v>49</v>
      </c>
      <c r="G712">
        <v>16.2</v>
      </c>
      <c r="H712" t="s">
        <v>51</v>
      </c>
      <c r="I712" t="s">
        <v>51</v>
      </c>
      <c r="J712">
        <v>3500</v>
      </c>
      <c r="K712" s="1" t="s">
        <v>49</v>
      </c>
      <c r="L712">
        <v>7</v>
      </c>
      <c r="M712">
        <v>326.45</v>
      </c>
      <c r="N712">
        <v>13.299999999999999</v>
      </c>
      <c r="Q712">
        <v>313.14999999999998</v>
      </c>
      <c r="R712" s="1"/>
    </row>
    <row r="713" spans="1:18" x14ac:dyDescent="0.2">
      <c r="A713" s="1" t="s">
        <v>46</v>
      </c>
      <c r="B713">
        <v>4</v>
      </c>
      <c r="C713" s="1" t="s">
        <v>237</v>
      </c>
      <c r="D713" s="2">
        <v>45716</v>
      </c>
      <c r="E713" s="1" t="s">
        <v>48</v>
      </c>
      <c r="F713" s="1" t="s">
        <v>49</v>
      </c>
      <c r="G713">
        <v>16</v>
      </c>
      <c r="H713">
        <v>12</v>
      </c>
      <c r="I713">
        <v>0</v>
      </c>
      <c r="J713">
        <v>75</v>
      </c>
      <c r="K713" s="1" t="s">
        <v>49</v>
      </c>
      <c r="L713">
        <v>2</v>
      </c>
      <c r="M713">
        <v>91.68</v>
      </c>
      <c r="N713">
        <v>3.8</v>
      </c>
      <c r="Q713">
        <v>87.88000000000001</v>
      </c>
      <c r="R713" s="1"/>
    </row>
    <row r="714" spans="1:18" x14ac:dyDescent="0.2">
      <c r="A714" s="1" t="s">
        <v>46</v>
      </c>
      <c r="B714">
        <v>4</v>
      </c>
      <c r="C714" s="1" t="s">
        <v>238</v>
      </c>
      <c r="D714" s="2">
        <v>45716</v>
      </c>
      <c r="E714" s="1" t="s">
        <v>239</v>
      </c>
      <c r="F714" s="1" t="s">
        <v>49</v>
      </c>
      <c r="G714" t="s">
        <v>225</v>
      </c>
      <c r="H714" t="s">
        <v>201</v>
      </c>
      <c r="I714" t="s">
        <v>94</v>
      </c>
      <c r="J714">
        <v>100</v>
      </c>
      <c r="K714" s="1" t="s">
        <v>49</v>
      </c>
      <c r="L714">
        <v>7</v>
      </c>
      <c r="M714">
        <v>360.72</v>
      </c>
      <c r="N714">
        <v>19.599999999999998</v>
      </c>
      <c r="Q714">
        <v>341.12</v>
      </c>
      <c r="R714" s="1"/>
    </row>
    <row r="715" spans="1:18" x14ac:dyDescent="0.2">
      <c r="A715" s="1" t="s">
        <v>53</v>
      </c>
      <c r="B715">
        <v>4</v>
      </c>
      <c r="C715" s="1" t="s">
        <v>240</v>
      </c>
      <c r="D715" s="2">
        <v>45716</v>
      </c>
      <c r="E715" s="1" t="s">
        <v>48</v>
      </c>
      <c r="F715" s="1" t="s">
        <v>49</v>
      </c>
      <c r="G715">
        <v>10</v>
      </c>
      <c r="H715" t="s">
        <v>241</v>
      </c>
      <c r="I715">
        <v>0</v>
      </c>
      <c r="J715">
        <v>100</v>
      </c>
      <c r="K715" s="1" t="s">
        <v>49</v>
      </c>
      <c r="L715">
        <v>2</v>
      </c>
      <c r="M715">
        <v>105.72999999999999</v>
      </c>
      <c r="N715">
        <v>5.6</v>
      </c>
      <c r="Q715">
        <v>100.13</v>
      </c>
      <c r="R715" s="1"/>
    </row>
    <row r="716" spans="1:18" x14ac:dyDescent="0.2">
      <c r="A716" s="1" t="s">
        <v>53</v>
      </c>
      <c r="B716">
        <v>4</v>
      </c>
      <c r="C716" s="1" t="s">
        <v>242</v>
      </c>
      <c r="D716" s="2">
        <v>45716</v>
      </c>
      <c r="E716" s="1" t="s">
        <v>51</v>
      </c>
      <c r="F716" s="1" t="s">
        <v>51</v>
      </c>
      <c r="G716" t="s">
        <v>51</v>
      </c>
      <c r="H716" t="s">
        <v>51</v>
      </c>
      <c r="I716" t="s">
        <v>51</v>
      </c>
      <c r="J716" t="s">
        <v>51</v>
      </c>
      <c r="K716" s="1" t="s">
        <v>49</v>
      </c>
      <c r="L716">
        <v>2</v>
      </c>
      <c r="M716">
        <v>120.31</v>
      </c>
      <c r="N716">
        <v>6.2</v>
      </c>
      <c r="Q716">
        <v>114.11</v>
      </c>
      <c r="R716" s="1"/>
    </row>
    <row r="717" spans="1:18" x14ac:dyDescent="0.2">
      <c r="A717" s="1" t="s">
        <v>53</v>
      </c>
      <c r="B717">
        <v>4</v>
      </c>
      <c r="C717" s="1" t="s">
        <v>243</v>
      </c>
      <c r="D717" s="2">
        <v>45716</v>
      </c>
      <c r="E717" s="1" t="s">
        <v>48</v>
      </c>
      <c r="F717" s="1" t="s">
        <v>49</v>
      </c>
      <c r="G717">
        <v>7</v>
      </c>
      <c r="H717">
        <v>5</v>
      </c>
      <c r="I717">
        <v>0</v>
      </c>
      <c r="J717">
        <v>100</v>
      </c>
      <c r="K717" s="1" t="s">
        <v>49</v>
      </c>
      <c r="L717">
        <v>2</v>
      </c>
      <c r="M717">
        <v>112.9</v>
      </c>
      <c r="N717">
        <v>6.2</v>
      </c>
      <c r="Q717">
        <v>106.7</v>
      </c>
      <c r="R717" s="1"/>
    </row>
    <row r="718" spans="1:18" x14ac:dyDescent="0.2">
      <c r="A718" s="1" t="s">
        <v>53</v>
      </c>
      <c r="B718">
        <v>4</v>
      </c>
      <c r="C718" s="1" t="s">
        <v>244</v>
      </c>
      <c r="D718" s="2">
        <v>45716</v>
      </c>
      <c r="E718" s="1" t="s">
        <v>245</v>
      </c>
      <c r="F718" s="1" t="s">
        <v>49</v>
      </c>
      <c r="G718" t="s">
        <v>247</v>
      </c>
      <c r="H718" t="s">
        <v>201</v>
      </c>
      <c r="I718" t="s">
        <v>248</v>
      </c>
      <c r="J718">
        <v>100</v>
      </c>
      <c r="K718" s="1" t="s">
        <v>49</v>
      </c>
      <c r="L718">
        <v>2</v>
      </c>
      <c r="M718">
        <v>106.24000000000001</v>
      </c>
      <c r="N718">
        <v>7</v>
      </c>
      <c r="Q718">
        <v>99.240000000000009</v>
      </c>
      <c r="R718" s="1"/>
    </row>
    <row r="719" spans="1:18" x14ac:dyDescent="0.2">
      <c r="A719" s="1" t="s">
        <v>53</v>
      </c>
      <c r="B719">
        <v>4</v>
      </c>
      <c r="C719" s="1" t="s">
        <v>249</v>
      </c>
      <c r="D719" s="2">
        <v>45716</v>
      </c>
      <c r="E719" s="1" t="s">
        <v>245</v>
      </c>
      <c r="F719" s="1" t="s">
        <v>49</v>
      </c>
      <c r="G719" t="s">
        <v>247</v>
      </c>
      <c r="H719" t="s">
        <v>201</v>
      </c>
      <c r="I719" t="s">
        <v>248</v>
      </c>
      <c r="J719">
        <v>100</v>
      </c>
      <c r="K719" s="1" t="s">
        <v>49</v>
      </c>
      <c r="L719">
        <v>3</v>
      </c>
      <c r="M719">
        <v>119.46000000000001</v>
      </c>
      <c r="N719">
        <v>10.5</v>
      </c>
      <c r="Q719">
        <v>108.96000000000001</v>
      </c>
      <c r="R719" s="1"/>
    </row>
    <row r="720" spans="1:18" x14ac:dyDescent="0.2">
      <c r="A720" s="1" t="s">
        <v>53</v>
      </c>
      <c r="B720">
        <v>4</v>
      </c>
      <c r="C720" s="1" t="s">
        <v>250</v>
      </c>
      <c r="D720" s="2">
        <v>45716</v>
      </c>
      <c r="E720" s="1" t="s">
        <v>245</v>
      </c>
      <c r="F720" s="1" t="s">
        <v>49</v>
      </c>
      <c r="G720" t="s">
        <v>247</v>
      </c>
      <c r="H720" t="s">
        <v>201</v>
      </c>
      <c r="I720" t="s">
        <v>248</v>
      </c>
      <c r="J720">
        <v>250</v>
      </c>
      <c r="K720" s="1" t="s">
        <v>49</v>
      </c>
      <c r="L720">
        <v>3</v>
      </c>
      <c r="M720">
        <v>175.82999999999998</v>
      </c>
      <c r="N720">
        <v>10.5</v>
      </c>
      <c r="Q720">
        <v>165.32999999999998</v>
      </c>
      <c r="R720" s="1"/>
    </row>
    <row r="721" spans="1:18" x14ac:dyDescent="0.2">
      <c r="A721" s="1" t="s">
        <v>46</v>
      </c>
      <c r="B721">
        <v>5</v>
      </c>
      <c r="C721" s="1" t="s">
        <v>87</v>
      </c>
      <c r="D721" s="2">
        <v>45716</v>
      </c>
      <c r="E721" s="1" t="s">
        <v>48</v>
      </c>
      <c r="F721" s="1" t="s">
        <v>49</v>
      </c>
      <c r="G721">
        <v>14</v>
      </c>
      <c r="H721" t="s">
        <v>50</v>
      </c>
      <c r="I721">
        <v>0</v>
      </c>
      <c r="J721" t="s">
        <v>51</v>
      </c>
      <c r="K721" s="1" t="s">
        <v>49</v>
      </c>
      <c r="L721">
        <v>6</v>
      </c>
      <c r="M721">
        <v>278.73999999999995</v>
      </c>
      <c r="N721">
        <v>10.199999999999999</v>
      </c>
      <c r="Q721">
        <v>268.53999999999996</v>
      </c>
      <c r="R721" s="1"/>
    </row>
    <row r="722" spans="1:18" x14ac:dyDescent="0.2">
      <c r="A722" s="1" t="s">
        <v>46</v>
      </c>
      <c r="B722">
        <v>5</v>
      </c>
      <c r="C722" s="1" t="s">
        <v>251</v>
      </c>
      <c r="D722" s="2">
        <v>45716</v>
      </c>
      <c r="E722" s="1" t="s">
        <v>48</v>
      </c>
      <c r="F722" s="1" t="s">
        <v>49</v>
      </c>
      <c r="G722">
        <v>10</v>
      </c>
      <c r="H722">
        <v>8</v>
      </c>
      <c r="I722">
        <v>0</v>
      </c>
      <c r="J722">
        <v>75</v>
      </c>
      <c r="K722" s="1" t="s">
        <v>49</v>
      </c>
      <c r="L722">
        <v>2</v>
      </c>
      <c r="M722">
        <v>90.91</v>
      </c>
      <c r="N722">
        <v>2.4</v>
      </c>
      <c r="Q722">
        <v>88.509999999999991</v>
      </c>
      <c r="R722" s="1"/>
    </row>
    <row r="723" spans="1:18" x14ac:dyDescent="0.2">
      <c r="A723" s="1" t="s">
        <v>46</v>
      </c>
      <c r="B723">
        <v>5</v>
      </c>
      <c r="C723" s="1" t="s">
        <v>252</v>
      </c>
      <c r="D723" s="2">
        <v>45716</v>
      </c>
      <c r="E723" s="1" t="s">
        <v>48</v>
      </c>
      <c r="F723" s="1" t="s">
        <v>49</v>
      </c>
      <c r="G723">
        <v>10</v>
      </c>
      <c r="H723">
        <v>4.5</v>
      </c>
      <c r="I723">
        <v>0</v>
      </c>
      <c r="J723">
        <v>150</v>
      </c>
      <c r="K723" s="1" t="s">
        <v>49</v>
      </c>
      <c r="L723">
        <v>5</v>
      </c>
      <c r="M723">
        <v>255.64000000000001</v>
      </c>
      <c r="N723">
        <v>6.5</v>
      </c>
      <c r="Q723">
        <v>249.14000000000001</v>
      </c>
      <c r="R723" s="1"/>
    </row>
    <row r="724" spans="1:18" x14ac:dyDescent="0.2">
      <c r="A724" s="1" t="s">
        <v>53</v>
      </c>
      <c r="B724">
        <v>5</v>
      </c>
      <c r="C724" s="1" t="s">
        <v>252</v>
      </c>
      <c r="D724" s="2">
        <v>45716</v>
      </c>
      <c r="E724" s="1" t="s">
        <v>48</v>
      </c>
      <c r="F724" s="1" t="s">
        <v>49</v>
      </c>
      <c r="G724">
        <v>10</v>
      </c>
      <c r="H724">
        <v>4.5</v>
      </c>
      <c r="I724">
        <v>0</v>
      </c>
      <c r="J724">
        <v>150</v>
      </c>
      <c r="K724" s="1" t="s">
        <v>49</v>
      </c>
      <c r="L724">
        <v>3</v>
      </c>
      <c r="M724">
        <v>116.22</v>
      </c>
      <c r="N724">
        <v>3.9000000000000004</v>
      </c>
      <c r="Q724">
        <v>112.32</v>
      </c>
      <c r="R724" s="1"/>
    </row>
    <row r="725" spans="1:18" x14ac:dyDescent="0.2">
      <c r="A725" s="1" t="s">
        <v>53</v>
      </c>
      <c r="B725">
        <v>5</v>
      </c>
      <c r="C725" s="1" t="s">
        <v>253</v>
      </c>
      <c r="D725" s="2">
        <v>45716</v>
      </c>
      <c r="E725" s="1" t="s">
        <v>48</v>
      </c>
      <c r="F725" s="1" t="s">
        <v>49</v>
      </c>
      <c r="G725">
        <v>4</v>
      </c>
      <c r="H725">
        <v>14</v>
      </c>
      <c r="I725">
        <v>0</v>
      </c>
      <c r="J725">
        <v>125</v>
      </c>
      <c r="K725" s="1" t="s">
        <v>49</v>
      </c>
      <c r="L725">
        <v>4</v>
      </c>
      <c r="M725">
        <v>171.53</v>
      </c>
      <c r="N725">
        <v>5.3</v>
      </c>
      <c r="Q725">
        <v>166.23</v>
      </c>
      <c r="R725" s="1"/>
    </row>
    <row r="726" spans="1:18" x14ac:dyDescent="0.2">
      <c r="A726" s="1" t="s">
        <v>53</v>
      </c>
      <c r="B726">
        <v>5</v>
      </c>
      <c r="C726" s="1" t="s">
        <v>254</v>
      </c>
      <c r="D726" s="2">
        <v>45716</v>
      </c>
      <c r="E726" s="1" t="s">
        <v>48</v>
      </c>
      <c r="F726" s="1" t="s">
        <v>49</v>
      </c>
      <c r="G726">
        <v>28</v>
      </c>
      <c r="H726">
        <v>5</v>
      </c>
      <c r="I726">
        <v>0</v>
      </c>
      <c r="J726">
        <v>75</v>
      </c>
      <c r="K726" s="1" t="s">
        <v>49</v>
      </c>
      <c r="L726">
        <v>5</v>
      </c>
      <c r="M726">
        <v>259.56</v>
      </c>
      <c r="N726">
        <v>9</v>
      </c>
      <c r="Q726">
        <v>250.56</v>
      </c>
      <c r="R726" s="1"/>
    </row>
    <row r="727" spans="1:18" x14ac:dyDescent="0.2">
      <c r="A727" s="1" t="s">
        <v>46</v>
      </c>
      <c r="B727">
        <v>1</v>
      </c>
      <c r="C727" s="1" t="s">
        <v>234</v>
      </c>
      <c r="D727" s="2">
        <v>45717</v>
      </c>
      <c r="E727" s="1" t="s">
        <v>48</v>
      </c>
      <c r="F727" s="1" t="s">
        <v>49</v>
      </c>
      <c r="G727">
        <v>2</v>
      </c>
      <c r="H727">
        <v>5</v>
      </c>
      <c r="I727">
        <v>0</v>
      </c>
      <c r="J727">
        <v>250</v>
      </c>
      <c r="K727" s="1" t="s">
        <v>49</v>
      </c>
      <c r="L727">
        <v>10</v>
      </c>
      <c r="M727">
        <v>127.95999999999998</v>
      </c>
      <c r="N727">
        <v>2</v>
      </c>
      <c r="O727">
        <v>30</v>
      </c>
      <c r="Q727">
        <v>125.95999999999998</v>
      </c>
      <c r="R727" s="1"/>
    </row>
    <row r="728" spans="1:18" x14ac:dyDescent="0.2">
      <c r="A728" s="1" t="s">
        <v>53</v>
      </c>
      <c r="B728">
        <v>1</v>
      </c>
      <c r="C728" s="1" t="s">
        <v>234</v>
      </c>
      <c r="D728" s="2">
        <v>45717</v>
      </c>
      <c r="E728" s="1" t="s">
        <v>48</v>
      </c>
      <c r="F728" s="1" t="s">
        <v>49</v>
      </c>
      <c r="G728">
        <v>2</v>
      </c>
      <c r="H728">
        <v>5</v>
      </c>
      <c r="I728">
        <v>0</v>
      </c>
      <c r="J728">
        <v>250</v>
      </c>
      <c r="K728" s="1" t="s">
        <v>49</v>
      </c>
      <c r="L728">
        <v>2</v>
      </c>
      <c r="M728">
        <v>26.85</v>
      </c>
      <c r="N728">
        <v>0.4</v>
      </c>
      <c r="O728">
        <v>30</v>
      </c>
      <c r="Q728">
        <v>26.450000000000003</v>
      </c>
      <c r="R728" s="1"/>
    </row>
    <row r="729" spans="1:18" x14ac:dyDescent="0.2">
      <c r="A729" s="1" t="s">
        <v>53</v>
      </c>
      <c r="B729">
        <v>1</v>
      </c>
      <c r="C729" s="1" t="s">
        <v>109</v>
      </c>
      <c r="D729" s="2">
        <v>45717</v>
      </c>
      <c r="E729" s="1" t="s">
        <v>48</v>
      </c>
      <c r="F729" s="1" t="s">
        <v>49</v>
      </c>
      <c r="G729">
        <v>5</v>
      </c>
      <c r="H729" t="s">
        <v>50</v>
      </c>
      <c r="I729">
        <v>0</v>
      </c>
      <c r="J729" t="s">
        <v>51</v>
      </c>
      <c r="K729" s="1" t="s">
        <v>49</v>
      </c>
      <c r="L729">
        <v>5</v>
      </c>
      <c r="M729">
        <v>82.43</v>
      </c>
      <c r="N729">
        <v>2.5</v>
      </c>
      <c r="Q729">
        <v>79.930000000000007</v>
      </c>
      <c r="R729" s="1"/>
    </row>
    <row r="730" spans="1:18" x14ac:dyDescent="0.2">
      <c r="A730" s="1" t="s">
        <v>46</v>
      </c>
      <c r="B730">
        <v>2</v>
      </c>
      <c r="C730" s="1" t="s">
        <v>74</v>
      </c>
      <c r="D730" s="2">
        <v>45717</v>
      </c>
      <c r="E730" s="1" t="s">
        <v>48</v>
      </c>
      <c r="F730" s="1" t="s">
        <v>49</v>
      </c>
      <c r="G730">
        <v>4</v>
      </c>
      <c r="H730" t="s">
        <v>50</v>
      </c>
      <c r="I730">
        <v>0</v>
      </c>
      <c r="J730" t="s">
        <v>51</v>
      </c>
      <c r="K730" s="1" t="s">
        <v>49</v>
      </c>
      <c r="L730">
        <v>5</v>
      </c>
      <c r="M730">
        <v>73.679999999999993</v>
      </c>
      <c r="N730">
        <v>2</v>
      </c>
      <c r="Q730">
        <v>71.679999999999993</v>
      </c>
      <c r="R730" s="1"/>
    </row>
    <row r="731" spans="1:18" x14ac:dyDescent="0.2">
      <c r="A731" s="1" t="s">
        <v>46</v>
      </c>
      <c r="B731">
        <v>2</v>
      </c>
      <c r="C731" s="1" t="s">
        <v>255</v>
      </c>
      <c r="D731" s="2">
        <v>45717</v>
      </c>
      <c r="E731" s="1" t="s">
        <v>48</v>
      </c>
      <c r="F731" s="1" t="s">
        <v>49</v>
      </c>
      <c r="G731">
        <v>4.5</v>
      </c>
      <c r="H731">
        <v>4.5</v>
      </c>
      <c r="I731">
        <v>0</v>
      </c>
      <c r="J731">
        <v>250</v>
      </c>
      <c r="K731" s="1" t="s">
        <v>49</v>
      </c>
      <c r="L731">
        <v>4</v>
      </c>
      <c r="M731">
        <v>63.1</v>
      </c>
      <c r="N731">
        <v>1.8</v>
      </c>
      <c r="Q731">
        <v>61.300000000000004</v>
      </c>
      <c r="R731" s="1"/>
    </row>
    <row r="732" spans="1:18" x14ac:dyDescent="0.2">
      <c r="A732" s="1" t="s">
        <v>53</v>
      </c>
      <c r="B732">
        <v>2</v>
      </c>
      <c r="C732" s="1" t="s">
        <v>255</v>
      </c>
      <c r="D732" s="2">
        <v>45717</v>
      </c>
      <c r="E732" s="1" t="s">
        <v>48</v>
      </c>
      <c r="F732" s="1" t="s">
        <v>49</v>
      </c>
      <c r="G732">
        <v>4.5</v>
      </c>
      <c r="H732">
        <v>4.5</v>
      </c>
      <c r="I732">
        <v>0</v>
      </c>
      <c r="J732">
        <v>250</v>
      </c>
      <c r="K732" s="1" t="s">
        <v>49</v>
      </c>
      <c r="L732">
        <v>7</v>
      </c>
      <c r="M732">
        <v>131.28000000000003</v>
      </c>
      <c r="N732">
        <v>3.15</v>
      </c>
      <c r="Q732">
        <v>128.13000000000002</v>
      </c>
      <c r="R732" s="1"/>
    </row>
    <row r="733" spans="1:18" x14ac:dyDescent="0.2">
      <c r="A733" s="1" t="s">
        <v>46</v>
      </c>
      <c r="B733">
        <v>3</v>
      </c>
      <c r="C733" s="1" t="s">
        <v>236</v>
      </c>
      <c r="D733" s="2">
        <v>45717</v>
      </c>
      <c r="E733" s="1" t="s">
        <v>48</v>
      </c>
      <c r="F733" s="1" t="s">
        <v>49</v>
      </c>
      <c r="G733">
        <v>7</v>
      </c>
      <c r="H733">
        <v>15</v>
      </c>
      <c r="I733">
        <v>0</v>
      </c>
      <c r="J733">
        <v>375</v>
      </c>
      <c r="K733" s="1" t="s">
        <v>49</v>
      </c>
      <c r="L733">
        <v>9</v>
      </c>
      <c r="M733">
        <v>277.32000000000005</v>
      </c>
      <c r="N733">
        <v>7.2</v>
      </c>
      <c r="Q733">
        <v>270.12000000000006</v>
      </c>
      <c r="R733" s="1"/>
    </row>
    <row r="734" spans="1:18" x14ac:dyDescent="0.2">
      <c r="A734" s="1" t="s">
        <v>46</v>
      </c>
      <c r="B734">
        <v>3</v>
      </c>
      <c r="C734" s="1" t="s">
        <v>256</v>
      </c>
      <c r="D734" s="2">
        <v>45717</v>
      </c>
      <c r="E734" s="1" t="s">
        <v>48</v>
      </c>
      <c r="F734" s="1" t="s">
        <v>49</v>
      </c>
      <c r="G734">
        <v>9</v>
      </c>
      <c r="H734">
        <v>4.5</v>
      </c>
      <c r="I734">
        <v>0</v>
      </c>
      <c r="J734">
        <v>100</v>
      </c>
      <c r="K734" s="1" t="s">
        <v>49</v>
      </c>
      <c r="L734">
        <v>1</v>
      </c>
      <c r="M734">
        <v>36.35</v>
      </c>
      <c r="N734">
        <v>1.3</v>
      </c>
      <c r="Q734">
        <v>35.050000000000004</v>
      </c>
      <c r="R734" s="1"/>
    </row>
    <row r="735" spans="1:18" x14ac:dyDescent="0.2">
      <c r="A735" s="1" t="s">
        <v>53</v>
      </c>
      <c r="B735">
        <v>3</v>
      </c>
      <c r="C735" s="1" t="s">
        <v>256</v>
      </c>
      <c r="D735" s="2">
        <v>45717</v>
      </c>
      <c r="E735" s="1" t="s">
        <v>48</v>
      </c>
      <c r="F735" s="1" t="s">
        <v>49</v>
      </c>
      <c r="G735">
        <v>9</v>
      </c>
      <c r="H735">
        <v>4.5</v>
      </c>
      <c r="I735">
        <v>0</v>
      </c>
      <c r="J735">
        <v>100</v>
      </c>
      <c r="K735" s="1" t="s">
        <v>49</v>
      </c>
      <c r="L735">
        <v>9</v>
      </c>
      <c r="M735">
        <v>406.90999999999997</v>
      </c>
      <c r="N735">
        <v>11.700000000000001</v>
      </c>
      <c r="Q735">
        <v>395.21</v>
      </c>
      <c r="R735" s="1"/>
    </row>
    <row r="736" spans="1:18" x14ac:dyDescent="0.2">
      <c r="A736" s="1" t="s">
        <v>46</v>
      </c>
      <c r="B736">
        <v>4</v>
      </c>
      <c r="C736" s="1" t="s">
        <v>250</v>
      </c>
      <c r="D736" s="2">
        <v>45717</v>
      </c>
      <c r="E736" s="1" t="s">
        <v>245</v>
      </c>
      <c r="F736" s="1" t="s">
        <v>49</v>
      </c>
      <c r="G736" t="s">
        <v>247</v>
      </c>
      <c r="H736" t="s">
        <v>201</v>
      </c>
      <c r="I736" t="s">
        <v>248</v>
      </c>
      <c r="J736">
        <v>250</v>
      </c>
      <c r="K736" s="1" t="s">
        <v>49</v>
      </c>
      <c r="L736">
        <v>4</v>
      </c>
      <c r="M736">
        <v>199.21</v>
      </c>
      <c r="N736">
        <v>14.450000000000001</v>
      </c>
      <c r="Q736">
        <v>184.76000000000002</v>
      </c>
      <c r="R736" s="1"/>
    </row>
    <row r="737" spans="1:18" x14ac:dyDescent="0.2">
      <c r="A737" s="1" t="s">
        <v>46</v>
      </c>
      <c r="B737">
        <v>4</v>
      </c>
      <c r="C737" s="1" t="s">
        <v>257</v>
      </c>
      <c r="D737" s="2">
        <v>45717</v>
      </c>
      <c r="E737" s="1" t="s">
        <v>245</v>
      </c>
      <c r="F737" s="1" t="s">
        <v>49</v>
      </c>
      <c r="G737" t="s">
        <v>258</v>
      </c>
      <c r="H737" t="s">
        <v>201</v>
      </c>
      <c r="I737" t="s">
        <v>248</v>
      </c>
      <c r="J737">
        <v>100</v>
      </c>
      <c r="K737" s="1" t="s">
        <v>49</v>
      </c>
      <c r="L737">
        <v>4</v>
      </c>
      <c r="M737">
        <v>155.81</v>
      </c>
      <c r="N737">
        <v>13.45</v>
      </c>
      <c r="Q737">
        <v>142.36000000000001</v>
      </c>
      <c r="R737" s="1"/>
    </row>
    <row r="738" spans="1:18" x14ac:dyDescent="0.2">
      <c r="A738" s="1" t="s">
        <v>46</v>
      </c>
      <c r="B738">
        <v>4</v>
      </c>
      <c r="C738" s="1" t="s">
        <v>259</v>
      </c>
      <c r="D738" s="2">
        <v>45717</v>
      </c>
      <c r="E738" s="1" t="s">
        <v>48</v>
      </c>
      <c r="F738" s="1" t="s">
        <v>49</v>
      </c>
      <c r="G738">
        <v>17</v>
      </c>
      <c r="H738" t="s">
        <v>93</v>
      </c>
      <c r="I738">
        <v>0</v>
      </c>
      <c r="J738">
        <v>550</v>
      </c>
      <c r="K738" s="1" t="s">
        <v>49</v>
      </c>
      <c r="L738">
        <v>7</v>
      </c>
      <c r="M738">
        <v>399.03000000000003</v>
      </c>
      <c r="N738">
        <v>13.299999999999999</v>
      </c>
      <c r="Q738">
        <v>385.73</v>
      </c>
      <c r="R738" s="1"/>
    </row>
    <row r="739" spans="1:18" x14ac:dyDescent="0.2">
      <c r="A739" s="1" t="s">
        <v>53</v>
      </c>
      <c r="B739">
        <v>4</v>
      </c>
      <c r="C739" s="1" t="s">
        <v>259</v>
      </c>
      <c r="D739" s="2">
        <v>45717</v>
      </c>
      <c r="E739" s="1" t="s">
        <v>48</v>
      </c>
      <c r="F739" s="1" t="s">
        <v>49</v>
      </c>
      <c r="G739">
        <v>17</v>
      </c>
      <c r="H739" t="s">
        <v>93</v>
      </c>
      <c r="I739">
        <v>0</v>
      </c>
      <c r="J739">
        <v>550</v>
      </c>
      <c r="K739" s="1" t="s">
        <v>49</v>
      </c>
      <c r="L739">
        <v>16</v>
      </c>
      <c r="M739">
        <v>845.91</v>
      </c>
      <c r="N739">
        <v>30.4</v>
      </c>
      <c r="Q739">
        <v>815.51</v>
      </c>
      <c r="R739" s="1"/>
    </row>
    <row r="740" spans="1:18" x14ac:dyDescent="0.2">
      <c r="A740" s="1" t="s">
        <v>46</v>
      </c>
      <c r="B740">
        <v>5</v>
      </c>
      <c r="C740" s="1" t="s">
        <v>260</v>
      </c>
      <c r="D740" s="2">
        <v>45717</v>
      </c>
      <c r="E740" s="1" t="s">
        <v>48</v>
      </c>
      <c r="F740" s="1" t="s">
        <v>49</v>
      </c>
      <c r="G740">
        <v>15</v>
      </c>
      <c r="H740">
        <v>10</v>
      </c>
      <c r="I740">
        <v>0</v>
      </c>
      <c r="J740">
        <v>100</v>
      </c>
      <c r="K740" s="1" t="s">
        <v>49</v>
      </c>
      <c r="L740">
        <v>6</v>
      </c>
      <c r="M740">
        <v>344.78499999999997</v>
      </c>
      <c r="N740">
        <v>10.8</v>
      </c>
      <c r="Q740">
        <v>333.98499999999996</v>
      </c>
      <c r="R740" s="1"/>
    </row>
    <row r="741" spans="1:18" x14ac:dyDescent="0.2">
      <c r="A741" s="1" t="s">
        <v>46</v>
      </c>
      <c r="B741">
        <v>5</v>
      </c>
      <c r="C741" s="1" t="s">
        <v>261</v>
      </c>
      <c r="D741" s="2">
        <v>45717</v>
      </c>
      <c r="E741" s="1" t="s">
        <v>48</v>
      </c>
      <c r="F741" s="1" t="s">
        <v>49</v>
      </c>
      <c r="G741">
        <v>14</v>
      </c>
      <c r="H741">
        <v>6</v>
      </c>
      <c r="I741">
        <v>0</v>
      </c>
      <c r="J741">
        <v>100</v>
      </c>
      <c r="K741" s="1" t="s">
        <v>49</v>
      </c>
      <c r="L741">
        <v>3</v>
      </c>
      <c r="M741">
        <v>170.18</v>
      </c>
      <c r="N741">
        <v>5.25</v>
      </c>
      <c r="Q741">
        <v>164.93</v>
      </c>
      <c r="R741" s="1"/>
    </row>
    <row r="742" spans="1:18" x14ac:dyDescent="0.2">
      <c r="A742" s="1" t="s">
        <v>53</v>
      </c>
      <c r="B742">
        <v>5</v>
      </c>
      <c r="C742" s="1" t="s">
        <v>261</v>
      </c>
      <c r="D742" s="2">
        <v>45717</v>
      </c>
      <c r="E742" s="1" t="s">
        <v>48</v>
      </c>
      <c r="F742" s="1" t="s">
        <v>49</v>
      </c>
      <c r="G742">
        <v>14</v>
      </c>
      <c r="H742">
        <v>6</v>
      </c>
      <c r="I742">
        <v>0</v>
      </c>
      <c r="J742">
        <v>100</v>
      </c>
      <c r="K742" s="1" t="s">
        <v>49</v>
      </c>
      <c r="L742">
        <v>5</v>
      </c>
      <c r="M742">
        <v>264.53500000000003</v>
      </c>
      <c r="N742">
        <v>8.75</v>
      </c>
      <c r="Q742">
        <v>255.78500000000003</v>
      </c>
      <c r="R742" s="1"/>
    </row>
    <row r="743" spans="1:18" x14ac:dyDescent="0.2">
      <c r="A743" s="1" t="s">
        <v>53</v>
      </c>
      <c r="B743">
        <v>5</v>
      </c>
      <c r="C743" s="1" t="s">
        <v>262</v>
      </c>
      <c r="D743" s="2">
        <v>45717</v>
      </c>
      <c r="E743" s="1" t="s">
        <v>48</v>
      </c>
      <c r="F743" s="1" t="s">
        <v>49</v>
      </c>
      <c r="G743">
        <v>12</v>
      </c>
      <c r="H743">
        <v>10</v>
      </c>
      <c r="I743">
        <v>0</v>
      </c>
      <c r="J743">
        <v>100</v>
      </c>
      <c r="K743" s="1" t="s">
        <v>49</v>
      </c>
      <c r="L743">
        <v>7</v>
      </c>
      <c r="M743">
        <v>355.80500000000001</v>
      </c>
      <c r="N743">
        <v>8.4</v>
      </c>
      <c r="Q743">
        <v>347.40500000000003</v>
      </c>
      <c r="R743" s="1"/>
    </row>
    <row r="744" spans="1:18" x14ac:dyDescent="0.2">
      <c r="A744" s="1" t="s">
        <v>46</v>
      </c>
      <c r="B744">
        <v>1</v>
      </c>
      <c r="C744" s="1" t="s">
        <v>109</v>
      </c>
      <c r="D744" s="2">
        <v>45718</v>
      </c>
      <c r="E744" s="1" t="s">
        <v>48</v>
      </c>
      <c r="F744" s="1" t="s">
        <v>49</v>
      </c>
      <c r="G744">
        <v>5</v>
      </c>
      <c r="H744" t="s">
        <v>50</v>
      </c>
      <c r="I744">
        <v>0</v>
      </c>
      <c r="J744" t="s">
        <v>51</v>
      </c>
      <c r="K744" s="1" t="s">
        <v>49</v>
      </c>
      <c r="L744">
        <v>8</v>
      </c>
      <c r="M744">
        <v>179.18</v>
      </c>
      <c r="N744">
        <v>4</v>
      </c>
      <c r="O744">
        <v>40</v>
      </c>
      <c r="Q744">
        <v>175.18</v>
      </c>
      <c r="R744" s="1"/>
    </row>
    <row r="745" spans="1:18" x14ac:dyDescent="0.2">
      <c r="A745" s="1" t="s">
        <v>53</v>
      </c>
      <c r="B745">
        <v>1</v>
      </c>
      <c r="C745" s="1" t="s">
        <v>109</v>
      </c>
      <c r="D745" s="2">
        <v>45718</v>
      </c>
      <c r="E745" s="1" t="s">
        <v>48</v>
      </c>
      <c r="F745" s="1" t="s">
        <v>49</v>
      </c>
      <c r="G745">
        <v>5</v>
      </c>
      <c r="H745" t="s">
        <v>50</v>
      </c>
      <c r="I745">
        <v>0</v>
      </c>
      <c r="J745" t="s">
        <v>51</v>
      </c>
      <c r="K745" s="1" t="s">
        <v>49</v>
      </c>
      <c r="L745">
        <v>8</v>
      </c>
      <c r="M745">
        <v>179.85999999999999</v>
      </c>
      <c r="N745">
        <v>4</v>
      </c>
      <c r="O745">
        <v>45</v>
      </c>
      <c r="Q745">
        <v>175.85999999999999</v>
      </c>
      <c r="R745" s="1"/>
    </row>
    <row r="746" spans="1:18" x14ac:dyDescent="0.2">
      <c r="A746" s="1" t="s">
        <v>46</v>
      </c>
      <c r="B746">
        <v>2</v>
      </c>
      <c r="C746" s="1" t="s">
        <v>255</v>
      </c>
      <c r="D746" s="2">
        <v>45718</v>
      </c>
      <c r="E746" s="1" t="s">
        <v>48</v>
      </c>
      <c r="F746" s="1" t="s">
        <v>49</v>
      </c>
      <c r="G746">
        <v>4.5</v>
      </c>
      <c r="H746">
        <v>4.5</v>
      </c>
      <c r="I746">
        <v>0</v>
      </c>
      <c r="J746">
        <v>250</v>
      </c>
      <c r="K746" s="1" t="s">
        <v>49</v>
      </c>
      <c r="L746">
        <v>6</v>
      </c>
      <c r="M746">
        <v>111.57</v>
      </c>
      <c r="N746">
        <v>2.7</v>
      </c>
      <c r="Q746">
        <v>108.86999999999999</v>
      </c>
      <c r="R746" s="1"/>
    </row>
    <row r="747" spans="1:18" x14ac:dyDescent="0.2">
      <c r="A747" s="1" t="s">
        <v>46</v>
      </c>
      <c r="B747">
        <v>2</v>
      </c>
      <c r="C747" s="1" t="s">
        <v>47</v>
      </c>
      <c r="D747" s="2">
        <v>45718</v>
      </c>
      <c r="E747" s="1" t="s">
        <v>48</v>
      </c>
      <c r="F747" s="1" t="s">
        <v>49</v>
      </c>
      <c r="G747">
        <v>3</v>
      </c>
      <c r="H747" t="s">
        <v>50</v>
      </c>
      <c r="I747">
        <v>0</v>
      </c>
      <c r="J747" t="s">
        <v>51</v>
      </c>
      <c r="K747" s="1" t="s">
        <v>49</v>
      </c>
      <c r="L747">
        <v>4</v>
      </c>
      <c r="M747">
        <v>51.31</v>
      </c>
      <c r="N747">
        <v>1.2</v>
      </c>
      <c r="Q747">
        <v>50.11</v>
      </c>
      <c r="R747" s="1"/>
    </row>
    <row r="748" spans="1:18" x14ac:dyDescent="0.2">
      <c r="A748" s="1" t="s">
        <v>53</v>
      </c>
      <c r="B748">
        <v>2</v>
      </c>
      <c r="C748" s="1" t="s">
        <v>47</v>
      </c>
      <c r="D748" s="2">
        <v>45718</v>
      </c>
      <c r="E748" s="1" t="s">
        <v>48</v>
      </c>
      <c r="F748" s="1" t="s">
        <v>49</v>
      </c>
      <c r="G748">
        <v>3</v>
      </c>
      <c r="H748" t="s">
        <v>50</v>
      </c>
      <c r="I748">
        <v>0</v>
      </c>
      <c r="J748" t="s">
        <v>51</v>
      </c>
      <c r="K748" s="1" t="s">
        <v>49</v>
      </c>
      <c r="L748">
        <v>9</v>
      </c>
      <c r="M748">
        <v>128.49</v>
      </c>
      <c r="N748">
        <v>2.6999999999999997</v>
      </c>
      <c r="Q748">
        <v>125.79</v>
      </c>
      <c r="R748" s="1"/>
    </row>
    <row r="749" spans="1:18" x14ac:dyDescent="0.2">
      <c r="A749" s="1" t="s">
        <v>46</v>
      </c>
      <c r="B749">
        <v>3</v>
      </c>
      <c r="C749" s="1" t="s">
        <v>73</v>
      </c>
      <c r="D749" s="2">
        <v>45718</v>
      </c>
      <c r="E749" s="1" t="s">
        <v>48</v>
      </c>
      <c r="F749" s="1" t="s">
        <v>49</v>
      </c>
      <c r="G749">
        <v>9</v>
      </c>
      <c r="H749" t="s">
        <v>50</v>
      </c>
      <c r="I749">
        <v>0</v>
      </c>
      <c r="J749" t="s">
        <v>51</v>
      </c>
      <c r="K749" s="1" t="s">
        <v>49</v>
      </c>
      <c r="L749">
        <v>7</v>
      </c>
      <c r="M749">
        <v>263.96000000000004</v>
      </c>
      <c r="N749">
        <v>6.3</v>
      </c>
      <c r="Q749">
        <v>257.66000000000003</v>
      </c>
      <c r="R749" s="1"/>
    </row>
    <row r="750" spans="1:18" x14ac:dyDescent="0.2">
      <c r="A750" s="1" t="s">
        <v>53</v>
      </c>
      <c r="B750">
        <v>3</v>
      </c>
      <c r="C750" s="1" t="s">
        <v>73</v>
      </c>
      <c r="D750" s="2">
        <v>45718</v>
      </c>
      <c r="E750" s="1" t="s">
        <v>48</v>
      </c>
      <c r="F750" s="1" t="s">
        <v>49</v>
      </c>
      <c r="G750">
        <v>9</v>
      </c>
      <c r="H750" t="s">
        <v>50</v>
      </c>
      <c r="I750">
        <v>0</v>
      </c>
      <c r="J750" t="s">
        <v>51</v>
      </c>
      <c r="K750" s="1" t="s">
        <v>49</v>
      </c>
      <c r="L750">
        <v>7</v>
      </c>
      <c r="M750">
        <v>279.89999999999998</v>
      </c>
      <c r="N750">
        <v>6.3</v>
      </c>
      <c r="Q750">
        <v>273.59999999999997</v>
      </c>
      <c r="R750" s="1"/>
    </row>
    <row r="751" spans="1:18" x14ac:dyDescent="0.2">
      <c r="A751" s="1" t="s">
        <v>46</v>
      </c>
      <c r="B751">
        <v>4</v>
      </c>
      <c r="C751" s="1" t="s">
        <v>115</v>
      </c>
      <c r="D751" s="2">
        <v>45718</v>
      </c>
      <c r="E751" s="1" t="s">
        <v>48</v>
      </c>
      <c r="F751" s="1" t="s">
        <v>49</v>
      </c>
      <c r="G751">
        <v>26</v>
      </c>
      <c r="H751" t="s">
        <v>50</v>
      </c>
      <c r="I751">
        <v>0</v>
      </c>
      <c r="J751" t="s">
        <v>51</v>
      </c>
      <c r="K751" s="1" t="s">
        <v>49</v>
      </c>
      <c r="L751">
        <v>7</v>
      </c>
      <c r="M751">
        <v>471.59000000000003</v>
      </c>
      <c r="N751">
        <v>18.2</v>
      </c>
      <c r="Q751">
        <v>453.39000000000004</v>
      </c>
      <c r="R751" s="1"/>
    </row>
    <row r="752" spans="1:18" x14ac:dyDescent="0.2">
      <c r="A752" s="1" t="s">
        <v>53</v>
      </c>
      <c r="B752">
        <v>4</v>
      </c>
      <c r="C752" s="1" t="s">
        <v>115</v>
      </c>
      <c r="D752" s="2">
        <v>45718</v>
      </c>
      <c r="E752" s="1" t="s">
        <v>48</v>
      </c>
      <c r="F752" s="1" t="s">
        <v>49</v>
      </c>
      <c r="G752">
        <v>26</v>
      </c>
      <c r="H752" t="s">
        <v>50</v>
      </c>
      <c r="I752">
        <v>0</v>
      </c>
      <c r="J752" t="s">
        <v>51</v>
      </c>
      <c r="K752" s="1" t="s">
        <v>49</v>
      </c>
      <c r="L752">
        <v>12</v>
      </c>
      <c r="M752">
        <v>784.18999999999983</v>
      </c>
      <c r="N752">
        <v>38.400000000000006</v>
      </c>
      <c r="Q752">
        <v>745.78999999999985</v>
      </c>
      <c r="R752" s="1"/>
    </row>
    <row r="753" spans="1:18" x14ac:dyDescent="0.2">
      <c r="A753" s="1" t="s">
        <v>46</v>
      </c>
      <c r="B753">
        <v>5</v>
      </c>
      <c r="C753" s="1" t="s">
        <v>58</v>
      </c>
      <c r="D753" s="2">
        <v>45718</v>
      </c>
      <c r="E753" s="1" t="s">
        <v>48</v>
      </c>
      <c r="F753" s="1" t="s">
        <v>49</v>
      </c>
      <c r="G753">
        <v>12</v>
      </c>
      <c r="H753" t="s">
        <v>50</v>
      </c>
      <c r="I753">
        <v>0</v>
      </c>
      <c r="J753" t="s">
        <v>51</v>
      </c>
      <c r="K753" s="1" t="s">
        <v>49</v>
      </c>
      <c r="L753">
        <v>8</v>
      </c>
      <c r="M753">
        <v>442.85</v>
      </c>
      <c r="N753">
        <v>9.6</v>
      </c>
      <c r="Q753">
        <v>433.25</v>
      </c>
      <c r="R753" s="1"/>
    </row>
    <row r="754" spans="1:18" x14ac:dyDescent="0.2">
      <c r="A754" s="1" t="s">
        <v>53</v>
      </c>
      <c r="B754">
        <v>5</v>
      </c>
      <c r="C754" s="1" t="s">
        <v>58</v>
      </c>
      <c r="D754" s="2">
        <v>45718</v>
      </c>
      <c r="E754" s="1" t="s">
        <v>48</v>
      </c>
      <c r="F754" s="1" t="s">
        <v>49</v>
      </c>
      <c r="G754">
        <v>12</v>
      </c>
      <c r="H754" t="s">
        <v>50</v>
      </c>
      <c r="I754">
        <v>0</v>
      </c>
      <c r="J754" t="s">
        <v>51</v>
      </c>
      <c r="K754" s="1" t="s">
        <v>49</v>
      </c>
      <c r="L754">
        <v>2</v>
      </c>
      <c r="M754">
        <v>96.22</v>
      </c>
      <c r="N754">
        <v>2.4</v>
      </c>
      <c r="Q754">
        <v>93.82</v>
      </c>
      <c r="R754" s="1"/>
    </row>
    <row r="755" spans="1:18" x14ac:dyDescent="0.2">
      <c r="A755" s="1" t="s">
        <v>53</v>
      </c>
      <c r="B755">
        <v>5</v>
      </c>
      <c r="C755" s="1" t="s">
        <v>263</v>
      </c>
      <c r="D755" s="2">
        <v>45718</v>
      </c>
      <c r="E755" s="1" t="s">
        <v>48</v>
      </c>
      <c r="F755" s="1" t="s">
        <v>49</v>
      </c>
      <c r="G755">
        <v>11</v>
      </c>
      <c r="H755" t="s">
        <v>50</v>
      </c>
      <c r="I755">
        <v>0</v>
      </c>
      <c r="J755" t="s">
        <v>51</v>
      </c>
      <c r="K755" s="1" t="s">
        <v>49</v>
      </c>
      <c r="L755">
        <v>7</v>
      </c>
      <c r="M755">
        <v>368.93</v>
      </c>
      <c r="N755">
        <v>9.7999999999999989</v>
      </c>
      <c r="Q755">
        <v>359.13</v>
      </c>
      <c r="R755" s="1"/>
    </row>
    <row r="756" spans="1:18" x14ac:dyDescent="0.2">
      <c r="A756" s="1" t="s">
        <v>46</v>
      </c>
      <c r="B756">
        <v>1</v>
      </c>
      <c r="C756" s="1" t="s">
        <v>109</v>
      </c>
      <c r="D756" s="2">
        <v>45719</v>
      </c>
      <c r="E756" s="1" t="s">
        <v>48</v>
      </c>
      <c r="F756" s="1" t="s">
        <v>49</v>
      </c>
      <c r="G756">
        <v>5</v>
      </c>
      <c r="H756" t="s">
        <v>50</v>
      </c>
      <c r="I756">
        <v>0</v>
      </c>
      <c r="J756" t="s">
        <v>51</v>
      </c>
      <c r="K756" s="1" t="s">
        <v>49</v>
      </c>
      <c r="L756">
        <v>3</v>
      </c>
      <c r="M756">
        <v>70.44</v>
      </c>
      <c r="N756">
        <v>1.5</v>
      </c>
      <c r="O756">
        <v>77</v>
      </c>
      <c r="Q756">
        <v>68.94</v>
      </c>
      <c r="R756" s="1"/>
    </row>
    <row r="757" spans="1:18" x14ac:dyDescent="0.2">
      <c r="A757" s="1" t="s">
        <v>46</v>
      </c>
      <c r="B757">
        <v>1</v>
      </c>
      <c r="C757" s="1" t="s">
        <v>264</v>
      </c>
      <c r="D757" s="2">
        <v>45719</v>
      </c>
      <c r="E757" s="1" t="s">
        <v>48</v>
      </c>
      <c r="F757" s="1" t="s">
        <v>49</v>
      </c>
      <c r="G757">
        <v>5</v>
      </c>
      <c r="H757">
        <v>4.5</v>
      </c>
      <c r="I757">
        <v>0</v>
      </c>
      <c r="J757">
        <v>100</v>
      </c>
      <c r="K757" s="1" t="s">
        <v>49</v>
      </c>
      <c r="L757">
        <v>6</v>
      </c>
      <c r="M757">
        <v>140.03</v>
      </c>
      <c r="N757">
        <v>3</v>
      </c>
      <c r="Q757">
        <v>137.03</v>
      </c>
      <c r="R757" s="1"/>
    </row>
    <row r="758" spans="1:18" x14ac:dyDescent="0.2">
      <c r="A758" s="1" t="s">
        <v>53</v>
      </c>
      <c r="B758">
        <v>1</v>
      </c>
      <c r="C758" s="1" t="s">
        <v>264</v>
      </c>
      <c r="D758" s="2">
        <v>45719</v>
      </c>
      <c r="E758" s="1" t="s">
        <v>48</v>
      </c>
      <c r="F758" s="1" t="s">
        <v>49</v>
      </c>
      <c r="G758">
        <v>5</v>
      </c>
      <c r="H758">
        <v>4.5</v>
      </c>
      <c r="I758">
        <v>0</v>
      </c>
      <c r="J758">
        <v>100</v>
      </c>
      <c r="K758" s="1" t="s">
        <v>49</v>
      </c>
      <c r="L758">
        <v>8</v>
      </c>
      <c r="M758">
        <v>183.7</v>
      </c>
      <c r="N758">
        <v>4</v>
      </c>
      <c r="O758">
        <v>35</v>
      </c>
      <c r="Q758">
        <v>179.7</v>
      </c>
      <c r="R758" s="1"/>
    </row>
    <row r="759" spans="1:18" x14ac:dyDescent="0.2">
      <c r="A759" s="1" t="s">
        <v>46</v>
      </c>
      <c r="B759">
        <v>2</v>
      </c>
      <c r="C759" s="1" t="s">
        <v>47</v>
      </c>
      <c r="D759" s="2">
        <v>45719</v>
      </c>
      <c r="E759" s="1" t="s">
        <v>48</v>
      </c>
      <c r="F759" s="1" t="s">
        <v>49</v>
      </c>
      <c r="G759">
        <v>3</v>
      </c>
      <c r="H759" t="s">
        <v>50</v>
      </c>
      <c r="I759">
        <v>0</v>
      </c>
      <c r="J759" t="s">
        <v>51</v>
      </c>
      <c r="K759" s="1" t="s">
        <v>49</v>
      </c>
      <c r="L759">
        <v>9</v>
      </c>
      <c r="M759">
        <v>127.00999999999999</v>
      </c>
      <c r="N759">
        <v>2.6999999999999997</v>
      </c>
      <c r="Q759">
        <v>124.30999999999999</v>
      </c>
      <c r="R759" s="1"/>
    </row>
    <row r="760" spans="1:18" x14ac:dyDescent="0.2">
      <c r="A760" s="1" t="s">
        <v>53</v>
      </c>
      <c r="B760">
        <v>2</v>
      </c>
      <c r="C760" s="1" t="s">
        <v>47</v>
      </c>
      <c r="D760" s="2">
        <v>45719</v>
      </c>
      <c r="E760" s="1" t="s">
        <v>48</v>
      </c>
      <c r="F760" s="1" t="s">
        <v>49</v>
      </c>
      <c r="G760">
        <v>3</v>
      </c>
      <c r="H760" t="s">
        <v>50</v>
      </c>
      <c r="I760">
        <v>0</v>
      </c>
      <c r="J760" t="s">
        <v>51</v>
      </c>
      <c r="K760" s="1" t="s">
        <v>49</v>
      </c>
      <c r="L760">
        <v>9</v>
      </c>
      <c r="M760">
        <v>135.66</v>
      </c>
      <c r="N760">
        <v>2.6999999999999997</v>
      </c>
      <c r="Q760">
        <v>132.96</v>
      </c>
      <c r="R760" s="1"/>
    </row>
    <row r="761" spans="1:18" x14ac:dyDescent="0.2">
      <c r="A761" s="1" t="s">
        <v>46</v>
      </c>
      <c r="B761">
        <v>3</v>
      </c>
      <c r="C761" s="1" t="s">
        <v>73</v>
      </c>
      <c r="D761" s="2">
        <v>45719</v>
      </c>
      <c r="E761" s="1" t="s">
        <v>48</v>
      </c>
      <c r="F761" s="1" t="s">
        <v>49</v>
      </c>
      <c r="G761">
        <v>9</v>
      </c>
      <c r="H761" t="s">
        <v>50</v>
      </c>
      <c r="I761">
        <v>0</v>
      </c>
      <c r="J761" t="s">
        <v>51</v>
      </c>
      <c r="K761" s="1" t="s">
        <v>49</v>
      </c>
      <c r="L761">
        <v>10</v>
      </c>
      <c r="M761">
        <v>371.8</v>
      </c>
      <c r="N761">
        <v>10</v>
      </c>
      <c r="Q761">
        <v>361.8</v>
      </c>
      <c r="R761" s="1"/>
    </row>
    <row r="762" spans="1:18" x14ac:dyDescent="0.2">
      <c r="A762" s="1" t="s">
        <v>53</v>
      </c>
      <c r="B762">
        <v>3</v>
      </c>
      <c r="C762" s="1" t="s">
        <v>73</v>
      </c>
      <c r="D762" s="2">
        <v>45719</v>
      </c>
      <c r="E762" s="1" t="s">
        <v>48</v>
      </c>
      <c r="F762" s="1" t="s">
        <v>49</v>
      </c>
      <c r="G762">
        <v>9</v>
      </c>
      <c r="H762" t="s">
        <v>50</v>
      </c>
      <c r="I762">
        <v>0</v>
      </c>
      <c r="J762" t="s">
        <v>51</v>
      </c>
      <c r="K762" s="1" t="s">
        <v>49</v>
      </c>
      <c r="L762">
        <v>7</v>
      </c>
      <c r="M762">
        <v>304.53000000000003</v>
      </c>
      <c r="N762">
        <v>9</v>
      </c>
      <c r="Q762">
        <v>295.53000000000003</v>
      </c>
      <c r="R762" s="1"/>
    </row>
    <row r="763" spans="1:18" x14ac:dyDescent="0.2">
      <c r="A763" s="1" t="s">
        <v>46</v>
      </c>
      <c r="B763">
        <v>4</v>
      </c>
      <c r="C763" s="1" t="s">
        <v>115</v>
      </c>
      <c r="D763" s="2">
        <v>45719</v>
      </c>
      <c r="E763" s="1" t="s">
        <v>48</v>
      </c>
      <c r="F763" s="1" t="s">
        <v>49</v>
      </c>
      <c r="G763">
        <v>26</v>
      </c>
      <c r="H763" t="s">
        <v>50</v>
      </c>
      <c r="I763">
        <v>0</v>
      </c>
      <c r="J763" t="s">
        <v>51</v>
      </c>
      <c r="K763" s="1" t="s">
        <v>49</v>
      </c>
      <c r="L763">
        <v>2</v>
      </c>
      <c r="M763">
        <v>122.56</v>
      </c>
      <c r="N763">
        <v>5.2</v>
      </c>
      <c r="Q763">
        <v>117.36</v>
      </c>
      <c r="R763" s="1"/>
    </row>
    <row r="764" spans="1:18" x14ac:dyDescent="0.2">
      <c r="A764" s="1" t="s">
        <v>46</v>
      </c>
      <c r="B764">
        <v>4</v>
      </c>
      <c r="C764" s="1" t="s">
        <v>265</v>
      </c>
      <c r="D764" s="2">
        <v>45719</v>
      </c>
      <c r="E764" s="1" t="s">
        <v>48</v>
      </c>
      <c r="F764" s="1" t="s">
        <v>49</v>
      </c>
      <c r="G764">
        <v>18</v>
      </c>
      <c r="H764" t="s">
        <v>93</v>
      </c>
      <c r="I764">
        <v>0</v>
      </c>
      <c r="J764">
        <v>375</v>
      </c>
      <c r="K764" s="1" t="s">
        <v>49</v>
      </c>
      <c r="L764">
        <v>9</v>
      </c>
      <c r="M764">
        <v>440.73</v>
      </c>
      <c r="N764">
        <v>22.5</v>
      </c>
      <c r="Q764">
        <v>418.23</v>
      </c>
      <c r="R764" s="1"/>
    </row>
    <row r="765" spans="1:18" x14ac:dyDescent="0.2">
      <c r="A765" s="1" t="s">
        <v>46</v>
      </c>
      <c r="B765">
        <v>4</v>
      </c>
      <c r="C765" s="1" t="s">
        <v>266</v>
      </c>
      <c r="D765" s="2">
        <v>45719</v>
      </c>
      <c r="E765" s="1" t="s">
        <v>48</v>
      </c>
      <c r="F765" s="1" t="s">
        <v>49</v>
      </c>
      <c r="G765">
        <v>18</v>
      </c>
      <c r="H765">
        <v>10</v>
      </c>
      <c r="I765">
        <v>0</v>
      </c>
      <c r="J765">
        <v>100</v>
      </c>
      <c r="K765" s="1" t="s">
        <v>49</v>
      </c>
      <c r="L765">
        <v>2</v>
      </c>
      <c r="M765">
        <v>81.55</v>
      </c>
      <c r="N765">
        <v>4</v>
      </c>
      <c r="Q765">
        <v>77.55</v>
      </c>
      <c r="R765" s="1"/>
    </row>
    <row r="766" spans="1:18" x14ac:dyDescent="0.2">
      <c r="A766" s="1" t="s">
        <v>53</v>
      </c>
      <c r="B766">
        <v>4</v>
      </c>
      <c r="C766" s="1" t="s">
        <v>266</v>
      </c>
      <c r="D766" s="2">
        <v>45719</v>
      </c>
      <c r="E766" s="1" t="s">
        <v>48</v>
      </c>
      <c r="F766" s="1" t="s">
        <v>49</v>
      </c>
      <c r="G766">
        <v>18</v>
      </c>
      <c r="H766">
        <v>10</v>
      </c>
      <c r="I766">
        <v>0</v>
      </c>
      <c r="J766">
        <v>100</v>
      </c>
      <c r="K766" s="1" t="s">
        <v>49</v>
      </c>
      <c r="L766">
        <v>1</v>
      </c>
      <c r="M766">
        <v>33.11</v>
      </c>
      <c r="N766">
        <v>2</v>
      </c>
      <c r="Q766">
        <v>31.11</v>
      </c>
      <c r="R766" s="1"/>
    </row>
    <row r="767" spans="1:18" x14ac:dyDescent="0.2">
      <c r="A767" s="1" t="s">
        <v>53</v>
      </c>
      <c r="B767">
        <v>4</v>
      </c>
      <c r="C767" s="1" t="s">
        <v>96</v>
      </c>
      <c r="D767" s="2">
        <v>45719</v>
      </c>
      <c r="E767" s="1" t="s">
        <v>48</v>
      </c>
      <c r="F767" s="1" t="s">
        <v>49</v>
      </c>
      <c r="G767">
        <v>18</v>
      </c>
      <c r="H767" t="s">
        <v>50</v>
      </c>
      <c r="I767">
        <v>0</v>
      </c>
      <c r="J767" t="s">
        <v>51</v>
      </c>
      <c r="K767" s="1" t="s">
        <v>49</v>
      </c>
      <c r="L767">
        <v>14</v>
      </c>
      <c r="M767">
        <v>804.03000000000009</v>
      </c>
      <c r="N767">
        <v>35</v>
      </c>
      <c r="Q767">
        <v>769.03000000000009</v>
      </c>
      <c r="R767" s="1"/>
    </row>
    <row r="768" spans="1:18" x14ac:dyDescent="0.2">
      <c r="A768" s="1" t="s">
        <v>46</v>
      </c>
      <c r="B768">
        <v>5</v>
      </c>
      <c r="C768" s="1" t="s">
        <v>263</v>
      </c>
      <c r="D768" s="2">
        <v>45719</v>
      </c>
      <c r="E768" s="1" t="s">
        <v>48</v>
      </c>
      <c r="F768" s="1" t="s">
        <v>49</v>
      </c>
      <c r="G768">
        <v>11</v>
      </c>
      <c r="H768" t="s">
        <v>50</v>
      </c>
      <c r="I768">
        <v>0</v>
      </c>
      <c r="J768" t="s">
        <v>51</v>
      </c>
      <c r="K768" s="1" t="s">
        <v>49</v>
      </c>
      <c r="L768">
        <v>10</v>
      </c>
      <c r="M768">
        <v>538.44000000000005</v>
      </c>
      <c r="N768">
        <v>13</v>
      </c>
      <c r="Q768">
        <v>525.44000000000005</v>
      </c>
      <c r="R768" s="1"/>
    </row>
    <row r="769" spans="1:18" x14ac:dyDescent="0.2">
      <c r="A769" s="1" t="s">
        <v>53</v>
      </c>
      <c r="B769">
        <v>5</v>
      </c>
      <c r="C769" s="1" t="s">
        <v>263</v>
      </c>
      <c r="D769" s="2">
        <v>45719</v>
      </c>
      <c r="E769" s="1" t="s">
        <v>48</v>
      </c>
      <c r="F769" s="1" t="s">
        <v>49</v>
      </c>
      <c r="G769">
        <v>11</v>
      </c>
      <c r="H769" t="s">
        <v>50</v>
      </c>
      <c r="I769">
        <v>0</v>
      </c>
      <c r="J769" t="s">
        <v>51</v>
      </c>
      <c r="K769" s="1" t="s">
        <v>49</v>
      </c>
      <c r="L769">
        <v>10</v>
      </c>
      <c r="M769">
        <v>564.32999999999993</v>
      </c>
      <c r="N769">
        <v>13</v>
      </c>
      <c r="Q769">
        <v>551.32999999999993</v>
      </c>
      <c r="R769" s="1"/>
    </row>
    <row r="770" spans="1:18" x14ac:dyDescent="0.2">
      <c r="A770" s="1" t="s">
        <v>46</v>
      </c>
      <c r="B770">
        <v>1</v>
      </c>
      <c r="C770" s="1" t="s">
        <v>109</v>
      </c>
      <c r="D770" s="2">
        <v>45720</v>
      </c>
      <c r="E770" s="1" t="s">
        <v>48</v>
      </c>
      <c r="F770" s="1" t="s">
        <v>49</v>
      </c>
      <c r="G770">
        <v>5</v>
      </c>
      <c r="H770" t="s">
        <v>50</v>
      </c>
      <c r="I770">
        <v>0</v>
      </c>
      <c r="J770" t="s">
        <v>51</v>
      </c>
      <c r="K770" s="1" t="s">
        <v>49</v>
      </c>
      <c r="L770">
        <v>1</v>
      </c>
      <c r="M770">
        <v>23.1</v>
      </c>
      <c r="N770">
        <v>0.5</v>
      </c>
      <c r="O770">
        <v>29</v>
      </c>
      <c r="Q770">
        <v>22.6</v>
      </c>
      <c r="R770" s="1"/>
    </row>
    <row r="771" spans="1:18" x14ac:dyDescent="0.2">
      <c r="A771" s="1" t="s">
        <v>46</v>
      </c>
      <c r="B771">
        <v>1</v>
      </c>
      <c r="C771" s="1" t="s">
        <v>267</v>
      </c>
      <c r="D771" s="2">
        <v>45720</v>
      </c>
      <c r="E771" s="1" t="s">
        <v>48</v>
      </c>
      <c r="F771" s="1" t="s">
        <v>49</v>
      </c>
      <c r="G771">
        <v>3.5</v>
      </c>
      <c r="H771">
        <v>4.5</v>
      </c>
      <c r="I771">
        <v>0</v>
      </c>
      <c r="J771">
        <v>250</v>
      </c>
      <c r="K771" s="1" t="s">
        <v>49</v>
      </c>
      <c r="L771">
        <v>7</v>
      </c>
      <c r="M771">
        <v>121.73</v>
      </c>
      <c r="N771">
        <v>2.4499999999999997</v>
      </c>
      <c r="Q771">
        <v>119.28</v>
      </c>
      <c r="R771" s="1"/>
    </row>
    <row r="772" spans="1:18" x14ac:dyDescent="0.2">
      <c r="A772" s="1" t="s">
        <v>53</v>
      </c>
      <c r="B772">
        <v>1</v>
      </c>
      <c r="C772" s="1" t="s">
        <v>267</v>
      </c>
      <c r="D772" s="2">
        <v>45720</v>
      </c>
      <c r="E772" s="1" t="s">
        <v>48</v>
      </c>
      <c r="F772" s="1" t="s">
        <v>49</v>
      </c>
      <c r="G772">
        <v>3.5</v>
      </c>
      <c r="H772">
        <v>4.5</v>
      </c>
      <c r="I772">
        <v>0</v>
      </c>
      <c r="J772">
        <v>250</v>
      </c>
      <c r="K772" s="1" t="s">
        <v>49</v>
      </c>
      <c r="L772">
        <v>7</v>
      </c>
      <c r="M772">
        <v>138.69</v>
      </c>
      <c r="N772">
        <v>2.4499999999999997</v>
      </c>
      <c r="O772">
        <v>35</v>
      </c>
      <c r="Q772">
        <v>136.24</v>
      </c>
      <c r="R772" s="1"/>
    </row>
    <row r="773" spans="1:18" x14ac:dyDescent="0.2">
      <c r="A773" s="1" t="s">
        <v>46</v>
      </c>
      <c r="B773">
        <v>2</v>
      </c>
      <c r="C773" s="1" t="s">
        <v>47</v>
      </c>
      <c r="D773" s="2">
        <v>45720</v>
      </c>
      <c r="E773" s="1" t="s">
        <v>48</v>
      </c>
      <c r="F773" s="1" t="s">
        <v>49</v>
      </c>
      <c r="G773">
        <v>3</v>
      </c>
      <c r="H773" t="s">
        <v>50</v>
      </c>
      <c r="I773">
        <v>0</v>
      </c>
      <c r="J773" t="s">
        <v>51</v>
      </c>
      <c r="K773" s="1" t="s">
        <v>49</v>
      </c>
      <c r="L773">
        <v>10</v>
      </c>
      <c r="M773">
        <v>128.03</v>
      </c>
      <c r="N773">
        <v>3</v>
      </c>
      <c r="Q773">
        <v>125.03</v>
      </c>
      <c r="R773" s="1"/>
    </row>
    <row r="774" spans="1:18" x14ac:dyDescent="0.2">
      <c r="A774" s="1" t="s">
        <v>53</v>
      </c>
      <c r="B774">
        <v>2</v>
      </c>
      <c r="C774" s="1" t="s">
        <v>74</v>
      </c>
      <c r="D774" s="2">
        <v>45720</v>
      </c>
      <c r="E774" s="1" t="s">
        <v>48</v>
      </c>
      <c r="F774" s="1" t="s">
        <v>49</v>
      </c>
      <c r="G774">
        <v>4</v>
      </c>
      <c r="H774" t="s">
        <v>50</v>
      </c>
      <c r="I774">
        <v>0</v>
      </c>
      <c r="J774" t="s">
        <v>51</v>
      </c>
      <c r="K774" s="1" t="s">
        <v>49</v>
      </c>
      <c r="L774">
        <v>7</v>
      </c>
      <c r="M774">
        <v>165.01000000000002</v>
      </c>
      <c r="N774">
        <v>2.8000000000000003</v>
      </c>
      <c r="Q774">
        <v>162.21</v>
      </c>
      <c r="R774" s="1"/>
    </row>
    <row r="775" spans="1:18" x14ac:dyDescent="0.2">
      <c r="A775" s="1" t="s">
        <v>46</v>
      </c>
      <c r="B775">
        <v>3</v>
      </c>
      <c r="C775" s="1" t="s">
        <v>73</v>
      </c>
      <c r="D775" s="2">
        <v>45720</v>
      </c>
      <c r="E775" s="1" t="s">
        <v>48</v>
      </c>
      <c r="F775" s="1" t="s">
        <v>49</v>
      </c>
      <c r="G775">
        <v>9</v>
      </c>
      <c r="H775" t="s">
        <v>50</v>
      </c>
      <c r="I775">
        <v>0</v>
      </c>
      <c r="J775" t="s">
        <v>51</v>
      </c>
      <c r="K775" s="1" t="s">
        <v>49</v>
      </c>
      <c r="L775">
        <v>5</v>
      </c>
      <c r="M775">
        <v>195.20000000000002</v>
      </c>
      <c r="N775">
        <v>4.5</v>
      </c>
      <c r="Q775">
        <v>190.70000000000002</v>
      </c>
      <c r="R775" s="1"/>
    </row>
    <row r="776" spans="1:18" x14ac:dyDescent="0.2">
      <c r="A776" s="1" t="s">
        <v>46</v>
      </c>
      <c r="B776">
        <v>3</v>
      </c>
      <c r="C776" s="1" t="s">
        <v>55</v>
      </c>
      <c r="D776" s="2">
        <v>45720</v>
      </c>
      <c r="E776" s="1" t="s">
        <v>48</v>
      </c>
      <c r="F776" s="1" t="s">
        <v>49</v>
      </c>
      <c r="G776">
        <v>7</v>
      </c>
      <c r="H776" t="s">
        <v>50</v>
      </c>
      <c r="I776">
        <v>0</v>
      </c>
      <c r="J776" t="s">
        <v>51</v>
      </c>
      <c r="K776" s="1" t="s">
        <v>49</v>
      </c>
      <c r="L776">
        <v>2</v>
      </c>
      <c r="M776">
        <v>72.66</v>
      </c>
      <c r="N776">
        <v>1.4</v>
      </c>
      <c r="Q776">
        <v>71.259999999999991</v>
      </c>
      <c r="R776" s="1"/>
    </row>
    <row r="777" spans="1:18" x14ac:dyDescent="0.2">
      <c r="A777" s="1" t="s">
        <v>53</v>
      </c>
      <c r="B777">
        <v>3</v>
      </c>
      <c r="C777" s="1" t="s">
        <v>55</v>
      </c>
      <c r="D777" s="2">
        <v>45720</v>
      </c>
      <c r="E777" s="1" t="s">
        <v>48</v>
      </c>
      <c r="F777" s="1" t="s">
        <v>49</v>
      </c>
      <c r="G777">
        <v>7</v>
      </c>
      <c r="H777" t="s">
        <v>50</v>
      </c>
      <c r="I777">
        <v>0</v>
      </c>
      <c r="J777" t="s">
        <v>51</v>
      </c>
      <c r="K777" s="1" t="s">
        <v>49</v>
      </c>
      <c r="L777">
        <v>9</v>
      </c>
      <c r="M777">
        <v>302.97000000000003</v>
      </c>
      <c r="N777">
        <v>6.3</v>
      </c>
      <c r="Q777">
        <v>296.67</v>
      </c>
      <c r="R777" s="1"/>
    </row>
    <row r="778" spans="1:18" x14ac:dyDescent="0.2">
      <c r="A778" s="1" t="s">
        <v>46</v>
      </c>
      <c r="B778">
        <v>4</v>
      </c>
      <c r="C778" s="1" t="s">
        <v>96</v>
      </c>
      <c r="D778" s="2">
        <v>45720</v>
      </c>
      <c r="E778" s="1" t="s">
        <v>48</v>
      </c>
      <c r="F778" s="1" t="s">
        <v>49</v>
      </c>
      <c r="G778">
        <v>18</v>
      </c>
      <c r="H778" t="s">
        <v>50</v>
      </c>
      <c r="I778">
        <v>0</v>
      </c>
      <c r="J778" t="s">
        <v>51</v>
      </c>
      <c r="K778" s="1" t="s">
        <v>49</v>
      </c>
      <c r="L778">
        <v>8</v>
      </c>
      <c r="M778">
        <v>422.79999999999995</v>
      </c>
      <c r="N778">
        <v>14.4</v>
      </c>
      <c r="Q778">
        <v>408.4</v>
      </c>
      <c r="R778" s="1"/>
    </row>
    <row r="779" spans="1:18" x14ac:dyDescent="0.2">
      <c r="A779" s="1" t="s">
        <v>46</v>
      </c>
      <c r="B779">
        <v>4</v>
      </c>
      <c r="C779" s="1" t="s">
        <v>268</v>
      </c>
      <c r="D779" s="2">
        <v>45720</v>
      </c>
      <c r="E779" s="1" t="s">
        <v>48</v>
      </c>
      <c r="F779" s="1" t="s">
        <v>49</v>
      </c>
      <c r="G779">
        <v>24</v>
      </c>
      <c r="H779">
        <v>10</v>
      </c>
      <c r="I779">
        <v>0</v>
      </c>
      <c r="J779">
        <v>100</v>
      </c>
      <c r="K779" s="1" t="s">
        <v>49</v>
      </c>
      <c r="L779">
        <v>2</v>
      </c>
      <c r="M779">
        <v>114.55</v>
      </c>
      <c r="N779">
        <v>4.8</v>
      </c>
      <c r="Q779">
        <v>109.75</v>
      </c>
      <c r="R779" s="1"/>
    </row>
    <row r="780" spans="1:18" x14ac:dyDescent="0.2">
      <c r="A780" s="1" t="s">
        <v>46</v>
      </c>
      <c r="B780">
        <v>4</v>
      </c>
      <c r="C780" s="1" t="s">
        <v>103</v>
      </c>
      <c r="D780" s="2">
        <v>45720</v>
      </c>
      <c r="E780" s="1" t="s">
        <v>48</v>
      </c>
      <c r="F780" s="1" t="s">
        <v>49</v>
      </c>
      <c r="G780">
        <v>24</v>
      </c>
      <c r="H780" t="s">
        <v>50</v>
      </c>
      <c r="I780">
        <v>0</v>
      </c>
      <c r="J780" t="s">
        <v>51</v>
      </c>
      <c r="K780" s="1" t="s">
        <v>49</v>
      </c>
      <c r="L780">
        <v>2</v>
      </c>
      <c r="M780">
        <v>97.27</v>
      </c>
      <c r="N780">
        <v>5.8</v>
      </c>
      <c r="Q780">
        <v>91.47</v>
      </c>
      <c r="R780" s="1"/>
    </row>
    <row r="781" spans="1:18" x14ac:dyDescent="0.2">
      <c r="A781" s="1" t="s">
        <v>53</v>
      </c>
      <c r="B781">
        <v>4</v>
      </c>
      <c r="C781" s="1" t="s">
        <v>103</v>
      </c>
      <c r="D781" s="2">
        <v>45720</v>
      </c>
      <c r="E781" s="1" t="s">
        <v>48</v>
      </c>
      <c r="F781" s="1" t="s">
        <v>49</v>
      </c>
      <c r="G781">
        <v>24</v>
      </c>
      <c r="H781" t="s">
        <v>50</v>
      </c>
      <c r="I781">
        <v>0</v>
      </c>
      <c r="J781" t="s">
        <v>51</v>
      </c>
      <c r="K781" s="1" t="s">
        <v>49</v>
      </c>
      <c r="L781">
        <v>12</v>
      </c>
      <c r="M781">
        <v>729.93000000000018</v>
      </c>
      <c r="N781">
        <v>36</v>
      </c>
      <c r="Q781">
        <v>693.93000000000018</v>
      </c>
      <c r="R781" s="1"/>
    </row>
    <row r="782" spans="1:18" x14ac:dyDescent="0.2">
      <c r="A782" s="1" t="s">
        <v>53</v>
      </c>
      <c r="B782">
        <v>4</v>
      </c>
      <c r="C782" s="1" t="s">
        <v>149</v>
      </c>
      <c r="D782" s="2">
        <v>45720</v>
      </c>
      <c r="E782" s="1" t="s">
        <v>48</v>
      </c>
      <c r="F782" s="1" t="s">
        <v>49</v>
      </c>
      <c r="G782">
        <v>20</v>
      </c>
      <c r="H782" t="s">
        <v>50</v>
      </c>
      <c r="I782">
        <v>0</v>
      </c>
      <c r="J782" t="s">
        <v>51</v>
      </c>
      <c r="K782" s="1" t="s">
        <v>49</v>
      </c>
      <c r="L782">
        <v>1</v>
      </c>
      <c r="M782">
        <v>54.48</v>
      </c>
      <c r="N782">
        <v>2.2000000000000002</v>
      </c>
      <c r="Q782">
        <v>52.279999999999994</v>
      </c>
      <c r="R782" s="1"/>
    </row>
    <row r="783" spans="1:18" x14ac:dyDescent="0.2">
      <c r="A783" s="1" t="s">
        <v>46</v>
      </c>
      <c r="B783">
        <v>5</v>
      </c>
      <c r="C783" s="1" t="s">
        <v>263</v>
      </c>
      <c r="D783" s="2">
        <v>45720</v>
      </c>
      <c r="E783" s="1" t="s">
        <v>48</v>
      </c>
      <c r="F783" s="1" t="s">
        <v>49</v>
      </c>
      <c r="G783">
        <v>11</v>
      </c>
      <c r="H783" t="s">
        <v>50</v>
      </c>
      <c r="I783">
        <v>0</v>
      </c>
      <c r="J783" t="s">
        <v>51</v>
      </c>
      <c r="K783" s="1" t="s">
        <v>49</v>
      </c>
      <c r="L783">
        <v>5</v>
      </c>
      <c r="M783">
        <v>290.92</v>
      </c>
      <c r="N783">
        <v>6.5</v>
      </c>
      <c r="Q783">
        <v>284.42</v>
      </c>
      <c r="R783" s="1"/>
    </row>
    <row r="784" spans="1:18" x14ac:dyDescent="0.2">
      <c r="A784" s="1" t="s">
        <v>46</v>
      </c>
      <c r="B784">
        <v>5</v>
      </c>
      <c r="C784" s="1" t="s">
        <v>269</v>
      </c>
      <c r="D784" s="2">
        <v>45720</v>
      </c>
      <c r="E784" s="1" t="s">
        <v>48</v>
      </c>
      <c r="F784" s="1" t="s">
        <v>49</v>
      </c>
      <c r="G784">
        <v>13</v>
      </c>
      <c r="H784" t="s">
        <v>50</v>
      </c>
      <c r="I784">
        <v>0</v>
      </c>
      <c r="J784" t="s">
        <v>51</v>
      </c>
      <c r="K784" s="1" t="s">
        <v>49</v>
      </c>
      <c r="L784">
        <v>4</v>
      </c>
      <c r="M784">
        <v>212.82</v>
      </c>
      <c r="N784">
        <v>6.4</v>
      </c>
      <c r="Q784">
        <v>206.42</v>
      </c>
      <c r="R784" s="1"/>
    </row>
    <row r="785" spans="1:18" x14ac:dyDescent="0.2">
      <c r="A785" s="1" t="s">
        <v>53</v>
      </c>
      <c r="B785">
        <v>5</v>
      </c>
      <c r="C785" s="1" t="s">
        <v>269</v>
      </c>
      <c r="D785" s="2">
        <v>45720</v>
      </c>
      <c r="E785" s="1" t="s">
        <v>48</v>
      </c>
      <c r="F785" s="1" t="s">
        <v>49</v>
      </c>
      <c r="G785">
        <v>13</v>
      </c>
      <c r="H785" t="s">
        <v>50</v>
      </c>
      <c r="I785">
        <v>0</v>
      </c>
      <c r="J785" t="s">
        <v>51</v>
      </c>
      <c r="K785" s="1" t="s">
        <v>49</v>
      </c>
      <c r="L785">
        <v>11</v>
      </c>
      <c r="M785">
        <v>564.19000000000005</v>
      </c>
      <c r="N785">
        <v>17.600000000000001</v>
      </c>
      <c r="Q785">
        <v>546.59</v>
      </c>
      <c r="R785" s="1"/>
    </row>
    <row r="786" spans="1:18" x14ac:dyDescent="0.2">
      <c r="A786" s="1" t="s">
        <v>46</v>
      </c>
      <c r="B786">
        <v>1</v>
      </c>
      <c r="C786" s="1" t="s">
        <v>267</v>
      </c>
      <c r="D786" s="2">
        <v>45721</v>
      </c>
      <c r="E786" s="1" t="s">
        <v>48</v>
      </c>
      <c r="F786" s="1" t="s">
        <v>49</v>
      </c>
      <c r="G786">
        <v>3.5</v>
      </c>
      <c r="H786">
        <v>4.5</v>
      </c>
      <c r="I786">
        <v>0</v>
      </c>
      <c r="J786">
        <v>250</v>
      </c>
      <c r="K786" s="1" t="s">
        <v>49</v>
      </c>
      <c r="L786">
        <v>7</v>
      </c>
      <c r="M786">
        <v>135.13999999999999</v>
      </c>
      <c r="N786">
        <v>2.4499999999999997</v>
      </c>
      <c r="O786">
        <v>20</v>
      </c>
      <c r="Q786">
        <v>132.69</v>
      </c>
      <c r="R786" s="1"/>
    </row>
    <row r="787" spans="1:18" x14ac:dyDescent="0.2">
      <c r="A787" s="1" t="s">
        <v>53</v>
      </c>
      <c r="B787">
        <v>1</v>
      </c>
      <c r="C787" s="1" t="s">
        <v>267</v>
      </c>
      <c r="D787" s="2">
        <v>45721</v>
      </c>
      <c r="E787" s="1" t="s">
        <v>48</v>
      </c>
      <c r="F787" s="1" t="s">
        <v>49</v>
      </c>
      <c r="G787">
        <v>3.5</v>
      </c>
      <c r="H787">
        <v>4.5</v>
      </c>
      <c r="I787">
        <v>0</v>
      </c>
      <c r="J787">
        <v>250</v>
      </c>
      <c r="K787" s="1" t="s">
        <v>49</v>
      </c>
      <c r="L787">
        <v>2</v>
      </c>
      <c r="M787">
        <v>44</v>
      </c>
      <c r="N787">
        <v>0.7</v>
      </c>
      <c r="O787">
        <v>22</v>
      </c>
      <c r="Q787">
        <v>43.3</v>
      </c>
      <c r="R787" s="1"/>
    </row>
    <row r="788" spans="1:18" x14ac:dyDescent="0.2">
      <c r="A788" s="1" t="s">
        <v>53</v>
      </c>
      <c r="B788">
        <v>1</v>
      </c>
      <c r="C788" s="1" t="s">
        <v>270</v>
      </c>
      <c r="D788" s="2">
        <v>45721</v>
      </c>
      <c r="E788" s="1" t="s">
        <v>48</v>
      </c>
      <c r="F788" s="1" t="s">
        <v>49</v>
      </c>
      <c r="G788">
        <v>3.5</v>
      </c>
      <c r="H788">
        <v>8</v>
      </c>
      <c r="I788">
        <v>0</v>
      </c>
      <c r="J788">
        <v>1500</v>
      </c>
      <c r="K788" s="1" t="s">
        <v>49</v>
      </c>
      <c r="L788">
        <v>6</v>
      </c>
      <c r="M788">
        <v>117.31</v>
      </c>
      <c r="N788">
        <v>2.0999999999999996</v>
      </c>
      <c r="Q788">
        <v>115.21000000000001</v>
      </c>
      <c r="R788" s="1"/>
    </row>
    <row r="789" spans="1:18" x14ac:dyDescent="0.2">
      <c r="A789" s="1" t="s">
        <v>46</v>
      </c>
      <c r="B789">
        <v>2</v>
      </c>
      <c r="C789" s="1" t="s">
        <v>74</v>
      </c>
      <c r="D789" s="2">
        <v>45721</v>
      </c>
      <c r="E789" s="1" t="s">
        <v>48</v>
      </c>
      <c r="F789" s="1" t="s">
        <v>49</v>
      </c>
      <c r="G789">
        <v>4</v>
      </c>
      <c r="H789" t="s">
        <v>50</v>
      </c>
      <c r="I789">
        <v>0</v>
      </c>
      <c r="J789" t="s">
        <v>51</v>
      </c>
      <c r="K789" s="1" t="s">
        <v>49</v>
      </c>
      <c r="L789">
        <v>7</v>
      </c>
      <c r="M789">
        <v>170.84000000000003</v>
      </c>
      <c r="N789">
        <v>2.8000000000000003</v>
      </c>
      <c r="Q789">
        <v>168.04000000000002</v>
      </c>
      <c r="R789" s="1"/>
    </row>
    <row r="790" spans="1:18" x14ac:dyDescent="0.2">
      <c r="A790" s="1" t="s">
        <v>53</v>
      </c>
      <c r="B790">
        <v>2</v>
      </c>
      <c r="C790" s="1" t="s">
        <v>74</v>
      </c>
      <c r="D790" s="2">
        <v>45721</v>
      </c>
      <c r="E790" s="1" t="s">
        <v>48</v>
      </c>
      <c r="F790" s="1" t="s">
        <v>49</v>
      </c>
      <c r="G790">
        <v>4</v>
      </c>
      <c r="H790" t="s">
        <v>50</v>
      </c>
      <c r="I790">
        <v>0</v>
      </c>
      <c r="J790" t="s">
        <v>51</v>
      </c>
      <c r="K790" s="1" t="s">
        <v>49</v>
      </c>
      <c r="L790">
        <v>6</v>
      </c>
      <c r="M790">
        <v>124.00999999999999</v>
      </c>
      <c r="N790">
        <v>2.4000000000000004</v>
      </c>
      <c r="Q790">
        <v>121.60999999999999</v>
      </c>
      <c r="R790" s="1"/>
    </row>
    <row r="791" spans="1:18" x14ac:dyDescent="0.2">
      <c r="A791" s="1" t="s">
        <v>53</v>
      </c>
      <c r="B791">
        <v>2</v>
      </c>
      <c r="C791" s="1" t="s">
        <v>271</v>
      </c>
      <c r="D791" s="2">
        <v>45721</v>
      </c>
      <c r="E791" s="1" t="s">
        <v>48</v>
      </c>
      <c r="F791" s="1" t="s">
        <v>49</v>
      </c>
      <c r="G791">
        <v>4</v>
      </c>
      <c r="H791">
        <v>5</v>
      </c>
      <c r="I791">
        <v>0</v>
      </c>
      <c r="J791">
        <v>125</v>
      </c>
      <c r="K791" s="1" t="s">
        <v>49</v>
      </c>
      <c r="L791">
        <v>2</v>
      </c>
      <c r="M791">
        <v>57.98</v>
      </c>
      <c r="N791">
        <v>0.8</v>
      </c>
      <c r="Q791">
        <v>57.18</v>
      </c>
      <c r="R791" s="1"/>
    </row>
    <row r="792" spans="1:18" x14ac:dyDescent="0.2">
      <c r="A792" s="1" t="s">
        <v>46</v>
      </c>
      <c r="B792">
        <v>3</v>
      </c>
      <c r="C792" s="1" t="s">
        <v>55</v>
      </c>
      <c r="D792" s="2">
        <v>45721</v>
      </c>
      <c r="E792" s="1" t="s">
        <v>48</v>
      </c>
      <c r="F792" s="1" t="s">
        <v>49</v>
      </c>
      <c r="G792">
        <v>7</v>
      </c>
      <c r="H792" t="s">
        <v>50</v>
      </c>
      <c r="I792">
        <v>0</v>
      </c>
      <c r="J792" t="s">
        <v>51</v>
      </c>
      <c r="K792" s="1" t="s">
        <v>49</v>
      </c>
      <c r="L792">
        <v>9</v>
      </c>
      <c r="M792">
        <v>300.29000000000002</v>
      </c>
      <c r="N792">
        <v>6.3</v>
      </c>
      <c r="Q792">
        <v>293.99</v>
      </c>
      <c r="R792" s="1"/>
    </row>
    <row r="793" spans="1:18" x14ac:dyDescent="0.2">
      <c r="A793" s="1" t="s">
        <v>53</v>
      </c>
      <c r="B793">
        <v>3</v>
      </c>
      <c r="C793" s="1" t="s">
        <v>55</v>
      </c>
      <c r="D793" s="2">
        <v>45721</v>
      </c>
      <c r="E793" s="1" t="s">
        <v>48</v>
      </c>
      <c r="F793" s="1" t="s">
        <v>49</v>
      </c>
      <c r="G793">
        <v>7</v>
      </c>
      <c r="H793" t="s">
        <v>50</v>
      </c>
      <c r="I793">
        <v>0</v>
      </c>
      <c r="J793" t="s">
        <v>51</v>
      </c>
      <c r="K793" s="1" t="s">
        <v>49</v>
      </c>
      <c r="L793">
        <v>8</v>
      </c>
      <c r="M793">
        <v>278.36</v>
      </c>
      <c r="N793">
        <v>5.6</v>
      </c>
      <c r="Q793">
        <v>272.76</v>
      </c>
      <c r="R793" s="1"/>
    </row>
    <row r="794" spans="1:18" x14ac:dyDescent="0.2">
      <c r="A794" s="1" t="s">
        <v>46</v>
      </c>
      <c r="B794">
        <v>4</v>
      </c>
      <c r="C794" s="1" t="s">
        <v>272</v>
      </c>
      <c r="D794" s="2">
        <v>45721</v>
      </c>
      <c r="E794" s="1" t="s">
        <v>48</v>
      </c>
      <c r="F794" s="1" t="s">
        <v>49</v>
      </c>
      <c r="G794">
        <v>20</v>
      </c>
      <c r="H794">
        <v>10</v>
      </c>
      <c r="I794">
        <v>0</v>
      </c>
      <c r="J794">
        <v>100</v>
      </c>
      <c r="K794" s="1" t="s">
        <v>49</v>
      </c>
      <c r="L794">
        <v>4</v>
      </c>
      <c r="M794">
        <v>242.29000000000002</v>
      </c>
      <c r="N794">
        <v>8</v>
      </c>
      <c r="Q794">
        <v>234.29000000000002</v>
      </c>
      <c r="R794" s="1"/>
    </row>
    <row r="795" spans="1:18" x14ac:dyDescent="0.2">
      <c r="A795" s="1" t="s">
        <v>46</v>
      </c>
      <c r="B795">
        <v>4</v>
      </c>
      <c r="C795" s="1" t="s">
        <v>70</v>
      </c>
      <c r="D795" s="2">
        <v>45721</v>
      </c>
      <c r="E795" s="1" t="s">
        <v>48</v>
      </c>
      <c r="F795" s="1" t="s">
        <v>49</v>
      </c>
      <c r="G795">
        <v>16</v>
      </c>
      <c r="H795" t="s">
        <v>50</v>
      </c>
      <c r="I795">
        <v>0</v>
      </c>
      <c r="J795" t="s">
        <v>51</v>
      </c>
      <c r="K795" s="1" t="s">
        <v>49</v>
      </c>
      <c r="L795">
        <v>3</v>
      </c>
      <c r="M795">
        <v>115.56</v>
      </c>
      <c r="N795">
        <v>4.8000000000000007</v>
      </c>
      <c r="Q795">
        <v>110.76</v>
      </c>
      <c r="R795" s="1"/>
    </row>
    <row r="796" spans="1:18" x14ac:dyDescent="0.2">
      <c r="A796" s="1" t="s">
        <v>46</v>
      </c>
      <c r="B796">
        <v>4</v>
      </c>
      <c r="C796" s="1" t="s">
        <v>273</v>
      </c>
      <c r="D796" s="2">
        <v>45721</v>
      </c>
      <c r="E796" s="1" t="s">
        <v>274</v>
      </c>
      <c r="F796" s="1" t="s">
        <v>49</v>
      </c>
      <c r="G796">
        <v>17</v>
      </c>
      <c r="H796" t="s">
        <v>134</v>
      </c>
      <c r="I796" t="s">
        <v>94</v>
      </c>
      <c r="J796">
        <v>300</v>
      </c>
      <c r="K796" s="1" t="s">
        <v>49</v>
      </c>
      <c r="L796">
        <v>7</v>
      </c>
      <c r="M796">
        <v>385.63</v>
      </c>
      <c r="N796">
        <v>11.9</v>
      </c>
      <c r="Q796">
        <v>373.73</v>
      </c>
      <c r="R796" s="1"/>
    </row>
    <row r="797" spans="1:18" x14ac:dyDescent="0.2">
      <c r="A797" s="1" t="s">
        <v>53</v>
      </c>
      <c r="B797">
        <v>4</v>
      </c>
      <c r="C797" s="1" t="s">
        <v>273</v>
      </c>
      <c r="D797" s="2">
        <v>45721</v>
      </c>
      <c r="E797" s="1" t="s">
        <v>274</v>
      </c>
      <c r="F797" s="1" t="s">
        <v>49</v>
      </c>
      <c r="G797">
        <v>17</v>
      </c>
      <c r="H797" t="s">
        <v>134</v>
      </c>
      <c r="I797" t="s">
        <v>94</v>
      </c>
      <c r="J797">
        <v>300</v>
      </c>
      <c r="K797" s="1" t="s">
        <v>49</v>
      </c>
      <c r="L797">
        <v>3</v>
      </c>
      <c r="M797">
        <v>125.64</v>
      </c>
      <c r="N797">
        <v>5.0999999999999996</v>
      </c>
      <c r="Q797">
        <v>120.54</v>
      </c>
      <c r="R797" s="1"/>
    </row>
    <row r="798" spans="1:18" x14ac:dyDescent="0.2">
      <c r="A798" s="1" t="s">
        <v>53</v>
      </c>
      <c r="B798">
        <v>4</v>
      </c>
      <c r="C798" s="1" t="s">
        <v>275</v>
      </c>
      <c r="D798" s="2">
        <v>45721</v>
      </c>
      <c r="E798" s="1" t="s">
        <v>98</v>
      </c>
      <c r="F798" s="1" t="s">
        <v>49</v>
      </c>
      <c r="G798">
        <v>18</v>
      </c>
      <c r="H798" t="s">
        <v>99</v>
      </c>
      <c r="I798" t="s">
        <v>100</v>
      </c>
      <c r="J798">
        <v>340</v>
      </c>
      <c r="K798" s="1" t="s">
        <v>49</v>
      </c>
      <c r="L798">
        <v>7</v>
      </c>
      <c r="M798">
        <v>350.71999999999997</v>
      </c>
      <c r="N798">
        <v>12.6</v>
      </c>
      <c r="Q798">
        <v>338.11999999999995</v>
      </c>
      <c r="R798" s="1"/>
    </row>
    <row r="799" spans="1:18" x14ac:dyDescent="0.2">
      <c r="A799" s="1" t="s">
        <v>53</v>
      </c>
      <c r="B799">
        <v>4</v>
      </c>
      <c r="C799" s="1" t="s">
        <v>96</v>
      </c>
      <c r="D799" s="2">
        <v>45721</v>
      </c>
      <c r="E799" s="1" t="s">
        <v>48</v>
      </c>
      <c r="F799" s="1" t="s">
        <v>49</v>
      </c>
      <c r="G799">
        <v>18</v>
      </c>
      <c r="H799" t="s">
        <v>50</v>
      </c>
      <c r="I799">
        <v>0</v>
      </c>
      <c r="J799" t="s">
        <v>51</v>
      </c>
      <c r="K799" s="1" t="s">
        <v>49</v>
      </c>
      <c r="L799">
        <v>5</v>
      </c>
      <c r="M799">
        <v>271.64</v>
      </c>
      <c r="N799">
        <v>9</v>
      </c>
      <c r="Q799">
        <v>262.64</v>
      </c>
      <c r="R799" s="1"/>
    </row>
    <row r="800" spans="1:18" x14ac:dyDescent="0.2">
      <c r="A800" s="1" t="s">
        <v>46</v>
      </c>
      <c r="B800">
        <v>5</v>
      </c>
      <c r="C800" s="1" t="s">
        <v>269</v>
      </c>
      <c r="D800" s="2">
        <v>45721</v>
      </c>
      <c r="E800" s="1" t="s">
        <v>48</v>
      </c>
      <c r="F800" s="1" t="s">
        <v>49</v>
      </c>
      <c r="G800">
        <v>13</v>
      </c>
      <c r="H800" t="s">
        <v>50</v>
      </c>
      <c r="I800">
        <v>0</v>
      </c>
      <c r="J800" t="s">
        <v>51</v>
      </c>
      <c r="K800" s="1" t="s">
        <v>49</v>
      </c>
      <c r="L800">
        <v>11</v>
      </c>
      <c r="M800">
        <v>532.4</v>
      </c>
      <c r="N800">
        <v>15.399999999999999</v>
      </c>
      <c r="Q800">
        <v>517</v>
      </c>
      <c r="R800" s="1"/>
    </row>
    <row r="801" spans="1:18" x14ac:dyDescent="0.2">
      <c r="A801" s="1" t="s">
        <v>53</v>
      </c>
      <c r="B801">
        <v>5</v>
      </c>
      <c r="C801" s="1" t="s">
        <v>269</v>
      </c>
      <c r="D801" s="2">
        <v>45721</v>
      </c>
      <c r="E801" s="1" t="s">
        <v>48</v>
      </c>
      <c r="F801" s="1" t="s">
        <v>49</v>
      </c>
      <c r="G801">
        <v>13</v>
      </c>
      <c r="H801" t="s">
        <v>50</v>
      </c>
      <c r="I801">
        <v>0</v>
      </c>
      <c r="J801" t="s">
        <v>51</v>
      </c>
      <c r="K801" s="1" t="s">
        <v>49</v>
      </c>
      <c r="L801">
        <v>10</v>
      </c>
      <c r="M801">
        <v>536.57000000000005</v>
      </c>
      <c r="N801">
        <v>14</v>
      </c>
      <c r="Q801">
        <v>522.57000000000005</v>
      </c>
      <c r="R801" s="1"/>
    </row>
    <row r="802" spans="1:18" x14ac:dyDescent="0.2">
      <c r="A802" s="1" t="s">
        <v>46</v>
      </c>
      <c r="B802">
        <v>1</v>
      </c>
      <c r="C802" s="1" t="s">
        <v>270</v>
      </c>
      <c r="D802" s="2">
        <v>45722</v>
      </c>
      <c r="E802" s="1" t="s">
        <v>48</v>
      </c>
      <c r="F802" s="1" t="s">
        <v>49</v>
      </c>
      <c r="G802">
        <v>3.5</v>
      </c>
      <c r="H802">
        <v>8</v>
      </c>
      <c r="I802">
        <v>0</v>
      </c>
      <c r="J802">
        <v>1500</v>
      </c>
      <c r="K802" s="1" t="s">
        <v>49</v>
      </c>
      <c r="L802">
        <v>8</v>
      </c>
      <c r="M802">
        <v>160.16999999999999</v>
      </c>
      <c r="N802">
        <v>2.8</v>
      </c>
      <c r="O802">
        <v>35</v>
      </c>
      <c r="Q802">
        <v>157.36999999999998</v>
      </c>
      <c r="R802" s="1"/>
    </row>
    <row r="803" spans="1:18" x14ac:dyDescent="0.2">
      <c r="A803" s="1" t="s">
        <v>53</v>
      </c>
      <c r="B803">
        <v>1</v>
      </c>
      <c r="C803" s="1" t="s">
        <v>270</v>
      </c>
      <c r="D803" s="2">
        <v>45722</v>
      </c>
      <c r="E803" s="1" t="s">
        <v>48</v>
      </c>
      <c r="F803" s="1" t="s">
        <v>49</v>
      </c>
      <c r="G803">
        <v>3.5</v>
      </c>
      <c r="H803">
        <v>8</v>
      </c>
      <c r="I803">
        <v>0</v>
      </c>
      <c r="J803">
        <v>1500</v>
      </c>
      <c r="K803" s="1" t="s">
        <v>49</v>
      </c>
      <c r="L803">
        <v>8</v>
      </c>
      <c r="M803">
        <v>160.65</v>
      </c>
      <c r="N803">
        <v>2.8</v>
      </c>
      <c r="O803">
        <v>45</v>
      </c>
      <c r="Q803">
        <v>157.85</v>
      </c>
      <c r="R803" s="1"/>
    </row>
    <row r="804" spans="1:18" x14ac:dyDescent="0.2">
      <c r="A804" s="1" t="s">
        <v>46</v>
      </c>
      <c r="B804">
        <v>2</v>
      </c>
      <c r="C804" s="1" t="s">
        <v>74</v>
      </c>
      <c r="D804" s="2">
        <v>45722</v>
      </c>
      <c r="E804" s="1" t="s">
        <v>48</v>
      </c>
      <c r="F804" s="1" t="s">
        <v>49</v>
      </c>
      <c r="G804">
        <v>4</v>
      </c>
      <c r="H804" t="s">
        <v>50</v>
      </c>
      <c r="I804">
        <v>0</v>
      </c>
      <c r="J804" t="s">
        <v>51</v>
      </c>
      <c r="K804" s="1" t="s">
        <v>49</v>
      </c>
      <c r="L804">
        <v>9</v>
      </c>
      <c r="M804">
        <v>138.41000000000003</v>
      </c>
      <c r="N804">
        <v>3.6</v>
      </c>
      <c r="Q804">
        <v>134.81000000000003</v>
      </c>
      <c r="R804" s="1"/>
    </row>
    <row r="805" spans="1:18" x14ac:dyDescent="0.2">
      <c r="A805" s="1" t="s">
        <v>53</v>
      </c>
      <c r="B805">
        <v>2</v>
      </c>
      <c r="C805" s="1" t="s">
        <v>74</v>
      </c>
      <c r="D805" s="2">
        <v>45722</v>
      </c>
      <c r="E805" s="1" t="s">
        <v>48</v>
      </c>
      <c r="F805" s="1" t="s">
        <v>49</v>
      </c>
      <c r="G805">
        <v>4</v>
      </c>
      <c r="H805" t="s">
        <v>50</v>
      </c>
      <c r="I805">
        <v>0</v>
      </c>
      <c r="J805" t="s">
        <v>51</v>
      </c>
      <c r="K805" s="1" t="s">
        <v>49</v>
      </c>
      <c r="L805">
        <v>9</v>
      </c>
      <c r="M805">
        <v>175.98</v>
      </c>
      <c r="N805">
        <v>3.6</v>
      </c>
      <c r="Q805">
        <v>172.38</v>
      </c>
      <c r="R805" s="1"/>
    </row>
    <row r="806" spans="1:18" x14ac:dyDescent="0.2">
      <c r="A806" s="1" t="s">
        <v>46</v>
      </c>
      <c r="B806">
        <v>3</v>
      </c>
      <c r="C806" s="1" t="s">
        <v>55</v>
      </c>
      <c r="D806" s="2">
        <v>45722</v>
      </c>
      <c r="E806" s="1" t="s">
        <v>48</v>
      </c>
      <c r="F806" s="1" t="s">
        <v>49</v>
      </c>
      <c r="G806">
        <v>7</v>
      </c>
      <c r="H806" t="s">
        <v>50</v>
      </c>
      <c r="I806">
        <v>0</v>
      </c>
      <c r="J806" t="s">
        <v>51</v>
      </c>
      <c r="K806" s="1" t="s">
        <v>49</v>
      </c>
      <c r="L806">
        <v>8</v>
      </c>
      <c r="M806">
        <v>274.71999999999997</v>
      </c>
      <c r="N806">
        <v>7.2</v>
      </c>
      <c r="Q806">
        <v>267.52</v>
      </c>
      <c r="R806" s="1"/>
    </row>
    <row r="807" spans="1:18" x14ac:dyDescent="0.2">
      <c r="A807" s="1" t="s">
        <v>53</v>
      </c>
      <c r="B807">
        <v>3</v>
      </c>
      <c r="C807" s="1" t="s">
        <v>55</v>
      </c>
      <c r="D807" s="2">
        <v>45722</v>
      </c>
      <c r="E807" s="1" t="s">
        <v>48</v>
      </c>
      <c r="F807" s="1" t="s">
        <v>49</v>
      </c>
      <c r="G807">
        <v>7</v>
      </c>
      <c r="H807" t="s">
        <v>50</v>
      </c>
      <c r="I807">
        <v>0</v>
      </c>
      <c r="J807" t="s">
        <v>51</v>
      </c>
      <c r="K807" s="1" t="s">
        <v>49</v>
      </c>
      <c r="L807">
        <v>8</v>
      </c>
      <c r="M807">
        <v>276.46000000000004</v>
      </c>
      <c r="N807">
        <v>7.2</v>
      </c>
      <c r="Q807">
        <v>269.26000000000005</v>
      </c>
      <c r="R807" s="1"/>
    </row>
    <row r="808" spans="1:18" x14ac:dyDescent="0.2">
      <c r="A808" s="1" t="s">
        <v>46</v>
      </c>
      <c r="B808">
        <v>4</v>
      </c>
      <c r="C808" s="1" t="s">
        <v>96</v>
      </c>
      <c r="D808" s="2">
        <v>45722</v>
      </c>
      <c r="E808" s="1" t="s">
        <v>48</v>
      </c>
      <c r="F808" s="1" t="s">
        <v>49</v>
      </c>
      <c r="G808">
        <v>18</v>
      </c>
      <c r="H808" t="s">
        <v>50</v>
      </c>
      <c r="I808">
        <v>0</v>
      </c>
      <c r="J808" t="s">
        <v>51</v>
      </c>
      <c r="K808" s="1" t="s">
        <v>49</v>
      </c>
      <c r="L808">
        <v>14</v>
      </c>
      <c r="M808">
        <v>794.59</v>
      </c>
      <c r="N808">
        <v>32.199999999999996</v>
      </c>
      <c r="Q808">
        <v>762.39</v>
      </c>
      <c r="R808" s="1"/>
    </row>
    <row r="809" spans="1:18" x14ac:dyDescent="0.2">
      <c r="A809" s="1" t="s">
        <v>53</v>
      </c>
      <c r="B809">
        <v>4</v>
      </c>
      <c r="C809" s="1" t="s">
        <v>96</v>
      </c>
      <c r="D809" s="2">
        <v>45722</v>
      </c>
      <c r="E809" s="1" t="s">
        <v>48</v>
      </c>
      <c r="F809" s="1" t="s">
        <v>49</v>
      </c>
      <c r="G809">
        <v>18</v>
      </c>
      <c r="H809" t="s">
        <v>50</v>
      </c>
      <c r="I809">
        <v>0</v>
      </c>
      <c r="J809" t="s">
        <v>51</v>
      </c>
      <c r="K809" s="1" t="s">
        <v>49</v>
      </c>
      <c r="L809">
        <v>4</v>
      </c>
      <c r="M809">
        <v>223.97</v>
      </c>
      <c r="N809">
        <v>9.1999999999999993</v>
      </c>
      <c r="Q809">
        <v>214.77</v>
      </c>
      <c r="R809" s="1"/>
    </row>
    <row r="810" spans="1:18" x14ac:dyDescent="0.2">
      <c r="A810" s="1" t="s">
        <v>53</v>
      </c>
      <c r="B810">
        <v>4</v>
      </c>
      <c r="C810" s="1" t="s">
        <v>146</v>
      </c>
      <c r="D810" s="2">
        <v>45722</v>
      </c>
      <c r="E810" s="1" t="s">
        <v>48</v>
      </c>
      <c r="F810" s="1" t="s">
        <v>49</v>
      </c>
      <c r="G810">
        <v>18</v>
      </c>
      <c r="H810" t="s">
        <v>51</v>
      </c>
      <c r="I810" t="s">
        <v>81</v>
      </c>
      <c r="J810">
        <v>1000</v>
      </c>
      <c r="K810" s="1" t="s">
        <v>49</v>
      </c>
      <c r="L810">
        <v>12</v>
      </c>
      <c r="M810">
        <v>646.97</v>
      </c>
      <c r="N810">
        <v>27.599999999999998</v>
      </c>
      <c r="Q810">
        <v>619.37</v>
      </c>
      <c r="R810" s="1"/>
    </row>
    <row r="811" spans="1:18" x14ac:dyDescent="0.2">
      <c r="A811" s="1" t="s">
        <v>46</v>
      </c>
      <c r="B811">
        <v>5</v>
      </c>
      <c r="C811" s="1" t="s">
        <v>269</v>
      </c>
      <c r="D811" s="2">
        <v>45722</v>
      </c>
      <c r="E811" s="1" t="s">
        <v>48</v>
      </c>
      <c r="F811" s="1" t="s">
        <v>49</v>
      </c>
      <c r="G811">
        <v>13</v>
      </c>
      <c r="H811" t="s">
        <v>50</v>
      </c>
      <c r="I811">
        <v>0</v>
      </c>
      <c r="J811" t="s">
        <v>51</v>
      </c>
      <c r="K811" s="1" t="s">
        <v>49</v>
      </c>
      <c r="L811">
        <v>4</v>
      </c>
      <c r="M811">
        <v>215.17000000000002</v>
      </c>
      <c r="N811">
        <v>5.6</v>
      </c>
      <c r="Q811">
        <v>209.57000000000002</v>
      </c>
      <c r="R811" s="1"/>
    </row>
    <row r="812" spans="1:18" x14ac:dyDescent="0.2">
      <c r="A812" s="1" t="s">
        <v>46</v>
      </c>
      <c r="B812">
        <v>5</v>
      </c>
      <c r="C812" s="1" t="s">
        <v>87</v>
      </c>
      <c r="D812" s="2">
        <v>45722</v>
      </c>
      <c r="E812" s="1" t="s">
        <v>48</v>
      </c>
      <c r="F812" s="1" t="s">
        <v>49</v>
      </c>
      <c r="G812">
        <v>14</v>
      </c>
      <c r="H812" t="s">
        <v>50</v>
      </c>
      <c r="I812">
        <v>0</v>
      </c>
      <c r="J812" t="s">
        <v>51</v>
      </c>
      <c r="K812" s="1" t="s">
        <v>49</v>
      </c>
      <c r="L812">
        <v>6</v>
      </c>
      <c r="M812">
        <v>325.2</v>
      </c>
      <c r="N812">
        <v>9.6000000000000014</v>
      </c>
      <c r="Q812">
        <v>315.59999999999997</v>
      </c>
      <c r="R812" s="1"/>
    </row>
    <row r="813" spans="1:18" x14ac:dyDescent="0.2">
      <c r="A813" s="1" t="s">
        <v>53</v>
      </c>
      <c r="B813">
        <v>5</v>
      </c>
      <c r="C813" s="1" t="s">
        <v>87</v>
      </c>
      <c r="D813" s="2">
        <v>45722</v>
      </c>
      <c r="E813" s="1" t="s">
        <v>48</v>
      </c>
      <c r="F813" s="1" t="s">
        <v>49</v>
      </c>
      <c r="G813">
        <v>14</v>
      </c>
      <c r="H813" t="s">
        <v>50</v>
      </c>
      <c r="I813">
        <v>0</v>
      </c>
      <c r="J813" t="s">
        <v>51</v>
      </c>
      <c r="K813" s="1" t="s">
        <v>49</v>
      </c>
      <c r="L813">
        <v>9</v>
      </c>
      <c r="M813">
        <v>566.1400000000001</v>
      </c>
      <c r="N813">
        <v>14.4</v>
      </c>
      <c r="Q813">
        <v>551.74000000000012</v>
      </c>
      <c r="R813" s="1"/>
    </row>
    <row r="814" spans="1:18" x14ac:dyDescent="0.2">
      <c r="A814" s="1" t="s">
        <v>46</v>
      </c>
      <c r="B814">
        <v>1</v>
      </c>
      <c r="C814" s="1" t="s">
        <v>270</v>
      </c>
      <c r="D814" s="2">
        <v>45723</v>
      </c>
      <c r="E814" s="1" t="s">
        <v>48</v>
      </c>
      <c r="F814" s="1" t="s">
        <v>49</v>
      </c>
      <c r="G814">
        <v>3.5</v>
      </c>
      <c r="H814">
        <v>8</v>
      </c>
      <c r="I814">
        <v>0</v>
      </c>
      <c r="J814">
        <v>1500</v>
      </c>
      <c r="K814" s="1" t="s">
        <v>49</v>
      </c>
      <c r="L814">
        <v>8</v>
      </c>
      <c r="M814">
        <v>149.06</v>
      </c>
      <c r="N814">
        <v>2.8</v>
      </c>
      <c r="O814">
        <v>30</v>
      </c>
      <c r="Q814">
        <v>146.26</v>
      </c>
      <c r="R814" s="1"/>
    </row>
    <row r="815" spans="1:18" x14ac:dyDescent="0.2">
      <c r="A815" s="1" t="s">
        <v>53</v>
      </c>
      <c r="B815">
        <v>1</v>
      </c>
      <c r="C815" s="1" t="s">
        <v>270</v>
      </c>
      <c r="D815" s="2">
        <v>45723</v>
      </c>
      <c r="E815" s="1" t="s">
        <v>48</v>
      </c>
      <c r="F815" s="1" t="s">
        <v>49</v>
      </c>
      <c r="G815">
        <v>3.5</v>
      </c>
      <c r="H815">
        <v>8</v>
      </c>
      <c r="I815">
        <v>0</v>
      </c>
      <c r="J815">
        <v>1500</v>
      </c>
      <c r="K815" s="1" t="s">
        <v>49</v>
      </c>
      <c r="L815">
        <v>9</v>
      </c>
      <c r="M815">
        <v>170.16</v>
      </c>
      <c r="N815">
        <v>3.15</v>
      </c>
      <c r="O815">
        <v>35</v>
      </c>
      <c r="Q815">
        <v>167.01</v>
      </c>
      <c r="R815" s="1"/>
    </row>
    <row r="816" spans="1:18" x14ac:dyDescent="0.2">
      <c r="A816" s="1" t="s">
        <v>46</v>
      </c>
      <c r="B816">
        <v>2</v>
      </c>
      <c r="C816" s="1" t="s">
        <v>74</v>
      </c>
      <c r="D816" s="2">
        <v>45723</v>
      </c>
      <c r="E816" s="1" t="s">
        <v>48</v>
      </c>
      <c r="F816" s="1" t="s">
        <v>49</v>
      </c>
      <c r="G816">
        <v>4</v>
      </c>
      <c r="H816" t="s">
        <v>50</v>
      </c>
      <c r="I816">
        <v>0</v>
      </c>
      <c r="J816" t="s">
        <v>51</v>
      </c>
      <c r="K816" s="1" t="s">
        <v>49</v>
      </c>
      <c r="L816">
        <v>9</v>
      </c>
      <c r="M816">
        <v>181.85000000000002</v>
      </c>
      <c r="N816">
        <v>3.6</v>
      </c>
      <c r="Q816">
        <v>178.25000000000003</v>
      </c>
      <c r="R816" s="1"/>
    </row>
    <row r="817" spans="1:18" x14ac:dyDescent="0.2">
      <c r="A817" s="1" t="s">
        <v>53</v>
      </c>
      <c r="B817">
        <v>2</v>
      </c>
      <c r="C817" s="1" t="s">
        <v>74</v>
      </c>
      <c r="D817" s="2">
        <v>45723</v>
      </c>
      <c r="E817" s="1" t="s">
        <v>48</v>
      </c>
      <c r="F817" s="1" t="s">
        <v>49</v>
      </c>
      <c r="G817">
        <v>4</v>
      </c>
      <c r="H817" t="s">
        <v>50</v>
      </c>
      <c r="I817">
        <v>0</v>
      </c>
      <c r="J817" t="s">
        <v>51</v>
      </c>
      <c r="K817" s="1" t="s">
        <v>49</v>
      </c>
      <c r="L817">
        <v>10</v>
      </c>
      <c r="M817">
        <v>183.3</v>
      </c>
      <c r="N817">
        <v>4</v>
      </c>
      <c r="Q817">
        <v>179.3</v>
      </c>
      <c r="R817" s="1"/>
    </row>
    <row r="818" spans="1:18" x14ac:dyDescent="0.2">
      <c r="A818" s="1" t="s">
        <v>46</v>
      </c>
      <c r="B818">
        <v>3</v>
      </c>
      <c r="C818" s="1" t="s">
        <v>55</v>
      </c>
      <c r="D818" s="2">
        <v>45723</v>
      </c>
      <c r="E818" s="1" t="s">
        <v>48</v>
      </c>
      <c r="F818" s="1" t="s">
        <v>49</v>
      </c>
      <c r="G818">
        <v>7</v>
      </c>
      <c r="H818" t="s">
        <v>50</v>
      </c>
      <c r="I818">
        <v>0</v>
      </c>
      <c r="J818" t="s">
        <v>51</v>
      </c>
      <c r="K818" s="1" t="s">
        <v>49</v>
      </c>
      <c r="L818">
        <v>8</v>
      </c>
      <c r="M818">
        <v>275.16000000000003</v>
      </c>
      <c r="N818">
        <v>5.6</v>
      </c>
      <c r="Q818">
        <v>269.56</v>
      </c>
      <c r="R818" s="1"/>
    </row>
    <row r="819" spans="1:18" x14ac:dyDescent="0.2">
      <c r="A819" s="1" t="s">
        <v>53</v>
      </c>
      <c r="B819">
        <v>3</v>
      </c>
      <c r="C819" s="1" t="s">
        <v>55</v>
      </c>
      <c r="D819" s="2">
        <v>45723</v>
      </c>
      <c r="E819" s="1" t="s">
        <v>48</v>
      </c>
      <c r="F819" s="1" t="s">
        <v>49</v>
      </c>
      <c r="G819">
        <v>7</v>
      </c>
      <c r="H819" t="s">
        <v>50</v>
      </c>
      <c r="I819">
        <v>0</v>
      </c>
      <c r="J819" t="s">
        <v>51</v>
      </c>
      <c r="K819" s="1" t="s">
        <v>49</v>
      </c>
      <c r="L819">
        <v>8</v>
      </c>
      <c r="M819">
        <v>272.28000000000003</v>
      </c>
      <c r="N819">
        <v>5.6</v>
      </c>
      <c r="Q819">
        <v>266.68</v>
      </c>
      <c r="R819" s="1"/>
    </row>
    <row r="820" spans="1:18" x14ac:dyDescent="0.2">
      <c r="A820" s="1" t="s">
        <v>46</v>
      </c>
      <c r="B820">
        <v>4</v>
      </c>
      <c r="C820" s="1" t="s">
        <v>146</v>
      </c>
      <c r="D820" s="2">
        <v>45723</v>
      </c>
      <c r="E820" s="1" t="s">
        <v>48</v>
      </c>
      <c r="F820" s="1" t="s">
        <v>49</v>
      </c>
      <c r="G820">
        <v>18</v>
      </c>
      <c r="H820" t="s">
        <v>51</v>
      </c>
      <c r="I820" t="s">
        <v>81</v>
      </c>
      <c r="J820">
        <v>1000</v>
      </c>
      <c r="K820" s="1" t="s">
        <v>49</v>
      </c>
      <c r="L820">
        <v>8</v>
      </c>
      <c r="M820">
        <v>537.21</v>
      </c>
      <c r="N820">
        <v>18.399999999999999</v>
      </c>
      <c r="Q820">
        <v>518.81000000000006</v>
      </c>
      <c r="R820" s="1"/>
    </row>
    <row r="821" spans="1:18" x14ac:dyDescent="0.2">
      <c r="A821" s="1" t="s">
        <v>53</v>
      </c>
      <c r="B821">
        <v>4</v>
      </c>
      <c r="C821" s="1" t="s">
        <v>146</v>
      </c>
      <c r="D821" s="2">
        <v>45723</v>
      </c>
      <c r="E821" s="1" t="s">
        <v>48</v>
      </c>
      <c r="F821" s="1" t="s">
        <v>49</v>
      </c>
      <c r="G821">
        <v>18</v>
      </c>
      <c r="H821" t="s">
        <v>51</v>
      </c>
      <c r="I821" t="s">
        <v>81</v>
      </c>
      <c r="J821">
        <v>1000</v>
      </c>
      <c r="K821" s="1" t="s">
        <v>49</v>
      </c>
      <c r="L821">
        <v>15</v>
      </c>
      <c r="M821">
        <v>795.94000000000017</v>
      </c>
      <c r="N821">
        <v>34.5</v>
      </c>
      <c r="Q821">
        <v>761.44000000000017</v>
      </c>
      <c r="R821" s="1"/>
    </row>
    <row r="822" spans="1:18" x14ac:dyDescent="0.2">
      <c r="A822" s="1" t="s">
        <v>46</v>
      </c>
      <c r="B822">
        <v>5</v>
      </c>
      <c r="C822" s="1" t="s">
        <v>87</v>
      </c>
      <c r="D822" s="2">
        <v>45723</v>
      </c>
      <c r="E822" s="1" t="s">
        <v>48</v>
      </c>
      <c r="F822" s="1" t="s">
        <v>49</v>
      </c>
      <c r="G822">
        <v>14</v>
      </c>
      <c r="H822" t="s">
        <v>50</v>
      </c>
      <c r="I822">
        <v>0</v>
      </c>
      <c r="J822" t="s">
        <v>51</v>
      </c>
      <c r="K822" s="1" t="s">
        <v>49</v>
      </c>
      <c r="L822">
        <v>10</v>
      </c>
      <c r="M822">
        <v>558.08000000000015</v>
      </c>
      <c r="N822">
        <v>16</v>
      </c>
      <c r="Q822">
        <v>542.08000000000015</v>
      </c>
      <c r="R822" s="1"/>
    </row>
    <row r="823" spans="1:18" x14ac:dyDescent="0.2">
      <c r="A823" s="1" t="s">
        <v>53</v>
      </c>
      <c r="B823">
        <v>5</v>
      </c>
      <c r="C823" s="1" t="s">
        <v>87</v>
      </c>
      <c r="D823" s="2">
        <v>45723</v>
      </c>
      <c r="E823" s="1" t="s">
        <v>48</v>
      </c>
      <c r="F823" s="1" t="s">
        <v>49</v>
      </c>
      <c r="G823">
        <v>14</v>
      </c>
      <c r="H823" t="s">
        <v>50</v>
      </c>
      <c r="I823">
        <v>0</v>
      </c>
      <c r="J823" t="s">
        <v>51</v>
      </c>
      <c r="K823" s="1" t="s">
        <v>49</v>
      </c>
      <c r="L823">
        <v>10</v>
      </c>
      <c r="M823">
        <v>543.55999999999995</v>
      </c>
      <c r="N823">
        <v>16</v>
      </c>
      <c r="Q823">
        <v>527.55999999999995</v>
      </c>
      <c r="R823" s="1"/>
    </row>
    <row r="824" spans="1:18" x14ac:dyDescent="0.2">
      <c r="A824" s="1" t="s">
        <v>46</v>
      </c>
      <c r="B824">
        <v>1</v>
      </c>
      <c r="C824" s="1" t="s">
        <v>270</v>
      </c>
      <c r="D824" s="2">
        <v>45724</v>
      </c>
      <c r="E824" s="1" t="s">
        <v>48</v>
      </c>
      <c r="F824" s="1" t="s">
        <v>49</v>
      </c>
      <c r="G824">
        <v>3.5</v>
      </c>
      <c r="H824">
        <v>8</v>
      </c>
      <c r="I824">
        <v>0</v>
      </c>
      <c r="J824">
        <v>1500</v>
      </c>
      <c r="K824" s="1" t="s">
        <v>49</v>
      </c>
      <c r="L824">
        <v>8</v>
      </c>
      <c r="M824">
        <v>157.92999999999998</v>
      </c>
      <c r="N824">
        <v>2.8</v>
      </c>
      <c r="O824">
        <v>21</v>
      </c>
      <c r="Q824">
        <v>155.12999999999997</v>
      </c>
      <c r="R824" s="1"/>
    </row>
    <row r="825" spans="1:18" x14ac:dyDescent="0.2">
      <c r="A825" s="1" t="s">
        <v>53</v>
      </c>
      <c r="B825">
        <v>1</v>
      </c>
      <c r="C825" s="1" t="s">
        <v>270</v>
      </c>
      <c r="D825" s="2">
        <v>45724</v>
      </c>
      <c r="E825" s="1" t="s">
        <v>48</v>
      </c>
      <c r="F825" s="1" t="s">
        <v>49</v>
      </c>
      <c r="G825">
        <v>3.5</v>
      </c>
      <c r="H825">
        <v>8</v>
      </c>
      <c r="I825">
        <v>0</v>
      </c>
      <c r="J825">
        <v>1500</v>
      </c>
      <c r="K825" s="1" t="s">
        <v>49</v>
      </c>
      <c r="L825">
        <v>9</v>
      </c>
      <c r="M825">
        <v>155.25</v>
      </c>
      <c r="N825">
        <v>3.15</v>
      </c>
      <c r="O825">
        <v>30</v>
      </c>
      <c r="Q825">
        <v>152.1</v>
      </c>
      <c r="R825" s="1"/>
    </row>
    <row r="826" spans="1:18" x14ac:dyDescent="0.2">
      <c r="A826" s="1" t="s">
        <v>46</v>
      </c>
      <c r="B826">
        <v>2</v>
      </c>
      <c r="C826" s="1" t="s">
        <v>74</v>
      </c>
      <c r="D826" s="2">
        <v>45724</v>
      </c>
      <c r="E826" s="1" t="s">
        <v>48</v>
      </c>
      <c r="F826" s="1" t="s">
        <v>49</v>
      </c>
      <c r="G826">
        <v>4</v>
      </c>
      <c r="H826" t="s">
        <v>50</v>
      </c>
      <c r="I826">
        <v>0</v>
      </c>
      <c r="J826" t="s">
        <v>51</v>
      </c>
      <c r="K826" s="1" t="s">
        <v>49</v>
      </c>
      <c r="L826">
        <v>2</v>
      </c>
      <c r="M826">
        <v>27.05</v>
      </c>
      <c r="N826">
        <v>0.8</v>
      </c>
      <c r="Q826">
        <v>26.25</v>
      </c>
      <c r="R826" s="1"/>
    </row>
    <row r="827" spans="1:18" x14ac:dyDescent="0.2">
      <c r="A827" s="1" t="s">
        <v>46</v>
      </c>
      <c r="B827">
        <v>2</v>
      </c>
      <c r="C827" s="1" t="s">
        <v>95</v>
      </c>
      <c r="D827" s="2">
        <v>45724</v>
      </c>
      <c r="E827" s="1" t="s">
        <v>48</v>
      </c>
      <c r="F827" s="1" t="s">
        <v>49</v>
      </c>
      <c r="G827">
        <v>2.5</v>
      </c>
      <c r="H827" t="s">
        <v>50</v>
      </c>
      <c r="I827">
        <v>0</v>
      </c>
      <c r="J827" t="s">
        <v>51</v>
      </c>
      <c r="K827" s="1" t="s">
        <v>49</v>
      </c>
      <c r="L827">
        <v>6</v>
      </c>
      <c r="M827">
        <v>88.710000000000008</v>
      </c>
      <c r="N827">
        <v>1.5</v>
      </c>
      <c r="Q827">
        <v>87.210000000000008</v>
      </c>
      <c r="R827" s="1"/>
    </row>
    <row r="828" spans="1:18" x14ac:dyDescent="0.2">
      <c r="A828" s="1" t="s">
        <v>53</v>
      </c>
      <c r="B828">
        <v>2</v>
      </c>
      <c r="C828" s="1" t="s">
        <v>95</v>
      </c>
      <c r="D828" s="2">
        <v>45724</v>
      </c>
      <c r="E828" s="1" t="s">
        <v>48</v>
      </c>
      <c r="F828" s="1" t="s">
        <v>49</v>
      </c>
      <c r="G828">
        <v>2.5</v>
      </c>
      <c r="H828" t="s">
        <v>50</v>
      </c>
      <c r="I828">
        <v>0</v>
      </c>
      <c r="J828" t="s">
        <v>51</v>
      </c>
      <c r="K828" s="1" t="s">
        <v>49</v>
      </c>
      <c r="L828">
        <v>6</v>
      </c>
      <c r="M828">
        <v>115.86000000000001</v>
      </c>
      <c r="N828">
        <v>1.5</v>
      </c>
      <c r="Q828">
        <v>114.36000000000001</v>
      </c>
      <c r="R828" s="1"/>
    </row>
    <row r="829" spans="1:18" x14ac:dyDescent="0.2">
      <c r="A829" s="1" t="s">
        <v>46</v>
      </c>
      <c r="B829">
        <v>3</v>
      </c>
      <c r="C829" s="1" t="s">
        <v>55</v>
      </c>
      <c r="D829" s="2">
        <v>45724</v>
      </c>
      <c r="E829" s="1" t="s">
        <v>48</v>
      </c>
      <c r="F829" s="1" t="s">
        <v>49</v>
      </c>
      <c r="G829">
        <v>7</v>
      </c>
      <c r="H829" t="s">
        <v>50</v>
      </c>
      <c r="I829">
        <v>0</v>
      </c>
      <c r="J829" t="s">
        <v>51</v>
      </c>
      <c r="K829" s="1" t="s">
        <v>49</v>
      </c>
      <c r="L829">
        <v>8</v>
      </c>
      <c r="M829">
        <v>298.20999999999998</v>
      </c>
      <c r="N829">
        <v>7.2</v>
      </c>
      <c r="Q829">
        <v>291.01</v>
      </c>
      <c r="R829" s="1"/>
    </row>
    <row r="830" spans="1:18" x14ac:dyDescent="0.2">
      <c r="A830" s="1" t="s">
        <v>53</v>
      </c>
      <c r="B830">
        <v>3</v>
      </c>
      <c r="C830" s="1" t="s">
        <v>55</v>
      </c>
      <c r="D830" s="2">
        <v>45724</v>
      </c>
      <c r="E830" s="1" t="s">
        <v>48</v>
      </c>
      <c r="F830" s="1" t="s">
        <v>49</v>
      </c>
      <c r="G830">
        <v>7</v>
      </c>
      <c r="H830" t="s">
        <v>50</v>
      </c>
      <c r="I830">
        <v>0</v>
      </c>
      <c r="J830" t="s">
        <v>51</v>
      </c>
      <c r="K830" s="1" t="s">
        <v>49</v>
      </c>
      <c r="L830">
        <v>7</v>
      </c>
      <c r="M830">
        <v>257.72000000000003</v>
      </c>
      <c r="N830">
        <v>5.6000000000000005</v>
      </c>
      <c r="Q830">
        <v>252.12000000000003</v>
      </c>
      <c r="R830" s="1"/>
    </row>
    <row r="831" spans="1:18" x14ac:dyDescent="0.2">
      <c r="A831" s="1" t="s">
        <v>46</v>
      </c>
      <c r="B831">
        <v>4</v>
      </c>
      <c r="C831" s="1" t="s">
        <v>146</v>
      </c>
      <c r="D831" s="2">
        <v>45724</v>
      </c>
      <c r="E831" s="1" t="s">
        <v>48</v>
      </c>
      <c r="F831" s="1" t="s">
        <v>49</v>
      </c>
      <c r="G831">
        <v>18</v>
      </c>
      <c r="H831" t="s">
        <v>51</v>
      </c>
      <c r="I831" t="s">
        <v>81</v>
      </c>
      <c r="J831">
        <v>1000</v>
      </c>
      <c r="K831" s="1" t="s">
        <v>49</v>
      </c>
      <c r="L831">
        <v>4</v>
      </c>
      <c r="M831">
        <v>237.41</v>
      </c>
      <c r="N831">
        <v>9.1999999999999993</v>
      </c>
      <c r="Q831">
        <v>228.21</v>
      </c>
      <c r="R831" s="1"/>
    </row>
    <row r="832" spans="1:18" x14ac:dyDescent="0.2">
      <c r="A832" s="1" t="s">
        <v>46</v>
      </c>
      <c r="B832">
        <v>4</v>
      </c>
      <c r="C832" s="1" t="s">
        <v>266</v>
      </c>
      <c r="D832" s="2">
        <v>45724</v>
      </c>
      <c r="E832" s="1" t="s">
        <v>48</v>
      </c>
      <c r="F832" s="1" t="s">
        <v>49</v>
      </c>
      <c r="G832">
        <v>18</v>
      </c>
      <c r="H832">
        <v>10</v>
      </c>
      <c r="I832">
        <v>0</v>
      </c>
      <c r="J832">
        <v>100</v>
      </c>
      <c r="K832" s="1" t="s">
        <v>49</v>
      </c>
      <c r="L832">
        <v>2</v>
      </c>
      <c r="M832">
        <v>115.85</v>
      </c>
      <c r="N832">
        <v>4.5999999999999996</v>
      </c>
      <c r="Q832">
        <v>111.25</v>
      </c>
      <c r="R832" s="1"/>
    </row>
    <row r="833" spans="1:18" x14ac:dyDescent="0.2">
      <c r="A833" s="1" t="s">
        <v>46</v>
      </c>
      <c r="B833">
        <v>4</v>
      </c>
      <c r="C833" s="1" t="s">
        <v>276</v>
      </c>
      <c r="D833" s="2">
        <v>45724</v>
      </c>
      <c r="E833" s="1" t="s">
        <v>48</v>
      </c>
      <c r="F833" s="1" t="s">
        <v>49</v>
      </c>
      <c r="G833">
        <v>17</v>
      </c>
      <c r="H833">
        <v>5</v>
      </c>
      <c r="I833">
        <v>0</v>
      </c>
      <c r="J833">
        <v>600</v>
      </c>
      <c r="K833" s="1" t="s">
        <v>49</v>
      </c>
      <c r="L833">
        <v>8</v>
      </c>
      <c r="M833">
        <v>452.61999999999995</v>
      </c>
      <c r="N833">
        <v>18.399999999999999</v>
      </c>
      <c r="Q833">
        <v>434.21999999999997</v>
      </c>
      <c r="R833" s="1"/>
    </row>
    <row r="834" spans="1:18" x14ac:dyDescent="0.2">
      <c r="A834" s="1" t="s">
        <v>53</v>
      </c>
      <c r="B834">
        <v>4</v>
      </c>
      <c r="C834" s="1" t="s">
        <v>276</v>
      </c>
      <c r="D834" s="2">
        <v>45724</v>
      </c>
      <c r="E834" s="1" t="s">
        <v>48</v>
      </c>
      <c r="F834" s="1" t="s">
        <v>49</v>
      </c>
      <c r="G834">
        <v>17</v>
      </c>
      <c r="H834">
        <v>5</v>
      </c>
      <c r="I834">
        <v>0</v>
      </c>
      <c r="J834">
        <v>600</v>
      </c>
      <c r="K834" s="1" t="s">
        <v>49</v>
      </c>
      <c r="L834">
        <v>5</v>
      </c>
      <c r="M834">
        <v>245.12</v>
      </c>
      <c r="N834">
        <v>10.5</v>
      </c>
      <c r="Q834">
        <v>234.62</v>
      </c>
      <c r="R834" s="1"/>
    </row>
    <row r="835" spans="1:18" x14ac:dyDescent="0.2">
      <c r="A835" s="1" t="s">
        <v>53</v>
      </c>
      <c r="B835">
        <v>4</v>
      </c>
      <c r="C835" s="1" t="s">
        <v>277</v>
      </c>
      <c r="D835" s="2">
        <v>45724</v>
      </c>
      <c r="E835" s="1" t="s">
        <v>48</v>
      </c>
      <c r="F835" s="1" t="s">
        <v>49</v>
      </c>
      <c r="G835">
        <v>17</v>
      </c>
      <c r="H835">
        <v>5</v>
      </c>
      <c r="I835">
        <v>0</v>
      </c>
      <c r="J835">
        <v>700</v>
      </c>
      <c r="K835" s="1" t="s">
        <v>49</v>
      </c>
      <c r="L835">
        <v>10</v>
      </c>
      <c r="M835">
        <v>553.6</v>
      </c>
      <c r="N835">
        <v>21</v>
      </c>
      <c r="Q835">
        <v>532.6</v>
      </c>
      <c r="R835" s="1"/>
    </row>
    <row r="836" spans="1:18" x14ac:dyDescent="0.2">
      <c r="A836" s="1" t="s">
        <v>46</v>
      </c>
      <c r="B836">
        <v>5</v>
      </c>
      <c r="C836" s="1" t="s">
        <v>87</v>
      </c>
      <c r="D836" s="2">
        <v>45724</v>
      </c>
      <c r="E836" s="1" t="s">
        <v>48</v>
      </c>
      <c r="F836" s="1" t="s">
        <v>49</v>
      </c>
      <c r="G836">
        <v>14</v>
      </c>
      <c r="H836" t="s">
        <v>50</v>
      </c>
      <c r="I836">
        <v>0</v>
      </c>
      <c r="J836" t="s">
        <v>51</v>
      </c>
      <c r="K836" s="1" t="s">
        <v>49</v>
      </c>
      <c r="L836">
        <v>10</v>
      </c>
      <c r="M836">
        <v>548.35</v>
      </c>
      <c r="N836">
        <v>16</v>
      </c>
      <c r="Q836">
        <v>532.35</v>
      </c>
      <c r="R836" s="1"/>
    </row>
    <row r="837" spans="1:18" x14ac:dyDescent="0.2">
      <c r="A837" s="1" t="s">
        <v>53</v>
      </c>
      <c r="B837">
        <v>5</v>
      </c>
      <c r="C837" s="1" t="s">
        <v>87</v>
      </c>
      <c r="D837" s="2">
        <v>45724</v>
      </c>
      <c r="E837" s="1" t="s">
        <v>48</v>
      </c>
      <c r="F837" s="1" t="s">
        <v>49</v>
      </c>
      <c r="G837">
        <v>14</v>
      </c>
      <c r="H837" t="s">
        <v>50</v>
      </c>
      <c r="I837">
        <v>0</v>
      </c>
      <c r="J837" t="s">
        <v>51</v>
      </c>
      <c r="K837" s="1" t="s">
        <v>49</v>
      </c>
      <c r="L837">
        <v>10</v>
      </c>
      <c r="M837">
        <v>560.53</v>
      </c>
      <c r="N837">
        <v>16</v>
      </c>
      <c r="Q837">
        <v>544.53</v>
      </c>
      <c r="R837" s="1"/>
    </row>
    <row r="838" spans="1:18" x14ac:dyDescent="0.2">
      <c r="A838" s="1" t="s">
        <v>46</v>
      </c>
      <c r="B838">
        <v>1</v>
      </c>
      <c r="C838" s="1" t="s">
        <v>270</v>
      </c>
      <c r="D838" s="2">
        <v>45725</v>
      </c>
      <c r="E838" s="1" t="s">
        <v>48</v>
      </c>
      <c r="F838" s="1" t="s">
        <v>49</v>
      </c>
      <c r="G838">
        <v>3.5</v>
      </c>
      <c r="H838">
        <v>8</v>
      </c>
      <c r="I838">
        <v>0</v>
      </c>
      <c r="J838">
        <v>1500</v>
      </c>
      <c r="K838" s="1" t="s">
        <v>49</v>
      </c>
      <c r="L838">
        <v>9</v>
      </c>
      <c r="M838">
        <v>159.20999999999998</v>
      </c>
      <c r="N838">
        <v>3.15</v>
      </c>
      <c r="O838">
        <v>60</v>
      </c>
      <c r="Q838">
        <v>156.05999999999997</v>
      </c>
      <c r="R838" s="1"/>
    </row>
    <row r="839" spans="1:18" x14ac:dyDescent="0.2">
      <c r="A839" s="1" t="s">
        <v>53</v>
      </c>
      <c r="B839">
        <v>1</v>
      </c>
      <c r="C839" s="1" t="s">
        <v>270</v>
      </c>
      <c r="D839" s="2">
        <v>45725</v>
      </c>
      <c r="E839" s="1" t="s">
        <v>48</v>
      </c>
      <c r="F839" s="1" t="s">
        <v>49</v>
      </c>
      <c r="G839">
        <v>3.5</v>
      </c>
      <c r="H839">
        <v>8</v>
      </c>
      <c r="I839">
        <v>0</v>
      </c>
      <c r="J839">
        <v>1500</v>
      </c>
      <c r="K839" s="1" t="s">
        <v>49</v>
      </c>
      <c r="L839">
        <v>9</v>
      </c>
      <c r="M839">
        <v>155.13</v>
      </c>
      <c r="N839">
        <v>3.15</v>
      </c>
      <c r="O839">
        <v>22</v>
      </c>
      <c r="Q839">
        <v>151.97999999999999</v>
      </c>
      <c r="R839" s="1"/>
    </row>
    <row r="840" spans="1:18" x14ac:dyDescent="0.2">
      <c r="A840" s="1" t="s">
        <v>46</v>
      </c>
      <c r="B840">
        <v>2</v>
      </c>
      <c r="C840" s="1" t="s">
        <v>95</v>
      </c>
      <c r="D840" s="2">
        <v>45725</v>
      </c>
      <c r="E840" s="1" t="s">
        <v>48</v>
      </c>
      <c r="F840" s="1" t="s">
        <v>49</v>
      </c>
      <c r="G840">
        <v>2.5</v>
      </c>
      <c r="H840" t="s">
        <v>50</v>
      </c>
      <c r="I840">
        <v>0</v>
      </c>
      <c r="J840" t="s">
        <v>51</v>
      </c>
      <c r="K840" s="1" t="s">
        <v>49</v>
      </c>
      <c r="L840">
        <v>7</v>
      </c>
      <c r="M840">
        <v>123.35</v>
      </c>
      <c r="N840">
        <v>1.75</v>
      </c>
      <c r="Q840">
        <v>121.6</v>
      </c>
      <c r="R840" s="1"/>
    </row>
    <row r="841" spans="1:18" x14ac:dyDescent="0.2">
      <c r="A841" s="1" t="s">
        <v>53</v>
      </c>
      <c r="B841">
        <v>2</v>
      </c>
      <c r="C841" s="1" t="s">
        <v>95</v>
      </c>
      <c r="D841" s="2">
        <v>45725</v>
      </c>
      <c r="E841" s="1" t="s">
        <v>48</v>
      </c>
      <c r="F841" s="1" t="s">
        <v>49</v>
      </c>
      <c r="G841">
        <v>2.5</v>
      </c>
      <c r="H841" t="s">
        <v>50</v>
      </c>
      <c r="I841">
        <v>0</v>
      </c>
      <c r="J841" t="s">
        <v>51</v>
      </c>
      <c r="K841" s="1" t="s">
        <v>49</v>
      </c>
      <c r="L841">
        <v>8</v>
      </c>
      <c r="M841">
        <v>113.54999999999998</v>
      </c>
      <c r="N841">
        <v>2</v>
      </c>
      <c r="Q841">
        <v>111.54999999999998</v>
      </c>
      <c r="R841" s="1"/>
    </row>
    <row r="842" spans="1:18" x14ac:dyDescent="0.2">
      <c r="A842" s="1" t="s">
        <v>46</v>
      </c>
      <c r="B842">
        <v>3</v>
      </c>
      <c r="C842" s="1" t="s">
        <v>55</v>
      </c>
      <c r="D842" s="2">
        <v>45725</v>
      </c>
      <c r="E842" s="1" t="s">
        <v>48</v>
      </c>
      <c r="F842" s="1" t="s">
        <v>49</v>
      </c>
      <c r="G842">
        <v>7</v>
      </c>
      <c r="H842" t="s">
        <v>50</v>
      </c>
      <c r="I842">
        <v>0</v>
      </c>
      <c r="J842" t="s">
        <v>51</v>
      </c>
      <c r="K842" s="1" t="s">
        <v>49</v>
      </c>
      <c r="L842">
        <v>8</v>
      </c>
      <c r="M842">
        <v>283.19</v>
      </c>
      <c r="N842">
        <v>7.2</v>
      </c>
      <c r="Q842">
        <v>275.99</v>
      </c>
      <c r="R842" s="1"/>
    </row>
    <row r="843" spans="1:18" x14ac:dyDescent="0.2">
      <c r="A843" s="1" t="s">
        <v>53</v>
      </c>
      <c r="B843">
        <v>3</v>
      </c>
      <c r="C843" s="1" t="s">
        <v>55</v>
      </c>
      <c r="D843" s="2">
        <v>45725</v>
      </c>
      <c r="E843" s="1" t="s">
        <v>48</v>
      </c>
      <c r="F843" s="1" t="s">
        <v>49</v>
      </c>
      <c r="G843">
        <v>7</v>
      </c>
      <c r="H843" t="s">
        <v>50</v>
      </c>
      <c r="I843">
        <v>0</v>
      </c>
      <c r="J843" t="s">
        <v>51</v>
      </c>
      <c r="K843" s="1" t="s">
        <v>49</v>
      </c>
      <c r="L843">
        <v>7</v>
      </c>
      <c r="M843">
        <v>271</v>
      </c>
      <c r="N843">
        <v>6.3</v>
      </c>
      <c r="Q843">
        <v>264.7</v>
      </c>
      <c r="R843" s="1"/>
    </row>
    <row r="844" spans="1:18" x14ac:dyDescent="0.2">
      <c r="A844" s="1" t="s">
        <v>46</v>
      </c>
      <c r="B844">
        <v>4</v>
      </c>
      <c r="C844" s="1" t="s">
        <v>277</v>
      </c>
      <c r="D844" s="2">
        <v>45725</v>
      </c>
      <c r="E844" s="1" t="s">
        <v>48</v>
      </c>
      <c r="F844" s="1" t="s">
        <v>49</v>
      </c>
      <c r="G844">
        <v>17</v>
      </c>
      <c r="H844">
        <v>5</v>
      </c>
      <c r="I844">
        <v>0</v>
      </c>
      <c r="J844">
        <v>700</v>
      </c>
      <c r="K844" s="1" t="s">
        <v>49</v>
      </c>
      <c r="L844">
        <v>7</v>
      </c>
      <c r="M844">
        <v>366.94999999999993</v>
      </c>
      <c r="N844">
        <v>14.700000000000001</v>
      </c>
      <c r="Q844">
        <v>352.24999999999994</v>
      </c>
      <c r="R844" s="1"/>
    </row>
    <row r="845" spans="1:18" x14ac:dyDescent="0.2">
      <c r="A845" s="1" t="s">
        <v>46</v>
      </c>
      <c r="B845">
        <v>4</v>
      </c>
      <c r="C845" s="1" t="s">
        <v>278</v>
      </c>
      <c r="D845" s="2">
        <v>45725</v>
      </c>
      <c r="E845" s="1" t="s">
        <v>48</v>
      </c>
      <c r="F845" s="1" t="s">
        <v>49</v>
      </c>
      <c r="G845">
        <v>17</v>
      </c>
      <c r="H845">
        <v>5</v>
      </c>
      <c r="I845">
        <v>0</v>
      </c>
      <c r="J845">
        <v>300</v>
      </c>
      <c r="K845" s="1" t="s">
        <v>49</v>
      </c>
      <c r="L845">
        <v>6</v>
      </c>
      <c r="M845">
        <v>322.96000000000004</v>
      </c>
      <c r="N845">
        <v>12.600000000000001</v>
      </c>
      <c r="Q845">
        <v>310.36</v>
      </c>
      <c r="R845" s="1"/>
    </row>
    <row r="846" spans="1:18" x14ac:dyDescent="0.2">
      <c r="A846" s="1" t="s">
        <v>46</v>
      </c>
      <c r="B846">
        <v>4</v>
      </c>
      <c r="C846" s="1" t="s">
        <v>279</v>
      </c>
      <c r="D846" s="2">
        <v>45725</v>
      </c>
      <c r="E846" s="1" t="s">
        <v>48</v>
      </c>
      <c r="F846" s="1" t="s">
        <v>49</v>
      </c>
      <c r="G846">
        <v>17</v>
      </c>
      <c r="H846">
        <v>5</v>
      </c>
      <c r="I846">
        <v>0</v>
      </c>
      <c r="J846">
        <v>500</v>
      </c>
      <c r="K846" s="1" t="s">
        <v>49</v>
      </c>
      <c r="L846">
        <v>4</v>
      </c>
      <c r="M846">
        <v>196.39</v>
      </c>
      <c r="N846">
        <v>8.4</v>
      </c>
      <c r="Q846">
        <v>187.98999999999998</v>
      </c>
      <c r="R846" s="1"/>
    </row>
    <row r="847" spans="1:18" x14ac:dyDescent="0.2">
      <c r="A847" s="1" t="s">
        <v>53</v>
      </c>
      <c r="B847">
        <v>4</v>
      </c>
      <c r="C847" s="1" t="s">
        <v>279</v>
      </c>
      <c r="D847" s="2">
        <v>45725</v>
      </c>
      <c r="E847" s="1" t="s">
        <v>48</v>
      </c>
      <c r="F847" s="1" t="s">
        <v>49</v>
      </c>
      <c r="G847">
        <v>17</v>
      </c>
      <c r="H847">
        <v>5</v>
      </c>
      <c r="I847">
        <v>0</v>
      </c>
      <c r="J847">
        <v>500</v>
      </c>
      <c r="K847" s="1" t="s">
        <v>49</v>
      </c>
      <c r="L847">
        <v>5</v>
      </c>
      <c r="M847">
        <v>321.2</v>
      </c>
      <c r="N847">
        <v>10.5</v>
      </c>
      <c r="Q847">
        <v>310.7</v>
      </c>
      <c r="R847" s="1"/>
    </row>
    <row r="848" spans="1:18" x14ac:dyDescent="0.2">
      <c r="A848" s="1" t="s">
        <v>53</v>
      </c>
      <c r="B848">
        <v>4</v>
      </c>
      <c r="C848" s="1" t="s">
        <v>280</v>
      </c>
      <c r="D848" s="2">
        <v>45725</v>
      </c>
      <c r="E848" s="1" t="s">
        <v>281</v>
      </c>
      <c r="F848" s="1" t="s">
        <v>49</v>
      </c>
      <c r="G848">
        <v>16</v>
      </c>
      <c r="H848" t="s">
        <v>134</v>
      </c>
      <c r="I848" t="s">
        <v>94</v>
      </c>
      <c r="J848">
        <v>0</v>
      </c>
      <c r="K848" s="1" t="s">
        <v>49</v>
      </c>
      <c r="L848">
        <v>9</v>
      </c>
      <c r="M848">
        <v>446.78</v>
      </c>
      <c r="N848">
        <v>14.4</v>
      </c>
      <c r="Q848">
        <v>432.38</v>
      </c>
      <c r="R848" s="1"/>
    </row>
    <row r="849" spans="1:18" x14ac:dyDescent="0.2">
      <c r="A849" s="1" t="s">
        <v>46</v>
      </c>
      <c r="B849">
        <v>5</v>
      </c>
      <c r="C849" s="1" t="s">
        <v>87</v>
      </c>
      <c r="D849" s="2">
        <v>45725</v>
      </c>
      <c r="E849" s="1" t="s">
        <v>48</v>
      </c>
      <c r="F849" s="1" t="s">
        <v>49</v>
      </c>
      <c r="G849">
        <v>14</v>
      </c>
      <c r="H849" t="s">
        <v>50</v>
      </c>
      <c r="I849">
        <v>0</v>
      </c>
      <c r="J849" t="s">
        <v>51</v>
      </c>
      <c r="K849" s="1" t="s">
        <v>49</v>
      </c>
      <c r="L849">
        <v>5</v>
      </c>
      <c r="M849">
        <v>247.57999999999998</v>
      </c>
      <c r="N849">
        <v>7</v>
      </c>
      <c r="Q849">
        <v>240.57999999999998</v>
      </c>
      <c r="R849" s="1"/>
    </row>
    <row r="850" spans="1:18" x14ac:dyDescent="0.2">
      <c r="A850" s="1" t="s">
        <v>46</v>
      </c>
      <c r="B850">
        <v>5</v>
      </c>
      <c r="C850" s="1" t="s">
        <v>282</v>
      </c>
      <c r="D850" s="2">
        <v>45725</v>
      </c>
      <c r="E850" s="1" t="s">
        <v>283</v>
      </c>
      <c r="F850" s="1" t="s">
        <v>49</v>
      </c>
      <c r="G850">
        <v>12</v>
      </c>
      <c r="H850" t="s">
        <v>134</v>
      </c>
      <c r="I850" t="s">
        <v>94</v>
      </c>
      <c r="J850">
        <v>100</v>
      </c>
      <c r="K850" s="1" t="s">
        <v>49</v>
      </c>
      <c r="L850">
        <v>6</v>
      </c>
      <c r="M850">
        <v>280.45</v>
      </c>
      <c r="N850">
        <v>8.3999999999999986</v>
      </c>
      <c r="Q850">
        <v>272.05</v>
      </c>
      <c r="R850" s="1"/>
    </row>
    <row r="851" spans="1:18" x14ac:dyDescent="0.2">
      <c r="A851" s="1" t="s">
        <v>53</v>
      </c>
      <c r="B851">
        <v>5</v>
      </c>
      <c r="C851" s="1" t="s">
        <v>282</v>
      </c>
      <c r="D851" s="2">
        <v>45725</v>
      </c>
      <c r="E851" s="1" t="s">
        <v>283</v>
      </c>
      <c r="F851" s="1" t="s">
        <v>49</v>
      </c>
      <c r="G851">
        <v>12</v>
      </c>
      <c r="H851" t="s">
        <v>134</v>
      </c>
      <c r="I851" t="s">
        <v>94</v>
      </c>
      <c r="J851">
        <v>100</v>
      </c>
      <c r="K851" s="1" t="s">
        <v>49</v>
      </c>
      <c r="L851">
        <v>8</v>
      </c>
      <c r="M851">
        <v>471.18999999999994</v>
      </c>
      <c r="N851">
        <v>11.2</v>
      </c>
      <c r="Q851">
        <v>459.98999999999995</v>
      </c>
      <c r="R851" s="1"/>
    </row>
    <row r="852" spans="1:18" x14ac:dyDescent="0.2">
      <c r="A852" s="1" t="s">
        <v>46</v>
      </c>
      <c r="B852">
        <v>1</v>
      </c>
      <c r="C852" s="1" t="s">
        <v>270</v>
      </c>
      <c r="D852" s="2">
        <v>45726</v>
      </c>
      <c r="E852" s="1" t="s">
        <v>48</v>
      </c>
      <c r="F852" s="1" t="s">
        <v>49</v>
      </c>
      <c r="G852">
        <v>3.5</v>
      </c>
      <c r="H852">
        <v>8</v>
      </c>
      <c r="I852">
        <v>0</v>
      </c>
      <c r="J852">
        <v>1500</v>
      </c>
      <c r="K852" s="1" t="s">
        <v>49</v>
      </c>
      <c r="L852">
        <v>9</v>
      </c>
      <c r="M852">
        <v>162.26</v>
      </c>
      <c r="N852">
        <v>3.15</v>
      </c>
      <c r="O852">
        <v>31</v>
      </c>
      <c r="Q852">
        <v>159.10999999999999</v>
      </c>
      <c r="R852" s="1"/>
    </row>
    <row r="853" spans="1:18" x14ac:dyDescent="0.2">
      <c r="A853" s="1" t="s">
        <v>53</v>
      </c>
      <c r="B853">
        <v>1</v>
      </c>
      <c r="C853" s="1" t="s">
        <v>270</v>
      </c>
      <c r="D853" s="2">
        <v>45726</v>
      </c>
      <c r="E853" s="1" t="s">
        <v>48</v>
      </c>
      <c r="F853" s="1" t="s">
        <v>49</v>
      </c>
      <c r="G853">
        <v>3.5</v>
      </c>
      <c r="H853">
        <v>8</v>
      </c>
      <c r="I853">
        <v>0</v>
      </c>
      <c r="J853">
        <v>1500</v>
      </c>
      <c r="K853" s="1" t="s">
        <v>49</v>
      </c>
      <c r="L853">
        <v>9</v>
      </c>
      <c r="M853">
        <v>160.30999999999997</v>
      </c>
      <c r="N853">
        <v>3.15</v>
      </c>
      <c r="O853">
        <v>72</v>
      </c>
      <c r="Q853">
        <v>157.15999999999997</v>
      </c>
      <c r="R853" s="1"/>
    </row>
    <row r="854" spans="1:18" x14ac:dyDescent="0.2">
      <c r="A854" s="1" t="s">
        <v>46</v>
      </c>
      <c r="B854">
        <v>2</v>
      </c>
      <c r="C854" s="1" t="s">
        <v>95</v>
      </c>
      <c r="D854" s="2">
        <v>45726</v>
      </c>
      <c r="E854" s="1" t="s">
        <v>48</v>
      </c>
      <c r="F854" s="1" t="s">
        <v>49</v>
      </c>
      <c r="G854">
        <v>2.5</v>
      </c>
      <c r="H854" t="s">
        <v>50</v>
      </c>
      <c r="I854">
        <v>0</v>
      </c>
      <c r="J854" t="s">
        <v>51</v>
      </c>
      <c r="K854" s="1" t="s">
        <v>49</v>
      </c>
      <c r="L854">
        <v>11</v>
      </c>
      <c r="M854">
        <v>135.44</v>
      </c>
      <c r="N854">
        <v>2.75</v>
      </c>
      <c r="Q854">
        <v>132.69</v>
      </c>
      <c r="R854" s="1"/>
    </row>
    <row r="855" spans="1:18" x14ac:dyDescent="0.2">
      <c r="A855" s="1" t="s">
        <v>53</v>
      </c>
      <c r="B855">
        <v>2</v>
      </c>
      <c r="C855" s="1" t="s">
        <v>95</v>
      </c>
      <c r="D855" s="2">
        <v>45726</v>
      </c>
      <c r="E855" s="1" t="s">
        <v>48</v>
      </c>
      <c r="F855" s="1" t="s">
        <v>49</v>
      </c>
      <c r="G855">
        <v>2.5</v>
      </c>
      <c r="H855" t="s">
        <v>50</v>
      </c>
      <c r="I855">
        <v>0</v>
      </c>
      <c r="J855" t="s">
        <v>51</v>
      </c>
      <c r="K855" s="1" t="s">
        <v>49</v>
      </c>
      <c r="L855">
        <v>12</v>
      </c>
      <c r="M855">
        <v>129.29</v>
      </c>
      <c r="N855">
        <v>3</v>
      </c>
      <c r="Q855">
        <v>126.28999999999999</v>
      </c>
      <c r="R855" s="1"/>
    </row>
    <row r="856" spans="1:18" x14ac:dyDescent="0.2">
      <c r="A856" s="1" t="s">
        <v>46</v>
      </c>
      <c r="B856">
        <v>3</v>
      </c>
      <c r="C856" s="1" t="s">
        <v>55</v>
      </c>
      <c r="D856" s="2">
        <v>45726</v>
      </c>
      <c r="E856" s="1" t="s">
        <v>48</v>
      </c>
      <c r="F856" s="1" t="s">
        <v>49</v>
      </c>
      <c r="G856">
        <v>7</v>
      </c>
      <c r="H856" t="s">
        <v>50</v>
      </c>
      <c r="I856">
        <v>0</v>
      </c>
      <c r="J856" t="s">
        <v>51</v>
      </c>
      <c r="K856" s="1" t="s">
        <v>49</v>
      </c>
      <c r="L856">
        <v>8</v>
      </c>
      <c r="M856">
        <v>266.56</v>
      </c>
      <c r="N856">
        <v>7.2</v>
      </c>
      <c r="Q856">
        <v>259.36</v>
      </c>
      <c r="R856" s="1"/>
    </row>
    <row r="857" spans="1:18" x14ac:dyDescent="0.2">
      <c r="A857" s="1" t="s">
        <v>53</v>
      </c>
      <c r="B857">
        <v>3</v>
      </c>
      <c r="C857" s="1" t="s">
        <v>55</v>
      </c>
      <c r="D857" s="2">
        <v>45726</v>
      </c>
      <c r="E857" s="1" t="s">
        <v>48</v>
      </c>
      <c r="F857" s="1" t="s">
        <v>49</v>
      </c>
      <c r="G857">
        <v>7</v>
      </c>
      <c r="H857" t="s">
        <v>50</v>
      </c>
      <c r="I857">
        <v>0</v>
      </c>
      <c r="J857" t="s">
        <v>51</v>
      </c>
      <c r="K857" s="1" t="s">
        <v>49</v>
      </c>
      <c r="L857">
        <v>8</v>
      </c>
      <c r="M857">
        <v>312.87</v>
      </c>
      <c r="N857">
        <v>7.2</v>
      </c>
      <c r="Q857">
        <v>305.67</v>
      </c>
      <c r="R857" s="1"/>
    </row>
    <row r="858" spans="1:18" x14ac:dyDescent="0.2">
      <c r="A858" s="1" t="s">
        <v>46</v>
      </c>
      <c r="B858">
        <v>4</v>
      </c>
      <c r="C858" s="1" t="s">
        <v>280</v>
      </c>
      <c r="D858" s="2">
        <v>45726</v>
      </c>
      <c r="E858" s="1" t="s">
        <v>281</v>
      </c>
      <c r="F858" s="1" t="s">
        <v>49</v>
      </c>
      <c r="G858">
        <v>16</v>
      </c>
      <c r="H858" t="s">
        <v>134</v>
      </c>
      <c r="I858" t="s">
        <v>94</v>
      </c>
      <c r="J858">
        <v>0</v>
      </c>
      <c r="K858" s="1" t="s">
        <v>49</v>
      </c>
      <c r="L858">
        <v>15</v>
      </c>
      <c r="M858">
        <v>791.44999999999993</v>
      </c>
      <c r="N858">
        <v>28.5</v>
      </c>
      <c r="Q858">
        <v>762.94999999999993</v>
      </c>
      <c r="R858" s="1"/>
    </row>
    <row r="859" spans="1:18" x14ac:dyDescent="0.2">
      <c r="A859" s="1" t="s">
        <v>53</v>
      </c>
      <c r="B859">
        <v>4</v>
      </c>
      <c r="C859" s="1" t="s">
        <v>280</v>
      </c>
      <c r="D859" s="2">
        <v>45726</v>
      </c>
      <c r="E859" s="1" t="s">
        <v>281</v>
      </c>
      <c r="F859" s="1" t="s">
        <v>49</v>
      </c>
      <c r="G859">
        <v>16</v>
      </c>
      <c r="H859" t="s">
        <v>134</v>
      </c>
      <c r="I859" t="s">
        <v>94</v>
      </c>
      <c r="J859">
        <v>0</v>
      </c>
      <c r="K859" s="1" t="s">
        <v>49</v>
      </c>
      <c r="L859">
        <v>1</v>
      </c>
      <c r="M859">
        <v>54.33</v>
      </c>
      <c r="N859">
        <v>1.9</v>
      </c>
      <c r="Q859">
        <v>52.43</v>
      </c>
      <c r="R859" s="1"/>
    </row>
    <row r="860" spans="1:18" x14ac:dyDescent="0.2">
      <c r="A860" s="1" t="s">
        <v>53</v>
      </c>
      <c r="B860">
        <v>4</v>
      </c>
      <c r="C860" s="1" t="s">
        <v>284</v>
      </c>
      <c r="D860" s="2">
        <v>45726</v>
      </c>
      <c r="E860" s="1" t="s">
        <v>285</v>
      </c>
      <c r="F860" s="1" t="s">
        <v>49</v>
      </c>
      <c r="G860" t="s">
        <v>286</v>
      </c>
      <c r="H860" t="s">
        <v>287</v>
      </c>
      <c r="I860" t="s">
        <v>94</v>
      </c>
      <c r="J860">
        <v>500</v>
      </c>
      <c r="K860" s="1" t="s">
        <v>49</v>
      </c>
      <c r="L860">
        <v>14</v>
      </c>
      <c r="M860">
        <v>700.57</v>
      </c>
      <c r="N860">
        <v>28</v>
      </c>
      <c r="Q860">
        <v>672.57</v>
      </c>
      <c r="R860" s="1"/>
    </row>
    <row r="861" spans="1:18" x14ac:dyDescent="0.2">
      <c r="A861" s="1" t="s">
        <v>46</v>
      </c>
      <c r="B861">
        <v>5</v>
      </c>
      <c r="C861" s="1" t="s">
        <v>58</v>
      </c>
      <c r="D861" s="2">
        <v>45726</v>
      </c>
      <c r="E861" s="1" t="s">
        <v>48</v>
      </c>
      <c r="F861" s="1" t="s">
        <v>49</v>
      </c>
      <c r="G861">
        <v>12</v>
      </c>
      <c r="H861" t="s">
        <v>50</v>
      </c>
      <c r="I861">
        <v>0</v>
      </c>
      <c r="J861" t="s">
        <v>51</v>
      </c>
      <c r="K861" s="1" t="s">
        <v>49</v>
      </c>
      <c r="L861">
        <v>2</v>
      </c>
      <c r="M861">
        <v>104.74</v>
      </c>
      <c r="N861">
        <v>2.6</v>
      </c>
      <c r="Q861">
        <v>102.14</v>
      </c>
      <c r="R861" s="1"/>
    </row>
    <row r="862" spans="1:18" x14ac:dyDescent="0.2">
      <c r="A862" s="1" t="s">
        <v>46</v>
      </c>
      <c r="B862">
        <v>5</v>
      </c>
      <c r="C862" s="1" t="s">
        <v>73</v>
      </c>
      <c r="D862" s="2">
        <v>45726</v>
      </c>
      <c r="E862" s="1" t="s">
        <v>48</v>
      </c>
      <c r="F862" s="1" t="s">
        <v>49</v>
      </c>
      <c r="G862">
        <v>9</v>
      </c>
      <c r="H862" t="s">
        <v>50</v>
      </c>
      <c r="I862">
        <v>0</v>
      </c>
      <c r="J862" t="s">
        <v>51</v>
      </c>
      <c r="K862" s="1" t="s">
        <v>49</v>
      </c>
      <c r="L862">
        <v>8</v>
      </c>
      <c r="M862">
        <v>330.84000000000003</v>
      </c>
      <c r="N862">
        <v>8</v>
      </c>
      <c r="Q862">
        <v>322.84000000000003</v>
      </c>
      <c r="R862" s="1"/>
    </row>
    <row r="863" spans="1:18" x14ac:dyDescent="0.2">
      <c r="A863" s="1" t="s">
        <v>53</v>
      </c>
      <c r="B863">
        <v>5</v>
      </c>
      <c r="C863" s="1" t="s">
        <v>73</v>
      </c>
      <c r="D863" s="2">
        <v>45726</v>
      </c>
      <c r="E863" s="1" t="s">
        <v>48</v>
      </c>
      <c r="F863" s="1" t="s">
        <v>49</v>
      </c>
      <c r="G863">
        <v>9</v>
      </c>
      <c r="H863" t="s">
        <v>50</v>
      </c>
      <c r="I863">
        <v>0</v>
      </c>
      <c r="J863" t="s">
        <v>51</v>
      </c>
      <c r="K863" s="1" t="s">
        <v>49</v>
      </c>
      <c r="L863">
        <v>9</v>
      </c>
      <c r="M863">
        <v>428.18999999999994</v>
      </c>
      <c r="N863">
        <v>9</v>
      </c>
      <c r="Q863">
        <v>419.18999999999994</v>
      </c>
      <c r="R863" s="1"/>
    </row>
    <row r="864" spans="1:18" x14ac:dyDescent="0.2">
      <c r="A864" s="1" t="s">
        <v>46</v>
      </c>
      <c r="B864">
        <v>1</v>
      </c>
      <c r="C864" s="1" t="s">
        <v>95</v>
      </c>
      <c r="D864" s="2">
        <v>45727</v>
      </c>
      <c r="E864" s="1" t="s">
        <v>48</v>
      </c>
      <c r="F864" s="1" t="s">
        <v>49</v>
      </c>
      <c r="G864">
        <v>2.5</v>
      </c>
      <c r="H864" t="s">
        <v>50</v>
      </c>
      <c r="I864">
        <v>0</v>
      </c>
      <c r="J864" t="s">
        <v>51</v>
      </c>
      <c r="K864" s="1" t="s">
        <v>49</v>
      </c>
      <c r="L864">
        <v>6</v>
      </c>
      <c r="M864">
        <v>78.97999999999999</v>
      </c>
      <c r="N864">
        <v>1.5</v>
      </c>
      <c r="O864">
        <v>27</v>
      </c>
      <c r="Q864">
        <v>77.47999999999999</v>
      </c>
      <c r="R864" s="1"/>
    </row>
    <row r="865" spans="1:18" x14ac:dyDescent="0.2">
      <c r="A865" s="1" t="s">
        <v>53</v>
      </c>
      <c r="B865">
        <v>1</v>
      </c>
      <c r="C865" s="1" t="s">
        <v>95</v>
      </c>
      <c r="D865" s="2">
        <v>45727</v>
      </c>
      <c r="E865" s="1" t="s">
        <v>48</v>
      </c>
      <c r="F865" s="1" t="s">
        <v>49</v>
      </c>
      <c r="G865">
        <v>2.5</v>
      </c>
      <c r="H865" t="s">
        <v>50</v>
      </c>
      <c r="I865">
        <v>0</v>
      </c>
      <c r="J865" t="s">
        <v>51</v>
      </c>
      <c r="K865" s="1" t="s">
        <v>49</v>
      </c>
      <c r="L865">
        <v>10</v>
      </c>
      <c r="M865">
        <v>113.33</v>
      </c>
      <c r="N865">
        <v>2.5</v>
      </c>
      <c r="O865">
        <v>30</v>
      </c>
      <c r="Q865">
        <v>110.83</v>
      </c>
      <c r="R865" s="1"/>
    </row>
    <row r="866" spans="1:18" x14ac:dyDescent="0.2">
      <c r="A866" s="1" t="s">
        <v>46</v>
      </c>
      <c r="B866">
        <v>2</v>
      </c>
      <c r="C866" s="1" t="s">
        <v>288</v>
      </c>
      <c r="D866" s="2">
        <v>45727</v>
      </c>
      <c r="E866" s="1" t="s">
        <v>48</v>
      </c>
      <c r="F866" s="1" t="s">
        <v>49</v>
      </c>
      <c r="G866">
        <v>4</v>
      </c>
      <c r="H866">
        <v>4.5</v>
      </c>
      <c r="I866">
        <v>0</v>
      </c>
      <c r="J866">
        <v>250</v>
      </c>
      <c r="K866" s="1" t="s">
        <v>49</v>
      </c>
      <c r="L866">
        <v>10</v>
      </c>
      <c r="M866">
        <v>109.47</v>
      </c>
      <c r="N866">
        <v>4</v>
      </c>
      <c r="Q866">
        <v>105.47</v>
      </c>
      <c r="R866" s="1"/>
    </row>
    <row r="867" spans="1:18" x14ac:dyDescent="0.2">
      <c r="A867" s="1" t="s">
        <v>53</v>
      </c>
      <c r="B867">
        <v>2</v>
      </c>
      <c r="C867" s="1" t="s">
        <v>288</v>
      </c>
      <c r="D867" s="2">
        <v>45727</v>
      </c>
      <c r="E867" s="1" t="s">
        <v>48</v>
      </c>
      <c r="F867" s="1" t="s">
        <v>49</v>
      </c>
      <c r="G867">
        <v>4</v>
      </c>
      <c r="H867">
        <v>4.5</v>
      </c>
      <c r="I867">
        <v>0</v>
      </c>
      <c r="J867">
        <v>250</v>
      </c>
      <c r="K867" s="1" t="s">
        <v>49</v>
      </c>
      <c r="L867">
        <v>8</v>
      </c>
      <c r="M867">
        <v>163.42999999999998</v>
      </c>
      <c r="N867">
        <v>3.2</v>
      </c>
      <c r="Q867">
        <v>160.22999999999999</v>
      </c>
      <c r="R867" s="1"/>
    </row>
    <row r="868" spans="1:18" x14ac:dyDescent="0.2">
      <c r="A868" s="1" t="s">
        <v>46</v>
      </c>
      <c r="B868">
        <v>3</v>
      </c>
      <c r="C868" s="1" t="s">
        <v>55</v>
      </c>
      <c r="D868" s="2">
        <v>45727</v>
      </c>
      <c r="E868" s="1" t="s">
        <v>48</v>
      </c>
      <c r="F868" s="1" t="s">
        <v>49</v>
      </c>
      <c r="G868">
        <v>7</v>
      </c>
      <c r="H868" t="s">
        <v>50</v>
      </c>
      <c r="I868">
        <v>0</v>
      </c>
      <c r="J868" t="s">
        <v>51</v>
      </c>
      <c r="K868" s="1" t="s">
        <v>49</v>
      </c>
      <c r="L868">
        <v>3</v>
      </c>
      <c r="M868">
        <v>118.5</v>
      </c>
      <c r="N868">
        <v>2.0999999999999996</v>
      </c>
      <c r="Q868">
        <v>116.4</v>
      </c>
      <c r="R868" s="1"/>
    </row>
    <row r="869" spans="1:18" x14ac:dyDescent="0.2">
      <c r="A869" s="1" t="s">
        <v>46</v>
      </c>
      <c r="B869">
        <v>3</v>
      </c>
      <c r="C869" s="1" t="s">
        <v>289</v>
      </c>
      <c r="D869" s="2">
        <v>45727</v>
      </c>
      <c r="E869" s="1" t="s">
        <v>48</v>
      </c>
      <c r="F869" s="1" t="s">
        <v>49</v>
      </c>
      <c r="G869">
        <v>6</v>
      </c>
      <c r="H869" t="s">
        <v>290</v>
      </c>
      <c r="I869">
        <v>0</v>
      </c>
      <c r="J869">
        <v>100</v>
      </c>
      <c r="K869" s="1" t="s">
        <v>49</v>
      </c>
      <c r="L869">
        <v>6</v>
      </c>
      <c r="M869">
        <v>176.89</v>
      </c>
      <c r="N869">
        <v>4.8000000000000007</v>
      </c>
      <c r="Q869">
        <v>172.08999999999997</v>
      </c>
      <c r="R869" s="1"/>
    </row>
    <row r="870" spans="1:18" x14ac:dyDescent="0.2">
      <c r="A870" s="1" t="s">
        <v>53</v>
      </c>
      <c r="B870">
        <v>3</v>
      </c>
      <c r="C870" s="1" t="s">
        <v>289</v>
      </c>
      <c r="D870" s="2">
        <v>45727</v>
      </c>
      <c r="E870" s="1" t="s">
        <v>48</v>
      </c>
      <c r="F870" s="1" t="s">
        <v>49</v>
      </c>
      <c r="G870">
        <v>6</v>
      </c>
      <c r="H870" t="s">
        <v>290</v>
      </c>
      <c r="I870">
        <v>0</v>
      </c>
      <c r="J870">
        <v>100</v>
      </c>
      <c r="K870" s="1" t="s">
        <v>49</v>
      </c>
      <c r="L870">
        <v>7</v>
      </c>
      <c r="M870">
        <v>268.78000000000003</v>
      </c>
      <c r="N870">
        <v>6.3</v>
      </c>
      <c r="Q870">
        <v>262.48</v>
      </c>
      <c r="R870" s="1"/>
    </row>
    <row r="871" spans="1:18" x14ac:dyDescent="0.2">
      <c r="A871" s="1" t="s">
        <v>46</v>
      </c>
      <c r="B871">
        <v>4</v>
      </c>
      <c r="C871" s="1" t="s">
        <v>96</v>
      </c>
      <c r="D871" s="2">
        <v>45727</v>
      </c>
      <c r="E871" s="1" t="s">
        <v>48</v>
      </c>
      <c r="F871" s="1" t="s">
        <v>49</v>
      </c>
      <c r="G871">
        <v>18</v>
      </c>
      <c r="H871" t="s">
        <v>50</v>
      </c>
      <c r="I871">
        <v>0</v>
      </c>
      <c r="J871" t="s">
        <v>51</v>
      </c>
      <c r="K871" s="1" t="s">
        <v>49</v>
      </c>
      <c r="L871">
        <v>4</v>
      </c>
      <c r="M871">
        <v>225.92000000000002</v>
      </c>
      <c r="N871">
        <v>7.2</v>
      </c>
      <c r="Q871">
        <v>218.72000000000003</v>
      </c>
      <c r="R871" s="1"/>
    </row>
    <row r="872" spans="1:18" x14ac:dyDescent="0.2">
      <c r="A872" s="1" t="s">
        <v>46</v>
      </c>
      <c r="B872">
        <v>4</v>
      </c>
      <c r="C872" s="1" t="s">
        <v>291</v>
      </c>
      <c r="D872" s="2">
        <v>45727</v>
      </c>
      <c r="E872" s="1" t="s">
        <v>48</v>
      </c>
      <c r="F872" s="1" t="s">
        <v>49</v>
      </c>
      <c r="G872">
        <v>16</v>
      </c>
      <c r="H872" t="s">
        <v>76</v>
      </c>
      <c r="I872">
        <v>0</v>
      </c>
      <c r="J872">
        <v>1000</v>
      </c>
      <c r="K872" s="1" t="s">
        <v>49</v>
      </c>
      <c r="L872">
        <v>12</v>
      </c>
      <c r="M872">
        <v>663.08999999999992</v>
      </c>
      <c r="N872">
        <v>22.799999999999997</v>
      </c>
      <c r="Q872">
        <v>640.29</v>
      </c>
      <c r="R872" s="1"/>
    </row>
    <row r="873" spans="1:18" x14ac:dyDescent="0.2">
      <c r="A873" s="1" t="s">
        <v>53</v>
      </c>
      <c r="B873">
        <v>4</v>
      </c>
      <c r="C873" s="1" t="s">
        <v>291</v>
      </c>
      <c r="D873" s="2">
        <v>45727</v>
      </c>
      <c r="E873" s="1" t="s">
        <v>48</v>
      </c>
      <c r="F873" s="1" t="s">
        <v>49</v>
      </c>
      <c r="G873">
        <v>16</v>
      </c>
      <c r="H873" t="s">
        <v>76</v>
      </c>
      <c r="I873">
        <v>0</v>
      </c>
      <c r="J873">
        <v>1000</v>
      </c>
      <c r="K873" s="1" t="s">
        <v>49</v>
      </c>
      <c r="L873">
        <v>10</v>
      </c>
      <c r="M873">
        <v>606.24000000000012</v>
      </c>
      <c r="N873">
        <v>19</v>
      </c>
      <c r="Q873">
        <v>587.24000000000012</v>
      </c>
      <c r="R873" s="1"/>
    </row>
    <row r="874" spans="1:18" x14ac:dyDescent="0.2">
      <c r="A874" s="1" t="s">
        <v>53</v>
      </c>
      <c r="B874">
        <v>4</v>
      </c>
      <c r="C874" s="1" t="s">
        <v>292</v>
      </c>
      <c r="D874" s="2">
        <v>45727</v>
      </c>
      <c r="E874" s="1" t="s">
        <v>48</v>
      </c>
      <c r="F874" s="1" t="s">
        <v>49</v>
      </c>
      <c r="G874">
        <v>16</v>
      </c>
      <c r="H874">
        <v>10</v>
      </c>
      <c r="I874">
        <v>0</v>
      </c>
      <c r="J874">
        <v>200</v>
      </c>
      <c r="K874" s="1" t="s">
        <v>49</v>
      </c>
      <c r="L874">
        <v>3</v>
      </c>
      <c r="M874">
        <v>164.42000000000002</v>
      </c>
      <c r="N874">
        <v>4.8000000000000007</v>
      </c>
      <c r="Q874">
        <v>159.62</v>
      </c>
      <c r="R874" s="1"/>
    </row>
    <row r="875" spans="1:18" x14ac:dyDescent="0.2">
      <c r="A875" s="1" t="s">
        <v>46</v>
      </c>
      <c r="B875">
        <v>5</v>
      </c>
      <c r="C875" s="1" t="s">
        <v>73</v>
      </c>
      <c r="D875" s="2">
        <v>45727</v>
      </c>
      <c r="E875" s="1" t="s">
        <v>48</v>
      </c>
      <c r="F875" s="1" t="s">
        <v>49</v>
      </c>
      <c r="G875">
        <v>9</v>
      </c>
      <c r="H875" t="s">
        <v>50</v>
      </c>
      <c r="I875">
        <v>0</v>
      </c>
      <c r="J875" t="s">
        <v>51</v>
      </c>
      <c r="K875" s="1" t="s">
        <v>49</v>
      </c>
      <c r="L875">
        <v>3</v>
      </c>
      <c r="M875">
        <v>118.54</v>
      </c>
      <c r="N875">
        <v>3</v>
      </c>
      <c r="Q875">
        <v>115.54</v>
      </c>
      <c r="R875" s="1"/>
    </row>
    <row r="876" spans="1:18" x14ac:dyDescent="0.2">
      <c r="A876" s="1" t="s">
        <v>46</v>
      </c>
      <c r="B876">
        <v>5</v>
      </c>
      <c r="C876" s="1" t="s">
        <v>293</v>
      </c>
      <c r="D876" s="2">
        <v>45727</v>
      </c>
      <c r="E876" s="1" t="s">
        <v>48</v>
      </c>
      <c r="F876" s="1" t="s">
        <v>49</v>
      </c>
      <c r="G876">
        <v>9</v>
      </c>
      <c r="H876">
        <v>4.5</v>
      </c>
      <c r="I876">
        <v>0</v>
      </c>
      <c r="J876">
        <v>150</v>
      </c>
      <c r="K876" s="1" t="s">
        <v>49</v>
      </c>
      <c r="L876">
        <v>8</v>
      </c>
      <c r="M876">
        <v>317.16999999999996</v>
      </c>
      <c r="N876">
        <v>8</v>
      </c>
      <c r="Q876">
        <v>309.16999999999996</v>
      </c>
      <c r="R876" s="1"/>
    </row>
    <row r="877" spans="1:18" x14ac:dyDescent="0.2">
      <c r="A877" s="1" t="s">
        <v>53</v>
      </c>
      <c r="B877">
        <v>5</v>
      </c>
      <c r="C877" s="1" t="s">
        <v>293</v>
      </c>
      <c r="D877" s="2">
        <v>45727</v>
      </c>
      <c r="E877" s="1" t="s">
        <v>48</v>
      </c>
      <c r="F877" s="1" t="s">
        <v>49</v>
      </c>
      <c r="G877">
        <v>9</v>
      </c>
      <c r="H877">
        <v>4.5</v>
      </c>
      <c r="I877">
        <v>0</v>
      </c>
      <c r="J877">
        <v>150</v>
      </c>
      <c r="K877" s="1" t="s">
        <v>49</v>
      </c>
      <c r="L877">
        <v>6</v>
      </c>
      <c r="M877">
        <v>281.03000000000003</v>
      </c>
      <c r="N877">
        <v>6</v>
      </c>
      <c r="Q877">
        <v>275.03000000000003</v>
      </c>
      <c r="R877" s="1"/>
    </row>
    <row r="878" spans="1:18" x14ac:dyDescent="0.2">
      <c r="A878" s="1" t="s">
        <v>53</v>
      </c>
      <c r="B878">
        <v>5</v>
      </c>
      <c r="C878" s="1" t="s">
        <v>73</v>
      </c>
      <c r="D878" s="2">
        <v>45727</v>
      </c>
      <c r="E878" s="1" t="s">
        <v>48</v>
      </c>
      <c r="F878" s="1" t="s">
        <v>49</v>
      </c>
      <c r="G878">
        <v>9</v>
      </c>
      <c r="H878" t="s">
        <v>50</v>
      </c>
      <c r="I878">
        <v>0</v>
      </c>
      <c r="J878" t="s">
        <v>51</v>
      </c>
      <c r="K878" s="1" t="s">
        <v>49</v>
      </c>
      <c r="L878">
        <v>3</v>
      </c>
      <c r="M878">
        <v>147.78</v>
      </c>
      <c r="N878">
        <v>3</v>
      </c>
      <c r="Q878">
        <v>144.78</v>
      </c>
      <c r="R878" s="1"/>
    </row>
    <row r="879" spans="1:18" x14ac:dyDescent="0.2">
      <c r="A879" s="1" t="s">
        <v>53</v>
      </c>
      <c r="B879">
        <v>5</v>
      </c>
      <c r="C879" s="1" t="s">
        <v>294</v>
      </c>
      <c r="D879" s="2">
        <v>45727</v>
      </c>
      <c r="E879" s="1" t="s">
        <v>48</v>
      </c>
      <c r="F879" s="1" t="s">
        <v>49</v>
      </c>
      <c r="G879">
        <v>9</v>
      </c>
      <c r="H879">
        <v>10</v>
      </c>
      <c r="I879">
        <v>0</v>
      </c>
      <c r="J879">
        <v>100</v>
      </c>
      <c r="K879" s="1" t="s">
        <v>49</v>
      </c>
      <c r="L879">
        <v>1</v>
      </c>
      <c r="M879">
        <v>35.97</v>
      </c>
      <c r="N879">
        <v>0.9</v>
      </c>
      <c r="Q879">
        <v>35.07</v>
      </c>
      <c r="R879" s="1"/>
    </row>
    <row r="880" spans="1:18" x14ac:dyDescent="0.2">
      <c r="A880" s="1" t="s">
        <v>46</v>
      </c>
      <c r="B880">
        <v>1</v>
      </c>
      <c r="C880" s="1" t="s">
        <v>288</v>
      </c>
      <c r="D880" s="2">
        <v>45728</v>
      </c>
      <c r="E880" s="1" t="s">
        <v>48</v>
      </c>
      <c r="F880" s="1" t="s">
        <v>49</v>
      </c>
      <c r="G880">
        <v>4</v>
      </c>
      <c r="H880">
        <v>4.5</v>
      </c>
      <c r="I880">
        <v>0</v>
      </c>
      <c r="J880">
        <v>250</v>
      </c>
      <c r="K880" s="1" t="s">
        <v>49</v>
      </c>
      <c r="L880">
        <v>6</v>
      </c>
      <c r="M880">
        <v>125.17000000000002</v>
      </c>
      <c r="N880">
        <v>2.4000000000000004</v>
      </c>
      <c r="O880">
        <v>44</v>
      </c>
      <c r="Q880">
        <v>122.77000000000001</v>
      </c>
      <c r="R880" s="1"/>
    </row>
    <row r="881" spans="1:18" x14ac:dyDescent="0.2">
      <c r="A881" s="1" t="s">
        <v>46</v>
      </c>
      <c r="B881">
        <v>1</v>
      </c>
      <c r="C881" s="1" t="s">
        <v>47</v>
      </c>
      <c r="D881" s="2">
        <v>45728</v>
      </c>
      <c r="E881" s="1" t="s">
        <v>48</v>
      </c>
      <c r="F881" s="1" t="s">
        <v>49</v>
      </c>
      <c r="G881">
        <v>3</v>
      </c>
      <c r="H881" t="s">
        <v>50</v>
      </c>
      <c r="I881">
        <v>0</v>
      </c>
      <c r="J881" t="s">
        <v>51</v>
      </c>
      <c r="K881" s="1" t="s">
        <v>49</v>
      </c>
      <c r="L881">
        <v>2</v>
      </c>
      <c r="M881">
        <v>31.4</v>
      </c>
      <c r="N881">
        <v>0.6</v>
      </c>
      <c r="Q881">
        <v>30.799999999999997</v>
      </c>
      <c r="R881" s="1"/>
    </row>
    <row r="882" spans="1:18" x14ac:dyDescent="0.2">
      <c r="A882" s="1" t="s">
        <v>53</v>
      </c>
      <c r="B882">
        <v>1</v>
      </c>
      <c r="C882" s="1" t="s">
        <v>47</v>
      </c>
      <c r="D882" s="2">
        <v>45728</v>
      </c>
      <c r="E882" s="1" t="s">
        <v>48</v>
      </c>
      <c r="F882" s="1" t="s">
        <v>49</v>
      </c>
      <c r="G882">
        <v>3</v>
      </c>
      <c r="H882" t="s">
        <v>50</v>
      </c>
      <c r="I882">
        <v>0</v>
      </c>
      <c r="J882" t="s">
        <v>51</v>
      </c>
      <c r="K882" s="1" t="s">
        <v>49</v>
      </c>
      <c r="L882">
        <v>8</v>
      </c>
      <c r="M882">
        <v>129.5</v>
      </c>
      <c r="N882">
        <v>2.4</v>
      </c>
      <c r="O882">
        <v>94</v>
      </c>
      <c r="Q882">
        <v>127.1</v>
      </c>
      <c r="R882" s="1"/>
    </row>
    <row r="883" spans="1:18" x14ac:dyDescent="0.2">
      <c r="A883" s="1" t="s">
        <v>46</v>
      </c>
      <c r="B883">
        <v>2</v>
      </c>
      <c r="C883" s="1" t="s">
        <v>95</v>
      </c>
      <c r="D883" s="2">
        <v>45728</v>
      </c>
      <c r="E883" s="1" t="s">
        <v>48</v>
      </c>
      <c r="F883" s="1" t="s">
        <v>49</v>
      </c>
      <c r="G883">
        <v>2.5</v>
      </c>
      <c r="H883" t="s">
        <v>50</v>
      </c>
      <c r="I883">
        <v>0</v>
      </c>
      <c r="J883" t="s">
        <v>51</v>
      </c>
      <c r="K883" s="1" t="s">
        <v>49</v>
      </c>
      <c r="L883">
        <v>2</v>
      </c>
      <c r="M883">
        <v>23.35</v>
      </c>
      <c r="N883">
        <v>0.5</v>
      </c>
      <c r="Q883">
        <v>22.85</v>
      </c>
      <c r="R883" s="1"/>
    </row>
    <row r="884" spans="1:18" x14ac:dyDescent="0.2">
      <c r="A884" s="1" t="s">
        <v>53</v>
      </c>
      <c r="B884">
        <v>2</v>
      </c>
      <c r="C884" s="1" t="s">
        <v>109</v>
      </c>
      <c r="D884" s="2">
        <v>45728</v>
      </c>
      <c r="E884" s="1" t="s">
        <v>48</v>
      </c>
      <c r="F884" s="1" t="s">
        <v>49</v>
      </c>
      <c r="G884">
        <v>5</v>
      </c>
      <c r="H884" t="s">
        <v>50</v>
      </c>
      <c r="I884">
        <v>0</v>
      </c>
      <c r="J884" t="s">
        <v>51</v>
      </c>
      <c r="K884" s="1" t="s">
        <v>49</v>
      </c>
      <c r="L884">
        <v>7</v>
      </c>
      <c r="M884">
        <v>158.82</v>
      </c>
      <c r="N884">
        <v>3.5</v>
      </c>
      <c r="Q884">
        <v>155.32</v>
      </c>
      <c r="R884" s="1"/>
    </row>
    <row r="885" spans="1:18" x14ac:dyDescent="0.2">
      <c r="A885" s="1" t="s">
        <v>46</v>
      </c>
      <c r="B885">
        <v>3</v>
      </c>
      <c r="C885" s="1" t="s">
        <v>126</v>
      </c>
      <c r="D885" s="2">
        <v>45728</v>
      </c>
      <c r="E885" s="1" t="s">
        <v>48</v>
      </c>
      <c r="F885" s="1" t="s">
        <v>49</v>
      </c>
      <c r="G885">
        <v>6</v>
      </c>
      <c r="H885" t="s">
        <v>50</v>
      </c>
      <c r="I885">
        <v>0</v>
      </c>
      <c r="J885" t="s">
        <v>51</v>
      </c>
      <c r="K885" s="1" t="s">
        <v>49</v>
      </c>
      <c r="L885">
        <v>10</v>
      </c>
      <c r="M885">
        <v>308.24</v>
      </c>
      <c r="N885">
        <v>8</v>
      </c>
      <c r="Q885">
        <v>300.24</v>
      </c>
      <c r="R885" s="1"/>
    </row>
    <row r="886" spans="1:18" x14ac:dyDescent="0.2">
      <c r="A886" s="1" t="s">
        <v>53</v>
      </c>
      <c r="B886">
        <v>3</v>
      </c>
      <c r="C886" s="1" t="s">
        <v>126</v>
      </c>
      <c r="D886" s="2">
        <v>45728</v>
      </c>
      <c r="E886" s="1" t="s">
        <v>48</v>
      </c>
      <c r="F886" s="1" t="s">
        <v>49</v>
      </c>
      <c r="G886">
        <v>6</v>
      </c>
      <c r="H886" t="s">
        <v>50</v>
      </c>
      <c r="I886">
        <v>0</v>
      </c>
      <c r="J886" t="s">
        <v>51</v>
      </c>
      <c r="K886" s="1" t="s">
        <v>49</v>
      </c>
      <c r="L886">
        <v>7</v>
      </c>
      <c r="M886">
        <v>273.01</v>
      </c>
      <c r="N886">
        <v>5.6000000000000005</v>
      </c>
      <c r="Q886">
        <v>267.40999999999997</v>
      </c>
      <c r="R886" s="1"/>
    </row>
    <row r="887" spans="1:18" x14ac:dyDescent="0.2">
      <c r="A887" s="1" t="s">
        <v>46</v>
      </c>
      <c r="B887">
        <v>4</v>
      </c>
      <c r="C887" s="1" t="s">
        <v>70</v>
      </c>
      <c r="D887" s="2">
        <v>45728</v>
      </c>
      <c r="E887" s="1" t="s">
        <v>48</v>
      </c>
      <c r="F887" s="1" t="s">
        <v>49</v>
      </c>
      <c r="G887">
        <v>16</v>
      </c>
      <c r="H887" t="s">
        <v>50</v>
      </c>
      <c r="I887">
        <v>0</v>
      </c>
      <c r="J887" t="s">
        <v>51</v>
      </c>
      <c r="K887" s="1" t="s">
        <v>49</v>
      </c>
      <c r="L887">
        <v>4</v>
      </c>
      <c r="M887">
        <v>224</v>
      </c>
      <c r="N887">
        <v>7.85</v>
      </c>
      <c r="Q887">
        <v>216.15</v>
      </c>
      <c r="R887" s="1"/>
    </row>
    <row r="888" spans="1:18" x14ac:dyDescent="0.2">
      <c r="A888" s="1" t="s">
        <v>46</v>
      </c>
      <c r="B888">
        <v>4</v>
      </c>
      <c r="C888" s="1" t="s">
        <v>295</v>
      </c>
      <c r="D888" s="2">
        <v>45728</v>
      </c>
      <c r="E888" s="1" t="s">
        <v>296</v>
      </c>
      <c r="F888" s="1" t="s">
        <v>49</v>
      </c>
      <c r="G888">
        <v>22</v>
      </c>
      <c r="H888" t="s">
        <v>93</v>
      </c>
      <c r="I888" t="s">
        <v>94</v>
      </c>
      <c r="J888">
        <v>100</v>
      </c>
      <c r="K888" s="1" t="s">
        <v>49</v>
      </c>
      <c r="L888">
        <v>2</v>
      </c>
      <c r="M888">
        <v>117.03</v>
      </c>
      <c r="N888">
        <v>5.35</v>
      </c>
      <c r="Q888">
        <v>111.68</v>
      </c>
      <c r="R888" s="1"/>
    </row>
    <row r="889" spans="1:18" x14ac:dyDescent="0.2">
      <c r="A889" s="1" t="s">
        <v>46</v>
      </c>
      <c r="B889">
        <v>4</v>
      </c>
      <c r="C889" s="1" t="s">
        <v>297</v>
      </c>
      <c r="D889" s="2">
        <v>45728</v>
      </c>
      <c r="E889" s="1" t="s">
        <v>281</v>
      </c>
      <c r="F889" s="1" t="s">
        <v>49</v>
      </c>
      <c r="G889">
        <v>22</v>
      </c>
      <c r="H889" t="s">
        <v>134</v>
      </c>
      <c r="I889" t="s">
        <v>94</v>
      </c>
      <c r="J889">
        <v>0</v>
      </c>
      <c r="K889" s="1" t="s">
        <v>49</v>
      </c>
      <c r="L889">
        <v>6</v>
      </c>
      <c r="M889">
        <v>353.29</v>
      </c>
      <c r="N889">
        <v>16.420000000000002</v>
      </c>
      <c r="Q889">
        <v>336.87</v>
      </c>
      <c r="R889" s="1"/>
    </row>
    <row r="890" spans="1:18" x14ac:dyDescent="0.2">
      <c r="A890" s="1" t="s">
        <v>53</v>
      </c>
      <c r="B890">
        <v>4</v>
      </c>
      <c r="C890" s="1" t="s">
        <v>297</v>
      </c>
      <c r="D890" s="2">
        <v>45728</v>
      </c>
      <c r="E890" s="1" t="s">
        <v>281</v>
      </c>
      <c r="F890" s="1" t="s">
        <v>49</v>
      </c>
      <c r="G890">
        <v>22</v>
      </c>
      <c r="H890" t="s">
        <v>134</v>
      </c>
      <c r="I890" t="s">
        <v>94</v>
      </c>
      <c r="J890">
        <v>0</v>
      </c>
      <c r="K890" s="1" t="s">
        <v>49</v>
      </c>
      <c r="L890">
        <v>6</v>
      </c>
      <c r="M890">
        <v>423.85999999999996</v>
      </c>
      <c r="N890">
        <v>16.799999999999997</v>
      </c>
      <c r="Q890">
        <v>407.05999999999995</v>
      </c>
      <c r="R890" s="1"/>
    </row>
    <row r="891" spans="1:18" x14ac:dyDescent="0.2">
      <c r="A891" s="1" t="s">
        <v>53</v>
      </c>
      <c r="B891">
        <v>4</v>
      </c>
      <c r="C891" s="1" t="s">
        <v>298</v>
      </c>
      <c r="D891" s="2">
        <v>45728</v>
      </c>
      <c r="E891" s="1" t="s">
        <v>48</v>
      </c>
      <c r="F891" s="1" t="s">
        <v>49</v>
      </c>
      <c r="G891">
        <v>22</v>
      </c>
      <c r="H891">
        <v>10</v>
      </c>
      <c r="I891">
        <v>0</v>
      </c>
      <c r="J891">
        <v>100</v>
      </c>
      <c r="K891" s="1" t="s">
        <v>49</v>
      </c>
      <c r="L891">
        <v>4</v>
      </c>
      <c r="M891">
        <v>195.1</v>
      </c>
      <c r="N891">
        <v>11.2</v>
      </c>
      <c r="Q891">
        <v>183.9</v>
      </c>
      <c r="R891" s="1"/>
    </row>
    <row r="892" spans="1:18" x14ac:dyDescent="0.2">
      <c r="A892" s="1" t="s">
        <v>46</v>
      </c>
      <c r="B892">
        <v>5</v>
      </c>
      <c r="C892" s="1" t="s">
        <v>73</v>
      </c>
      <c r="D892" s="2">
        <v>45728</v>
      </c>
      <c r="E892" s="1" t="s">
        <v>48</v>
      </c>
      <c r="F892" s="1" t="s">
        <v>49</v>
      </c>
      <c r="G892">
        <v>9</v>
      </c>
      <c r="H892" t="s">
        <v>50</v>
      </c>
      <c r="I892">
        <v>0</v>
      </c>
      <c r="J892" t="s">
        <v>51</v>
      </c>
      <c r="K892" s="1" t="s">
        <v>49</v>
      </c>
      <c r="L892">
        <v>5</v>
      </c>
      <c r="M892">
        <v>200.43</v>
      </c>
      <c r="N892">
        <v>4.5</v>
      </c>
      <c r="Q892">
        <v>195.93</v>
      </c>
      <c r="R892" s="1"/>
    </row>
    <row r="893" spans="1:18" x14ac:dyDescent="0.2">
      <c r="A893" s="1" t="s">
        <v>46</v>
      </c>
      <c r="B893">
        <v>5</v>
      </c>
      <c r="C893" s="1" t="s">
        <v>294</v>
      </c>
      <c r="D893" s="2">
        <v>45728</v>
      </c>
      <c r="E893" s="1" t="s">
        <v>48</v>
      </c>
      <c r="F893" s="1" t="s">
        <v>49</v>
      </c>
      <c r="G893">
        <v>9</v>
      </c>
      <c r="H893">
        <v>10</v>
      </c>
      <c r="I893">
        <v>0</v>
      </c>
      <c r="J893">
        <v>100</v>
      </c>
      <c r="K893" s="1" t="s">
        <v>49</v>
      </c>
      <c r="L893">
        <v>2</v>
      </c>
      <c r="M893">
        <v>84.5</v>
      </c>
      <c r="N893">
        <v>1.8</v>
      </c>
      <c r="Q893">
        <v>82.7</v>
      </c>
      <c r="R893" s="1"/>
    </row>
    <row r="894" spans="1:18" x14ac:dyDescent="0.2">
      <c r="A894" s="1" t="s">
        <v>46</v>
      </c>
      <c r="B894">
        <v>5</v>
      </c>
      <c r="C894" s="1" t="s">
        <v>299</v>
      </c>
      <c r="D894" s="2">
        <v>45728</v>
      </c>
      <c r="E894" s="1" t="s">
        <v>48</v>
      </c>
      <c r="F894" s="1" t="s">
        <v>49</v>
      </c>
      <c r="G894">
        <v>10</v>
      </c>
      <c r="H894">
        <v>4.5</v>
      </c>
      <c r="I894">
        <v>0</v>
      </c>
      <c r="J894">
        <v>200</v>
      </c>
      <c r="K894" s="1" t="s">
        <v>49</v>
      </c>
      <c r="L894">
        <v>5</v>
      </c>
      <c r="M894">
        <v>220.35</v>
      </c>
      <c r="N894">
        <v>6</v>
      </c>
      <c r="Q894">
        <v>214.35</v>
      </c>
      <c r="R894" s="1"/>
    </row>
    <row r="895" spans="1:18" x14ac:dyDescent="0.2">
      <c r="A895" s="1" t="s">
        <v>53</v>
      </c>
      <c r="B895">
        <v>5</v>
      </c>
      <c r="C895" s="1" t="s">
        <v>299</v>
      </c>
      <c r="D895" s="2">
        <v>45728</v>
      </c>
      <c r="E895" s="1" t="s">
        <v>48</v>
      </c>
      <c r="F895" s="1" t="s">
        <v>49</v>
      </c>
      <c r="G895">
        <v>10</v>
      </c>
      <c r="H895">
        <v>4.5</v>
      </c>
      <c r="I895">
        <v>0</v>
      </c>
      <c r="J895">
        <v>200</v>
      </c>
      <c r="K895" s="1" t="s">
        <v>49</v>
      </c>
      <c r="L895">
        <v>8</v>
      </c>
      <c r="M895">
        <v>434.65000000000003</v>
      </c>
      <c r="N895">
        <v>9.6</v>
      </c>
      <c r="Q895">
        <v>425.05</v>
      </c>
      <c r="R895" s="1"/>
    </row>
    <row r="896" spans="1:18" x14ac:dyDescent="0.2">
      <c r="A896" s="1" t="s">
        <v>53</v>
      </c>
      <c r="B896">
        <v>5</v>
      </c>
      <c r="C896" s="1" t="s">
        <v>66</v>
      </c>
      <c r="D896" s="2">
        <v>45728</v>
      </c>
      <c r="E896" s="1" t="s">
        <v>48</v>
      </c>
      <c r="F896" s="1" t="s">
        <v>49</v>
      </c>
      <c r="G896">
        <v>10</v>
      </c>
      <c r="H896" t="s">
        <v>50</v>
      </c>
      <c r="I896">
        <v>0</v>
      </c>
      <c r="J896" t="s">
        <v>51</v>
      </c>
      <c r="K896" s="1" t="s">
        <v>49</v>
      </c>
      <c r="L896">
        <v>3</v>
      </c>
      <c r="M896">
        <v>149.12</v>
      </c>
      <c r="N896">
        <v>3.5999999999999996</v>
      </c>
      <c r="Q896">
        <v>145.52000000000001</v>
      </c>
      <c r="R896" s="1"/>
    </row>
    <row r="897" spans="1:18" x14ac:dyDescent="0.2">
      <c r="A897" s="1" t="s">
        <v>46</v>
      </c>
      <c r="B897">
        <v>1</v>
      </c>
      <c r="C897" s="1" t="s">
        <v>47</v>
      </c>
      <c r="D897" s="2">
        <v>45729</v>
      </c>
      <c r="E897" s="1" t="s">
        <v>48</v>
      </c>
      <c r="F897" s="1" t="s">
        <v>49</v>
      </c>
      <c r="G897">
        <v>3</v>
      </c>
      <c r="H897" t="s">
        <v>50</v>
      </c>
      <c r="I897">
        <v>0</v>
      </c>
      <c r="J897" t="s">
        <v>51</v>
      </c>
      <c r="K897" s="1" t="s">
        <v>49</v>
      </c>
      <c r="L897">
        <v>8</v>
      </c>
      <c r="M897">
        <v>144.24</v>
      </c>
      <c r="N897">
        <v>2.4</v>
      </c>
      <c r="O897">
        <v>44</v>
      </c>
      <c r="Q897">
        <v>141.84</v>
      </c>
      <c r="R897" s="1"/>
    </row>
    <row r="898" spans="1:18" x14ac:dyDescent="0.2">
      <c r="A898" s="1" t="s">
        <v>53</v>
      </c>
      <c r="B898">
        <v>1</v>
      </c>
      <c r="C898" s="1" t="s">
        <v>47</v>
      </c>
      <c r="D898" s="2">
        <v>45729</v>
      </c>
      <c r="E898" s="1" t="s">
        <v>48</v>
      </c>
      <c r="F898" s="1" t="s">
        <v>49</v>
      </c>
      <c r="G898">
        <v>3</v>
      </c>
      <c r="H898" t="s">
        <v>50</v>
      </c>
      <c r="I898">
        <v>0</v>
      </c>
      <c r="J898" t="s">
        <v>51</v>
      </c>
      <c r="K898" s="1" t="s">
        <v>49</v>
      </c>
      <c r="L898">
        <v>7</v>
      </c>
      <c r="M898">
        <v>124.07</v>
      </c>
      <c r="N898">
        <v>2.1</v>
      </c>
      <c r="O898">
        <v>72</v>
      </c>
      <c r="Q898">
        <v>121.97</v>
      </c>
      <c r="R898" s="1"/>
    </row>
    <row r="899" spans="1:18" x14ac:dyDescent="0.2">
      <c r="A899" s="1" t="s">
        <v>46</v>
      </c>
      <c r="B899">
        <v>2</v>
      </c>
      <c r="C899" s="1" t="s">
        <v>109</v>
      </c>
      <c r="D899" s="2">
        <v>45729</v>
      </c>
      <c r="E899" s="1" t="s">
        <v>48</v>
      </c>
      <c r="F899" s="1" t="s">
        <v>49</v>
      </c>
      <c r="G899">
        <v>5</v>
      </c>
      <c r="H899" t="s">
        <v>50</v>
      </c>
      <c r="I899">
        <v>0</v>
      </c>
      <c r="J899" t="s">
        <v>51</v>
      </c>
      <c r="K899" s="1" t="s">
        <v>49</v>
      </c>
      <c r="L899">
        <v>10</v>
      </c>
      <c r="M899">
        <v>208.76</v>
      </c>
      <c r="N899">
        <v>5</v>
      </c>
      <c r="Q899">
        <v>203.76</v>
      </c>
      <c r="R899" s="1"/>
    </row>
    <row r="900" spans="1:18" x14ac:dyDescent="0.2">
      <c r="A900" s="1" t="s">
        <v>53</v>
      </c>
      <c r="B900">
        <v>2</v>
      </c>
      <c r="C900" s="1" t="s">
        <v>109</v>
      </c>
      <c r="D900" s="2">
        <v>45729</v>
      </c>
      <c r="E900" s="1" t="s">
        <v>48</v>
      </c>
      <c r="F900" s="1" t="s">
        <v>49</v>
      </c>
      <c r="G900">
        <v>5</v>
      </c>
      <c r="H900" t="s">
        <v>50</v>
      </c>
      <c r="I900">
        <v>0</v>
      </c>
      <c r="J900" t="s">
        <v>51</v>
      </c>
      <c r="K900" s="1" t="s">
        <v>49</v>
      </c>
      <c r="L900">
        <v>9</v>
      </c>
      <c r="M900">
        <v>201.04999999999998</v>
      </c>
      <c r="N900">
        <v>4.5</v>
      </c>
      <c r="Q900">
        <v>196.54999999999998</v>
      </c>
      <c r="R900" s="1"/>
    </row>
    <row r="901" spans="1:18" x14ac:dyDescent="0.2">
      <c r="A901" s="1" t="s">
        <v>46</v>
      </c>
      <c r="B901">
        <v>3</v>
      </c>
      <c r="C901" s="1" t="s">
        <v>126</v>
      </c>
      <c r="D901" s="2">
        <v>45729</v>
      </c>
      <c r="E901" s="1" t="s">
        <v>48</v>
      </c>
      <c r="F901" s="1" t="s">
        <v>49</v>
      </c>
      <c r="G901">
        <v>6</v>
      </c>
      <c r="H901" t="s">
        <v>50</v>
      </c>
      <c r="I901">
        <v>0</v>
      </c>
      <c r="J901" t="s">
        <v>51</v>
      </c>
      <c r="K901" s="1" t="s">
        <v>49</v>
      </c>
      <c r="L901">
        <v>11</v>
      </c>
      <c r="M901">
        <v>349.08</v>
      </c>
      <c r="N901">
        <v>8.8000000000000007</v>
      </c>
      <c r="Q901">
        <v>340.28</v>
      </c>
      <c r="R901" s="1"/>
    </row>
    <row r="902" spans="1:18" x14ac:dyDescent="0.2">
      <c r="A902" s="1" t="s">
        <v>53</v>
      </c>
      <c r="B902">
        <v>3</v>
      </c>
      <c r="C902" s="1" t="s">
        <v>126</v>
      </c>
      <c r="D902" s="2">
        <v>45729</v>
      </c>
      <c r="E902" s="1" t="s">
        <v>48</v>
      </c>
      <c r="F902" s="1" t="s">
        <v>49</v>
      </c>
      <c r="G902">
        <v>6</v>
      </c>
      <c r="H902" t="s">
        <v>50</v>
      </c>
      <c r="I902">
        <v>0</v>
      </c>
      <c r="J902" t="s">
        <v>51</v>
      </c>
      <c r="K902" s="1" t="s">
        <v>49</v>
      </c>
      <c r="L902">
        <v>9</v>
      </c>
      <c r="M902">
        <v>312.18</v>
      </c>
      <c r="N902">
        <v>7.2</v>
      </c>
      <c r="Q902">
        <v>304.98</v>
      </c>
      <c r="R902" s="1"/>
    </row>
    <row r="903" spans="1:18" x14ac:dyDescent="0.2">
      <c r="A903" s="1" t="s">
        <v>46</v>
      </c>
      <c r="B903">
        <v>4</v>
      </c>
      <c r="C903" s="1" t="s">
        <v>300</v>
      </c>
      <c r="D903" s="2">
        <v>45729</v>
      </c>
      <c r="E903" s="1" t="s">
        <v>285</v>
      </c>
      <c r="F903" s="1" t="s">
        <v>49</v>
      </c>
      <c r="G903" t="s">
        <v>225</v>
      </c>
      <c r="H903" t="s">
        <v>287</v>
      </c>
      <c r="I903" t="s">
        <v>94</v>
      </c>
      <c r="J903">
        <v>100</v>
      </c>
      <c r="K903" s="1" t="s">
        <v>49</v>
      </c>
      <c r="L903">
        <v>11</v>
      </c>
      <c r="M903">
        <v>518.89</v>
      </c>
      <c r="N903">
        <v>30.799999999999997</v>
      </c>
      <c r="Q903">
        <v>488.09</v>
      </c>
      <c r="R903" s="1"/>
    </row>
    <row r="904" spans="1:18" x14ac:dyDescent="0.2">
      <c r="A904" s="1" t="s">
        <v>46</v>
      </c>
      <c r="B904">
        <v>4</v>
      </c>
      <c r="C904" s="1" t="s">
        <v>301</v>
      </c>
      <c r="D904" s="2">
        <v>45729</v>
      </c>
      <c r="E904" s="1" t="s">
        <v>48</v>
      </c>
      <c r="F904" s="1" t="s">
        <v>49</v>
      </c>
      <c r="G904">
        <v>20</v>
      </c>
      <c r="H904">
        <v>10</v>
      </c>
      <c r="I904">
        <v>0</v>
      </c>
      <c r="J904">
        <v>200</v>
      </c>
      <c r="K904" s="1" t="s">
        <v>49</v>
      </c>
      <c r="L904">
        <v>4</v>
      </c>
      <c r="M904">
        <v>217.29</v>
      </c>
      <c r="N904">
        <v>10</v>
      </c>
      <c r="Q904">
        <v>207.29</v>
      </c>
      <c r="R904" s="1"/>
    </row>
    <row r="905" spans="1:18" x14ac:dyDescent="0.2">
      <c r="A905" s="1" t="s">
        <v>46</v>
      </c>
      <c r="B905">
        <v>4</v>
      </c>
      <c r="C905" s="1" t="s">
        <v>284</v>
      </c>
      <c r="D905" s="2">
        <v>45729</v>
      </c>
      <c r="E905" s="1" t="s">
        <v>285</v>
      </c>
      <c r="F905" s="1" t="s">
        <v>49</v>
      </c>
      <c r="G905" t="s">
        <v>286</v>
      </c>
      <c r="H905" t="s">
        <v>287</v>
      </c>
      <c r="I905" t="s">
        <v>94</v>
      </c>
      <c r="J905">
        <v>500</v>
      </c>
      <c r="K905" s="1" t="s">
        <v>49</v>
      </c>
      <c r="L905">
        <v>4</v>
      </c>
      <c r="M905">
        <v>167.02999999999997</v>
      </c>
      <c r="N905">
        <v>7.6</v>
      </c>
      <c r="Q905">
        <v>159.42999999999998</v>
      </c>
      <c r="R905" s="1"/>
    </row>
    <row r="906" spans="1:18" x14ac:dyDescent="0.2">
      <c r="A906" s="1" t="s">
        <v>53</v>
      </c>
      <c r="B906">
        <v>4</v>
      </c>
      <c r="C906" s="1" t="s">
        <v>302</v>
      </c>
      <c r="D906" s="2">
        <v>45729</v>
      </c>
      <c r="E906" s="1" t="s">
        <v>281</v>
      </c>
      <c r="F906" s="1" t="s">
        <v>49</v>
      </c>
      <c r="G906">
        <v>20</v>
      </c>
      <c r="H906" t="s">
        <v>134</v>
      </c>
      <c r="I906" t="s">
        <v>94</v>
      </c>
      <c r="J906">
        <v>0</v>
      </c>
      <c r="K906" s="1" t="s">
        <v>49</v>
      </c>
      <c r="L906">
        <v>11</v>
      </c>
      <c r="M906">
        <v>737.15</v>
      </c>
      <c r="N906">
        <v>26.4</v>
      </c>
      <c r="Q906">
        <v>710.75</v>
      </c>
      <c r="R906" s="1"/>
    </row>
    <row r="907" spans="1:18" x14ac:dyDescent="0.2">
      <c r="A907" s="1" t="s">
        <v>46</v>
      </c>
      <c r="B907">
        <v>5</v>
      </c>
      <c r="C907" s="1" t="s">
        <v>66</v>
      </c>
      <c r="D907" s="2">
        <v>45729</v>
      </c>
      <c r="E907" s="1" t="s">
        <v>48</v>
      </c>
      <c r="F907" s="1" t="s">
        <v>49</v>
      </c>
      <c r="G907">
        <v>10</v>
      </c>
      <c r="H907" t="s">
        <v>50</v>
      </c>
      <c r="I907">
        <v>0</v>
      </c>
      <c r="J907" t="s">
        <v>51</v>
      </c>
      <c r="K907" s="1" t="s">
        <v>49</v>
      </c>
      <c r="L907">
        <v>12</v>
      </c>
      <c r="M907">
        <v>508.46</v>
      </c>
      <c r="N907">
        <v>14.399999999999999</v>
      </c>
      <c r="Q907">
        <v>494.06</v>
      </c>
      <c r="R907" s="1"/>
    </row>
    <row r="908" spans="1:18" x14ac:dyDescent="0.2">
      <c r="A908" s="1" t="s">
        <v>46</v>
      </c>
      <c r="B908">
        <v>5</v>
      </c>
      <c r="C908" s="1" t="s">
        <v>303</v>
      </c>
      <c r="D908" s="2">
        <v>45729</v>
      </c>
      <c r="E908" s="1" t="s">
        <v>48</v>
      </c>
      <c r="F908" s="1" t="s">
        <v>49</v>
      </c>
      <c r="G908">
        <v>11</v>
      </c>
      <c r="H908">
        <v>10</v>
      </c>
      <c r="I908">
        <v>0</v>
      </c>
      <c r="J908">
        <v>100</v>
      </c>
      <c r="K908" s="1" t="s">
        <v>49</v>
      </c>
      <c r="L908">
        <v>1</v>
      </c>
      <c r="M908">
        <v>28.71</v>
      </c>
      <c r="N908">
        <v>1.3</v>
      </c>
      <c r="Q908">
        <v>27.41</v>
      </c>
      <c r="R908" s="1"/>
    </row>
    <row r="909" spans="1:18" x14ac:dyDescent="0.2">
      <c r="A909" s="1" t="s">
        <v>53</v>
      </c>
      <c r="B909">
        <v>5</v>
      </c>
      <c r="C909" s="1" t="s">
        <v>303</v>
      </c>
      <c r="D909" s="2">
        <v>45729</v>
      </c>
      <c r="E909" s="1" t="s">
        <v>48</v>
      </c>
      <c r="F909" s="1" t="s">
        <v>49</v>
      </c>
      <c r="G909">
        <v>11</v>
      </c>
      <c r="H909">
        <v>10</v>
      </c>
      <c r="I909">
        <v>0</v>
      </c>
      <c r="J909">
        <v>100</v>
      </c>
      <c r="K909" s="1" t="s">
        <v>49</v>
      </c>
      <c r="L909">
        <v>3</v>
      </c>
      <c r="M909">
        <v>96.77</v>
      </c>
      <c r="N909">
        <v>3.9000000000000004</v>
      </c>
      <c r="Q909">
        <v>92.86999999999999</v>
      </c>
      <c r="R909" s="1"/>
    </row>
    <row r="910" spans="1:18" x14ac:dyDescent="0.2">
      <c r="A910" s="1" t="s">
        <v>53</v>
      </c>
      <c r="B910">
        <v>5</v>
      </c>
      <c r="C910" s="1" t="s">
        <v>304</v>
      </c>
      <c r="D910" s="2">
        <v>45729</v>
      </c>
      <c r="E910" s="1" t="s">
        <v>48</v>
      </c>
      <c r="F910" s="1" t="s">
        <v>49</v>
      </c>
      <c r="G910">
        <v>12</v>
      </c>
      <c r="H910">
        <v>10</v>
      </c>
      <c r="I910">
        <v>0</v>
      </c>
      <c r="J910">
        <v>300</v>
      </c>
      <c r="K910" s="1" t="s">
        <v>49</v>
      </c>
      <c r="L910">
        <v>8</v>
      </c>
      <c r="M910">
        <v>298.88</v>
      </c>
      <c r="N910">
        <v>11.2</v>
      </c>
      <c r="Q910">
        <v>287.68</v>
      </c>
      <c r="R910" s="1"/>
    </row>
    <row r="911" spans="1:18" x14ac:dyDescent="0.2">
      <c r="A911" s="1" t="s">
        <v>53</v>
      </c>
      <c r="B911">
        <v>5</v>
      </c>
      <c r="C911" s="1" t="s">
        <v>66</v>
      </c>
      <c r="D911" s="2">
        <v>45729</v>
      </c>
      <c r="E911" s="1" t="s">
        <v>48</v>
      </c>
      <c r="F911" s="1" t="s">
        <v>49</v>
      </c>
      <c r="G911">
        <v>10</v>
      </c>
      <c r="H911" t="s">
        <v>50</v>
      </c>
      <c r="I911">
        <v>0</v>
      </c>
      <c r="J911" t="s">
        <v>51</v>
      </c>
      <c r="K911" s="1" t="s">
        <v>49</v>
      </c>
      <c r="L911">
        <v>3</v>
      </c>
      <c r="M911">
        <v>146.19</v>
      </c>
      <c r="N911">
        <v>4.1999999999999993</v>
      </c>
      <c r="Q911">
        <v>141.99</v>
      </c>
      <c r="R911" s="1"/>
    </row>
    <row r="912" spans="1:18" x14ac:dyDescent="0.2">
      <c r="A912" s="1" t="s">
        <v>46</v>
      </c>
      <c r="B912">
        <v>1</v>
      </c>
      <c r="C912" s="1" t="s">
        <v>47</v>
      </c>
      <c r="D912" s="2">
        <v>45730</v>
      </c>
      <c r="E912" s="1" t="s">
        <v>48</v>
      </c>
      <c r="F912" s="1" t="s">
        <v>49</v>
      </c>
      <c r="G912">
        <v>3</v>
      </c>
      <c r="H912" t="s">
        <v>50</v>
      </c>
      <c r="I912">
        <v>0</v>
      </c>
      <c r="J912" t="s">
        <v>51</v>
      </c>
      <c r="K912" s="1" t="s">
        <v>49</v>
      </c>
      <c r="L912">
        <v>7</v>
      </c>
      <c r="M912">
        <v>124.77000000000001</v>
      </c>
      <c r="N912">
        <v>1.3699999999999999</v>
      </c>
      <c r="O912">
        <v>15</v>
      </c>
      <c r="Q912">
        <v>123.4</v>
      </c>
      <c r="R912" s="1"/>
    </row>
    <row r="913" spans="1:18" x14ac:dyDescent="0.2">
      <c r="A913" s="1" t="s">
        <v>53</v>
      </c>
      <c r="B913">
        <v>1</v>
      </c>
      <c r="C913" s="1" t="s">
        <v>47</v>
      </c>
      <c r="D913" s="2">
        <v>45730</v>
      </c>
      <c r="E913" s="1" t="s">
        <v>48</v>
      </c>
      <c r="F913" s="1" t="s">
        <v>49</v>
      </c>
      <c r="G913">
        <v>3</v>
      </c>
      <c r="H913" t="s">
        <v>50</v>
      </c>
      <c r="I913">
        <v>0</v>
      </c>
      <c r="J913" t="s">
        <v>51</v>
      </c>
      <c r="K913" s="1" t="s">
        <v>49</v>
      </c>
      <c r="L913">
        <v>8</v>
      </c>
      <c r="M913">
        <v>129.01999999999998</v>
      </c>
      <c r="N913">
        <v>2.4</v>
      </c>
      <c r="O913">
        <v>20</v>
      </c>
      <c r="Q913">
        <v>126.61999999999998</v>
      </c>
      <c r="R913" s="1"/>
    </row>
    <row r="914" spans="1:18" x14ac:dyDescent="0.2">
      <c r="A914" s="1" t="s">
        <v>46</v>
      </c>
      <c r="B914">
        <v>2</v>
      </c>
      <c r="C914" s="1" t="s">
        <v>109</v>
      </c>
      <c r="D914" s="2">
        <v>45730</v>
      </c>
      <c r="E914" s="1" t="s">
        <v>48</v>
      </c>
      <c r="F914" s="1" t="s">
        <v>49</v>
      </c>
      <c r="G914">
        <v>5</v>
      </c>
      <c r="H914" t="s">
        <v>50</v>
      </c>
      <c r="I914">
        <v>0</v>
      </c>
      <c r="J914" t="s">
        <v>51</v>
      </c>
      <c r="K914" s="1" t="s">
        <v>49</v>
      </c>
      <c r="L914">
        <v>7</v>
      </c>
      <c r="M914">
        <v>174.01000000000002</v>
      </c>
      <c r="N914">
        <v>1.9600000000000002</v>
      </c>
      <c r="Q914">
        <v>172.05</v>
      </c>
      <c r="R914" s="1"/>
    </row>
    <row r="915" spans="1:18" x14ac:dyDescent="0.2">
      <c r="A915" s="1" t="s">
        <v>53</v>
      </c>
      <c r="B915">
        <v>2</v>
      </c>
      <c r="C915" s="1" t="s">
        <v>109</v>
      </c>
      <c r="D915" s="2">
        <v>45730</v>
      </c>
      <c r="E915" s="1" t="s">
        <v>48</v>
      </c>
      <c r="F915" s="1" t="s">
        <v>49</v>
      </c>
      <c r="G915">
        <v>5</v>
      </c>
      <c r="H915" t="s">
        <v>50</v>
      </c>
      <c r="I915">
        <v>0</v>
      </c>
      <c r="J915" t="s">
        <v>51</v>
      </c>
      <c r="K915" s="1" t="s">
        <v>49</v>
      </c>
      <c r="L915">
        <v>9</v>
      </c>
      <c r="M915">
        <v>211.02</v>
      </c>
      <c r="N915">
        <v>2.5200000000000005</v>
      </c>
      <c r="Q915">
        <v>208.5</v>
      </c>
      <c r="R915" s="1"/>
    </row>
    <row r="916" spans="1:18" x14ac:dyDescent="0.2">
      <c r="A916" s="1" t="s">
        <v>46</v>
      </c>
      <c r="B916">
        <v>3</v>
      </c>
      <c r="C916" s="1" t="s">
        <v>126</v>
      </c>
      <c r="D916" s="2">
        <v>45730</v>
      </c>
      <c r="E916" s="1" t="s">
        <v>48</v>
      </c>
      <c r="F916" s="1" t="s">
        <v>49</v>
      </c>
      <c r="G916">
        <v>6</v>
      </c>
      <c r="H916" t="s">
        <v>50</v>
      </c>
      <c r="I916">
        <v>0</v>
      </c>
      <c r="J916" t="s">
        <v>51</v>
      </c>
      <c r="K916" s="1" t="s">
        <v>49</v>
      </c>
      <c r="L916">
        <v>12</v>
      </c>
      <c r="M916">
        <v>386.78000000000003</v>
      </c>
      <c r="N916">
        <v>9.6000000000000014</v>
      </c>
      <c r="Q916">
        <v>377.18</v>
      </c>
      <c r="R916" s="1"/>
    </row>
    <row r="917" spans="1:18" x14ac:dyDescent="0.2">
      <c r="A917" s="1" t="s">
        <v>53</v>
      </c>
      <c r="B917">
        <v>3</v>
      </c>
      <c r="C917" s="1" t="s">
        <v>126</v>
      </c>
      <c r="D917" s="2">
        <v>45730</v>
      </c>
      <c r="E917" s="1" t="s">
        <v>48</v>
      </c>
      <c r="F917" s="1" t="s">
        <v>49</v>
      </c>
      <c r="G917">
        <v>6</v>
      </c>
      <c r="H917" t="s">
        <v>50</v>
      </c>
      <c r="I917">
        <v>0</v>
      </c>
      <c r="J917" t="s">
        <v>51</v>
      </c>
      <c r="K917" s="1" t="s">
        <v>49</v>
      </c>
      <c r="L917">
        <v>9</v>
      </c>
      <c r="M917">
        <v>312.45000000000005</v>
      </c>
      <c r="N917">
        <v>7.2</v>
      </c>
      <c r="Q917">
        <v>305.25000000000006</v>
      </c>
      <c r="R917" s="1"/>
    </row>
    <row r="918" spans="1:18" x14ac:dyDescent="0.2">
      <c r="A918" s="1" t="s">
        <v>46</v>
      </c>
      <c r="B918">
        <v>4</v>
      </c>
      <c r="C918" s="1" t="s">
        <v>302</v>
      </c>
      <c r="D918" s="2">
        <v>45730</v>
      </c>
      <c r="E918" s="1" t="s">
        <v>281</v>
      </c>
      <c r="F918" s="1" t="s">
        <v>49</v>
      </c>
      <c r="G918">
        <v>20</v>
      </c>
      <c r="H918" t="s">
        <v>134</v>
      </c>
      <c r="I918" t="s">
        <v>94</v>
      </c>
      <c r="J918">
        <v>0</v>
      </c>
      <c r="K918" s="1" t="s">
        <v>49</v>
      </c>
      <c r="L918">
        <v>12</v>
      </c>
      <c r="M918">
        <v>651.83000000000004</v>
      </c>
      <c r="N918">
        <v>28.799999999999997</v>
      </c>
      <c r="Q918">
        <v>623.03000000000009</v>
      </c>
      <c r="R918" s="1"/>
    </row>
    <row r="919" spans="1:18" x14ac:dyDescent="0.2">
      <c r="A919" s="1" t="s">
        <v>46</v>
      </c>
      <c r="B919">
        <v>4</v>
      </c>
      <c r="C919" s="1" t="s">
        <v>305</v>
      </c>
      <c r="D919" s="2">
        <v>45730</v>
      </c>
      <c r="E919" s="1" t="s">
        <v>48</v>
      </c>
      <c r="F919" s="1" t="s">
        <v>49</v>
      </c>
      <c r="G919">
        <v>28</v>
      </c>
      <c r="H919">
        <v>5</v>
      </c>
      <c r="I919">
        <v>0</v>
      </c>
      <c r="J919">
        <v>250</v>
      </c>
      <c r="K919" s="1" t="s">
        <v>49</v>
      </c>
      <c r="L919">
        <v>4</v>
      </c>
      <c r="M919">
        <v>259.14</v>
      </c>
      <c r="N919">
        <v>14.4</v>
      </c>
      <c r="Q919">
        <v>244.73999999999998</v>
      </c>
      <c r="R919" s="1"/>
    </row>
    <row r="920" spans="1:18" x14ac:dyDescent="0.2">
      <c r="A920" s="1" t="s">
        <v>53</v>
      </c>
      <c r="B920">
        <v>4</v>
      </c>
      <c r="C920" s="1" t="s">
        <v>305</v>
      </c>
      <c r="D920" s="2">
        <v>45730</v>
      </c>
      <c r="E920" s="1" t="s">
        <v>48</v>
      </c>
      <c r="F920" s="1" t="s">
        <v>49</v>
      </c>
      <c r="G920">
        <v>28</v>
      </c>
      <c r="H920">
        <v>5</v>
      </c>
      <c r="I920">
        <v>0</v>
      </c>
      <c r="J920">
        <v>250</v>
      </c>
      <c r="K920" s="1" t="s">
        <v>49</v>
      </c>
      <c r="L920">
        <v>5</v>
      </c>
      <c r="M920">
        <v>271.56</v>
      </c>
      <c r="N920">
        <v>18</v>
      </c>
      <c r="Q920">
        <v>253.56</v>
      </c>
      <c r="R920" s="1"/>
    </row>
    <row r="921" spans="1:18" x14ac:dyDescent="0.2">
      <c r="A921" s="1" t="s">
        <v>53</v>
      </c>
      <c r="B921">
        <v>4</v>
      </c>
      <c r="C921" s="1" t="s">
        <v>306</v>
      </c>
      <c r="D921" s="2">
        <v>45730</v>
      </c>
      <c r="E921" s="1" t="s">
        <v>48</v>
      </c>
      <c r="F921" s="1" t="s">
        <v>49</v>
      </c>
      <c r="G921">
        <v>14</v>
      </c>
      <c r="H921">
        <v>10</v>
      </c>
      <c r="I921">
        <v>0</v>
      </c>
      <c r="J921">
        <v>300</v>
      </c>
      <c r="K921" s="1" t="s">
        <v>49</v>
      </c>
      <c r="L921">
        <v>8</v>
      </c>
      <c r="M921">
        <v>306.95999999999998</v>
      </c>
      <c r="N921">
        <v>12.8</v>
      </c>
      <c r="Q921">
        <v>294.15999999999997</v>
      </c>
      <c r="R921" s="1"/>
    </row>
    <row r="922" spans="1:18" x14ac:dyDescent="0.2">
      <c r="A922" s="1" t="s">
        <v>53</v>
      </c>
      <c r="B922">
        <v>4</v>
      </c>
      <c r="C922" s="1" t="s">
        <v>307</v>
      </c>
      <c r="D922" s="2">
        <v>45730</v>
      </c>
      <c r="E922" s="1" t="s">
        <v>48</v>
      </c>
      <c r="F922" s="1" t="s">
        <v>49</v>
      </c>
      <c r="G922">
        <v>18</v>
      </c>
      <c r="H922">
        <v>10</v>
      </c>
      <c r="I922">
        <v>0</v>
      </c>
      <c r="J922">
        <v>200</v>
      </c>
      <c r="K922" s="1" t="s">
        <v>49</v>
      </c>
      <c r="L922">
        <v>4</v>
      </c>
      <c r="M922">
        <v>210.67999999999998</v>
      </c>
      <c r="N922">
        <v>8.8000000000000007</v>
      </c>
      <c r="Q922">
        <v>201.87999999999997</v>
      </c>
      <c r="R922" s="1"/>
    </row>
    <row r="923" spans="1:18" x14ac:dyDescent="0.2">
      <c r="A923" s="1" t="s">
        <v>46</v>
      </c>
      <c r="B923">
        <v>5</v>
      </c>
      <c r="C923" s="1" t="s">
        <v>58</v>
      </c>
      <c r="D923" s="2">
        <v>45730</v>
      </c>
      <c r="E923" s="1" t="s">
        <v>48</v>
      </c>
      <c r="F923" s="1" t="s">
        <v>49</v>
      </c>
      <c r="G923">
        <v>12</v>
      </c>
      <c r="H923" t="s">
        <v>50</v>
      </c>
      <c r="I923">
        <v>0</v>
      </c>
      <c r="J923" t="s">
        <v>51</v>
      </c>
      <c r="K923" s="1" t="s">
        <v>49</v>
      </c>
      <c r="L923">
        <v>12</v>
      </c>
      <c r="M923">
        <v>597.58999999999992</v>
      </c>
      <c r="N923">
        <v>16.799999999999997</v>
      </c>
      <c r="Q923">
        <v>580.79</v>
      </c>
      <c r="R923" s="1"/>
    </row>
    <row r="924" spans="1:18" x14ac:dyDescent="0.2">
      <c r="A924" s="1" t="s">
        <v>53</v>
      </c>
      <c r="B924">
        <v>5</v>
      </c>
      <c r="C924" s="1" t="s">
        <v>58</v>
      </c>
      <c r="D924" s="2">
        <v>45730</v>
      </c>
      <c r="E924" s="1" t="s">
        <v>48</v>
      </c>
      <c r="F924" s="1" t="s">
        <v>49</v>
      </c>
      <c r="G924">
        <v>12</v>
      </c>
      <c r="H924" t="s">
        <v>50</v>
      </c>
      <c r="I924">
        <v>0</v>
      </c>
      <c r="J924" t="s">
        <v>51</v>
      </c>
      <c r="K924" s="1" t="s">
        <v>49</v>
      </c>
      <c r="L924">
        <v>9</v>
      </c>
      <c r="M924">
        <v>543.25000000000011</v>
      </c>
      <c r="N924">
        <v>9.7999999999999989</v>
      </c>
      <c r="Q924">
        <v>533.45000000000016</v>
      </c>
      <c r="R924" s="1"/>
    </row>
    <row r="925" spans="1:18" x14ac:dyDescent="0.2">
      <c r="A925" s="1" t="s">
        <v>46</v>
      </c>
      <c r="B925">
        <v>1</v>
      </c>
      <c r="C925" s="1" t="s">
        <v>47</v>
      </c>
      <c r="D925" s="2">
        <v>45731</v>
      </c>
      <c r="E925" s="1" t="s">
        <v>48</v>
      </c>
      <c r="F925" s="1" t="s">
        <v>49</v>
      </c>
      <c r="G925">
        <v>3</v>
      </c>
      <c r="H925" t="s">
        <v>50</v>
      </c>
      <c r="I925">
        <v>0</v>
      </c>
      <c r="J925" t="s">
        <v>51</v>
      </c>
      <c r="K925" s="1" t="s">
        <v>49</v>
      </c>
      <c r="L925">
        <v>7</v>
      </c>
      <c r="M925">
        <v>116.62</v>
      </c>
      <c r="N925">
        <v>2.1</v>
      </c>
      <c r="Q925">
        <v>114.52000000000001</v>
      </c>
      <c r="R925" s="1"/>
    </row>
    <row r="926" spans="1:18" x14ac:dyDescent="0.2">
      <c r="A926" s="1" t="s">
        <v>53</v>
      </c>
      <c r="B926">
        <v>1</v>
      </c>
      <c r="C926" s="1" t="s">
        <v>47</v>
      </c>
      <c r="D926" s="2">
        <v>45731</v>
      </c>
      <c r="E926" s="1" t="s">
        <v>48</v>
      </c>
      <c r="F926" s="1" t="s">
        <v>49</v>
      </c>
      <c r="G926">
        <v>3</v>
      </c>
      <c r="H926" t="s">
        <v>50</v>
      </c>
      <c r="I926">
        <v>0</v>
      </c>
      <c r="J926" t="s">
        <v>51</v>
      </c>
      <c r="K926" s="1" t="s">
        <v>49</v>
      </c>
      <c r="L926">
        <v>8</v>
      </c>
      <c r="M926">
        <v>140.45999999999998</v>
      </c>
      <c r="N926">
        <v>2.4</v>
      </c>
      <c r="Q926">
        <v>138.05999999999997</v>
      </c>
      <c r="R926" s="1"/>
    </row>
    <row r="927" spans="1:18" x14ac:dyDescent="0.2">
      <c r="A927" s="1" t="s">
        <v>46</v>
      </c>
      <c r="B927">
        <v>2</v>
      </c>
      <c r="C927" s="1" t="s">
        <v>109</v>
      </c>
      <c r="D927" s="2">
        <v>45731</v>
      </c>
      <c r="E927" s="1" t="s">
        <v>48</v>
      </c>
      <c r="F927" s="1" t="s">
        <v>49</v>
      </c>
      <c r="G927">
        <v>5</v>
      </c>
      <c r="H927" t="s">
        <v>50</v>
      </c>
      <c r="I927">
        <v>0</v>
      </c>
      <c r="J927" t="s">
        <v>51</v>
      </c>
      <c r="K927" s="1" t="s">
        <v>49</v>
      </c>
      <c r="L927">
        <v>9</v>
      </c>
      <c r="M927">
        <v>178.43</v>
      </c>
      <c r="N927">
        <v>4.5</v>
      </c>
      <c r="Q927">
        <v>173.93</v>
      </c>
      <c r="R927" s="1"/>
    </row>
    <row r="928" spans="1:18" x14ac:dyDescent="0.2">
      <c r="A928" s="1" t="s">
        <v>53</v>
      </c>
      <c r="B928">
        <v>2</v>
      </c>
      <c r="C928" s="1" t="s">
        <v>109</v>
      </c>
      <c r="D928" s="2">
        <v>45731</v>
      </c>
      <c r="E928" s="1" t="s">
        <v>48</v>
      </c>
      <c r="F928" s="1" t="s">
        <v>49</v>
      </c>
      <c r="G928">
        <v>5</v>
      </c>
      <c r="H928" t="s">
        <v>50</v>
      </c>
      <c r="I928">
        <v>0</v>
      </c>
      <c r="J928" t="s">
        <v>51</v>
      </c>
      <c r="K928" s="1" t="s">
        <v>49</v>
      </c>
      <c r="L928">
        <v>10</v>
      </c>
      <c r="M928">
        <v>198.35</v>
      </c>
      <c r="N928">
        <v>5</v>
      </c>
      <c r="Q928">
        <v>193.35</v>
      </c>
      <c r="R928" s="1"/>
    </row>
    <row r="929" spans="1:18" x14ac:dyDescent="0.2">
      <c r="A929" s="1" t="s">
        <v>46</v>
      </c>
      <c r="B929">
        <v>3</v>
      </c>
      <c r="C929" s="1" t="s">
        <v>126</v>
      </c>
      <c r="D929" s="2">
        <v>45731</v>
      </c>
      <c r="E929" s="1" t="s">
        <v>48</v>
      </c>
      <c r="F929" s="1" t="s">
        <v>49</v>
      </c>
      <c r="G929">
        <v>6</v>
      </c>
      <c r="H929" t="s">
        <v>50</v>
      </c>
      <c r="I929">
        <v>0</v>
      </c>
      <c r="J929" t="s">
        <v>51</v>
      </c>
      <c r="K929" s="1" t="s">
        <v>49</v>
      </c>
      <c r="L929">
        <v>9</v>
      </c>
      <c r="M929">
        <v>297.33</v>
      </c>
      <c r="N929">
        <v>7.2</v>
      </c>
      <c r="Q929">
        <v>290.13</v>
      </c>
      <c r="R929" s="1"/>
    </row>
    <row r="930" spans="1:18" x14ac:dyDescent="0.2">
      <c r="A930" s="1" t="s">
        <v>53</v>
      </c>
      <c r="B930">
        <v>3</v>
      </c>
      <c r="C930" s="1" t="s">
        <v>126</v>
      </c>
      <c r="D930" s="2">
        <v>45731</v>
      </c>
      <c r="E930" s="1" t="s">
        <v>48</v>
      </c>
      <c r="F930" s="1" t="s">
        <v>49</v>
      </c>
      <c r="G930">
        <v>6</v>
      </c>
      <c r="H930" t="s">
        <v>50</v>
      </c>
      <c r="I930">
        <v>0</v>
      </c>
      <c r="J930" t="s">
        <v>51</v>
      </c>
      <c r="K930" s="1" t="s">
        <v>49</v>
      </c>
      <c r="L930">
        <v>10</v>
      </c>
      <c r="M930">
        <v>351.74</v>
      </c>
      <c r="N930">
        <v>7</v>
      </c>
      <c r="Q930">
        <v>344.74</v>
      </c>
      <c r="R930" s="1"/>
    </row>
    <row r="931" spans="1:18" x14ac:dyDescent="0.2">
      <c r="A931" s="1" t="s">
        <v>46</v>
      </c>
      <c r="B931">
        <v>4</v>
      </c>
      <c r="C931" s="1" t="s">
        <v>308</v>
      </c>
      <c r="D931" s="2">
        <v>45731</v>
      </c>
      <c r="E931" s="1" t="s">
        <v>48</v>
      </c>
      <c r="F931" s="1" t="s">
        <v>49</v>
      </c>
      <c r="G931">
        <v>18</v>
      </c>
      <c r="H931">
        <v>4.5</v>
      </c>
      <c r="I931">
        <v>0</v>
      </c>
      <c r="J931">
        <v>300</v>
      </c>
      <c r="K931" s="1" t="s">
        <v>49</v>
      </c>
      <c r="L931">
        <v>14</v>
      </c>
      <c r="M931">
        <v>777.3599999999999</v>
      </c>
      <c r="N931">
        <v>30.800000000000004</v>
      </c>
      <c r="Q931">
        <v>746.56</v>
      </c>
      <c r="R931" s="1"/>
    </row>
    <row r="932" spans="1:18" x14ac:dyDescent="0.2">
      <c r="A932" s="1" t="s">
        <v>53</v>
      </c>
      <c r="B932">
        <v>4</v>
      </c>
      <c r="C932" s="1" t="s">
        <v>308</v>
      </c>
      <c r="D932" s="2">
        <v>45731</v>
      </c>
      <c r="E932" s="1" t="s">
        <v>48</v>
      </c>
      <c r="F932" s="1" t="s">
        <v>49</v>
      </c>
      <c r="G932">
        <v>18</v>
      </c>
      <c r="H932">
        <v>4.5</v>
      </c>
      <c r="I932">
        <v>0</v>
      </c>
      <c r="J932">
        <v>300</v>
      </c>
      <c r="K932" s="1" t="s">
        <v>49</v>
      </c>
      <c r="L932">
        <v>4</v>
      </c>
      <c r="M932">
        <v>267.3</v>
      </c>
      <c r="N932">
        <v>8.8000000000000007</v>
      </c>
      <c r="Q932">
        <v>258.5</v>
      </c>
      <c r="R932" s="1"/>
    </row>
    <row r="933" spans="1:18" x14ac:dyDescent="0.2">
      <c r="A933" s="1" t="s">
        <v>53</v>
      </c>
      <c r="B933">
        <v>4</v>
      </c>
      <c r="C933" s="1" t="s">
        <v>103</v>
      </c>
      <c r="D933" s="2">
        <v>45731</v>
      </c>
      <c r="E933" s="1" t="s">
        <v>48</v>
      </c>
      <c r="F933" s="1" t="s">
        <v>49</v>
      </c>
      <c r="G933">
        <v>24</v>
      </c>
      <c r="H933" t="s">
        <v>50</v>
      </c>
      <c r="I933">
        <v>0</v>
      </c>
      <c r="J933" t="s">
        <v>51</v>
      </c>
      <c r="K933" s="1" t="s">
        <v>49</v>
      </c>
      <c r="L933">
        <v>10</v>
      </c>
      <c r="M933">
        <v>739.58999999999992</v>
      </c>
      <c r="N933">
        <v>24</v>
      </c>
      <c r="Q933">
        <v>715.58999999999992</v>
      </c>
      <c r="R933" s="1"/>
    </row>
    <row r="934" spans="1:18" x14ac:dyDescent="0.2">
      <c r="A934" s="1" t="s">
        <v>46</v>
      </c>
      <c r="B934">
        <v>5</v>
      </c>
      <c r="C934" s="1" t="s">
        <v>58</v>
      </c>
      <c r="D934" s="2">
        <v>45731</v>
      </c>
      <c r="E934" s="1" t="s">
        <v>48</v>
      </c>
      <c r="F934" s="1" t="s">
        <v>49</v>
      </c>
      <c r="G934">
        <v>12</v>
      </c>
      <c r="H934" t="s">
        <v>50</v>
      </c>
      <c r="I934">
        <v>0</v>
      </c>
      <c r="J934" t="s">
        <v>51</v>
      </c>
      <c r="K934" s="1" t="s">
        <v>49</v>
      </c>
      <c r="L934">
        <v>9</v>
      </c>
      <c r="M934">
        <v>522.63</v>
      </c>
      <c r="N934">
        <v>12.6</v>
      </c>
      <c r="Q934">
        <v>510.03</v>
      </c>
      <c r="R934" s="1"/>
    </row>
    <row r="935" spans="1:18" x14ac:dyDescent="0.2">
      <c r="A935" s="1" t="s">
        <v>53</v>
      </c>
      <c r="B935">
        <v>5</v>
      </c>
      <c r="C935" s="1" t="s">
        <v>58</v>
      </c>
      <c r="D935" s="2">
        <v>45731</v>
      </c>
      <c r="E935" s="1" t="s">
        <v>48</v>
      </c>
      <c r="F935" s="1" t="s">
        <v>49</v>
      </c>
      <c r="G935">
        <v>12</v>
      </c>
      <c r="H935" t="s">
        <v>50</v>
      </c>
      <c r="I935">
        <v>0</v>
      </c>
      <c r="J935" t="s">
        <v>51</v>
      </c>
      <c r="K935" s="1" t="s">
        <v>49</v>
      </c>
      <c r="L935">
        <v>8</v>
      </c>
      <c r="M935">
        <v>494.08</v>
      </c>
      <c r="N935">
        <v>11.2</v>
      </c>
      <c r="Q935">
        <v>482.88</v>
      </c>
      <c r="R935" s="1"/>
    </row>
    <row r="936" spans="1:18" x14ac:dyDescent="0.2">
      <c r="A936" s="1" t="s">
        <v>46</v>
      </c>
      <c r="B936">
        <v>1</v>
      </c>
      <c r="C936" s="1" t="s">
        <v>47</v>
      </c>
      <c r="D936" s="2">
        <v>45732</v>
      </c>
      <c r="E936" s="1" t="s">
        <v>48</v>
      </c>
      <c r="F936" s="1" t="s">
        <v>49</v>
      </c>
      <c r="G936">
        <v>3</v>
      </c>
      <c r="H936" t="s">
        <v>50</v>
      </c>
      <c r="I936">
        <v>0</v>
      </c>
      <c r="J936" t="s">
        <v>51</v>
      </c>
      <c r="K936" s="1" t="s">
        <v>49</v>
      </c>
      <c r="L936">
        <v>7</v>
      </c>
      <c r="M936">
        <v>113.48999999999998</v>
      </c>
      <c r="N936">
        <v>2.1</v>
      </c>
      <c r="O936">
        <v>18</v>
      </c>
      <c r="Q936">
        <v>111.38999999999999</v>
      </c>
      <c r="R936" s="1"/>
    </row>
    <row r="937" spans="1:18" x14ac:dyDescent="0.2">
      <c r="A937" s="1" t="s">
        <v>53</v>
      </c>
      <c r="B937">
        <v>1</v>
      </c>
      <c r="C937" s="1" t="s">
        <v>47</v>
      </c>
      <c r="D937" s="2">
        <v>45732</v>
      </c>
      <c r="E937" s="1" t="s">
        <v>48</v>
      </c>
      <c r="F937" s="1" t="s">
        <v>49</v>
      </c>
      <c r="G937">
        <v>3</v>
      </c>
      <c r="H937" t="s">
        <v>50</v>
      </c>
      <c r="I937">
        <v>0</v>
      </c>
      <c r="J937" t="s">
        <v>51</v>
      </c>
      <c r="K937" s="1" t="s">
        <v>49</v>
      </c>
      <c r="L937">
        <v>7</v>
      </c>
      <c r="M937">
        <v>122.56</v>
      </c>
      <c r="N937">
        <v>2.1</v>
      </c>
      <c r="O937">
        <v>18</v>
      </c>
      <c r="Q937">
        <v>120.46000000000001</v>
      </c>
      <c r="R937" s="1"/>
    </row>
    <row r="938" spans="1:18" x14ac:dyDescent="0.2">
      <c r="A938" s="1" t="s">
        <v>46</v>
      </c>
      <c r="B938">
        <v>2</v>
      </c>
      <c r="C938" s="1" t="s">
        <v>109</v>
      </c>
      <c r="D938" s="2">
        <v>45732</v>
      </c>
      <c r="E938" s="1" t="s">
        <v>48</v>
      </c>
      <c r="F938" s="1" t="s">
        <v>49</v>
      </c>
      <c r="G938">
        <v>5</v>
      </c>
      <c r="H938" t="s">
        <v>50</v>
      </c>
      <c r="I938">
        <v>0</v>
      </c>
      <c r="J938" t="s">
        <v>51</v>
      </c>
      <c r="K938" s="1" t="s">
        <v>49</v>
      </c>
      <c r="L938">
        <v>10</v>
      </c>
      <c r="M938">
        <v>191.64999999999995</v>
      </c>
      <c r="N938">
        <v>5</v>
      </c>
      <c r="Q938">
        <v>186.64999999999995</v>
      </c>
      <c r="R938" s="1"/>
    </row>
    <row r="939" spans="1:18" x14ac:dyDescent="0.2">
      <c r="A939" s="1" t="s">
        <v>53</v>
      </c>
      <c r="B939">
        <v>2</v>
      </c>
      <c r="C939" s="1" t="s">
        <v>109</v>
      </c>
      <c r="D939" s="2">
        <v>45732</v>
      </c>
      <c r="E939" s="1" t="s">
        <v>48</v>
      </c>
      <c r="F939" s="1" t="s">
        <v>49</v>
      </c>
      <c r="G939">
        <v>5</v>
      </c>
      <c r="H939" t="s">
        <v>50</v>
      </c>
      <c r="I939">
        <v>0</v>
      </c>
      <c r="J939" t="s">
        <v>51</v>
      </c>
      <c r="K939" s="1" t="s">
        <v>49</v>
      </c>
      <c r="L939">
        <v>8</v>
      </c>
      <c r="M939">
        <v>186.9</v>
      </c>
      <c r="N939">
        <v>4</v>
      </c>
      <c r="Q939">
        <v>182.9</v>
      </c>
      <c r="R939" s="1"/>
    </row>
    <row r="940" spans="1:18" x14ac:dyDescent="0.2">
      <c r="A940" s="1" t="s">
        <v>46</v>
      </c>
      <c r="B940">
        <v>3</v>
      </c>
      <c r="C940" s="1" t="s">
        <v>126</v>
      </c>
      <c r="D940" s="2">
        <v>45732</v>
      </c>
      <c r="E940" s="1" t="s">
        <v>48</v>
      </c>
      <c r="F940" s="1" t="s">
        <v>49</v>
      </c>
      <c r="G940">
        <v>6</v>
      </c>
      <c r="H940" t="s">
        <v>50</v>
      </c>
      <c r="I940">
        <v>0</v>
      </c>
      <c r="J940" t="s">
        <v>51</v>
      </c>
      <c r="K940" s="1" t="s">
        <v>49</v>
      </c>
      <c r="L940">
        <v>8</v>
      </c>
      <c r="M940">
        <v>293.83999999999997</v>
      </c>
      <c r="N940">
        <v>6.4</v>
      </c>
      <c r="Q940">
        <v>287.44</v>
      </c>
      <c r="R940" s="1"/>
    </row>
    <row r="941" spans="1:18" x14ac:dyDescent="0.2">
      <c r="A941" s="1" t="s">
        <v>53</v>
      </c>
      <c r="B941">
        <v>3</v>
      </c>
      <c r="C941" s="1" t="s">
        <v>126</v>
      </c>
      <c r="D941" s="2">
        <v>45732</v>
      </c>
      <c r="E941" s="1" t="s">
        <v>48</v>
      </c>
      <c r="F941" s="1" t="s">
        <v>49</v>
      </c>
      <c r="G941">
        <v>6</v>
      </c>
      <c r="H941" t="s">
        <v>50</v>
      </c>
      <c r="I941">
        <v>0</v>
      </c>
      <c r="J941" t="s">
        <v>51</v>
      </c>
      <c r="K941" s="1" t="s">
        <v>49</v>
      </c>
      <c r="L941">
        <v>9</v>
      </c>
      <c r="M941">
        <v>309.45999999999998</v>
      </c>
      <c r="N941">
        <v>7.2</v>
      </c>
      <c r="Q941">
        <v>302.26</v>
      </c>
      <c r="R941" s="1"/>
    </row>
    <row r="942" spans="1:18" x14ac:dyDescent="0.2">
      <c r="A942" s="1" t="s">
        <v>46</v>
      </c>
      <c r="B942">
        <v>4</v>
      </c>
      <c r="C942" s="1" t="s">
        <v>103</v>
      </c>
      <c r="D942" s="2">
        <v>45732</v>
      </c>
      <c r="E942" s="1" t="s">
        <v>48</v>
      </c>
      <c r="F942" s="1" t="s">
        <v>49</v>
      </c>
      <c r="G942">
        <v>24</v>
      </c>
      <c r="H942" t="s">
        <v>50</v>
      </c>
      <c r="I942">
        <v>0</v>
      </c>
      <c r="J942" t="s">
        <v>51</v>
      </c>
      <c r="K942" s="1" t="s">
        <v>49</v>
      </c>
      <c r="L942">
        <v>13</v>
      </c>
      <c r="M942">
        <v>788.07</v>
      </c>
      <c r="N942">
        <v>36.4</v>
      </c>
      <c r="Q942">
        <v>751.67000000000007</v>
      </c>
      <c r="R942" s="1"/>
    </row>
    <row r="943" spans="1:18" x14ac:dyDescent="0.2">
      <c r="A943" s="1" t="s">
        <v>53</v>
      </c>
      <c r="B943">
        <v>4</v>
      </c>
      <c r="C943" s="1" t="s">
        <v>103</v>
      </c>
      <c r="D943" s="2">
        <v>45732</v>
      </c>
      <c r="E943" s="1" t="s">
        <v>48</v>
      </c>
      <c r="F943" s="1" t="s">
        <v>49</v>
      </c>
      <c r="G943">
        <v>24</v>
      </c>
      <c r="H943" t="s">
        <v>50</v>
      </c>
      <c r="I943">
        <v>0</v>
      </c>
      <c r="J943" t="s">
        <v>51</v>
      </c>
      <c r="K943" s="1" t="s">
        <v>49</v>
      </c>
      <c r="L943">
        <v>15</v>
      </c>
      <c r="M943">
        <v>854.38999999999987</v>
      </c>
      <c r="N943">
        <v>42</v>
      </c>
      <c r="Q943">
        <v>812.38999999999987</v>
      </c>
      <c r="R943" s="1"/>
    </row>
    <row r="944" spans="1:18" x14ac:dyDescent="0.2">
      <c r="A944" s="1" t="s">
        <v>46</v>
      </c>
      <c r="B944">
        <v>5</v>
      </c>
      <c r="C944" s="1" t="s">
        <v>66</v>
      </c>
      <c r="D944" s="2">
        <v>45732</v>
      </c>
      <c r="E944" s="1" t="s">
        <v>48</v>
      </c>
      <c r="F944" s="1" t="s">
        <v>49</v>
      </c>
      <c r="G944">
        <v>10</v>
      </c>
      <c r="H944" t="s">
        <v>50</v>
      </c>
      <c r="I944">
        <v>0</v>
      </c>
      <c r="J944" t="s">
        <v>51</v>
      </c>
      <c r="K944" s="1" t="s">
        <v>49</v>
      </c>
      <c r="L944">
        <v>9</v>
      </c>
      <c r="M944">
        <v>540.08000000000004</v>
      </c>
      <c r="N944">
        <v>12.6</v>
      </c>
      <c r="Q944">
        <v>527.48</v>
      </c>
      <c r="R944" s="1"/>
    </row>
    <row r="945" spans="1:18" x14ac:dyDescent="0.2">
      <c r="A945" s="1" t="s">
        <v>53</v>
      </c>
      <c r="B945">
        <v>5</v>
      </c>
      <c r="C945" s="1" t="s">
        <v>66</v>
      </c>
      <c r="D945" s="2">
        <v>45732</v>
      </c>
      <c r="E945" s="1" t="s">
        <v>48</v>
      </c>
      <c r="F945" s="1" t="s">
        <v>49</v>
      </c>
      <c r="G945">
        <v>10</v>
      </c>
      <c r="H945" t="s">
        <v>50</v>
      </c>
      <c r="I945">
        <v>0</v>
      </c>
      <c r="J945" t="s">
        <v>51</v>
      </c>
      <c r="K945" s="1" t="s">
        <v>49</v>
      </c>
      <c r="L945">
        <v>11</v>
      </c>
      <c r="M945">
        <v>618.51</v>
      </c>
      <c r="N945">
        <v>15.399999999999999</v>
      </c>
      <c r="Q945">
        <v>603.11</v>
      </c>
      <c r="R945" s="1"/>
    </row>
    <row r="946" spans="1:18" x14ac:dyDescent="0.2">
      <c r="A946" s="1" t="s">
        <v>46</v>
      </c>
      <c r="B946">
        <v>1</v>
      </c>
      <c r="C946" s="1" t="s">
        <v>47</v>
      </c>
      <c r="D946" s="2">
        <v>45733</v>
      </c>
      <c r="E946" s="1" t="s">
        <v>48</v>
      </c>
      <c r="F946" s="1" t="s">
        <v>49</v>
      </c>
      <c r="G946">
        <v>3</v>
      </c>
      <c r="H946" t="s">
        <v>50</v>
      </c>
      <c r="I946">
        <v>0</v>
      </c>
      <c r="J946" t="s">
        <v>51</v>
      </c>
      <c r="K946" s="1" t="s">
        <v>49</v>
      </c>
      <c r="L946">
        <v>8</v>
      </c>
      <c r="M946">
        <v>138.68</v>
      </c>
      <c r="N946">
        <v>2.4</v>
      </c>
      <c r="O946">
        <v>38</v>
      </c>
      <c r="Q946">
        <v>136.28</v>
      </c>
      <c r="R946" s="1"/>
    </row>
    <row r="947" spans="1:18" x14ac:dyDescent="0.2">
      <c r="A947" s="1" t="s">
        <v>53</v>
      </c>
      <c r="B947">
        <v>1</v>
      </c>
      <c r="C947" s="1" t="s">
        <v>47</v>
      </c>
      <c r="D947" s="2">
        <v>45733</v>
      </c>
      <c r="E947" s="1" t="s">
        <v>48</v>
      </c>
      <c r="F947" s="1" t="s">
        <v>49</v>
      </c>
      <c r="G947">
        <v>3</v>
      </c>
      <c r="H947" t="s">
        <v>50</v>
      </c>
      <c r="I947">
        <v>0</v>
      </c>
      <c r="J947" t="s">
        <v>51</v>
      </c>
      <c r="K947" s="1" t="s">
        <v>49</v>
      </c>
      <c r="L947">
        <v>7</v>
      </c>
      <c r="M947">
        <v>123.22000000000001</v>
      </c>
      <c r="N947">
        <v>2.1</v>
      </c>
      <c r="O947">
        <v>15</v>
      </c>
      <c r="Q947">
        <v>121.12000000000002</v>
      </c>
      <c r="R947" s="1"/>
    </row>
    <row r="948" spans="1:18" x14ac:dyDescent="0.2">
      <c r="A948" s="1" t="s">
        <v>46</v>
      </c>
      <c r="B948">
        <v>2</v>
      </c>
      <c r="C948" s="1" t="s">
        <v>109</v>
      </c>
      <c r="D948" s="2">
        <v>45733</v>
      </c>
      <c r="E948" s="1" t="s">
        <v>48</v>
      </c>
      <c r="F948" s="1" t="s">
        <v>49</v>
      </c>
      <c r="G948">
        <v>5</v>
      </c>
      <c r="H948" t="s">
        <v>50</v>
      </c>
      <c r="I948">
        <v>0</v>
      </c>
      <c r="J948" t="s">
        <v>51</v>
      </c>
      <c r="K948" s="1" t="s">
        <v>49</v>
      </c>
      <c r="L948">
        <v>4</v>
      </c>
      <c r="M948">
        <v>78.990000000000009</v>
      </c>
      <c r="N948">
        <v>2</v>
      </c>
      <c r="Q948">
        <v>76.990000000000009</v>
      </c>
      <c r="R948" s="1"/>
    </row>
    <row r="949" spans="1:18" x14ac:dyDescent="0.2">
      <c r="A949" s="1" t="s">
        <v>46</v>
      </c>
      <c r="B949">
        <v>2</v>
      </c>
      <c r="C949" s="1" t="s">
        <v>309</v>
      </c>
      <c r="D949" s="2">
        <v>45733</v>
      </c>
      <c r="E949" s="1" t="s">
        <v>48</v>
      </c>
      <c r="F949" s="1" t="s">
        <v>49</v>
      </c>
      <c r="G949">
        <v>2</v>
      </c>
      <c r="H949">
        <v>5</v>
      </c>
      <c r="I949">
        <v>0</v>
      </c>
      <c r="J949">
        <v>100</v>
      </c>
      <c r="K949" s="1" t="s">
        <v>49</v>
      </c>
      <c r="L949">
        <v>5</v>
      </c>
      <c r="M949">
        <v>66.070000000000007</v>
      </c>
      <c r="N949">
        <v>1</v>
      </c>
      <c r="Q949">
        <v>65.070000000000007</v>
      </c>
      <c r="R949" s="1"/>
    </row>
    <row r="950" spans="1:18" x14ac:dyDescent="0.2">
      <c r="A950" s="1" t="s">
        <v>53</v>
      </c>
      <c r="B950">
        <v>2</v>
      </c>
      <c r="C950" s="1" t="s">
        <v>309</v>
      </c>
      <c r="D950" s="2">
        <v>45733</v>
      </c>
      <c r="E950" s="1" t="s">
        <v>48</v>
      </c>
      <c r="F950" s="1" t="s">
        <v>49</v>
      </c>
      <c r="G950">
        <v>2</v>
      </c>
      <c r="H950">
        <v>5</v>
      </c>
      <c r="I950">
        <v>0</v>
      </c>
      <c r="J950">
        <v>100</v>
      </c>
      <c r="K950" s="1" t="s">
        <v>49</v>
      </c>
      <c r="L950">
        <v>4</v>
      </c>
      <c r="M950">
        <v>113.62</v>
      </c>
      <c r="N950">
        <v>0.8</v>
      </c>
      <c r="Q950">
        <v>112.82000000000001</v>
      </c>
      <c r="R950" s="1"/>
    </row>
    <row r="951" spans="1:18" x14ac:dyDescent="0.2">
      <c r="A951" s="1" t="s">
        <v>46</v>
      </c>
      <c r="B951">
        <v>3</v>
      </c>
      <c r="C951" s="1" t="s">
        <v>126</v>
      </c>
      <c r="D951" s="2">
        <v>45733</v>
      </c>
      <c r="E951" s="1" t="s">
        <v>48</v>
      </c>
      <c r="F951" s="1" t="s">
        <v>49</v>
      </c>
      <c r="G951">
        <v>6</v>
      </c>
      <c r="H951" t="s">
        <v>50</v>
      </c>
      <c r="I951">
        <v>0</v>
      </c>
      <c r="J951" t="s">
        <v>51</v>
      </c>
      <c r="K951" s="1" t="s">
        <v>49</v>
      </c>
      <c r="L951">
        <v>1</v>
      </c>
      <c r="M951">
        <v>34.979999999999997</v>
      </c>
      <c r="N951">
        <v>0.8</v>
      </c>
      <c r="Q951">
        <v>34.18</v>
      </c>
      <c r="R951" s="1"/>
    </row>
    <row r="952" spans="1:18" x14ac:dyDescent="0.2">
      <c r="A952" s="1" t="s">
        <v>46</v>
      </c>
      <c r="B952">
        <v>3</v>
      </c>
      <c r="C952" s="1" t="s">
        <v>55</v>
      </c>
      <c r="D952" s="2">
        <v>45733</v>
      </c>
      <c r="E952" s="1" t="s">
        <v>48</v>
      </c>
      <c r="F952" s="1" t="s">
        <v>49</v>
      </c>
      <c r="G952">
        <v>7</v>
      </c>
      <c r="H952" t="s">
        <v>50</v>
      </c>
      <c r="I952">
        <v>0</v>
      </c>
      <c r="J952" t="s">
        <v>51</v>
      </c>
      <c r="K952" s="1" t="s">
        <v>49</v>
      </c>
      <c r="L952">
        <v>9</v>
      </c>
      <c r="M952">
        <v>317.37</v>
      </c>
      <c r="N952">
        <v>8.1</v>
      </c>
      <c r="Q952">
        <v>309.27</v>
      </c>
      <c r="R952" s="1"/>
    </row>
    <row r="953" spans="1:18" x14ac:dyDescent="0.2">
      <c r="A953" s="1" t="s">
        <v>53</v>
      </c>
      <c r="B953">
        <v>3</v>
      </c>
      <c r="C953" s="1" t="s">
        <v>55</v>
      </c>
      <c r="D953" s="2">
        <v>45733</v>
      </c>
      <c r="E953" s="1" t="s">
        <v>48</v>
      </c>
      <c r="F953" s="1" t="s">
        <v>49</v>
      </c>
      <c r="G953">
        <v>7</v>
      </c>
      <c r="H953" t="s">
        <v>50</v>
      </c>
      <c r="I953">
        <v>0</v>
      </c>
      <c r="J953" t="s">
        <v>51</v>
      </c>
      <c r="K953" s="1" t="s">
        <v>49</v>
      </c>
      <c r="L953">
        <v>10</v>
      </c>
      <c r="M953">
        <v>364.78999999999996</v>
      </c>
      <c r="N953">
        <v>9</v>
      </c>
      <c r="Q953">
        <v>355.78999999999996</v>
      </c>
      <c r="R953" s="1"/>
    </row>
    <row r="954" spans="1:18" x14ac:dyDescent="0.2">
      <c r="A954" s="1" t="s">
        <v>46</v>
      </c>
      <c r="B954">
        <v>4</v>
      </c>
      <c r="C954" s="1" t="s">
        <v>103</v>
      </c>
      <c r="D954" s="2">
        <v>45733</v>
      </c>
      <c r="E954" s="1" t="s">
        <v>48</v>
      </c>
      <c r="F954" s="1" t="s">
        <v>49</v>
      </c>
      <c r="G954">
        <v>24</v>
      </c>
      <c r="H954" t="s">
        <v>50</v>
      </c>
      <c r="I954">
        <v>0</v>
      </c>
      <c r="J954" t="s">
        <v>51</v>
      </c>
      <c r="K954" s="1" t="s">
        <v>49</v>
      </c>
      <c r="L954">
        <v>4</v>
      </c>
      <c r="M954">
        <v>234.26999999999998</v>
      </c>
      <c r="N954">
        <v>12</v>
      </c>
      <c r="Q954">
        <v>222.26999999999998</v>
      </c>
      <c r="R954" s="1"/>
    </row>
    <row r="955" spans="1:18" x14ac:dyDescent="0.2">
      <c r="A955" s="1" t="s">
        <v>46</v>
      </c>
      <c r="B955">
        <v>4</v>
      </c>
      <c r="C955" s="1" t="s">
        <v>310</v>
      </c>
      <c r="D955" s="2">
        <v>45733</v>
      </c>
      <c r="E955" s="1" t="s">
        <v>48</v>
      </c>
      <c r="F955" s="1" t="s">
        <v>49</v>
      </c>
      <c r="G955">
        <v>24</v>
      </c>
      <c r="H955">
        <v>10</v>
      </c>
      <c r="I955">
        <v>0</v>
      </c>
      <c r="J955">
        <v>100</v>
      </c>
      <c r="K955" s="1" t="s">
        <v>49</v>
      </c>
      <c r="L955">
        <v>2</v>
      </c>
      <c r="M955">
        <v>122.75</v>
      </c>
      <c r="N955">
        <v>6</v>
      </c>
      <c r="Q955">
        <v>116.75</v>
      </c>
      <c r="R955" s="1"/>
    </row>
    <row r="956" spans="1:18" x14ac:dyDescent="0.2">
      <c r="A956" s="1" t="s">
        <v>46</v>
      </c>
      <c r="B956">
        <v>4</v>
      </c>
      <c r="C956" s="1" t="s">
        <v>149</v>
      </c>
      <c r="D956" s="2">
        <v>45733</v>
      </c>
      <c r="E956" s="1" t="s">
        <v>48</v>
      </c>
      <c r="F956" s="1" t="s">
        <v>49</v>
      </c>
      <c r="G956">
        <v>20</v>
      </c>
      <c r="H956" t="s">
        <v>50</v>
      </c>
      <c r="I956">
        <v>0</v>
      </c>
      <c r="J956" t="s">
        <v>51</v>
      </c>
      <c r="K956" s="1" t="s">
        <v>49</v>
      </c>
      <c r="L956">
        <v>8</v>
      </c>
      <c r="M956">
        <v>443.44</v>
      </c>
      <c r="N956">
        <v>19.2</v>
      </c>
      <c r="Q956">
        <v>424.24</v>
      </c>
      <c r="R956" s="1"/>
    </row>
    <row r="957" spans="1:18" x14ac:dyDescent="0.2">
      <c r="A957" s="1" t="s">
        <v>53</v>
      </c>
      <c r="B957">
        <v>4</v>
      </c>
      <c r="C957" s="1" t="s">
        <v>149</v>
      </c>
      <c r="D957" s="2">
        <v>45733</v>
      </c>
      <c r="E957" s="1" t="s">
        <v>48</v>
      </c>
      <c r="F957" s="1" t="s">
        <v>49</v>
      </c>
      <c r="G957">
        <v>20</v>
      </c>
      <c r="H957" t="s">
        <v>50</v>
      </c>
      <c r="I957">
        <v>0</v>
      </c>
      <c r="J957" t="s">
        <v>51</v>
      </c>
      <c r="K957" s="1" t="s">
        <v>49</v>
      </c>
      <c r="L957">
        <v>13</v>
      </c>
      <c r="M957">
        <v>789.80000000000007</v>
      </c>
      <c r="N957">
        <v>31.2</v>
      </c>
      <c r="Q957">
        <v>758.6</v>
      </c>
      <c r="R957" s="1"/>
    </row>
    <row r="958" spans="1:18" x14ac:dyDescent="0.2">
      <c r="A958" s="1" t="s">
        <v>46</v>
      </c>
      <c r="B958">
        <v>5</v>
      </c>
      <c r="C958" s="1" t="s">
        <v>58</v>
      </c>
      <c r="D958" s="2">
        <v>45733</v>
      </c>
      <c r="E958" s="1" t="s">
        <v>48</v>
      </c>
      <c r="F958" s="1" t="s">
        <v>49</v>
      </c>
      <c r="G958">
        <v>12</v>
      </c>
      <c r="H958" t="s">
        <v>50</v>
      </c>
      <c r="I958">
        <v>0</v>
      </c>
      <c r="J958" t="s">
        <v>51</v>
      </c>
      <c r="K958" s="1" t="s">
        <v>49</v>
      </c>
      <c r="L958">
        <v>3</v>
      </c>
      <c r="M958">
        <v>141.65</v>
      </c>
      <c r="N958">
        <v>4.1999999999999993</v>
      </c>
      <c r="Q958">
        <v>137.45000000000002</v>
      </c>
      <c r="R958" s="1"/>
    </row>
    <row r="959" spans="1:18" x14ac:dyDescent="0.2">
      <c r="A959" s="1" t="s">
        <v>46</v>
      </c>
      <c r="B959">
        <v>5</v>
      </c>
      <c r="C959" s="1" t="s">
        <v>73</v>
      </c>
      <c r="D959" s="2">
        <v>45733</v>
      </c>
      <c r="E959" s="1" t="s">
        <v>48</v>
      </c>
      <c r="F959" s="1" t="s">
        <v>49</v>
      </c>
      <c r="G959">
        <v>9</v>
      </c>
      <c r="H959" t="s">
        <v>50</v>
      </c>
      <c r="I959">
        <v>0</v>
      </c>
      <c r="J959" t="s">
        <v>51</v>
      </c>
      <c r="K959" s="1" t="s">
        <v>49</v>
      </c>
      <c r="L959">
        <v>9</v>
      </c>
      <c r="M959">
        <v>396.21999999999997</v>
      </c>
      <c r="N959">
        <v>9.9</v>
      </c>
      <c r="Q959">
        <v>386.32</v>
      </c>
      <c r="R959" s="1"/>
    </row>
    <row r="960" spans="1:18" x14ac:dyDescent="0.2">
      <c r="A960" s="1" t="s">
        <v>53</v>
      </c>
      <c r="B960">
        <v>5</v>
      </c>
      <c r="C960" s="1" t="s">
        <v>73</v>
      </c>
      <c r="D960" s="2">
        <v>45733</v>
      </c>
      <c r="E960" s="1" t="s">
        <v>48</v>
      </c>
      <c r="F960" s="1" t="s">
        <v>49</v>
      </c>
      <c r="G960">
        <v>9</v>
      </c>
      <c r="H960" t="s">
        <v>50</v>
      </c>
      <c r="I960">
        <v>0</v>
      </c>
      <c r="J960" t="s">
        <v>51</v>
      </c>
      <c r="K960" s="1" t="s">
        <v>49</v>
      </c>
      <c r="L960">
        <v>13</v>
      </c>
      <c r="M960">
        <v>573.69000000000005</v>
      </c>
      <c r="N960">
        <v>14.3</v>
      </c>
      <c r="Q960">
        <v>559.3900000000001</v>
      </c>
      <c r="R960" s="1"/>
    </row>
    <row r="961" spans="1:18" x14ac:dyDescent="0.2">
      <c r="A961" s="1" t="s">
        <v>46</v>
      </c>
      <c r="B961">
        <v>1</v>
      </c>
      <c r="C961" s="1" t="s">
        <v>47</v>
      </c>
      <c r="D961" s="2">
        <v>45734</v>
      </c>
      <c r="E961" s="1" t="s">
        <v>48</v>
      </c>
      <c r="F961" s="1" t="s">
        <v>49</v>
      </c>
      <c r="G961">
        <v>3</v>
      </c>
      <c r="H961" t="s">
        <v>50</v>
      </c>
      <c r="I961">
        <v>0</v>
      </c>
      <c r="J961" t="s">
        <v>51</v>
      </c>
      <c r="K961" s="1" t="s">
        <v>49</v>
      </c>
      <c r="L961">
        <v>8</v>
      </c>
      <c r="M961">
        <v>131.14999999999998</v>
      </c>
      <c r="N961">
        <v>2.4</v>
      </c>
      <c r="O961">
        <v>24</v>
      </c>
      <c r="Q961">
        <v>128.74999999999997</v>
      </c>
      <c r="R961" s="1"/>
    </row>
    <row r="962" spans="1:18" x14ac:dyDescent="0.2">
      <c r="A962" s="1" t="s">
        <v>53</v>
      </c>
      <c r="B962">
        <v>1</v>
      </c>
      <c r="C962" s="1" t="s">
        <v>47</v>
      </c>
      <c r="D962" s="2">
        <v>45734</v>
      </c>
      <c r="E962" s="1" t="s">
        <v>48</v>
      </c>
      <c r="F962" s="1" t="s">
        <v>49</v>
      </c>
      <c r="G962">
        <v>3</v>
      </c>
      <c r="H962" t="s">
        <v>50</v>
      </c>
      <c r="I962">
        <v>0</v>
      </c>
      <c r="J962" t="s">
        <v>51</v>
      </c>
      <c r="K962" s="1" t="s">
        <v>49</v>
      </c>
      <c r="L962">
        <v>5</v>
      </c>
      <c r="M962">
        <v>120.82</v>
      </c>
      <c r="N962">
        <v>0.89999999999999991</v>
      </c>
      <c r="O962">
        <v>24</v>
      </c>
      <c r="Q962">
        <v>119.91999999999999</v>
      </c>
      <c r="R962" s="1"/>
    </row>
    <row r="963" spans="1:18" x14ac:dyDescent="0.2">
      <c r="A963" s="1" t="s">
        <v>46</v>
      </c>
      <c r="B963">
        <v>2</v>
      </c>
      <c r="C963" s="1" t="s">
        <v>54</v>
      </c>
      <c r="D963" s="2">
        <v>45734</v>
      </c>
      <c r="E963" s="1" t="s">
        <v>48</v>
      </c>
      <c r="F963" s="1" t="s">
        <v>49</v>
      </c>
      <c r="G963">
        <v>2</v>
      </c>
      <c r="H963" t="s">
        <v>50</v>
      </c>
      <c r="I963">
        <v>0</v>
      </c>
      <c r="J963" t="s">
        <v>51</v>
      </c>
      <c r="K963" s="1" t="s">
        <v>49</v>
      </c>
      <c r="L963">
        <v>4</v>
      </c>
      <c r="M963">
        <v>33.950000000000003</v>
      </c>
      <c r="N963">
        <v>0.8</v>
      </c>
      <c r="Q963">
        <v>33.150000000000006</v>
      </c>
      <c r="R963" s="1"/>
    </row>
    <row r="964" spans="1:18" x14ac:dyDescent="0.2">
      <c r="A964" s="1" t="s">
        <v>46</v>
      </c>
      <c r="B964">
        <v>2</v>
      </c>
      <c r="C964" s="1" t="s">
        <v>95</v>
      </c>
      <c r="D964" s="2">
        <v>45734</v>
      </c>
      <c r="E964" s="1" t="s">
        <v>48</v>
      </c>
      <c r="F964" s="1" t="s">
        <v>49</v>
      </c>
      <c r="G964">
        <v>2.5</v>
      </c>
      <c r="H964" t="s">
        <v>50</v>
      </c>
      <c r="I964">
        <v>0</v>
      </c>
      <c r="J964" t="s">
        <v>51</v>
      </c>
      <c r="K964" s="1" t="s">
        <v>49</v>
      </c>
      <c r="L964">
        <v>6</v>
      </c>
      <c r="M964">
        <v>68.44</v>
      </c>
      <c r="N964">
        <v>1.5</v>
      </c>
      <c r="Q964">
        <v>66.94</v>
      </c>
      <c r="R964" s="1"/>
    </row>
    <row r="965" spans="1:18" x14ac:dyDescent="0.2">
      <c r="A965" s="1" t="s">
        <v>53</v>
      </c>
      <c r="B965">
        <v>2</v>
      </c>
      <c r="C965" s="1" t="s">
        <v>95</v>
      </c>
      <c r="D965" s="2">
        <v>45734</v>
      </c>
      <c r="E965" s="1" t="s">
        <v>48</v>
      </c>
      <c r="F965" s="1" t="s">
        <v>49</v>
      </c>
      <c r="G965">
        <v>2.5</v>
      </c>
      <c r="H965" t="s">
        <v>50</v>
      </c>
      <c r="I965">
        <v>0</v>
      </c>
      <c r="J965" t="s">
        <v>51</v>
      </c>
      <c r="K965" s="1" t="s">
        <v>49</v>
      </c>
      <c r="L965">
        <v>11</v>
      </c>
      <c r="M965">
        <v>132.87</v>
      </c>
      <c r="N965">
        <v>1.4300000000000002</v>
      </c>
      <c r="Q965">
        <v>131.44</v>
      </c>
      <c r="R965" s="1"/>
    </row>
    <row r="966" spans="1:18" x14ac:dyDescent="0.2">
      <c r="A966" s="1" t="s">
        <v>46</v>
      </c>
      <c r="B966">
        <v>3</v>
      </c>
      <c r="C966" s="1" t="s">
        <v>55</v>
      </c>
      <c r="D966" s="2">
        <v>45734</v>
      </c>
      <c r="E966" s="1" t="s">
        <v>48</v>
      </c>
      <c r="F966" s="1" t="s">
        <v>49</v>
      </c>
      <c r="G966">
        <v>7</v>
      </c>
      <c r="H966" t="s">
        <v>50</v>
      </c>
      <c r="I966">
        <v>0</v>
      </c>
      <c r="J966" t="s">
        <v>51</v>
      </c>
      <c r="K966" s="1" t="s">
        <v>49</v>
      </c>
      <c r="L966">
        <v>9</v>
      </c>
      <c r="M966">
        <v>283.59999999999997</v>
      </c>
      <c r="N966">
        <v>8.1</v>
      </c>
      <c r="Q966">
        <v>275.49999999999994</v>
      </c>
      <c r="R966" s="1"/>
    </row>
    <row r="967" spans="1:18" x14ac:dyDescent="0.2">
      <c r="A967" s="1" t="s">
        <v>53</v>
      </c>
      <c r="B967">
        <v>3</v>
      </c>
      <c r="C967" s="1" t="s">
        <v>55</v>
      </c>
      <c r="D967" s="2">
        <v>45734</v>
      </c>
      <c r="E967" s="1" t="s">
        <v>48</v>
      </c>
      <c r="F967" s="1" t="s">
        <v>49</v>
      </c>
      <c r="G967">
        <v>7</v>
      </c>
      <c r="H967" t="s">
        <v>50</v>
      </c>
      <c r="I967">
        <v>0</v>
      </c>
      <c r="J967" t="s">
        <v>51</v>
      </c>
      <c r="K967" s="1" t="s">
        <v>49</v>
      </c>
      <c r="L967">
        <v>10</v>
      </c>
      <c r="M967">
        <v>348.62</v>
      </c>
      <c r="N967">
        <v>9</v>
      </c>
      <c r="Q967">
        <v>339.62</v>
      </c>
      <c r="R967" s="1"/>
    </row>
    <row r="968" spans="1:18" x14ac:dyDescent="0.2">
      <c r="A968" s="1" t="s">
        <v>46</v>
      </c>
      <c r="B968">
        <v>4</v>
      </c>
      <c r="C968" s="1" t="s">
        <v>149</v>
      </c>
      <c r="D968" s="2">
        <v>45734</v>
      </c>
      <c r="E968" s="1" t="s">
        <v>48</v>
      </c>
      <c r="F968" s="1" t="s">
        <v>49</v>
      </c>
      <c r="G968">
        <v>20</v>
      </c>
      <c r="H968" t="s">
        <v>50</v>
      </c>
      <c r="I968">
        <v>0</v>
      </c>
      <c r="J968" t="s">
        <v>51</v>
      </c>
      <c r="K968" s="1" t="s">
        <v>49</v>
      </c>
      <c r="L968">
        <v>2</v>
      </c>
      <c r="M968">
        <v>80.990000000000009</v>
      </c>
      <c r="N968">
        <v>4.8</v>
      </c>
      <c r="Q968">
        <v>76.190000000000012</v>
      </c>
      <c r="R968" s="1"/>
    </row>
    <row r="969" spans="1:18" x14ac:dyDescent="0.2">
      <c r="A969" s="1" t="s">
        <v>46</v>
      </c>
      <c r="B969">
        <v>4</v>
      </c>
      <c r="C969" s="1" t="s">
        <v>311</v>
      </c>
      <c r="D969" s="2">
        <v>45734</v>
      </c>
      <c r="E969" s="1" t="s">
        <v>48</v>
      </c>
      <c r="F969" s="1" t="s">
        <v>49</v>
      </c>
      <c r="G969">
        <v>15</v>
      </c>
      <c r="H969" t="s">
        <v>50</v>
      </c>
      <c r="I969">
        <v>0</v>
      </c>
      <c r="J969" t="s">
        <v>51</v>
      </c>
      <c r="K969" s="1" t="s">
        <v>49</v>
      </c>
      <c r="L969">
        <v>8</v>
      </c>
      <c r="M969">
        <v>380.21000000000004</v>
      </c>
      <c r="N969">
        <v>15.2</v>
      </c>
      <c r="Q969">
        <v>365.01000000000005</v>
      </c>
      <c r="R969" s="1"/>
    </row>
    <row r="970" spans="1:18" x14ac:dyDescent="0.2">
      <c r="A970" s="1" t="s">
        <v>46</v>
      </c>
      <c r="B970">
        <v>4</v>
      </c>
      <c r="C970" s="1" t="s">
        <v>312</v>
      </c>
      <c r="D970" s="2">
        <v>45734</v>
      </c>
      <c r="E970" s="1" t="s">
        <v>48</v>
      </c>
      <c r="F970" s="1" t="s">
        <v>49</v>
      </c>
      <c r="G970">
        <v>15</v>
      </c>
      <c r="H970">
        <v>10</v>
      </c>
      <c r="I970">
        <v>0</v>
      </c>
      <c r="J970">
        <v>300</v>
      </c>
      <c r="K970" s="1" t="s">
        <v>49</v>
      </c>
      <c r="L970">
        <v>5</v>
      </c>
      <c r="M970">
        <v>271.01</v>
      </c>
      <c r="N970">
        <v>9.5</v>
      </c>
      <c r="Q970">
        <v>261.51</v>
      </c>
      <c r="R970" s="1"/>
    </row>
    <row r="971" spans="1:18" x14ac:dyDescent="0.2">
      <c r="A971" s="1" t="s">
        <v>53</v>
      </c>
      <c r="B971">
        <v>4</v>
      </c>
      <c r="C971" s="1" t="s">
        <v>312</v>
      </c>
      <c r="D971" s="2">
        <v>45734</v>
      </c>
      <c r="E971" s="1" t="s">
        <v>48</v>
      </c>
      <c r="F971" s="1" t="s">
        <v>49</v>
      </c>
      <c r="G971">
        <v>15</v>
      </c>
      <c r="H971">
        <v>10</v>
      </c>
      <c r="I971">
        <v>0</v>
      </c>
      <c r="J971">
        <v>300</v>
      </c>
      <c r="K971" s="1" t="s">
        <v>49</v>
      </c>
      <c r="L971">
        <v>3</v>
      </c>
      <c r="M971">
        <v>169.15</v>
      </c>
      <c r="N971">
        <v>5.6999999999999993</v>
      </c>
      <c r="Q971">
        <v>163.45000000000002</v>
      </c>
      <c r="R971" s="1"/>
    </row>
    <row r="972" spans="1:18" x14ac:dyDescent="0.2">
      <c r="A972" s="1" t="s">
        <v>53</v>
      </c>
      <c r="B972">
        <v>4</v>
      </c>
      <c r="C972" s="1" t="s">
        <v>313</v>
      </c>
      <c r="D972" s="2">
        <v>45734</v>
      </c>
      <c r="E972" s="1" t="s">
        <v>314</v>
      </c>
      <c r="F972" s="1" t="s">
        <v>49</v>
      </c>
      <c r="G972">
        <v>15</v>
      </c>
      <c r="H972" t="s">
        <v>99</v>
      </c>
      <c r="I972" t="s">
        <v>51</v>
      </c>
      <c r="J972">
        <v>80</v>
      </c>
      <c r="K972" s="1" t="s">
        <v>49</v>
      </c>
      <c r="L972">
        <v>2</v>
      </c>
      <c r="M972">
        <v>96.02000000000001</v>
      </c>
      <c r="N972">
        <v>3.8</v>
      </c>
      <c r="Q972">
        <v>92.220000000000013</v>
      </c>
      <c r="R972" s="1"/>
    </row>
    <row r="973" spans="1:18" x14ac:dyDescent="0.2">
      <c r="A973" s="1" t="s">
        <v>53</v>
      </c>
      <c r="B973">
        <v>4</v>
      </c>
      <c r="C973" s="1" t="s">
        <v>115</v>
      </c>
      <c r="D973" s="2">
        <v>45734</v>
      </c>
      <c r="E973" s="1" t="s">
        <v>48</v>
      </c>
      <c r="F973" s="1" t="s">
        <v>49</v>
      </c>
      <c r="G973">
        <v>26</v>
      </c>
      <c r="H973" t="s">
        <v>50</v>
      </c>
      <c r="I973">
        <v>0</v>
      </c>
      <c r="J973" t="s">
        <v>51</v>
      </c>
      <c r="K973" s="1" t="s">
        <v>49</v>
      </c>
      <c r="L973">
        <v>6</v>
      </c>
      <c r="M973">
        <v>390.73999999999995</v>
      </c>
      <c r="N973">
        <v>19.200000000000003</v>
      </c>
      <c r="Q973">
        <v>371.53999999999996</v>
      </c>
      <c r="R973" s="1"/>
    </row>
    <row r="974" spans="1:18" x14ac:dyDescent="0.2">
      <c r="A974" s="1" t="s">
        <v>53</v>
      </c>
      <c r="B974">
        <v>4</v>
      </c>
      <c r="C974" s="1" t="s">
        <v>315</v>
      </c>
      <c r="D974" s="2">
        <v>45734</v>
      </c>
      <c r="E974" s="1" t="s">
        <v>48</v>
      </c>
      <c r="F974" s="1" t="s">
        <v>49</v>
      </c>
      <c r="G974">
        <v>26</v>
      </c>
      <c r="H974">
        <v>10</v>
      </c>
      <c r="I974">
        <v>0</v>
      </c>
      <c r="J974">
        <v>100</v>
      </c>
      <c r="K974" s="1" t="s">
        <v>49</v>
      </c>
      <c r="L974">
        <v>2</v>
      </c>
      <c r="M974">
        <v>112.62</v>
      </c>
      <c r="N974">
        <v>6.4</v>
      </c>
      <c r="Q974">
        <v>106.22</v>
      </c>
      <c r="R974" s="1"/>
    </row>
    <row r="975" spans="1:18" x14ac:dyDescent="0.2">
      <c r="A975" s="1" t="s">
        <v>46</v>
      </c>
      <c r="B975">
        <v>5</v>
      </c>
      <c r="C975" s="1" t="s">
        <v>73</v>
      </c>
      <c r="D975" s="2">
        <v>45734</v>
      </c>
      <c r="E975" s="1" t="s">
        <v>48</v>
      </c>
      <c r="F975" s="1" t="s">
        <v>49</v>
      </c>
      <c r="G975">
        <v>9</v>
      </c>
      <c r="H975" t="s">
        <v>50</v>
      </c>
      <c r="I975">
        <v>0</v>
      </c>
      <c r="J975" t="s">
        <v>51</v>
      </c>
      <c r="K975" s="1" t="s">
        <v>49</v>
      </c>
      <c r="L975">
        <v>11</v>
      </c>
      <c r="M975">
        <v>496.29999999999995</v>
      </c>
      <c r="N975">
        <v>11</v>
      </c>
      <c r="Q975">
        <v>485.29999999999995</v>
      </c>
      <c r="R975" s="1"/>
    </row>
    <row r="976" spans="1:18" x14ac:dyDescent="0.2">
      <c r="A976" s="1" t="s">
        <v>53</v>
      </c>
      <c r="B976">
        <v>5</v>
      </c>
      <c r="C976" s="1" t="s">
        <v>73</v>
      </c>
      <c r="D976" s="2">
        <v>45734</v>
      </c>
      <c r="E976" s="1" t="s">
        <v>48</v>
      </c>
      <c r="F976" s="1" t="s">
        <v>49</v>
      </c>
      <c r="G976">
        <v>9</v>
      </c>
      <c r="H976" t="s">
        <v>50</v>
      </c>
      <c r="I976">
        <v>0</v>
      </c>
      <c r="J976" t="s">
        <v>51</v>
      </c>
      <c r="K976" s="1" t="s">
        <v>49</v>
      </c>
      <c r="L976">
        <v>11</v>
      </c>
      <c r="M976">
        <v>559.65</v>
      </c>
      <c r="N976">
        <v>11</v>
      </c>
      <c r="Q976">
        <v>548.65</v>
      </c>
      <c r="R976" s="1"/>
    </row>
    <row r="977" spans="1:18" x14ac:dyDescent="0.2">
      <c r="A977" s="1" t="s">
        <v>46</v>
      </c>
      <c r="B977">
        <v>1</v>
      </c>
      <c r="C977" s="1" t="s">
        <v>47</v>
      </c>
      <c r="D977" s="2">
        <v>45735</v>
      </c>
      <c r="E977" s="1" t="s">
        <v>48</v>
      </c>
      <c r="F977" s="1" t="s">
        <v>49</v>
      </c>
      <c r="G977">
        <v>3</v>
      </c>
      <c r="H977" t="s">
        <v>50</v>
      </c>
      <c r="I977">
        <v>0</v>
      </c>
      <c r="J977" t="s">
        <v>51</v>
      </c>
      <c r="K977" s="1" t="s">
        <v>49</v>
      </c>
      <c r="L977">
        <v>8</v>
      </c>
      <c r="M977">
        <v>136.41999999999999</v>
      </c>
      <c r="N977">
        <v>2.4</v>
      </c>
      <c r="O977">
        <v>43</v>
      </c>
      <c r="Q977">
        <v>134.01999999999998</v>
      </c>
      <c r="R977" s="1"/>
    </row>
    <row r="978" spans="1:18" x14ac:dyDescent="0.2">
      <c r="A978" s="1" t="s">
        <v>53</v>
      </c>
      <c r="B978">
        <v>1</v>
      </c>
      <c r="C978" s="1" t="s">
        <v>316</v>
      </c>
      <c r="D978" s="2">
        <v>45735</v>
      </c>
      <c r="E978" s="1" t="s">
        <v>48</v>
      </c>
      <c r="F978" s="1" t="s">
        <v>49</v>
      </c>
      <c r="G978">
        <v>17</v>
      </c>
      <c r="H978">
        <v>6</v>
      </c>
      <c r="I978">
        <v>0</v>
      </c>
      <c r="J978">
        <v>200</v>
      </c>
      <c r="K978" s="1" t="s">
        <v>49</v>
      </c>
      <c r="L978">
        <v>11</v>
      </c>
      <c r="M978">
        <v>151.20999999999998</v>
      </c>
      <c r="N978">
        <v>2.2000000000000002</v>
      </c>
      <c r="O978">
        <v>25</v>
      </c>
      <c r="Q978">
        <v>149.01</v>
      </c>
      <c r="R978" s="1"/>
    </row>
    <row r="979" spans="1:18" x14ac:dyDescent="0.2">
      <c r="A979" s="1" t="s">
        <v>46</v>
      </c>
      <c r="B979">
        <v>2</v>
      </c>
      <c r="C979" s="1" t="s">
        <v>95</v>
      </c>
      <c r="D979" s="2">
        <v>45735</v>
      </c>
      <c r="E979" s="1" t="s">
        <v>48</v>
      </c>
      <c r="F979" s="1" t="s">
        <v>49</v>
      </c>
      <c r="G979">
        <v>2.5</v>
      </c>
      <c r="H979" t="s">
        <v>50</v>
      </c>
      <c r="I979">
        <v>0</v>
      </c>
      <c r="J979" t="s">
        <v>51</v>
      </c>
      <c r="K979" s="1" t="s">
        <v>49</v>
      </c>
      <c r="L979">
        <v>11</v>
      </c>
      <c r="M979">
        <v>134.76</v>
      </c>
      <c r="N979">
        <v>2.75</v>
      </c>
      <c r="Q979">
        <v>132.01</v>
      </c>
      <c r="R979" s="1"/>
    </row>
    <row r="980" spans="1:18" x14ac:dyDescent="0.2">
      <c r="A980" s="1" t="s">
        <v>53</v>
      </c>
      <c r="B980">
        <v>2</v>
      </c>
      <c r="C980" s="1" t="s">
        <v>95</v>
      </c>
      <c r="D980" s="2">
        <v>45735</v>
      </c>
      <c r="E980" s="1" t="s">
        <v>48</v>
      </c>
      <c r="F980" s="1" t="s">
        <v>49</v>
      </c>
      <c r="G980">
        <v>2.5</v>
      </c>
      <c r="H980" t="s">
        <v>50</v>
      </c>
      <c r="I980">
        <v>0</v>
      </c>
      <c r="J980" t="s">
        <v>51</v>
      </c>
      <c r="K980" s="1" t="s">
        <v>49</v>
      </c>
      <c r="L980">
        <v>9</v>
      </c>
      <c r="M980">
        <v>115.92000000000002</v>
      </c>
      <c r="N980">
        <v>2.25</v>
      </c>
      <c r="Q980">
        <v>113.67000000000002</v>
      </c>
      <c r="R980" s="1"/>
    </row>
    <row r="981" spans="1:18" x14ac:dyDescent="0.2">
      <c r="A981" s="1" t="s">
        <v>46</v>
      </c>
      <c r="B981">
        <v>3</v>
      </c>
      <c r="C981" s="1" t="s">
        <v>55</v>
      </c>
      <c r="D981" s="2">
        <v>45735</v>
      </c>
      <c r="E981" s="1" t="s">
        <v>48</v>
      </c>
      <c r="F981" s="1" t="s">
        <v>49</v>
      </c>
      <c r="G981">
        <v>7</v>
      </c>
      <c r="H981" t="s">
        <v>50</v>
      </c>
      <c r="I981">
        <v>0</v>
      </c>
      <c r="J981" t="s">
        <v>51</v>
      </c>
      <c r="K981" s="1" t="s">
        <v>49</v>
      </c>
      <c r="L981">
        <v>8</v>
      </c>
      <c r="M981">
        <v>294.19</v>
      </c>
      <c r="N981">
        <v>7.2</v>
      </c>
      <c r="Q981">
        <v>286.99</v>
      </c>
      <c r="R981" s="1"/>
    </row>
    <row r="982" spans="1:18" x14ac:dyDescent="0.2">
      <c r="A982" s="1" t="s">
        <v>46</v>
      </c>
      <c r="B982">
        <v>3</v>
      </c>
      <c r="C982" s="1" t="s">
        <v>317</v>
      </c>
      <c r="D982" s="2">
        <v>45735</v>
      </c>
      <c r="E982" s="1" t="s">
        <v>51</v>
      </c>
      <c r="F982" s="1" t="s">
        <v>51</v>
      </c>
      <c r="G982" t="s">
        <v>51</v>
      </c>
      <c r="H982" t="s">
        <v>51</v>
      </c>
      <c r="I982" t="s">
        <v>51</v>
      </c>
      <c r="J982" t="s">
        <v>51</v>
      </c>
      <c r="K982" s="1" t="s">
        <v>49</v>
      </c>
      <c r="L982">
        <v>2</v>
      </c>
      <c r="M982">
        <v>57.55</v>
      </c>
      <c r="N982">
        <v>1.4</v>
      </c>
      <c r="Q982">
        <v>56.15</v>
      </c>
      <c r="R982" s="1"/>
    </row>
    <row r="983" spans="1:18" x14ac:dyDescent="0.2">
      <c r="A983" s="1" t="s">
        <v>53</v>
      </c>
      <c r="B983">
        <v>3</v>
      </c>
      <c r="C983" s="1" t="s">
        <v>317</v>
      </c>
      <c r="D983" s="2">
        <v>45735</v>
      </c>
      <c r="E983" s="1" t="s">
        <v>51</v>
      </c>
      <c r="F983" s="1" t="s">
        <v>51</v>
      </c>
      <c r="G983" t="s">
        <v>51</v>
      </c>
      <c r="H983" t="s">
        <v>51</v>
      </c>
      <c r="I983" t="s">
        <v>51</v>
      </c>
      <c r="J983" t="s">
        <v>51</v>
      </c>
      <c r="K983" s="1" t="s">
        <v>49</v>
      </c>
      <c r="L983">
        <v>10</v>
      </c>
      <c r="M983">
        <v>309.19</v>
      </c>
      <c r="N983">
        <v>7</v>
      </c>
      <c r="Q983">
        <v>302.19</v>
      </c>
      <c r="R983" s="1"/>
    </row>
    <row r="984" spans="1:18" x14ac:dyDescent="0.2">
      <c r="A984" s="1" t="s">
        <v>46</v>
      </c>
      <c r="B984">
        <v>4</v>
      </c>
      <c r="C984" s="1" t="s">
        <v>115</v>
      </c>
      <c r="D984" s="2">
        <v>45735</v>
      </c>
      <c r="E984" s="1" t="s">
        <v>48</v>
      </c>
      <c r="F984" s="1" t="s">
        <v>49</v>
      </c>
      <c r="G984">
        <v>26</v>
      </c>
      <c r="H984" t="s">
        <v>50</v>
      </c>
      <c r="I984">
        <v>0</v>
      </c>
      <c r="J984" t="s">
        <v>51</v>
      </c>
      <c r="K984" s="1" t="s">
        <v>49</v>
      </c>
      <c r="L984">
        <v>4</v>
      </c>
      <c r="M984">
        <v>268.89999999999998</v>
      </c>
      <c r="N984">
        <v>10.4</v>
      </c>
      <c r="Q984">
        <v>258.5</v>
      </c>
      <c r="R984" s="1"/>
    </row>
    <row r="985" spans="1:18" x14ac:dyDescent="0.2">
      <c r="A985" s="1" t="s">
        <v>46</v>
      </c>
      <c r="B985">
        <v>4</v>
      </c>
      <c r="C985" s="1" t="s">
        <v>96</v>
      </c>
      <c r="D985" s="2">
        <v>45735</v>
      </c>
      <c r="E985" s="1" t="s">
        <v>48</v>
      </c>
      <c r="F985" s="1" t="s">
        <v>49</v>
      </c>
      <c r="G985">
        <v>18</v>
      </c>
      <c r="H985" t="s">
        <v>50</v>
      </c>
      <c r="I985">
        <v>0</v>
      </c>
      <c r="J985" t="s">
        <v>51</v>
      </c>
      <c r="K985" s="1" t="s">
        <v>49</v>
      </c>
      <c r="L985">
        <v>4</v>
      </c>
      <c r="M985">
        <v>226.5</v>
      </c>
      <c r="N985">
        <v>7.2</v>
      </c>
      <c r="Q985">
        <v>219.3</v>
      </c>
      <c r="R985" s="1"/>
    </row>
    <row r="986" spans="1:18" x14ac:dyDescent="0.2">
      <c r="A986" s="1" t="s">
        <v>46</v>
      </c>
      <c r="B986">
        <v>4</v>
      </c>
      <c r="C986" s="1" t="s">
        <v>318</v>
      </c>
      <c r="D986" s="2">
        <v>45735</v>
      </c>
      <c r="E986" s="1" t="s">
        <v>159</v>
      </c>
      <c r="F986" s="1" t="s">
        <v>49</v>
      </c>
      <c r="G986">
        <v>14</v>
      </c>
      <c r="H986" t="s">
        <v>160</v>
      </c>
      <c r="I986" t="s">
        <v>94</v>
      </c>
      <c r="J986">
        <v>1000</v>
      </c>
      <c r="K986" s="1" t="s">
        <v>49</v>
      </c>
      <c r="L986">
        <v>4</v>
      </c>
      <c r="M986">
        <v>210.63</v>
      </c>
      <c r="N986">
        <v>6.8</v>
      </c>
      <c r="Q986">
        <v>203.82999999999998</v>
      </c>
      <c r="R986" s="1"/>
    </row>
    <row r="987" spans="1:18" x14ac:dyDescent="0.2">
      <c r="A987" s="1" t="s">
        <v>53</v>
      </c>
      <c r="B987">
        <v>4</v>
      </c>
      <c r="C987" s="1" t="s">
        <v>318</v>
      </c>
      <c r="D987" s="2">
        <v>45735</v>
      </c>
      <c r="E987" s="1" t="s">
        <v>159</v>
      </c>
      <c r="F987" s="1" t="s">
        <v>49</v>
      </c>
      <c r="G987">
        <v>14</v>
      </c>
      <c r="H987" t="s">
        <v>160</v>
      </c>
      <c r="I987" t="s">
        <v>94</v>
      </c>
      <c r="J987">
        <v>1000</v>
      </c>
      <c r="K987" s="1" t="s">
        <v>49</v>
      </c>
      <c r="L987">
        <v>16</v>
      </c>
      <c r="M987">
        <v>795.05000000000007</v>
      </c>
      <c r="N987">
        <v>27.2</v>
      </c>
      <c r="Q987">
        <v>767.85</v>
      </c>
      <c r="R987" s="1"/>
    </row>
    <row r="988" spans="1:18" x14ac:dyDescent="0.2">
      <c r="A988" s="1" t="s">
        <v>46</v>
      </c>
      <c r="B988">
        <v>5</v>
      </c>
      <c r="C988" s="1" t="s">
        <v>66</v>
      </c>
      <c r="D988" s="2">
        <v>45735</v>
      </c>
      <c r="E988" s="1" t="s">
        <v>48</v>
      </c>
      <c r="F988" s="1" t="s">
        <v>49</v>
      </c>
      <c r="G988">
        <v>10</v>
      </c>
      <c r="H988" t="s">
        <v>50</v>
      </c>
      <c r="I988">
        <v>0</v>
      </c>
      <c r="J988" t="s">
        <v>51</v>
      </c>
      <c r="K988" s="1" t="s">
        <v>49</v>
      </c>
      <c r="L988">
        <v>9</v>
      </c>
      <c r="M988">
        <v>421.59000000000003</v>
      </c>
      <c r="N988">
        <v>11.700000000000001</v>
      </c>
      <c r="Q988">
        <v>409.89000000000004</v>
      </c>
      <c r="R988" s="1"/>
    </row>
    <row r="989" spans="1:18" x14ac:dyDescent="0.2">
      <c r="A989" s="1" t="s">
        <v>46</v>
      </c>
      <c r="B989">
        <v>5</v>
      </c>
      <c r="C989" s="1" t="s">
        <v>73</v>
      </c>
      <c r="D989" s="2">
        <v>45735</v>
      </c>
      <c r="E989" s="1" t="s">
        <v>48</v>
      </c>
      <c r="F989" s="1" t="s">
        <v>49</v>
      </c>
      <c r="G989">
        <v>9</v>
      </c>
      <c r="H989" t="s">
        <v>50</v>
      </c>
      <c r="I989">
        <v>0</v>
      </c>
      <c r="J989" t="s">
        <v>51</v>
      </c>
      <c r="K989" s="1" t="s">
        <v>49</v>
      </c>
      <c r="L989">
        <v>1</v>
      </c>
      <c r="M989">
        <v>52.77</v>
      </c>
      <c r="N989">
        <v>1.2</v>
      </c>
      <c r="Q989">
        <v>51.57</v>
      </c>
      <c r="R989" s="1"/>
    </row>
    <row r="990" spans="1:18" x14ac:dyDescent="0.2">
      <c r="A990" s="1" t="s">
        <v>53</v>
      </c>
      <c r="B990">
        <v>5</v>
      </c>
      <c r="C990" s="1" t="s">
        <v>66</v>
      </c>
      <c r="D990" s="2">
        <v>45735</v>
      </c>
      <c r="E990" s="1" t="s">
        <v>48</v>
      </c>
      <c r="F990" s="1" t="s">
        <v>49</v>
      </c>
      <c r="G990">
        <v>10</v>
      </c>
      <c r="H990" t="s">
        <v>50</v>
      </c>
      <c r="I990">
        <v>0</v>
      </c>
      <c r="J990" t="s">
        <v>51</v>
      </c>
      <c r="K990" s="1" t="s">
        <v>49</v>
      </c>
      <c r="L990">
        <v>11</v>
      </c>
      <c r="M990">
        <v>521.13</v>
      </c>
      <c r="N990">
        <v>14.3</v>
      </c>
      <c r="Q990">
        <v>506.83</v>
      </c>
      <c r="R990" s="1"/>
    </row>
    <row r="991" spans="1:18" x14ac:dyDescent="0.2">
      <c r="A991" s="1" t="s">
        <v>46</v>
      </c>
      <c r="B991">
        <v>1</v>
      </c>
      <c r="C991" s="1" t="s">
        <v>316</v>
      </c>
      <c r="D991" s="2">
        <v>45736</v>
      </c>
      <c r="E991" s="1" t="s">
        <v>48</v>
      </c>
      <c r="F991" s="1" t="s">
        <v>49</v>
      </c>
      <c r="G991">
        <v>17</v>
      </c>
      <c r="H991">
        <v>6</v>
      </c>
      <c r="I991">
        <v>0</v>
      </c>
      <c r="J991">
        <v>200</v>
      </c>
      <c r="K991" s="1" t="s">
        <v>49</v>
      </c>
      <c r="L991">
        <v>14</v>
      </c>
      <c r="M991">
        <v>163.37000000000003</v>
      </c>
      <c r="N991">
        <v>2.8000000000000003</v>
      </c>
      <c r="O991">
        <v>30</v>
      </c>
      <c r="Q991">
        <v>160.57000000000002</v>
      </c>
      <c r="R991" s="1"/>
    </row>
    <row r="992" spans="1:18" x14ac:dyDescent="0.2">
      <c r="A992" s="1" t="s">
        <v>53</v>
      </c>
      <c r="B992">
        <v>1</v>
      </c>
      <c r="C992" s="1" t="s">
        <v>316</v>
      </c>
      <c r="D992" s="2">
        <v>45736</v>
      </c>
      <c r="E992" s="1" t="s">
        <v>48</v>
      </c>
      <c r="F992" s="1" t="s">
        <v>49</v>
      </c>
      <c r="G992">
        <v>17</v>
      </c>
      <c r="H992">
        <v>6</v>
      </c>
      <c r="I992">
        <v>0</v>
      </c>
      <c r="J992">
        <v>200</v>
      </c>
      <c r="K992" s="1" t="s">
        <v>49</v>
      </c>
      <c r="L992">
        <v>10</v>
      </c>
      <c r="M992">
        <v>133.97</v>
      </c>
      <c r="N992">
        <v>2</v>
      </c>
      <c r="O992">
        <v>25</v>
      </c>
      <c r="Q992">
        <v>131.97</v>
      </c>
      <c r="R992" s="1"/>
    </row>
    <row r="993" spans="1:18" x14ac:dyDescent="0.2">
      <c r="A993" s="1" t="s">
        <v>46</v>
      </c>
      <c r="B993">
        <v>2</v>
      </c>
      <c r="C993" s="1" t="s">
        <v>95</v>
      </c>
      <c r="D993" s="2">
        <v>45736</v>
      </c>
      <c r="E993" s="1" t="s">
        <v>48</v>
      </c>
      <c r="F993" s="1" t="s">
        <v>49</v>
      </c>
      <c r="G993">
        <v>2.5</v>
      </c>
      <c r="H993" t="s">
        <v>50</v>
      </c>
      <c r="I993">
        <v>0</v>
      </c>
      <c r="J993" t="s">
        <v>51</v>
      </c>
      <c r="K993" s="1" t="s">
        <v>49</v>
      </c>
      <c r="L993">
        <v>11</v>
      </c>
      <c r="M993">
        <v>119.45</v>
      </c>
      <c r="N993">
        <v>2.75</v>
      </c>
      <c r="Q993">
        <v>116.7</v>
      </c>
      <c r="R993" s="1"/>
    </row>
    <row r="994" spans="1:18" x14ac:dyDescent="0.2">
      <c r="A994" s="1" t="s">
        <v>53</v>
      </c>
      <c r="B994">
        <v>2</v>
      </c>
      <c r="C994" s="1" t="s">
        <v>95</v>
      </c>
      <c r="D994" s="2">
        <v>45736</v>
      </c>
      <c r="E994" s="1" t="s">
        <v>48</v>
      </c>
      <c r="F994" s="1" t="s">
        <v>49</v>
      </c>
      <c r="G994">
        <v>2.5</v>
      </c>
      <c r="H994" t="s">
        <v>50</v>
      </c>
      <c r="I994">
        <v>0</v>
      </c>
      <c r="J994" t="s">
        <v>51</v>
      </c>
      <c r="K994" s="1" t="s">
        <v>49</v>
      </c>
      <c r="L994">
        <v>10</v>
      </c>
      <c r="M994">
        <v>112.41999999999999</v>
      </c>
      <c r="N994">
        <v>2.5</v>
      </c>
      <c r="Q994">
        <v>109.91999999999999</v>
      </c>
      <c r="R994" s="1"/>
    </row>
    <row r="995" spans="1:18" x14ac:dyDescent="0.2">
      <c r="A995" s="1" t="s">
        <v>46</v>
      </c>
      <c r="B995">
        <v>3</v>
      </c>
      <c r="C995" s="1" t="s">
        <v>317</v>
      </c>
      <c r="D995" s="2">
        <v>45736</v>
      </c>
      <c r="E995" s="1" t="s">
        <v>51</v>
      </c>
      <c r="F995" s="1" t="s">
        <v>51</v>
      </c>
      <c r="G995" t="s">
        <v>51</v>
      </c>
      <c r="H995" t="s">
        <v>51</v>
      </c>
      <c r="I995" t="s">
        <v>51</v>
      </c>
      <c r="J995" t="s">
        <v>51</v>
      </c>
      <c r="K995" s="1" t="s">
        <v>49</v>
      </c>
      <c r="L995">
        <v>10</v>
      </c>
      <c r="M995">
        <v>317.49</v>
      </c>
      <c r="N995">
        <v>9</v>
      </c>
      <c r="Q995">
        <v>308.49</v>
      </c>
      <c r="R995" s="1"/>
    </row>
    <row r="996" spans="1:18" x14ac:dyDescent="0.2">
      <c r="A996" s="1" t="s">
        <v>53</v>
      </c>
      <c r="B996">
        <v>3</v>
      </c>
      <c r="C996" s="1" t="s">
        <v>317</v>
      </c>
      <c r="D996" s="2">
        <v>45736</v>
      </c>
      <c r="E996" s="1" t="s">
        <v>51</v>
      </c>
      <c r="F996" s="1" t="s">
        <v>51</v>
      </c>
      <c r="G996" t="s">
        <v>51</v>
      </c>
      <c r="H996" t="s">
        <v>51</v>
      </c>
      <c r="I996" t="s">
        <v>51</v>
      </c>
      <c r="J996" t="s">
        <v>51</v>
      </c>
      <c r="K996" s="1" t="s">
        <v>49</v>
      </c>
      <c r="L996">
        <v>9</v>
      </c>
      <c r="M996">
        <v>330.7</v>
      </c>
      <c r="N996">
        <v>8.1</v>
      </c>
      <c r="Q996">
        <v>322.59999999999997</v>
      </c>
      <c r="R996" s="1"/>
    </row>
    <row r="997" spans="1:18" x14ac:dyDescent="0.2">
      <c r="A997" s="1" t="s">
        <v>46</v>
      </c>
      <c r="B997">
        <v>4</v>
      </c>
      <c r="C997" s="1" t="s">
        <v>318</v>
      </c>
      <c r="D997" s="2">
        <v>45736</v>
      </c>
      <c r="E997" s="1" t="s">
        <v>159</v>
      </c>
      <c r="F997" s="1" t="s">
        <v>49</v>
      </c>
      <c r="G997">
        <v>14</v>
      </c>
      <c r="H997" t="s">
        <v>160</v>
      </c>
      <c r="I997" t="s">
        <v>94</v>
      </c>
      <c r="J997">
        <v>1000</v>
      </c>
      <c r="K997" s="1" t="s">
        <v>49</v>
      </c>
      <c r="L997">
        <v>13</v>
      </c>
      <c r="M997">
        <v>685.38</v>
      </c>
      <c r="N997">
        <v>18.2</v>
      </c>
      <c r="Q997">
        <v>667.18</v>
      </c>
      <c r="R997" s="1"/>
    </row>
    <row r="998" spans="1:18" x14ac:dyDescent="0.2">
      <c r="A998" s="1" t="s">
        <v>53</v>
      </c>
      <c r="B998">
        <v>4</v>
      </c>
      <c r="C998" s="1" t="s">
        <v>96</v>
      </c>
      <c r="D998" s="2">
        <v>45736</v>
      </c>
      <c r="E998" s="1" t="s">
        <v>48</v>
      </c>
      <c r="F998" s="1" t="s">
        <v>49</v>
      </c>
      <c r="G998">
        <v>18</v>
      </c>
      <c r="H998" t="s">
        <v>50</v>
      </c>
      <c r="I998">
        <v>0</v>
      </c>
      <c r="J998" t="s">
        <v>51</v>
      </c>
      <c r="K998" s="1" t="s">
        <v>49</v>
      </c>
      <c r="L998">
        <v>15</v>
      </c>
      <c r="M998">
        <v>793.21</v>
      </c>
      <c r="N998">
        <v>33</v>
      </c>
      <c r="Q998">
        <v>760.21</v>
      </c>
      <c r="R998" s="1"/>
    </row>
    <row r="999" spans="1:18" x14ac:dyDescent="0.2">
      <c r="A999" s="1" t="s">
        <v>46</v>
      </c>
      <c r="B999">
        <v>5</v>
      </c>
      <c r="C999" s="1" t="s">
        <v>66</v>
      </c>
      <c r="D999" s="2">
        <v>45736</v>
      </c>
      <c r="E999" s="1" t="s">
        <v>48</v>
      </c>
      <c r="F999" s="1" t="s">
        <v>49</v>
      </c>
      <c r="G999">
        <v>10</v>
      </c>
      <c r="H999" t="s">
        <v>50</v>
      </c>
      <c r="I999">
        <v>0</v>
      </c>
      <c r="J999" t="s">
        <v>51</v>
      </c>
      <c r="K999" s="1" t="s">
        <v>49</v>
      </c>
      <c r="L999">
        <v>11</v>
      </c>
      <c r="M999">
        <v>499.45</v>
      </c>
      <c r="N999">
        <v>14.3</v>
      </c>
      <c r="Q999">
        <v>485.15</v>
      </c>
      <c r="R999" s="1"/>
    </row>
    <row r="1000" spans="1:18" x14ac:dyDescent="0.2">
      <c r="A1000" s="1" t="s">
        <v>53</v>
      </c>
      <c r="B1000">
        <v>5</v>
      </c>
      <c r="C1000" s="1" t="s">
        <v>66</v>
      </c>
      <c r="D1000" s="2">
        <v>45736</v>
      </c>
      <c r="E1000" s="1" t="s">
        <v>48</v>
      </c>
      <c r="F1000" s="1" t="s">
        <v>49</v>
      </c>
      <c r="G1000">
        <v>10</v>
      </c>
      <c r="H1000" t="s">
        <v>50</v>
      </c>
      <c r="I1000">
        <v>0</v>
      </c>
      <c r="J1000" t="s">
        <v>51</v>
      </c>
      <c r="K1000" s="1" t="s">
        <v>49</v>
      </c>
      <c r="L1000">
        <v>10</v>
      </c>
      <c r="M1000">
        <v>520.32000000000005</v>
      </c>
      <c r="N1000">
        <v>13</v>
      </c>
      <c r="Q1000">
        <v>507.32000000000005</v>
      </c>
      <c r="R1000" s="1"/>
    </row>
    <row r="1001" spans="1:18" x14ac:dyDescent="0.2">
      <c r="A1001" s="1" t="s">
        <v>46</v>
      </c>
      <c r="B1001">
        <v>1</v>
      </c>
      <c r="C1001" s="1" t="s">
        <v>54</v>
      </c>
      <c r="D1001" s="2">
        <v>45737</v>
      </c>
      <c r="E1001" s="1" t="s">
        <v>48</v>
      </c>
      <c r="F1001" s="1" t="s">
        <v>49</v>
      </c>
      <c r="G1001">
        <v>2</v>
      </c>
      <c r="H1001" t="s">
        <v>50</v>
      </c>
      <c r="I1001">
        <v>0</v>
      </c>
      <c r="J1001" t="s">
        <v>51</v>
      </c>
      <c r="K1001" s="1" t="s">
        <v>49</v>
      </c>
      <c r="L1001">
        <v>14</v>
      </c>
      <c r="M1001">
        <v>158</v>
      </c>
      <c r="N1001">
        <v>2.8000000000000003</v>
      </c>
      <c r="O1001">
        <v>44</v>
      </c>
      <c r="Q1001">
        <v>155.19999999999999</v>
      </c>
      <c r="R1001" s="1"/>
    </row>
    <row r="1002" spans="1:18" x14ac:dyDescent="0.2">
      <c r="A1002" s="1" t="s">
        <v>53</v>
      </c>
      <c r="B1002">
        <v>1</v>
      </c>
      <c r="C1002" s="1" t="s">
        <v>54</v>
      </c>
      <c r="D1002" s="2">
        <v>45737</v>
      </c>
      <c r="E1002" s="1" t="s">
        <v>48</v>
      </c>
      <c r="F1002" s="1" t="s">
        <v>49</v>
      </c>
      <c r="G1002">
        <v>2</v>
      </c>
      <c r="H1002" t="s">
        <v>50</v>
      </c>
      <c r="I1002">
        <v>0</v>
      </c>
      <c r="J1002" t="s">
        <v>51</v>
      </c>
      <c r="K1002" s="1" t="s">
        <v>49</v>
      </c>
      <c r="L1002">
        <v>11</v>
      </c>
      <c r="M1002">
        <v>150.65</v>
      </c>
      <c r="N1002">
        <v>2.2000000000000002</v>
      </c>
      <c r="O1002">
        <v>55</v>
      </c>
      <c r="Q1002">
        <v>148.45000000000002</v>
      </c>
      <c r="R1002" s="1"/>
    </row>
    <row r="1003" spans="1:18" x14ac:dyDescent="0.2">
      <c r="A1003" s="1" t="s">
        <v>46</v>
      </c>
      <c r="B1003">
        <v>2</v>
      </c>
      <c r="C1003" s="1" t="s">
        <v>95</v>
      </c>
      <c r="D1003" s="2">
        <v>45737</v>
      </c>
      <c r="E1003" s="1" t="s">
        <v>48</v>
      </c>
      <c r="F1003" s="1" t="s">
        <v>49</v>
      </c>
      <c r="G1003">
        <v>2.5</v>
      </c>
      <c r="H1003" t="s">
        <v>50</v>
      </c>
      <c r="I1003">
        <v>0</v>
      </c>
      <c r="J1003" t="s">
        <v>51</v>
      </c>
      <c r="K1003" s="1" t="s">
        <v>49</v>
      </c>
      <c r="L1003">
        <v>10</v>
      </c>
      <c r="M1003">
        <v>105.73</v>
      </c>
      <c r="N1003">
        <v>2.5</v>
      </c>
      <c r="Q1003">
        <v>103.23</v>
      </c>
      <c r="R1003" s="1"/>
    </row>
    <row r="1004" spans="1:18" x14ac:dyDescent="0.2">
      <c r="A1004" s="1" t="s">
        <v>46</v>
      </c>
      <c r="B1004">
        <v>2</v>
      </c>
      <c r="C1004" s="1" t="s">
        <v>109</v>
      </c>
      <c r="D1004" s="2">
        <v>45737</v>
      </c>
      <c r="E1004" s="1" t="s">
        <v>48</v>
      </c>
      <c r="F1004" s="1" t="s">
        <v>49</v>
      </c>
      <c r="G1004">
        <v>5</v>
      </c>
      <c r="H1004" t="s">
        <v>50</v>
      </c>
      <c r="I1004">
        <v>0</v>
      </c>
      <c r="J1004" t="s">
        <v>51</v>
      </c>
      <c r="K1004" s="1" t="s">
        <v>49</v>
      </c>
      <c r="L1004">
        <v>3</v>
      </c>
      <c r="M1004">
        <v>45.21</v>
      </c>
      <c r="N1004">
        <v>1.5</v>
      </c>
      <c r="Q1004">
        <v>43.71</v>
      </c>
      <c r="R1004" s="1"/>
    </row>
    <row r="1005" spans="1:18" x14ac:dyDescent="0.2">
      <c r="A1005" s="1" t="s">
        <v>53</v>
      </c>
      <c r="B1005">
        <v>2</v>
      </c>
      <c r="C1005" s="1" t="s">
        <v>109</v>
      </c>
      <c r="D1005" s="2">
        <v>45737</v>
      </c>
      <c r="E1005" s="1" t="s">
        <v>48</v>
      </c>
      <c r="F1005" s="1" t="s">
        <v>49</v>
      </c>
      <c r="G1005">
        <v>5</v>
      </c>
      <c r="H1005" t="s">
        <v>50</v>
      </c>
      <c r="I1005">
        <v>0</v>
      </c>
      <c r="J1005" t="s">
        <v>51</v>
      </c>
      <c r="K1005" s="1" t="s">
        <v>49</v>
      </c>
      <c r="L1005">
        <v>7</v>
      </c>
      <c r="M1005">
        <v>144.09</v>
      </c>
      <c r="N1005">
        <v>3.5</v>
      </c>
      <c r="Q1005">
        <v>140.59</v>
      </c>
      <c r="R1005" s="1"/>
    </row>
    <row r="1006" spans="1:18" x14ac:dyDescent="0.2">
      <c r="A1006" s="1" t="s">
        <v>46</v>
      </c>
      <c r="B1006">
        <v>3</v>
      </c>
      <c r="C1006" s="1" t="s">
        <v>55</v>
      </c>
      <c r="D1006" s="2">
        <v>45737</v>
      </c>
      <c r="E1006" s="1" t="s">
        <v>48</v>
      </c>
      <c r="F1006" s="1" t="s">
        <v>49</v>
      </c>
      <c r="G1006">
        <v>7</v>
      </c>
      <c r="H1006" t="s">
        <v>50</v>
      </c>
      <c r="I1006">
        <v>0</v>
      </c>
      <c r="J1006" t="s">
        <v>51</v>
      </c>
      <c r="K1006" s="1" t="s">
        <v>49</v>
      </c>
      <c r="L1006">
        <v>3</v>
      </c>
      <c r="M1006">
        <v>96.72</v>
      </c>
      <c r="N1006">
        <v>2.7</v>
      </c>
      <c r="Q1006">
        <v>94.02</v>
      </c>
      <c r="R1006" s="1"/>
    </row>
    <row r="1007" spans="1:18" x14ac:dyDescent="0.2">
      <c r="A1007" s="1" t="s">
        <v>46</v>
      </c>
      <c r="B1007">
        <v>3</v>
      </c>
      <c r="C1007" s="1" t="s">
        <v>126</v>
      </c>
      <c r="D1007" s="2">
        <v>45737</v>
      </c>
      <c r="E1007" s="1" t="s">
        <v>48</v>
      </c>
      <c r="F1007" s="1" t="s">
        <v>49</v>
      </c>
      <c r="G1007">
        <v>6</v>
      </c>
      <c r="H1007" t="s">
        <v>50</v>
      </c>
      <c r="I1007">
        <v>0</v>
      </c>
      <c r="J1007" t="s">
        <v>51</v>
      </c>
      <c r="K1007" s="1" t="s">
        <v>49</v>
      </c>
      <c r="L1007">
        <v>7</v>
      </c>
      <c r="M1007">
        <v>192.49999999999997</v>
      </c>
      <c r="N1007">
        <v>4.2</v>
      </c>
      <c r="Q1007">
        <v>188.29999999999998</v>
      </c>
      <c r="R1007" s="1"/>
    </row>
    <row r="1008" spans="1:18" x14ac:dyDescent="0.2">
      <c r="A1008" s="1" t="s">
        <v>53</v>
      </c>
      <c r="B1008">
        <v>3</v>
      </c>
      <c r="C1008" s="1" t="s">
        <v>126</v>
      </c>
      <c r="D1008" s="2">
        <v>45737</v>
      </c>
      <c r="E1008" s="1" t="s">
        <v>48</v>
      </c>
      <c r="F1008" s="1" t="s">
        <v>49</v>
      </c>
      <c r="G1008">
        <v>6</v>
      </c>
      <c r="H1008" t="s">
        <v>50</v>
      </c>
      <c r="I1008">
        <v>0</v>
      </c>
      <c r="J1008" t="s">
        <v>51</v>
      </c>
      <c r="K1008" s="1" t="s">
        <v>49</v>
      </c>
      <c r="L1008">
        <v>10</v>
      </c>
      <c r="M1008">
        <v>279.17</v>
      </c>
      <c r="N1008">
        <v>6</v>
      </c>
      <c r="Q1008">
        <v>273.17</v>
      </c>
      <c r="R1008" s="1"/>
    </row>
    <row r="1009" spans="1:18" x14ac:dyDescent="0.2">
      <c r="A1009" s="1" t="s">
        <v>46</v>
      </c>
      <c r="B1009">
        <v>4</v>
      </c>
      <c r="C1009" s="1" t="s">
        <v>96</v>
      </c>
      <c r="D1009" s="2">
        <v>45737</v>
      </c>
      <c r="E1009" s="1" t="s">
        <v>48</v>
      </c>
      <c r="F1009" s="1" t="s">
        <v>49</v>
      </c>
      <c r="G1009">
        <v>18</v>
      </c>
      <c r="H1009" t="s">
        <v>50</v>
      </c>
      <c r="I1009">
        <v>0</v>
      </c>
      <c r="J1009" t="s">
        <v>51</v>
      </c>
      <c r="K1009" s="1" t="s">
        <v>49</v>
      </c>
      <c r="L1009">
        <v>9</v>
      </c>
      <c r="M1009">
        <v>533.35</v>
      </c>
      <c r="N1009">
        <v>16.2</v>
      </c>
      <c r="Q1009">
        <v>517.15</v>
      </c>
      <c r="R1009" s="1"/>
    </row>
    <row r="1010" spans="1:18" x14ac:dyDescent="0.2">
      <c r="A1010" s="1" t="s">
        <v>46</v>
      </c>
      <c r="B1010">
        <v>4</v>
      </c>
      <c r="C1010" s="1" t="s">
        <v>319</v>
      </c>
      <c r="D1010" s="2">
        <v>45737</v>
      </c>
      <c r="E1010" s="1" t="s">
        <v>48</v>
      </c>
      <c r="F1010" s="1" t="s">
        <v>49</v>
      </c>
      <c r="G1010">
        <v>17</v>
      </c>
      <c r="H1010" t="s">
        <v>50</v>
      </c>
      <c r="I1010">
        <v>0</v>
      </c>
      <c r="J1010" t="s">
        <v>51</v>
      </c>
      <c r="K1010" s="1" t="s">
        <v>49</v>
      </c>
      <c r="L1010">
        <v>4</v>
      </c>
      <c r="M1010">
        <v>173.98000000000002</v>
      </c>
      <c r="N1010">
        <v>6.8</v>
      </c>
      <c r="Q1010">
        <v>167.18</v>
      </c>
      <c r="R1010" s="1"/>
    </row>
    <row r="1011" spans="1:18" x14ac:dyDescent="0.2">
      <c r="A1011" s="1" t="s">
        <v>53</v>
      </c>
      <c r="B1011">
        <v>4</v>
      </c>
      <c r="C1011" s="1" t="s">
        <v>319</v>
      </c>
      <c r="D1011" s="2">
        <v>45737</v>
      </c>
      <c r="E1011" s="1" t="s">
        <v>48</v>
      </c>
      <c r="F1011" s="1" t="s">
        <v>49</v>
      </c>
      <c r="G1011">
        <v>17</v>
      </c>
      <c r="H1011" t="s">
        <v>50</v>
      </c>
      <c r="I1011">
        <v>0</v>
      </c>
      <c r="J1011" t="s">
        <v>51</v>
      </c>
      <c r="K1011" s="1" t="s">
        <v>49</v>
      </c>
      <c r="L1011">
        <v>13</v>
      </c>
      <c r="M1011">
        <v>655.20999999999992</v>
      </c>
      <c r="N1011">
        <v>27.3</v>
      </c>
      <c r="Q1011">
        <v>627.91</v>
      </c>
      <c r="R1011" s="1"/>
    </row>
    <row r="1012" spans="1:18" x14ac:dyDescent="0.2">
      <c r="A1012" s="1" t="s">
        <v>46</v>
      </c>
      <c r="B1012">
        <v>5</v>
      </c>
      <c r="C1012" s="1" t="s">
        <v>66</v>
      </c>
      <c r="D1012" s="2">
        <v>45737</v>
      </c>
      <c r="E1012" s="1" t="s">
        <v>48</v>
      </c>
      <c r="F1012" s="1" t="s">
        <v>49</v>
      </c>
      <c r="G1012">
        <v>10</v>
      </c>
      <c r="H1012" t="s">
        <v>50</v>
      </c>
      <c r="I1012">
        <v>0</v>
      </c>
      <c r="J1012" t="s">
        <v>51</v>
      </c>
      <c r="K1012" s="1" t="s">
        <v>49</v>
      </c>
      <c r="L1012">
        <v>1</v>
      </c>
      <c r="M1012">
        <v>61.4</v>
      </c>
      <c r="N1012">
        <v>1.3</v>
      </c>
      <c r="Q1012">
        <v>60.1</v>
      </c>
      <c r="R1012" s="1"/>
    </row>
    <row r="1013" spans="1:18" x14ac:dyDescent="0.2">
      <c r="A1013" s="1" t="s">
        <v>46</v>
      </c>
      <c r="B1013">
        <v>5</v>
      </c>
      <c r="C1013" s="1" t="s">
        <v>320</v>
      </c>
      <c r="D1013" s="2">
        <v>45737</v>
      </c>
      <c r="E1013" s="1" t="s">
        <v>48</v>
      </c>
      <c r="F1013" s="1" t="s">
        <v>49</v>
      </c>
      <c r="G1013">
        <v>8</v>
      </c>
      <c r="H1013">
        <v>15</v>
      </c>
      <c r="I1013">
        <v>0</v>
      </c>
      <c r="J1013">
        <v>125</v>
      </c>
      <c r="K1013" s="1" t="s">
        <v>49</v>
      </c>
      <c r="L1013">
        <v>6</v>
      </c>
      <c r="M1013">
        <v>161.44999999999999</v>
      </c>
      <c r="N1013">
        <v>6</v>
      </c>
      <c r="Q1013">
        <v>155.44999999999999</v>
      </c>
      <c r="R1013" s="1"/>
    </row>
    <row r="1014" spans="1:18" x14ac:dyDescent="0.2">
      <c r="A1014" s="1" t="s">
        <v>46</v>
      </c>
      <c r="B1014">
        <v>5</v>
      </c>
      <c r="C1014" s="1" t="s">
        <v>321</v>
      </c>
      <c r="D1014" s="2">
        <v>45737</v>
      </c>
      <c r="E1014" s="1" t="s">
        <v>322</v>
      </c>
      <c r="F1014" s="1" t="s">
        <v>49</v>
      </c>
      <c r="G1014">
        <v>11</v>
      </c>
      <c r="H1014" t="s">
        <v>93</v>
      </c>
      <c r="I1014" t="s">
        <v>135</v>
      </c>
      <c r="J1014">
        <v>100</v>
      </c>
      <c r="K1014" s="1" t="s">
        <v>49</v>
      </c>
      <c r="L1014">
        <v>3</v>
      </c>
      <c r="M1014">
        <v>123.47</v>
      </c>
      <c r="N1014">
        <v>3.3000000000000003</v>
      </c>
      <c r="Q1014">
        <v>120.17</v>
      </c>
      <c r="R1014" s="1"/>
    </row>
    <row r="1015" spans="1:18" x14ac:dyDescent="0.2">
      <c r="A1015" s="1" t="s">
        <v>46</v>
      </c>
      <c r="B1015">
        <v>5</v>
      </c>
      <c r="C1015" s="1" t="s">
        <v>83</v>
      </c>
      <c r="D1015" s="2">
        <v>45737</v>
      </c>
      <c r="E1015" s="1" t="s">
        <v>48</v>
      </c>
      <c r="F1015" s="1" t="s">
        <v>49</v>
      </c>
      <c r="G1015">
        <v>8</v>
      </c>
      <c r="H1015" t="s">
        <v>50</v>
      </c>
      <c r="I1015">
        <v>0</v>
      </c>
      <c r="J1015" t="s">
        <v>51</v>
      </c>
      <c r="K1015" s="1" t="s">
        <v>49</v>
      </c>
      <c r="L1015">
        <v>3</v>
      </c>
      <c r="M1015">
        <v>138.49</v>
      </c>
      <c r="N1015">
        <v>3</v>
      </c>
      <c r="Q1015">
        <v>135.49</v>
      </c>
      <c r="R1015" s="1"/>
    </row>
    <row r="1016" spans="1:18" x14ac:dyDescent="0.2">
      <c r="A1016" s="1" t="s">
        <v>53</v>
      </c>
      <c r="B1016">
        <v>5</v>
      </c>
      <c r="C1016" s="1" t="s">
        <v>83</v>
      </c>
      <c r="D1016" s="2">
        <v>45737</v>
      </c>
      <c r="E1016" s="1" t="s">
        <v>48</v>
      </c>
      <c r="F1016" s="1" t="s">
        <v>49</v>
      </c>
      <c r="G1016">
        <v>8</v>
      </c>
      <c r="H1016" t="s">
        <v>50</v>
      </c>
      <c r="I1016">
        <v>0</v>
      </c>
      <c r="J1016" t="s">
        <v>51</v>
      </c>
      <c r="K1016" s="1" t="s">
        <v>49</v>
      </c>
      <c r="L1016">
        <v>10</v>
      </c>
      <c r="M1016">
        <v>449.27000000000004</v>
      </c>
      <c r="N1016">
        <v>10</v>
      </c>
      <c r="Q1016">
        <v>439.27000000000004</v>
      </c>
      <c r="R1016" s="1"/>
    </row>
    <row r="1017" spans="1:18" x14ac:dyDescent="0.2">
      <c r="A1017" s="1" t="s">
        <v>46</v>
      </c>
      <c r="B1017">
        <v>1</v>
      </c>
      <c r="C1017" s="1" t="s">
        <v>54</v>
      </c>
      <c r="D1017" s="2">
        <v>45738</v>
      </c>
      <c r="E1017" s="1" t="s">
        <v>48</v>
      </c>
      <c r="F1017" s="1" t="s">
        <v>49</v>
      </c>
      <c r="G1017">
        <v>2</v>
      </c>
      <c r="H1017" t="s">
        <v>50</v>
      </c>
      <c r="I1017">
        <v>0</v>
      </c>
      <c r="J1017" t="s">
        <v>51</v>
      </c>
      <c r="K1017" s="1" t="s">
        <v>49</v>
      </c>
      <c r="L1017">
        <v>2</v>
      </c>
      <c r="M1017">
        <v>23.759999999999998</v>
      </c>
      <c r="N1017">
        <v>0.4</v>
      </c>
      <c r="O1017">
        <v>30</v>
      </c>
      <c r="Q1017">
        <v>23.36</v>
      </c>
      <c r="R1017" s="1"/>
    </row>
    <row r="1018" spans="1:18" x14ac:dyDescent="0.2">
      <c r="A1018" s="1" t="s">
        <v>46</v>
      </c>
      <c r="B1018">
        <v>1</v>
      </c>
      <c r="C1018" s="1" t="s">
        <v>74</v>
      </c>
      <c r="D1018" s="2">
        <v>45738</v>
      </c>
      <c r="E1018" s="1" t="s">
        <v>48</v>
      </c>
      <c r="F1018" s="1" t="s">
        <v>49</v>
      </c>
      <c r="G1018">
        <v>4</v>
      </c>
      <c r="H1018" t="s">
        <v>50</v>
      </c>
      <c r="I1018">
        <v>0</v>
      </c>
      <c r="J1018" t="s">
        <v>51</v>
      </c>
      <c r="K1018" s="1" t="s">
        <v>49</v>
      </c>
      <c r="L1018">
        <v>7</v>
      </c>
      <c r="M1018">
        <v>126.72</v>
      </c>
      <c r="N1018">
        <v>2.8000000000000003</v>
      </c>
      <c r="Q1018">
        <v>123.92</v>
      </c>
      <c r="R1018" s="1"/>
    </row>
    <row r="1019" spans="1:18" x14ac:dyDescent="0.2">
      <c r="A1019" s="1" t="s">
        <v>53</v>
      </c>
      <c r="B1019">
        <v>1</v>
      </c>
      <c r="C1019" s="1" t="s">
        <v>74</v>
      </c>
      <c r="D1019" s="2">
        <v>45738</v>
      </c>
      <c r="E1019" s="1" t="s">
        <v>48</v>
      </c>
      <c r="F1019" s="1" t="s">
        <v>49</v>
      </c>
      <c r="G1019">
        <v>4</v>
      </c>
      <c r="H1019" t="s">
        <v>50</v>
      </c>
      <c r="I1019">
        <v>0</v>
      </c>
      <c r="J1019" t="s">
        <v>51</v>
      </c>
      <c r="K1019" s="1" t="s">
        <v>49</v>
      </c>
      <c r="L1019">
        <v>7</v>
      </c>
      <c r="M1019">
        <v>158.72</v>
      </c>
      <c r="N1019">
        <v>2.8000000000000003</v>
      </c>
      <c r="O1019">
        <v>45</v>
      </c>
      <c r="Q1019">
        <v>155.91999999999999</v>
      </c>
      <c r="R1019" s="1"/>
    </row>
    <row r="1020" spans="1:18" x14ac:dyDescent="0.2">
      <c r="A1020" s="1" t="s">
        <v>46</v>
      </c>
      <c r="B1020">
        <v>2</v>
      </c>
      <c r="C1020" s="1" t="s">
        <v>109</v>
      </c>
      <c r="D1020" s="2">
        <v>45738</v>
      </c>
      <c r="E1020" s="1" t="s">
        <v>48</v>
      </c>
      <c r="F1020" s="1" t="s">
        <v>49</v>
      </c>
      <c r="G1020">
        <v>5</v>
      </c>
      <c r="H1020" t="s">
        <v>50</v>
      </c>
      <c r="I1020">
        <v>0</v>
      </c>
      <c r="J1020" t="s">
        <v>51</v>
      </c>
      <c r="K1020" s="1" t="s">
        <v>49</v>
      </c>
      <c r="L1020">
        <v>6</v>
      </c>
      <c r="M1020">
        <v>117.99</v>
      </c>
      <c r="N1020">
        <v>3</v>
      </c>
      <c r="Q1020">
        <v>114.99</v>
      </c>
      <c r="R1020" s="1"/>
    </row>
    <row r="1021" spans="1:18" x14ac:dyDescent="0.2">
      <c r="A1021" s="1" t="s">
        <v>53</v>
      </c>
      <c r="B1021">
        <v>2</v>
      </c>
      <c r="C1021" s="1" t="s">
        <v>109</v>
      </c>
      <c r="D1021" s="2">
        <v>45738</v>
      </c>
      <c r="E1021" s="1" t="s">
        <v>48</v>
      </c>
      <c r="F1021" s="1" t="s">
        <v>49</v>
      </c>
      <c r="G1021">
        <v>5</v>
      </c>
      <c r="H1021" t="s">
        <v>50</v>
      </c>
      <c r="I1021">
        <v>0</v>
      </c>
      <c r="J1021" t="s">
        <v>51</v>
      </c>
      <c r="K1021" s="1" t="s">
        <v>49</v>
      </c>
      <c r="L1021">
        <v>6</v>
      </c>
      <c r="M1021">
        <v>134.49</v>
      </c>
      <c r="N1021">
        <v>3</v>
      </c>
      <c r="Q1021">
        <v>131.49</v>
      </c>
      <c r="R1021" s="1"/>
    </row>
    <row r="1022" spans="1:18" x14ac:dyDescent="0.2">
      <c r="A1022" s="1" t="s">
        <v>46</v>
      </c>
      <c r="B1022">
        <v>3</v>
      </c>
      <c r="C1022" s="1" t="s">
        <v>126</v>
      </c>
      <c r="D1022" s="2">
        <v>45738</v>
      </c>
      <c r="E1022" s="1" t="s">
        <v>48</v>
      </c>
      <c r="F1022" s="1" t="s">
        <v>49</v>
      </c>
      <c r="G1022">
        <v>6</v>
      </c>
      <c r="H1022" t="s">
        <v>50</v>
      </c>
      <c r="I1022">
        <v>0</v>
      </c>
      <c r="J1022" t="s">
        <v>51</v>
      </c>
      <c r="K1022" s="1" t="s">
        <v>49</v>
      </c>
      <c r="L1022">
        <v>5</v>
      </c>
      <c r="M1022">
        <v>155.4</v>
      </c>
      <c r="N1022">
        <v>4</v>
      </c>
      <c r="Q1022">
        <v>151.4</v>
      </c>
      <c r="R1022" s="1"/>
    </row>
    <row r="1023" spans="1:18" x14ac:dyDescent="0.2">
      <c r="A1023" s="1" t="s">
        <v>46</v>
      </c>
      <c r="B1023">
        <v>3</v>
      </c>
      <c r="C1023" s="1" t="s">
        <v>55</v>
      </c>
      <c r="D1023" s="2">
        <v>45738</v>
      </c>
      <c r="E1023" s="1" t="s">
        <v>48</v>
      </c>
      <c r="F1023" s="1" t="s">
        <v>49</v>
      </c>
      <c r="G1023">
        <v>7</v>
      </c>
      <c r="H1023" t="s">
        <v>50</v>
      </c>
      <c r="I1023">
        <v>0</v>
      </c>
      <c r="J1023" t="s">
        <v>51</v>
      </c>
      <c r="K1023" s="1" t="s">
        <v>49</v>
      </c>
      <c r="L1023">
        <v>4</v>
      </c>
      <c r="M1023">
        <v>138.9</v>
      </c>
      <c r="N1023">
        <v>2.8</v>
      </c>
      <c r="Q1023">
        <v>136.1</v>
      </c>
      <c r="R1023" s="1"/>
    </row>
    <row r="1024" spans="1:18" x14ac:dyDescent="0.2">
      <c r="A1024" s="1" t="s">
        <v>53</v>
      </c>
      <c r="B1024">
        <v>3</v>
      </c>
      <c r="C1024" s="1" t="s">
        <v>55</v>
      </c>
      <c r="D1024" s="2">
        <v>45738</v>
      </c>
      <c r="E1024" s="1" t="s">
        <v>48</v>
      </c>
      <c r="F1024" s="1" t="s">
        <v>49</v>
      </c>
      <c r="G1024">
        <v>7</v>
      </c>
      <c r="H1024" t="s">
        <v>50</v>
      </c>
      <c r="I1024">
        <v>0</v>
      </c>
      <c r="J1024" t="s">
        <v>51</v>
      </c>
      <c r="K1024" s="1" t="s">
        <v>49</v>
      </c>
      <c r="L1024">
        <v>9</v>
      </c>
      <c r="M1024">
        <v>328.77</v>
      </c>
      <c r="N1024">
        <v>6.3</v>
      </c>
      <c r="Q1024">
        <v>322.46999999999997</v>
      </c>
      <c r="R1024" s="1"/>
    </row>
    <row r="1025" spans="1:18" x14ac:dyDescent="0.2">
      <c r="A1025" s="1" t="s">
        <v>46</v>
      </c>
      <c r="B1025">
        <v>4</v>
      </c>
      <c r="C1025" s="1" t="s">
        <v>319</v>
      </c>
      <c r="D1025" s="2">
        <v>45738</v>
      </c>
      <c r="E1025" s="1" t="s">
        <v>48</v>
      </c>
      <c r="F1025" s="1" t="s">
        <v>49</v>
      </c>
      <c r="G1025">
        <v>17</v>
      </c>
      <c r="H1025" t="s">
        <v>50</v>
      </c>
      <c r="I1025">
        <v>0</v>
      </c>
      <c r="J1025" t="s">
        <v>51</v>
      </c>
      <c r="K1025" s="1" t="s">
        <v>49</v>
      </c>
      <c r="L1025">
        <v>9</v>
      </c>
      <c r="M1025">
        <v>524.16</v>
      </c>
      <c r="N1025">
        <v>15.299999999999999</v>
      </c>
      <c r="Q1025">
        <v>508.85999999999996</v>
      </c>
      <c r="R1025" s="1"/>
    </row>
    <row r="1026" spans="1:18" x14ac:dyDescent="0.2">
      <c r="A1026" s="1" t="s">
        <v>46</v>
      </c>
      <c r="B1026">
        <v>4</v>
      </c>
      <c r="C1026" s="1" t="s">
        <v>323</v>
      </c>
      <c r="D1026" s="2">
        <v>45738</v>
      </c>
      <c r="E1026" s="1" t="s">
        <v>281</v>
      </c>
      <c r="F1026" s="1" t="s">
        <v>49</v>
      </c>
      <c r="G1026">
        <v>16</v>
      </c>
      <c r="H1026" t="s">
        <v>134</v>
      </c>
      <c r="I1026" t="s">
        <v>94</v>
      </c>
      <c r="J1026">
        <v>1500</v>
      </c>
      <c r="K1026" s="1" t="s">
        <v>49</v>
      </c>
      <c r="L1026">
        <v>5</v>
      </c>
      <c r="M1026">
        <v>251.73000000000002</v>
      </c>
      <c r="N1026">
        <v>10</v>
      </c>
      <c r="Q1026">
        <v>241.73000000000002</v>
      </c>
      <c r="R1026" s="1"/>
    </row>
    <row r="1027" spans="1:18" x14ac:dyDescent="0.2">
      <c r="A1027" s="1" t="s">
        <v>53</v>
      </c>
      <c r="B1027">
        <v>4</v>
      </c>
      <c r="C1027" s="1" t="s">
        <v>323</v>
      </c>
      <c r="D1027" s="2">
        <v>45738</v>
      </c>
      <c r="E1027" s="1" t="s">
        <v>281</v>
      </c>
      <c r="F1027" s="1" t="s">
        <v>49</v>
      </c>
      <c r="G1027">
        <v>16</v>
      </c>
      <c r="H1027" t="s">
        <v>134</v>
      </c>
      <c r="I1027" t="s">
        <v>94</v>
      </c>
      <c r="J1027">
        <v>1500</v>
      </c>
      <c r="K1027" s="1" t="s">
        <v>49</v>
      </c>
      <c r="L1027">
        <v>16</v>
      </c>
      <c r="M1027">
        <v>816.94</v>
      </c>
      <c r="N1027">
        <v>32</v>
      </c>
      <c r="Q1027">
        <v>784.94</v>
      </c>
      <c r="R1027" s="1"/>
    </row>
    <row r="1028" spans="1:18" x14ac:dyDescent="0.2">
      <c r="A1028" s="1" t="s">
        <v>46</v>
      </c>
      <c r="B1028">
        <v>5</v>
      </c>
      <c r="C1028" s="1" t="s">
        <v>83</v>
      </c>
      <c r="D1028" s="2">
        <v>45738</v>
      </c>
      <c r="E1028" s="1" t="s">
        <v>48</v>
      </c>
      <c r="F1028" s="1" t="s">
        <v>49</v>
      </c>
      <c r="G1028">
        <v>8</v>
      </c>
      <c r="H1028" t="s">
        <v>50</v>
      </c>
      <c r="I1028">
        <v>0</v>
      </c>
      <c r="J1028" t="s">
        <v>51</v>
      </c>
      <c r="K1028" s="1" t="s">
        <v>49</v>
      </c>
      <c r="L1028">
        <v>11</v>
      </c>
      <c r="M1028">
        <v>473.00999999999993</v>
      </c>
      <c r="N1028">
        <v>9.9</v>
      </c>
      <c r="Q1028">
        <v>463.10999999999996</v>
      </c>
      <c r="R1028" s="1"/>
    </row>
    <row r="1029" spans="1:18" x14ac:dyDescent="0.2">
      <c r="A1029" s="1" t="s">
        <v>53</v>
      </c>
      <c r="B1029">
        <v>5</v>
      </c>
      <c r="C1029" s="1" t="s">
        <v>83</v>
      </c>
      <c r="D1029" s="2">
        <v>45738</v>
      </c>
      <c r="E1029" s="1" t="s">
        <v>48</v>
      </c>
      <c r="F1029" s="1" t="s">
        <v>49</v>
      </c>
      <c r="G1029">
        <v>8</v>
      </c>
      <c r="H1029" t="s">
        <v>50</v>
      </c>
      <c r="I1029">
        <v>0</v>
      </c>
      <c r="J1029" t="s">
        <v>51</v>
      </c>
      <c r="K1029" s="1" t="s">
        <v>49</v>
      </c>
      <c r="L1029">
        <v>12</v>
      </c>
      <c r="M1029">
        <v>519.97</v>
      </c>
      <c r="N1029">
        <v>12</v>
      </c>
      <c r="Q1029">
        <v>507.97</v>
      </c>
      <c r="R1029" s="1"/>
    </row>
    <row r="1030" spans="1:18" x14ac:dyDescent="0.2">
      <c r="A1030" s="1" t="s">
        <v>46</v>
      </c>
      <c r="B1030">
        <v>1</v>
      </c>
      <c r="C1030" s="1" t="s">
        <v>74</v>
      </c>
      <c r="D1030" s="2">
        <v>45739</v>
      </c>
      <c r="E1030" s="1" t="s">
        <v>48</v>
      </c>
      <c r="F1030" s="1" t="s">
        <v>49</v>
      </c>
      <c r="G1030">
        <v>4</v>
      </c>
      <c r="H1030" t="s">
        <v>50</v>
      </c>
      <c r="I1030">
        <v>0</v>
      </c>
      <c r="J1030" t="s">
        <v>51</v>
      </c>
      <c r="K1030" s="1" t="s">
        <v>49</v>
      </c>
      <c r="L1030">
        <v>8</v>
      </c>
      <c r="M1030">
        <v>163.34</v>
      </c>
      <c r="N1030">
        <v>3.2</v>
      </c>
      <c r="O1030">
        <v>25</v>
      </c>
      <c r="Q1030">
        <v>160.14000000000001</v>
      </c>
      <c r="R1030" s="1"/>
    </row>
    <row r="1031" spans="1:18" x14ac:dyDescent="0.2">
      <c r="A1031" s="1" t="s">
        <v>53</v>
      </c>
      <c r="B1031">
        <v>1</v>
      </c>
      <c r="C1031" s="1" t="s">
        <v>74</v>
      </c>
      <c r="D1031" s="2">
        <v>45739</v>
      </c>
      <c r="E1031" s="1" t="s">
        <v>48</v>
      </c>
      <c r="F1031" s="1" t="s">
        <v>49</v>
      </c>
      <c r="G1031">
        <v>4</v>
      </c>
      <c r="H1031" t="s">
        <v>50</v>
      </c>
      <c r="I1031">
        <v>0</v>
      </c>
      <c r="J1031" t="s">
        <v>51</v>
      </c>
      <c r="K1031" s="1" t="s">
        <v>49</v>
      </c>
      <c r="L1031">
        <v>8</v>
      </c>
      <c r="M1031">
        <v>190.88</v>
      </c>
      <c r="N1031">
        <v>3.2</v>
      </c>
      <c r="O1031">
        <v>12</v>
      </c>
      <c r="Q1031">
        <v>187.68</v>
      </c>
      <c r="R1031" s="1"/>
    </row>
    <row r="1032" spans="1:18" x14ac:dyDescent="0.2">
      <c r="A1032" s="1" t="s">
        <v>46</v>
      </c>
      <c r="B1032">
        <v>2</v>
      </c>
      <c r="C1032" s="1" t="s">
        <v>109</v>
      </c>
      <c r="D1032" s="2">
        <v>45739</v>
      </c>
      <c r="E1032" s="1" t="s">
        <v>48</v>
      </c>
      <c r="F1032" s="1" t="s">
        <v>49</v>
      </c>
      <c r="G1032">
        <v>5</v>
      </c>
      <c r="H1032" t="s">
        <v>50</v>
      </c>
      <c r="I1032">
        <v>0</v>
      </c>
      <c r="J1032" t="s">
        <v>51</v>
      </c>
      <c r="K1032" s="1" t="s">
        <v>49</v>
      </c>
      <c r="L1032">
        <v>7</v>
      </c>
      <c r="M1032">
        <v>134.33999999999997</v>
      </c>
      <c r="N1032">
        <v>3.5</v>
      </c>
      <c r="Q1032">
        <v>130.83999999999997</v>
      </c>
      <c r="R1032" s="1"/>
    </row>
    <row r="1033" spans="1:18" x14ac:dyDescent="0.2">
      <c r="A1033" s="1" t="s">
        <v>53</v>
      </c>
      <c r="B1033">
        <v>2</v>
      </c>
      <c r="C1033" s="1" t="s">
        <v>109</v>
      </c>
      <c r="D1033" s="2">
        <v>45739</v>
      </c>
      <c r="E1033" s="1" t="s">
        <v>48</v>
      </c>
      <c r="F1033" s="1" t="s">
        <v>49</v>
      </c>
      <c r="G1033">
        <v>5</v>
      </c>
      <c r="H1033" t="s">
        <v>50</v>
      </c>
      <c r="I1033">
        <v>0</v>
      </c>
      <c r="J1033" t="s">
        <v>51</v>
      </c>
      <c r="K1033" s="1" t="s">
        <v>49</v>
      </c>
      <c r="L1033">
        <v>7</v>
      </c>
      <c r="M1033">
        <v>131.57</v>
      </c>
      <c r="N1033">
        <v>3.5</v>
      </c>
      <c r="Q1033">
        <v>128.07</v>
      </c>
      <c r="R1033" s="1"/>
    </row>
    <row r="1034" spans="1:18" x14ac:dyDescent="0.2">
      <c r="A1034" s="1" t="s">
        <v>46</v>
      </c>
      <c r="B1034">
        <v>3</v>
      </c>
      <c r="C1034" s="1" t="s">
        <v>55</v>
      </c>
      <c r="D1034" s="2">
        <v>45739</v>
      </c>
      <c r="E1034" s="1" t="s">
        <v>48</v>
      </c>
      <c r="F1034" s="1" t="s">
        <v>49</v>
      </c>
      <c r="G1034">
        <v>7</v>
      </c>
      <c r="H1034" t="s">
        <v>50</v>
      </c>
      <c r="I1034">
        <v>0</v>
      </c>
      <c r="J1034" t="s">
        <v>51</v>
      </c>
      <c r="K1034" s="1" t="s">
        <v>49</v>
      </c>
      <c r="L1034">
        <v>6</v>
      </c>
      <c r="M1034">
        <v>212.35000000000002</v>
      </c>
      <c r="N1034">
        <v>4.8000000000000007</v>
      </c>
      <c r="Q1034">
        <v>207.55</v>
      </c>
      <c r="R1034" s="1"/>
    </row>
    <row r="1035" spans="1:18" x14ac:dyDescent="0.2">
      <c r="A1035" s="1" t="s">
        <v>46</v>
      </c>
      <c r="B1035">
        <v>3</v>
      </c>
      <c r="C1035" s="1" t="s">
        <v>317</v>
      </c>
      <c r="D1035" s="2">
        <v>45739</v>
      </c>
      <c r="E1035" s="1" t="s">
        <v>51</v>
      </c>
      <c r="F1035" s="1" t="s">
        <v>51</v>
      </c>
      <c r="G1035" t="s">
        <v>51</v>
      </c>
      <c r="H1035" t="s">
        <v>51</v>
      </c>
      <c r="I1035" t="s">
        <v>51</v>
      </c>
      <c r="J1035" t="s">
        <v>51</v>
      </c>
      <c r="K1035" s="1" t="s">
        <v>49</v>
      </c>
      <c r="L1035">
        <v>4</v>
      </c>
      <c r="M1035">
        <v>94.580000000000013</v>
      </c>
      <c r="N1035">
        <v>2</v>
      </c>
      <c r="Q1035">
        <v>92.580000000000013</v>
      </c>
      <c r="R1035" s="1"/>
    </row>
    <row r="1036" spans="1:18" x14ac:dyDescent="0.2">
      <c r="A1036" s="1" t="s">
        <v>53</v>
      </c>
      <c r="B1036">
        <v>3</v>
      </c>
      <c r="C1036" s="1" t="s">
        <v>317</v>
      </c>
      <c r="D1036" s="2">
        <v>45739</v>
      </c>
      <c r="E1036" s="1" t="s">
        <v>51</v>
      </c>
      <c r="F1036" s="1" t="s">
        <v>51</v>
      </c>
      <c r="G1036" t="s">
        <v>51</v>
      </c>
      <c r="H1036" t="s">
        <v>51</v>
      </c>
      <c r="I1036" t="s">
        <v>51</v>
      </c>
      <c r="J1036" t="s">
        <v>51</v>
      </c>
      <c r="K1036" s="1" t="s">
        <v>49</v>
      </c>
      <c r="L1036">
        <v>4</v>
      </c>
      <c r="M1036">
        <v>86.7</v>
      </c>
      <c r="N1036">
        <v>2</v>
      </c>
      <c r="Q1036">
        <v>84.7</v>
      </c>
      <c r="R1036" s="1"/>
    </row>
    <row r="1037" spans="1:18" x14ac:dyDescent="0.2">
      <c r="A1037" s="1" t="s">
        <v>53</v>
      </c>
      <c r="B1037">
        <v>3</v>
      </c>
      <c r="C1037" s="1" t="s">
        <v>109</v>
      </c>
      <c r="D1037" s="2">
        <v>45739</v>
      </c>
      <c r="E1037" s="1" t="s">
        <v>48</v>
      </c>
      <c r="F1037" s="1" t="s">
        <v>49</v>
      </c>
      <c r="G1037">
        <v>5</v>
      </c>
      <c r="H1037" t="s">
        <v>50</v>
      </c>
      <c r="I1037">
        <v>0</v>
      </c>
      <c r="J1037" t="s">
        <v>51</v>
      </c>
      <c r="K1037" s="1" t="s">
        <v>49</v>
      </c>
      <c r="L1037">
        <v>6</v>
      </c>
      <c r="M1037">
        <v>163.13999999999999</v>
      </c>
      <c r="N1037">
        <v>3</v>
      </c>
      <c r="Q1037">
        <v>160.13999999999999</v>
      </c>
      <c r="R1037" s="1"/>
    </row>
    <row r="1038" spans="1:18" x14ac:dyDescent="0.2">
      <c r="A1038" s="1" t="s">
        <v>46</v>
      </c>
      <c r="B1038">
        <v>4</v>
      </c>
      <c r="C1038" s="1" t="s">
        <v>323</v>
      </c>
      <c r="D1038" s="2">
        <v>45739</v>
      </c>
      <c r="E1038" s="1" t="s">
        <v>281</v>
      </c>
      <c r="F1038" s="1" t="s">
        <v>49</v>
      </c>
      <c r="G1038">
        <v>16</v>
      </c>
      <c r="H1038" t="s">
        <v>134</v>
      </c>
      <c r="I1038" t="s">
        <v>94</v>
      </c>
      <c r="J1038">
        <v>1500</v>
      </c>
      <c r="K1038" s="1" t="s">
        <v>49</v>
      </c>
      <c r="L1038">
        <v>15</v>
      </c>
      <c r="M1038">
        <v>758.56000000000006</v>
      </c>
      <c r="N1038">
        <v>30</v>
      </c>
      <c r="Q1038">
        <v>728.56000000000006</v>
      </c>
      <c r="R1038" s="1"/>
    </row>
    <row r="1039" spans="1:18" x14ac:dyDescent="0.2">
      <c r="A1039" s="1" t="s">
        <v>53</v>
      </c>
      <c r="B1039">
        <v>4</v>
      </c>
      <c r="C1039" s="1" t="s">
        <v>323</v>
      </c>
      <c r="D1039" s="2">
        <v>45739</v>
      </c>
      <c r="E1039" s="1" t="s">
        <v>281</v>
      </c>
      <c r="F1039" s="1" t="s">
        <v>49</v>
      </c>
      <c r="G1039">
        <v>16</v>
      </c>
      <c r="H1039" t="s">
        <v>134</v>
      </c>
      <c r="I1039" t="s">
        <v>94</v>
      </c>
      <c r="J1039">
        <v>1500</v>
      </c>
      <c r="K1039" s="1" t="s">
        <v>49</v>
      </c>
      <c r="L1039">
        <v>16</v>
      </c>
      <c r="M1039">
        <v>847.73</v>
      </c>
      <c r="N1039">
        <v>32</v>
      </c>
      <c r="Q1039">
        <v>815.73</v>
      </c>
      <c r="R1039" s="1"/>
    </row>
    <row r="1040" spans="1:18" x14ac:dyDescent="0.2">
      <c r="A1040" s="1" t="s">
        <v>46</v>
      </c>
      <c r="B1040">
        <v>5</v>
      </c>
      <c r="C1040" s="1" t="s">
        <v>83</v>
      </c>
      <c r="D1040" s="2">
        <v>45739</v>
      </c>
      <c r="E1040" s="1" t="s">
        <v>48</v>
      </c>
      <c r="F1040" s="1" t="s">
        <v>49</v>
      </c>
      <c r="G1040">
        <v>8</v>
      </c>
      <c r="H1040" t="s">
        <v>50</v>
      </c>
      <c r="I1040">
        <v>0</v>
      </c>
      <c r="J1040" t="s">
        <v>51</v>
      </c>
      <c r="K1040" s="1" t="s">
        <v>49</v>
      </c>
      <c r="L1040">
        <v>11</v>
      </c>
      <c r="M1040">
        <v>495.04</v>
      </c>
      <c r="N1040">
        <v>9.9</v>
      </c>
      <c r="Q1040">
        <v>485.14000000000004</v>
      </c>
      <c r="R1040" s="1"/>
    </row>
    <row r="1041" spans="1:18" x14ac:dyDescent="0.2">
      <c r="A1041" s="1" t="s">
        <v>53</v>
      </c>
      <c r="B1041">
        <v>5</v>
      </c>
      <c r="C1041" s="1" t="s">
        <v>83</v>
      </c>
      <c r="D1041" s="2">
        <v>45739</v>
      </c>
      <c r="E1041" s="1" t="s">
        <v>48</v>
      </c>
      <c r="F1041" s="1" t="s">
        <v>49</v>
      </c>
      <c r="G1041">
        <v>8</v>
      </c>
      <c r="H1041" t="s">
        <v>50</v>
      </c>
      <c r="I1041">
        <v>0</v>
      </c>
      <c r="J1041" t="s">
        <v>51</v>
      </c>
      <c r="K1041" s="1" t="s">
        <v>49</v>
      </c>
      <c r="L1041">
        <v>11</v>
      </c>
      <c r="M1041">
        <v>493.01</v>
      </c>
      <c r="N1041">
        <v>9.9</v>
      </c>
      <c r="Q1041">
        <v>483.11</v>
      </c>
      <c r="R1041" s="1"/>
    </row>
    <row r="1042" spans="1:18" x14ac:dyDescent="0.2">
      <c r="A1042" s="1" t="s">
        <v>46</v>
      </c>
      <c r="B1042">
        <v>1</v>
      </c>
      <c r="C1042" s="1" t="s">
        <v>74</v>
      </c>
      <c r="D1042" s="2">
        <v>45740</v>
      </c>
      <c r="E1042" s="1" t="s">
        <v>48</v>
      </c>
      <c r="F1042" s="1" t="s">
        <v>49</v>
      </c>
      <c r="G1042">
        <v>4</v>
      </c>
      <c r="H1042" t="s">
        <v>50</v>
      </c>
      <c r="I1042">
        <v>0</v>
      </c>
      <c r="J1042" t="s">
        <v>51</v>
      </c>
      <c r="K1042" s="1" t="s">
        <v>49</v>
      </c>
      <c r="L1042">
        <v>4</v>
      </c>
      <c r="M1042">
        <v>78.42</v>
      </c>
      <c r="N1042">
        <v>1.6</v>
      </c>
      <c r="O1042">
        <v>25</v>
      </c>
      <c r="Q1042">
        <v>76.820000000000007</v>
      </c>
      <c r="R1042" s="1"/>
    </row>
    <row r="1043" spans="1:18" x14ac:dyDescent="0.2">
      <c r="A1043" s="1" t="s">
        <v>46</v>
      </c>
      <c r="B1043">
        <v>1</v>
      </c>
      <c r="C1043" s="1" t="s">
        <v>54</v>
      </c>
      <c r="D1043" s="2">
        <v>45740</v>
      </c>
      <c r="E1043" s="1" t="s">
        <v>48</v>
      </c>
      <c r="F1043" s="1" t="s">
        <v>49</v>
      </c>
      <c r="G1043">
        <v>2</v>
      </c>
      <c r="H1043" t="s">
        <v>50</v>
      </c>
      <c r="I1043">
        <v>0</v>
      </c>
      <c r="J1043" t="s">
        <v>51</v>
      </c>
      <c r="K1043" s="1" t="s">
        <v>49</v>
      </c>
      <c r="L1043">
        <v>6</v>
      </c>
      <c r="M1043">
        <v>74.010000000000005</v>
      </c>
      <c r="N1043">
        <v>1.2000000000000002</v>
      </c>
      <c r="Q1043">
        <v>72.81</v>
      </c>
      <c r="R1043" s="1"/>
    </row>
    <row r="1044" spans="1:18" x14ac:dyDescent="0.2">
      <c r="A1044" s="1" t="s">
        <v>53</v>
      </c>
      <c r="B1044">
        <v>1</v>
      </c>
      <c r="C1044" s="1" t="s">
        <v>47</v>
      </c>
      <c r="D1044" s="2">
        <v>45740</v>
      </c>
      <c r="E1044" s="1" t="s">
        <v>48</v>
      </c>
      <c r="F1044" s="1" t="s">
        <v>49</v>
      </c>
      <c r="G1044">
        <v>3</v>
      </c>
      <c r="H1044" t="s">
        <v>50</v>
      </c>
      <c r="I1044">
        <v>0</v>
      </c>
      <c r="J1044" t="s">
        <v>51</v>
      </c>
      <c r="K1044" s="1" t="s">
        <v>49</v>
      </c>
      <c r="L1044">
        <v>8</v>
      </c>
      <c r="M1044">
        <v>111.59</v>
      </c>
      <c r="N1044">
        <v>2.4</v>
      </c>
      <c r="O1044">
        <v>14</v>
      </c>
      <c r="Q1044">
        <v>109.19</v>
      </c>
      <c r="R1044" s="1"/>
    </row>
    <row r="1045" spans="1:18" x14ac:dyDescent="0.2">
      <c r="A1045" s="1" t="s">
        <v>46</v>
      </c>
      <c r="B1045">
        <v>2</v>
      </c>
      <c r="C1045" s="1" t="s">
        <v>109</v>
      </c>
      <c r="D1045" s="2">
        <v>45740</v>
      </c>
      <c r="E1045" s="1" t="s">
        <v>48</v>
      </c>
      <c r="F1045" s="1" t="s">
        <v>49</v>
      </c>
      <c r="G1045">
        <v>5</v>
      </c>
      <c r="H1045" t="s">
        <v>50</v>
      </c>
      <c r="I1045">
        <v>0</v>
      </c>
      <c r="J1045" t="s">
        <v>51</v>
      </c>
      <c r="K1045" s="1" t="s">
        <v>49</v>
      </c>
      <c r="L1045">
        <v>1</v>
      </c>
      <c r="M1045">
        <v>20.170000000000002</v>
      </c>
      <c r="N1045">
        <v>0.5</v>
      </c>
      <c r="Q1045">
        <v>19.670000000000002</v>
      </c>
      <c r="R1045" s="1"/>
    </row>
    <row r="1046" spans="1:18" x14ac:dyDescent="0.2">
      <c r="A1046" s="1" t="s">
        <v>46</v>
      </c>
      <c r="B1046">
        <v>2</v>
      </c>
      <c r="C1046" s="1" t="s">
        <v>118</v>
      </c>
      <c r="D1046" s="2">
        <v>45740</v>
      </c>
      <c r="E1046" s="1" t="s">
        <v>48</v>
      </c>
      <c r="F1046" s="1" t="s">
        <v>49</v>
      </c>
      <c r="G1046">
        <v>3.5</v>
      </c>
      <c r="H1046" t="s">
        <v>50</v>
      </c>
      <c r="I1046">
        <v>0</v>
      </c>
      <c r="J1046" t="s">
        <v>51</v>
      </c>
      <c r="K1046" s="1" t="s">
        <v>49</v>
      </c>
      <c r="L1046">
        <v>8</v>
      </c>
      <c r="M1046">
        <v>105.32999999999998</v>
      </c>
      <c r="N1046">
        <v>2.4</v>
      </c>
      <c r="Q1046">
        <v>102.92999999999998</v>
      </c>
      <c r="R1046" s="1"/>
    </row>
    <row r="1047" spans="1:18" x14ac:dyDescent="0.2">
      <c r="A1047" s="1" t="s">
        <v>53</v>
      </c>
      <c r="B1047">
        <v>2</v>
      </c>
      <c r="C1047" s="1" t="s">
        <v>54</v>
      </c>
      <c r="D1047" s="2">
        <v>45740</v>
      </c>
      <c r="E1047" s="1" t="s">
        <v>48</v>
      </c>
      <c r="F1047" s="1" t="s">
        <v>49</v>
      </c>
      <c r="G1047">
        <v>2</v>
      </c>
      <c r="H1047" t="s">
        <v>50</v>
      </c>
      <c r="I1047">
        <v>0</v>
      </c>
      <c r="J1047" t="s">
        <v>51</v>
      </c>
      <c r="K1047" s="1" t="s">
        <v>49</v>
      </c>
      <c r="L1047">
        <v>8</v>
      </c>
      <c r="M1047">
        <v>114.76999999999998</v>
      </c>
      <c r="N1047">
        <v>1.6</v>
      </c>
      <c r="Q1047">
        <v>113.16999999999999</v>
      </c>
      <c r="R1047" s="1"/>
    </row>
    <row r="1048" spans="1:18" x14ac:dyDescent="0.2">
      <c r="A1048" s="1" t="s">
        <v>46</v>
      </c>
      <c r="B1048">
        <v>3</v>
      </c>
      <c r="C1048" s="1" t="s">
        <v>109</v>
      </c>
      <c r="D1048" s="2">
        <v>45740</v>
      </c>
      <c r="E1048" s="1" t="s">
        <v>48</v>
      </c>
      <c r="F1048" s="1" t="s">
        <v>49</v>
      </c>
      <c r="G1048">
        <v>5</v>
      </c>
      <c r="H1048" t="s">
        <v>50</v>
      </c>
      <c r="I1048">
        <v>0</v>
      </c>
      <c r="J1048" t="s">
        <v>51</v>
      </c>
      <c r="K1048" s="1" t="s">
        <v>49</v>
      </c>
      <c r="L1048">
        <v>9</v>
      </c>
      <c r="M1048">
        <v>240.27999999999997</v>
      </c>
      <c r="N1048">
        <v>4.5</v>
      </c>
      <c r="Q1048">
        <v>235.77999999999997</v>
      </c>
      <c r="R1048" s="1"/>
    </row>
    <row r="1049" spans="1:18" x14ac:dyDescent="0.2">
      <c r="A1049" s="1" t="s">
        <v>53</v>
      </c>
      <c r="B1049">
        <v>3</v>
      </c>
      <c r="C1049" s="1" t="s">
        <v>109</v>
      </c>
      <c r="D1049" s="2">
        <v>45740</v>
      </c>
      <c r="E1049" s="1" t="s">
        <v>48</v>
      </c>
      <c r="F1049" s="1" t="s">
        <v>49</v>
      </c>
      <c r="G1049">
        <v>5</v>
      </c>
      <c r="H1049" t="s">
        <v>50</v>
      </c>
      <c r="I1049">
        <v>0</v>
      </c>
      <c r="J1049" t="s">
        <v>51</v>
      </c>
      <c r="K1049" s="1" t="s">
        <v>49</v>
      </c>
      <c r="L1049">
        <v>8</v>
      </c>
      <c r="M1049">
        <v>220.73999999999998</v>
      </c>
      <c r="N1049">
        <v>4</v>
      </c>
      <c r="Q1049">
        <v>216.73999999999998</v>
      </c>
      <c r="R1049" s="1"/>
    </row>
    <row r="1050" spans="1:18" x14ac:dyDescent="0.2">
      <c r="A1050" s="1" t="s">
        <v>46</v>
      </c>
      <c r="B1050">
        <v>4</v>
      </c>
      <c r="C1050" s="1" t="s">
        <v>323</v>
      </c>
      <c r="D1050" s="2">
        <v>45740</v>
      </c>
      <c r="E1050" s="1" t="s">
        <v>281</v>
      </c>
      <c r="F1050" s="1" t="s">
        <v>49</v>
      </c>
      <c r="G1050">
        <v>16</v>
      </c>
      <c r="H1050" t="s">
        <v>134</v>
      </c>
      <c r="I1050" t="s">
        <v>94</v>
      </c>
      <c r="J1050">
        <v>1500</v>
      </c>
      <c r="K1050" s="1" t="s">
        <v>49</v>
      </c>
      <c r="L1050">
        <v>4</v>
      </c>
      <c r="M1050">
        <v>227.9</v>
      </c>
      <c r="N1050">
        <v>8</v>
      </c>
      <c r="Q1050">
        <v>219.9</v>
      </c>
      <c r="R1050" s="1"/>
    </row>
    <row r="1051" spans="1:18" x14ac:dyDescent="0.2">
      <c r="A1051" s="1" t="s">
        <v>46</v>
      </c>
      <c r="B1051">
        <v>4</v>
      </c>
      <c r="C1051" s="1" t="s">
        <v>70</v>
      </c>
      <c r="D1051" s="2">
        <v>45740</v>
      </c>
      <c r="E1051" s="1" t="s">
        <v>48</v>
      </c>
      <c r="F1051" s="1" t="s">
        <v>49</v>
      </c>
      <c r="G1051">
        <v>16</v>
      </c>
      <c r="H1051" t="s">
        <v>50</v>
      </c>
      <c r="I1051">
        <v>0</v>
      </c>
      <c r="J1051" t="s">
        <v>51</v>
      </c>
      <c r="K1051" s="1" t="s">
        <v>49</v>
      </c>
      <c r="L1051">
        <v>10</v>
      </c>
      <c r="M1051">
        <v>512.67999999999995</v>
      </c>
      <c r="N1051">
        <v>16</v>
      </c>
      <c r="Q1051">
        <v>496.67999999999995</v>
      </c>
      <c r="R1051" s="1"/>
    </row>
    <row r="1052" spans="1:18" x14ac:dyDescent="0.2">
      <c r="A1052" s="1" t="s">
        <v>53</v>
      </c>
      <c r="B1052">
        <v>4</v>
      </c>
      <c r="C1052" s="1" t="s">
        <v>70</v>
      </c>
      <c r="D1052" s="2">
        <v>45740</v>
      </c>
      <c r="E1052" s="1" t="s">
        <v>48</v>
      </c>
      <c r="F1052" s="1" t="s">
        <v>49</v>
      </c>
      <c r="G1052">
        <v>16</v>
      </c>
      <c r="H1052" t="s">
        <v>50</v>
      </c>
      <c r="I1052">
        <v>0</v>
      </c>
      <c r="J1052" t="s">
        <v>51</v>
      </c>
      <c r="K1052" s="1" t="s">
        <v>49</v>
      </c>
      <c r="L1052">
        <v>16</v>
      </c>
      <c r="M1052">
        <v>807.72</v>
      </c>
      <c r="N1052">
        <v>25.6</v>
      </c>
      <c r="Q1052">
        <v>782.12</v>
      </c>
      <c r="R1052" s="1"/>
    </row>
    <row r="1053" spans="1:18" x14ac:dyDescent="0.2">
      <c r="A1053" s="1" t="s">
        <v>46</v>
      </c>
      <c r="B1053">
        <v>5</v>
      </c>
      <c r="C1053" s="1" t="s">
        <v>83</v>
      </c>
      <c r="D1053" s="2">
        <v>45740</v>
      </c>
      <c r="E1053" s="1" t="s">
        <v>48</v>
      </c>
      <c r="F1053" s="1" t="s">
        <v>49</v>
      </c>
      <c r="G1053">
        <v>8</v>
      </c>
      <c r="H1053" t="s">
        <v>50</v>
      </c>
      <c r="I1053">
        <v>0</v>
      </c>
      <c r="J1053" t="s">
        <v>51</v>
      </c>
      <c r="K1053" s="1" t="s">
        <v>49</v>
      </c>
      <c r="L1053">
        <v>9</v>
      </c>
      <c r="M1053">
        <v>383.90000000000003</v>
      </c>
      <c r="N1053">
        <v>8.1</v>
      </c>
      <c r="Q1053">
        <v>375.8</v>
      </c>
      <c r="R1053" s="1"/>
    </row>
    <row r="1054" spans="1:18" x14ac:dyDescent="0.2">
      <c r="A1054" s="1" t="s">
        <v>46</v>
      </c>
      <c r="B1054">
        <v>5</v>
      </c>
      <c r="C1054" s="1" t="s">
        <v>66</v>
      </c>
      <c r="D1054" s="2">
        <v>45740</v>
      </c>
      <c r="E1054" s="1" t="s">
        <v>48</v>
      </c>
      <c r="F1054" s="1" t="s">
        <v>49</v>
      </c>
      <c r="G1054">
        <v>10</v>
      </c>
      <c r="H1054" t="s">
        <v>50</v>
      </c>
      <c r="I1054">
        <v>0</v>
      </c>
      <c r="J1054" t="s">
        <v>51</v>
      </c>
      <c r="K1054" s="1" t="s">
        <v>49</v>
      </c>
      <c r="L1054">
        <v>3</v>
      </c>
      <c r="M1054">
        <v>103.25</v>
      </c>
      <c r="N1054">
        <v>3.3000000000000003</v>
      </c>
      <c r="Q1054">
        <v>99.95</v>
      </c>
      <c r="R1054" s="1"/>
    </row>
    <row r="1055" spans="1:18" x14ac:dyDescent="0.2">
      <c r="A1055" s="1" t="s">
        <v>53</v>
      </c>
      <c r="B1055">
        <v>5</v>
      </c>
      <c r="C1055" s="1" t="s">
        <v>66</v>
      </c>
      <c r="D1055" s="2">
        <v>45740</v>
      </c>
      <c r="E1055" s="1" t="s">
        <v>48</v>
      </c>
      <c r="F1055" s="1" t="s">
        <v>49</v>
      </c>
      <c r="G1055">
        <v>10</v>
      </c>
      <c r="H1055" t="s">
        <v>50</v>
      </c>
      <c r="I1055">
        <v>0</v>
      </c>
      <c r="J1055" t="s">
        <v>51</v>
      </c>
      <c r="K1055" s="1" t="s">
        <v>49</v>
      </c>
      <c r="L1055">
        <v>11</v>
      </c>
      <c r="M1055">
        <v>553.46</v>
      </c>
      <c r="N1055">
        <v>12.100000000000001</v>
      </c>
      <c r="Q1055">
        <v>541.36</v>
      </c>
      <c r="R1055" s="1"/>
    </row>
    <row r="1056" spans="1:18" x14ac:dyDescent="0.2">
      <c r="A1056" s="1" t="s">
        <v>46</v>
      </c>
      <c r="B1056">
        <v>1</v>
      </c>
      <c r="C1056" s="1" t="s">
        <v>54</v>
      </c>
      <c r="D1056" s="2">
        <v>45741</v>
      </c>
      <c r="E1056" s="1" t="s">
        <v>48</v>
      </c>
      <c r="F1056" s="1" t="s">
        <v>49</v>
      </c>
      <c r="G1056">
        <v>2</v>
      </c>
      <c r="H1056" t="s">
        <v>50</v>
      </c>
      <c r="I1056">
        <v>0</v>
      </c>
      <c r="J1056" t="s">
        <v>51</v>
      </c>
      <c r="K1056" s="1" t="s">
        <v>49</v>
      </c>
      <c r="L1056">
        <v>10</v>
      </c>
      <c r="M1056">
        <v>121.44999999999999</v>
      </c>
      <c r="N1056">
        <v>2</v>
      </c>
      <c r="O1056">
        <v>21</v>
      </c>
      <c r="Q1056">
        <v>119.44999999999999</v>
      </c>
      <c r="R1056" s="1"/>
    </row>
    <row r="1057" spans="1:18" x14ac:dyDescent="0.2">
      <c r="A1057" s="1" t="s">
        <v>53</v>
      </c>
      <c r="B1057">
        <v>1</v>
      </c>
      <c r="C1057" s="1" t="s">
        <v>54</v>
      </c>
      <c r="D1057" s="2">
        <v>45741</v>
      </c>
      <c r="E1057" s="1" t="s">
        <v>48</v>
      </c>
      <c r="F1057" s="1" t="s">
        <v>49</v>
      </c>
      <c r="G1057">
        <v>2</v>
      </c>
      <c r="H1057" t="s">
        <v>50</v>
      </c>
      <c r="I1057">
        <v>0</v>
      </c>
      <c r="J1057" t="s">
        <v>51</v>
      </c>
      <c r="K1057" s="1" t="s">
        <v>49</v>
      </c>
      <c r="L1057">
        <v>9</v>
      </c>
      <c r="M1057">
        <v>121.67000000000002</v>
      </c>
      <c r="N1057">
        <v>1.8</v>
      </c>
      <c r="O1057">
        <v>17.2</v>
      </c>
      <c r="Q1057">
        <v>119.87000000000002</v>
      </c>
      <c r="R1057" s="1"/>
    </row>
    <row r="1058" spans="1:18" x14ac:dyDescent="0.2">
      <c r="A1058" s="1" t="s">
        <v>46</v>
      </c>
      <c r="B1058">
        <v>2</v>
      </c>
      <c r="C1058" s="1" t="s">
        <v>47</v>
      </c>
      <c r="D1058" s="2">
        <v>45741</v>
      </c>
      <c r="E1058" s="1" t="s">
        <v>48</v>
      </c>
      <c r="F1058" s="1" t="s">
        <v>49</v>
      </c>
      <c r="G1058">
        <v>3</v>
      </c>
      <c r="H1058" t="s">
        <v>50</v>
      </c>
      <c r="I1058">
        <v>0</v>
      </c>
      <c r="J1058" t="s">
        <v>51</v>
      </c>
      <c r="K1058" s="1" t="s">
        <v>49</v>
      </c>
      <c r="L1058">
        <v>8</v>
      </c>
      <c r="M1058">
        <v>113.14</v>
      </c>
      <c r="N1058">
        <v>2.4</v>
      </c>
      <c r="Q1058">
        <v>110.74</v>
      </c>
      <c r="R1058" s="1"/>
    </row>
    <row r="1059" spans="1:18" x14ac:dyDescent="0.2">
      <c r="A1059" s="1" t="s">
        <v>53</v>
      </c>
      <c r="B1059">
        <v>2</v>
      </c>
      <c r="C1059" s="1" t="s">
        <v>47</v>
      </c>
      <c r="D1059" s="2">
        <v>45741</v>
      </c>
      <c r="E1059" s="1" t="s">
        <v>48</v>
      </c>
      <c r="F1059" s="1" t="s">
        <v>49</v>
      </c>
      <c r="G1059">
        <v>3</v>
      </c>
      <c r="H1059" t="s">
        <v>50</v>
      </c>
      <c r="I1059">
        <v>0</v>
      </c>
      <c r="J1059" t="s">
        <v>51</v>
      </c>
      <c r="K1059" s="1" t="s">
        <v>49</v>
      </c>
      <c r="L1059">
        <v>9</v>
      </c>
      <c r="M1059">
        <v>129.18</v>
      </c>
      <c r="N1059">
        <v>2.6999999999999997</v>
      </c>
      <c r="Q1059">
        <v>126.48</v>
      </c>
      <c r="R1059" s="1"/>
    </row>
    <row r="1060" spans="1:18" x14ac:dyDescent="0.2">
      <c r="A1060" s="1" t="s">
        <v>46</v>
      </c>
      <c r="B1060">
        <v>3</v>
      </c>
      <c r="C1060" s="1" t="s">
        <v>109</v>
      </c>
      <c r="D1060" s="2">
        <v>45741</v>
      </c>
      <c r="E1060" s="1" t="s">
        <v>48</v>
      </c>
      <c r="F1060" s="1" t="s">
        <v>49</v>
      </c>
      <c r="G1060">
        <v>5</v>
      </c>
      <c r="H1060" t="s">
        <v>50</v>
      </c>
      <c r="I1060">
        <v>0</v>
      </c>
      <c r="J1060" t="s">
        <v>51</v>
      </c>
      <c r="K1060" s="1" t="s">
        <v>49</v>
      </c>
      <c r="L1060">
        <v>8</v>
      </c>
      <c r="M1060">
        <v>214.83</v>
      </c>
      <c r="N1060">
        <v>4.8</v>
      </c>
      <c r="Q1060">
        <v>210.03</v>
      </c>
      <c r="R1060" s="1"/>
    </row>
    <row r="1061" spans="1:18" x14ac:dyDescent="0.2">
      <c r="A1061" s="1" t="s">
        <v>53</v>
      </c>
      <c r="B1061">
        <v>3</v>
      </c>
      <c r="C1061" s="1" t="s">
        <v>109</v>
      </c>
      <c r="D1061" s="2">
        <v>45741</v>
      </c>
      <c r="E1061" s="1" t="s">
        <v>48</v>
      </c>
      <c r="F1061" s="1" t="s">
        <v>49</v>
      </c>
      <c r="G1061">
        <v>5</v>
      </c>
      <c r="H1061" t="s">
        <v>50</v>
      </c>
      <c r="I1061">
        <v>0</v>
      </c>
      <c r="J1061" t="s">
        <v>51</v>
      </c>
      <c r="K1061" s="1" t="s">
        <v>49</v>
      </c>
      <c r="L1061">
        <v>9</v>
      </c>
      <c r="M1061">
        <v>243.8</v>
      </c>
      <c r="N1061">
        <v>4.5</v>
      </c>
      <c r="Q1061">
        <v>239.3</v>
      </c>
      <c r="R1061" s="1"/>
    </row>
    <row r="1062" spans="1:18" x14ac:dyDescent="0.2">
      <c r="A1062" s="1" t="s">
        <v>46</v>
      </c>
      <c r="B1062">
        <v>4</v>
      </c>
      <c r="C1062" s="1" t="s">
        <v>324</v>
      </c>
      <c r="D1062" s="2">
        <v>45741</v>
      </c>
      <c r="E1062" s="1" t="s">
        <v>48</v>
      </c>
      <c r="F1062" s="1" t="s">
        <v>49</v>
      </c>
      <c r="G1062">
        <v>20</v>
      </c>
      <c r="H1062" t="s">
        <v>62</v>
      </c>
      <c r="I1062">
        <v>0</v>
      </c>
      <c r="J1062">
        <v>500</v>
      </c>
      <c r="K1062" s="1" t="s">
        <v>49</v>
      </c>
      <c r="L1062">
        <v>9</v>
      </c>
      <c r="M1062">
        <v>575.51</v>
      </c>
      <c r="N1062">
        <v>24.3</v>
      </c>
      <c r="Q1062">
        <v>551.21</v>
      </c>
      <c r="R1062" s="1"/>
    </row>
    <row r="1063" spans="1:18" x14ac:dyDescent="0.2">
      <c r="A1063" s="1" t="s">
        <v>53</v>
      </c>
      <c r="B1063">
        <v>4</v>
      </c>
      <c r="C1063" s="1" t="s">
        <v>325</v>
      </c>
      <c r="D1063" s="2">
        <v>45741</v>
      </c>
      <c r="E1063" s="1" t="s">
        <v>48</v>
      </c>
      <c r="F1063" s="1" t="s">
        <v>49</v>
      </c>
      <c r="G1063">
        <v>20</v>
      </c>
      <c r="H1063">
        <v>8</v>
      </c>
      <c r="I1063">
        <v>0</v>
      </c>
      <c r="J1063">
        <v>250</v>
      </c>
      <c r="K1063" s="1" t="s">
        <v>49</v>
      </c>
      <c r="L1063">
        <v>5</v>
      </c>
      <c r="M1063">
        <v>282.38</v>
      </c>
      <c r="N1063">
        <v>12</v>
      </c>
      <c r="Q1063">
        <v>270.38</v>
      </c>
      <c r="R1063" s="1"/>
    </row>
    <row r="1064" spans="1:18" x14ac:dyDescent="0.2">
      <c r="A1064" s="1" t="s">
        <v>53</v>
      </c>
      <c r="B1064">
        <v>4</v>
      </c>
      <c r="C1064" s="1" t="s">
        <v>326</v>
      </c>
      <c r="D1064" s="2">
        <v>45741</v>
      </c>
      <c r="E1064" s="1" t="s">
        <v>48</v>
      </c>
      <c r="F1064" s="1" t="s">
        <v>49</v>
      </c>
      <c r="G1064">
        <v>22</v>
      </c>
      <c r="H1064">
        <v>7</v>
      </c>
      <c r="I1064">
        <v>0</v>
      </c>
      <c r="J1064">
        <v>250</v>
      </c>
      <c r="K1064" s="1" t="s">
        <v>49</v>
      </c>
      <c r="L1064">
        <v>5</v>
      </c>
      <c r="M1064">
        <v>290.16000000000003</v>
      </c>
      <c r="N1064">
        <v>11</v>
      </c>
      <c r="Q1064">
        <v>279.16000000000003</v>
      </c>
      <c r="R1064" s="1"/>
    </row>
    <row r="1065" spans="1:18" x14ac:dyDescent="0.2">
      <c r="A1065" s="1" t="s">
        <v>53</v>
      </c>
      <c r="B1065">
        <v>4</v>
      </c>
      <c r="C1065" s="1" t="s">
        <v>327</v>
      </c>
      <c r="D1065" s="2">
        <v>45741</v>
      </c>
      <c r="E1065" s="1" t="s">
        <v>48</v>
      </c>
      <c r="F1065" s="1" t="s">
        <v>49</v>
      </c>
      <c r="G1065">
        <v>20</v>
      </c>
      <c r="H1065" t="s">
        <v>209</v>
      </c>
      <c r="I1065" t="s">
        <v>100</v>
      </c>
      <c r="J1065">
        <v>60</v>
      </c>
      <c r="K1065" s="1" t="s">
        <v>49</v>
      </c>
      <c r="L1065">
        <v>2</v>
      </c>
      <c r="M1065">
        <v>75.400000000000006</v>
      </c>
      <c r="N1065">
        <v>4.8</v>
      </c>
      <c r="Q1065">
        <v>70.600000000000009</v>
      </c>
      <c r="R1065" s="1"/>
    </row>
    <row r="1066" spans="1:18" x14ac:dyDescent="0.2">
      <c r="A1066" s="1" t="s">
        <v>53</v>
      </c>
      <c r="B1066">
        <v>4</v>
      </c>
      <c r="C1066" s="1" t="s">
        <v>89</v>
      </c>
      <c r="D1066" s="2">
        <v>45741</v>
      </c>
      <c r="E1066" s="1" t="s">
        <v>48</v>
      </c>
      <c r="F1066" s="1" t="s">
        <v>49</v>
      </c>
      <c r="G1066">
        <v>22</v>
      </c>
      <c r="H1066" t="s">
        <v>50</v>
      </c>
      <c r="I1066">
        <v>0</v>
      </c>
      <c r="J1066" t="s">
        <v>51</v>
      </c>
      <c r="K1066" s="1" t="s">
        <v>49</v>
      </c>
      <c r="L1066">
        <v>1</v>
      </c>
      <c r="M1066">
        <v>60.59</v>
      </c>
      <c r="N1066">
        <v>2.2000000000000002</v>
      </c>
      <c r="Q1066">
        <v>58.39</v>
      </c>
      <c r="R1066" s="1"/>
    </row>
    <row r="1067" spans="1:18" x14ac:dyDescent="0.2">
      <c r="A1067" s="1" t="s">
        <v>46</v>
      </c>
      <c r="B1067">
        <v>5</v>
      </c>
      <c r="C1067" s="1" t="s">
        <v>66</v>
      </c>
      <c r="D1067" s="2">
        <v>45741</v>
      </c>
      <c r="E1067" s="1" t="s">
        <v>48</v>
      </c>
      <c r="F1067" s="1" t="s">
        <v>49</v>
      </c>
      <c r="G1067">
        <v>10</v>
      </c>
      <c r="H1067" t="s">
        <v>50</v>
      </c>
      <c r="I1067">
        <v>0</v>
      </c>
      <c r="J1067" t="s">
        <v>51</v>
      </c>
      <c r="K1067" s="1" t="s">
        <v>49</v>
      </c>
      <c r="L1067">
        <v>9</v>
      </c>
      <c r="M1067">
        <v>408.25</v>
      </c>
      <c r="N1067">
        <v>9</v>
      </c>
      <c r="Q1067">
        <v>399.25</v>
      </c>
      <c r="R1067" s="1"/>
    </row>
    <row r="1068" spans="1:18" x14ac:dyDescent="0.2">
      <c r="A1068" s="1" t="s">
        <v>53</v>
      </c>
      <c r="B1068">
        <v>5</v>
      </c>
      <c r="C1068" s="1" t="s">
        <v>66</v>
      </c>
      <c r="D1068" s="2">
        <v>45741</v>
      </c>
      <c r="E1068" s="1" t="s">
        <v>48</v>
      </c>
      <c r="F1068" s="1" t="s">
        <v>49</v>
      </c>
      <c r="G1068">
        <v>10</v>
      </c>
      <c r="H1068" t="s">
        <v>50</v>
      </c>
      <c r="I1068">
        <v>0</v>
      </c>
      <c r="J1068" t="s">
        <v>51</v>
      </c>
      <c r="K1068" s="1" t="s">
        <v>49</v>
      </c>
      <c r="L1068">
        <v>10</v>
      </c>
      <c r="M1068">
        <v>506.3</v>
      </c>
      <c r="N1068">
        <v>11</v>
      </c>
      <c r="Q1068">
        <v>495.3</v>
      </c>
      <c r="R1068" s="1"/>
    </row>
    <row r="1069" spans="1:18" x14ac:dyDescent="0.2">
      <c r="A1069" s="1" t="s">
        <v>46</v>
      </c>
      <c r="B1069">
        <v>1</v>
      </c>
      <c r="C1069" s="1" t="s">
        <v>54</v>
      </c>
      <c r="D1069" s="2">
        <v>45742</v>
      </c>
      <c r="E1069" s="1" t="s">
        <v>48</v>
      </c>
      <c r="F1069" s="1" t="s">
        <v>49</v>
      </c>
      <c r="G1069">
        <v>2</v>
      </c>
      <c r="H1069" t="s">
        <v>50</v>
      </c>
      <c r="I1069">
        <v>0</v>
      </c>
      <c r="J1069" t="s">
        <v>51</v>
      </c>
      <c r="K1069" s="1" t="s">
        <v>49</v>
      </c>
      <c r="L1069">
        <v>9</v>
      </c>
      <c r="M1069">
        <v>123.97</v>
      </c>
      <c r="N1069">
        <v>1.8</v>
      </c>
      <c r="O1069">
        <v>70</v>
      </c>
      <c r="Q1069">
        <v>122.17</v>
      </c>
      <c r="R1069" s="1"/>
    </row>
    <row r="1070" spans="1:18" x14ac:dyDescent="0.2">
      <c r="A1070" s="1" t="s">
        <v>53</v>
      </c>
      <c r="B1070">
        <v>1</v>
      </c>
      <c r="C1070" s="1" t="s">
        <v>54</v>
      </c>
      <c r="D1070" s="2">
        <v>45742</v>
      </c>
      <c r="E1070" s="1" t="s">
        <v>48</v>
      </c>
      <c r="F1070" s="1" t="s">
        <v>49</v>
      </c>
      <c r="G1070">
        <v>2</v>
      </c>
      <c r="H1070" t="s">
        <v>50</v>
      </c>
      <c r="I1070">
        <v>0</v>
      </c>
      <c r="J1070" t="s">
        <v>51</v>
      </c>
      <c r="K1070" s="1" t="s">
        <v>49</v>
      </c>
      <c r="L1070">
        <v>4</v>
      </c>
      <c r="M1070">
        <v>118</v>
      </c>
      <c r="N1070">
        <v>0.8</v>
      </c>
      <c r="O1070">
        <v>98.56</v>
      </c>
      <c r="Q1070">
        <v>117.2</v>
      </c>
      <c r="R1070" s="1"/>
    </row>
    <row r="1071" spans="1:18" x14ac:dyDescent="0.2">
      <c r="A1071" s="1" t="s">
        <v>46</v>
      </c>
      <c r="B1071">
        <v>2</v>
      </c>
      <c r="C1071" s="1" t="s">
        <v>47</v>
      </c>
      <c r="D1071" s="2">
        <v>45742</v>
      </c>
      <c r="E1071" s="1" t="s">
        <v>48</v>
      </c>
      <c r="F1071" s="1" t="s">
        <v>49</v>
      </c>
      <c r="G1071">
        <v>3</v>
      </c>
      <c r="H1071" t="s">
        <v>50</v>
      </c>
      <c r="I1071">
        <v>0</v>
      </c>
      <c r="J1071" t="s">
        <v>51</v>
      </c>
      <c r="K1071" s="1" t="s">
        <v>49</v>
      </c>
      <c r="L1071">
        <v>4</v>
      </c>
      <c r="M1071">
        <v>48.07</v>
      </c>
      <c r="N1071">
        <v>1.2</v>
      </c>
      <c r="Q1071">
        <v>46.87</v>
      </c>
      <c r="R1071" s="1"/>
    </row>
    <row r="1072" spans="1:18" x14ac:dyDescent="0.2">
      <c r="A1072" s="1" t="s">
        <v>46</v>
      </c>
      <c r="B1072">
        <v>2</v>
      </c>
      <c r="C1072" s="1" t="s">
        <v>328</v>
      </c>
      <c r="D1072" s="2">
        <v>45742</v>
      </c>
      <c r="E1072" s="1" t="s">
        <v>48</v>
      </c>
      <c r="F1072" s="1" t="s">
        <v>49</v>
      </c>
      <c r="G1072">
        <v>4.5</v>
      </c>
      <c r="H1072" t="s">
        <v>50</v>
      </c>
      <c r="I1072">
        <v>0</v>
      </c>
      <c r="J1072" t="s">
        <v>51</v>
      </c>
      <c r="K1072" s="1" t="s">
        <v>49</v>
      </c>
      <c r="L1072">
        <v>5</v>
      </c>
      <c r="M1072">
        <v>75.97</v>
      </c>
      <c r="N1072">
        <v>2.25</v>
      </c>
      <c r="Q1072">
        <v>73.72</v>
      </c>
      <c r="R1072" s="1"/>
    </row>
    <row r="1073" spans="1:18" x14ac:dyDescent="0.2">
      <c r="A1073" s="1" t="s">
        <v>53</v>
      </c>
      <c r="B1073">
        <v>2</v>
      </c>
      <c r="C1073" s="1" t="s">
        <v>328</v>
      </c>
      <c r="D1073" s="2">
        <v>45742</v>
      </c>
      <c r="E1073" s="1" t="s">
        <v>48</v>
      </c>
      <c r="F1073" s="1" t="s">
        <v>49</v>
      </c>
      <c r="G1073">
        <v>4.5</v>
      </c>
      <c r="H1073" t="s">
        <v>50</v>
      </c>
      <c r="I1073">
        <v>0</v>
      </c>
      <c r="J1073" t="s">
        <v>51</v>
      </c>
      <c r="K1073" s="1" t="s">
        <v>49</v>
      </c>
      <c r="L1073">
        <v>6</v>
      </c>
      <c r="M1073">
        <v>116.81</v>
      </c>
      <c r="N1073">
        <v>2.7</v>
      </c>
      <c r="Q1073">
        <v>114.11</v>
      </c>
      <c r="R1073" s="1"/>
    </row>
    <row r="1074" spans="1:18" x14ac:dyDescent="0.2">
      <c r="A1074" s="1" t="s">
        <v>46</v>
      </c>
      <c r="B1074">
        <v>3</v>
      </c>
      <c r="C1074" s="1" t="s">
        <v>109</v>
      </c>
      <c r="D1074" s="2">
        <v>45742</v>
      </c>
      <c r="E1074" s="1" t="s">
        <v>48</v>
      </c>
      <c r="F1074" s="1" t="s">
        <v>49</v>
      </c>
      <c r="G1074">
        <v>5</v>
      </c>
      <c r="H1074" t="s">
        <v>50</v>
      </c>
      <c r="I1074">
        <v>0</v>
      </c>
      <c r="J1074" t="s">
        <v>51</v>
      </c>
      <c r="K1074" s="1" t="s">
        <v>49</v>
      </c>
      <c r="L1074">
        <v>8</v>
      </c>
      <c r="M1074">
        <v>219.90999999999997</v>
      </c>
      <c r="N1074">
        <v>4.8</v>
      </c>
      <c r="Q1074">
        <v>215.10999999999996</v>
      </c>
      <c r="R1074" s="1"/>
    </row>
    <row r="1075" spans="1:18" x14ac:dyDescent="0.2">
      <c r="A1075" s="1" t="s">
        <v>53</v>
      </c>
      <c r="B1075">
        <v>3</v>
      </c>
      <c r="C1075" s="1" t="s">
        <v>109</v>
      </c>
      <c r="D1075" s="2">
        <v>45742</v>
      </c>
      <c r="E1075" s="1" t="s">
        <v>48</v>
      </c>
      <c r="F1075" s="1" t="s">
        <v>49</v>
      </c>
      <c r="G1075">
        <v>5</v>
      </c>
      <c r="H1075" t="s">
        <v>50</v>
      </c>
      <c r="I1075">
        <v>0</v>
      </c>
      <c r="J1075" t="s">
        <v>51</v>
      </c>
      <c r="K1075" s="1" t="s">
        <v>49</v>
      </c>
      <c r="L1075">
        <v>9</v>
      </c>
      <c r="M1075">
        <v>250.53999999999996</v>
      </c>
      <c r="N1075">
        <v>5.3999999999999995</v>
      </c>
      <c r="Q1075">
        <v>245.13999999999996</v>
      </c>
      <c r="R1075" s="1"/>
    </row>
    <row r="1076" spans="1:18" x14ac:dyDescent="0.2">
      <c r="A1076" s="1" t="s">
        <v>46</v>
      </c>
      <c r="B1076">
        <v>4</v>
      </c>
      <c r="C1076" s="1" t="s">
        <v>149</v>
      </c>
      <c r="D1076" s="2">
        <v>45742</v>
      </c>
      <c r="E1076" s="1" t="s">
        <v>48</v>
      </c>
      <c r="F1076" s="1" t="s">
        <v>49</v>
      </c>
      <c r="G1076">
        <v>20</v>
      </c>
      <c r="H1076" t="s">
        <v>50</v>
      </c>
      <c r="I1076">
        <v>0</v>
      </c>
      <c r="J1076" t="s">
        <v>51</v>
      </c>
      <c r="K1076" s="1" t="s">
        <v>49</v>
      </c>
      <c r="L1076">
        <v>3</v>
      </c>
      <c r="M1076">
        <v>148.97999999999999</v>
      </c>
      <c r="N1076">
        <v>6</v>
      </c>
      <c r="Q1076">
        <v>142.97999999999999</v>
      </c>
      <c r="R1076" s="1"/>
    </row>
    <row r="1077" spans="1:18" x14ac:dyDescent="0.2">
      <c r="A1077" s="1" t="s">
        <v>46</v>
      </c>
      <c r="B1077">
        <v>4</v>
      </c>
      <c r="C1077" s="1" t="s">
        <v>329</v>
      </c>
      <c r="D1077" s="2">
        <v>45742</v>
      </c>
      <c r="E1077" s="1" t="s">
        <v>48</v>
      </c>
      <c r="F1077" s="1" t="s">
        <v>49</v>
      </c>
      <c r="G1077">
        <v>17</v>
      </c>
      <c r="H1077">
        <v>5</v>
      </c>
      <c r="I1077">
        <v>0</v>
      </c>
      <c r="J1077">
        <v>1000</v>
      </c>
      <c r="K1077" s="1" t="s">
        <v>49</v>
      </c>
      <c r="L1077">
        <v>5</v>
      </c>
      <c r="M1077">
        <v>206.00000000000003</v>
      </c>
      <c r="N1077">
        <v>8.5</v>
      </c>
      <c r="Q1077">
        <v>197.50000000000003</v>
      </c>
      <c r="R1077" s="1"/>
    </row>
    <row r="1078" spans="1:18" x14ac:dyDescent="0.2">
      <c r="A1078" s="1" t="s">
        <v>46</v>
      </c>
      <c r="B1078">
        <v>4</v>
      </c>
      <c r="C1078" s="1" t="s">
        <v>330</v>
      </c>
      <c r="D1078" s="2">
        <v>45742</v>
      </c>
      <c r="E1078" s="1" t="s">
        <v>331</v>
      </c>
      <c r="F1078" s="1" t="s">
        <v>49</v>
      </c>
      <c r="G1078">
        <v>21</v>
      </c>
      <c r="H1078" t="s">
        <v>332</v>
      </c>
      <c r="I1078" t="s">
        <v>100</v>
      </c>
      <c r="J1078">
        <v>600</v>
      </c>
      <c r="K1078" s="1" t="s">
        <v>49</v>
      </c>
      <c r="L1078">
        <v>8</v>
      </c>
      <c r="M1078">
        <v>443.78000000000003</v>
      </c>
      <c r="N1078">
        <v>17.600000000000001</v>
      </c>
      <c r="Q1078">
        <v>426.18</v>
      </c>
      <c r="R1078" s="1"/>
    </row>
    <row r="1079" spans="1:18" x14ac:dyDescent="0.2">
      <c r="A1079" s="1" t="s">
        <v>53</v>
      </c>
      <c r="B1079">
        <v>4</v>
      </c>
      <c r="C1079" s="1" t="s">
        <v>330</v>
      </c>
      <c r="D1079" s="2">
        <v>45742</v>
      </c>
      <c r="E1079" s="1" t="s">
        <v>331</v>
      </c>
      <c r="F1079" s="1" t="s">
        <v>49</v>
      </c>
      <c r="G1079">
        <v>21</v>
      </c>
      <c r="H1079" t="s">
        <v>332</v>
      </c>
      <c r="I1079" t="s">
        <v>100</v>
      </c>
      <c r="J1079">
        <v>600</v>
      </c>
      <c r="K1079" s="1" t="s">
        <v>49</v>
      </c>
      <c r="L1079">
        <v>6</v>
      </c>
      <c r="M1079">
        <v>381.96999999999997</v>
      </c>
      <c r="N1079">
        <v>13.200000000000001</v>
      </c>
      <c r="Q1079">
        <v>368.77</v>
      </c>
      <c r="R1079" s="1"/>
    </row>
    <row r="1080" spans="1:18" x14ac:dyDescent="0.2">
      <c r="A1080" s="1" t="s">
        <v>53</v>
      </c>
      <c r="B1080">
        <v>4</v>
      </c>
      <c r="C1080" s="1" t="s">
        <v>329</v>
      </c>
      <c r="D1080" s="2">
        <v>45742</v>
      </c>
      <c r="E1080" s="1" t="s">
        <v>48</v>
      </c>
      <c r="F1080" s="1" t="s">
        <v>49</v>
      </c>
      <c r="G1080">
        <v>17</v>
      </c>
      <c r="H1080">
        <v>5</v>
      </c>
      <c r="I1080">
        <v>0</v>
      </c>
      <c r="J1080">
        <v>1000</v>
      </c>
      <c r="K1080" s="1" t="s">
        <v>49</v>
      </c>
      <c r="L1080">
        <v>7</v>
      </c>
      <c r="M1080">
        <v>345.68</v>
      </c>
      <c r="N1080">
        <v>13.299999999999999</v>
      </c>
      <c r="Q1080">
        <v>332.38</v>
      </c>
      <c r="R1080" s="1"/>
    </row>
    <row r="1081" spans="1:18" x14ac:dyDescent="0.2">
      <c r="A1081" s="1" t="s">
        <v>46</v>
      </c>
      <c r="B1081">
        <v>5</v>
      </c>
      <c r="C1081" s="1" t="s">
        <v>66</v>
      </c>
      <c r="D1081" s="2">
        <v>45742</v>
      </c>
      <c r="E1081" s="1" t="s">
        <v>48</v>
      </c>
      <c r="F1081" s="1" t="s">
        <v>49</v>
      </c>
      <c r="G1081">
        <v>10</v>
      </c>
      <c r="H1081" t="s">
        <v>50</v>
      </c>
      <c r="I1081">
        <v>0</v>
      </c>
      <c r="J1081" t="s">
        <v>51</v>
      </c>
      <c r="K1081" s="1" t="s">
        <v>49</v>
      </c>
      <c r="L1081">
        <v>11</v>
      </c>
      <c r="M1081">
        <v>520.89</v>
      </c>
      <c r="N1081">
        <v>12.649999999999999</v>
      </c>
      <c r="Q1081">
        <v>508.24</v>
      </c>
      <c r="R1081" s="1"/>
    </row>
    <row r="1082" spans="1:18" x14ac:dyDescent="0.2">
      <c r="A1082" s="1" t="s">
        <v>53</v>
      </c>
      <c r="B1082">
        <v>5</v>
      </c>
      <c r="C1082" s="1" t="s">
        <v>66</v>
      </c>
      <c r="D1082" s="2">
        <v>45742</v>
      </c>
      <c r="E1082" s="1" t="s">
        <v>48</v>
      </c>
      <c r="F1082" s="1" t="s">
        <v>49</v>
      </c>
      <c r="G1082">
        <v>10</v>
      </c>
      <c r="H1082" t="s">
        <v>50</v>
      </c>
      <c r="I1082">
        <v>0</v>
      </c>
      <c r="J1082" t="s">
        <v>51</v>
      </c>
      <c r="K1082" s="1" t="s">
        <v>49</v>
      </c>
      <c r="L1082">
        <v>11</v>
      </c>
      <c r="M1082">
        <v>513.16000000000008</v>
      </c>
      <c r="N1082">
        <v>12.649999999999999</v>
      </c>
      <c r="Q1082">
        <v>500.5100000000001</v>
      </c>
      <c r="R1082" s="1"/>
    </row>
    <row r="1083" spans="1:18" x14ac:dyDescent="0.2">
      <c r="A1083" s="1" t="s">
        <v>46</v>
      </c>
      <c r="B1083">
        <v>1</v>
      </c>
      <c r="C1083" s="1" t="s">
        <v>54</v>
      </c>
      <c r="D1083" s="2">
        <v>45743</v>
      </c>
      <c r="E1083" s="1" t="s">
        <v>48</v>
      </c>
      <c r="F1083" s="1" t="s">
        <v>49</v>
      </c>
      <c r="G1083">
        <v>2</v>
      </c>
      <c r="H1083" t="s">
        <v>50</v>
      </c>
      <c r="I1083">
        <v>0</v>
      </c>
      <c r="J1083" t="s">
        <v>51</v>
      </c>
      <c r="K1083" s="1" t="s">
        <v>49</v>
      </c>
      <c r="L1083">
        <v>9</v>
      </c>
      <c r="M1083">
        <v>129.12</v>
      </c>
      <c r="N1083">
        <v>1.8</v>
      </c>
      <c r="O1083">
        <v>40</v>
      </c>
      <c r="Q1083">
        <v>127.32000000000001</v>
      </c>
      <c r="R1083" s="1"/>
    </row>
    <row r="1084" spans="1:18" x14ac:dyDescent="0.2">
      <c r="A1084" s="1" t="s">
        <v>53</v>
      </c>
      <c r="B1084">
        <v>1</v>
      </c>
      <c r="C1084" s="1" t="s">
        <v>54</v>
      </c>
      <c r="D1084" s="2">
        <v>45743</v>
      </c>
      <c r="E1084" s="1" t="s">
        <v>48</v>
      </c>
      <c r="F1084" s="1" t="s">
        <v>49</v>
      </c>
      <c r="G1084">
        <v>2</v>
      </c>
      <c r="H1084" t="s">
        <v>50</v>
      </c>
      <c r="I1084">
        <v>0</v>
      </c>
      <c r="J1084" t="s">
        <v>51</v>
      </c>
      <c r="K1084" s="1" t="s">
        <v>49</v>
      </c>
      <c r="L1084">
        <v>5</v>
      </c>
      <c r="M1084">
        <v>120.43</v>
      </c>
      <c r="N1084">
        <v>1</v>
      </c>
      <c r="O1084">
        <v>13</v>
      </c>
      <c r="Q1084">
        <v>119.43</v>
      </c>
      <c r="R1084" s="1"/>
    </row>
    <row r="1085" spans="1:18" x14ac:dyDescent="0.2">
      <c r="A1085" s="1" t="s">
        <v>46</v>
      </c>
      <c r="B1085">
        <v>2</v>
      </c>
      <c r="C1085" s="1" t="s">
        <v>328</v>
      </c>
      <c r="D1085" s="2">
        <v>45743</v>
      </c>
      <c r="E1085" s="1" t="s">
        <v>48</v>
      </c>
      <c r="F1085" s="1" t="s">
        <v>49</v>
      </c>
      <c r="G1085">
        <v>4.5</v>
      </c>
      <c r="H1085" t="s">
        <v>50</v>
      </c>
      <c r="I1085">
        <v>0</v>
      </c>
      <c r="J1085" t="s">
        <v>51</v>
      </c>
      <c r="K1085" s="1" t="s">
        <v>49</v>
      </c>
      <c r="L1085">
        <v>6</v>
      </c>
      <c r="M1085">
        <v>91.03</v>
      </c>
      <c r="N1085">
        <v>2.7</v>
      </c>
      <c r="Q1085">
        <v>88.33</v>
      </c>
      <c r="R1085" s="1"/>
    </row>
    <row r="1086" spans="1:18" x14ac:dyDescent="0.2">
      <c r="A1086" s="1" t="s">
        <v>46</v>
      </c>
      <c r="B1086">
        <v>2</v>
      </c>
      <c r="C1086" s="1" t="s">
        <v>74</v>
      </c>
      <c r="D1086" s="2">
        <v>45743</v>
      </c>
      <c r="E1086" s="1" t="s">
        <v>48</v>
      </c>
      <c r="F1086" s="1" t="s">
        <v>49</v>
      </c>
      <c r="G1086">
        <v>4</v>
      </c>
      <c r="H1086" t="s">
        <v>50</v>
      </c>
      <c r="I1086">
        <v>0</v>
      </c>
      <c r="J1086" t="s">
        <v>51</v>
      </c>
      <c r="K1086" s="1" t="s">
        <v>49</v>
      </c>
      <c r="L1086">
        <v>3</v>
      </c>
      <c r="M1086">
        <v>51.61</v>
      </c>
      <c r="N1086">
        <v>1.2000000000000002</v>
      </c>
      <c r="Q1086">
        <v>50.41</v>
      </c>
      <c r="R1086" s="1"/>
    </row>
    <row r="1087" spans="1:18" x14ac:dyDescent="0.2">
      <c r="A1087" s="1" t="s">
        <v>53</v>
      </c>
      <c r="B1087">
        <v>2</v>
      </c>
      <c r="C1087" s="1" t="s">
        <v>74</v>
      </c>
      <c r="D1087" s="2">
        <v>45743</v>
      </c>
      <c r="E1087" s="1" t="s">
        <v>48</v>
      </c>
      <c r="F1087" s="1" t="s">
        <v>49</v>
      </c>
      <c r="G1087">
        <v>4</v>
      </c>
      <c r="H1087" t="s">
        <v>50</v>
      </c>
      <c r="I1087">
        <v>0</v>
      </c>
      <c r="J1087" t="s">
        <v>51</v>
      </c>
      <c r="K1087" s="1" t="s">
        <v>49</v>
      </c>
      <c r="L1087">
        <v>10</v>
      </c>
      <c r="M1087">
        <v>190.07</v>
      </c>
      <c r="N1087">
        <v>4</v>
      </c>
      <c r="Q1087">
        <v>186.07</v>
      </c>
      <c r="R1087" s="1"/>
    </row>
    <row r="1088" spans="1:18" x14ac:dyDescent="0.2">
      <c r="A1088" s="1" t="s">
        <v>46</v>
      </c>
      <c r="B1088">
        <v>3</v>
      </c>
      <c r="C1088" s="1" t="s">
        <v>109</v>
      </c>
      <c r="D1088" s="2">
        <v>45743</v>
      </c>
      <c r="E1088" s="1" t="s">
        <v>48</v>
      </c>
      <c r="F1088" s="1" t="s">
        <v>49</v>
      </c>
      <c r="G1088">
        <v>5</v>
      </c>
      <c r="H1088" t="s">
        <v>50</v>
      </c>
      <c r="I1088">
        <v>0</v>
      </c>
      <c r="J1088" t="s">
        <v>51</v>
      </c>
      <c r="K1088" s="1" t="s">
        <v>49</v>
      </c>
      <c r="L1088">
        <v>7</v>
      </c>
      <c r="M1088">
        <v>195.55</v>
      </c>
      <c r="N1088">
        <v>4.2</v>
      </c>
      <c r="Q1088">
        <v>191.35000000000002</v>
      </c>
      <c r="R1088" s="1"/>
    </row>
    <row r="1089" spans="1:18" x14ac:dyDescent="0.2">
      <c r="A1089" s="1" t="s">
        <v>53</v>
      </c>
      <c r="B1089">
        <v>3</v>
      </c>
      <c r="C1089" s="1" t="s">
        <v>109</v>
      </c>
      <c r="D1089" s="2">
        <v>45743</v>
      </c>
      <c r="E1089" s="1" t="s">
        <v>48</v>
      </c>
      <c r="F1089" s="1" t="s">
        <v>49</v>
      </c>
      <c r="G1089">
        <v>5</v>
      </c>
      <c r="H1089" t="s">
        <v>50</v>
      </c>
      <c r="I1089">
        <v>0</v>
      </c>
      <c r="J1089" t="s">
        <v>51</v>
      </c>
      <c r="K1089" s="1" t="s">
        <v>49</v>
      </c>
      <c r="L1089">
        <v>8</v>
      </c>
      <c r="M1089">
        <v>228.9</v>
      </c>
      <c r="N1089">
        <v>4.8</v>
      </c>
      <c r="Q1089">
        <v>224.1</v>
      </c>
      <c r="R1089" s="1"/>
    </row>
    <row r="1090" spans="1:18" x14ac:dyDescent="0.2">
      <c r="A1090" s="1" t="s">
        <v>46</v>
      </c>
      <c r="B1090">
        <v>4</v>
      </c>
      <c r="C1090" s="1" t="s">
        <v>329</v>
      </c>
      <c r="D1090" s="2">
        <v>45743</v>
      </c>
      <c r="E1090" s="1" t="s">
        <v>48</v>
      </c>
      <c r="F1090" s="1" t="s">
        <v>49</v>
      </c>
      <c r="G1090">
        <v>17</v>
      </c>
      <c r="H1090">
        <v>5</v>
      </c>
      <c r="I1090">
        <v>0</v>
      </c>
      <c r="J1090">
        <v>1000</v>
      </c>
      <c r="K1090" s="1" t="s">
        <v>49</v>
      </c>
      <c r="L1090">
        <v>8</v>
      </c>
      <c r="M1090">
        <v>432.71999999999997</v>
      </c>
      <c r="N1090">
        <v>15.2</v>
      </c>
      <c r="Q1090">
        <v>417.52</v>
      </c>
      <c r="R1090" s="1"/>
    </row>
    <row r="1091" spans="1:18" x14ac:dyDescent="0.2">
      <c r="A1091" s="1" t="s">
        <v>53</v>
      </c>
      <c r="B1091">
        <v>4</v>
      </c>
      <c r="C1091" s="1" t="s">
        <v>329</v>
      </c>
      <c r="D1091" s="2">
        <v>45743</v>
      </c>
      <c r="E1091" s="1" t="s">
        <v>48</v>
      </c>
      <c r="F1091" s="1" t="s">
        <v>49</v>
      </c>
      <c r="G1091">
        <v>17</v>
      </c>
      <c r="H1091">
        <v>5</v>
      </c>
      <c r="I1091">
        <v>0</v>
      </c>
      <c r="J1091">
        <v>1000</v>
      </c>
      <c r="K1091" s="1" t="s">
        <v>49</v>
      </c>
      <c r="L1091">
        <v>5</v>
      </c>
      <c r="M1091">
        <v>273.51</v>
      </c>
      <c r="N1091">
        <v>9.5</v>
      </c>
      <c r="Q1091">
        <v>264.01</v>
      </c>
      <c r="R1091" s="1"/>
    </row>
    <row r="1092" spans="1:18" x14ac:dyDescent="0.2">
      <c r="A1092" s="1" t="s">
        <v>53</v>
      </c>
      <c r="B1092">
        <v>4</v>
      </c>
      <c r="C1092" s="1" t="s">
        <v>191</v>
      </c>
      <c r="D1092" s="2">
        <v>45743</v>
      </c>
      <c r="E1092" s="1" t="s">
        <v>187</v>
      </c>
      <c r="F1092" s="1" t="s">
        <v>49</v>
      </c>
      <c r="G1092">
        <v>24</v>
      </c>
      <c r="H1092" t="s">
        <v>134</v>
      </c>
      <c r="I1092" t="s">
        <v>51</v>
      </c>
      <c r="J1092">
        <v>1000</v>
      </c>
      <c r="K1092" s="1" t="s">
        <v>49</v>
      </c>
      <c r="L1092">
        <v>7</v>
      </c>
      <c r="M1092">
        <v>451.08999999999992</v>
      </c>
      <c r="N1092">
        <v>17.5</v>
      </c>
      <c r="Q1092">
        <v>433.58999999999992</v>
      </c>
      <c r="R1092" s="1"/>
    </row>
    <row r="1093" spans="1:18" x14ac:dyDescent="0.2">
      <c r="A1093" s="1" t="s">
        <v>46</v>
      </c>
      <c r="B1093">
        <v>5</v>
      </c>
      <c r="C1093" s="1" t="s">
        <v>263</v>
      </c>
      <c r="D1093" s="2">
        <v>45743</v>
      </c>
      <c r="E1093" s="1" t="s">
        <v>48</v>
      </c>
      <c r="F1093" s="1" t="s">
        <v>49</v>
      </c>
      <c r="G1093">
        <v>11</v>
      </c>
      <c r="H1093" t="s">
        <v>50</v>
      </c>
      <c r="I1093">
        <v>0</v>
      </c>
      <c r="J1093" t="s">
        <v>51</v>
      </c>
      <c r="K1093" s="1" t="s">
        <v>49</v>
      </c>
      <c r="L1093">
        <v>8</v>
      </c>
      <c r="M1093">
        <v>441.45000000000005</v>
      </c>
      <c r="N1093">
        <v>9.1999999999999993</v>
      </c>
      <c r="Q1093">
        <v>432.25000000000006</v>
      </c>
      <c r="R1093" s="1"/>
    </row>
    <row r="1094" spans="1:18" x14ac:dyDescent="0.2">
      <c r="A1094" s="1" t="s">
        <v>53</v>
      </c>
      <c r="B1094">
        <v>5</v>
      </c>
      <c r="C1094" s="1" t="s">
        <v>263</v>
      </c>
      <c r="D1094" s="2">
        <v>45743</v>
      </c>
      <c r="E1094" s="1" t="s">
        <v>48</v>
      </c>
      <c r="F1094" s="1" t="s">
        <v>49</v>
      </c>
      <c r="G1094">
        <v>11</v>
      </c>
      <c r="H1094" t="s">
        <v>50</v>
      </c>
      <c r="I1094">
        <v>0</v>
      </c>
      <c r="J1094" t="s">
        <v>51</v>
      </c>
      <c r="K1094" s="1" t="s">
        <v>49</v>
      </c>
      <c r="L1094">
        <v>10</v>
      </c>
      <c r="M1094">
        <v>484.01</v>
      </c>
      <c r="N1094">
        <v>12</v>
      </c>
      <c r="Q1094">
        <v>472.01</v>
      </c>
      <c r="R1094" s="1"/>
    </row>
    <row r="1095" spans="1:18" x14ac:dyDescent="0.2">
      <c r="A1095" s="1" t="s">
        <v>46</v>
      </c>
      <c r="B1095">
        <v>1</v>
      </c>
      <c r="C1095" s="1" t="s">
        <v>54</v>
      </c>
      <c r="D1095" s="2">
        <v>45744</v>
      </c>
      <c r="E1095" s="1" t="s">
        <v>48</v>
      </c>
      <c r="F1095" s="1" t="s">
        <v>49</v>
      </c>
      <c r="G1095">
        <v>2</v>
      </c>
      <c r="H1095" t="s">
        <v>50</v>
      </c>
      <c r="I1095">
        <v>0</v>
      </c>
      <c r="J1095" t="s">
        <v>51</v>
      </c>
      <c r="K1095" s="1" t="s">
        <v>49</v>
      </c>
      <c r="L1095">
        <v>8</v>
      </c>
      <c r="M1095">
        <v>117.24999999999999</v>
      </c>
      <c r="N1095">
        <v>1.6</v>
      </c>
      <c r="O1095">
        <v>22</v>
      </c>
      <c r="Q1095">
        <v>115.64999999999999</v>
      </c>
      <c r="R1095" s="1"/>
    </row>
    <row r="1096" spans="1:18" x14ac:dyDescent="0.2">
      <c r="A1096" s="1" t="s">
        <v>53</v>
      </c>
      <c r="B1096">
        <v>1</v>
      </c>
      <c r="C1096" s="1" t="s">
        <v>54</v>
      </c>
      <c r="D1096" s="2">
        <v>45744</v>
      </c>
      <c r="E1096" s="1" t="s">
        <v>48</v>
      </c>
      <c r="F1096" s="1" t="s">
        <v>49</v>
      </c>
      <c r="G1096">
        <v>2</v>
      </c>
      <c r="H1096" t="s">
        <v>50</v>
      </c>
      <c r="I1096">
        <v>0</v>
      </c>
      <c r="J1096" t="s">
        <v>51</v>
      </c>
      <c r="K1096" s="1" t="s">
        <v>49</v>
      </c>
      <c r="L1096">
        <v>5</v>
      </c>
      <c r="M1096">
        <v>109.42999999999999</v>
      </c>
      <c r="N1096">
        <v>1</v>
      </c>
      <c r="O1096">
        <v>17</v>
      </c>
      <c r="Q1096">
        <v>108.42999999999999</v>
      </c>
      <c r="R1096" s="1"/>
    </row>
    <row r="1097" spans="1:18" x14ac:dyDescent="0.2">
      <c r="A1097" s="1" t="s">
        <v>46</v>
      </c>
      <c r="B1097">
        <v>2</v>
      </c>
      <c r="C1097" s="1" t="s">
        <v>74</v>
      </c>
      <c r="D1097" s="2">
        <v>45744</v>
      </c>
      <c r="E1097" s="1" t="s">
        <v>48</v>
      </c>
      <c r="F1097" s="1" t="s">
        <v>49</v>
      </c>
      <c r="G1097">
        <v>4</v>
      </c>
      <c r="H1097" t="s">
        <v>50</v>
      </c>
      <c r="I1097">
        <v>0</v>
      </c>
      <c r="J1097" t="s">
        <v>51</v>
      </c>
      <c r="K1097" s="1" t="s">
        <v>49</v>
      </c>
      <c r="L1097">
        <v>10</v>
      </c>
      <c r="M1097">
        <v>163.02000000000001</v>
      </c>
      <c r="N1097">
        <v>4</v>
      </c>
      <c r="Q1097">
        <v>159.02000000000001</v>
      </c>
      <c r="R1097" s="1"/>
    </row>
    <row r="1098" spans="1:18" x14ac:dyDescent="0.2">
      <c r="A1098" s="1" t="s">
        <v>53</v>
      </c>
      <c r="B1098">
        <v>2</v>
      </c>
      <c r="C1098" s="1" t="s">
        <v>74</v>
      </c>
      <c r="D1098" s="2">
        <v>45744</v>
      </c>
      <c r="E1098" s="1" t="s">
        <v>48</v>
      </c>
      <c r="F1098" s="1" t="s">
        <v>49</v>
      </c>
      <c r="G1098">
        <v>4</v>
      </c>
      <c r="H1098" t="s">
        <v>50</v>
      </c>
      <c r="I1098">
        <v>0</v>
      </c>
      <c r="J1098" t="s">
        <v>51</v>
      </c>
      <c r="K1098" s="1" t="s">
        <v>49</v>
      </c>
      <c r="L1098">
        <v>9</v>
      </c>
      <c r="M1098">
        <v>168.59</v>
      </c>
      <c r="N1098">
        <v>3.6</v>
      </c>
      <c r="Q1098">
        <v>164.99</v>
      </c>
      <c r="R1098" s="1"/>
    </row>
    <row r="1099" spans="1:18" x14ac:dyDescent="0.2">
      <c r="A1099" s="1" t="s">
        <v>46</v>
      </c>
      <c r="B1099">
        <v>3</v>
      </c>
      <c r="C1099" s="1" t="s">
        <v>109</v>
      </c>
      <c r="D1099" s="2">
        <v>45744</v>
      </c>
      <c r="E1099" s="1" t="s">
        <v>48</v>
      </c>
      <c r="F1099" s="1" t="s">
        <v>49</v>
      </c>
      <c r="G1099">
        <v>5</v>
      </c>
      <c r="H1099" t="s">
        <v>50</v>
      </c>
      <c r="I1099">
        <v>0</v>
      </c>
      <c r="J1099" t="s">
        <v>51</v>
      </c>
      <c r="K1099" s="1" t="s">
        <v>49</v>
      </c>
      <c r="L1099">
        <v>7</v>
      </c>
      <c r="M1099">
        <v>225.81</v>
      </c>
      <c r="N1099">
        <v>4.2</v>
      </c>
      <c r="Q1099">
        <v>221.61</v>
      </c>
      <c r="R1099" s="1"/>
    </row>
    <row r="1100" spans="1:18" x14ac:dyDescent="0.2">
      <c r="A1100" s="1" t="s">
        <v>53</v>
      </c>
      <c r="B1100">
        <v>3</v>
      </c>
      <c r="C1100" s="1" t="s">
        <v>109</v>
      </c>
      <c r="D1100" s="2">
        <v>45744</v>
      </c>
      <c r="E1100" s="1" t="s">
        <v>48</v>
      </c>
      <c r="F1100" s="1" t="s">
        <v>49</v>
      </c>
      <c r="G1100">
        <v>5</v>
      </c>
      <c r="H1100" t="s">
        <v>50</v>
      </c>
      <c r="I1100">
        <v>0</v>
      </c>
      <c r="J1100" t="s">
        <v>51</v>
      </c>
      <c r="K1100" s="1" t="s">
        <v>49</v>
      </c>
      <c r="L1100">
        <v>7</v>
      </c>
      <c r="M1100">
        <v>215.46</v>
      </c>
      <c r="N1100">
        <v>4.2</v>
      </c>
      <c r="Q1100">
        <v>211.26000000000002</v>
      </c>
      <c r="R1100" s="1"/>
    </row>
    <row r="1101" spans="1:18" x14ac:dyDescent="0.2">
      <c r="A1101" s="1" t="s">
        <v>46</v>
      </c>
      <c r="B1101">
        <v>4</v>
      </c>
      <c r="C1101" s="1" t="s">
        <v>191</v>
      </c>
      <c r="D1101" s="2">
        <v>45744</v>
      </c>
      <c r="E1101" s="1" t="s">
        <v>187</v>
      </c>
      <c r="F1101" s="1" t="s">
        <v>49</v>
      </c>
      <c r="G1101">
        <v>24</v>
      </c>
      <c r="H1101" t="s">
        <v>134</v>
      </c>
      <c r="I1101" t="s">
        <v>51</v>
      </c>
      <c r="J1101">
        <v>1000</v>
      </c>
      <c r="K1101" s="1" t="s">
        <v>49</v>
      </c>
      <c r="L1101">
        <v>6</v>
      </c>
      <c r="M1101">
        <v>422.21</v>
      </c>
      <c r="N1101">
        <v>16.799999999999997</v>
      </c>
      <c r="Q1101">
        <v>405.40999999999997</v>
      </c>
      <c r="R1101" s="1"/>
    </row>
    <row r="1102" spans="1:18" x14ac:dyDescent="0.2">
      <c r="A1102" s="1" t="s">
        <v>46</v>
      </c>
      <c r="B1102">
        <v>4</v>
      </c>
      <c r="C1102" s="1" t="s">
        <v>333</v>
      </c>
      <c r="D1102" s="2">
        <v>45744</v>
      </c>
      <c r="E1102" s="1" t="s">
        <v>334</v>
      </c>
      <c r="F1102" s="1" t="s">
        <v>49</v>
      </c>
      <c r="G1102">
        <v>15</v>
      </c>
      <c r="H1102" t="s">
        <v>167</v>
      </c>
      <c r="I1102" t="s">
        <v>51</v>
      </c>
      <c r="J1102">
        <v>100</v>
      </c>
      <c r="K1102" s="1" t="s">
        <v>49</v>
      </c>
      <c r="L1102">
        <v>2</v>
      </c>
      <c r="M1102">
        <v>106.19</v>
      </c>
      <c r="N1102">
        <v>3</v>
      </c>
      <c r="Q1102">
        <v>103.19</v>
      </c>
      <c r="R1102" s="1"/>
    </row>
    <row r="1103" spans="1:18" x14ac:dyDescent="0.2">
      <c r="A1103" s="1" t="s">
        <v>46</v>
      </c>
      <c r="B1103">
        <v>4</v>
      </c>
      <c r="C1103" s="1" t="s">
        <v>335</v>
      </c>
      <c r="D1103" s="2">
        <v>45744</v>
      </c>
      <c r="E1103" s="1" t="s">
        <v>48</v>
      </c>
      <c r="F1103" s="1" t="s">
        <v>49</v>
      </c>
      <c r="G1103">
        <v>16</v>
      </c>
      <c r="H1103" t="s">
        <v>209</v>
      </c>
      <c r="I1103" t="s">
        <v>100</v>
      </c>
      <c r="J1103">
        <v>100</v>
      </c>
      <c r="K1103" s="1" t="s">
        <v>49</v>
      </c>
      <c r="L1103">
        <v>3</v>
      </c>
      <c r="M1103">
        <v>182.02999999999997</v>
      </c>
      <c r="N1103">
        <v>6</v>
      </c>
      <c r="Q1103">
        <v>176.02999999999997</v>
      </c>
      <c r="R1103" s="1"/>
    </row>
    <row r="1104" spans="1:18" x14ac:dyDescent="0.2">
      <c r="A1104" s="1" t="s">
        <v>53</v>
      </c>
      <c r="B1104">
        <v>4</v>
      </c>
      <c r="C1104" s="1" t="s">
        <v>335</v>
      </c>
      <c r="D1104" s="2">
        <v>45744</v>
      </c>
      <c r="E1104" s="1" t="s">
        <v>48</v>
      </c>
      <c r="F1104" s="1" t="s">
        <v>49</v>
      </c>
      <c r="G1104">
        <v>16</v>
      </c>
      <c r="H1104" t="s">
        <v>209</v>
      </c>
      <c r="I1104" t="s">
        <v>100</v>
      </c>
      <c r="J1104">
        <v>100</v>
      </c>
      <c r="K1104" s="1" t="s">
        <v>49</v>
      </c>
      <c r="L1104">
        <v>1</v>
      </c>
      <c r="M1104">
        <v>46.37</v>
      </c>
      <c r="N1104">
        <v>2</v>
      </c>
      <c r="Q1104">
        <v>44.37</v>
      </c>
      <c r="R1104" s="1"/>
    </row>
    <row r="1105" spans="1:18" x14ac:dyDescent="0.2">
      <c r="A1105" s="1" t="s">
        <v>53</v>
      </c>
      <c r="B1105">
        <v>4</v>
      </c>
      <c r="C1105" s="1" t="s">
        <v>336</v>
      </c>
      <c r="D1105" s="2">
        <v>45744</v>
      </c>
      <c r="E1105" s="1" t="s">
        <v>337</v>
      </c>
      <c r="F1105" s="1" t="s">
        <v>49</v>
      </c>
      <c r="G1105">
        <v>22</v>
      </c>
      <c r="H1105" t="s">
        <v>338</v>
      </c>
      <c r="I1105" t="s">
        <v>100</v>
      </c>
      <c r="J1105">
        <v>170</v>
      </c>
      <c r="K1105" s="1" t="s">
        <v>49</v>
      </c>
      <c r="L1105">
        <v>13</v>
      </c>
      <c r="M1105">
        <v>714.36999999999989</v>
      </c>
      <c r="N1105">
        <v>24.7</v>
      </c>
      <c r="Q1105">
        <v>689.66999999999985</v>
      </c>
      <c r="R1105" s="1"/>
    </row>
    <row r="1106" spans="1:18" x14ac:dyDescent="0.2">
      <c r="A1106" s="1" t="s">
        <v>46</v>
      </c>
      <c r="B1106">
        <v>5</v>
      </c>
      <c r="C1106" s="1" t="s">
        <v>263</v>
      </c>
      <c r="D1106" s="2">
        <v>45744</v>
      </c>
      <c r="E1106" s="1" t="s">
        <v>48</v>
      </c>
      <c r="F1106" s="1" t="s">
        <v>49</v>
      </c>
      <c r="G1106">
        <v>11</v>
      </c>
      <c r="H1106" t="s">
        <v>50</v>
      </c>
      <c r="I1106">
        <v>0</v>
      </c>
      <c r="J1106" t="s">
        <v>51</v>
      </c>
      <c r="K1106" s="1" t="s">
        <v>49</v>
      </c>
      <c r="L1106">
        <v>9</v>
      </c>
      <c r="M1106">
        <v>503.77</v>
      </c>
      <c r="N1106">
        <v>10.799999999999999</v>
      </c>
      <c r="Q1106">
        <v>492.96999999999997</v>
      </c>
      <c r="R1106" s="1"/>
    </row>
    <row r="1107" spans="1:18" x14ac:dyDescent="0.2">
      <c r="A1107" s="1" t="s">
        <v>53</v>
      </c>
      <c r="B1107">
        <v>5</v>
      </c>
      <c r="C1107" s="1" t="s">
        <v>263</v>
      </c>
      <c r="D1107" s="2">
        <v>45744</v>
      </c>
      <c r="E1107" s="1" t="s">
        <v>48</v>
      </c>
      <c r="F1107" s="1" t="s">
        <v>49</v>
      </c>
      <c r="G1107">
        <v>11</v>
      </c>
      <c r="H1107" t="s">
        <v>50</v>
      </c>
      <c r="I1107">
        <v>0</v>
      </c>
      <c r="J1107" t="s">
        <v>51</v>
      </c>
      <c r="K1107" s="1" t="s">
        <v>49</v>
      </c>
      <c r="L1107">
        <v>9</v>
      </c>
      <c r="M1107">
        <v>498.47999999999996</v>
      </c>
      <c r="N1107">
        <v>10.799999999999999</v>
      </c>
      <c r="Q1107">
        <v>487.67999999999995</v>
      </c>
      <c r="R1107" s="1"/>
    </row>
    <row r="1108" spans="1:18" x14ac:dyDescent="0.2">
      <c r="A1108" s="1" t="s">
        <v>46</v>
      </c>
      <c r="B1108">
        <v>1</v>
      </c>
      <c r="C1108" s="1" t="s">
        <v>54</v>
      </c>
      <c r="D1108" s="2">
        <v>45745</v>
      </c>
      <c r="E1108" s="1" t="s">
        <v>48</v>
      </c>
      <c r="F1108" s="1" t="s">
        <v>49</v>
      </c>
      <c r="G1108">
        <v>2</v>
      </c>
      <c r="H1108" t="s">
        <v>50</v>
      </c>
      <c r="I1108">
        <v>0</v>
      </c>
      <c r="J1108" t="s">
        <v>51</v>
      </c>
      <c r="K1108" s="1" t="s">
        <v>49</v>
      </c>
      <c r="L1108">
        <v>8</v>
      </c>
      <c r="M1108">
        <v>124.99</v>
      </c>
      <c r="N1108">
        <v>1.6</v>
      </c>
      <c r="Q1108">
        <v>123.39</v>
      </c>
      <c r="R1108" s="1"/>
    </row>
    <row r="1109" spans="1:18" x14ac:dyDescent="0.2">
      <c r="A1109" s="1" t="s">
        <v>53</v>
      </c>
      <c r="B1109">
        <v>1</v>
      </c>
      <c r="C1109" s="1" t="s">
        <v>54</v>
      </c>
      <c r="D1109" s="2">
        <v>45745</v>
      </c>
      <c r="E1109" s="1" t="s">
        <v>48</v>
      </c>
      <c r="F1109" s="1" t="s">
        <v>49</v>
      </c>
      <c r="G1109">
        <v>2</v>
      </c>
      <c r="H1109" t="s">
        <v>50</v>
      </c>
      <c r="I1109">
        <v>0</v>
      </c>
      <c r="J1109" t="s">
        <v>51</v>
      </c>
      <c r="K1109" s="1" t="s">
        <v>49</v>
      </c>
      <c r="L1109">
        <v>8</v>
      </c>
      <c r="M1109">
        <v>83.77</v>
      </c>
      <c r="N1109">
        <v>1.6</v>
      </c>
      <c r="Q1109">
        <v>82.17</v>
      </c>
      <c r="R1109" s="1"/>
    </row>
    <row r="1110" spans="1:18" x14ac:dyDescent="0.2">
      <c r="A1110" s="1" t="s">
        <v>46</v>
      </c>
      <c r="B1110">
        <v>2</v>
      </c>
      <c r="C1110" s="1" t="s">
        <v>74</v>
      </c>
      <c r="D1110" s="2">
        <v>45745</v>
      </c>
      <c r="E1110" s="1" t="s">
        <v>48</v>
      </c>
      <c r="F1110" s="1" t="s">
        <v>49</v>
      </c>
      <c r="G1110">
        <v>4</v>
      </c>
      <c r="H1110" t="s">
        <v>50</v>
      </c>
      <c r="I1110">
        <v>0</v>
      </c>
      <c r="J1110" t="s">
        <v>51</v>
      </c>
      <c r="K1110" s="1" t="s">
        <v>49</v>
      </c>
      <c r="L1110">
        <v>9</v>
      </c>
      <c r="M1110">
        <v>152.64999999999998</v>
      </c>
      <c r="N1110">
        <v>3.6</v>
      </c>
      <c r="Q1110">
        <v>149.04999999999998</v>
      </c>
      <c r="R1110" s="1"/>
    </row>
    <row r="1111" spans="1:18" x14ac:dyDescent="0.2">
      <c r="A1111" s="1" t="s">
        <v>53</v>
      </c>
      <c r="B1111">
        <v>2</v>
      </c>
      <c r="C1111" s="1" t="s">
        <v>74</v>
      </c>
      <c r="D1111" s="2">
        <v>45745</v>
      </c>
      <c r="E1111" s="1" t="s">
        <v>48</v>
      </c>
      <c r="F1111" s="1" t="s">
        <v>49</v>
      </c>
      <c r="G1111">
        <v>4</v>
      </c>
      <c r="H1111" t="s">
        <v>50</v>
      </c>
      <c r="I1111">
        <v>0</v>
      </c>
      <c r="J1111" t="s">
        <v>51</v>
      </c>
      <c r="K1111" s="1" t="s">
        <v>49</v>
      </c>
      <c r="L1111">
        <v>6</v>
      </c>
      <c r="M1111">
        <v>103.05999999999999</v>
      </c>
      <c r="N1111">
        <v>2.4000000000000004</v>
      </c>
      <c r="Q1111">
        <v>100.65999999999998</v>
      </c>
      <c r="R1111" s="1"/>
    </row>
    <row r="1112" spans="1:18" x14ac:dyDescent="0.2">
      <c r="A1112" s="1" t="s">
        <v>46</v>
      </c>
      <c r="B1112">
        <v>3</v>
      </c>
      <c r="C1112" s="1" t="s">
        <v>109</v>
      </c>
      <c r="D1112" s="2">
        <v>45745</v>
      </c>
      <c r="E1112" s="1" t="s">
        <v>48</v>
      </c>
      <c r="F1112" s="1" t="s">
        <v>49</v>
      </c>
      <c r="G1112">
        <v>5</v>
      </c>
      <c r="H1112" t="s">
        <v>50</v>
      </c>
      <c r="I1112">
        <v>0</v>
      </c>
      <c r="J1112" t="s">
        <v>51</v>
      </c>
      <c r="K1112" s="1" t="s">
        <v>49</v>
      </c>
      <c r="L1112">
        <v>7</v>
      </c>
      <c r="M1112">
        <v>219.94</v>
      </c>
      <c r="N1112">
        <v>4.2</v>
      </c>
      <c r="Q1112">
        <v>215.74</v>
      </c>
      <c r="R1112" s="1"/>
    </row>
    <row r="1113" spans="1:18" x14ac:dyDescent="0.2">
      <c r="A1113" s="1" t="s">
        <v>53</v>
      </c>
      <c r="B1113">
        <v>3</v>
      </c>
      <c r="C1113" s="1" t="s">
        <v>109</v>
      </c>
      <c r="D1113" s="2">
        <v>45745</v>
      </c>
      <c r="E1113" s="1" t="s">
        <v>48</v>
      </c>
      <c r="F1113" s="1" t="s">
        <v>49</v>
      </c>
      <c r="G1113">
        <v>5</v>
      </c>
      <c r="H1113" t="s">
        <v>50</v>
      </c>
      <c r="I1113">
        <v>0</v>
      </c>
      <c r="J1113" t="s">
        <v>51</v>
      </c>
      <c r="K1113" s="1" t="s">
        <v>49</v>
      </c>
      <c r="L1113">
        <v>4</v>
      </c>
      <c r="M1113">
        <v>118.94999999999999</v>
      </c>
      <c r="N1113">
        <v>2.6</v>
      </c>
      <c r="Q1113">
        <v>116.35</v>
      </c>
      <c r="R1113" s="1"/>
    </row>
    <row r="1114" spans="1:18" x14ac:dyDescent="0.2">
      <c r="A1114" s="1" t="s">
        <v>46</v>
      </c>
      <c r="B1114">
        <v>4</v>
      </c>
      <c r="C1114" s="1" t="s">
        <v>80</v>
      </c>
      <c r="D1114" s="2">
        <v>45745</v>
      </c>
      <c r="E1114" s="1" t="s">
        <v>48</v>
      </c>
      <c r="F1114" s="1" t="s">
        <v>49</v>
      </c>
      <c r="G1114">
        <v>16</v>
      </c>
      <c r="H1114" t="s">
        <v>51</v>
      </c>
      <c r="I1114" t="s">
        <v>81</v>
      </c>
      <c r="J1114">
        <v>1000</v>
      </c>
      <c r="K1114" s="1" t="s">
        <v>49</v>
      </c>
      <c r="L1114">
        <v>11</v>
      </c>
      <c r="M1114">
        <v>643.92000000000007</v>
      </c>
      <c r="N1114">
        <v>20.9</v>
      </c>
      <c r="Q1114">
        <v>623.0200000000001</v>
      </c>
      <c r="R1114" s="1"/>
    </row>
    <row r="1115" spans="1:18" x14ac:dyDescent="0.2">
      <c r="A1115" s="1" t="s">
        <v>53</v>
      </c>
      <c r="B1115">
        <v>4</v>
      </c>
      <c r="C1115" s="1" t="s">
        <v>80</v>
      </c>
      <c r="D1115" s="2">
        <v>45745</v>
      </c>
      <c r="E1115" s="1" t="s">
        <v>48</v>
      </c>
      <c r="F1115" s="1" t="s">
        <v>49</v>
      </c>
      <c r="G1115">
        <v>16</v>
      </c>
      <c r="H1115" t="s">
        <v>51</v>
      </c>
      <c r="I1115" t="s">
        <v>81</v>
      </c>
      <c r="J1115">
        <v>1000</v>
      </c>
      <c r="K1115" s="1" t="s">
        <v>49</v>
      </c>
      <c r="L1115">
        <v>7</v>
      </c>
      <c r="M1115">
        <v>425.96999999999997</v>
      </c>
      <c r="N1115">
        <v>13.299999999999999</v>
      </c>
      <c r="Q1115">
        <v>412.66999999999996</v>
      </c>
      <c r="R1115" s="1"/>
    </row>
    <row r="1116" spans="1:18" x14ac:dyDescent="0.2">
      <c r="A1116" s="1" t="s">
        <v>46</v>
      </c>
      <c r="B1116">
        <v>5</v>
      </c>
      <c r="C1116" s="1" t="s">
        <v>263</v>
      </c>
      <c r="D1116" s="2">
        <v>45745</v>
      </c>
      <c r="E1116" s="1" t="s">
        <v>48</v>
      </c>
      <c r="F1116" s="1" t="s">
        <v>49</v>
      </c>
      <c r="G1116">
        <v>11</v>
      </c>
      <c r="H1116" t="s">
        <v>50</v>
      </c>
      <c r="I1116">
        <v>0</v>
      </c>
      <c r="J1116" t="s">
        <v>51</v>
      </c>
      <c r="K1116" s="1" t="s">
        <v>49</v>
      </c>
      <c r="L1116">
        <v>10</v>
      </c>
      <c r="M1116">
        <v>514.87</v>
      </c>
      <c r="N1116">
        <v>12</v>
      </c>
      <c r="Q1116">
        <v>502.87</v>
      </c>
      <c r="R1116" s="1"/>
    </row>
    <row r="1117" spans="1:18" x14ac:dyDescent="0.2">
      <c r="A1117" s="1" t="s">
        <v>53</v>
      </c>
      <c r="B1117">
        <v>5</v>
      </c>
      <c r="C1117" s="1" t="s">
        <v>263</v>
      </c>
      <c r="D1117" s="2">
        <v>45745</v>
      </c>
      <c r="E1117" s="1" t="s">
        <v>48</v>
      </c>
      <c r="F1117" s="1" t="s">
        <v>49</v>
      </c>
      <c r="G1117">
        <v>11</v>
      </c>
      <c r="H1117" t="s">
        <v>50</v>
      </c>
      <c r="I1117">
        <v>0</v>
      </c>
      <c r="J1117" t="s">
        <v>51</v>
      </c>
      <c r="K1117" s="1" t="s">
        <v>49</v>
      </c>
      <c r="L1117">
        <v>6</v>
      </c>
      <c r="M1117">
        <v>290.96000000000004</v>
      </c>
      <c r="N1117">
        <v>8.3999999999999986</v>
      </c>
      <c r="Q1117">
        <v>282.56000000000006</v>
      </c>
      <c r="R1117" s="1"/>
    </row>
    <row r="1118" spans="1:18" x14ac:dyDescent="0.2">
      <c r="A1118" s="1" t="s">
        <v>46</v>
      </c>
      <c r="B1118">
        <v>1</v>
      </c>
      <c r="C1118" s="1" t="s">
        <v>54</v>
      </c>
      <c r="D1118" s="2">
        <v>45754</v>
      </c>
      <c r="E1118" s="1" t="s">
        <v>48</v>
      </c>
      <c r="F1118" s="1" t="s">
        <v>49</v>
      </c>
      <c r="G1118">
        <v>2</v>
      </c>
      <c r="H1118" t="s">
        <v>50</v>
      </c>
      <c r="I1118">
        <v>0</v>
      </c>
      <c r="J1118" t="s">
        <v>51</v>
      </c>
      <c r="K1118" s="1" t="s">
        <v>49</v>
      </c>
      <c r="L1118">
        <v>6</v>
      </c>
      <c r="M1118">
        <v>75.209999999999994</v>
      </c>
      <c r="N1118">
        <v>1.2000000000000002</v>
      </c>
      <c r="O1118">
        <v>20</v>
      </c>
      <c r="Q1118">
        <v>74.009999999999991</v>
      </c>
      <c r="R1118" s="1"/>
    </row>
    <row r="1119" spans="1:18" x14ac:dyDescent="0.2">
      <c r="A1119" s="1" t="s">
        <v>53</v>
      </c>
      <c r="B1119">
        <v>1</v>
      </c>
      <c r="C1119" s="1" t="s">
        <v>54</v>
      </c>
      <c r="D1119" s="2">
        <v>45754</v>
      </c>
      <c r="E1119" s="1" t="s">
        <v>48</v>
      </c>
      <c r="F1119" s="1" t="s">
        <v>49</v>
      </c>
      <c r="G1119">
        <v>2</v>
      </c>
      <c r="H1119" t="s">
        <v>50</v>
      </c>
      <c r="I1119">
        <v>0</v>
      </c>
      <c r="J1119" t="s">
        <v>51</v>
      </c>
      <c r="K1119" s="1" t="s">
        <v>49</v>
      </c>
      <c r="L1119">
        <v>8</v>
      </c>
      <c r="M1119">
        <v>102.89</v>
      </c>
      <c r="N1119">
        <v>1.6</v>
      </c>
      <c r="O1119">
        <v>4.4000000000000004</v>
      </c>
      <c r="Q1119">
        <v>101.29</v>
      </c>
      <c r="R1119" s="1"/>
    </row>
    <row r="1120" spans="1:18" x14ac:dyDescent="0.2">
      <c r="A1120" s="1" t="s">
        <v>46</v>
      </c>
      <c r="B1120">
        <v>2</v>
      </c>
      <c r="C1120" s="1" t="s">
        <v>74</v>
      </c>
      <c r="D1120" s="2">
        <v>45754</v>
      </c>
      <c r="E1120" s="1" t="s">
        <v>48</v>
      </c>
      <c r="F1120" s="1" t="s">
        <v>49</v>
      </c>
      <c r="G1120">
        <v>4</v>
      </c>
      <c r="H1120" t="s">
        <v>50</v>
      </c>
      <c r="I1120">
        <v>0</v>
      </c>
      <c r="J1120" t="s">
        <v>51</v>
      </c>
      <c r="K1120" s="1" t="s">
        <v>49</v>
      </c>
      <c r="L1120">
        <v>6</v>
      </c>
      <c r="M1120">
        <v>117.38999999999999</v>
      </c>
      <c r="N1120">
        <v>2.4000000000000004</v>
      </c>
      <c r="Q1120">
        <v>114.98999999999998</v>
      </c>
      <c r="R1120" s="1"/>
    </row>
    <row r="1121" spans="1:18" x14ac:dyDescent="0.2">
      <c r="A1121" s="1" t="s">
        <v>53</v>
      </c>
      <c r="B1121">
        <v>2</v>
      </c>
      <c r="C1121" s="1" t="s">
        <v>74</v>
      </c>
      <c r="D1121" s="2">
        <v>45754</v>
      </c>
      <c r="E1121" s="1" t="s">
        <v>48</v>
      </c>
      <c r="F1121" s="1" t="s">
        <v>49</v>
      </c>
      <c r="G1121">
        <v>4</v>
      </c>
      <c r="H1121" t="s">
        <v>50</v>
      </c>
      <c r="I1121">
        <v>0</v>
      </c>
      <c r="J1121" t="s">
        <v>51</v>
      </c>
      <c r="K1121" s="1" t="s">
        <v>49</v>
      </c>
      <c r="L1121">
        <v>7</v>
      </c>
      <c r="M1121">
        <v>125.86999999999999</v>
      </c>
      <c r="N1121">
        <v>2.8000000000000003</v>
      </c>
      <c r="Q1121">
        <v>123.07</v>
      </c>
      <c r="R1121" s="1"/>
    </row>
    <row r="1122" spans="1:18" x14ac:dyDescent="0.2">
      <c r="A1122" s="1" t="s">
        <v>46</v>
      </c>
      <c r="B1122">
        <v>3</v>
      </c>
      <c r="C1122" s="1" t="s">
        <v>109</v>
      </c>
      <c r="D1122" s="2">
        <v>45754</v>
      </c>
      <c r="E1122" s="1" t="s">
        <v>48</v>
      </c>
      <c r="F1122" s="1" t="s">
        <v>49</v>
      </c>
      <c r="G1122">
        <v>5</v>
      </c>
      <c r="H1122" t="s">
        <v>50</v>
      </c>
      <c r="I1122">
        <v>0</v>
      </c>
      <c r="J1122" t="s">
        <v>51</v>
      </c>
      <c r="K1122" s="1" t="s">
        <v>49</v>
      </c>
      <c r="L1122">
        <v>5</v>
      </c>
      <c r="M1122">
        <v>127.21000000000001</v>
      </c>
      <c r="N1122">
        <v>3</v>
      </c>
      <c r="Q1122">
        <v>124.21000000000001</v>
      </c>
      <c r="R1122" s="1"/>
    </row>
    <row r="1123" spans="1:18" x14ac:dyDescent="0.2">
      <c r="A1123" s="1" t="s">
        <v>53</v>
      </c>
      <c r="B1123">
        <v>3</v>
      </c>
      <c r="C1123" s="1" t="s">
        <v>109</v>
      </c>
      <c r="D1123" s="2">
        <v>45754</v>
      </c>
      <c r="E1123" s="1" t="s">
        <v>48</v>
      </c>
      <c r="F1123" s="1" t="s">
        <v>49</v>
      </c>
      <c r="G1123">
        <v>5</v>
      </c>
      <c r="H1123" t="s">
        <v>50</v>
      </c>
      <c r="I1123">
        <v>0</v>
      </c>
      <c r="J1123" t="s">
        <v>51</v>
      </c>
      <c r="K1123" s="1" t="s">
        <v>49</v>
      </c>
      <c r="L1123">
        <v>7</v>
      </c>
      <c r="M1123">
        <v>210.45999999999998</v>
      </c>
      <c r="N1123">
        <v>4.2</v>
      </c>
      <c r="Q1123">
        <v>206.26</v>
      </c>
      <c r="R1123" s="1"/>
    </row>
    <row r="1124" spans="1:18" x14ac:dyDescent="0.2">
      <c r="A1124" s="1" t="s">
        <v>46</v>
      </c>
      <c r="B1124">
        <v>4</v>
      </c>
      <c r="C1124" s="1" t="s">
        <v>80</v>
      </c>
      <c r="D1124" s="2">
        <v>45754</v>
      </c>
      <c r="E1124" s="1" t="s">
        <v>48</v>
      </c>
      <c r="F1124" s="1" t="s">
        <v>49</v>
      </c>
      <c r="G1124">
        <v>16</v>
      </c>
      <c r="H1124" t="s">
        <v>51</v>
      </c>
      <c r="I1124" t="s">
        <v>81</v>
      </c>
      <c r="J1124">
        <v>1000</v>
      </c>
      <c r="K1124" s="1" t="s">
        <v>49</v>
      </c>
      <c r="L1124">
        <v>6</v>
      </c>
      <c r="M1124">
        <v>272.23</v>
      </c>
      <c r="N1124">
        <v>11.399999999999999</v>
      </c>
      <c r="Q1124">
        <v>260.83000000000004</v>
      </c>
      <c r="R1124" s="1"/>
    </row>
    <row r="1125" spans="1:18" x14ac:dyDescent="0.2">
      <c r="A1125" s="1" t="s">
        <v>53</v>
      </c>
      <c r="B1125">
        <v>4</v>
      </c>
      <c r="C1125" s="1" t="s">
        <v>80</v>
      </c>
      <c r="D1125" s="2">
        <v>45754</v>
      </c>
      <c r="E1125" s="1" t="s">
        <v>48</v>
      </c>
      <c r="F1125" s="1" t="s">
        <v>49</v>
      </c>
      <c r="G1125">
        <v>16</v>
      </c>
      <c r="H1125" t="s">
        <v>51</v>
      </c>
      <c r="I1125" t="s">
        <v>81</v>
      </c>
      <c r="J1125">
        <v>1000</v>
      </c>
      <c r="K1125" s="1" t="s">
        <v>49</v>
      </c>
      <c r="L1125">
        <v>11</v>
      </c>
      <c r="M1125">
        <v>660.95</v>
      </c>
      <c r="N1125">
        <v>20.9</v>
      </c>
      <c r="Q1125">
        <v>640.05000000000007</v>
      </c>
      <c r="R1125" s="1"/>
    </row>
    <row r="1126" spans="1:18" x14ac:dyDescent="0.2">
      <c r="A1126" s="1" t="s">
        <v>46</v>
      </c>
      <c r="B1126">
        <v>1</v>
      </c>
      <c r="C1126" s="1" t="s">
        <v>54</v>
      </c>
      <c r="D1126" s="2">
        <v>45755</v>
      </c>
      <c r="E1126" s="1" t="s">
        <v>48</v>
      </c>
      <c r="F1126" s="1" t="s">
        <v>49</v>
      </c>
      <c r="G1126">
        <v>2</v>
      </c>
      <c r="H1126" t="s">
        <v>50</v>
      </c>
      <c r="I1126">
        <v>0</v>
      </c>
      <c r="J1126" t="s">
        <v>51</v>
      </c>
      <c r="K1126" s="1" t="s">
        <v>49</v>
      </c>
      <c r="L1126">
        <v>8</v>
      </c>
      <c r="M1126">
        <v>109.29999999999998</v>
      </c>
      <c r="N1126">
        <v>1.6</v>
      </c>
      <c r="O1126">
        <v>24.2</v>
      </c>
      <c r="Q1126">
        <v>107.69999999999999</v>
      </c>
      <c r="R1126" s="1"/>
    </row>
    <row r="1127" spans="1:18" x14ac:dyDescent="0.2">
      <c r="A1127" s="1" t="s">
        <v>53</v>
      </c>
      <c r="B1127">
        <v>1</v>
      </c>
      <c r="C1127" s="1" t="s">
        <v>74</v>
      </c>
      <c r="D1127" s="2">
        <v>45755</v>
      </c>
      <c r="E1127" s="1" t="s">
        <v>48</v>
      </c>
      <c r="F1127" s="1" t="s">
        <v>49</v>
      </c>
      <c r="G1127">
        <v>4</v>
      </c>
      <c r="H1127" t="s">
        <v>50</v>
      </c>
      <c r="I1127">
        <v>0</v>
      </c>
      <c r="J1127" t="s">
        <v>51</v>
      </c>
      <c r="K1127" s="1" t="s">
        <v>49</v>
      </c>
      <c r="L1127">
        <v>12</v>
      </c>
      <c r="M1127">
        <v>253.28000000000003</v>
      </c>
      <c r="N1127">
        <v>4.8000000000000007</v>
      </c>
      <c r="O1127">
        <v>35.200000000000003</v>
      </c>
      <c r="Q1127">
        <v>248.48000000000002</v>
      </c>
      <c r="R1127" s="1"/>
    </row>
    <row r="1128" spans="1:18" x14ac:dyDescent="0.2">
      <c r="A1128" s="1" t="s">
        <v>46</v>
      </c>
      <c r="B1128">
        <v>2</v>
      </c>
      <c r="C1128" s="1" t="s">
        <v>74</v>
      </c>
      <c r="D1128" s="2">
        <v>45755</v>
      </c>
      <c r="E1128" s="1" t="s">
        <v>48</v>
      </c>
      <c r="F1128" s="1" t="s">
        <v>49</v>
      </c>
      <c r="G1128">
        <v>4</v>
      </c>
      <c r="H1128" t="s">
        <v>50</v>
      </c>
      <c r="I1128">
        <v>0</v>
      </c>
      <c r="J1128" t="s">
        <v>51</v>
      </c>
      <c r="K1128" s="1" t="s">
        <v>49</v>
      </c>
      <c r="L1128">
        <v>11</v>
      </c>
      <c r="M1128">
        <v>175.47</v>
      </c>
      <c r="N1128">
        <v>4.4000000000000004</v>
      </c>
      <c r="Q1128">
        <v>171.07</v>
      </c>
      <c r="R1128" s="1"/>
    </row>
    <row r="1129" spans="1:18" x14ac:dyDescent="0.2">
      <c r="A1129" s="1" t="s">
        <v>53</v>
      </c>
      <c r="B1129">
        <v>2</v>
      </c>
      <c r="C1129" s="1" t="s">
        <v>47</v>
      </c>
      <c r="D1129" s="2">
        <v>45755</v>
      </c>
      <c r="E1129" s="1" t="s">
        <v>48</v>
      </c>
      <c r="F1129" s="1" t="s">
        <v>49</v>
      </c>
      <c r="G1129">
        <v>3</v>
      </c>
      <c r="H1129" t="s">
        <v>50</v>
      </c>
      <c r="I1129">
        <v>0</v>
      </c>
      <c r="J1129" t="s">
        <v>51</v>
      </c>
      <c r="K1129" s="1" t="s">
        <v>49</v>
      </c>
      <c r="L1129">
        <v>7</v>
      </c>
      <c r="M1129">
        <v>127.57</v>
      </c>
      <c r="N1129">
        <v>2.1</v>
      </c>
      <c r="Q1129">
        <v>125.47</v>
      </c>
      <c r="R1129" s="1"/>
    </row>
    <row r="1130" spans="1:18" x14ac:dyDescent="0.2">
      <c r="A1130" s="1" t="s">
        <v>46</v>
      </c>
      <c r="B1130">
        <v>3</v>
      </c>
      <c r="C1130" s="1" t="s">
        <v>109</v>
      </c>
      <c r="D1130" s="2">
        <v>45755</v>
      </c>
      <c r="E1130" s="1" t="s">
        <v>48</v>
      </c>
      <c r="F1130" s="1" t="s">
        <v>49</v>
      </c>
      <c r="G1130">
        <v>5</v>
      </c>
      <c r="H1130" t="s">
        <v>50</v>
      </c>
      <c r="I1130">
        <v>0</v>
      </c>
      <c r="J1130" t="s">
        <v>51</v>
      </c>
      <c r="K1130" s="1" t="s">
        <v>49</v>
      </c>
      <c r="L1130">
        <v>9</v>
      </c>
      <c r="M1130">
        <v>201.73999999999998</v>
      </c>
      <c r="N1130">
        <v>5.3999999999999995</v>
      </c>
      <c r="Q1130">
        <v>196.33999999999997</v>
      </c>
      <c r="R1130" s="1"/>
    </row>
    <row r="1131" spans="1:18" x14ac:dyDescent="0.2">
      <c r="A1131" s="1" t="s">
        <v>53</v>
      </c>
      <c r="B1131">
        <v>3</v>
      </c>
      <c r="C1131" s="1" t="s">
        <v>58</v>
      </c>
      <c r="D1131" s="2">
        <v>45755</v>
      </c>
      <c r="E1131" s="1" t="s">
        <v>48</v>
      </c>
      <c r="F1131" s="1" t="s">
        <v>49</v>
      </c>
      <c r="G1131">
        <v>12</v>
      </c>
      <c r="H1131" t="s">
        <v>50</v>
      </c>
      <c r="I1131">
        <v>0</v>
      </c>
      <c r="J1131" t="s">
        <v>51</v>
      </c>
      <c r="K1131" s="1" t="s">
        <v>49</v>
      </c>
      <c r="L1131">
        <v>5</v>
      </c>
      <c r="M1131">
        <v>255.96999999999997</v>
      </c>
      <c r="N1131">
        <v>6</v>
      </c>
      <c r="Q1131">
        <v>249.96999999999997</v>
      </c>
      <c r="R1131" s="1"/>
    </row>
    <row r="1132" spans="1:18" x14ac:dyDescent="0.2">
      <c r="A1132" s="1" t="s">
        <v>46</v>
      </c>
      <c r="B1132">
        <v>4</v>
      </c>
      <c r="C1132" s="1" t="s">
        <v>80</v>
      </c>
      <c r="D1132" s="2">
        <v>45755</v>
      </c>
      <c r="E1132" s="1" t="s">
        <v>48</v>
      </c>
      <c r="F1132" s="1" t="s">
        <v>49</v>
      </c>
      <c r="G1132">
        <v>16</v>
      </c>
      <c r="H1132" t="s">
        <v>51</v>
      </c>
      <c r="I1132" t="s">
        <v>81</v>
      </c>
      <c r="J1132">
        <v>1000</v>
      </c>
      <c r="K1132" s="1" t="s">
        <v>49</v>
      </c>
      <c r="L1132">
        <v>8</v>
      </c>
      <c r="M1132">
        <v>472.88000000000005</v>
      </c>
      <c r="N1132">
        <v>15.2</v>
      </c>
      <c r="Q1132">
        <v>457.68000000000006</v>
      </c>
      <c r="R1132" s="1"/>
    </row>
    <row r="1133" spans="1:18" x14ac:dyDescent="0.2">
      <c r="A1133" s="1" t="s">
        <v>46</v>
      </c>
      <c r="B1133">
        <v>4</v>
      </c>
      <c r="C1133" s="1" t="s">
        <v>96</v>
      </c>
      <c r="D1133" s="2">
        <v>45755</v>
      </c>
      <c r="E1133" s="1" t="s">
        <v>48</v>
      </c>
      <c r="F1133" s="1" t="s">
        <v>49</v>
      </c>
      <c r="G1133">
        <v>18</v>
      </c>
      <c r="H1133" t="s">
        <v>50</v>
      </c>
      <c r="I1133">
        <v>0</v>
      </c>
      <c r="J1133" t="s">
        <v>51</v>
      </c>
      <c r="K1133" s="1" t="s">
        <v>49</v>
      </c>
      <c r="L1133">
        <v>3</v>
      </c>
      <c r="M1133">
        <v>165.58</v>
      </c>
      <c r="N1133">
        <v>6.6000000000000005</v>
      </c>
      <c r="Q1133">
        <v>158.98000000000002</v>
      </c>
      <c r="R1133" s="1"/>
    </row>
    <row r="1134" spans="1:18" x14ac:dyDescent="0.2">
      <c r="A1134" s="1" t="s">
        <v>53</v>
      </c>
      <c r="B1134">
        <v>4</v>
      </c>
      <c r="C1134" s="1" t="s">
        <v>96</v>
      </c>
      <c r="D1134" s="2">
        <v>45755</v>
      </c>
      <c r="E1134" s="1" t="s">
        <v>48</v>
      </c>
      <c r="F1134" s="1" t="s">
        <v>49</v>
      </c>
      <c r="G1134">
        <v>18</v>
      </c>
      <c r="H1134" t="s">
        <v>50</v>
      </c>
      <c r="I1134">
        <v>0</v>
      </c>
      <c r="J1134" t="s">
        <v>51</v>
      </c>
      <c r="K1134" s="1" t="s">
        <v>49</v>
      </c>
      <c r="L1134">
        <v>8</v>
      </c>
      <c r="M1134">
        <v>494.77</v>
      </c>
      <c r="N1134">
        <v>17.600000000000001</v>
      </c>
      <c r="Q1134">
        <v>477.16999999999996</v>
      </c>
      <c r="R1134" s="1"/>
    </row>
    <row r="1135" spans="1:18" x14ac:dyDescent="0.2">
      <c r="A1135" s="1" t="s">
        <v>53</v>
      </c>
      <c r="B1135">
        <v>4</v>
      </c>
      <c r="C1135" s="1" t="s">
        <v>88</v>
      </c>
      <c r="D1135" s="2">
        <v>45755</v>
      </c>
      <c r="E1135" s="1" t="s">
        <v>48</v>
      </c>
      <c r="F1135" s="1" t="s">
        <v>49</v>
      </c>
      <c r="G1135">
        <v>28</v>
      </c>
      <c r="H1135" t="s">
        <v>50</v>
      </c>
      <c r="I1135">
        <v>0</v>
      </c>
      <c r="J1135" t="s">
        <v>51</v>
      </c>
      <c r="K1135" s="1" t="s">
        <v>49</v>
      </c>
      <c r="L1135">
        <v>2</v>
      </c>
      <c r="M1135">
        <v>156.69999999999999</v>
      </c>
      <c r="N1135">
        <v>5.6</v>
      </c>
      <c r="Q1135">
        <v>151.1</v>
      </c>
      <c r="R1135" s="1"/>
    </row>
    <row r="1136" spans="1:18" x14ac:dyDescent="0.2">
      <c r="A1136" s="1" t="s">
        <v>46</v>
      </c>
      <c r="B1136">
        <v>1</v>
      </c>
      <c r="C1136" s="1" t="s">
        <v>74</v>
      </c>
      <c r="D1136" s="2">
        <v>45756</v>
      </c>
      <c r="E1136" s="1" t="s">
        <v>48</v>
      </c>
      <c r="F1136" s="1" t="s">
        <v>49</v>
      </c>
      <c r="G1136">
        <v>4</v>
      </c>
      <c r="H1136" t="s">
        <v>50</v>
      </c>
      <c r="I1136">
        <v>0</v>
      </c>
      <c r="J1136" t="s">
        <v>51</v>
      </c>
      <c r="K1136" s="1" t="s">
        <v>49</v>
      </c>
      <c r="L1136">
        <v>11</v>
      </c>
      <c r="M1136">
        <v>244.56000000000003</v>
      </c>
      <c r="N1136">
        <v>4.4000000000000004</v>
      </c>
      <c r="O1136">
        <v>38</v>
      </c>
      <c r="Q1136">
        <v>240.16000000000003</v>
      </c>
      <c r="R1136" s="1"/>
    </row>
    <row r="1137" spans="1:18" x14ac:dyDescent="0.2">
      <c r="A1137" s="1" t="s">
        <v>53</v>
      </c>
      <c r="B1137">
        <v>1</v>
      </c>
      <c r="C1137" s="1" t="s">
        <v>74</v>
      </c>
      <c r="D1137" s="2">
        <v>45756</v>
      </c>
      <c r="E1137" s="1" t="s">
        <v>48</v>
      </c>
      <c r="F1137" s="1" t="s">
        <v>49</v>
      </c>
      <c r="G1137">
        <v>4</v>
      </c>
      <c r="H1137" t="s">
        <v>50</v>
      </c>
      <c r="I1137">
        <v>0</v>
      </c>
      <c r="J1137" t="s">
        <v>51</v>
      </c>
      <c r="K1137" s="1" t="s">
        <v>49</v>
      </c>
      <c r="L1137">
        <v>10</v>
      </c>
      <c r="M1137">
        <v>221.39</v>
      </c>
      <c r="N1137">
        <v>4</v>
      </c>
      <c r="O1137">
        <v>40</v>
      </c>
      <c r="Q1137">
        <v>217.39</v>
      </c>
      <c r="R1137" s="1"/>
    </row>
    <row r="1138" spans="1:18" x14ac:dyDescent="0.2">
      <c r="A1138" s="1" t="s">
        <v>46</v>
      </c>
      <c r="B1138">
        <v>2</v>
      </c>
      <c r="C1138" s="1" t="s">
        <v>47</v>
      </c>
      <c r="D1138" s="2">
        <v>45756</v>
      </c>
      <c r="E1138" s="1" t="s">
        <v>48</v>
      </c>
      <c r="F1138" s="1" t="s">
        <v>49</v>
      </c>
      <c r="G1138">
        <v>3</v>
      </c>
      <c r="H1138" t="s">
        <v>50</v>
      </c>
      <c r="I1138">
        <v>0</v>
      </c>
      <c r="J1138" t="s">
        <v>51</v>
      </c>
      <c r="K1138" s="1" t="s">
        <v>49</v>
      </c>
      <c r="L1138">
        <v>7</v>
      </c>
      <c r="M1138">
        <v>90.3</v>
      </c>
      <c r="N1138">
        <v>2.1</v>
      </c>
      <c r="Q1138">
        <v>88.2</v>
      </c>
      <c r="R1138" s="1"/>
    </row>
    <row r="1139" spans="1:18" x14ac:dyDescent="0.2">
      <c r="A1139" s="1" t="s">
        <v>53</v>
      </c>
      <c r="B1139">
        <v>2</v>
      </c>
      <c r="C1139" s="1" t="s">
        <v>339</v>
      </c>
      <c r="D1139" s="2">
        <v>45756</v>
      </c>
      <c r="E1139" s="1" t="s">
        <v>51</v>
      </c>
      <c r="F1139" s="1" t="s">
        <v>51</v>
      </c>
      <c r="G1139" t="s">
        <v>51</v>
      </c>
      <c r="H1139" t="s">
        <v>51</v>
      </c>
      <c r="I1139" t="s">
        <v>51</v>
      </c>
      <c r="J1139" t="s">
        <v>51</v>
      </c>
      <c r="K1139" s="1" t="s">
        <v>49</v>
      </c>
      <c r="L1139">
        <v>8</v>
      </c>
      <c r="M1139">
        <v>91.740000000000009</v>
      </c>
      <c r="N1139">
        <v>2</v>
      </c>
      <c r="Q1139">
        <v>89.740000000000009</v>
      </c>
      <c r="R1139" s="1"/>
    </row>
    <row r="1140" spans="1:18" x14ac:dyDescent="0.2">
      <c r="A1140" s="1" t="s">
        <v>46</v>
      </c>
      <c r="B1140">
        <v>4</v>
      </c>
      <c r="C1140" s="1" t="s">
        <v>88</v>
      </c>
      <c r="D1140" s="2">
        <v>45756</v>
      </c>
      <c r="E1140" s="1" t="s">
        <v>48</v>
      </c>
      <c r="F1140" s="1" t="s">
        <v>49</v>
      </c>
      <c r="G1140">
        <v>28</v>
      </c>
      <c r="H1140" t="s">
        <v>50</v>
      </c>
      <c r="I1140">
        <v>0</v>
      </c>
      <c r="J1140" t="s">
        <v>51</v>
      </c>
      <c r="K1140" s="1" t="s">
        <v>49</v>
      </c>
      <c r="L1140">
        <v>7</v>
      </c>
      <c r="M1140">
        <v>449.23</v>
      </c>
      <c r="N1140">
        <v>24.5</v>
      </c>
      <c r="Q1140">
        <v>424.73</v>
      </c>
      <c r="R1140" s="1"/>
    </row>
    <row r="1141" spans="1:18" x14ac:dyDescent="0.2">
      <c r="A1141" s="1" t="s">
        <v>46</v>
      </c>
      <c r="B1141">
        <v>4</v>
      </c>
      <c r="C1141" s="1" t="s">
        <v>319</v>
      </c>
      <c r="D1141" s="2">
        <v>45756</v>
      </c>
      <c r="E1141" s="1" t="s">
        <v>48</v>
      </c>
      <c r="F1141" s="1" t="s">
        <v>49</v>
      </c>
      <c r="G1141">
        <v>17</v>
      </c>
      <c r="H1141" t="s">
        <v>50</v>
      </c>
      <c r="I1141">
        <v>0</v>
      </c>
      <c r="J1141" t="s">
        <v>51</v>
      </c>
      <c r="K1141" s="1" t="s">
        <v>49</v>
      </c>
      <c r="L1141">
        <v>5</v>
      </c>
      <c r="M1141">
        <v>275.63</v>
      </c>
      <c r="N1141">
        <v>10</v>
      </c>
      <c r="Q1141">
        <v>265.63</v>
      </c>
      <c r="R1141" s="1"/>
    </row>
    <row r="1142" spans="1:18" x14ac:dyDescent="0.2">
      <c r="A1142" s="1" t="s">
        <v>53</v>
      </c>
      <c r="B1142">
        <v>4</v>
      </c>
      <c r="C1142" s="1" t="s">
        <v>319</v>
      </c>
      <c r="D1142" s="2">
        <v>45756</v>
      </c>
      <c r="E1142" s="1" t="s">
        <v>48</v>
      </c>
      <c r="F1142" s="1" t="s">
        <v>49</v>
      </c>
      <c r="G1142">
        <v>17</v>
      </c>
      <c r="H1142" t="s">
        <v>50</v>
      </c>
      <c r="I1142">
        <v>0</v>
      </c>
      <c r="J1142" t="s">
        <v>51</v>
      </c>
      <c r="K1142" s="1" t="s">
        <v>49</v>
      </c>
      <c r="L1142">
        <v>11</v>
      </c>
      <c r="M1142">
        <v>645.15000000000009</v>
      </c>
      <c r="N1142">
        <v>22</v>
      </c>
      <c r="Q1142">
        <v>623.15000000000009</v>
      </c>
      <c r="R1142" s="1"/>
    </row>
    <row r="1143" spans="1:18" x14ac:dyDescent="0.2">
      <c r="A1143" s="1" t="s">
        <v>46</v>
      </c>
      <c r="B1143">
        <v>5</v>
      </c>
      <c r="C1143" s="1" t="s">
        <v>58</v>
      </c>
      <c r="D1143" s="2">
        <v>45756</v>
      </c>
      <c r="E1143" s="1" t="s">
        <v>48</v>
      </c>
      <c r="F1143" s="1" t="s">
        <v>49</v>
      </c>
      <c r="G1143">
        <v>12</v>
      </c>
      <c r="H1143" t="s">
        <v>50</v>
      </c>
      <c r="I1143">
        <v>0</v>
      </c>
      <c r="J1143" t="s">
        <v>51</v>
      </c>
      <c r="K1143" s="1" t="s">
        <v>49</v>
      </c>
      <c r="L1143">
        <v>9</v>
      </c>
      <c r="M1143">
        <v>359.96999999999997</v>
      </c>
      <c r="N1143">
        <v>12.6</v>
      </c>
      <c r="Q1143">
        <v>347.36999999999995</v>
      </c>
      <c r="R1143" s="1"/>
    </row>
    <row r="1144" spans="1:18" x14ac:dyDescent="0.2">
      <c r="A1144" s="1" t="s">
        <v>46</v>
      </c>
      <c r="B1144">
        <v>5</v>
      </c>
      <c r="C1144" s="1" t="s">
        <v>73</v>
      </c>
      <c r="D1144" s="2">
        <v>45756</v>
      </c>
      <c r="E1144" s="1" t="s">
        <v>48</v>
      </c>
      <c r="F1144" s="1" t="s">
        <v>49</v>
      </c>
      <c r="G1144">
        <v>9</v>
      </c>
      <c r="H1144" t="s">
        <v>50</v>
      </c>
      <c r="I1144">
        <v>0</v>
      </c>
      <c r="J1144" t="s">
        <v>51</v>
      </c>
      <c r="K1144" s="1" t="s">
        <v>49</v>
      </c>
      <c r="L1144">
        <v>4</v>
      </c>
      <c r="M1144">
        <v>179.09</v>
      </c>
      <c r="N1144">
        <v>4.4000000000000004</v>
      </c>
      <c r="Q1144">
        <v>174.69</v>
      </c>
      <c r="R1144" s="1"/>
    </row>
    <row r="1145" spans="1:18" x14ac:dyDescent="0.2">
      <c r="A1145" s="1" t="s">
        <v>53</v>
      </c>
      <c r="B1145">
        <v>5</v>
      </c>
      <c r="C1145" s="1" t="s">
        <v>73</v>
      </c>
      <c r="D1145" s="2">
        <v>45756</v>
      </c>
      <c r="E1145" s="1" t="s">
        <v>48</v>
      </c>
      <c r="F1145" s="1" t="s">
        <v>49</v>
      </c>
      <c r="G1145">
        <v>9</v>
      </c>
      <c r="H1145" t="s">
        <v>50</v>
      </c>
      <c r="I1145">
        <v>0</v>
      </c>
      <c r="J1145" t="s">
        <v>51</v>
      </c>
      <c r="K1145" s="1" t="s">
        <v>49</v>
      </c>
      <c r="L1145">
        <v>4</v>
      </c>
      <c r="M1145">
        <v>183.76999999999998</v>
      </c>
      <c r="N1145">
        <v>4.4000000000000004</v>
      </c>
      <c r="Q1145">
        <v>179.36999999999998</v>
      </c>
      <c r="R1145" s="1"/>
    </row>
    <row r="1146" spans="1:18" x14ac:dyDescent="0.2">
      <c r="A1146" s="1" t="s">
        <v>53</v>
      </c>
      <c r="B1146">
        <v>5</v>
      </c>
      <c r="C1146" s="1" t="s">
        <v>311</v>
      </c>
      <c r="D1146" s="2">
        <v>45756</v>
      </c>
      <c r="E1146" s="1" t="s">
        <v>48</v>
      </c>
      <c r="F1146" s="1" t="s">
        <v>49</v>
      </c>
      <c r="G1146">
        <v>15</v>
      </c>
      <c r="H1146" t="s">
        <v>50</v>
      </c>
      <c r="I1146">
        <v>0</v>
      </c>
      <c r="J1146" t="s">
        <v>51</v>
      </c>
      <c r="K1146" s="1" t="s">
        <v>49</v>
      </c>
      <c r="L1146">
        <v>4</v>
      </c>
      <c r="M1146">
        <v>201.84999999999997</v>
      </c>
      <c r="N1146">
        <v>4.4000000000000004</v>
      </c>
      <c r="Q1146">
        <v>197.44999999999996</v>
      </c>
      <c r="R1146" s="1"/>
    </row>
    <row r="1147" spans="1:18" x14ac:dyDescent="0.2">
      <c r="A1147" s="1" t="s">
        <v>46</v>
      </c>
      <c r="B1147">
        <v>1</v>
      </c>
      <c r="C1147" s="1" t="s">
        <v>74</v>
      </c>
      <c r="D1147" s="2">
        <v>45757</v>
      </c>
      <c r="E1147" s="1" t="s">
        <v>48</v>
      </c>
      <c r="F1147" s="1" t="s">
        <v>49</v>
      </c>
      <c r="G1147">
        <v>4</v>
      </c>
      <c r="H1147" t="s">
        <v>50</v>
      </c>
      <c r="I1147">
        <v>0</v>
      </c>
      <c r="J1147" t="s">
        <v>51</v>
      </c>
      <c r="K1147" s="1" t="s">
        <v>49</v>
      </c>
      <c r="L1147">
        <v>4</v>
      </c>
      <c r="M1147">
        <v>76.999999999999986</v>
      </c>
      <c r="N1147">
        <v>1.6</v>
      </c>
      <c r="O1147">
        <v>69</v>
      </c>
      <c r="Q1147">
        <v>75.399999999999991</v>
      </c>
      <c r="R1147" s="1"/>
    </row>
    <row r="1148" spans="1:18" x14ac:dyDescent="0.2">
      <c r="A1148" s="1" t="s">
        <v>46</v>
      </c>
      <c r="B1148">
        <v>1</v>
      </c>
      <c r="C1148" s="1" t="s">
        <v>47</v>
      </c>
      <c r="D1148" s="2">
        <v>45757</v>
      </c>
      <c r="E1148" s="1" t="s">
        <v>48</v>
      </c>
      <c r="F1148" s="1" t="s">
        <v>49</v>
      </c>
      <c r="G1148">
        <v>3</v>
      </c>
      <c r="H1148" t="s">
        <v>50</v>
      </c>
      <c r="I1148">
        <v>0</v>
      </c>
      <c r="J1148" t="s">
        <v>51</v>
      </c>
      <c r="K1148" s="1" t="s">
        <v>49</v>
      </c>
      <c r="L1148">
        <v>3</v>
      </c>
      <c r="M1148">
        <v>64.489999999999995</v>
      </c>
      <c r="N1148">
        <v>0.89999999999999991</v>
      </c>
      <c r="Q1148">
        <v>63.589999999999996</v>
      </c>
      <c r="R1148" s="1"/>
    </row>
    <row r="1149" spans="1:18" x14ac:dyDescent="0.2">
      <c r="A1149" s="1" t="s">
        <v>53</v>
      </c>
      <c r="B1149">
        <v>1</v>
      </c>
      <c r="C1149" s="1" t="s">
        <v>47</v>
      </c>
      <c r="D1149" s="2">
        <v>45757</v>
      </c>
      <c r="E1149" s="1" t="s">
        <v>48</v>
      </c>
      <c r="F1149" s="1" t="s">
        <v>49</v>
      </c>
      <c r="G1149">
        <v>3</v>
      </c>
      <c r="H1149" t="s">
        <v>50</v>
      </c>
      <c r="I1149">
        <v>0</v>
      </c>
      <c r="J1149" t="s">
        <v>51</v>
      </c>
      <c r="K1149" s="1" t="s">
        <v>49</v>
      </c>
      <c r="L1149">
        <v>8</v>
      </c>
      <c r="M1149">
        <v>131.09</v>
      </c>
      <c r="N1149">
        <v>2.4</v>
      </c>
      <c r="O1149">
        <v>31.8</v>
      </c>
      <c r="Q1149">
        <v>128.69</v>
      </c>
      <c r="R1149" s="1"/>
    </row>
    <row r="1150" spans="1:18" x14ac:dyDescent="0.2">
      <c r="A1150" s="1" t="s">
        <v>46</v>
      </c>
      <c r="B1150">
        <v>2</v>
      </c>
      <c r="C1150" s="1" t="s">
        <v>95</v>
      </c>
      <c r="D1150" s="2">
        <v>45757</v>
      </c>
      <c r="E1150" s="1" t="s">
        <v>48</v>
      </c>
      <c r="F1150" s="1" t="s">
        <v>49</v>
      </c>
      <c r="G1150">
        <v>2.5</v>
      </c>
      <c r="H1150" t="s">
        <v>50</v>
      </c>
      <c r="I1150">
        <v>0</v>
      </c>
      <c r="J1150" t="s">
        <v>51</v>
      </c>
      <c r="K1150" s="1" t="s">
        <v>49</v>
      </c>
      <c r="L1150">
        <v>8</v>
      </c>
      <c r="M1150">
        <v>104.8</v>
      </c>
      <c r="N1150">
        <v>2</v>
      </c>
      <c r="Q1150">
        <v>102.8</v>
      </c>
      <c r="R1150" s="1"/>
    </row>
    <row r="1151" spans="1:18" x14ac:dyDescent="0.2">
      <c r="A1151" s="1" t="s">
        <v>53</v>
      </c>
      <c r="B1151">
        <v>2</v>
      </c>
      <c r="C1151" s="1" t="s">
        <v>95</v>
      </c>
      <c r="D1151" s="2">
        <v>45757</v>
      </c>
      <c r="E1151" s="1" t="s">
        <v>48</v>
      </c>
      <c r="F1151" s="1" t="s">
        <v>49</v>
      </c>
      <c r="G1151">
        <v>2.5</v>
      </c>
      <c r="H1151" t="s">
        <v>50</v>
      </c>
      <c r="I1151">
        <v>0</v>
      </c>
      <c r="J1151" t="s">
        <v>51</v>
      </c>
      <c r="K1151" s="1" t="s">
        <v>49</v>
      </c>
      <c r="L1151">
        <v>10</v>
      </c>
      <c r="M1151">
        <v>113.72</v>
      </c>
      <c r="N1151">
        <v>2.5</v>
      </c>
      <c r="Q1151">
        <v>111.22</v>
      </c>
      <c r="R1151" s="1"/>
    </row>
    <row r="1152" spans="1:18" x14ac:dyDescent="0.2">
      <c r="A1152" s="1" t="s">
        <v>46</v>
      </c>
      <c r="B1152">
        <v>4</v>
      </c>
      <c r="C1152" s="1" t="s">
        <v>340</v>
      </c>
      <c r="D1152" s="2">
        <v>45757</v>
      </c>
      <c r="E1152" s="1" t="s">
        <v>285</v>
      </c>
      <c r="F1152" s="1" t="s">
        <v>49</v>
      </c>
      <c r="G1152" t="s">
        <v>286</v>
      </c>
      <c r="H1152" t="s">
        <v>287</v>
      </c>
      <c r="I1152" t="s">
        <v>94</v>
      </c>
      <c r="J1152">
        <v>300</v>
      </c>
      <c r="K1152" s="1" t="s">
        <v>49</v>
      </c>
      <c r="L1152">
        <v>3</v>
      </c>
      <c r="M1152">
        <v>182.45</v>
      </c>
      <c r="N1152">
        <v>6</v>
      </c>
      <c r="Q1152">
        <v>176.45</v>
      </c>
      <c r="R1152" s="1"/>
    </row>
    <row r="1153" spans="1:18" x14ac:dyDescent="0.2">
      <c r="A1153" s="1" t="s">
        <v>46</v>
      </c>
      <c r="B1153">
        <v>4</v>
      </c>
      <c r="C1153" s="1" t="s">
        <v>341</v>
      </c>
      <c r="D1153" s="2">
        <v>45757</v>
      </c>
      <c r="E1153" s="1" t="s">
        <v>342</v>
      </c>
      <c r="F1153" s="1" t="s">
        <v>49</v>
      </c>
      <c r="G1153">
        <v>22</v>
      </c>
      <c r="H1153" t="s">
        <v>343</v>
      </c>
      <c r="I1153" t="s">
        <v>94</v>
      </c>
      <c r="J1153">
        <v>50</v>
      </c>
      <c r="K1153" s="1" t="s">
        <v>49</v>
      </c>
      <c r="L1153">
        <v>1</v>
      </c>
      <c r="M1153">
        <v>54.44</v>
      </c>
      <c r="N1153">
        <v>2.8</v>
      </c>
      <c r="Q1153">
        <v>51.64</v>
      </c>
      <c r="R1153" s="1"/>
    </row>
    <row r="1154" spans="1:18" x14ac:dyDescent="0.2">
      <c r="A1154" s="1" t="s">
        <v>46</v>
      </c>
      <c r="B1154">
        <v>4</v>
      </c>
      <c r="C1154" s="1" t="s">
        <v>344</v>
      </c>
      <c r="D1154" s="2">
        <v>45757</v>
      </c>
      <c r="E1154" s="1" t="s">
        <v>285</v>
      </c>
      <c r="F1154" s="1" t="s">
        <v>49</v>
      </c>
      <c r="G1154" t="s">
        <v>225</v>
      </c>
      <c r="H1154" t="s">
        <v>287</v>
      </c>
      <c r="I1154" t="s">
        <v>94</v>
      </c>
      <c r="J1154">
        <v>100</v>
      </c>
      <c r="K1154" s="1" t="s">
        <v>49</v>
      </c>
      <c r="L1154">
        <v>4</v>
      </c>
      <c r="M1154">
        <v>117.86000000000001</v>
      </c>
      <c r="N1154">
        <v>11.2</v>
      </c>
      <c r="Q1154">
        <v>106.66000000000001</v>
      </c>
      <c r="R1154" s="1"/>
    </row>
    <row r="1155" spans="1:18" x14ac:dyDescent="0.2">
      <c r="A1155" s="1" t="s">
        <v>46</v>
      </c>
      <c r="B1155">
        <v>4</v>
      </c>
      <c r="C1155" s="1" t="s">
        <v>345</v>
      </c>
      <c r="D1155" s="2">
        <v>45757</v>
      </c>
      <c r="E1155" s="1" t="s">
        <v>342</v>
      </c>
      <c r="F1155" s="1" t="s">
        <v>49</v>
      </c>
      <c r="G1155">
        <v>22</v>
      </c>
      <c r="H1155">
        <v>15</v>
      </c>
      <c r="I1155" t="s">
        <v>94</v>
      </c>
      <c r="J1155">
        <v>100</v>
      </c>
      <c r="K1155" s="1" t="s">
        <v>49</v>
      </c>
      <c r="L1155">
        <v>6</v>
      </c>
      <c r="M1155">
        <v>268.64999999999998</v>
      </c>
      <c r="N1155">
        <v>16.600000000000001</v>
      </c>
      <c r="Q1155">
        <v>252.04999999999998</v>
      </c>
      <c r="R1155" s="1"/>
    </row>
    <row r="1156" spans="1:18" x14ac:dyDescent="0.2">
      <c r="A1156" s="1" t="s">
        <v>46</v>
      </c>
      <c r="B1156">
        <v>4</v>
      </c>
      <c r="C1156" s="1" t="s">
        <v>346</v>
      </c>
      <c r="D1156" s="2">
        <v>45757</v>
      </c>
      <c r="E1156" s="1" t="s">
        <v>48</v>
      </c>
      <c r="F1156" s="1" t="s">
        <v>49</v>
      </c>
      <c r="G1156">
        <v>24</v>
      </c>
      <c r="H1156">
        <v>5</v>
      </c>
      <c r="I1156">
        <v>0</v>
      </c>
      <c r="J1156">
        <v>250</v>
      </c>
      <c r="K1156" s="1" t="s">
        <v>49</v>
      </c>
      <c r="L1156">
        <v>1</v>
      </c>
      <c r="M1156">
        <v>51.73</v>
      </c>
      <c r="N1156">
        <v>1.9</v>
      </c>
      <c r="Q1156">
        <v>49.83</v>
      </c>
      <c r="R1156" s="1"/>
    </row>
    <row r="1157" spans="1:18" x14ac:dyDescent="0.2">
      <c r="A1157" s="1" t="s">
        <v>53</v>
      </c>
      <c r="B1157">
        <v>4</v>
      </c>
      <c r="C1157" s="1" t="s">
        <v>346</v>
      </c>
      <c r="D1157" s="2">
        <v>45757</v>
      </c>
      <c r="E1157" s="1" t="s">
        <v>48</v>
      </c>
      <c r="F1157" s="1" t="s">
        <v>49</v>
      </c>
      <c r="G1157">
        <v>24</v>
      </c>
      <c r="H1157">
        <v>5</v>
      </c>
      <c r="I1157">
        <v>0</v>
      </c>
      <c r="J1157">
        <v>250</v>
      </c>
      <c r="K1157" s="1" t="s">
        <v>49</v>
      </c>
      <c r="L1157">
        <v>9</v>
      </c>
      <c r="M1157">
        <v>569.9</v>
      </c>
      <c r="N1157">
        <v>17.099999999999998</v>
      </c>
      <c r="Q1157">
        <v>552.79999999999995</v>
      </c>
      <c r="R1157" s="1"/>
    </row>
    <row r="1158" spans="1:18" x14ac:dyDescent="0.2">
      <c r="A1158" s="1" t="s">
        <v>53</v>
      </c>
      <c r="B1158">
        <v>4</v>
      </c>
      <c r="C1158" s="1" t="s">
        <v>347</v>
      </c>
      <c r="D1158" s="2">
        <v>45757</v>
      </c>
      <c r="E1158" s="1" t="s">
        <v>348</v>
      </c>
      <c r="F1158" s="1" t="s">
        <v>49</v>
      </c>
      <c r="G1158">
        <v>18</v>
      </c>
      <c r="H1158" t="s">
        <v>93</v>
      </c>
      <c r="I1158" t="s">
        <v>94</v>
      </c>
      <c r="J1158">
        <v>200</v>
      </c>
      <c r="K1158" s="1" t="s">
        <v>49</v>
      </c>
      <c r="L1158">
        <v>2</v>
      </c>
      <c r="M1158">
        <v>122.3</v>
      </c>
      <c r="N1158">
        <v>3.6</v>
      </c>
      <c r="Q1158">
        <v>118.7</v>
      </c>
      <c r="R1158" s="1"/>
    </row>
    <row r="1159" spans="1:18" x14ac:dyDescent="0.2">
      <c r="A1159" s="1" t="s">
        <v>46</v>
      </c>
      <c r="B1159">
        <v>5</v>
      </c>
      <c r="C1159" s="1" t="s">
        <v>346</v>
      </c>
      <c r="D1159" s="2">
        <v>45757</v>
      </c>
      <c r="E1159" s="1" t="s">
        <v>48</v>
      </c>
      <c r="F1159" s="1" t="s">
        <v>49</v>
      </c>
      <c r="G1159">
        <v>24</v>
      </c>
      <c r="H1159">
        <v>5</v>
      </c>
      <c r="I1159">
        <v>0</v>
      </c>
      <c r="J1159">
        <v>250</v>
      </c>
      <c r="K1159" s="1" t="s">
        <v>49</v>
      </c>
      <c r="L1159">
        <v>9</v>
      </c>
      <c r="M1159">
        <v>524.79</v>
      </c>
      <c r="N1159">
        <v>16.2</v>
      </c>
      <c r="Q1159">
        <v>508.59</v>
      </c>
      <c r="R1159" s="1"/>
    </row>
    <row r="1160" spans="1:18" x14ac:dyDescent="0.2">
      <c r="A1160" s="1" t="s">
        <v>46</v>
      </c>
      <c r="B1160">
        <v>5</v>
      </c>
      <c r="C1160" s="1" t="s">
        <v>349</v>
      </c>
      <c r="D1160" s="2">
        <v>45757</v>
      </c>
      <c r="E1160" s="1" t="s">
        <v>48</v>
      </c>
      <c r="F1160" s="1" t="s">
        <v>49</v>
      </c>
      <c r="G1160">
        <v>3</v>
      </c>
      <c r="H1160">
        <v>5</v>
      </c>
      <c r="I1160">
        <v>0</v>
      </c>
      <c r="J1160">
        <v>150</v>
      </c>
      <c r="K1160" s="1" t="s">
        <v>49</v>
      </c>
      <c r="L1160">
        <v>2</v>
      </c>
      <c r="M1160">
        <v>32.049999999999997</v>
      </c>
      <c r="N1160">
        <v>2.4</v>
      </c>
      <c r="Q1160">
        <v>29.65</v>
      </c>
      <c r="R1160" s="1"/>
    </row>
    <row r="1161" spans="1:18" x14ac:dyDescent="0.2">
      <c r="A1161" s="1" t="s">
        <v>53</v>
      </c>
      <c r="B1161">
        <v>5</v>
      </c>
      <c r="C1161" s="1" t="s">
        <v>349</v>
      </c>
      <c r="D1161" s="2">
        <v>45757</v>
      </c>
      <c r="E1161" s="1" t="s">
        <v>48</v>
      </c>
      <c r="F1161" s="1" t="s">
        <v>49</v>
      </c>
      <c r="G1161">
        <v>3</v>
      </c>
      <c r="H1161">
        <v>5</v>
      </c>
      <c r="I1161">
        <v>0</v>
      </c>
      <c r="J1161">
        <v>150</v>
      </c>
      <c r="K1161" s="1" t="s">
        <v>49</v>
      </c>
      <c r="L1161">
        <v>3</v>
      </c>
      <c r="M1161">
        <v>138.19999999999999</v>
      </c>
      <c r="N1161">
        <v>3.5999999999999996</v>
      </c>
      <c r="Q1161">
        <v>134.6</v>
      </c>
      <c r="R1161" s="1"/>
    </row>
    <row r="1162" spans="1:18" x14ac:dyDescent="0.2">
      <c r="A1162" s="1" t="s">
        <v>53</v>
      </c>
      <c r="B1162">
        <v>5</v>
      </c>
      <c r="C1162" s="1" t="s">
        <v>58</v>
      </c>
      <c r="D1162" s="2">
        <v>45757</v>
      </c>
      <c r="E1162" s="1" t="s">
        <v>48</v>
      </c>
      <c r="F1162" s="1" t="s">
        <v>49</v>
      </c>
      <c r="G1162">
        <v>12</v>
      </c>
      <c r="H1162" t="s">
        <v>50</v>
      </c>
      <c r="I1162">
        <v>0</v>
      </c>
      <c r="J1162" t="s">
        <v>51</v>
      </c>
      <c r="K1162" s="1" t="s">
        <v>49</v>
      </c>
      <c r="L1162">
        <v>7</v>
      </c>
      <c r="M1162">
        <v>341.37</v>
      </c>
      <c r="N1162">
        <v>8.4</v>
      </c>
      <c r="Q1162">
        <v>332.97</v>
      </c>
      <c r="R1162" s="1"/>
    </row>
    <row r="1163" spans="1:18" x14ac:dyDescent="0.2">
      <c r="A1163" s="1" t="s">
        <v>46</v>
      </c>
      <c r="B1163">
        <v>1</v>
      </c>
      <c r="C1163" s="1" t="s">
        <v>47</v>
      </c>
      <c r="D1163" s="2">
        <v>45758</v>
      </c>
      <c r="E1163" s="1" t="s">
        <v>48</v>
      </c>
      <c r="F1163" s="1" t="s">
        <v>49</v>
      </c>
      <c r="G1163">
        <v>3</v>
      </c>
      <c r="H1163" t="s">
        <v>50</v>
      </c>
      <c r="I1163">
        <v>0</v>
      </c>
      <c r="J1163" t="s">
        <v>51</v>
      </c>
      <c r="K1163" s="1" t="s">
        <v>49</v>
      </c>
      <c r="L1163">
        <v>6</v>
      </c>
      <c r="M1163">
        <v>137.05000000000001</v>
      </c>
      <c r="N1163">
        <v>1.7999999999999998</v>
      </c>
      <c r="O1163">
        <v>19.399999999999999</v>
      </c>
      <c r="Q1163">
        <v>135.25</v>
      </c>
      <c r="R1163" s="1"/>
    </row>
    <row r="1164" spans="1:18" x14ac:dyDescent="0.2">
      <c r="A1164" s="1" t="s">
        <v>53</v>
      </c>
      <c r="B1164">
        <v>1</v>
      </c>
      <c r="C1164" s="1" t="s">
        <v>47</v>
      </c>
      <c r="D1164" s="2">
        <v>45758</v>
      </c>
      <c r="E1164" s="1" t="s">
        <v>48</v>
      </c>
      <c r="F1164" s="1" t="s">
        <v>49</v>
      </c>
      <c r="G1164">
        <v>3</v>
      </c>
      <c r="H1164" t="s">
        <v>50</v>
      </c>
      <c r="I1164">
        <v>0</v>
      </c>
      <c r="J1164" t="s">
        <v>51</v>
      </c>
      <c r="K1164" s="1" t="s">
        <v>49</v>
      </c>
      <c r="L1164">
        <v>8</v>
      </c>
      <c r="M1164">
        <v>149.53</v>
      </c>
      <c r="N1164">
        <v>2.4</v>
      </c>
      <c r="O1164">
        <v>25</v>
      </c>
      <c r="Q1164">
        <v>147.13</v>
      </c>
      <c r="R1164" s="1"/>
    </row>
    <row r="1165" spans="1:18" x14ac:dyDescent="0.2">
      <c r="A1165" s="1" t="s">
        <v>46</v>
      </c>
      <c r="B1165">
        <v>2</v>
      </c>
      <c r="C1165" s="1" t="s">
        <v>95</v>
      </c>
      <c r="D1165" s="2">
        <v>45758</v>
      </c>
      <c r="E1165" s="1" t="s">
        <v>48</v>
      </c>
      <c r="F1165" s="1" t="s">
        <v>49</v>
      </c>
      <c r="G1165">
        <v>2.5</v>
      </c>
      <c r="H1165" t="s">
        <v>50</v>
      </c>
      <c r="I1165">
        <v>0</v>
      </c>
      <c r="J1165" t="s">
        <v>51</v>
      </c>
      <c r="K1165" s="1" t="s">
        <v>49</v>
      </c>
      <c r="L1165">
        <v>9</v>
      </c>
      <c r="M1165">
        <v>116.82000000000001</v>
      </c>
      <c r="N1165">
        <v>2.25</v>
      </c>
      <c r="Q1165">
        <v>114.57000000000001</v>
      </c>
      <c r="R1165" s="1"/>
    </row>
    <row r="1166" spans="1:18" x14ac:dyDescent="0.2">
      <c r="A1166" s="1" t="s">
        <v>53</v>
      </c>
      <c r="B1166">
        <v>2</v>
      </c>
      <c r="C1166" s="1" t="s">
        <v>95</v>
      </c>
      <c r="D1166" s="2">
        <v>45758</v>
      </c>
      <c r="E1166" s="1" t="s">
        <v>48</v>
      </c>
      <c r="F1166" s="1" t="s">
        <v>49</v>
      </c>
      <c r="G1166">
        <v>2.5</v>
      </c>
      <c r="H1166" t="s">
        <v>50</v>
      </c>
      <c r="I1166">
        <v>0</v>
      </c>
      <c r="J1166" t="s">
        <v>51</v>
      </c>
      <c r="K1166" s="1" t="s">
        <v>49</v>
      </c>
      <c r="L1166">
        <v>12</v>
      </c>
      <c r="M1166">
        <v>136.04000000000002</v>
      </c>
      <c r="N1166">
        <v>3</v>
      </c>
      <c r="Q1166">
        <v>133.04000000000002</v>
      </c>
      <c r="R1166" s="1"/>
    </row>
    <row r="1167" spans="1:18" x14ac:dyDescent="0.2">
      <c r="A1167" s="1" t="s">
        <v>46</v>
      </c>
      <c r="B1167">
        <v>4</v>
      </c>
      <c r="C1167" s="1" t="s">
        <v>347</v>
      </c>
      <c r="D1167" s="2">
        <v>45758</v>
      </c>
      <c r="E1167" s="1" t="s">
        <v>348</v>
      </c>
      <c r="F1167" s="1" t="s">
        <v>49</v>
      </c>
      <c r="G1167">
        <v>18</v>
      </c>
      <c r="H1167" t="s">
        <v>93</v>
      </c>
      <c r="I1167" t="s">
        <v>94</v>
      </c>
      <c r="J1167">
        <v>200</v>
      </c>
      <c r="K1167" s="1" t="s">
        <v>49</v>
      </c>
      <c r="L1167">
        <v>3</v>
      </c>
      <c r="M1167">
        <v>172.45</v>
      </c>
      <c r="N1167">
        <v>6.6000000000000005</v>
      </c>
      <c r="Q1167">
        <v>165.85</v>
      </c>
      <c r="R1167" s="1"/>
    </row>
    <row r="1168" spans="1:18" x14ac:dyDescent="0.2">
      <c r="A1168" s="1" t="s">
        <v>46</v>
      </c>
      <c r="B1168">
        <v>4</v>
      </c>
      <c r="C1168" s="1" t="s">
        <v>350</v>
      </c>
      <c r="D1168" s="2">
        <v>45758</v>
      </c>
      <c r="E1168" s="1" t="s">
        <v>48</v>
      </c>
      <c r="F1168" s="1" t="s">
        <v>49</v>
      </c>
      <c r="G1168">
        <v>16</v>
      </c>
      <c r="H1168" t="s">
        <v>79</v>
      </c>
      <c r="I1168" t="s">
        <v>51</v>
      </c>
      <c r="J1168">
        <v>50</v>
      </c>
      <c r="K1168" s="1" t="s">
        <v>49</v>
      </c>
      <c r="L1168">
        <v>2</v>
      </c>
      <c r="M1168">
        <v>106.4</v>
      </c>
      <c r="N1168">
        <v>3.8</v>
      </c>
      <c r="Q1168">
        <v>102.60000000000001</v>
      </c>
      <c r="R1168" s="1"/>
    </row>
    <row r="1169" spans="1:18" x14ac:dyDescent="0.2">
      <c r="A1169" s="1" t="s">
        <v>46</v>
      </c>
      <c r="B1169">
        <v>4</v>
      </c>
      <c r="C1169" s="1" t="s">
        <v>351</v>
      </c>
      <c r="D1169" s="2">
        <v>45758</v>
      </c>
      <c r="E1169" s="1" t="s">
        <v>352</v>
      </c>
      <c r="F1169" s="1" t="s">
        <v>49</v>
      </c>
      <c r="G1169">
        <v>18</v>
      </c>
      <c r="H1169" t="s">
        <v>99</v>
      </c>
      <c r="I1169" t="s">
        <v>51</v>
      </c>
      <c r="J1169">
        <v>45</v>
      </c>
      <c r="K1169" s="1" t="s">
        <v>49</v>
      </c>
      <c r="L1169">
        <v>1</v>
      </c>
      <c r="M1169">
        <v>59.82</v>
      </c>
      <c r="N1169">
        <v>2.2000000000000002</v>
      </c>
      <c r="Q1169">
        <v>57.62</v>
      </c>
      <c r="R1169" s="1"/>
    </row>
    <row r="1170" spans="1:18" x14ac:dyDescent="0.2">
      <c r="A1170" s="1" t="s">
        <v>46</v>
      </c>
      <c r="B1170">
        <v>4</v>
      </c>
      <c r="C1170" s="1" t="s">
        <v>346</v>
      </c>
      <c r="D1170" s="2">
        <v>45758</v>
      </c>
      <c r="E1170" s="1" t="s">
        <v>48</v>
      </c>
      <c r="F1170" s="1" t="s">
        <v>49</v>
      </c>
      <c r="G1170">
        <v>24</v>
      </c>
      <c r="H1170">
        <v>5</v>
      </c>
      <c r="I1170">
        <v>0</v>
      </c>
      <c r="J1170">
        <v>250</v>
      </c>
      <c r="K1170" s="1" t="s">
        <v>49</v>
      </c>
      <c r="L1170">
        <v>7</v>
      </c>
      <c r="M1170">
        <v>392.01</v>
      </c>
      <c r="N1170">
        <v>13.299999999999999</v>
      </c>
      <c r="Q1170">
        <v>378.71</v>
      </c>
      <c r="R1170" s="1"/>
    </row>
    <row r="1171" spans="1:18" x14ac:dyDescent="0.2">
      <c r="A1171" s="1" t="s">
        <v>53</v>
      </c>
      <c r="B1171">
        <v>4</v>
      </c>
      <c r="C1171" s="1" t="s">
        <v>353</v>
      </c>
      <c r="D1171" s="2">
        <v>45758</v>
      </c>
      <c r="E1171" s="1" t="s">
        <v>57</v>
      </c>
      <c r="F1171" s="1" t="s">
        <v>49</v>
      </c>
      <c r="G1171">
        <v>17</v>
      </c>
      <c r="H1171">
        <v>5</v>
      </c>
      <c r="I1171">
        <v>0</v>
      </c>
      <c r="J1171">
        <v>700</v>
      </c>
      <c r="K1171" s="1" t="s">
        <v>49</v>
      </c>
      <c r="L1171">
        <v>11</v>
      </c>
      <c r="M1171">
        <v>682.6</v>
      </c>
      <c r="N1171">
        <v>20.9</v>
      </c>
      <c r="Q1171">
        <v>661.7</v>
      </c>
      <c r="R1171" s="1"/>
    </row>
    <row r="1172" spans="1:18" x14ac:dyDescent="0.2">
      <c r="A1172" s="1" t="s">
        <v>46</v>
      </c>
      <c r="B1172">
        <v>5</v>
      </c>
      <c r="C1172" s="1" t="s">
        <v>58</v>
      </c>
      <c r="D1172" s="2">
        <v>45758</v>
      </c>
      <c r="E1172" s="1" t="s">
        <v>48</v>
      </c>
      <c r="F1172" s="1" t="s">
        <v>49</v>
      </c>
      <c r="G1172">
        <v>12</v>
      </c>
      <c r="H1172" t="s">
        <v>50</v>
      </c>
      <c r="I1172">
        <v>0</v>
      </c>
      <c r="J1172" t="s">
        <v>51</v>
      </c>
      <c r="K1172" s="1" t="s">
        <v>49</v>
      </c>
      <c r="L1172">
        <v>5</v>
      </c>
      <c r="M1172">
        <v>282.88</v>
      </c>
      <c r="N1172">
        <v>6.5</v>
      </c>
      <c r="Q1172">
        <v>276.38</v>
      </c>
      <c r="R1172" s="1"/>
    </row>
    <row r="1173" spans="1:18" x14ac:dyDescent="0.2">
      <c r="A1173" s="1" t="s">
        <v>46</v>
      </c>
      <c r="B1173">
        <v>5</v>
      </c>
      <c r="C1173" s="1" t="s">
        <v>354</v>
      </c>
      <c r="D1173" s="2">
        <v>45758</v>
      </c>
      <c r="E1173" s="1" t="s">
        <v>48</v>
      </c>
      <c r="F1173" s="1" t="s">
        <v>49</v>
      </c>
      <c r="G1173">
        <v>13</v>
      </c>
      <c r="H1173">
        <v>10</v>
      </c>
      <c r="I1173">
        <v>0</v>
      </c>
      <c r="J1173">
        <v>100</v>
      </c>
      <c r="K1173" s="1" t="s">
        <v>49</v>
      </c>
      <c r="L1173">
        <v>2</v>
      </c>
      <c r="M1173">
        <v>109.25999999999999</v>
      </c>
      <c r="N1173">
        <v>2.9</v>
      </c>
      <c r="Q1173">
        <v>106.35999999999999</v>
      </c>
      <c r="R1173" s="1"/>
    </row>
    <row r="1174" spans="1:18" x14ac:dyDescent="0.2">
      <c r="A1174" s="1" t="s">
        <v>46</v>
      </c>
      <c r="B1174">
        <v>5</v>
      </c>
      <c r="C1174" s="1" t="s">
        <v>355</v>
      </c>
      <c r="D1174" s="2">
        <v>45758</v>
      </c>
      <c r="E1174" s="1" t="s">
        <v>48</v>
      </c>
      <c r="F1174" s="1" t="s">
        <v>49</v>
      </c>
      <c r="G1174">
        <v>12</v>
      </c>
      <c r="H1174" t="s">
        <v>290</v>
      </c>
      <c r="I1174">
        <v>0</v>
      </c>
      <c r="J1174">
        <v>400</v>
      </c>
      <c r="K1174" s="1" t="s">
        <v>49</v>
      </c>
      <c r="L1174">
        <v>3</v>
      </c>
      <c r="M1174">
        <v>107.94000000000001</v>
      </c>
      <c r="N1174">
        <v>2.0999999999999996</v>
      </c>
      <c r="Q1174">
        <v>105.84000000000002</v>
      </c>
      <c r="R1174" s="1"/>
    </row>
    <row r="1175" spans="1:18" x14ac:dyDescent="0.2">
      <c r="A1175" s="1" t="s">
        <v>53</v>
      </c>
      <c r="B1175">
        <v>5</v>
      </c>
      <c r="C1175" s="1" t="s">
        <v>355</v>
      </c>
      <c r="D1175" s="2">
        <v>45758</v>
      </c>
      <c r="E1175" s="1" t="s">
        <v>48</v>
      </c>
      <c r="F1175" s="1" t="s">
        <v>49</v>
      </c>
      <c r="G1175">
        <v>12</v>
      </c>
      <c r="H1175" t="s">
        <v>290</v>
      </c>
      <c r="I1175">
        <v>0</v>
      </c>
      <c r="J1175">
        <v>400</v>
      </c>
      <c r="K1175" s="1" t="s">
        <v>49</v>
      </c>
      <c r="L1175">
        <v>10</v>
      </c>
      <c r="M1175">
        <v>376.98</v>
      </c>
      <c r="N1175">
        <v>7</v>
      </c>
      <c r="Q1175">
        <v>369.98</v>
      </c>
      <c r="R1175" s="1"/>
    </row>
    <row r="1176" spans="1:18" x14ac:dyDescent="0.2">
      <c r="A1176" s="1" t="s">
        <v>46</v>
      </c>
      <c r="B1176">
        <v>1</v>
      </c>
      <c r="C1176" s="1" t="s">
        <v>47</v>
      </c>
      <c r="D1176" s="2">
        <v>45759</v>
      </c>
      <c r="E1176" s="1" t="s">
        <v>48</v>
      </c>
      <c r="F1176" s="1" t="s">
        <v>49</v>
      </c>
      <c r="G1176">
        <v>3</v>
      </c>
      <c r="H1176" t="s">
        <v>50</v>
      </c>
      <c r="I1176">
        <v>0</v>
      </c>
      <c r="J1176" t="s">
        <v>51</v>
      </c>
      <c r="K1176" s="1" t="s">
        <v>49</v>
      </c>
      <c r="L1176">
        <v>6</v>
      </c>
      <c r="M1176">
        <v>117.34</v>
      </c>
      <c r="N1176">
        <v>1.7999999999999998</v>
      </c>
      <c r="O1176">
        <v>45</v>
      </c>
      <c r="Q1176">
        <v>115.54</v>
      </c>
      <c r="R1176" s="1"/>
    </row>
    <row r="1177" spans="1:18" x14ac:dyDescent="0.2">
      <c r="A1177" s="1" t="s">
        <v>46</v>
      </c>
      <c r="B1177">
        <v>1</v>
      </c>
      <c r="C1177" s="1" t="s">
        <v>356</v>
      </c>
      <c r="D1177" s="2">
        <v>45759</v>
      </c>
      <c r="E1177" s="1" t="s">
        <v>48</v>
      </c>
      <c r="F1177" s="1" t="s">
        <v>49</v>
      </c>
      <c r="G1177">
        <v>4</v>
      </c>
      <c r="H1177">
        <v>4.5</v>
      </c>
      <c r="I1177">
        <v>0</v>
      </c>
      <c r="J1177">
        <v>325</v>
      </c>
      <c r="K1177" s="1" t="s">
        <v>49</v>
      </c>
      <c r="L1177">
        <v>3</v>
      </c>
      <c r="M1177">
        <v>43.1</v>
      </c>
      <c r="N1177">
        <v>1.2000000000000002</v>
      </c>
      <c r="Q1177">
        <v>41.9</v>
      </c>
      <c r="R1177" s="1"/>
    </row>
    <row r="1178" spans="1:18" x14ac:dyDescent="0.2">
      <c r="A1178" s="1" t="s">
        <v>53</v>
      </c>
      <c r="B1178">
        <v>1</v>
      </c>
      <c r="C1178" s="1" t="s">
        <v>356</v>
      </c>
      <c r="D1178" s="2">
        <v>45759</v>
      </c>
      <c r="E1178" s="1" t="s">
        <v>48</v>
      </c>
      <c r="F1178" s="1" t="s">
        <v>49</v>
      </c>
      <c r="G1178">
        <v>4</v>
      </c>
      <c r="H1178">
        <v>4.5</v>
      </c>
      <c r="I1178">
        <v>0</v>
      </c>
      <c r="J1178">
        <v>325</v>
      </c>
      <c r="K1178" s="1" t="s">
        <v>49</v>
      </c>
      <c r="L1178">
        <v>6</v>
      </c>
      <c r="M1178">
        <v>112.50000000000001</v>
      </c>
      <c r="N1178">
        <v>2.4000000000000004</v>
      </c>
      <c r="O1178">
        <v>33</v>
      </c>
      <c r="Q1178">
        <v>110.10000000000001</v>
      </c>
      <c r="R1178" s="1"/>
    </row>
    <row r="1179" spans="1:18" x14ac:dyDescent="0.2">
      <c r="A1179" s="1" t="s">
        <v>46</v>
      </c>
      <c r="B1179">
        <v>2</v>
      </c>
      <c r="C1179" s="1" t="s">
        <v>339</v>
      </c>
      <c r="D1179" s="2">
        <v>45759</v>
      </c>
      <c r="E1179" s="1" t="s">
        <v>51</v>
      </c>
      <c r="F1179" s="1" t="s">
        <v>51</v>
      </c>
      <c r="G1179" t="s">
        <v>51</v>
      </c>
      <c r="H1179" t="s">
        <v>51</v>
      </c>
      <c r="I1179" t="s">
        <v>51</v>
      </c>
      <c r="J1179" t="s">
        <v>51</v>
      </c>
      <c r="K1179" s="1" t="s">
        <v>49</v>
      </c>
      <c r="L1179">
        <v>9</v>
      </c>
      <c r="M1179">
        <v>123.17</v>
      </c>
      <c r="N1179">
        <v>2.25</v>
      </c>
      <c r="Q1179">
        <v>120.92</v>
      </c>
      <c r="R1179" s="1"/>
    </row>
    <row r="1180" spans="1:18" x14ac:dyDescent="0.2">
      <c r="A1180" s="1" t="s">
        <v>53</v>
      </c>
      <c r="B1180">
        <v>2</v>
      </c>
      <c r="C1180" s="1" t="s">
        <v>339</v>
      </c>
      <c r="D1180" s="2">
        <v>45759</v>
      </c>
      <c r="E1180" s="1" t="s">
        <v>51</v>
      </c>
      <c r="F1180" s="1" t="s">
        <v>51</v>
      </c>
      <c r="G1180" t="s">
        <v>51</v>
      </c>
      <c r="H1180" t="s">
        <v>51</v>
      </c>
      <c r="I1180" t="s">
        <v>51</v>
      </c>
      <c r="J1180" t="s">
        <v>51</v>
      </c>
      <c r="K1180" s="1" t="s">
        <v>49</v>
      </c>
      <c r="L1180">
        <v>8</v>
      </c>
      <c r="M1180">
        <v>103.44</v>
      </c>
      <c r="N1180">
        <v>2</v>
      </c>
      <c r="Q1180">
        <v>101.44</v>
      </c>
      <c r="R1180" s="1"/>
    </row>
    <row r="1181" spans="1:18" x14ac:dyDescent="0.2">
      <c r="A1181" s="1" t="s">
        <v>46</v>
      </c>
      <c r="B1181">
        <v>4</v>
      </c>
      <c r="C1181" s="1" t="s">
        <v>353</v>
      </c>
      <c r="D1181" s="2">
        <v>45759</v>
      </c>
      <c r="E1181" s="1" t="s">
        <v>57</v>
      </c>
      <c r="F1181" s="1" t="s">
        <v>49</v>
      </c>
      <c r="G1181">
        <v>17</v>
      </c>
      <c r="H1181">
        <v>5</v>
      </c>
      <c r="I1181">
        <v>0</v>
      </c>
      <c r="J1181">
        <v>700</v>
      </c>
      <c r="K1181" s="1" t="s">
        <v>49</v>
      </c>
      <c r="L1181">
        <v>4</v>
      </c>
      <c r="M1181">
        <v>224.05</v>
      </c>
      <c r="N1181">
        <v>6.8</v>
      </c>
      <c r="Q1181">
        <v>217.25</v>
      </c>
      <c r="R1181" s="1"/>
    </row>
    <row r="1182" spans="1:18" x14ac:dyDescent="0.2">
      <c r="A1182" s="1" t="s">
        <v>46</v>
      </c>
      <c r="B1182">
        <v>4</v>
      </c>
      <c r="C1182" s="1" t="s">
        <v>357</v>
      </c>
      <c r="D1182" s="2">
        <v>45759</v>
      </c>
      <c r="E1182" s="1" t="s">
        <v>57</v>
      </c>
      <c r="F1182" s="1" t="s">
        <v>49</v>
      </c>
      <c r="G1182">
        <v>17</v>
      </c>
      <c r="H1182">
        <v>5</v>
      </c>
      <c r="I1182">
        <v>0</v>
      </c>
      <c r="J1182">
        <v>800</v>
      </c>
      <c r="K1182" s="1" t="s">
        <v>49</v>
      </c>
      <c r="L1182">
        <v>9</v>
      </c>
      <c r="M1182">
        <v>509.78</v>
      </c>
      <c r="N1182">
        <v>15.299999999999999</v>
      </c>
      <c r="Q1182">
        <v>494.47999999999996</v>
      </c>
      <c r="R1182" s="1"/>
    </row>
    <row r="1183" spans="1:18" x14ac:dyDescent="0.2">
      <c r="A1183" s="1" t="s">
        <v>53</v>
      </c>
      <c r="B1183">
        <v>4</v>
      </c>
      <c r="C1183" s="1" t="s">
        <v>357</v>
      </c>
      <c r="D1183" s="2">
        <v>45759</v>
      </c>
      <c r="E1183" s="1" t="s">
        <v>57</v>
      </c>
      <c r="F1183" s="1" t="s">
        <v>49</v>
      </c>
      <c r="G1183">
        <v>17</v>
      </c>
      <c r="H1183">
        <v>5</v>
      </c>
      <c r="I1183">
        <v>0</v>
      </c>
      <c r="J1183">
        <v>800</v>
      </c>
      <c r="K1183" s="1" t="s">
        <v>49</v>
      </c>
      <c r="L1183">
        <v>9</v>
      </c>
      <c r="M1183">
        <v>510.5</v>
      </c>
      <c r="N1183">
        <v>15.299999999999999</v>
      </c>
      <c r="Q1183">
        <v>495.2</v>
      </c>
      <c r="R1183" s="1"/>
    </row>
    <row r="1184" spans="1:18" x14ac:dyDescent="0.2">
      <c r="A1184" s="1" t="s">
        <v>46</v>
      </c>
      <c r="B1184">
        <v>1</v>
      </c>
      <c r="C1184" s="1" t="s">
        <v>74</v>
      </c>
      <c r="D1184" s="2">
        <v>45761</v>
      </c>
      <c r="E1184" s="1" t="s">
        <v>48</v>
      </c>
      <c r="F1184" s="1" t="s">
        <v>49</v>
      </c>
      <c r="G1184">
        <v>4</v>
      </c>
      <c r="H1184" t="s">
        <v>50</v>
      </c>
      <c r="I1184">
        <v>0</v>
      </c>
      <c r="J1184" t="s">
        <v>51</v>
      </c>
      <c r="K1184" s="1" t="s">
        <v>49</v>
      </c>
      <c r="L1184">
        <v>4</v>
      </c>
      <c r="M1184">
        <v>59.4</v>
      </c>
      <c r="N1184">
        <v>1.6</v>
      </c>
      <c r="O1184">
        <v>74</v>
      </c>
      <c r="Q1184">
        <v>57.8</v>
      </c>
      <c r="R1184" s="1"/>
    </row>
    <row r="1185" spans="1:18" x14ac:dyDescent="0.2">
      <c r="A1185" s="1" t="s">
        <v>53</v>
      </c>
      <c r="B1185">
        <v>1</v>
      </c>
      <c r="C1185" s="1" t="s">
        <v>74</v>
      </c>
      <c r="D1185" s="2">
        <v>45761</v>
      </c>
      <c r="E1185" s="1" t="s">
        <v>48</v>
      </c>
      <c r="F1185" s="1" t="s">
        <v>49</v>
      </c>
      <c r="G1185">
        <v>4</v>
      </c>
      <c r="H1185" t="s">
        <v>50</v>
      </c>
      <c r="I1185">
        <v>0</v>
      </c>
      <c r="J1185" t="s">
        <v>51</v>
      </c>
      <c r="K1185" s="1" t="s">
        <v>49</v>
      </c>
      <c r="L1185">
        <v>9</v>
      </c>
      <c r="M1185">
        <v>158.51999999999998</v>
      </c>
      <c r="N1185">
        <v>3.6</v>
      </c>
      <c r="O1185">
        <v>32</v>
      </c>
      <c r="Q1185">
        <v>154.91999999999999</v>
      </c>
      <c r="R1185" s="1"/>
    </row>
    <row r="1186" spans="1:18" x14ac:dyDescent="0.2">
      <c r="A1186" s="1" t="s">
        <v>46</v>
      </c>
      <c r="B1186">
        <v>2</v>
      </c>
      <c r="C1186" s="1" t="s">
        <v>95</v>
      </c>
      <c r="D1186" s="2">
        <v>45761</v>
      </c>
      <c r="E1186" s="1" t="s">
        <v>48</v>
      </c>
      <c r="F1186" s="1" t="s">
        <v>49</v>
      </c>
      <c r="G1186">
        <v>2.5</v>
      </c>
      <c r="H1186" t="s">
        <v>50</v>
      </c>
      <c r="I1186">
        <v>0</v>
      </c>
      <c r="J1186" t="s">
        <v>51</v>
      </c>
      <c r="K1186" s="1" t="s">
        <v>49</v>
      </c>
      <c r="L1186">
        <v>8</v>
      </c>
      <c r="M1186">
        <v>95.15</v>
      </c>
      <c r="N1186">
        <v>2</v>
      </c>
      <c r="Q1186">
        <v>93.15</v>
      </c>
      <c r="R1186" s="1"/>
    </row>
    <row r="1187" spans="1:18" x14ac:dyDescent="0.2">
      <c r="A1187" s="1" t="s">
        <v>53</v>
      </c>
      <c r="B1187">
        <v>2</v>
      </c>
      <c r="C1187" s="1" t="s">
        <v>95</v>
      </c>
      <c r="D1187" s="2">
        <v>45761</v>
      </c>
      <c r="E1187" s="1" t="s">
        <v>48</v>
      </c>
      <c r="F1187" s="1" t="s">
        <v>49</v>
      </c>
      <c r="G1187">
        <v>2.5</v>
      </c>
      <c r="H1187" t="s">
        <v>50</v>
      </c>
      <c r="I1187">
        <v>0</v>
      </c>
      <c r="J1187" t="s">
        <v>51</v>
      </c>
      <c r="K1187" s="1" t="s">
        <v>49</v>
      </c>
      <c r="L1187">
        <v>4</v>
      </c>
      <c r="M1187">
        <v>52.400000000000006</v>
      </c>
      <c r="N1187">
        <v>1</v>
      </c>
      <c r="Q1187">
        <v>51.400000000000006</v>
      </c>
      <c r="R1187" s="1"/>
    </row>
    <row r="1188" spans="1:18" x14ac:dyDescent="0.2">
      <c r="A1188" s="1" t="s">
        <v>53</v>
      </c>
      <c r="B1188">
        <v>2</v>
      </c>
      <c r="C1188" s="1" t="s">
        <v>118</v>
      </c>
      <c r="D1188" s="2">
        <v>45761</v>
      </c>
      <c r="E1188" s="1" t="s">
        <v>48</v>
      </c>
      <c r="F1188" s="1" t="s">
        <v>49</v>
      </c>
      <c r="G1188">
        <v>3.5</v>
      </c>
      <c r="H1188" t="s">
        <v>50</v>
      </c>
      <c r="I1188">
        <v>0</v>
      </c>
      <c r="J1188" t="s">
        <v>51</v>
      </c>
      <c r="K1188" s="1" t="s">
        <v>49</v>
      </c>
      <c r="L1188">
        <v>4</v>
      </c>
      <c r="M1188">
        <v>69.05</v>
      </c>
      <c r="N1188">
        <v>1.4</v>
      </c>
      <c r="Q1188">
        <v>67.649999999999991</v>
      </c>
      <c r="R1188" s="1"/>
    </row>
    <row r="1189" spans="1:18" x14ac:dyDescent="0.2">
      <c r="A1189" s="1" t="s">
        <v>46</v>
      </c>
      <c r="B1189">
        <v>4</v>
      </c>
      <c r="C1189" s="1" t="s">
        <v>358</v>
      </c>
      <c r="D1189" s="2">
        <v>45761</v>
      </c>
      <c r="E1189" s="1" t="s">
        <v>60</v>
      </c>
      <c r="F1189" s="1" t="s">
        <v>49</v>
      </c>
      <c r="G1189">
        <v>16.2</v>
      </c>
      <c r="H1189" t="s">
        <v>51</v>
      </c>
      <c r="I1189" t="s">
        <v>51</v>
      </c>
      <c r="J1189">
        <v>2000</v>
      </c>
      <c r="K1189" s="1" t="s">
        <v>49</v>
      </c>
      <c r="L1189">
        <v>8</v>
      </c>
      <c r="M1189">
        <v>350.51</v>
      </c>
      <c r="N1189">
        <v>15.2</v>
      </c>
      <c r="Q1189">
        <v>335.31</v>
      </c>
      <c r="R1189" s="1"/>
    </row>
    <row r="1190" spans="1:18" x14ac:dyDescent="0.2">
      <c r="A1190" s="1" t="s">
        <v>53</v>
      </c>
      <c r="B1190">
        <v>4</v>
      </c>
      <c r="C1190" s="1" t="s">
        <v>358</v>
      </c>
      <c r="D1190" s="2">
        <v>45761</v>
      </c>
      <c r="E1190" s="1" t="s">
        <v>60</v>
      </c>
      <c r="F1190" s="1" t="s">
        <v>49</v>
      </c>
      <c r="G1190">
        <v>16.2</v>
      </c>
      <c r="H1190" t="s">
        <v>51</v>
      </c>
      <c r="I1190" t="s">
        <v>51</v>
      </c>
      <c r="J1190">
        <v>2000</v>
      </c>
      <c r="K1190" s="1" t="s">
        <v>49</v>
      </c>
      <c r="L1190">
        <v>12</v>
      </c>
      <c r="M1190">
        <v>691.7700000000001</v>
      </c>
      <c r="N1190">
        <v>22.799999999999997</v>
      </c>
      <c r="Q1190">
        <v>668.97000000000014</v>
      </c>
      <c r="R1190" s="1"/>
    </row>
    <row r="1191" spans="1:18" x14ac:dyDescent="0.2">
      <c r="A1191" s="1" t="s">
        <v>46</v>
      </c>
      <c r="B1191">
        <v>5</v>
      </c>
      <c r="C1191" s="1" t="s">
        <v>346</v>
      </c>
      <c r="D1191" s="2">
        <v>45761</v>
      </c>
      <c r="E1191" s="1" t="s">
        <v>48</v>
      </c>
      <c r="F1191" s="1" t="s">
        <v>49</v>
      </c>
      <c r="G1191">
        <v>24</v>
      </c>
      <c r="H1191">
        <v>5</v>
      </c>
      <c r="I1191">
        <v>0</v>
      </c>
      <c r="J1191">
        <v>250</v>
      </c>
      <c r="K1191" s="1" t="s">
        <v>49</v>
      </c>
      <c r="L1191">
        <v>3</v>
      </c>
      <c r="M1191">
        <v>152.66</v>
      </c>
      <c r="N1191">
        <v>3</v>
      </c>
      <c r="Q1191">
        <v>149.66</v>
      </c>
      <c r="R1191" s="1"/>
    </row>
    <row r="1192" spans="1:18" x14ac:dyDescent="0.2">
      <c r="A1192" s="1" t="s">
        <v>46</v>
      </c>
      <c r="B1192">
        <v>5</v>
      </c>
      <c r="C1192" s="1" t="s">
        <v>346</v>
      </c>
      <c r="D1192" s="2">
        <v>45761</v>
      </c>
      <c r="E1192" s="1" t="s">
        <v>48</v>
      </c>
      <c r="F1192" s="1" t="s">
        <v>49</v>
      </c>
      <c r="G1192">
        <v>24</v>
      </c>
      <c r="H1192">
        <v>5</v>
      </c>
      <c r="I1192">
        <v>0</v>
      </c>
      <c r="J1192">
        <v>250</v>
      </c>
      <c r="K1192" s="1" t="s">
        <v>49</v>
      </c>
      <c r="L1192">
        <v>4</v>
      </c>
      <c r="M1192">
        <v>172.25</v>
      </c>
      <c r="N1192">
        <v>5.2</v>
      </c>
      <c r="Q1192">
        <v>167.05</v>
      </c>
      <c r="R1192" s="1"/>
    </row>
    <row r="1193" spans="1:18" x14ac:dyDescent="0.2">
      <c r="A1193" s="1" t="s">
        <v>53</v>
      </c>
      <c r="B1193">
        <v>5</v>
      </c>
      <c r="C1193" s="1" t="s">
        <v>346</v>
      </c>
      <c r="D1193" s="2">
        <v>45761</v>
      </c>
      <c r="E1193" s="1" t="s">
        <v>48</v>
      </c>
      <c r="F1193" s="1" t="s">
        <v>49</v>
      </c>
      <c r="G1193">
        <v>24</v>
      </c>
      <c r="H1193">
        <v>5</v>
      </c>
      <c r="I1193">
        <v>0</v>
      </c>
      <c r="J1193">
        <v>250</v>
      </c>
      <c r="K1193" s="1" t="s">
        <v>49</v>
      </c>
      <c r="L1193">
        <v>3</v>
      </c>
      <c r="M1193">
        <v>144.66999999999999</v>
      </c>
      <c r="N1193">
        <v>4.1999999999999993</v>
      </c>
      <c r="Q1193">
        <v>140.47</v>
      </c>
      <c r="R1193" s="1"/>
    </row>
    <row r="1194" spans="1:18" x14ac:dyDescent="0.2">
      <c r="A1194" s="1" t="s">
        <v>53</v>
      </c>
      <c r="B1194">
        <v>5</v>
      </c>
      <c r="C1194" s="1" t="s">
        <v>359</v>
      </c>
      <c r="D1194" s="2">
        <v>45761</v>
      </c>
      <c r="E1194" s="1" t="s">
        <v>348</v>
      </c>
      <c r="F1194" s="1" t="s">
        <v>49</v>
      </c>
      <c r="G1194">
        <v>14</v>
      </c>
      <c r="H1194" t="s">
        <v>93</v>
      </c>
      <c r="I1194" t="s">
        <v>94</v>
      </c>
      <c r="J1194">
        <v>100</v>
      </c>
      <c r="K1194" s="1" t="s">
        <v>49</v>
      </c>
      <c r="L1194">
        <v>2</v>
      </c>
      <c r="M1194">
        <v>103.85</v>
      </c>
      <c r="N1194">
        <v>3.2</v>
      </c>
      <c r="Q1194">
        <v>100.64999999999999</v>
      </c>
      <c r="R1194" s="1"/>
    </row>
    <row r="1195" spans="1:18" x14ac:dyDescent="0.2">
      <c r="A1195" s="1" t="s">
        <v>53</v>
      </c>
      <c r="B1195">
        <v>5</v>
      </c>
      <c r="C1195" s="1" t="s">
        <v>360</v>
      </c>
      <c r="D1195" s="2">
        <v>45761</v>
      </c>
      <c r="E1195" s="1" t="s">
        <v>57</v>
      </c>
      <c r="F1195" s="1" t="s">
        <v>49</v>
      </c>
      <c r="G1195">
        <v>9</v>
      </c>
      <c r="H1195">
        <v>4.5</v>
      </c>
      <c r="I1195">
        <v>0</v>
      </c>
      <c r="J1195">
        <v>150</v>
      </c>
      <c r="K1195" s="1" t="s">
        <v>49</v>
      </c>
      <c r="L1195">
        <v>4</v>
      </c>
      <c r="M1195">
        <v>165.89999999999998</v>
      </c>
      <c r="N1195">
        <v>4</v>
      </c>
      <c r="Q1195">
        <v>161.89999999999998</v>
      </c>
      <c r="R1195" s="1"/>
    </row>
    <row r="1196" spans="1:18" x14ac:dyDescent="0.2">
      <c r="A1196" s="1" t="s">
        <v>46</v>
      </c>
      <c r="B1196">
        <v>1</v>
      </c>
      <c r="C1196" s="1" t="s">
        <v>356</v>
      </c>
      <c r="D1196" s="2">
        <v>45762</v>
      </c>
      <c r="E1196" s="1" t="s">
        <v>48</v>
      </c>
      <c r="F1196" s="1" t="s">
        <v>49</v>
      </c>
      <c r="G1196">
        <v>4</v>
      </c>
      <c r="H1196">
        <v>4.5</v>
      </c>
      <c r="I1196">
        <v>0</v>
      </c>
      <c r="J1196">
        <v>325</v>
      </c>
      <c r="K1196" s="1" t="s">
        <v>49</v>
      </c>
      <c r="L1196">
        <v>5</v>
      </c>
      <c r="M1196">
        <v>92.339999999999989</v>
      </c>
      <c r="N1196">
        <v>2</v>
      </c>
      <c r="O1196">
        <v>22.5</v>
      </c>
      <c r="Q1196">
        <v>90.339999999999989</v>
      </c>
      <c r="R1196" s="1"/>
    </row>
    <row r="1197" spans="1:18" x14ac:dyDescent="0.2">
      <c r="A1197" s="1" t="s">
        <v>46</v>
      </c>
      <c r="B1197">
        <v>1</v>
      </c>
      <c r="C1197" s="1" t="s">
        <v>361</v>
      </c>
      <c r="D1197" s="2">
        <v>45762</v>
      </c>
      <c r="E1197" s="1" t="s">
        <v>48</v>
      </c>
      <c r="F1197" s="1" t="s">
        <v>49</v>
      </c>
      <c r="G1197">
        <v>5</v>
      </c>
      <c r="H1197">
        <v>4.5</v>
      </c>
      <c r="I1197">
        <v>0</v>
      </c>
      <c r="J1197">
        <v>200</v>
      </c>
      <c r="K1197" s="1" t="s">
        <v>49</v>
      </c>
      <c r="L1197">
        <v>3</v>
      </c>
      <c r="M1197">
        <v>52.180000000000007</v>
      </c>
      <c r="N1197">
        <v>1.5</v>
      </c>
      <c r="Q1197">
        <v>50.680000000000007</v>
      </c>
      <c r="R1197" s="1"/>
    </row>
    <row r="1198" spans="1:18" x14ac:dyDescent="0.2">
      <c r="A1198" s="1" t="s">
        <v>53</v>
      </c>
      <c r="B1198">
        <v>1</v>
      </c>
      <c r="C1198" s="1" t="s">
        <v>361</v>
      </c>
      <c r="D1198" s="2">
        <v>45762</v>
      </c>
      <c r="E1198" s="1" t="s">
        <v>48</v>
      </c>
      <c r="F1198" s="1" t="s">
        <v>49</v>
      </c>
      <c r="G1198">
        <v>5</v>
      </c>
      <c r="H1198">
        <v>4.5</v>
      </c>
      <c r="I1198">
        <v>0</v>
      </c>
      <c r="J1198">
        <v>200</v>
      </c>
      <c r="K1198" s="1" t="s">
        <v>49</v>
      </c>
      <c r="L1198">
        <v>8</v>
      </c>
      <c r="M1198">
        <v>171.74</v>
      </c>
      <c r="N1198">
        <v>4</v>
      </c>
      <c r="O1198">
        <v>33</v>
      </c>
      <c r="Q1198">
        <v>167.74</v>
      </c>
      <c r="R1198" s="1"/>
    </row>
    <row r="1199" spans="1:18" x14ac:dyDescent="0.2">
      <c r="A1199" s="1" t="s">
        <v>46</v>
      </c>
      <c r="B1199">
        <v>2</v>
      </c>
      <c r="C1199" s="1" t="s">
        <v>362</v>
      </c>
      <c r="D1199" s="2">
        <v>45762</v>
      </c>
      <c r="E1199" s="1" t="s">
        <v>48</v>
      </c>
      <c r="F1199" s="1" t="s">
        <v>49</v>
      </c>
      <c r="G1199">
        <v>3.5</v>
      </c>
      <c r="H1199">
        <v>4.5</v>
      </c>
      <c r="I1199">
        <v>0</v>
      </c>
      <c r="J1199">
        <v>225</v>
      </c>
      <c r="K1199" s="1" t="s">
        <v>49</v>
      </c>
      <c r="L1199">
        <v>8</v>
      </c>
      <c r="M1199">
        <v>124.19</v>
      </c>
      <c r="N1199">
        <v>2.8</v>
      </c>
      <c r="Q1199">
        <v>121.39</v>
      </c>
      <c r="R1199" s="1"/>
    </row>
    <row r="1200" spans="1:18" x14ac:dyDescent="0.2">
      <c r="A1200" s="1" t="s">
        <v>46</v>
      </c>
      <c r="B1200">
        <v>4</v>
      </c>
      <c r="C1200" s="1" t="s">
        <v>358</v>
      </c>
      <c r="D1200" s="2">
        <v>45762</v>
      </c>
      <c r="E1200" s="1" t="s">
        <v>60</v>
      </c>
      <c r="F1200" s="1" t="s">
        <v>49</v>
      </c>
      <c r="G1200">
        <v>16.2</v>
      </c>
      <c r="H1200" t="s">
        <v>51</v>
      </c>
      <c r="I1200" t="s">
        <v>51</v>
      </c>
      <c r="J1200">
        <v>2000</v>
      </c>
      <c r="K1200" s="1" t="s">
        <v>49</v>
      </c>
      <c r="L1200">
        <v>10</v>
      </c>
      <c r="M1200">
        <v>597.44000000000005</v>
      </c>
      <c r="N1200">
        <v>12.8</v>
      </c>
      <c r="Q1200">
        <v>584.6400000000001</v>
      </c>
      <c r="R1200" s="1"/>
    </row>
    <row r="1201" spans="1:18" x14ac:dyDescent="0.2">
      <c r="A1201" s="1" t="s">
        <v>46</v>
      </c>
      <c r="B1201">
        <v>4</v>
      </c>
      <c r="C1201" s="1" t="s">
        <v>363</v>
      </c>
      <c r="D1201" s="2">
        <v>45762</v>
      </c>
      <c r="E1201" s="1" t="s">
        <v>48</v>
      </c>
      <c r="F1201" s="1" t="s">
        <v>49</v>
      </c>
      <c r="G1201">
        <v>25</v>
      </c>
      <c r="H1201" t="s">
        <v>79</v>
      </c>
      <c r="I1201" t="s">
        <v>51</v>
      </c>
      <c r="J1201">
        <v>40</v>
      </c>
      <c r="K1201" s="1" t="s">
        <v>49</v>
      </c>
      <c r="L1201">
        <v>1</v>
      </c>
      <c r="M1201">
        <v>38</v>
      </c>
      <c r="N1201">
        <v>2.5</v>
      </c>
      <c r="Q1201">
        <v>35.5</v>
      </c>
      <c r="R1201" s="1"/>
    </row>
    <row r="1202" spans="1:18" x14ac:dyDescent="0.2">
      <c r="A1202" s="1" t="s">
        <v>53</v>
      </c>
      <c r="B1202">
        <v>4</v>
      </c>
      <c r="C1202" s="1" t="s">
        <v>363</v>
      </c>
      <c r="D1202" s="2">
        <v>45762</v>
      </c>
      <c r="E1202" s="1" t="s">
        <v>48</v>
      </c>
      <c r="F1202" s="1" t="s">
        <v>49</v>
      </c>
      <c r="G1202">
        <v>25</v>
      </c>
      <c r="H1202" t="s">
        <v>79</v>
      </c>
      <c r="I1202" t="s">
        <v>51</v>
      </c>
      <c r="J1202">
        <v>40</v>
      </c>
      <c r="K1202" s="1" t="s">
        <v>49</v>
      </c>
      <c r="L1202">
        <v>2</v>
      </c>
      <c r="M1202">
        <v>98.37</v>
      </c>
      <c r="N1202">
        <v>5</v>
      </c>
      <c r="Q1202">
        <v>93.37</v>
      </c>
      <c r="R1202" s="1"/>
    </row>
    <row r="1203" spans="1:18" x14ac:dyDescent="0.2">
      <c r="A1203" s="1" t="s">
        <v>53</v>
      </c>
      <c r="B1203">
        <v>4</v>
      </c>
      <c r="C1203" s="1" t="s">
        <v>364</v>
      </c>
      <c r="D1203" s="2">
        <v>45762</v>
      </c>
      <c r="E1203" s="1" t="s">
        <v>98</v>
      </c>
      <c r="F1203" s="1" t="s">
        <v>49</v>
      </c>
      <c r="G1203">
        <v>18</v>
      </c>
      <c r="H1203" t="s">
        <v>99</v>
      </c>
      <c r="I1203" t="s">
        <v>51</v>
      </c>
      <c r="J1203">
        <v>530</v>
      </c>
      <c r="K1203" s="1" t="s">
        <v>49</v>
      </c>
      <c r="L1203">
        <v>11</v>
      </c>
      <c r="M1203">
        <v>595.91</v>
      </c>
      <c r="N1203">
        <v>24.75</v>
      </c>
      <c r="Q1203">
        <v>571.16</v>
      </c>
      <c r="R1203" s="1"/>
    </row>
    <row r="1204" spans="1:18" x14ac:dyDescent="0.2">
      <c r="A1204" s="1" t="s">
        <v>46</v>
      </c>
      <c r="B1204">
        <v>5</v>
      </c>
      <c r="C1204" s="1" t="s">
        <v>365</v>
      </c>
      <c r="D1204" s="2">
        <v>45762</v>
      </c>
      <c r="E1204" s="1" t="s">
        <v>48</v>
      </c>
      <c r="F1204" s="1" t="s">
        <v>49</v>
      </c>
      <c r="G1204">
        <v>9</v>
      </c>
      <c r="H1204" t="s">
        <v>366</v>
      </c>
      <c r="I1204">
        <v>0</v>
      </c>
      <c r="J1204">
        <v>300</v>
      </c>
      <c r="K1204" s="1" t="s">
        <v>49</v>
      </c>
      <c r="L1204">
        <v>8</v>
      </c>
      <c r="M1204">
        <v>360.16999999999996</v>
      </c>
      <c r="N1204">
        <v>7.2</v>
      </c>
      <c r="Q1204">
        <v>352.96999999999997</v>
      </c>
      <c r="R1204" s="1"/>
    </row>
    <row r="1205" spans="1:18" x14ac:dyDescent="0.2">
      <c r="A1205" s="1" t="s">
        <v>46</v>
      </c>
      <c r="B1205">
        <v>5</v>
      </c>
      <c r="C1205" s="1" t="s">
        <v>367</v>
      </c>
      <c r="D1205" s="2">
        <v>45762</v>
      </c>
      <c r="E1205" s="1" t="s">
        <v>51</v>
      </c>
      <c r="F1205" s="1" t="s">
        <v>51</v>
      </c>
      <c r="G1205" t="s">
        <v>51</v>
      </c>
      <c r="H1205" t="s">
        <v>51</v>
      </c>
      <c r="I1205" t="s">
        <v>51</v>
      </c>
      <c r="J1205" t="s">
        <v>51</v>
      </c>
      <c r="K1205" s="1" t="s">
        <v>49</v>
      </c>
      <c r="L1205">
        <v>2</v>
      </c>
      <c r="M1205">
        <v>77.759999999999991</v>
      </c>
      <c r="N1205">
        <v>2</v>
      </c>
      <c r="Q1205">
        <v>75.759999999999991</v>
      </c>
      <c r="R1205" s="1"/>
    </row>
    <row r="1206" spans="1:18" x14ac:dyDescent="0.2">
      <c r="A1206" s="1" t="s">
        <v>53</v>
      </c>
      <c r="B1206">
        <v>5</v>
      </c>
      <c r="C1206" s="1" t="s">
        <v>367</v>
      </c>
      <c r="D1206" s="2">
        <v>45762</v>
      </c>
      <c r="E1206" s="1" t="s">
        <v>51</v>
      </c>
      <c r="F1206" s="1" t="s">
        <v>51</v>
      </c>
      <c r="G1206" t="s">
        <v>51</v>
      </c>
      <c r="H1206" t="s">
        <v>51</v>
      </c>
      <c r="I1206" t="s">
        <v>51</v>
      </c>
      <c r="J1206" t="s">
        <v>51</v>
      </c>
      <c r="K1206" s="1" t="s">
        <v>49</v>
      </c>
      <c r="L1206">
        <v>7</v>
      </c>
      <c r="M1206">
        <v>339.19000000000005</v>
      </c>
      <c r="N1206">
        <v>10.5</v>
      </c>
      <c r="Q1206">
        <v>328.69000000000005</v>
      </c>
      <c r="R1206" s="1"/>
    </row>
    <row r="1207" spans="1:18" x14ac:dyDescent="0.2">
      <c r="A1207" s="1" t="s">
        <v>53</v>
      </c>
      <c r="B1207">
        <v>5</v>
      </c>
      <c r="C1207" s="1" t="s">
        <v>368</v>
      </c>
      <c r="D1207" s="2">
        <v>45762</v>
      </c>
      <c r="E1207" s="1" t="s">
        <v>57</v>
      </c>
      <c r="F1207" s="1" t="s">
        <v>49</v>
      </c>
      <c r="G1207">
        <v>12</v>
      </c>
      <c r="H1207" t="s">
        <v>290</v>
      </c>
      <c r="I1207">
        <v>0</v>
      </c>
      <c r="J1207">
        <v>400</v>
      </c>
      <c r="K1207" s="1" t="s">
        <v>49</v>
      </c>
      <c r="L1207">
        <v>1</v>
      </c>
      <c r="M1207">
        <v>26.09</v>
      </c>
      <c r="N1207">
        <v>1.5</v>
      </c>
      <c r="Q1207">
        <v>24.59</v>
      </c>
      <c r="R1207" s="1"/>
    </row>
    <row r="1208" spans="1:18" x14ac:dyDescent="0.2">
      <c r="A1208" s="1" t="s">
        <v>46</v>
      </c>
      <c r="B1208">
        <v>1</v>
      </c>
      <c r="C1208" s="1" t="s">
        <v>109</v>
      </c>
      <c r="D1208" s="2">
        <v>45763</v>
      </c>
      <c r="E1208" s="1" t="s">
        <v>48</v>
      </c>
      <c r="F1208" s="1" t="s">
        <v>49</v>
      </c>
      <c r="G1208">
        <v>5</v>
      </c>
      <c r="H1208" t="s">
        <v>50</v>
      </c>
      <c r="I1208">
        <v>0</v>
      </c>
      <c r="J1208" t="s">
        <v>51</v>
      </c>
      <c r="K1208" s="1" t="s">
        <v>49</v>
      </c>
      <c r="L1208">
        <v>10</v>
      </c>
      <c r="M1208">
        <v>148.40999999999997</v>
      </c>
      <c r="N1208">
        <v>5</v>
      </c>
      <c r="O1208">
        <v>63</v>
      </c>
      <c r="Q1208">
        <v>143.40999999999997</v>
      </c>
      <c r="R1208" s="1"/>
    </row>
    <row r="1209" spans="1:18" x14ac:dyDescent="0.2">
      <c r="A1209" s="1" t="s">
        <v>53</v>
      </c>
      <c r="B1209">
        <v>1</v>
      </c>
      <c r="C1209" s="1" t="s">
        <v>109</v>
      </c>
      <c r="D1209" s="2">
        <v>45763</v>
      </c>
      <c r="E1209" s="1" t="s">
        <v>48</v>
      </c>
      <c r="F1209" s="1" t="s">
        <v>49</v>
      </c>
      <c r="G1209">
        <v>5</v>
      </c>
      <c r="H1209" t="s">
        <v>50</v>
      </c>
      <c r="I1209">
        <v>0</v>
      </c>
      <c r="J1209" t="s">
        <v>51</v>
      </c>
      <c r="K1209" s="1" t="s">
        <v>49</v>
      </c>
      <c r="L1209">
        <v>8</v>
      </c>
      <c r="M1209">
        <v>164.35999999999999</v>
      </c>
      <c r="N1209">
        <v>4</v>
      </c>
      <c r="O1209">
        <v>15</v>
      </c>
      <c r="Q1209">
        <v>160.35999999999999</v>
      </c>
      <c r="R1209" s="1"/>
    </row>
    <row r="1210" spans="1:18" x14ac:dyDescent="0.2">
      <c r="A1210" s="1" t="s">
        <v>46</v>
      </c>
      <c r="B1210">
        <v>2</v>
      </c>
      <c r="C1210" s="1" t="s">
        <v>118</v>
      </c>
      <c r="D1210" s="2">
        <v>45763</v>
      </c>
      <c r="E1210" s="1" t="s">
        <v>48</v>
      </c>
      <c r="F1210" s="1" t="s">
        <v>49</v>
      </c>
      <c r="G1210">
        <v>3.5</v>
      </c>
      <c r="H1210" t="s">
        <v>50</v>
      </c>
      <c r="I1210">
        <v>0</v>
      </c>
      <c r="J1210" t="s">
        <v>51</v>
      </c>
      <c r="K1210" s="1" t="s">
        <v>49</v>
      </c>
      <c r="L1210">
        <v>6</v>
      </c>
      <c r="M1210">
        <v>84.24</v>
      </c>
      <c r="N1210">
        <v>2.0999999999999996</v>
      </c>
      <c r="Q1210">
        <v>82.14</v>
      </c>
      <c r="R1210" s="1"/>
    </row>
    <row r="1211" spans="1:18" x14ac:dyDescent="0.2">
      <c r="A1211" s="1" t="s">
        <v>46</v>
      </c>
      <c r="B1211">
        <v>2</v>
      </c>
      <c r="C1211" s="1" t="s">
        <v>74</v>
      </c>
      <c r="D1211" s="2">
        <v>45763</v>
      </c>
      <c r="E1211" s="1" t="s">
        <v>48</v>
      </c>
      <c r="F1211" s="1" t="s">
        <v>49</v>
      </c>
      <c r="G1211">
        <v>4</v>
      </c>
      <c r="H1211" t="s">
        <v>50</v>
      </c>
      <c r="I1211">
        <v>0</v>
      </c>
      <c r="J1211" t="s">
        <v>51</v>
      </c>
      <c r="K1211" s="1" t="s">
        <v>49</v>
      </c>
      <c r="L1211">
        <v>6</v>
      </c>
      <c r="M1211">
        <v>84.91</v>
      </c>
      <c r="N1211">
        <v>2.4000000000000004</v>
      </c>
      <c r="Q1211">
        <v>82.509999999999991</v>
      </c>
      <c r="R1211" s="1"/>
    </row>
    <row r="1212" spans="1:18" x14ac:dyDescent="0.2">
      <c r="A1212" s="1" t="s">
        <v>53</v>
      </c>
      <c r="B1212">
        <v>2</v>
      </c>
      <c r="C1212" s="1" t="s">
        <v>74</v>
      </c>
      <c r="D1212" s="2">
        <v>45763</v>
      </c>
      <c r="E1212" s="1" t="s">
        <v>48</v>
      </c>
      <c r="F1212" s="1" t="s">
        <v>49</v>
      </c>
      <c r="G1212">
        <v>4</v>
      </c>
      <c r="H1212" t="s">
        <v>50</v>
      </c>
      <c r="I1212">
        <v>0</v>
      </c>
      <c r="J1212" t="s">
        <v>51</v>
      </c>
      <c r="K1212" s="1" t="s">
        <v>49</v>
      </c>
      <c r="L1212">
        <v>9</v>
      </c>
      <c r="M1212">
        <v>178.95</v>
      </c>
      <c r="N1212">
        <v>3.6</v>
      </c>
      <c r="Q1212">
        <v>175.35</v>
      </c>
      <c r="R1212" s="1"/>
    </row>
    <row r="1213" spans="1:18" x14ac:dyDescent="0.2">
      <c r="A1213" s="1" t="s">
        <v>46</v>
      </c>
      <c r="B1213">
        <v>4</v>
      </c>
      <c r="C1213" s="1" t="s">
        <v>369</v>
      </c>
      <c r="D1213" s="2">
        <v>45763</v>
      </c>
      <c r="E1213" s="1" t="s">
        <v>57</v>
      </c>
      <c r="F1213" s="1" t="s">
        <v>49</v>
      </c>
      <c r="G1213">
        <v>18</v>
      </c>
      <c r="H1213" t="s">
        <v>290</v>
      </c>
      <c r="I1213">
        <v>0</v>
      </c>
      <c r="J1213">
        <v>150</v>
      </c>
      <c r="K1213" s="1" t="s">
        <v>49</v>
      </c>
      <c r="L1213">
        <v>11</v>
      </c>
      <c r="M1213">
        <v>586.66999999999996</v>
      </c>
      <c r="N1213">
        <v>23.1</v>
      </c>
      <c r="Q1213">
        <v>563.56999999999994</v>
      </c>
      <c r="R1213" s="1"/>
    </row>
    <row r="1214" spans="1:18" x14ac:dyDescent="0.2">
      <c r="A1214" s="1" t="s">
        <v>53</v>
      </c>
      <c r="B1214">
        <v>4</v>
      </c>
      <c r="C1214" s="1" t="s">
        <v>369</v>
      </c>
      <c r="D1214" s="2">
        <v>45763</v>
      </c>
      <c r="E1214" s="1" t="s">
        <v>57</v>
      </c>
      <c r="F1214" s="1" t="s">
        <v>49</v>
      </c>
      <c r="G1214">
        <v>18</v>
      </c>
      <c r="H1214" t="s">
        <v>290</v>
      </c>
      <c r="I1214">
        <v>0</v>
      </c>
      <c r="J1214">
        <v>150</v>
      </c>
      <c r="K1214" s="1" t="s">
        <v>49</v>
      </c>
      <c r="L1214">
        <v>3</v>
      </c>
      <c r="M1214">
        <v>161.45999999999998</v>
      </c>
      <c r="N1214">
        <v>6.3000000000000007</v>
      </c>
      <c r="Q1214">
        <v>155.15999999999997</v>
      </c>
      <c r="R1214" s="1"/>
    </row>
    <row r="1215" spans="1:18" x14ac:dyDescent="0.2">
      <c r="A1215" s="1" t="s">
        <v>53</v>
      </c>
      <c r="B1215">
        <v>4</v>
      </c>
      <c r="C1215" s="1" t="s">
        <v>353</v>
      </c>
      <c r="D1215" s="2">
        <v>45763</v>
      </c>
      <c r="E1215" s="1" t="s">
        <v>57</v>
      </c>
      <c r="F1215" s="1" t="s">
        <v>49</v>
      </c>
      <c r="G1215">
        <v>17</v>
      </c>
      <c r="H1215">
        <v>5</v>
      </c>
      <c r="I1215">
        <v>0</v>
      </c>
      <c r="J1215">
        <v>700</v>
      </c>
      <c r="K1215" s="1" t="s">
        <v>49</v>
      </c>
      <c r="L1215">
        <v>10</v>
      </c>
      <c r="M1215">
        <v>589.44999999999993</v>
      </c>
      <c r="N1215">
        <v>18.800000000000004</v>
      </c>
      <c r="Q1215">
        <v>570.65</v>
      </c>
      <c r="R1215" s="1"/>
    </row>
    <row r="1216" spans="1:18" x14ac:dyDescent="0.2">
      <c r="A1216" s="1" t="s">
        <v>46</v>
      </c>
      <c r="B1216">
        <v>5</v>
      </c>
      <c r="C1216" s="1" t="s">
        <v>368</v>
      </c>
      <c r="D1216" s="2">
        <v>45763</v>
      </c>
      <c r="E1216" s="1" t="s">
        <v>57</v>
      </c>
      <c r="F1216" s="1" t="s">
        <v>49</v>
      </c>
      <c r="G1216">
        <v>12</v>
      </c>
      <c r="H1216" t="s">
        <v>290</v>
      </c>
      <c r="I1216">
        <v>0</v>
      </c>
      <c r="J1216">
        <v>400</v>
      </c>
      <c r="K1216" s="1" t="s">
        <v>49</v>
      </c>
      <c r="L1216">
        <v>9</v>
      </c>
      <c r="M1216">
        <v>507.26</v>
      </c>
      <c r="N1216">
        <v>13.5</v>
      </c>
      <c r="Q1216">
        <v>493.76</v>
      </c>
      <c r="R1216" s="1"/>
    </row>
    <row r="1217" spans="1:18" x14ac:dyDescent="0.2">
      <c r="A1217" s="1" t="s">
        <v>53</v>
      </c>
      <c r="B1217">
        <v>5</v>
      </c>
      <c r="C1217" s="1" t="s">
        <v>368</v>
      </c>
      <c r="D1217" s="2">
        <v>45763</v>
      </c>
      <c r="E1217" s="1" t="s">
        <v>57</v>
      </c>
      <c r="F1217" s="1" t="s">
        <v>49</v>
      </c>
      <c r="G1217">
        <v>12</v>
      </c>
      <c r="H1217" t="s">
        <v>290</v>
      </c>
      <c r="I1217">
        <v>0</v>
      </c>
      <c r="J1217">
        <v>400</v>
      </c>
      <c r="K1217" s="1" t="s">
        <v>49</v>
      </c>
      <c r="L1217">
        <v>8</v>
      </c>
      <c r="M1217">
        <v>374.82</v>
      </c>
      <c r="N1217">
        <v>12</v>
      </c>
      <c r="Q1217">
        <v>362.82</v>
      </c>
      <c r="R1217" s="1"/>
    </row>
    <row r="1218" spans="1:18" x14ac:dyDescent="0.2">
      <c r="A1218" s="1" t="s">
        <v>53</v>
      </c>
      <c r="B1218">
        <v>5</v>
      </c>
      <c r="C1218" s="1" t="s">
        <v>58</v>
      </c>
      <c r="D1218" s="2">
        <v>45763</v>
      </c>
      <c r="E1218" s="1" t="s">
        <v>48</v>
      </c>
      <c r="F1218" s="1" t="s">
        <v>49</v>
      </c>
      <c r="G1218">
        <v>12</v>
      </c>
      <c r="H1218" t="s">
        <v>50</v>
      </c>
      <c r="I1218">
        <v>0</v>
      </c>
      <c r="J1218" t="s">
        <v>51</v>
      </c>
      <c r="K1218" s="1" t="s">
        <v>49</v>
      </c>
      <c r="L1218">
        <v>3</v>
      </c>
      <c r="M1218">
        <v>168.29999999999998</v>
      </c>
      <c r="N1218">
        <v>4.5999999999999996</v>
      </c>
      <c r="Q1218">
        <v>163.69999999999999</v>
      </c>
      <c r="R1218" s="1"/>
    </row>
    <row r="1219" spans="1:18" x14ac:dyDescent="0.2">
      <c r="A1219" s="1" t="s">
        <v>46</v>
      </c>
      <c r="B1219">
        <v>1</v>
      </c>
      <c r="C1219" s="1" t="s">
        <v>109</v>
      </c>
      <c r="D1219" s="2">
        <v>45764</v>
      </c>
      <c r="E1219" s="1" t="s">
        <v>48</v>
      </c>
      <c r="F1219" s="1" t="s">
        <v>49</v>
      </c>
      <c r="G1219">
        <v>5</v>
      </c>
      <c r="H1219" t="s">
        <v>50</v>
      </c>
      <c r="I1219">
        <v>0</v>
      </c>
      <c r="J1219" t="s">
        <v>51</v>
      </c>
      <c r="K1219" s="1" t="s">
        <v>49</v>
      </c>
      <c r="L1219">
        <v>7</v>
      </c>
      <c r="M1219">
        <v>156.45000000000002</v>
      </c>
      <c r="N1219">
        <v>3.5</v>
      </c>
      <c r="O1219">
        <v>25.2</v>
      </c>
      <c r="Q1219">
        <v>152.95000000000002</v>
      </c>
      <c r="R1219" s="1"/>
    </row>
    <row r="1220" spans="1:18" x14ac:dyDescent="0.2">
      <c r="A1220" s="1" t="s">
        <v>46</v>
      </c>
      <c r="B1220">
        <v>1</v>
      </c>
      <c r="C1220" s="1" t="s">
        <v>95</v>
      </c>
      <c r="D1220" s="2">
        <v>45764</v>
      </c>
      <c r="E1220" s="1" t="s">
        <v>48</v>
      </c>
      <c r="F1220" s="1" t="s">
        <v>49</v>
      </c>
      <c r="G1220">
        <v>2.5</v>
      </c>
      <c r="H1220" t="s">
        <v>50</v>
      </c>
      <c r="I1220">
        <v>0</v>
      </c>
      <c r="J1220" t="s">
        <v>51</v>
      </c>
      <c r="K1220" s="1" t="s">
        <v>49</v>
      </c>
      <c r="L1220">
        <v>1</v>
      </c>
      <c r="M1220">
        <v>9.35</v>
      </c>
      <c r="N1220">
        <v>0.25</v>
      </c>
      <c r="Q1220">
        <v>9.1</v>
      </c>
      <c r="R1220" s="1"/>
    </row>
    <row r="1221" spans="1:18" x14ac:dyDescent="0.2">
      <c r="A1221" s="1" t="s">
        <v>53</v>
      </c>
      <c r="B1221">
        <v>1</v>
      </c>
      <c r="C1221" s="1" t="s">
        <v>95</v>
      </c>
      <c r="D1221" s="2">
        <v>45764</v>
      </c>
      <c r="E1221" s="1" t="s">
        <v>48</v>
      </c>
      <c r="F1221" s="1" t="s">
        <v>49</v>
      </c>
      <c r="G1221">
        <v>2.5</v>
      </c>
      <c r="H1221" t="s">
        <v>50</v>
      </c>
      <c r="I1221">
        <v>0</v>
      </c>
      <c r="J1221" t="s">
        <v>51</v>
      </c>
      <c r="K1221" s="1" t="s">
        <v>49</v>
      </c>
      <c r="L1221">
        <v>9</v>
      </c>
      <c r="M1221">
        <v>132.38</v>
      </c>
      <c r="N1221">
        <v>2.25</v>
      </c>
      <c r="O1221">
        <v>30</v>
      </c>
      <c r="Q1221">
        <v>130.13</v>
      </c>
      <c r="R1221" s="1"/>
    </row>
    <row r="1222" spans="1:18" x14ac:dyDescent="0.2">
      <c r="A1222" s="1" t="s">
        <v>46</v>
      </c>
      <c r="B1222">
        <v>2</v>
      </c>
      <c r="C1222" s="1" t="s">
        <v>74</v>
      </c>
      <c r="D1222" s="2">
        <v>45764</v>
      </c>
      <c r="E1222" s="1" t="s">
        <v>48</v>
      </c>
      <c r="F1222" s="1" t="s">
        <v>49</v>
      </c>
      <c r="G1222">
        <v>4</v>
      </c>
      <c r="H1222" t="s">
        <v>50</v>
      </c>
      <c r="I1222">
        <v>0</v>
      </c>
      <c r="J1222" t="s">
        <v>51</v>
      </c>
      <c r="K1222" s="1" t="s">
        <v>49</v>
      </c>
      <c r="L1222">
        <v>7</v>
      </c>
      <c r="M1222">
        <v>129.69999999999999</v>
      </c>
      <c r="N1222">
        <v>2.8000000000000003</v>
      </c>
      <c r="Q1222">
        <v>126.89999999999999</v>
      </c>
      <c r="R1222" s="1"/>
    </row>
    <row r="1223" spans="1:18" x14ac:dyDescent="0.2">
      <c r="A1223" s="1" t="s">
        <v>53</v>
      </c>
      <c r="B1223">
        <v>2</v>
      </c>
      <c r="C1223" s="1" t="s">
        <v>74</v>
      </c>
      <c r="D1223" s="2">
        <v>45764</v>
      </c>
      <c r="E1223" s="1" t="s">
        <v>48</v>
      </c>
      <c r="F1223" s="1" t="s">
        <v>49</v>
      </c>
      <c r="G1223">
        <v>4</v>
      </c>
      <c r="H1223" t="s">
        <v>50</v>
      </c>
      <c r="I1223">
        <v>0</v>
      </c>
      <c r="J1223" t="s">
        <v>51</v>
      </c>
      <c r="K1223" s="1" t="s">
        <v>49</v>
      </c>
      <c r="L1223">
        <v>8</v>
      </c>
      <c r="M1223">
        <v>152.93</v>
      </c>
      <c r="N1223">
        <v>3.2</v>
      </c>
      <c r="Q1223">
        <v>149.73000000000002</v>
      </c>
      <c r="R1223" s="1"/>
    </row>
    <row r="1224" spans="1:18" x14ac:dyDescent="0.2">
      <c r="A1224" s="1" t="s">
        <v>46</v>
      </c>
      <c r="B1224">
        <v>4</v>
      </c>
      <c r="C1224" s="1" t="s">
        <v>353</v>
      </c>
      <c r="D1224" s="2">
        <v>45764</v>
      </c>
      <c r="E1224" s="1" t="s">
        <v>57</v>
      </c>
      <c r="F1224" s="1" t="s">
        <v>49</v>
      </c>
      <c r="G1224">
        <v>17</v>
      </c>
      <c r="H1224">
        <v>5</v>
      </c>
      <c r="I1224">
        <v>0</v>
      </c>
      <c r="J1224">
        <v>700</v>
      </c>
      <c r="K1224" s="1" t="s">
        <v>49</v>
      </c>
      <c r="L1224">
        <v>4</v>
      </c>
      <c r="M1224">
        <v>219.56</v>
      </c>
      <c r="N1224">
        <v>8.4</v>
      </c>
      <c r="Q1224">
        <v>211.16</v>
      </c>
      <c r="R1224" s="1"/>
    </row>
    <row r="1225" spans="1:18" x14ac:dyDescent="0.2">
      <c r="A1225" s="1" t="s">
        <v>46</v>
      </c>
      <c r="B1225">
        <v>4</v>
      </c>
      <c r="C1225" s="1" t="s">
        <v>370</v>
      </c>
      <c r="D1225" s="2">
        <v>45764</v>
      </c>
      <c r="E1225" s="1" t="s">
        <v>371</v>
      </c>
      <c r="F1225" s="1" t="s">
        <v>49</v>
      </c>
      <c r="G1225">
        <v>17</v>
      </c>
      <c r="H1225" t="s">
        <v>76</v>
      </c>
      <c r="I1225" t="s">
        <v>51</v>
      </c>
      <c r="J1225">
        <v>300</v>
      </c>
      <c r="K1225" s="1" t="s">
        <v>49</v>
      </c>
      <c r="L1225">
        <v>3</v>
      </c>
      <c r="M1225">
        <v>160.69999999999999</v>
      </c>
      <c r="N1225">
        <v>6.3000000000000007</v>
      </c>
      <c r="Q1225">
        <v>154.39999999999998</v>
      </c>
      <c r="R1225" s="1"/>
    </row>
    <row r="1226" spans="1:18" x14ac:dyDescent="0.2">
      <c r="A1226" s="1" t="s">
        <v>46</v>
      </c>
      <c r="B1226">
        <v>4</v>
      </c>
      <c r="C1226" s="1" t="s">
        <v>372</v>
      </c>
      <c r="D1226" s="2">
        <v>45764</v>
      </c>
      <c r="E1226" s="1" t="s">
        <v>187</v>
      </c>
      <c r="F1226" s="1" t="s">
        <v>49</v>
      </c>
      <c r="G1226">
        <v>20</v>
      </c>
      <c r="H1226" t="s">
        <v>134</v>
      </c>
      <c r="I1226" t="s">
        <v>51</v>
      </c>
      <c r="J1226">
        <v>1000</v>
      </c>
      <c r="K1226" s="1" t="s">
        <v>49</v>
      </c>
      <c r="L1226">
        <v>6</v>
      </c>
      <c r="M1226">
        <v>435.20000000000005</v>
      </c>
      <c r="N1226">
        <v>14.399999999999999</v>
      </c>
      <c r="Q1226">
        <v>420.80000000000007</v>
      </c>
      <c r="R1226" s="1"/>
    </row>
    <row r="1227" spans="1:18" x14ac:dyDescent="0.2">
      <c r="A1227" s="1" t="s">
        <v>53</v>
      </c>
      <c r="B1227">
        <v>4</v>
      </c>
      <c r="C1227" s="1" t="s">
        <v>372</v>
      </c>
      <c r="D1227" s="2">
        <v>45764</v>
      </c>
      <c r="E1227" s="1" t="s">
        <v>187</v>
      </c>
      <c r="F1227" s="1" t="s">
        <v>49</v>
      </c>
      <c r="G1227">
        <v>20</v>
      </c>
      <c r="H1227" t="s">
        <v>134</v>
      </c>
      <c r="I1227" t="s">
        <v>51</v>
      </c>
      <c r="J1227">
        <v>1000</v>
      </c>
      <c r="K1227" s="1" t="s">
        <v>49</v>
      </c>
      <c r="L1227">
        <v>11</v>
      </c>
      <c r="M1227">
        <v>739.06</v>
      </c>
      <c r="N1227">
        <v>27.5</v>
      </c>
      <c r="Q1227">
        <v>711.56</v>
      </c>
      <c r="R1227" s="1"/>
    </row>
    <row r="1228" spans="1:18" x14ac:dyDescent="0.2">
      <c r="A1228" s="1" t="s">
        <v>46</v>
      </c>
      <c r="B1228">
        <v>5</v>
      </c>
      <c r="C1228" s="1" t="s">
        <v>58</v>
      </c>
      <c r="D1228" s="2">
        <v>45764</v>
      </c>
      <c r="E1228" s="1" t="s">
        <v>48</v>
      </c>
      <c r="F1228" s="1" t="s">
        <v>49</v>
      </c>
      <c r="G1228">
        <v>12</v>
      </c>
      <c r="H1228" t="s">
        <v>50</v>
      </c>
      <c r="I1228">
        <v>0</v>
      </c>
      <c r="J1228" t="s">
        <v>51</v>
      </c>
      <c r="K1228" s="1" t="s">
        <v>49</v>
      </c>
      <c r="L1228">
        <v>4</v>
      </c>
      <c r="M1228">
        <v>251.89999999999998</v>
      </c>
      <c r="N1228">
        <v>4.8</v>
      </c>
      <c r="Q1228">
        <v>247.09999999999997</v>
      </c>
      <c r="R1228" s="1"/>
    </row>
    <row r="1229" spans="1:18" x14ac:dyDescent="0.2">
      <c r="A1229" s="1" t="s">
        <v>46</v>
      </c>
      <c r="B1229">
        <v>5</v>
      </c>
      <c r="C1229" s="1" t="s">
        <v>373</v>
      </c>
      <c r="D1229" s="2">
        <v>45764</v>
      </c>
      <c r="E1229" s="1" t="s">
        <v>57</v>
      </c>
      <c r="F1229" s="1" t="s">
        <v>49</v>
      </c>
      <c r="G1229">
        <v>7</v>
      </c>
      <c r="H1229">
        <v>5</v>
      </c>
      <c r="I1229">
        <v>0</v>
      </c>
      <c r="J1229">
        <v>150</v>
      </c>
      <c r="K1229" s="1" t="s">
        <v>49</v>
      </c>
      <c r="L1229">
        <v>6</v>
      </c>
      <c r="M1229">
        <v>303.97999999999996</v>
      </c>
      <c r="N1229">
        <v>10.199999999999999</v>
      </c>
      <c r="Q1229">
        <v>293.77999999999997</v>
      </c>
      <c r="R1229" s="1"/>
    </row>
    <row r="1230" spans="1:18" x14ac:dyDescent="0.2">
      <c r="A1230" s="1" t="s">
        <v>53</v>
      </c>
      <c r="B1230">
        <v>5</v>
      </c>
      <c r="C1230" s="1" t="s">
        <v>373</v>
      </c>
      <c r="D1230" s="2">
        <v>45764</v>
      </c>
      <c r="E1230" s="1" t="s">
        <v>57</v>
      </c>
      <c r="F1230" s="1" t="s">
        <v>49</v>
      </c>
      <c r="G1230">
        <v>7</v>
      </c>
      <c r="H1230">
        <v>5</v>
      </c>
      <c r="I1230">
        <v>0</v>
      </c>
      <c r="J1230">
        <v>150</v>
      </c>
      <c r="K1230" s="1" t="s">
        <v>49</v>
      </c>
      <c r="L1230">
        <v>5</v>
      </c>
      <c r="M1230">
        <v>262.95999999999998</v>
      </c>
      <c r="N1230">
        <v>8.5</v>
      </c>
      <c r="Q1230">
        <v>254.45999999999998</v>
      </c>
      <c r="R1230" s="1"/>
    </row>
    <row r="1231" spans="1:18" x14ac:dyDescent="0.2">
      <c r="A1231" s="1" t="s">
        <v>53</v>
      </c>
      <c r="B1231">
        <v>5</v>
      </c>
      <c r="C1231" s="1" t="s">
        <v>374</v>
      </c>
      <c r="D1231" s="2">
        <v>45764</v>
      </c>
      <c r="E1231" s="1" t="s">
        <v>57</v>
      </c>
      <c r="F1231" s="1" t="s">
        <v>49</v>
      </c>
      <c r="G1231">
        <v>14</v>
      </c>
      <c r="H1231" t="s">
        <v>290</v>
      </c>
      <c r="I1231">
        <v>0</v>
      </c>
      <c r="J1231">
        <v>100</v>
      </c>
      <c r="K1231" s="1" t="s">
        <v>49</v>
      </c>
      <c r="L1231">
        <v>4</v>
      </c>
      <c r="M1231">
        <v>219.19</v>
      </c>
      <c r="N1231">
        <v>6.57</v>
      </c>
      <c r="Q1231">
        <v>212.62</v>
      </c>
      <c r="R1231" s="1"/>
    </row>
    <row r="1232" spans="1:18" x14ac:dyDescent="0.2">
      <c r="A1232" s="1" t="s">
        <v>53</v>
      </c>
      <c r="B1232">
        <v>5</v>
      </c>
      <c r="C1232" s="1" t="s">
        <v>375</v>
      </c>
      <c r="D1232" s="2">
        <v>45764</v>
      </c>
      <c r="E1232" s="1" t="s">
        <v>57</v>
      </c>
      <c r="F1232" s="1" t="s">
        <v>49</v>
      </c>
      <c r="G1232">
        <v>11</v>
      </c>
      <c r="H1232" t="s">
        <v>290</v>
      </c>
      <c r="I1232">
        <v>0</v>
      </c>
      <c r="J1232">
        <v>50</v>
      </c>
      <c r="K1232" s="1" t="s">
        <v>49</v>
      </c>
      <c r="L1232">
        <v>2</v>
      </c>
      <c r="M1232">
        <v>53.09</v>
      </c>
      <c r="N1232">
        <v>2.75</v>
      </c>
      <c r="Q1232">
        <v>50.34</v>
      </c>
      <c r="R1232" s="1"/>
    </row>
    <row r="1233" spans="1:18" x14ac:dyDescent="0.2">
      <c r="A1233" s="1" t="s">
        <v>46</v>
      </c>
      <c r="B1233">
        <v>1</v>
      </c>
      <c r="C1233" s="1" t="s">
        <v>95</v>
      </c>
      <c r="D1233" s="2">
        <v>45765</v>
      </c>
      <c r="E1233" s="1" t="s">
        <v>48</v>
      </c>
      <c r="F1233" s="1" t="s">
        <v>49</v>
      </c>
      <c r="G1233">
        <v>2.5</v>
      </c>
      <c r="H1233" t="s">
        <v>50</v>
      </c>
      <c r="I1233">
        <v>0</v>
      </c>
      <c r="J1233" t="s">
        <v>51</v>
      </c>
      <c r="K1233" s="1" t="s">
        <v>49</v>
      </c>
      <c r="L1233">
        <v>8</v>
      </c>
      <c r="M1233">
        <v>104.96000000000001</v>
      </c>
      <c r="N1233">
        <v>2</v>
      </c>
      <c r="O1233">
        <v>40</v>
      </c>
      <c r="Q1233">
        <v>102.96000000000001</v>
      </c>
      <c r="R1233" s="1"/>
    </row>
    <row r="1234" spans="1:18" x14ac:dyDescent="0.2">
      <c r="A1234" s="1" t="s">
        <v>46</v>
      </c>
      <c r="B1234">
        <v>1</v>
      </c>
      <c r="C1234" s="1" t="s">
        <v>376</v>
      </c>
      <c r="D1234" s="2">
        <v>45765</v>
      </c>
      <c r="E1234" s="1" t="s">
        <v>57</v>
      </c>
      <c r="F1234" s="1" t="s">
        <v>49</v>
      </c>
      <c r="G1234">
        <v>4</v>
      </c>
      <c r="H1234">
        <v>5</v>
      </c>
      <c r="I1234">
        <v>0</v>
      </c>
      <c r="J1234">
        <v>125</v>
      </c>
      <c r="K1234" s="1" t="s">
        <v>49</v>
      </c>
      <c r="L1234">
        <v>2</v>
      </c>
      <c r="M1234">
        <v>25.509999999999998</v>
      </c>
      <c r="N1234">
        <v>1</v>
      </c>
      <c r="Q1234">
        <v>24.509999999999998</v>
      </c>
      <c r="R1234" s="1"/>
    </row>
    <row r="1235" spans="1:18" x14ac:dyDescent="0.2">
      <c r="A1235" s="1" t="s">
        <v>53</v>
      </c>
      <c r="B1235">
        <v>1</v>
      </c>
      <c r="C1235" s="1" t="s">
        <v>376</v>
      </c>
      <c r="D1235" s="2">
        <v>45765</v>
      </c>
      <c r="E1235" s="1" t="s">
        <v>57</v>
      </c>
      <c r="F1235" s="1" t="s">
        <v>49</v>
      </c>
      <c r="G1235">
        <v>4</v>
      </c>
      <c r="H1235">
        <v>5</v>
      </c>
      <c r="I1235">
        <v>0</v>
      </c>
      <c r="J1235">
        <v>125</v>
      </c>
      <c r="K1235" s="1" t="s">
        <v>49</v>
      </c>
      <c r="L1235">
        <v>4</v>
      </c>
      <c r="M1235">
        <v>102.78999999999999</v>
      </c>
      <c r="N1235">
        <v>2</v>
      </c>
      <c r="O1235">
        <v>20</v>
      </c>
      <c r="Q1235">
        <v>100.78999999999999</v>
      </c>
      <c r="R1235" s="1"/>
    </row>
    <row r="1236" spans="1:18" x14ac:dyDescent="0.2">
      <c r="A1236" s="1" t="s">
        <v>53</v>
      </c>
      <c r="B1236">
        <v>1</v>
      </c>
      <c r="C1236" s="1" t="s">
        <v>95</v>
      </c>
      <c r="D1236" s="2">
        <v>45765</v>
      </c>
      <c r="E1236" s="1" t="s">
        <v>48</v>
      </c>
      <c r="F1236" s="1" t="s">
        <v>49</v>
      </c>
      <c r="G1236">
        <v>2.5</v>
      </c>
      <c r="H1236" t="s">
        <v>50</v>
      </c>
      <c r="I1236">
        <v>0</v>
      </c>
      <c r="J1236" t="s">
        <v>51</v>
      </c>
      <c r="K1236" s="1" t="s">
        <v>49</v>
      </c>
      <c r="L1236">
        <v>4</v>
      </c>
      <c r="M1236">
        <v>54.06</v>
      </c>
      <c r="N1236">
        <v>1</v>
      </c>
      <c r="Q1236">
        <v>53.06</v>
      </c>
      <c r="R1236" s="1"/>
    </row>
    <row r="1237" spans="1:18" x14ac:dyDescent="0.2">
      <c r="A1237" s="1" t="s">
        <v>46</v>
      </c>
      <c r="B1237">
        <v>2</v>
      </c>
      <c r="C1237" s="1" t="s">
        <v>74</v>
      </c>
      <c r="D1237" s="2">
        <v>45765</v>
      </c>
      <c r="E1237" s="1" t="s">
        <v>48</v>
      </c>
      <c r="F1237" s="1" t="s">
        <v>49</v>
      </c>
      <c r="G1237">
        <v>4</v>
      </c>
      <c r="H1237" t="s">
        <v>50</v>
      </c>
      <c r="I1237">
        <v>0</v>
      </c>
      <c r="J1237" t="s">
        <v>51</v>
      </c>
      <c r="K1237" s="1" t="s">
        <v>49</v>
      </c>
      <c r="L1237">
        <v>8</v>
      </c>
      <c r="M1237">
        <v>137.26</v>
      </c>
      <c r="N1237">
        <v>3.2</v>
      </c>
      <c r="Q1237">
        <v>134.06</v>
      </c>
      <c r="R1237" s="1"/>
    </row>
    <row r="1238" spans="1:18" x14ac:dyDescent="0.2">
      <c r="A1238" s="1" t="s">
        <v>53</v>
      </c>
      <c r="B1238">
        <v>2</v>
      </c>
      <c r="C1238" s="1" t="s">
        <v>74</v>
      </c>
      <c r="D1238" s="2">
        <v>45765</v>
      </c>
      <c r="E1238" s="1" t="s">
        <v>48</v>
      </c>
      <c r="F1238" s="1" t="s">
        <v>49</v>
      </c>
      <c r="G1238">
        <v>4</v>
      </c>
      <c r="H1238" t="s">
        <v>50</v>
      </c>
      <c r="I1238">
        <v>0</v>
      </c>
      <c r="J1238" t="s">
        <v>51</v>
      </c>
      <c r="K1238" s="1" t="s">
        <v>49</v>
      </c>
      <c r="L1238">
        <v>8</v>
      </c>
      <c r="M1238">
        <v>147.59</v>
      </c>
      <c r="N1238">
        <v>3.2</v>
      </c>
      <c r="Q1238">
        <v>144.39000000000001</v>
      </c>
      <c r="R1238" s="1"/>
    </row>
    <row r="1239" spans="1:18" x14ac:dyDescent="0.2">
      <c r="A1239" s="1" t="s">
        <v>46</v>
      </c>
      <c r="B1239">
        <v>4</v>
      </c>
      <c r="C1239" s="1" t="s">
        <v>377</v>
      </c>
      <c r="D1239" s="2">
        <v>45765</v>
      </c>
      <c r="E1239" s="1" t="s">
        <v>187</v>
      </c>
      <c r="F1239" s="1" t="s">
        <v>49</v>
      </c>
      <c r="G1239">
        <v>22</v>
      </c>
      <c r="H1239" t="s">
        <v>134</v>
      </c>
      <c r="I1239" t="s">
        <v>51</v>
      </c>
      <c r="J1239">
        <v>1000</v>
      </c>
      <c r="K1239" s="1" t="s">
        <v>49</v>
      </c>
      <c r="L1239">
        <v>11</v>
      </c>
      <c r="M1239">
        <v>677.56</v>
      </c>
      <c r="N1239">
        <v>28.6</v>
      </c>
      <c r="Q1239">
        <v>648.95999999999992</v>
      </c>
      <c r="R1239" s="1"/>
    </row>
    <row r="1240" spans="1:18" x14ac:dyDescent="0.2">
      <c r="A1240" s="1" t="s">
        <v>53</v>
      </c>
      <c r="B1240">
        <v>4</v>
      </c>
      <c r="C1240" s="1" t="s">
        <v>377</v>
      </c>
      <c r="D1240" s="2">
        <v>45765</v>
      </c>
      <c r="E1240" s="1" t="s">
        <v>187</v>
      </c>
      <c r="F1240" s="1" t="s">
        <v>49</v>
      </c>
      <c r="G1240">
        <v>22</v>
      </c>
      <c r="H1240" t="s">
        <v>134</v>
      </c>
      <c r="I1240" t="s">
        <v>51</v>
      </c>
      <c r="J1240">
        <v>1000</v>
      </c>
      <c r="K1240" s="1" t="s">
        <v>49</v>
      </c>
      <c r="L1240">
        <v>8</v>
      </c>
      <c r="M1240">
        <v>497.01</v>
      </c>
      <c r="N1240">
        <v>20.8</v>
      </c>
      <c r="Q1240">
        <v>476.21</v>
      </c>
      <c r="R1240" s="1"/>
    </row>
    <row r="1241" spans="1:18" x14ac:dyDescent="0.2">
      <c r="A1241" s="1" t="s">
        <v>53</v>
      </c>
      <c r="B1241">
        <v>4</v>
      </c>
      <c r="C1241" s="1" t="s">
        <v>378</v>
      </c>
      <c r="D1241" s="2">
        <v>45765</v>
      </c>
      <c r="E1241" s="1" t="s">
        <v>187</v>
      </c>
      <c r="F1241" s="1" t="s">
        <v>49</v>
      </c>
      <c r="G1241">
        <v>24</v>
      </c>
      <c r="H1241" t="s">
        <v>134</v>
      </c>
      <c r="I1241" t="s">
        <v>51</v>
      </c>
      <c r="J1241">
        <v>500</v>
      </c>
      <c r="K1241" s="1" t="s">
        <v>49</v>
      </c>
      <c r="L1241">
        <v>4</v>
      </c>
      <c r="M1241">
        <v>264.61</v>
      </c>
      <c r="N1241">
        <v>11.99</v>
      </c>
      <c r="Q1241">
        <v>252.62</v>
      </c>
      <c r="R1241" s="1"/>
    </row>
    <row r="1242" spans="1:18" x14ac:dyDescent="0.2">
      <c r="A1242" s="1" t="s">
        <v>46</v>
      </c>
      <c r="B1242">
        <v>5</v>
      </c>
      <c r="C1242" s="1" t="s">
        <v>375</v>
      </c>
      <c r="D1242" s="2">
        <v>45765</v>
      </c>
      <c r="E1242" s="1" t="s">
        <v>57</v>
      </c>
      <c r="F1242" s="1" t="s">
        <v>49</v>
      </c>
      <c r="G1242">
        <v>11</v>
      </c>
      <c r="H1242" t="s">
        <v>290</v>
      </c>
      <c r="I1242">
        <v>0</v>
      </c>
      <c r="J1242">
        <v>50</v>
      </c>
      <c r="K1242" s="1" t="s">
        <v>49</v>
      </c>
      <c r="L1242">
        <v>2</v>
      </c>
      <c r="M1242">
        <v>46.5</v>
      </c>
      <c r="N1242">
        <v>2.2000000000000002</v>
      </c>
      <c r="Q1242">
        <v>44.3</v>
      </c>
      <c r="R1242" s="1"/>
    </row>
    <row r="1243" spans="1:18" x14ac:dyDescent="0.2">
      <c r="A1243" s="1" t="s">
        <v>46</v>
      </c>
      <c r="B1243">
        <v>5</v>
      </c>
      <c r="C1243" s="1" t="s">
        <v>379</v>
      </c>
      <c r="D1243" s="2">
        <v>45765</v>
      </c>
      <c r="E1243" s="1" t="s">
        <v>57</v>
      </c>
      <c r="F1243" s="1" t="s">
        <v>49</v>
      </c>
      <c r="G1243">
        <v>8</v>
      </c>
      <c r="H1243" t="s">
        <v>290</v>
      </c>
      <c r="I1243">
        <v>0</v>
      </c>
      <c r="J1243">
        <v>150</v>
      </c>
      <c r="K1243" s="1" t="s">
        <v>49</v>
      </c>
      <c r="L1243">
        <v>5</v>
      </c>
      <c r="M1243">
        <v>208.5</v>
      </c>
      <c r="N1243">
        <v>4</v>
      </c>
      <c r="Q1243">
        <v>204.5</v>
      </c>
      <c r="R1243" s="1"/>
    </row>
    <row r="1244" spans="1:18" x14ac:dyDescent="0.2">
      <c r="A1244" s="1" t="s">
        <v>53</v>
      </c>
      <c r="B1244">
        <v>5</v>
      </c>
      <c r="C1244" s="1" t="s">
        <v>55</v>
      </c>
      <c r="D1244" s="2">
        <v>45765</v>
      </c>
      <c r="E1244" s="1" t="s">
        <v>48</v>
      </c>
      <c r="F1244" s="1" t="s">
        <v>49</v>
      </c>
      <c r="G1244">
        <v>7</v>
      </c>
      <c r="H1244" t="s">
        <v>50</v>
      </c>
      <c r="I1244">
        <v>0</v>
      </c>
      <c r="J1244" t="s">
        <v>51</v>
      </c>
      <c r="K1244" s="1" t="s">
        <v>49</v>
      </c>
      <c r="L1244">
        <v>8</v>
      </c>
      <c r="M1244">
        <v>310.12</v>
      </c>
      <c r="N1244">
        <v>6.4</v>
      </c>
      <c r="Q1244">
        <v>303.72000000000003</v>
      </c>
      <c r="R1244" s="1"/>
    </row>
    <row r="1245" spans="1:18" x14ac:dyDescent="0.2">
      <c r="A1245" s="1" t="s">
        <v>53</v>
      </c>
      <c r="B1245">
        <v>5</v>
      </c>
      <c r="C1245" s="1" t="s">
        <v>380</v>
      </c>
      <c r="D1245" s="2">
        <v>45765</v>
      </c>
      <c r="E1245" s="1" t="s">
        <v>57</v>
      </c>
      <c r="F1245" s="1" t="s">
        <v>49</v>
      </c>
      <c r="G1245">
        <v>10</v>
      </c>
      <c r="H1245">
        <v>8</v>
      </c>
      <c r="I1245">
        <v>0</v>
      </c>
      <c r="J1245">
        <v>100</v>
      </c>
      <c r="K1245" s="1" t="s">
        <v>49</v>
      </c>
      <c r="L1245">
        <v>1</v>
      </c>
      <c r="M1245">
        <v>28.98</v>
      </c>
      <c r="N1245">
        <v>1.3</v>
      </c>
      <c r="Q1245">
        <v>27.68</v>
      </c>
      <c r="R1245" s="1"/>
    </row>
    <row r="1246" spans="1:18" x14ac:dyDescent="0.2">
      <c r="A1246" s="1" t="s">
        <v>46</v>
      </c>
      <c r="B1246">
        <v>1</v>
      </c>
      <c r="C1246" s="1" t="s">
        <v>95</v>
      </c>
      <c r="D1246" s="2">
        <v>45766</v>
      </c>
      <c r="E1246" s="1" t="s">
        <v>48</v>
      </c>
      <c r="F1246" s="1" t="s">
        <v>49</v>
      </c>
      <c r="G1246">
        <v>2.5</v>
      </c>
      <c r="H1246" t="s">
        <v>50</v>
      </c>
      <c r="I1246">
        <v>0</v>
      </c>
      <c r="J1246" t="s">
        <v>51</v>
      </c>
      <c r="K1246" s="1" t="s">
        <v>49</v>
      </c>
      <c r="L1246">
        <v>8</v>
      </c>
      <c r="M1246">
        <v>108.89999999999999</v>
      </c>
      <c r="N1246">
        <v>2</v>
      </c>
      <c r="O1246">
        <v>11.2</v>
      </c>
      <c r="Q1246">
        <v>106.89999999999999</v>
      </c>
      <c r="R1246" s="1"/>
    </row>
    <row r="1247" spans="1:18" x14ac:dyDescent="0.2">
      <c r="A1247" s="1" t="s">
        <v>53</v>
      </c>
      <c r="B1247">
        <v>1</v>
      </c>
      <c r="C1247" s="1" t="s">
        <v>95</v>
      </c>
      <c r="D1247" s="2">
        <v>45766</v>
      </c>
      <c r="E1247" s="1" t="s">
        <v>48</v>
      </c>
      <c r="F1247" s="1" t="s">
        <v>49</v>
      </c>
      <c r="G1247">
        <v>2.5</v>
      </c>
      <c r="H1247" t="s">
        <v>50</v>
      </c>
      <c r="I1247">
        <v>0</v>
      </c>
      <c r="J1247" t="s">
        <v>51</v>
      </c>
      <c r="K1247" s="1" t="s">
        <v>49</v>
      </c>
      <c r="L1247">
        <v>6</v>
      </c>
      <c r="M1247">
        <v>91.52000000000001</v>
      </c>
      <c r="N1247">
        <v>1.5</v>
      </c>
      <c r="Q1247">
        <v>90.02000000000001</v>
      </c>
      <c r="R1247" s="1"/>
    </row>
    <row r="1248" spans="1:18" x14ac:dyDescent="0.2">
      <c r="A1248" s="1" t="s">
        <v>46</v>
      </c>
      <c r="B1248">
        <v>2</v>
      </c>
      <c r="C1248" s="1" t="s">
        <v>74</v>
      </c>
      <c r="D1248" s="2">
        <v>45766</v>
      </c>
      <c r="E1248" s="1" t="s">
        <v>48</v>
      </c>
      <c r="F1248" s="1" t="s">
        <v>49</v>
      </c>
      <c r="G1248">
        <v>4</v>
      </c>
      <c r="H1248" t="s">
        <v>50</v>
      </c>
      <c r="I1248">
        <v>0</v>
      </c>
      <c r="J1248" t="s">
        <v>51</v>
      </c>
      <c r="K1248" s="1" t="s">
        <v>49</v>
      </c>
      <c r="L1248">
        <v>8</v>
      </c>
      <c r="M1248">
        <v>148.92000000000002</v>
      </c>
      <c r="N1248">
        <v>3.2</v>
      </c>
      <c r="Q1248">
        <v>145.72000000000003</v>
      </c>
      <c r="R1248" s="1"/>
    </row>
    <row r="1249" spans="1:18" x14ac:dyDescent="0.2">
      <c r="A1249" s="1" t="s">
        <v>53</v>
      </c>
      <c r="B1249">
        <v>2</v>
      </c>
      <c r="C1249" s="1" t="s">
        <v>109</v>
      </c>
      <c r="D1249" s="2">
        <v>45766</v>
      </c>
      <c r="E1249" s="1" t="s">
        <v>48</v>
      </c>
      <c r="F1249" s="1" t="s">
        <v>49</v>
      </c>
      <c r="G1249">
        <v>5</v>
      </c>
      <c r="H1249" t="s">
        <v>50</v>
      </c>
      <c r="I1249">
        <v>0</v>
      </c>
      <c r="J1249" t="s">
        <v>51</v>
      </c>
      <c r="K1249" s="1" t="s">
        <v>49</v>
      </c>
      <c r="L1249">
        <v>3</v>
      </c>
      <c r="M1249">
        <v>70.89</v>
      </c>
      <c r="N1249">
        <v>1.5</v>
      </c>
      <c r="Q1249">
        <v>69.39</v>
      </c>
      <c r="R1249" s="1"/>
    </row>
    <row r="1250" spans="1:18" x14ac:dyDescent="0.2">
      <c r="A1250" s="1" t="s">
        <v>53</v>
      </c>
      <c r="B1250">
        <v>2</v>
      </c>
      <c r="C1250" s="1" t="s">
        <v>74</v>
      </c>
      <c r="D1250" s="2">
        <v>45766</v>
      </c>
      <c r="E1250" s="1" t="s">
        <v>48</v>
      </c>
      <c r="F1250" s="1" t="s">
        <v>49</v>
      </c>
      <c r="G1250">
        <v>4</v>
      </c>
      <c r="H1250" t="s">
        <v>50</v>
      </c>
      <c r="I1250">
        <v>0</v>
      </c>
      <c r="J1250" t="s">
        <v>51</v>
      </c>
      <c r="K1250" s="1" t="s">
        <v>49</v>
      </c>
      <c r="L1250">
        <v>6</v>
      </c>
      <c r="M1250">
        <v>90.06</v>
      </c>
      <c r="N1250">
        <v>2.4000000000000004</v>
      </c>
      <c r="Q1250">
        <v>87.66</v>
      </c>
      <c r="R1250" s="1"/>
    </row>
    <row r="1251" spans="1:18" x14ac:dyDescent="0.2">
      <c r="A1251" s="1" t="s">
        <v>46</v>
      </c>
      <c r="B1251">
        <v>4</v>
      </c>
      <c r="C1251" s="1" t="s">
        <v>378</v>
      </c>
      <c r="D1251" s="2">
        <v>45766</v>
      </c>
      <c r="E1251" s="1" t="s">
        <v>187</v>
      </c>
      <c r="F1251" s="1" t="s">
        <v>49</v>
      </c>
      <c r="G1251">
        <v>24</v>
      </c>
      <c r="H1251" t="s">
        <v>134</v>
      </c>
      <c r="I1251" t="s">
        <v>51</v>
      </c>
      <c r="J1251">
        <v>500</v>
      </c>
      <c r="K1251" s="1" t="s">
        <v>49</v>
      </c>
      <c r="L1251">
        <v>4</v>
      </c>
      <c r="M1251">
        <v>254.1</v>
      </c>
      <c r="N1251">
        <v>9.6</v>
      </c>
      <c r="Q1251">
        <v>244.5</v>
      </c>
      <c r="R1251" s="1"/>
    </row>
    <row r="1252" spans="1:18" x14ac:dyDescent="0.2">
      <c r="A1252" s="1" t="s">
        <v>46</v>
      </c>
      <c r="B1252">
        <v>4</v>
      </c>
      <c r="C1252" s="1" t="s">
        <v>381</v>
      </c>
      <c r="D1252" s="2">
        <v>45766</v>
      </c>
      <c r="E1252" s="1" t="s">
        <v>382</v>
      </c>
      <c r="F1252" s="1" t="s">
        <v>49</v>
      </c>
      <c r="G1252">
        <v>24</v>
      </c>
      <c r="H1252" t="s">
        <v>134</v>
      </c>
      <c r="I1252" t="s">
        <v>94</v>
      </c>
      <c r="J1252">
        <v>200</v>
      </c>
      <c r="K1252" s="1" t="s">
        <v>49</v>
      </c>
      <c r="L1252">
        <v>8</v>
      </c>
      <c r="M1252">
        <v>474.95</v>
      </c>
      <c r="N1252">
        <v>19.2</v>
      </c>
      <c r="Q1252">
        <v>455.75</v>
      </c>
      <c r="R1252" s="1"/>
    </row>
    <row r="1253" spans="1:18" x14ac:dyDescent="0.2">
      <c r="A1253" s="1" t="s">
        <v>53</v>
      </c>
      <c r="B1253">
        <v>4</v>
      </c>
      <c r="C1253" s="1" t="s">
        <v>383</v>
      </c>
      <c r="D1253" s="2">
        <v>45766</v>
      </c>
      <c r="E1253" s="1" t="s">
        <v>384</v>
      </c>
      <c r="F1253" s="1" t="s">
        <v>49</v>
      </c>
      <c r="G1253">
        <v>24</v>
      </c>
      <c r="H1253" t="s">
        <v>134</v>
      </c>
      <c r="I1253" t="s">
        <v>94</v>
      </c>
      <c r="J1253">
        <v>100</v>
      </c>
      <c r="K1253" s="1" t="s">
        <v>49</v>
      </c>
      <c r="L1253">
        <v>2</v>
      </c>
      <c r="M1253">
        <v>106.9</v>
      </c>
      <c r="N1253">
        <v>5.6999999999999993</v>
      </c>
      <c r="Q1253">
        <v>101.2</v>
      </c>
      <c r="R1253" s="1"/>
    </row>
    <row r="1254" spans="1:18" x14ac:dyDescent="0.2">
      <c r="A1254" s="1" t="s">
        <v>53</v>
      </c>
      <c r="B1254">
        <v>4</v>
      </c>
      <c r="C1254" s="1" t="s">
        <v>385</v>
      </c>
      <c r="D1254" s="2">
        <v>45766</v>
      </c>
      <c r="E1254" s="1" t="s">
        <v>384</v>
      </c>
      <c r="F1254" s="1" t="s">
        <v>49</v>
      </c>
      <c r="G1254">
        <v>18</v>
      </c>
      <c r="H1254" t="s">
        <v>134</v>
      </c>
      <c r="I1254" t="s">
        <v>94</v>
      </c>
      <c r="J1254">
        <v>100</v>
      </c>
      <c r="K1254" s="1" t="s">
        <v>49</v>
      </c>
      <c r="L1254">
        <v>2</v>
      </c>
      <c r="M1254">
        <v>107.35</v>
      </c>
      <c r="N1254">
        <v>4.0999999999999996</v>
      </c>
      <c r="Q1254">
        <v>103.25</v>
      </c>
      <c r="R1254" s="1"/>
    </row>
    <row r="1255" spans="1:18" x14ac:dyDescent="0.2">
      <c r="A1255" s="1" t="s">
        <v>53</v>
      </c>
      <c r="B1255">
        <v>4</v>
      </c>
      <c r="C1255" s="1" t="s">
        <v>386</v>
      </c>
      <c r="D1255" s="2">
        <v>45766</v>
      </c>
      <c r="E1255" s="1" t="s">
        <v>382</v>
      </c>
      <c r="F1255" s="1" t="s">
        <v>49</v>
      </c>
      <c r="G1255">
        <v>18</v>
      </c>
      <c r="H1255" t="s">
        <v>134</v>
      </c>
      <c r="I1255" t="s">
        <v>94</v>
      </c>
      <c r="J1255">
        <v>200</v>
      </c>
      <c r="K1255" s="1" t="s">
        <v>49</v>
      </c>
      <c r="L1255">
        <v>4</v>
      </c>
      <c r="M1255">
        <v>216.13000000000002</v>
      </c>
      <c r="N1255">
        <v>8.0500000000000007</v>
      </c>
      <c r="Q1255">
        <v>208.08</v>
      </c>
      <c r="R1255" s="1"/>
    </row>
    <row r="1256" spans="1:18" x14ac:dyDescent="0.2">
      <c r="A1256" s="1" t="s">
        <v>53</v>
      </c>
      <c r="B1256">
        <v>4</v>
      </c>
      <c r="C1256" s="1" t="s">
        <v>387</v>
      </c>
      <c r="D1256" s="2">
        <v>45766</v>
      </c>
      <c r="E1256" s="1" t="s">
        <v>388</v>
      </c>
      <c r="F1256" s="1" t="s">
        <v>49</v>
      </c>
      <c r="G1256" t="s">
        <v>389</v>
      </c>
      <c r="H1256" t="s">
        <v>201</v>
      </c>
      <c r="I1256" t="s">
        <v>94</v>
      </c>
      <c r="J1256">
        <v>100</v>
      </c>
      <c r="K1256" s="1" t="s">
        <v>49</v>
      </c>
      <c r="L1256">
        <v>2</v>
      </c>
      <c r="M1256">
        <v>82.23</v>
      </c>
      <c r="N1256">
        <v>3.9</v>
      </c>
      <c r="Q1256">
        <v>78.33</v>
      </c>
      <c r="R1256" s="1"/>
    </row>
    <row r="1257" spans="1:18" x14ac:dyDescent="0.2">
      <c r="A1257" s="1" t="s">
        <v>53</v>
      </c>
      <c r="B1257">
        <v>4</v>
      </c>
      <c r="C1257" s="1" t="s">
        <v>390</v>
      </c>
      <c r="D1257" s="2">
        <v>45766</v>
      </c>
      <c r="E1257" s="1" t="s">
        <v>391</v>
      </c>
      <c r="F1257" s="1" t="s">
        <v>49</v>
      </c>
      <c r="G1257" t="s">
        <v>389</v>
      </c>
      <c r="H1257" t="s">
        <v>201</v>
      </c>
      <c r="I1257" t="s">
        <v>94</v>
      </c>
      <c r="J1257">
        <v>75</v>
      </c>
      <c r="K1257" s="1" t="s">
        <v>49</v>
      </c>
      <c r="L1257">
        <v>2</v>
      </c>
      <c r="M1257">
        <v>58.72</v>
      </c>
      <c r="N1257">
        <v>4.0999999999999996</v>
      </c>
      <c r="Q1257">
        <v>54.62</v>
      </c>
      <c r="R1257" s="1"/>
    </row>
    <row r="1258" spans="1:18" x14ac:dyDescent="0.2">
      <c r="A1258" s="1" t="s">
        <v>46</v>
      </c>
      <c r="B1258">
        <v>5</v>
      </c>
      <c r="C1258" s="1" t="s">
        <v>392</v>
      </c>
      <c r="D1258" s="2">
        <v>45766</v>
      </c>
      <c r="E1258" s="1" t="s">
        <v>57</v>
      </c>
      <c r="F1258" s="1" t="s">
        <v>49</v>
      </c>
      <c r="G1258">
        <v>14</v>
      </c>
      <c r="H1258">
        <v>5</v>
      </c>
      <c r="I1258">
        <v>0</v>
      </c>
      <c r="J1258">
        <v>50</v>
      </c>
      <c r="K1258" s="1" t="s">
        <v>49</v>
      </c>
      <c r="L1258">
        <v>7</v>
      </c>
      <c r="M1258">
        <v>353.64</v>
      </c>
      <c r="Q1258">
        <v>353.64</v>
      </c>
      <c r="R1258" s="1"/>
    </row>
    <row r="1259" spans="1:18" x14ac:dyDescent="0.2">
      <c r="A1259" s="1" t="s">
        <v>53</v>
      </c>
      <c r="B1259">
        <v>5</v>
      </c>
      <c r="C1259" s="1" t="s">
        <v>393</v>
      </c>
      <c r="D1259" s="2">
        <v>45766</v>
      </c>
      <c r="E1259" s="1" t="s">
        <v>57</v>
      </c>
      <c r="F1259" s="1" t="s">
        <v>49</v>
      </c>
      <c r="G1259">
        <v>9.5</v>
      </c>
      <c r="H1259">
        <v>5</v>
      </c>
      <c r="I1259">
        <v>0</v>
      </c>
      <c r="J1259">
        <v>50</v>
      </c>
      <c r="K1259" s="1" t="s">
        <v>49</v>
      </c>
      <c r="L1259">
        <v>7</v>
      </c>
      <c r="M1259">
        <v>286.36</v>
      </c>
      <c r="N1259">
        <v>5.6000000000000005</v>
      </c>
      <c r="Q1259">
        <v>280.76</v>
      </c>
      <c r="R1259" s="1"/>
    </row>
    <row r="1260" spans="1:18" x14ac:dyDescent="0.2">
      <c r="A1260" s="1" t="s">
        <v>46</v>
      </c>
      <c r="B1260">
        <v>1</v>
      </c>
      <c r="C1260" s="1" t="s">
        <v>394</v>
      </c>
      <c r="D1260" s="2">
        <v>45768</v>
      </c>
      <c r="E1260" s="1" t="s">
        <v>48</v>
      </c>
      <c r="F1260" s="1" t="s">
        <v>49</v>
      </c>
      <c r="G1260">
        <v>7</v>
      </c>
      <c r="H1260">
        <v>5</v>
      </c>
      <c r="I1260">
        <v>0</v>
      </c>
      <c r="J1260">
        <v>250</v>
      </c>
      <c r="K1260" s="1" t="s">
        <v>49</v>
      </c>
      <c r="L1260">
        <v>5</v>
      </c>
      <c r="M1260">
        <v>76.5</v>
      </c>
      <c r="N1260">
        <v>1.25</v>
      </c>
      <c r="O1260">
        <v>12</v>
      </c>
      <c r="Q1260">
        <v>75.25</v>
      </c>
      <c r="R1260" s="1"/>
    </row>
    <row r="1261" spans="1:18" x14ac:dyDescent="0.2">
      <c r="A1261" s="1" t="s">
        <v>53</v>
      </c>
      <c r="B1261">
        <v>1</v>
      </c>
      <c r="C1261" s="1" t="s">
        <v>395</v>
      </c>
      <c r="D1261" s="2">
        <v>45768</v>
      </c>
      <c r="E1261" s="1" t="s">
        <v>57</v>
      </c>
      <c r="F1261" s="1" t="s">
        <v>49</v>
      </c>
      <c r="G1261">
        <v>14</v>
      </c>
      <c r="H1261">
        <v>5</v>
      </c>
      <c r="I1261">
        <v>0</v>
      </c>
      <c r="J1261">
        <v>125</v>
      </c>
      <c r="K1261" s="1" t="s">
        <v>49</v>
      </c>
      <c r="L1261">
        <v>8</v>
      </c>
      <c r="M1261">
        <v>141.59</v>
      </c>
      <c r="N1261">
        <v>2</v>
      </c>
      <c r="O1261">
        <v>44.8</v>
      </c>
      <c r="Q1261">
        <v>139.59</v>
      </c>
      <c r="R1261" s="1"/>
    </row>
    <row r="1262" spans="1:18" x14ac:dyDescent="0.2">
      <c r="A1262" s="1" t="s">
        <v>46</v>
      </c>
      <c r="B1262">
        <v>2</v>
      </c>
      <c r="C1262" s="1" t="s">
        <v>396</v>
      </c>
      <c r="D1262" s="2">
        <v>45768</v>
      </c>
      <c r="E1262" s="1" t="s">
        <v>57</v>
      </c>
      <c r="F1262" s="1" t="s">
        <v>49</v>
      </c>
      <c r="G1262">
        <v>14</v>
      </c>
      <c r="H1262">
        <v>5</v>
      </c>
      <c r="I1262">
        <v>0</v>
      </c>
      <c r="J1262">
        <v>100</v>
      </c>
      <c r="K1262" s="1" t="s">
        <v>49</v>
      </c>
      <c r="L1262">
        <v>6</v>
      </c>
      <c r="M1262">
        <v>111.71000000000001</v>
      </c>
      <c r="N1262">
        <v>1.26</v>
      </c>
      <c r="Q1262">
        <v>110.45</v>
      </c>
      <c r="R1262" s="1"/>
    </row>
    <row r="1263" spans="1:18" x14ac:dyDescent="0.2">
      <c r="A1263" s="1" t="s">
        <v>53</v>
      </c>
      <c r="B1263">
        <v>2</v>
      </c>
      <c r="C1263" s="1" t="s">
        <v>397</v>
      </c>
      <c r="D1263" s="2">
        <v>45768</v>
      </c>
      <c r="E1263" s="1" t="s">
        <v>57</v>
      </c>
      <c r="F1263" s="1" t="s">
        <v>49</v>
      </c>
      <c r="G1263">
        <v>16</v>
      </c>
      <c r="H1263">
        <v>5</v>
      </c>
      <c r="I1263">
        <v>0</v>
      </c>
      <c r="J1263">
        <v>100</v>
      </c>
      <c r="K1263" s="1" t="s">
        <v>49</v>
      </c>
      <c r="L1263">
        <v>9</v>
      </c>
      <c r="M1263">
        <v>184.48999999999998</v>
      </c>
      <c r="N1263">
        <v>4.5</v>
      </c>
      <c r="Q1263">
        <v>179.98999999999998</v>
      </c>
      <c r="R1263" s="1"/>
    </row>
    <row r="1264" spans="1:18" x14ac:dyDescent="0.2">
      <c r="A1264" s="1" t="s">
        <v>46</v>
      </c>
      <c r="B1264">
        <v>4</v>
      </c>
      <c r="C1264" s="1" t="s">
        <v>398</v>
      </c>
      <c r="D1264" s="2">
        <v>45768</v>
      </c>
      <c r="E1264" s="1" t="s">
        <v>57</v>
      </c>
      <c r="F1264" s="1" t="s">
        <v>49</v>
      </c>
      <c r="G1264">
        <v>12</v>
      </c>
      <c r="H1264">
        <v>8</v>
      </c>
      <c r="I1264">
        <v>0</v>
      </c>
      <c r="J1264">
        <v>200</v>
      </c>
      <c r="K1264" s="1" t="s">
        <v>49</v>
      </c>
      <c r="L1264">
        <v>9</v>
      </c>
      <c r="M1264">
        <v>475.69</v>
      </c>
      <c r="N1264">
        <v>17.010000000000002</v>
      </c>
      <c r="Q1264">
        <v>458.68</v>
      </c>
      <c r="R1264" s="1"/>
    </row>
    <row r="1265" spans="1:18" x14ac:dyDescent="0.2">
      <c r="A1265" s="1" t="s">
        <v>46</v>
      </c>
      <c r="B1265">
        <v>4</v>
      </c>
      <c r="C1265" s="1" t="s">
        <v>399</v>
      </c>
      <c r="D1265" s="2">
        <v>45768</v>
      </c>
      <c r="E1265" s="1" t="s">
        <v>57</v>
      </c>
      <c r="F1265" s="1" t="s">
        <v>49</v>
      </c>
      <c r="G1265">
        <v>18</v>
      </c>
      <c r="H1265">
        <v>5</v>
      </c>
      <c r="I1265">
        <v>0</v>
      </c>
      <c r="J1265">
        <v>150</v>
      </c>
      <c r="K1265" s="1" t="s">
        <v>49</v>
      </c>
      <c r="L1265">
        <v>1</v>
      </c>
      <c r="M1265">
        <v>52.25</v>
      </c>
      <c r="N1265">
        <v>1.9</v>
      </c>
      <c r="Q1265">
        <v>50.35</v>
      </c>
      <c r="R1265" s="1"/>
    </row>
    <row r="1266" spans="1:18" x14ac:dyDescent="0.2">
      <c r="A1266" s="1" t="s">
        <v>53</v>
      </c>
      <c r="B1266">
        <v>4</v>
      </c>
      <c r="C1266" s="1" t="s">
        <v>397</v>
      </c>
      <c r="D1266" s="2">
        <v>45768</v>
      </c>
      <c r="E1266" s="1" t="s">
        <v>57</v>
      </c>
      <c r="F1266" s="1" t="s">
        <v>49</v>
      </c>
      <c r="G1266">
        <v>16</v>
      </c>
      <c r="H1266">
        <v>5</v>
      </c>
      <c r="I1266">
        <v>0</v>
      </c>
      <c r="J1266">
        <v>100</v>
      </c>
      <c r="K1266" s="1" t="s">
        <v>49</v>
      </c>
      <c r="L1266">
        <v>5</v>
      </c>
      <c r="M1266">
        <v>254.92</v>
      </c>
      <c r="N1266">
        <v>9.5</v>
      </c>
      <c r="Q1266">
        <v>245.42</v>
      </c>
      <c r="R1266" s="1"/>
    </row>
    <row r="1267" spans="1:18" x14ac:dyDescent="0.2">
      <c r="A1267" s="1" t="s">
        <v>53</v>
      </c>
      <c r="B1267">
        <v>4</v>
      </c>
      <c r="C1267" s="1" t="s">
        <v>373</v>
      </c>
      <c r="D1267" s="2">
        <v>45768</v>
      </c>
      <c r="E1267" s="1" t="s">
        <v>57</v>
      </c>
      <c r="F1267" s="1" t="s">
        <v>49</v>
      </c>
      <c r="G1267">
        <v>7</v>
      </c>
      <c r="H1267">
        <v>5</v>
      </c>
      <c r="I1267">
        <v>0</v>
      </c>
      <c r="J1267">
        <v>150</v>
      </c>
      <c r="K1267" s="1" t="s">
        <v>49</v>
      </c>
      <c r="L1267">
        <v>2</v>
      </c>
      <c r="M1267">
        <v>110.73</v>
      </c>
      <c r="N1267">
        <v>3.8</v>
      </c>
      <c r="Q1267">
        <v>106.93</v>
      </c>
      <c r="R1267" s="1"/>
    </row>
    <row r="1268" spans="1:18" x14ac:dyDescent="0.2">
      <c r="A1268" s="1" t="s">
        <v>53</v>
      </c>
      <c r="B1268">
        <v>4</v>
      </c>
      <c r="C1268" s="1" t="s">
        <v>386</v>
      </c>
      <c r="D1268" s="2">
        <v>45768</v>
      </c>
      <c r="E1268" s="1" t="s">
        <v>382</v>
      </c>
      <c r="F1268" s="1" t="s">
        <v>49</v>
      </c>
      <c r="G1268">
        <v>18</v>
      </c>
      <c r="H1268" t="s">
        <v>134</v>
      </c>
      <c r="I1268" t="s">
        <v>94</v>
      </c>
      <c r="J1268">
        <v>200</v>
      </c>
      <c r="K1268" s="1" t="s">
        <v>49</v>
      </c>
      <c r="L1268">
        <v>5</v>
      </c>
      <c r="M1268">
        <v>292.52</v>
      </c>
      <c r="N1268">
        <v>9.5</v>
      </c>
      <c r="Q1268">
        <v>283.02</v>
      </c>
      <c r="R1268" s="1"/>
    </row>
    <row r="1269" spans="1:18" x14ac:dyDescent="0.2">
      <c r="A1269" s="1" t="s">
        <v>46</v>
      </c>
      <c r="B1269">
        <v>5</v>
      </c>
      <c r="C1269" s="1" t="s">
        <v>55</v>
      </c>
      <c r="D1269" s="2">
        <v>45768</v>
      </c>
      <c r="E1269" s="1" t="s">
        <v>48</v>
      </c>
      <c r="F1269" s="1" t="s">
        <v>49</v>
      </c>
      <c r="G1269">
        <v>7</v>
      </c>
      <c r="H1269" t="s">
        <v>50</v>
      </c>
      <c r="I1269">
        <v>0</v>
      </c>
      <c r="J1269" t="s">
        <v>51</v>
      </c>
      <c r="K1269" s="1" t="s">
        <v>49</v>
      </c>
      <c r="L1269">
        <v>3</v>
      </c>
      <c r="M1269">
        <v>122.21000000000001</v>
      </c>
      <c r="N1269">
        <v>2.5</v>
      </c>
      <c r="Q1269">
        <v>119.71000000000001</v>
      </c>
      <c r="R1269" s="1"/>
    </row>
    <row r="1270" spans="1:18" x14ac:dyDescent="0.2">
      <c r="A1270" s="1" t="s">
        <v>46</v>
      </c>
      <c r="B1270">
        <v>5</v>
      </c>
      <c r="C1270" s="1" t="s">
        <v>400</v>
      </c>
      <c r="D1270" s="2">
        <v>45768</v>
      </c>
      <c r="E1270" s="1" t="s">
        <v>51</v>
      </c>
      <c r="F1270" s="1" t="s">
        <v>51</v>
      </c>
      <c r="G1270" t="s">
        <v>51</v>
      </c>
      <c r="H1270" t="s">
        <v>51</v>
      </c>
      <c r="I1270" t="s">
        <v>51</v>
      </c>
      <c r="J1270" t="s">
        <v>51</v>
      </c>
      <c r="K1270" s="1" t="s">
        <v>49</v>
      </c>
      <c r="L1270">
        <v>7</v>
      </c>
      <c r="M1270">
        <v>323.97000000000003</v>
      </c>
      <c r="N1270">
        <v>12.15</v>
      </c>
      <c r="Q1270">
        <v>311.82000000000005</v>
      </c>
      <c r="R1270" s="1"/>
    </row>
    <row r="1271" spans="1:18" x14ac:dyDescent="0.2">
      <c r="A1271" s="1" t="s">
        <v>53</v>
      </c>
      <c r="B1271">
        <v>5</v>
      </c>
      <c r="C1271" s="1" t="s">
        <v>400</v>
      </c>
      <c r="D1271" s="2">
        <v>45768</v>
      </c>
      <c r="E1271" s="1" t="s">
        <v>51</v>
      </c>
      <c r="F1271" s="1" t="s">
        <v>51</v>
      </c>
      <c r="G1271" t="s">
        <v>51</v>
      </c>
      <c r="H1271" t="s">
        <v>51</v>
      </c>
      <c r="I1271" t="s">
        <v>51</v>
      </c>
      <c r="J1271" t="s">
        <v>51</v>
      </c>
      <c r="K1271" s="1" t="s">
        <v>49</v>
      </c>
      <c r="L1271">
        <v>5</v>
      </c>
      <c r="M1271">
        <v>274.61</v>
      </c>
      <c r="N1271">
        <v>9</v>
      </c>
      <c r="Q1271">
        <v>265.61</v>
      </c>
      <c r="R1271" s="1"/>
    </row>
    <row r="1272" spans="1:18" x14ac:dyDescent="0.2">
      <c r="A1272" s="1" t="s">
        <v>53</v>
      </c>
      <c r="B1272">
        <v>5</v>
      </c>
      <c r="C1272" s="1" t="s">
        <v>87</v>
      </c>
      <c r="D1272" s="2">
        <v>45768</v>
      </c>
      <c r="E1272" s="1" t="s">
        <v>48</v>
      </c>
      <c r="F1272" s="1" t="s">
        <v>49</v>
      </c>
      <c r="G1272">
        <v>14</v>
      </c>
      <c r="H1272" t="s">
        <v>50</v>
      </c>
      <c r="I1272">
        <v>0</v>
      </c>
      <c r="J1272" t="s">
        <v>51</v>
      </c>
      <c r="K1272" s="1" t="s">
        <v>49</v>
      </c>
      <c r="L1272">
        <v>4</v>
      </c>
      <c r="M1272">
        <v>145.64999999999998</v>
      </c>
      <c r="N1272">
        <v>7.2</v>
      </c>
      <c r="Q1272">
        <v>138.44999999999999</v>
      </c>
      <c r="R1272" s="1"/>
    </row>
    <row r="1273" spans="1:18" x14ac:dyDescent="0.2">
      <c r="A1273" s="1" t="s">
        <v>53</v>
      </c>
      <c r="B1273">
        <v>5</v>
      </c>
      <c r="C1273" s="1" t="s">
        <v>401</v>
      </c>
      <c r="D1273" s="2">
        <v>45768</v>
      </c>
      <c r="E1273" s="1" t="s">
        <v>382</v>
      </c>
      <c r="F1273" s="1" t="s">
        <v>49</v>
      </c>
      <c r="G1273">
        <v>14</v>
      </c>
      <c r="H1273" t="s">
        <v>134</v>
      </c>
      <c r="I1273" t="s">
        <v>94</v>
      </c>
      <c r="J1273">
        <v>150</v>
      </c>
      <c r="K1273" s="1" t="s">
        <v>49</v>
      </c>
      <c r="L1273">
        <v>5</v>
      </c>
      <c r="M1273">
        <v>192.67000000000002</v>
      </c>
      <c r="N1273">
        <v>9</v>
      </c>
      <c r="Q1273">
        <v>183.67000000000002</v>
      </c>
      <c r="R1273" s="1"/>
    </row>
    <row r="1274" spans="1:18" x14ac:dyDescent="0.2">
      <c r="A1274" s="1" t="s">
        <v>46</v>
      </c>
      <c r="B1274">
        <v>1</v>
      </c>
      <c r="C1274" s="1" t="s">
        <v>74</v>
      </c>
      <c r="D1274" s="2">
        <v>45769</v>
      </c>
      <c r="E1274" s="1" t="s">
        <v>48</v>
      </c>
      <c r="F1274" s="1" t="s">
        <v>49</v>
      </c>
      <c r="G1274">
        <v>4</v>
      </c>
      <c r="H1274" t="s">
        <v>50</v>
      </c>
      <c r="I1274">
        <v>0</v>
      </c>
      <c r="J1274" t="s">
        <v>51</v>
      </c>
      <c r="K1274" s="1" t="s">
        <v>49</v>
      </c>
      <c r="L1274">
        <v>7</v>
      </c>
      <c r="M1274">
        <v>121.73</v>
      </c>
      <c r="N1274">
        <v>2.8000000000000003</v>
      </c>
      <c r="O1274">
        <v>23</v>
      </c>
      <c r="Q1274">
        <v>118.93</v>
      </c>
      <c r="R1274" s="1"/>
    </row>
    <row r="1275" spans="1:18" x14ac:dyDescent="0.2">
      <c r="A1275" s="1" t="s">
        <v>53</v>
      </c>
      <c r="B1275">
        <v>1</v>
      </c>
      <c r="C1275" s="1" t="s">
        <v>74</v>
      </c>
      <c r="D1275" s="2">
        <v>45769</v>
      </c>
      <c r="E1275" s="1" t="s">
        <v>48</v>
      </c>
      <c r="F1275" s="1" t="s">
        <v>49</v>
      </c>
      <c r="G1275">
        <v>4</v>
      </c>
      <c r="H1275" t="s">
        <v>50</v>
      </c>
      <c r="I1275">
        <v>0</v>
      </c>
      <c r="J1275" t="s">
        <v>51</v>
      </c>
      <c r="K1275" s="1" t="s">
        <v>49</v>
      </c>
      <c r="L1275">
        <v>7</v>
      </c>
      <c r="M1275">
        <v>139.13</v>
      </c>
      <c r="N1275">
        <v>2.8000000000000003</v>
      </c>
      <c r="O1275">
        <v>122</v>
      </c>
      <c r="Q1275">
        <v>136.32999999999998</v>
      </c>
      <c r="R1275" s="1"/>
    </row>
    <row r="1276" spans="1:18" x14ac:dyDescent="0.2">
      <c r="A1276" s="1" t="s">
        <v>46</v>
      </c>
      <c r="B1276">
        <v>2</v>
      </c>
      <c r="C1276" s="1" t="s">
        <v>109</v>
      </c>
      <c r="D1276" s="2">
        <v>45769</v>
      </c>
      <c r="E1276" s="1" t="s">
        <v>48</v>
      </c>
      <c r="F1276" s="1" t="s">
        <v>49</v>
      </c>
      <c r="G1276">
        <v>5</v>
      </c>
      <c r="H1276" t="s">
        <v>50</v>
      </c>
      <c r="I1276">
        <v>0</v>
      </c>
      <c r="J1276" t="s">
        <v>51</v>
      </c>
      <c r="K1276" s="1" t="s">
        <v>49</v>
      </c>
      <c r="L1276">
        <v>5</v>
      </c>
      <c r="M1276">
        <v>112.55000000000001</v>
      </c>
      <c r="N1276">
        <v>2.5</v>
      </c>
      <c r="Q1276">
        <v>110.05000000000001</v>
      </c>
      <c r="R1276" s="1"/>
    </row>
    <row r="1277" spans="1:18" x14ac:dyDescent="0.2">
      <c r="A1277" s="1" t="s">
        <v>46</v>
      </c>
      <c r="B1277">
        <v>2</v>
      </c>
      <c r="C1277" s="1" t="s">
        <v>47</v>
      </c>
      <c r="D1277" s="2">
        <v>45769</v>
      </c>
      <c r="E1277" s="1" t="s">
        <v>48</v>
      </c>
      <c r="F1277" s="1" t="s">
        <v>49</v>
      </c>
      <c r="G1277">
        <v>3</v>
      </c>
      <c r="H1277" t="s">
        <v>50</v>
      </c>
      <c r="I1277">
        <v>0</v>
      </c>
      <c r="J1277" t="s">
        <v>51</v>
      </c>
      <c r="K1277" s="1" t="s">
        <v>49</v>
      </c>
      <c r="L1277">
        <v>4</v>
      </c>
      <c r="M1277">
        <v>52.24</v>
      </c>
      <c r="N1277">
        <v>1.2</v>
      </c>
      <c r="Q1277">
        <v>51.04</v>
      </c>
      <c r="R1277" s="1"/>
    </row>
    <row r="1278" spans="1:18" x14ac:dyDescent="0.2">
      <c r="A1278" s="1" t="s">
        <v>53</v>
      </c>
      <c r="B1278">
        <v>2</v>
      </c>
      <c r="C1278" s="1" t="s">
        <v>47</v>
      </c>
      <c r="D1278" s="2">
        <v>45769</v>
      </c>
      <c r="E1278" s="1" t="s">
        <v>48</v>
      </c>
      <c r="F1278" s="1" t="s">
        <v>49</v>
      </c>
      <c r="G1278">
        <v>3</v>
      </c>
      <c r="H1278" t="s">
        <v>50</v>
      </c>
      <c r="I1278">
        <v>0</v>
      </c>
      <c r="J1278" t="s">
        <v>51</v>
      </c>
      <c r="K1278" s="1" t="s">
        <v>49</v>
      </c>
      <c r="L1278">
        <v>6</v>
      </c>
      <c r="M1278">
        <v>82.39</v>
      </c>
      <c r="N1278">
        <v>1.7999999999999998</v>
      </c>
      <c r="Q1278">
        <v>80.59</v>
      </c>
      <c r="R1278" s="1"/>
    </row>
    <row r="1279" spans="1:18" x14ac:dyDescent="0.2">
      <c r="A1279" s="1" t="s">
        <v>46</v>
      </c>
      <c r="B1279">
        <v>4</v>
      </c>
      <c r="C1279" s="1" t="s">
        <v>402</v>
      </c>
      <c r="D1279" s="2">
        <v>45769</v>
      </c>
      <c r="E1279" s="1" t="s">
        <v>384</v>
      </c>
      <c r="F1279" s="1" t="s">
        <v>49</v>
      </c>
      <c r="G1279">
        <v>14</v>
      </c>
      <c r="H1279" t="s">
        <v>134</v>
      </c>
      <c r="I1279" t="s">
        <v>94</v>
      </c>
      <c r="J1279">
        <v>100</v>
      </c>
      <c r="K1279" s="1" t="s">
        <v>49</v>
      </c>
      <c r="L1279">
        <v>5</v>
      </c>
      <c r="M1279">
        <v>269.81</v>
      </c>
      <c r="N1279">
        <v>8.6900000000000013</v>
      </c>
      <c r="Q1279">
        <v>261.12</v>
      </c>
      <c r="R1279" s="1"/>
    </row>
    <row r="1280" spans="1:18" x14ac:dyDescent="0.2">
      <c r="A1280" s="1" t="s">
        <v>46</v>
      </c>
      <c r="B1280">
        <v>4</v>
      </c>
      <c r="C1280" s="1" t="s">
        <v>403</v>
      </c>
      <c r="D1280" s="2">
        <v>45769</v>
      </c>
      <c r="E1280" s="1" t="s">
        <v>187</v>
      </c>
      <c r="F1280" s="1" t="s">
        <v>49</v>
      </c>
      <c r="G1280">
        <v>26</v>
      </c>
      <c r="H1280" t="s">
        <v>134</v>
      </c>
      <c r="I1280" t="s">
        <v>51</v>
      </c>
      <c r="J1280">
        <v>500</v>
      </c>
      <c r="K1280" s="1" t="s">
        <v>49</v>
      </c>
      <c r="L1280">
        <v>5</v>
      </c>
      <c r="M1280">
        <v>289.12</v>
      </c>
      <c r="N1280">
        <v>14.86</v>
      </c>
      <c r="Q1280">
        <v>274.26</v>
      </c>
      <c r="R1280" s="1"/>
    </row>
    <row r="1281" spans="1:18" x14ac:dyDescent="0.2">
      <c r="A1281" s="1" t="s">
        <v>46</v>
      </c>
      <c r="B1281">
        <v>4</v>
      </c>
      <c r="C1281" s="1" t="s">
        <v>96</v>
      </c>
      <c r="D1281" s="2">
        <v>45769</v>
      </c>
      <c r="E1281" s="1" t="s">
        <v>48</v>
      </c>
      <c r="F1281" s="1" t="s">
        <v>49</v>
      </c>
      <c r="G1281">
        <v>18</v>
      </c>
      <c r="H1281" t="s">
        <v>50</v>
      </c>
      <c r="I1281">
        <v>0</v>
      </c>
      <c r="J1281" t="s">
        <v>51</v>
      </c>
      <c r="K1281" s="1" t="s">
        <v>49</v>
      </c>
      <c r="L1281">
        <v>3</v>
      </c>
      <c r="M1281">
        <v>173.48000000000002</v>
      </c>
      <c r="N1281">
        <v>6.5000000000000009</v>
      </c>
      <c r="Q1281">
        <v>166.98000000000002</v>
      </c>
      <c r="R1281" s="1"/>
    </row>
    <row r="1282" spans="1:18" x14ac:dyDescent="0.2">
      <c r="A1282" s="1" t="s">
        <v>53</v>
      </c>
      <c r="B1282">
        <v>4</v>
      </c>
      <c r="C1282" s="1" t="s">
        <v>70</v>
      </c>
      <c r="D1282" s="2">
        <v>45769</v>
      </c>
      <c r="E1282" s="1" t="s">
        <v>48</v>
      </c>
      <c r="F1282" s="1" t="s">
        <v>49</v>
      </c>
      <c r="G1282">
        <v>16</v>
      </c>
      <c r="H1282" t="s">
        <v>50</v>
      </c>
      <c r="I1282">
        <v>0</v>
      </c>
      <c r="J1282" t="s">
        <v>51</v>
      </c>
      <c r="K1282" s="1" t="s">
        <v>49</v>
      </c>
      <c r="L1282">
        <v>3</v>
      </c>
      <c r="M1282">
        <v>187.9</v>
      </c>
      <c r="N1282">
        <v>5.9</v>
      </c>
      <c r="Q1282">
        <v>182</v>
      </c>
      <c r="R1282" s="1"/>
    </row>
    <row r="1283" spans="1:18" x14ac:dyDescent="0.2">
      <c r="A1283" s="1" t="s">
        <v>53</v>
      </c>
      <c r="B1283">
        <v>4</v>
      </c>
      <c r="C1283" s="1" t="s">
        <v>87</v>
      </c>
      <c r="D1283" s="2">
        <v>45769</v>
      </c>
      <c r="E1283" s="1" t="s">
        <v>48</v>
      </c>
      <c r="F1283" s="1" t="s">
        <v>49</v>
      </c>
      <c r="G1283">
        <v>14</v>
      </c>
      <c r="H1283" t="s">
        <v>50</v>
      </c>
      <c r="I1283">
        <v>0</v>
      </c>
      <c r="J1283" t="s">
        <v>51</v>
      </c>
      <c r="K1283" s="1" t="s">
        <v>49</v>
      </c>
      <c r="L1283">
        <v>6</v>
      </c>
      <c r="M1283">
        <v>327.43</v>
      </c>
      <c r="N1283">
        <v>11.399999999999999</v>
      </c>
      <c r="Q1283">
        <v>316.03000000000003</v>
      </c>
      <c r="R1283" s="1"/>
    </row>
    <row r="1284" spans="1:18" x14ac:dyDescent="0.2">
      <c r="A1284" s="1" t="s">
        <v>53</v>
      </c>
      <c r="B1284">
        <v>4</v>
      </c>
      <c r="C1284" s="1" t="s">
        <v>404</v>
      </c>
      <c r="D1284" s="2">
        <v>45769</v>
      </c>
      <c r="E1284" s="1" t="s">
        <v>405</v>
      </c>
      <c r="F1284" s="1" t="s">
        <v>49</v>
      </c>
      <c r="G1284">
        <v>14</v>
      </c>
      <c r="H1284">
        <v>10</v>
      </c>
      <c r="I1284" t="s">
        <v>135</v>
      </c>
      <c r="J1284">
        <v>250</v>
      </c>
      <c r="K1284" s="1" t="s">
        <v>49</v>
      </c>
      <c r="L1284">
        <v>2</v>
      </c>
      <c r="M1284">
        <v>92.24</v>
      </c>
      <c r="N1284">
        <v>2.8</v>
      </c>
      <c r="Q1284">
        <v>89.44</v>
      </c>
      <c r="R1284" s="1"/>
    </row>
    <row r="1285" spans="1:18" x14ac:dyDescent="0.2">
      <c r="A1285" s="1" t="s">
        <v>46</v>
      </c>
      <c r="B1285">
        <v>5</v>
      </c>
      <c r="C1285" s="1" t="s">
        <v>406</v>
      </c>
      <c r="D1285" s="2">
        <v>45769</v>
      </c>
      <c r="E1285" s="1" t="s">
        <v>48</v>
      </c>
      <c r="F1285" s="1" t="s">
        <v>49</v>
      </c>
      <c r="G1285">
        <v>12</v>
      </c>
      <c r="H1285">
        <v>5</v>
      </c>
      <c r="I1285">
        <v>0</v>
      </c>
      <c r="J1285">
        <v>50</v>
      </c>
      <c r="K1285" s="1" t="s">
        <v>49</v>
      </c>
      <c r="L1285">
        <v>7</v>
      </c>
      <c r="M1285">
        <v>340.85999999999996</v>
      </c>
      <c r="N1285">
        <v>13.21</v>
      </c>
      <c r="Q1285">
        <v>327.64999999999998</v>
      </c>
      <c r="R1285" s="1"/>
    </row>
    <row r="1286" spans="1:18" x14ac:dyDescent="0.2">
      <c r="A1286" s="1" t="s">
        <v>46</v>
      </c>
      <c r="B1286">
        <v>5</v>
      </c>
      <c r="C1286" s="1" t="s">
        <v>407</v>
      </c>
      <c r="D1286" s="2">
        <v>45769</v>
      </c>
      <c r="E1286" s="1" t="s">
        <v>57</v>
      </c>
      <c r="F1286" s="1" t="s">
        <v>49</v>
      </c>
      <c r="G1286">
        <v>28</v>
      </c>
      <c r="H1286" t="s">
        <v>93</v>
      </c>
      <c r="I1286">
        <v>0</v>
      </c>
      <c r="J1286">
        <v>600</v>
      </c>
      <c r="K1286" s="1" t="s">
        <v>49</v>
      </c>
      <c r="L1286">
        <v>6</v>
      </c>
      <c r="M1286">
        <v>301.72999999999996</v>
      </c>
      <c r="N1286">
        <v>10.389999999999999</v>
      </c>
      <c r="Q1286">
        <v>291.33999999999997</v>
      </c>
      <c r="R1286" s="1"/>
    </row>
    <row r="1287" spans="1:18" x14ac:dyDescent="0.2">
      <c r="A1287" s="1" t="s">
        <v>53</v>
      </c>
      <c r="B1287">
        <v>5</v>
      </c>
      <c r="C1287" s="1" t="s">
        <v>407</v>
      </c>
      <c r="D1287" s="2">
        <v>45769</v>
      </c>
      <c r="E1287" s="1" t="s">
        <v>57</v>
      </c>
      <c r="F1287" s="1" t="s">
        <v>49</v>
      </c>
      <c r="G1287">
        <v>28</v>
      </c>
      <c r="H1287" t="s">
        <v>93</v>
      </c>
      <c r="I1287">
        <v>0</v>
      </c>
      <c r="J1287">
        <v>600</v>
      </c>
      <c r="K1287" s="1" t="s">
        <v>49</v>
      </c>
      <c r="L1287">
        <v>6</v>
      </c>
      <c r="M1287">
        <v>271.03000000000003</v>
      </c>
      <c r="N1287">
        <v>10.199999999999999</v>
      </c>
      <c r="Q1287">
        <v>260.83000000000004</v>
      </c>
      <c r="R1287" s="1"/>
    </row>
    <row r="1288" spans="1:18" x14ac:dyDescent="0.2">
      <c r="A1288" s="1" t="s">
        <v>53</v>
      </c>
      <c r="B1288">
        <v>5</v>
      </c>
      <c r="C1288" s="1" t="s">
        <v>311</v>
      </c>
      <c r="D1288" s="2">
        <v>45769</v>
      </c>
      <c r="E1288" s="1" t="s">
        <v>48</v>
      </c>
      <c r="F1288" s="1" t="s">
        <v>49</v>
      </c>
      <c r="G1288">
        <v>15</v>
      </c>
      <c r="H1288" t="s">
        <v>50</v>
      </c>
      <c r="I1288">
        <v>0</v>
      </c>
      <c r="J1288" t="s">
        <v>51</v>
      </c>
      <c r="K1288" s="1" t="s">
        <v>49</v>
      </c>
      <c r="L1288">
        <v>5</v>
      </c>
      <c r="M1288">
        <v>213.94000000000003</v>
      </c>
      <c r="N1288">
        <v>7.5</v>
      </c>
      <c r="Q1288">
        <v>206.44000000000003</v>
      </c>
      <c r="R1288" s="1"/>
    </row>
    <row r="1289" spans="1:18" x14ac:dyDescent="0.2">
      <c r="A1289" s="1" t="s">
        <v>53</v>
      </c>
      <c r="B1289">
        <v>5</v>
      </c>
      <c r="C1289" s="1" t="s">
        <v>408</v>
      </c>
      <c r="D1289" s="2">
        <v>45769</v>
      </c>
      <c r="E1289" s="1" t="s">
        <v>57</v>
      </c>
      <c r="F1289" s="1" t="s">
        <v>49</v>
      </c>
      <c r="G1289">
        <v>23</v>
      </c>
      <c r="H1289">
        <v>5</v>
      </c>
      <c r="I1289">
        <v>0</v>
      </c>
      <c r="J1289">
        <v>150</v>
      </c>
      <c r="K1289" s="1" t="s">
        <v>49</v>
      </c>
      <c r="L1289">
        <v>2</v>
      </c>
      <c r="M1289">
        <v>101.85</v>
      </c>
      <c r="N1289">
        <v>2.4</v>
      </c>
      <c r="Q1289">
        <v>99.449999999999989</v>
      </c>
      <c r="R1289" s="1"/>
    </row>
    <row r="1290" spans="1:18" x14ac:dyDescent="0.2">
      <c r="A1290" s="1" t="s">
        <v>46</v>
      </c>
      <c r="B1290">
        <v>1</v>
      </c>
      <c r="C1290" s="1" t="s">
        <v>74</v>
      </c>
      <c r="D1290" s="2">
        <v>45770</v>
      </c>
      <c r="E1290" s="1" t="s">
        <v>48</v>
      </c>
      <c r="F1290" s="1" t="s">
        <v>49</v>
      </c>
      <c r="G1290">
        <v>4</v>
      </c>
      <c r="H1290" t="s">
        <v>50</v>
      </c>
      <c r="I1290">
        <v>0</v>
      </c>
      <c r="J1290" t="s">
        <v>51</v>
      </c>
      <c r="K1290" s="1" t="s">
        <v>49</v>
      </c>
      <c r="L1290">
        <v>11</v>
      </c>
      <c r="M1290">
        <v>179.78</v>
      </c>
      <c r="N1290">
        <v>4.4000000000000004</v>
      </c>
      <c r="O1290">
        <v>37</v>
      </c>
      <c r="Q1290">
        <v>175.38</v>
      </c>
      <c r="R1290" s="1"/>
    </row>
    <row r="1291" spans="1:18" x14ac:dyDescent="0.2">
      <c r="A1291" s="1" t="s">
        <v>53</v>
      </c>
      <c r="B1291">
        <v>1</v>
      </c>
      <c r="C1291" s="1" t="s">
        <v>74</v>
      </c>
      <c r="D1291" s="2">
        <v>45770</v>
      </c>
      <c r="E1291" s="1" t="s">
        <v>48</v>
      </c>
      <c r="F1291" s="1" t="s">
        <v>49</v>
      </c>
      <c r="G1291">
        <v>4</v>
      </c>
      <c r="H1291" t="s">
        <v>50</v>
      </c>
      <c r="I1291">
        <v>0</v>
      </c>
      <c r="J1291" t="s">
        <v>51</v>
      </c>
      <c r="K1291" s="1" t="s">
        <v>49</v>
      </c>
      <c r="L1291">
        <v>10</v>
      </c>
      <c r="M1291">
        <v>197.53</v>
      </c>
      <c r="N1291">
        <v>4</v>
      </c>
      <c r="O1291">
        <v>91</v>
      </c>
      <c r="Q1291">
        <v>193.53</v>
      </c>
      <c r="R1291" s="1"/>
    </row>
    <row r="1292" spans="1:18" x14ac:dyDescent="0.2">
      <c r="A1292" s="1" t="s">
        <v>46</v>
      </c>
      <c r="B1292">
        <v>2</v>
      </c>
      <c r="C1292" s="1" t="s">
        <v>47</v>
      </c>
      <c r="D1292" s="2">
        <v>45770</v>
      </c>
      <c r="E1292" s="1" t="s">
        <v>48</v>
      </c>
      <c r="F1292" s="1" t="s">
        <v>49</v>
      </c>
      <c r="G1292">
        <v>3</v>
      </c>
      <c r="H1292" t="s">
        <v>50</v>
      </c>
      <c r="I1292">
        <v>0</v>
      </c>
      <c r="J1292" t="s">
        <v>51</v>
      </c>
      <c r="K1292" s="1" t="s">
        <v>49</v>
      </c>
      <c r="L1292">
        <v>6</v>
      </c>
      <c r="M1292">
        <v>83.940000000000012</v>
      </c>
      <c r="N1292">
        <v>1.7999999999999998</v>
      </c>
      <c r="Q1292">
        <v>82.140000000000015</v>
      </c>
      <c r="R1292" s="1"/>
    </row>
    <row r="1293" spans="1:18" x14ac:dyDescent="0.2">
      <c r="A1293" s="1" t="s">
        <v>53</v>
      </c>
      <c r="B1293">
        <v>2</v>
      </c>
      <c r="C1293" s="1" t="s">
        <v>47</v>
      </c>
      <c r="D1293" s="2">
        <v>45770</v>
      </c>
      <c r="E1293" s="1" t="s">
        <v>48</v>
      </c>
      <c r="F1293" s="1" t="s">
        <v>49</v>
      </c>
      <c r="G1293">
        <v>3</v>
      </c>
      <c r="H1293" t="s">
        <v>50</v>
      </c>
      <c r="I1293">
        <v>0</v>
      </c>
      <c r="J1293" t="s">
        <v>51</v>
      </c>
      <c r="K1293" s="1" t="s">
        <v>49</v>
      </c>
      <c r="L1293">
        <v>10</v>
      </c>
      <c r="M1293">
        <v>132.58000000000001</v>
      </c>
      <c r="N1293">
        <v>3</v>
      </c>
      <c r="Q1293">
        <v>129.58000000000001</v>
      </c>
      <c r="R1293" s="1"/>
    </row>
    <row r="1294" spans="1:18" x14ac:dyDescent="0.2">
      <c r="A1294" s="1" t="s">
        <v>46</v>
      </c>
      <c r="B1294">
        <v>4</v>
      </c>
      <c r="C1294" s="1" t="s">
        <v>404</v>
      </c>
      <c r="D1294" s="2">
        <v>45770</v>
      </c>
      <c r="E1294" s="1" t="s">
        <v>405</v>
      </c>
      <c r="F1294" s="1" t="s">
        <v>49</v>
      </c>
      <c r="G1294">
        <v>14</v>
      </c>
      <c r="H1294">
        <v>10</v>
      </c>
      <c r="I1294" t="s">
        <v>135</v>
      </c>
      <c r="J1294">
        <v>250</v>
      </c>
      <c r="K1294" s="1" t="s">
        <v>49</v>
      </c>
      <c r="L1294">
        <v>11</v>
      </c>
      <c r="M1294">
        <v>579.28</v>
      </c>
      <c r="N1294">
        <v>18.7</v>
      </c>
      <c r="Q1294">
        <v>560.57999999999993</v>
      </c>
      <c r="R1294" s="1"/>
    </row>
    <row r="1295" spans="1:18" x14ac:dyDescent="0.2">
      <c r="A1295" s="1" t="s">
        <v>46</v>
      </c>
      <c r="B1295">
        <v>4</v>
      </c>
      <c r="C1295" s="1" t="s">
        <v>409</v>
      </c>
      <c r="D1295" s="2">
        <v>45770</v>
      </c>
      <c r="E1295" s="1" t="s">
        <v>405</v>
      </c>
      <c r="F1295" s="1" t="s">
        <v>49</v>
      </c>
      <c r="G1295">
        <v>16</v>
      </c>
      <c r="H1295">
        <v>10</v>
      </c>
      <c r="I1295" t="s">
        <v>135</v>
      </c>
      <c r="J1295">
        <v>250</v>
      </c>
      <c r="K1295" s="1" t="s">
        <v>49</v>
      </c>
      <c r="L1295">
        <v>4</v>
      </c>
      <c r="M1295">
        <v>213.20999999999998</v>
      </c>
      <c r="N1295">
        <v>7.8000000000000007</v>
      </c>
      <c r="Q1295">
        <v>205.40999999999997</v>
      </c>
      <c r="R1295" s="1"/>
    </row>
    <row r="1296" spans="1:18" x14ac:dyDescent="0.2">
      <c r="A1296" s="1" t="s">
        <v>53</v>
      </c>
      <c r="B1296">
        <v>4</v>
      </c>
      <c r="C1296" s="1" t="s">
        <v>409</v>
      </c>
      <c r="D1296" s="2">
        <v>45770</v>
      </c>
      <c r="E1296" s="1" t="s">
        <v>405</v>
      </c>
      <c r="F1296" s="1" t="s">
        <v>49</v>
      </c>
      <c r="G1296">
        <v>16</v>
      </c>
      <c r="H1296">
        <v>10</v>
      </c>
      <c r="I1296" t="s">
        <v>135</v>
      </c>
      <c r="J1296">
        <v>250</v>
      </c>
      <c r="K1296" s="1" t="s">
        <v>49</v>
      </c>
      <c r="L1296">
        <v>1</v>
      </c>
      <c r="M1296">
        <v>57.3</v>
      </c>
      <c r="N1296">
        <v>2</v>
      </c>
      <c r="Q1296">
        <v>55.3</v>
      </c>
      <c r="R1296" s="1"/>
    </row>
    <row r="1297" spans="1:18" x14ac:dyDescent="0.2">
      <c r="A1297" s="1" t="s">
        <v>53</v>
      </c>
      <c r="B1297">
        <v>4</v>
      </c>
      <c r="C1297" s="1" t="s">
        <v>410</v>
      </c>
      <c r="D1297" s="2">
        <v>45770</v>
      </c>
      <c r="E1297" s="1" t="s">
        <v>405</v>
      </c>
      <c r="F1297" s="1" t="s">
        <v>49</v>
      </c>
      <c r="G1297">
        <v>24</v>
      </c>
      <c r="H1297">
        <v>10</v>
      </c>
      <c r="I1297" t="s">
        <v>135</v>
      </c>
      <c r="J1297">
        <v>250</v>
      </c>
      <c r="K1297" s="1" t="s">
        <v>49</v>
      </c>
      <c r="L1297">
        <v>3</v>
      </c>
      <c r="M1297">
        <v>153.39999999999998</v>
      </c>
      <c r="N1297">
        <v>7.1999999999999993</v>
      </c>
      <c r="Q1297">
        <v>146.19999999999999</v>
      </c>
      <c r="R1297" s="1"/>
    </row>
    <row r="1298" spans="1:18" x14ac:dyDescent="0.2">
      <c r="A1298" s="1" t="s">
        <v>53</v>
      </c>
      <c r="B1298">
        <v>4</v>
      </c>
      <c r="C1298" s="1" t="s">
        <v>411</v>
      </c>
      <c r="D1298" s="2">
        <v>45770</v>
      </c>
      <c r="E1298" s="1" t="s">
        <v>405</v>
      </c>
      <c r="F1298" s="1" t="s">
        <v>49</v>
      </c>
      <c r="G1298">
        <v>20</v>
      </c>
      <c r="H1298">
        <v>10</v>
      </c>
      <c r="I1298" t="s">
        <v>135</v>
      </c>
      <c r="J1298">
        <v>250</v>
      </c>
      <c r="K1298" s="1" t="s">
        <v>49</v>
      </c>
      <c r="L1298">
        <v>5</v>
      </c>
      <c r="M1298">
        <v>347.38</v>
      </c>
      <c r="N1298">
        <v>10</v>
      </c>
      <c r="Q1298">
        <v>337.38</v>
      </c>
      <c r="R1298" s="1"/>
    </row>
    <row r="1299" spans="1:18" x14ac:dyDescent="0.2">
      <c r="A1299" s="1" t="s">
        <v>46</v>
      </c>
      <c r="B1299">
        <v>5</v>
      </c>
      <c r="C1299" s="1" t="s">
        <v>408</v>
      </c>
      <c r="D1299" s="2">
        <v>45770</v>
      </c>
      <c r="E1299" s="1" t="s">
        <v>57</v>
      </c>
      <c r="F1299" s="1" t="s">
        <v>49</v>
      </c>
      <c r="G1299">
        <v>23</v>
      </c>
      <c r="H1299">
        <v>5</v>
      </c>
      <c r="I1299">
        <v>0</v>
      </c>
      <c r="J1299">
        <v>150</v>
      </c>
      <c r="K1299" s="1" t="s">
        <v>49</v>
      </c>
      <c r="L1299">
        <v>4</v>
      </c>
      <c r="M1299">
        <v>212.5</v>
      </c>
      <c r="N1299">
        <v>5.5</v>
      </c>
      <c r="Q1299">
        <v>207</v>
      </c>
      <c r="R1299" s="1"/>
    </row>
    <row r="1300" spans="1:18" x14ac:dyDescent="0.2">
      <c r="A1300" s="1" t="s">
        <v>46</v>
      </c>
      <c r="B1300">
        <v>5</v>
      </c>
      <c r="C1300" s="1" t="s">
        <v>269</v>
      </c>
      <c r="D1300" s="2">
        <v>45770</v>
      </c>
      <c r="E1300" s="1" t="s">
        <v>48</v>
      </c>
      <c r="F1300" s="1" t="s">
        <v>49</v>
      </c>
      <c r="G1300">
        <v>13</v>
      </c>
      <c r="H1300" t="s">
        <v>50</v>
      </c>
      <c r="I1300">
        <v>0</v>
      </c>
      <c r="J1300" t="s">
        <v>51</v>
      </c>
      <c r="K1300" s="1" t="s">
        <v>49</v>
      </c>
      <c r="L1300">
        <v>4</v>
      </c>
      <c r="M1300">
        <v>168.62</v>
      </c>
      <c r="N1300">
        <v>5.8500000000000005</v>
      </c>
      <c r="Q1300">
        <v>162.77000000000001</v>
      </c>
      <c r="R1300" s="1"/>
    </row>
    <row r="1301" spans="1:18" x14ac:dyDescent="0.2">
      <c r="A1301" s="1" t="s">
        <v>46</v>
      </c>
      <c r="B1301">
        <v>5</v>
      </c>
      <c r="C1301" s="1" t="s">
        <v>400</v>
      </c>
      <c r="D1301" s="2">
        <v>45770</v>
      </c>
      <c r="E1301" s="1" t="s">
        <v>51</v>
      </c>
      <c r="F1301" s="1" t="s">
        <v>51</v>
      </c>
      <c r="G1301" t="s">
        <v>51</v>
      </c>
      <c r="H1301" t="s">
        <v>51</v>
      </c>
      <c r="I1301" t="s">
        <v>51</v>
      </c>
      <c r="J1301" t="s">
        <v>51</v>
      </c>
      <c r="K1301" s="1" t="s">
        <v>49</v>
      </c>
      <c r="L1301">
        <v>1</v>
      </c>
      <c r="M1301">
        <v>68.63</v>
      </c>
      <c r="N1301">
        <v>2.1</v>
      </c>
      <c r="Q1301">
        <v>66.53</v>
      </c>
      <c r="R1301" s="1"/>
    </row>
    <row r="1302" spans="1:18" x14ac:dyDescent="0.2">
      <c r="A1302" s="1" t="s">
        <v>53</v>
      </c>
      <c r="B1302">
        <v>5</v>
      </c>
      <c r="C1302" s="1" t="s">
        <v>400</v>
      </c>
      <c r="D1302" s="2">
        <v>45770</v>
      </c>
      <c r="E1302" s="1" t="s">
        <v>51</v>
      </c>
      <c r="F1302" s="1" t="s">
        <v>51</v>
      </c>
      <c r="G1302" t="s">
        <v>51</v>
      </c>
      <c r="H1302" t="s">
        <v>51</v>
      </c>
      <c r="I1302" t="s">
        <v>51</v>
      </c>
      <c r="J1302" t="s">
        <v>51</v>
      </c>
      <c r="K1302" s="1" t="s">
        <v>49</v>
      </c>
      <c r="L1302">
        <v>8</v>
      </c>
      <c r="M1302">
        <v>486.48</v>
      </c>
      <c r="N1302">
        <v>16.8</v>
      </c>
      <c r="Q1302">
        <v>469.68</v>
      </c>
      <c r="R1302" s="1"/>
    </row>
    <row r="1303" spans="1:18" x14ac:dyDescent="0.2">
      <c r="A1303" s="1" t="s">
        <v>53</v>
      </c>
      <c r="B1303">
        <v>5</v>
      </c>
      <c r="C1303" s="1" t="s">
        <v>412</v>
      </c>
      <c r="D1303" s="2">
        <v>45770</v>
      </c>
      <c r="E1303" s="1" t="s">
        <v>57</v>
      </c>
      <c r="F1303" s="1" t="s">
        <v>49</v>
      </c>
      <c r="G1303">
        <v>11</v>
      </c>
      <c r="H1303">
        <v>5</v>
      </c>
      <c r="I1303">
        <v>0</v>
      </c>
      <c r="J1303">
        <v>250</v>
      </c>
      <c r="K1303" s="1" t="s">
        <v>49</v>
      </c>
      <c r="L1303">
        <v>2</v>
      </c>
      <c r="M1303">
        <v>108.1</v>
      </c>
      <c r="N1303">
        <v>3.4</v>
      </c>
      <c r="Q1303">
        <v>104.69999999999999</v>
      </c>
      <c r="R1303" s="1"/>
    </row>
    <row r="1304" spans="1:18" x14ac:dyDescent="0.2">
      <c r="A1304" s="1" t="s">
        <v>46</v>
      </c>
      <c r="B1304">
        <v>1</v>
      </c>
      <c r="C1304" s="1" t="s">
        <v>74</v>
      </c>
      <c r="D1304" s="2">
        <v>45771</v>
      </c>
      <c r="E1304" s="1" t="s">
        <v>48</v>
      </c>
      <c r="F1304" s="1" t="s">
        <v>49</v>
      </c>
      <c r="G1304">
        <v>4</v>
      </c>
      <c r="H1304" t="s">
        <v>50</v>
      </c>
      <c r="I1304">
        <v>0</v>
      </c>
      <c r="J1304" t="s">
        <v>51</v>
      </c>
      <c r="K1304" s="1" t="s">
        <v>49</v>
      </c>
      <c r="L1304">
        <v>9</v>
      </c>
      <c r="M1304">
        <v>182.67000000000002</v>
      </c>
      <c r="N1304">
        <v>3.6</v>
      </c>
      <c r="O1304">
        <v>43</v>
      </c>
      <c r="Q1304">
        <v>179.07000000000002</v>
      </c>
      <c r="R1304" s="1"/>
    </row>
    <row r="1305" spans="1:18" x14ac:dyDescent="0.2">
      <c r="A1305" s="1" t="s">
        <v>53</v>
      </c>
      <c r="B1305">
        <v>1</v>
      </c>
      <c r="C1305" s="1" t="s">
        <v>74</v>
      </c>
      <c r="D1305" s="2">
        <v>45771</v>
      </c>
      <c r="E1305" s="1" t="s">
        <v>48</v>
      </c>
      <c r="F1305" s="1" t="s">
        <v>49</v>
      </c>
      <c r="G1305">
        <v>4</v>
      </c>
      <c r="H1305" t="s">
        <v>50</v>
      </c>
      <c r="I1305">
        <v>0</v>
      </c>
      <c r="J1305" t="s">
        <v>51</v>
      </c>
      <c r="K1305" s="1" t="s">
        <v>49</v>
      </c>
      <c r="L1305">
        <v>10</v>
      </c>
      <c r="M1305">
        <v>199.39999999999998</v>
      </c>
      <c r="N1305">
        <v>4</v>
      </c>
      <c r="O1305">
        <v>45</v>
      </c>
      <c r="Q1305">
        <v>195.39999999999998</v>
      </c>
      <c r="R1305" s="1"/>
    </row>
    <row r="1306" spans="1:18" x14ac:dyDescent="0.2">
      <c r="A1306" s="1" t="s">
        <v>46</v>
      </c>
      <c r="B1306">
        <v>2</v>
      </c>
      <c r="C1306" s="1" t="s">
        <v>47</v>
      </c>
      <c r="D1306" s="2">
        <v>45771</v>
      </c>
      <c r="E1306" s="1" t="s">
        <v>48</v>
      </c>
      <c r="F1306" s="1" t="s">
        <v>49</v>
      </c>
      <c r="G1306">
        <v>3</v>
      </c>
      <c r="H1306" t="s">
        <v>50</v>
      </c>
      <c r="I1306">
        <v>0</v>
      </c>
      <c r="J1306" t="s">
        <v>51</v>
      </c>
      <c r="K1306" s="1" t="s">
        <v>49</v>
      </c>
      <c r="L1306">
        <v>9</v>
      </c>
      <c r="M1306">
        <v>132.74</v>
      </c>
      <c r="N1306">
        <v>2.6999999999999997</v>
      </c>
      <c r="Q1306">
        <v>130.04000000000002</v>
      </c>
      <c r="R1306" s="1"/>
    </row>
    <row r="1307" spans="1:18" x14ac:dyDescent="0.2">
      <c r="A1307" s="1" t="s">
        <v>53</v>
      </c>
      <c r="B1307">
        <v>2</v>
      </c>
      <c r="C1307" s="1" t="s">
        <v>110</v>
      </c>
      <c r="D1307" s="2">
        <v>45771</v>
      </c>
      <c r="E1307" s="1" t="s">
        <v>48</v>
      </c>
      <c r="F1307" s="1" t="s">
        <v>49</v>
      </c>
      <c r="G1307">
        <v>1.5</v>
      </c>
      <c r="H1307" t="s">
        <v>50</v>
      </c>
      <c r="I1307">
        <v>0</v>
      </c>
      <c r="J1307" t="s">
        <v>51</v>
      </c>
      <c r="K1307" s="1" t="s">
        <v>49</v>
      </c>
      <c r="L1307">
        <v>4</v>
      </c>
      <c r="M1307">
        <v>76.239999999999995</v>
      </c>
      <c r="N1307">
        <v>0.6</v>
      </c>
      <c r="Q1307">
        <v>75.64</v>
      </c>
      <c r="R1307" s="1"/>
    </row>
    <row r="1308" spans="1:18" x14ac:dyDescent="0.2">
      <c r="A1308" s="1" t="s">
        <v>46</v>
      </c>
      <c r="B1308">
        <v>4</v>
      </c>
      <c r="C1308" s="1" t="s">
        <v>149</v>
      </c>
      <c r="D1308" s="2">
        <v>45771</v>
      </c>
      <c r="E1308" s="1" t="s">
        <v>48</v>
      </c>
      <c r="F1308" s="1" t="s">
        <v>49</v>
      </c>
      <c r="G1308">
        <v>20</v>
      </c>
      <c r="H1308" t="s">
        <v>50</v>
      </c>
      <c r="I1308">
        <v>0</v>
      </c>
      <c r="J1308" t="s">
        <v>51</v>
      </c>
      <c r="K1308" s="1" t="s">
        <v>49</v>
      </c>
      <c r="L1308">
        <v>10</v>
      </c>
      <c r="M1308">
        <v>621.44999999999993</v>
      </c>
      <c r="N1308">
        <v>23</v>
      </c>
      <c r="Q1308">
        <v>598.44999999999993</v>
      </c>
      <c r="R1308" s="1"/>
    </row>
    <row r="1309" spans="1:18" x14ac:dyDescent="0.2">
      <c r="A1309" s="1" t="s">
        <v>46</v>
      </c>
      <c r="B1309">
        <v>4</v>
      </c>
      <c r="C1309" s="1" t="s">
        <v>413</v>
      </c>
      <c r="D1309" s="2">
        <v>45771</v>
      </c>
      <c r="E1309" s="1" t="s">
        <v>187</v>
      </c>
      <c r="F1309" s="1" t="s">
        <v>49</v>
      </c>
      <c r="G1309">
        <v>28</v>
      </c>
      <c r="H1309" t="s">
        <v>134</v>
      </c>
      <c r="I1309" t="s">
        <v>51</v>
      </c>
      <c r="J1309">
        <v>1000</v>
      </c>
      <c r="K1309" s="1" t="s">
        <v>49</v>
      </c>
      <c r="L1309">
        <v>2</v>
      </c>
      <c r="M1309">
        <v>104.21000000000001</v>
      </c>
      <c r="N1309">
        <v>6.92</v>
      </c>
      <c r="Q1309">
        <v>97.29</v>
      </c>
      <c r="R1309" s="1"/>
    </row>
    <row r="1310" spans="1:18" x14ac:dyDescent="0.2">
      <c r="A1310" s="1" t="s">
        <v>53</v>
      </c>
      <c r="B1310">
        <v>4</v>
      </c>
      <c r="C1310" s="1" t="s">
        <v>414</v>
      </c>
      <c r="D1310" s="2">
        <v>45771</v>
      </c>
      <c r="E1310" s="1" t="s">
        <v>199</v>
      </c>
      <c r="F1310" s="1" t="s">
        <v>49</v>
      </c>
      <c r="G1310" t="s">
        <v>200</v>
      </c>
      <c r="H1310" t="s">
        <v>201</v>
      </c>
      <c r="I1310" t="s">
        <v>94</v>
      </c>
      <c r="J1310">
        <v>50</v>
      </c>
      <c r="K1310" s="1" t="s">
        <v>49</v>
      </c>
      <c r="L1310">
        <v>2</v>
      </c>
      <c r="M1310">
        <v>123.5</v>
      </c>
      <c r="N1310">
        <v>6.8</v>
      </c>
      <c r="Q1310">
        <v>116.7</v>
      </c>
      <c r="R1310" s="1"/>
    </row>
    <row r="1311" spans="1:18" x14ac:dyDescent="0.2">
      <c r="A1311" s="1" t="s">
        <v>53</v>
      </c>
      <c r="B1311">
        <v>4</v>
      </c>
      <c r="C1311" s="1" t="s">
        <v>413</v>
      </c>
      <c r="D1311" s="2">
        <v>45771</v>
      </c>
      <c r="E1311" s="1" t="s">
        <v>187</v>
      </c>
      <c r="F1311" s="1" t="s">
        <v>49</v>
      </c>
      <c r="G1311">
        <v>28</v>
      </c>
      <c r="H1311" t="s">
        <v>134</v>
      </c>
      <c r="I1311" t="s">
        <v>51</v>
      </c>
      <c r="J1311">
        <v>1000</v>
      </c>
      <c r="K1311" s="1" t="s">
        <v>49</v>
      </c>
      <c r="L1311">
        <v>8</v>
      </c>
      <c r="M1311">
        <v>581.6</v>
      </c>
      <c r="N1311">
        <v>27.2</v>
      </c>
      <c r="Q1311">
        <v>554.4</v>
      </c>
      <c r="R1311" s="1"/>
    </row>
    <row r="1312" spans="1:18" x14ac:dyDescent="0.2">
      <c r="A1312" s="1" t="s">
        <v>46</v>
      </c>
      <c r="B1312">
        <v>5</v>
      </c>
      <c r="C1312" s="1" t="s">
        <v>319</v>
      </c>
      <c r="D1312" s="2">
        <v>45771</v>
      </c>
      <c r="E1312" s="1" t="s">
        <v>48</v>
      </c>
      <c r="F1312" s="1" t="s">
        <v>49</v>
      </c>
      <c r="G1312">
        <v>17</v>
      </c>
      <c r="H1312" t="s">
        <v>50</v>
      </c>
      <c r="I1312">
        <v>0</v>
      </c>
      <c r="J1312" t="s">
        <v>51</v>
      </c>
      <c r="K1312" s="1" t="s">
        <v>49</v>
      </c>
      <c r="L1312">
        <v>5</v>
      </c>
      <c r="M1312">
        <v>215.03</v>
      </c>
      <c r="N1312">
        <v>9.73</v>
      </c>
      <c r="Q1312">
        <v>205.3</v>
      </c>
      <c r="R1312" s="1"/>
    </row>
    <row r="1313" spans="1:18" x14ac:dyDescent="0.2">
      <c r="A1313" s="1" t="s">
        <v>46</v>
      </c>
      <c r="B1313">
        <v>5</v>
      </c>
      <c r="C1313" s="1" t="s">
        <v>73</v>
      </c>
      <c r="D1313" s="2">
        <v>45771</v>
      </c>
      <c r="E1313" s="1" t="s">
        <v>48</v>
      </c>
      <c r="F1313" s="1" t="s">
        <v>49</v>
      </c>
      <c r="G1313">
        <v>9</v>
      </c>
      <c r="H1313" t="s">
        <v>50</v>
      </c>
      <c r="I1313">
        <v>0</v>
      </c>
      <c r="J1313" t="s">
        <v>51</v>
      </c>
      <c r="K1313" s="1" t="s">
        <v>49</v>
      </c>
      <c r="L1313">
        <v>7</v>
      </c>
      <c r="M1313">
        <v>309.56</v>
      </c>
      <c r="N1313">
        <v>8.7099999999999991</v>
      </c>
      <c r="Q1313">
        <v>300.85000000000002</v>
      </c>
      <c r="R1313" s="1"/>
    </row>
    <row r="1314" spans="1:18" x14ac:dyDescent="0.2">
      <c r="A1314" s="1" t="s">
        <v>53</v>
      </c>
      <c r="B1314">
        <v>5</v>
      </c>
      <c r="C1314" s="1" t="s">
        <v>73</v>
      </c>
      <c r="D1314" s="2">
        <v>45771</v>
      </c>
      <c r="E1314" s="1" t="s">
        <v>48</v>
      </c>
      <c r="F1314" s="1" t="s">
        <v>49</v>
      </c>
      <c r="G1314">
        <v>9</v>
      </c>
      <c r="H1314" t="s">
        <v>50</v>
      </c>
      <c r="I1314">
        <v>0</v>
      </c>
      <c r="J1314" t="s">
        <v>51</v>
      </c>
      <c r="K1314" s="1" t="s">
        <v>49</v>
      </c>
      <c r="L1314">
        <v>4</v>
      </c>
      <c r="M1314">
        <v>218.92000000000002</v>
      </c>
      <c r="N1314">
        <v>3.6</v>
      </c>
      <c r="Q1314">
        <v>215.32000000000002</v>
      </c>
      <c r="R1314" s="1"/>
    </row>
    <row r="1315" spans="1:18" x14ac:dyDescent="0.2">
      <c r="A1315" s="1" t="s">
        <v>53</v>
      </c>
      <c r="B1315">
        <v>5</v>
      </c>
      <c r="C1315" s="1" t="s">
        <v>83</v>
      </c>
      <c r="D1315" s="2">
        <v>45771</v>
      </c>
      <c r="E1315" s="1" t="s">
        <v>48</v>
      </c>
      <c r="F1315" s="1" t="s">
        <v>49</v>
      </c>
      <c r="G1315">
        <v>8</v>
      </c>
      <c r="H1315" t="s">
        <v>50</v>
      </c>
      <c r="I1315">
        <v>0</v>
      </c>
      <c r="J1315" t="s">
        <v>51</v>
      </c>
      <c r="K1315" s="1" t="s">
        <v>49</v>
      </c>
      <c r="L1315">
        <v>4</v>
      </c>
      <c r="M1315">
        <v>192.11</v>
      </c>
      <c r="N1315">
        <v>3.2</v>
      </c>
      <c r="Q1315">
        <v>188.91000000000003</v>
      </c>
      <c r="R1315" s="1"/>
    </row>
    <row r="1316" spans="1:18" x14ac:dyDescent="0.2">
      <c r="A1316" s="1" t="s">
        <v>46</v>
      </c>
      <c r="B1316">
        <v>1</v>
      </c>
      <c r="C1316" s="1" t="s">
        <v>74</v>
      </c>
      <c r="D1316" s="2">
        <v>45772</v>
      </c>
      <c r="E1316" s="1" t="s">
        <v>48</v>
      </c>
      <c r="F1316" s="1" t="s">
        <v>49</v>
      </c>
      <c r="G1316">
        <v>4</v>
      </c>
      <c r="H1316" t="s">
        <v>50</v>
      </c>
      <c r="I1316">
        <v>0</v>
      </c>
      <c r="J1316" t="s">
        <v>51</v>
      </c>
      <c r="K1316" s="1" t="s">
        <v>49</v>
      </c>
      <c r="L1316">
        <v>6</v>
      </c>
      <c r="M1316">
        <v>101.73</v>
      </c>
      <c r="N1316">
        <v>2.4000000000000004</v>
      </c>
      <c r="O1316">
        <v>34</v>
      </c>
      <c r="Q1316">
        <v>99.33</v>
      </c>
      <c r="R1316" s="1"/>
    </row>
    <row r="1317" spans="1:18" x14ac:dyDescent="0.2">
      <c r="A1317" s="1" t="s">
        <v>53</v>
      </c>
      <c r="B1317">
        <v>1</v>
      </c>
      <c r="C1317" s="1" t="s">
        <v>74</v>
      </c>
      <c r="D1317" s="2">
        <v>45772</v>
      </c>
      <c r="E1317" s="1" t="s">
        <v>48</v>
      </c>
      <c r="F1317" s="1" t="s">
        <v>49</v>
      </c>
      <c r="G1317">
        <v>4</v>
      </c>
      <c r="H1317" t="s">
        <v>50</v>
      </c>
      <c r="I1317">
        <v>0</v>
      </c>
      <c r="J1317" t="s">
        <v>51</v>
      </c>
      <c r="K1317" s="1" t="s">
        <v>49</v>
      </c>
      <c r="L1317">
        <v>8</v>
      </c>
      <c r="M1317">
        <v>176.29999999999998</v>
      </c>
      <c r="N1317">
        <v>3.2</v>
      </c>
      <c r="O1317">
        <v>22</v>
      </c>
      <c r="Q1317">
        <v>173.1</v>
      </c>
      <c r="R1317" s="1"/>
    </row>
    <row r="1318" spans="1:18" x14ac:dyDescent="0.2">
      <c r="A1318" s="1" t="s">
        <v>46</v>
      </c>
      <c r="B1318">
        <v>2</v>
      </c>
      <c r="C1318" s="1" t="s">
        <v>110</v>
      </c>
      <c r="D1318" s="2">
        <v>45772</v>
      </c>
      <c r="E1318" s="1" t="s">
        <v>48</v>
      </c>
      <c r="F1318" s="1" t="s">
        <v>49</v>
      </c>
      <c r="G1318">
        <v>1.5</v>
      </c>
      <c r="H1318" t="s">
        <v>50</v>
      </c>
      <c r="I1318">
        <v>0</v>
      </c>
      <c r="J1318" t="s">
        <v>51</v>
      </c>
      <c r="K1318" s="1" t="s">
        <v>49</v>
      </c>
      <c r="L1318">
        <v>4</v>
      </c>
      <c r="M1318">
        <v>75.19</v>
      </c>
      <c r="N1318">
        <v>0.6</v>
      </c>
      <c r="Q1318">
        <v>74.59</v>
      </c>
      <c r="R1318" s="1"/>
    </row>
    <row r="1319" spans="1:18" x14ac:dyDescent="0.2">
      <c r="A1319" s="1" t="s">
        <v>53</v>
      </c>
      <c r="B1319">
        <v>2</v>
      </c>
      <c r="C1319" s="1" t="s">
        <v>110</v>
      </c>
      <c r="D1319" s="2">
        <v>45772</v>
      </c>
      <c r="E1319" s="1" t="s">
        <v>48</v>
      </c>
      <c r="F1319" s="1" t="s">
        <v>49</v>
      </c>
      <c r="G1319">
        <v>1.5</v>
      </c>
      <c r="H1319" t="s">
        <v>50</v>
      </c>
      <c r="I1319">
        <v>0</v>
      </c>
      <c r="J1319" t="s">
        <v>51</v>
      </c>
      <c r="K1319" s="1" t="s">
        <v>49</v>
      </c>
      <c r="L1319">
        <v>4</v>
      </c>
      <c r="M1319">
        <v>70.289999999999992</v>
      </c>
      <c r="N1319">
        <v>0.6</v>
      </c>
      <c r="Q1319">
        <v>69.69</v>
      </c>
      <c r="R1319" s="1"/>
    </row>
    <row r="1320" spans="1:18" x14ac:dyDescent="0.2">
      <c r="A1320" s="1" t="s">
        <v>46</v>
      </c>
      <c r="B1320">
        <v>4</v>
      </c>
      <c r="C1320" s="1" t="s">
        <v>413</v>
      </c>
      <c r="D1320" s="2">
        <v>45772</v>
      </c>
      <c r="E1320" s="1" t="s">
        <v>187</v>
      </c>
      <c r="F1320" s="1" t="s">
        <v>49</v>
      </c>
      <c r="G1320">
        <v>28</v>
      </c>
      <c r="H1320" t="s">
        <v>134</v>
      </c>
      <c r="I1320" t="s">
        <v>51</v>
      </c>
      <c r="J1320">
        <v>1000</v>
      </c>
      <c r="K1320" s="1" t="s">
        <v>49</v>
      </c>
      <c r="L1320">
        <v>11</v>
      </c>
      <c r="M1320">
        <v>635.36999999999989</v>
      </c>
      <c r="N1320">
        <v>37.4</v>
      </c>
      <c r="Q1320">
        <v>597.96999999999991</v>
      </c>
      <c r="R1320" s="1"/>
    </row>
    <row r="1321" spans="1:18" x14ac:dyDescent="0.2">
      <c r="A1321" s="1" t="s">
        <v>53</v>
      </c>
      <c r="B1321">
        <v>4</v>
      </c>
      <c r="C1321" s="1" t="s">
        <v>415</v>
      </c>
      <c r="D1321" s="2">
        <v>45772</v>
      </c>
      <c r="E1321" s="1" t="s">
        <v>57</v>
      </c>
      <c r="F1321" s="1" t="s">
        <v>49</v>
      </c>
      <c r="G1321">
        <v>22</v>
      </c>
      <c r="H1321" t="s">
        <v>134</v>
      </c>
      <c r="I1321">
        <v>0</v>
      </c>
      <c r="J1321">
        <v>200</v>
      </c>
      <c r="K1321" s="1" t="s">
        <v>49</v>
      </c>
      <c r="L1321">
        <v>6</v>
      </c>
      <c r="M1321">
        <v>310.54999999999995</v>
      </c>
      <c r="N1321">
        <v>15.600000000000001</v>
      </c>
      <c r="Q1321">
        <v>294.94999999999993</v>
      </c>
      <c r="R1321" s="1"/>
    </row>
    <row r="1322" spans="1:18" x14ac:dyDescent="0.2">
      <c r="A1322" s="1" t="s">
        <v>53</v>
      </c>
      <c r="B1322">
        <v>4</v>
      </c>
      <c r="C1322" s="1" t="s">
        <v>89</v>
      </c>
      <c r="D1322" s="2">
        <v>45772</v>
      </c>
      <c r="E1322" s="1" t="s">
        <v>48</v>
      </c>
      <c r="F1322" s="1" t="s">
        <v>49</v>
      </c>
      <c r="G1322">
        <v>22</v>
      </c>
      <c r="H1322" t="s">
        <v>50</v>
      </c>
      <c r="I1322">
        <v>0</v>
      </c>
      <c r="J1322" t="s">
        <v>51</v>
      </c>
      <c r="K1322" s="1" t="s">
        <v>49</v>
      </c>
      <c r="L1322">
        <v>5</v>
      </c>
      <c r="M1322">
        <v>273.78000000000003</v>
      </c>
      <c r="N1322">
        <v>13</v>
      </c>
      <c r="Q1322">
        <v>260.78000000000003</v>
      </c>
      <c r="R1322" s="1"/>
    </row>
    <row r="1323" spans="1:18" x14ac:dyDescent="0.2">
      <c r="A1323" s="1" t="s">
        <v>53</v>
      </c>
      <c r="B1323">
        <v>4</v>
      </c>
      <c r="C1323" s="1" t="s">
        <v>87</v>
      </c>
      <c r="D1323" s="2">
        <v>45772</v>
      </c>
      <c r="E1323" s="1" t="s">
        <v>48</v>
      </c>
      <c r="F1323" s="1" t="s">
        <v>49</v>
      </c>
      <c r="G1323">
        <v>14</v>
      </c>
      <c r="H1323" t="s">
        <v>50</v>
      </c>
      <c r="I1323">
        <v>0</v>
      </c>
      <c r="J1323" t="s">
        <v>51</v>
      </c>
      <c r="K1323" s="1" t="s">
        <v>49</v>
      </c>
      <c r="L1323">
        <v>2</v>
      </c>
      <c r="M1323">
        <v>111.61</v>
      </c>
      <c r="N1323">
        <v>3.58</v>
      </c>
      <c r="Q1323">
        <v>108.03</v>
      </c>
      <c r="R1323" s="1"/>
    </row>
    <row r="1324" spans="1:18" x14ac:dyDescent="0.2">
      <c r="A1324" s="1" t="s">
        <v>46</v>
      </c>
      <c r="B1324">
        <v>5</v>
      </c>
      <c r="C1324" s="1" t="s">
        <v>83</v>
      </c>
      <c r="D1324" s="2">
        <v>45772</v>
      </c>
      <c r="E1324" s="1" t="s">
        <v>48</v>
      </c>
      <c r="F1324" s="1" t="s">
        <v>49</v>
      </c>
      <c r="G1324">
        <v>8</v>
      </c>
      <c r="H1324" t="s">
        <v>50</v>
      </c>
      <c r="I1324">
        <v>0</v>
      </c>
      <c r="J1324" t="s">
        <v>51</v>
      </c>
      <c r="K1324" s="1" t="s">
        <v>49</v>
      </c>
      <c r="L1324">
        <v>10</v>
      </c>
      <c r="M1324">
        <v>427.37</v>
      </c>
      <c r="N1324">
        <v>15</v>
      </c>
      <c r="Q1324">
        <v>412.37</v>
      </c>
      <c r="R1324" s="1"/>
    </row>
    <row r="1325" spans="1:18" x14ac:dyDescent="0.2">
      <c r="A1325" s="1" t="s">
        <v>46</v>
      </c>
      <c r="B1325">
        <v>5</v>
      </c>
      <c r="C1325" s="1" t="s">
        <v>55</v>
      </c>
      <c r="D1325" s="2">
        <v>45772</v>
      </c>
      <c r="E1325" s="1" t="s">
        <v>48</v>
      </c>
      <c r="F1325" s="1" t="s">
        <v>49</v>
      </c>
      <c r="G1325">
        <v>7</v>
      </c>
      <c r="H1325" t="s">
        <v>50</v>
      </c>
      <c r="I1325">
        <v>0</v>
      </c>
      <c r="J1325" t="s">
        <v>51</v>
      </c>
      <c r="K1325" s="1" t="s">
        <v>49</v>
      </c>
      <c r="L1325">
        <v>2</v>
      </c>
      <c r="M1325">
        <v>68.8</v>
      </c>
      <c r="N1325">
        <v>1.8</v>
      </c>
      <c r="Q1325">
        <v>67</v>
      </c>
      <c r="R1325" s="1"/>
    </row>
    <row r="1326" spans="1:18" x14ac:dyDescent="0.2">
      <c r="A1326" s="1" t="s">
        <v>53</v>
      </c>
      <c r="B1326">
        <v>5</v>
      </c>
      <c r="C1326" s="1" t="s">
        <v>55</v>
      </c>
      <c r="D1326" s="2">
        <v>45772</v>
      </c>
      <c r="E1326" s="1" t="s">
        <v>48</v>
      </c>
      <c r="F1326" s="1" t="s">
        <v>49</v>
      </c>
      <c r="G1326">
        <v>7</v>
      </c>
      <c r="H1326" t="s">
        <v>50</v>
      </c>
      <c r="I1326">
        <v>0</v>
      </c>
      <c r="J1326" t="s">
        <v>51</v>
      </c>
      <c r="K1326" s="1" t="s">
        <v>49</v>
      </c>
      <c r="L1326">
        <v>10</v>
      </c>
      <c r="M1326">
        <v>366.75</v>
      </c>
      <c r="N1326">
        <v>9</v>
      </c>
      <c r="Q1326">
        <v>357.75</v>
      </c>
      <c r="R1326" s="1"/>
    </row>
    <row r="1327" spans="1:18" x14ac:dyDescent="0.2">
      <c r="A1327" s="1" t="s">
        <v>46</v>
      </c>
      <c r="B1327">
        <v>1</v>
      </c>
      <c r="C1327" s="1" t="s">
        <v>74</v>
      </c>
      <c r="D1327" s="2">
        <v>45773</v>
      </c>
      <c r="E1327" s="1" t="s">
        <v>48</v>
      </c>
      <c r="F1327" s="1" t="s">
        <v>49</v>
      </c>
      <c r="G1327">
        <v>4</v>
      </c>
      <c r="H1327" t="s">
        <v>50</v>
      </c>
      <c r="I1327">
        <v>0</v>
      </c>
      <c r="J1327" t="s">
        <v>51</v>
      </c>
      <c r="K1327" s="1" t="s">
        <v>49</v>
      </c>
      <c r="L1327">
        <v>11</v>
      </c>
      <c r="M1327">
        <v>203.87</v>
      </c>
      <c r="N1327">
        <v>4.4000000000000004</v>
      </c>
      <c r="O1327">
        <v>11</v>
      </c>
      <c r="Q1327">
        <v>199.47</v>
      </c>
      <c r="R1327" s="1"/>
    </row>
    <row r="1328" spans="1:18" x14ac:dyDescent="0.2">
      <c r="A1328" s="1" t="s">
        <v>53</v>
      </c>
      <c r="B1328">
        <v>1</v>
      </c>
      <c r="C1328" s="1" t="s">
        <v>74</v>
      </c>
      <c r="D1328" s="2">
        <v>45773</v>
      </c>
      <c r="E1328" s="1" t="s">
        <v>48</v>
      </c>
      <c r="F1328" s="1" t="s">
        <v>49</v>
      </c>
      <c r="G1328">
        <v>4</v>
      </c>
      <c r="H1328" t="s">
        <v>50</v>
      </c>
      <c r="I1328">
        <v>0</v>
      </c>
      <c r="J1328" t="s">
        <v>51</v>
      </c>
      <c r="K1328" s="1" t="s">
        <v>49</v>
      </c>
      <c r="L1328">
        <v>7</v>
      </c>
      <c r="M1328">
        <v>136.99</v>
      </c>
      <c r="N1328">
        <v>2.8000000000000003</v>
      </c>
      <c r="O1328">
        <v>26</v>
      </c>
      <c r="Q1328">
        <v>134.19</v>
      </c>
      <c r="R1328" s="1"/>
    </row>
    <row r="1329" spans="1:18" x14ac:dyDescent="0.2">
      <c r="A1329" s="1" t="s">
        <v>46</v>
      </c>
      <c r="B1329">
        <v>2</v>
      </c>
      <c r="C1329" s="1" t="s">
        <v>110</v>
      </c>
      <c r="D1329" s="2">
        <v>45773</v>
      </c>
      <c r="E1329" s="1" t="s">
        <v>48</v>
      </c>
      <c r="F1329" s="1" t="s">
        <v>49</v>
      </c>
      <c r="G1329">
        <v>1.5</v>
      </c>
      <c r="H1329" t="s">
        <v>50</v>
      </c>
      <c r="I1329">
        <v>0</v>
      </c>
      <c r="J1329" t="s">
        <v>51</v>
      </c>
      <c r="K1329" s="1" t="s">
        <v>49</v>
      </c>
      <c r="L1329">
        <v>4</v>
      </c>
      <c r="M1329">
        <v>84.61</v>
      </c>
      <c r="N1329">
        <v>0.6</v>
      </c>
      <c r="Q1329">
        <v>84.01</v>
      </c>
      <c r="R1329" s="1"/>
    </row>
    <row r="1330" spans="1:18" x14ac:dyDescent="0.2">
      <c r="A1330" s="1" t="s">
        <v>53</v>
      </c>
      <c r="B1330">
        <v>2</v>
      </c>
      <c r="C1330" s="1" t="s">
        <v>110</v>
      </c>
      <c r="D1330" s="2">
        <v>45773</v>
      </c>
      <c r="E1330" s="1" t="s">
        <v>48</v>
      </c>
      <c r="F1330" s="1" t="s">
        <v>49</v>
      </c>
      <c r="G1330">
        <v>1.5</v>
      </c>
      <c r="H1330" t="s">
        <v>50</v>
      </c>
      <c r="I1330">
        <v>0</v>
      </c>
      <c r="J1330" t="s">
        <v>51</v>
      </c>
      <c r="K1330" s="1" t="s">
        <v>49</v>
      </c>
      <c r="L1330">
        <v>1</v>
      </c>
      <c r="M1330">
        <v>4.63</v>
      </c>
      <c r="N1330">
        <v>0.15</v>
      </c>
      <c r="Q1330">
        <v>4.4799999999999995</v>
      </c>
      <c r="R1330" s="1"/>
    </row>
    <row r="1331" spans="1:18" x14ac:dyDescent="0.2">
      <c r="A1331" s="1" t="s">
        <v>53</v>
      </c>
      <c r="B1331">
        <v>2</v>
      </c>
      <c r="C1331" s="1" t="s">
        <v>54</v>
      </c>
      <c r="D1331" s="2">
        <v>45773</v>
      </c>
      <c r="E1331" s="1" t="s">
        <v>48</v>
      </c>
      <c r="F1331" s="1" t="s">
        <v>49</v>
      </c>
      <c r="G1331">
        <v>2</v>
      </c>
      <c r="H1331" t="s">
        <v>50</v>
      </c>
      <c r="I1331">
        <v>0</v>
      </c>
      <c r="J1331" t="s">
        <v>51</v>
      </c>
      <c r="K1331" s="1" t="s">
        <v>49</v>
      </c>
      <c r="L1331">
        <v>4</v>
      </c>
      <c r="M1331">
        <v>79.149999999999991</v>
      </c>
      <c r="N1331">
        <v>0.8</v>
      </c>
      <c r="Q1331">
        <v>78.349999999999994</v>
      </c>
      <c r="R1331" s="1"/>
    </row>
    <row r="1332" spans="1:18" x14ac:dyDescent="0.2">
      <c r="A1332" s="1" t="s">
        <v>46</v>
      </c>
      <c r="B1332">
        <v>4</v>
      </c>
      <c r="C1332" s="1" t="s">
        <v>87</v>
      </c>
      <c r="D1332" s="2">
        <v>45773</v>
      </c>
      <c r="E1332" s="1" t="s">
        <v>48</v>
      </c>
      <c r="F1332" s="1" t="s">
        <v>49</v>
      </c>
      <c r="G1332">
        <v>14</v>
      </c>
      <c r="H1332" t="s">
        <v>50</v>
      </c>
      <c r="I1332">
        <v>0</v>
      </c>
      <c r="J1332" t="s">
        <v>51</v>
      </c>
      <c r="K1332" s="1" t="s">
        <v>49</v>
      </c>
      <c r="L1332">
        <v>11</v>
      </c>
      <c r="M1332">
        <v>590.54999999999995</v>
      </c>
      <c r="N1332">
        <v>19.8</v>
      </c>
      <c r="Q1332">
        <v>570.75</v>
      </c>
      <c r="R1332" s="1"/>
    </row>
    <row r="1333" spans="1:18" x14ac:dyDescent="0.2">
      <c r="A1333" s="1" t="s">
        <v>46</v>
      </c>
      <c r="B1333">
        <v>4</v>
      </c>
      <c r="C1333" s="1" t="s">
        <v>416</v>
      </c>
      <c r="D1333" s="2">
        <v>45773</v>
      </c>
      <c r="E1333" s="1" t="s">
        <v>417</v>
      </c>
      <c r="F1333" s="1" t="s">
        <v>49</v>
      </c>
      <c r="G1333">
        <v>16</v>
      </c>
      <c r="H1333" t="s">
        <v>134</v>
      </c>
      <c r="I1333" t="s">
        <v>51</v>
      </c>
      <c r="J1333">
        <v>60</v>
      </c>
      <c r="K1333" s="1" t="s">
        <v>49</v>
      </c>
      <c r="L1333">
        <v>2</v>
      </c>
      <c r="M1333">
        <v>104.06</v>
      </c>
      <c r="N1333">
        <v>4.0999999999999996</v>
      </c>
      <c r="Q1333">
        <v>99.960000000000008</v>
      </c>
      <c r="R1333" s="1"/>
    </row>
    <row r="1334" spans="1:18" x14ac:dyDescent="0.2">
      <c r="A1334" s="1" t="s">
        <v>53</v>
      </c>
      <c r="B1334">
        <v>4</v>
      </c>
      <c r="C1334" s="1" t="s">
        <v>416</v>
      </c>
      <c r="D1334" s="2">
        <v>45773</v>
      </c>
      <c r="E1334" s="1" t="s">
        <v>417</v>
      </c>
      <c r="F1334" s="1" t="s">
        <v>49</v>
      </c>
      <c r="G1334">
        <v>16</v>
      </c>
      <c r="H1334" t="s">
        <v>134</v>
      </c>
      <c r="I1334" t="s">
        <v>51</v>
      </c>
      <c r="J1334">
        <v>60</v>
      </c>
      <c r="K1334" s="1" t="s">
        <v>49</v>
      </c>
      <c r="L1334">
        <v>9</v>
      </c>
      <c r="M1334">
        <v>495.3</v>
      </c>
      <c r="N1334">
        <v>18.900000000000002</v>
      </c>
      <c r="Q1334">
        <v>476.40000000000003</v>
      </c>
      <c r="R1334" s="1"/>
    </row>
    <row r="1335" spans="1:18" x14ac:dyDescent="0.2">
      <c r="A1335" s="1" t="s">
        <v>46</v>
      </c>
      <c r="B1335">
        <v>5</v>
      </c>
      <c r="C1335" s="1" t="s">
        <v>55</v>
      </c>
      <c r="D1335" s="2">
        <v>45773</v>
      </c>
      <c r="E1335" s="1" t="s">
        <v>48</v>
      </c>
      <c r="F1335" s="1" t="s">
        <v>49</v>
      </c>
      <c r="G1335">
        <v>7</v>
      </c>
      <c r="H1335" t="s">
        <v>50</v>
      </c>
      <c r="I1335">
        <v>0</v>
      </c>
      <c r="J1335" t="s">
        <v>51</v>
      </c>
      <c r="K1335" s="1" t="s">
        <v>49</v>
      </c>
      <c r="L1335">
        <v>7</v>
      </c>
      <c r="M1335">
        <v>257.33999999999997</v>
      </c>
      <c r="N1335">
        <v>6.3</v>
      </c>
      <c r="Q1335">
        <v>251.03999999999996</v>
      </c>
      <c r="R1335" s="1"/>
    </row>
    <row r="1336" spans="1:18" x14ac:dyDescent="0.2">
      <c r="A1336" s="1" t="s">
        <v>46</v>
      </c>
      <c r="B1336">
        <v>5</v>
      </c>
      <c r="C1336" s="1" t="s">
        <v>418</v>
      </c>
      <c r="D1336" s="2">
        <v>45773</v>
      </c>
      <c r="E1336" s="1" t="s">
        <v>57</v>
      </c>
      <c r="F1336" s="1" t="s">
        <v>49</v>
      </c>
      <c r="G1336">
        <v>10</v>
      </c>
      <c r="H1336">
        <v>6</v>
      </c>
      <c r="I1336">
        <v>0</v>
      </c>
      <c r="J1336">
        <v>100</v>
      </c>
      <c r="K1336" s="1" t="s">
        <v>49</v>
      </c>
      <c r="L1336">
        <v>4</v>
      </c>
      <c r="M1336">
        <v>162.05000000000001</v>
      </c>
      <c r="N1336">
        <v>6.15</v>
      </c>
      <c r="Q1336">
        <v>155.9</v>
      </c>
      <c r="R1336" s="1"/>
    </row>
    <row r="1337" spans="1:18" x14ac:dyDescent="0.2">
      <c r="A1337" s="1" t="s">
        <v>46</v>
      </c>
      <c r="B1337">
        <v>5</v>
      </c>
      <c r="C1337" s="1" t="s">
        <v>419</v>
      </c>
      <c r="D1337" s="2">
        <v>45773</v>
      </c>
      <c r="E1337" s="1" t="s">
        <v>57</v>
      </c>
      <c r="F1337" s="1" t="s">
        <v>49</v>
      </c>
      <c r="G1337">
        <v>12</v>
      </c>
      <c r="H1337">
        <v>6</v>
      </c>
      <c r="I1337">
        <v>0</v>
      </c>
      <c r="J1337">
        <v>150</v>
      </c>
      <c r="K1337" s="1" t="s">
        <v>49</v>
      </c>
      <c r="L1337">
        <v>2</v>
      </c>
      <c r="M1337">
        <v>61.1</v>
      </c>
      <c r="N1337">
        <v>2.5499999999999998</v>
      </c>
      <c r="Q1337">
        <v>58.550000000000004</v>
      </c>
      <c r="R1337" s="1"/>
    </row>
    <row r="1338" spans="1:18" x14ac:dyDescent="0.2">
      <c r="A1338" s="1" t="s">
        <v>53</v>
      </c>
      <c r="B1338">
        <v>5</v>
      </c>
      <c r="C1338" s="1" t="s">
        <v>419</v>
      </c>
      <c r="D1338" s="2">
        <v>45773</v>
      </c>
      <c r="E1338" s="1" t="s">
        <v>57</v>
      </c>
      <c r="F1338" s="1" t="s">
        <v>49</v>
      </c>
      <c r="G1338">
        <v>12</v>
      </c>
      <c r="H1338">
        <v>6</v>
      </c>
      <c r="I1338">
        <v>0</v>
      </c>
      <c r="J1338">
        <v>150</v>
      </c>
      <c r="K1338" s="1" t="s">
        <v>49</v>
      </c>
      <c r="L1338">
        <v>2</v>
      </c>
      <c r="M1338">
        <v>58.8</v>
      </c>
      <c r="N1338">
        <v>2.6</v>
      </c>
      <c r="Q1338">
        <v>56.199999999999996</v>
      </c>
      <c r="R1338" s="1"/>
    </row>
    <row r="1339" spans="1:18" x14ac:dyDescent="0.2">
      <c r="A1339" s="1" t="s">
        <v>53</v>
      </c>
      <c r="B1339">
        <v>5</v>
      </c>
      <c r="C1339" s="1" t="s">
        <v>420</v>
      </c>
      <c r="D1339" s="2">
        <v>45773</v>
      </c>
      <c r="E1339" s="1" t="s">
        <v>57</v>
      </c>
      <c r="F1339" s="1" t="s">
        <v>49</v>
      </c>
      <c r="G1339">
        <v>10</v>
      </c>
      <c r="H1339">
        <v>5</v>
      </c>
      <c r="I1339">
        <v>0</v>
      </c>
      <c r="J1339">
        <v>75</v>
      </c>
      <c r="K1339" s="1" t="s">
        <v>49</v>
      </c>
      <c r="L1339">
        <v>7</v>
      </c>
      <c r="M1339">
        <v>238.41999999999996</v>
      </c>
      <c r="N1339">
        <v>7.7000000000000011</v>
      </c>
      <c r="Q1339">
        <v>230.71999999999997</v>
      </c>
      <c r="R1339" s="1"/>
    </row>
    <row r="1340" spans="1:18" x14ac:dyDescent="0.2">
      <c r="A1340" s="1" t="s">
        <v>46</v>
      </c>
      <c r="B1340">
        <v>1</v>
      </c>
      <c r="C1340" s="1" t="s">
        <v>74</v>
      </c>
      <c r="D1340" s="2">
        <v>45775</v>
      </c>
      <c r="E1340" s="1" t="s">
        <v>48</v>
      </c>
      <c r="F1340" s="1" t="s">
        <v>49</v>
      </c>
      <c r="G1340">
        <v>4</v>
      </c>
      <c r="H1340" t="s">
        <v>50</v>
      </c>
      <c r="I1340">
        <v>0</v>
      </c>
      <c r="J1340" t="s">
        <v>51</v>
      </c>
      <c r="K1340" s="1" t="s">
        <v>49</v>
      </c>
      <c r="L1340">
        <v>7</v>
      </c>
      <c r="M1340">
        <v>148.4</v>
      </c>
      <c r="N1340">
        <v>2.8000000000000003</v>
      </c>
      <c r="O1340">
        <v>42</v>
      </c>
      <c r="Q1340">
        <v>145.6</v>
      </c>
      <c r="R1340" s="1"/>
    </row>
    <row r="1341" spans="1:18" x14ac:dyDescent="0.2">
      <c r="A1341" s="1" t="s">
        <v>53</v>
      </c>
      <c r="B1341">
        <v>1</v>
      </c>
      <c r="C1341" s="1" t="s">
        <v>74</v>
      </c>
      <c r="D1341" s="2">
        <v>45775</v>
      </c>
      <c r="E1341" s="1" t="s">
        <v>48</v>
      </c>
      <c r="F1341" s="1" t="s">
        <v>49</v>
      </c>
      <c r="G1341">
        <v>4</v>
      </c>
      <c r="H1341" t="s">
        <v>50</v>
      </c>
      <c r="I1341">
        <v>0</v>
      </c>
      <c r="J1341" t="s">
        <v>51</v>
      </c>
      <c r="K1341" s="1" t="s">
        <v>49</v>
      </c>
      <c r="L1341">
        <v>8</v>
      </c>
      <c r="M1341">
        <v>181.99</v>
      </c>
      <c r="N1341">
        <v>3.2</v>
      </c>
      <c r="O1341">
        <v>40</v>
      </c>
      <c r="Q1341">
        <v>178.79000000000002</v>
      </c>
      <c r="R1341" s="1"/>
    </row>
    <row r="1342" spans="1:18" x14ac:dyDescent="0.2">
      <c r="A1342" s="1" t="s">
        <v>46</v>
      </c>
      <c r="B1342">
        <v>2</v>
      </c>
      <c r="C1342" s="1" t="s">
        <v>54</v>
      </c>
      <c r="D1342" s="2">
        <v>45775</v>
      </c>
      <c r="E1342" s="1" t="s">
        <v>48</v>
      </c>
      <c r="F1342" s="1" t="s">
        <v>49</v>
      </c>
      <c r="G1342">
        <v>2</v>
      </c>
      <c r="H1342" t="s">
        <v>50</v>
      </c>
      <c r="I1342">
        <v>0</v>
      </c>
      <c r="J1342" t="s">
        <v>51</v>
      </c>
      <c r="K1342" s="1" t="s">
        <v>49</v>
      </c>
      <c r="L1342">
        <v>5</v>
      </c>
      <c r="M1342">
        <v>94.539999999999992</v>
      </c>
      <c r="N1342">
        <v>1</v>
      </c>
      <c r="Q1342">
        <v>93.539999999999992</v>
      </c>
      <c r="R1342" s="1"/>
    </row>
    <row r="1343" spans="1:18" x14ac:dyDescent="0.2">
      <c r="A1343" s="1" t="s">
        <v>53</v>
      </c>
      <c r="B1343">
        <v>2</v>
      </c>
      <c r="C1343" s="1" t="s">
        <v>54</v>
      </c>
      <c r="D1343" s="2">
        <v>45775</v>
      </c>
      <c r="E1343" s="1" t="s">
        <v>48</v>
      </c>
      <c r="F1343" s="1" t="s">
        <v>49</v>
      </c>
      <c r="G1343">
        <v>2</v>
      </c>
      <c r="H1343" t="s">
        <v>50</v>
      </c>
      <c r="I1343">
        <v>0</v>
      </c>
      <c r="J1343" t="s">
        <v>51</v>
      </c>
      <c r="K1343" s="1" t="s">
        <v>49</v>
      </c>
      <c r="L1343">
        <v>6</v>
      </c>
      <c r="M1343">
        <v>111.99</v>
      </c>
      <c r="N1343">
        <v>1.2000000000000002</v>
      </c>
      <c r="Q1343">
        <v>110.78999999999999</v>
      </c>
      <c r="R1343" s="1"/>
    </row>
    <row r="1344" spans="1:18" x14ac:dyDescent="0.2">
      <c r="A1344" s="1" t="s">
        <v>46</v>
      </c>
      <c r="B1344">
        <v>4</v>
      </c>
      <c r="C1344" s="1" t="s">
        <v>416</v>
      </c>
      <c r="D1344" s="2">
        <v>45775</v>
      </c>
      <c r="E1344" s="1" t="s">
        <v>417</v>
      </c>
      <c r="F1344" s="1" t="s">
        <v>49</v>
      </c>
      <c r="G1344">
        <v>16</v>
      </c>
      <c r="H1344" t="s">
        <v>134</v>
      </c>
      <c r="I1344" t="s">
        <v>51</v>
      </c>
      <c r="J1344">
        <v>60</v>
      </c>
      <c r="K1344" s="1" t="s">
        <v>49</v>
      </c>
      <c r="L1344">
        <v>8</v>
      </c>
      <c r="M1344">
        <v>363</v>
      </c>
      <c r="N1344">
        <v>16.8</v>
      </c>
      <c r="Q1344">
        <v>346.2</v>
      </c>
      <c r="R1344" s="1"/>
    </row>
    <row r="1345" spans="1:18" x14ac:dyDescent="0.2">
      <c r="A1345" s="1" t="s">
        <v>53</v>
      </c>
      <c r="B1345">
        <v>4</v>
      </c>
      <c r="C1345" s="1" t="s">
        <v>416</v>
      </c>
      <c r="D1345" s="2">
        <v>45775</v>
      </c>
      <c r="E1345" s="1" t="s">
        <v>417</v>
      </c>
      <c r="F1345" s="1" t="s">
        <v>49</v>
      </c>
      <c r="G1345">
        <v>16</v>
      </c>
      <c r="H1345" t="s">
        <v>134</v>
      </c>
      <c r="I1345" t="s">
        <v>51</v>
      </c>
      <c r="J1345">
        <v>60</v>
      </c>
      <c r="K1345" s="1" t="s">
        <v>49</v>
      </c>
      <c r="L1345">
        <v>12</v>
      </c>
      <c r="M1345">
        <v>634.1099999999999</v>
      </c>
      <c r="N1345">
        <v>25.200000000000003</v>
      </c>
      <c r="Q1345">
        <v>608.90999999999985</v>
      </c>
      <c r="R1345" s="1"/>
    </row>
    <row r="1346" spans="1:18" x14ac:dyDescent="0.2">
      <c r="A1346" s="1" t="s">
        <v>46</v>
      </c>
      <c r="B1346">
        <v>5</v>
      </c>
      <c r="C1346" s="1" t="s">
        <v>263</v>
      </c>
      <c r="D1346" s="2">
        <v>45775</v>
      </c>
      <c r="E1346" s="1" t="s">
        <v>48</v>
      </c>
      <c r="F1346" s="1" t="s">
        <v>49</v>
      </c>
      <c r="G1346">
        <v>11</v>
      </c>
      <c r="H1346" t="s">
        <v>50</v>
      </c>
      <c r="I1346">
        <v>0</v>
      </c>
      <c r="J1346" t="s">
        <v>51</v>
      </c>
      <c r="K1346" s="1" t="s">
        <v>49</v>
      </c>
      <c r="L1346">
        <v>9</v>
      </c>
      <c r="M1346">
        <v>328.78000000000003</v>
      </c>
      <c r="N1346">
        <v>9.9</v>
      </c>
      <c r="Q1346">
        <v>318.88000000000005</v>
      </c>
      <c r="R1346" s="1"/>
    </row>
    <row r="1347" spans="1:18" x14ac:dyDescent="0.2">
      <c r="A1347" s="1" t="s">
        <v>53</v>
      </c>
      <c r="B1347">
        <v>5</v>
      </c>
      <c r="C1347" s="1" t="s">
        <v>83</v>
      </c>
      <c r="D1347" s="2">
        <v>45775</v>
      </c>
      <c r="E1347" s="1" t="s">
        <v>48</v>
      </c>
      <c r="F1347" s="1" t="s">
        <v>49</v>
      </c>
      <c r="G1347">
        <v>8</v>
      </c>
      <c r="H1347" t="s">
        <v>50</v>
      </c>
      <c r="I1347">
        <v>0</v>
      </c>
      <c r="J1347" t="s">
        <v>51</v>
      </c>
      <c r="K1347" s="1" t="s">
        <v>49</v>
      </c>
      <c r="L1347">
        <v>9</v>
      </c>
      <c r="M1347">
        <v>357.46</v>
      </c>
      <c r="N1347">
        <v>10.11</v>
      </c>
      <c r="Q1347">
        <v>347.34999999999997</v>
      </c>
      <c r="R1347" s="1"/>
    </row>
    <row r="1348" spans="1:18" x14ac:dyDescent="0.2">
      <c r="A1348" s="1" t="s">
        <v>46</v>
      </c>
      <c r="B1348">
        <v>1</v>
      </c>
      <c r="C1348" s="1" t="s">
        <v>74</v>
      </c>
      <c r="D1348" s="2">
        <v>45776</v>
      </c>
      <c r="E1348" s="1" t="s">
        <v>48</v>
      </c>
      <c r="F1348" s="1" t="s">
        <v>49</v>
      </c>
      <c r="G1348">
        <v>4</v>
      </c>
      <c r="H1348" t="s">
        <v>50</v>
      </c>
      <c r="I1348">
        <v>0</v>
      </c>
      <c r="J1348" t="s">
        <v>51</v>
      </c>
      <c r="K1348" s="1" t="s">
        <v>49</v>
      </c>
      <c r="L1348">
        <v>10</v>
      </c>
      <c r="M1348">
        <v>213.49</v>
      </c>
      <c r="N1348">
        <v>4</v>
      </c>
      <c r="O1348">
        <v>40</v>
      </c>
      <c r="Q1348">
        <v>209.49</v>
      </c>
      <c r="R1348" s="1"/>
    </row>
    <row r="1349" spans="1:18" x14ac:dyDescent="0.2">
      <c r="A1349" s="1" t="s">
        <v>53</v>
      </c>
      <c r="B1349">
        <v>1</v>
      </c>
      <c r="C1349" s="1" t="s">
        <v>74</v>
      </c>
      <c r="D1349" s="2">
        <v>45776</v>
      </c>
      <c r="E1349" s="1" t="s">
        <v>48</v>
      </c>
      <c r="F1349" s="1" t="s">
        <v>49</v>
      </c>
      <c r="G1349">
        <v>4</v>
      </c>
      <c r="H1349" t="s">
        <v>50</v>
      </c>
      <c r="I1349">
        <v>0</v>
      </c>
      <c r="J1349" t="s">
        <v>51</v>
      </c>
      <c r="K1349" s="1" t="s">
        <v>49</v>
      </c>
      <c r="L1349">
        <v>8</v>
      </c>
      <c r="M1349">
        <v>186.11</v>
      </c>
      <c r="N1349">
        <v>3.2</v>
      </c>
      <c r="O1349">
        <v>25</v>
      </c>
      <c r="Q1349">
        <v>182.91000000000003</v>
      </c>
      <c r="R1349" s="1"/>
    </row>
    <row r="1350" spans="1:18" x14ac:dyDescent="0.2">
      <c r="A1350" s="1" t="s">
        <v>46</v>
      </c>
      <c r="B1350">
        <v>2</v>
      </c>
      <c r="C1350" s="1" t="s">
        <v>54</v>
      </c>
      <c r="D1350" s="2">
        <v>45776</v>
      </c>
      <c r="E1350" s="1" t="s">
        <v>48</v>
      </c>
      <c r="F1350" s="1" t="s">
        <v>49</v>
      </c>
      <c r="G1350">
        <v>2</v>
      </c>
      <c r="H1350" t="s">
        <v>50</v>
      </c>
      <c r="I1350">
        <v>0</v>
      </c>
      <c r="J1350" t="s">
        <v>51</v>
      </c>
      <c r="K1350" s="1" t="s">
        <v>49</v>
      </c>
      <c r="L1350">
        <v>6</v>
      </c>
      <c r="M1350">
        <v>108.11</v>
      </c>
      <c r="N1350">
        <v>1.2000000000000002</v>
      </c>
      <c r="Q1350">
        <v>106.91</v>
      </c>
      <c r="R1350" s="1"/>
    </row>
    <row r="1351" spans="1:18" x14ac:dyDescent="0.2">
      <c r="A1351" s="1" t="s">
        <v>53</v>
      </c>
      <c r="B1351">
        <v>2</v>
      </c>
      <c r="C1351" s="1" t="s">
        <v>54</v>
      </c>
      <c r="D1351" s="2">
        <v>45776</v>
      </c>
      <c r="E1351" s="1" t="s">
        <v>48</v>
      </c>
      <c r="F1351" s="1" t="s">
        <v>49</v>
      </c>
      <c r="G1351">
        <v>2</v>
      </c>
      <c r="H1351" t="s">
        <v>50</v>
      </c>
      <c r="I1351">
        <v>0</v>
      </c>
      <c r="J1351" t="s">
        <v>51</v>
      </c>
      <c r="K1351" s="1" t="s">
        <v>49</v>
      </c>
      <c r="L1351">
        <v>6</v>
      </c>
      <c r="M1351">
        <v>105.66</v>
      </c>
      <c r="N1351">
        <v>1.2000000000000002</v>
      </c>
      <c r="Q1351">
        <v>104.46</v>
      </c>
      <c r="R1351" s="1"/>
    </row>
    <row r="1352" spans="1:18" x14ac:dyDescent="0.2">
      <c r="A1352" s="1" t="s">
        <v>46</v>
      </c>
      <c r="B1352">
        <v>4</v>
      </c>
      <c r="C1352" s="1" t="s">
        <v>70</v>
      </c>
      <c r="D1352" s="2">
        <v>45776</v>
      </c>
      <c r="E1352" s="1" t="s">
        <v>48</v>
      </c>
      <c r="F1352" s="1" t="s">
        <v>49</v>
      </c>
      <c r="G1352">
        <v>16</v>
      </c>
      <c r="H1352" t="s">
        <v>50</v>
      </c>
      <c r="I1352">
        <v>0</v>
      </c>
      <c r="J1352" t="s">
        <v>51</v>
      </c>
      <c r="K1352" s="1" t="s">
        <v>49</v>
      </c>
      <c r="L1352">
        <v>4</v>
      </c>
      <c r="M1352">
        <v>241.90000000000003</v>
      </c>
      <c r="N1352">
        <v>6.4</v>
      </c>
      <c r="Q1352">
        <v>235.50000000000003</v>
      </c>
      <c r="R1352" s="1"/>
    </row>
    <row r="1353" spans="1:18" x14ac:dyDescent="0.2">
      <c r="A1353" s="1" t="s">
        <v>46</v>
      </c>
      <c r="B1353">
        <v>4</v>
      </c>
      <c r="C1353" s="1" t="s">
        <v>89</v>
      </c>
      <c r="D1353" s="2">
        <v>45776</v>
      </c>
      <c r="E1353" s="1" t="s">
        <v>48</v>
      </c>
      <c r="F1353" s="1" t="s">
        <v>49</v>
      </c>
      <c r="G1353">
        <v>22</v>
      </c>
      <c r="H1353" t="s">
        <v>50</v>
      </c>
      <c r="I1353">
        <v>0</v>
      </c>
      <c r="J1353" t="s">
        <v>51</v>
      </c>
      <c r="K1353" s="1" t="s">
        <v>49</v>
      </c>
      <c r="L1353">
        <v>6</v>
      </c>
      <c r="M1353">
        <v>366.53</v>
      </c>
      <c r="N1353">
        <v>16.799999999999997</v>
      </c>
      <c r="Q1353">
        <v>349.72999999999996</v>
      </c>
      <c r="R1353" s="1"/>
    </row>
    <row r="1354" spans="1:18" x14ac:dyDescent="0.2">
      <c r="A1354" s="1" t="s">
        <v>53</v>
      </c>
      <c r="B1354">
        <v>4</v>
      </c>
      <c r="C1354" s="1" t="s">
        <v>89</v>
      </c>
      <c r="D1354" s="2">
        <v>45776</v>
      </c>
      <c r="E1354" s="1" t="s">
        <v>48</v>
      </c>
      <c r="F1354" s="1" t="s">
        <v>49</v>
      </c>
      <c r="G1354">
        <v>22</v>
      </c>
      <c r="H1354" t="s">
        <v>50</v>
      </c>
      <c r="I1354">
        <v>0</v>
      </c>
      <c r="J1354" t="s">
        <v>51</v>
      </c>
      <c r="K1354" s="1" t="s">
        <v>49</v>
      </c>
      <c r="L1354">
        <v>11</v>
      </c>
      <c r="M1354">
        <v>686.91</v>
      </c>
      <c r="N1354">
        <v>29.700000000000003</v>
      </c>
      <c r="Q1354">
        <v>657.20999999999992</v>
      </c>
      <c r="R1354" s="1"/>
    </row>
    <row r="1355" spans="1:18" x14ac:dyDescent="0.2">
      <c r="A1355" s="1" t="s">
        <v>46</v>
      </c>
      <c r="B1355">
        <v>5</v>
      </c>
      <c r="C1355" s="1" t="s">
        <v>83</v>
      </c>
      <c r="D1355" s="2">
        <v>45776</v>
      </c>
      <c r="E1355" s="1" t="s">
        <v>48</v>
      </c>
      <c r="F1355" s="1" t="s">
        <v>49</v>
      </c>
      <c r="G1355">
        <v>8</v>
      </c>
      <c r="H1355" t="s">
        <v>50</v>
      </c>
      <c r="I1355">
        <v>0</v>
      </c>
      <c r="J1355" t="s">
        <v>51</v>
      </c>
      <c r="K1355" s="1" t="s">
        <v>49</v>
      </c>
      <c r="L1355">
        <v>8</v>
      </c>
      <c r="M1355">
        <v>393.41999999999996</v>
      </c>
      <c r="N1355">
        <v>6.4</v>
      </c>
      <c r="Q1355">
        <v>387.02</v>
      </c>
      <c r="R1355" s="1"/>
    </row>
    <row r="1356" spans="1:18" x14ac:dyDescent="0.2">
      <c r="A1356" s="1" t="s">
        <v>53</v>
      </c>
      <c r="B1356">
        <v>5</v>
      </c>
      <c r="C1356" s="1" t="s">
        <v>83</v>
      </c>
      <c r="D1356" s="2">
        <v>45776</v>
      </c>
      <c r="E1356" s="1" t="s">
        <v>48</v>
      </c>
      <c r="F1356" s="1" t="s">
        <v>49</v>
      </c>
      <c r="G1356">
        <v>8</v>
      </c>
      <c r="H1356" t="s">
        <v>50</v>
      </c>
      <c r="I1356">
        <v>0</v>
      </c>
      <c r="J1356" t="s">
        <v>51</v>
      </c>
      <c r="K1356" s="1" t="s">
        <v>49</v>
      </c>
      <c r="L1356">
        <v>3</v>
      </c>
      <c r="M1356">
        <v>117.45</v>
      </c>
      <c r="N1356">
        <v>3.4799999999999995</v>
      </c>
      <c r="Q1356">
        <v>113.97</v>
      </c>
      <c r="R1356" s="1"/>
    </row>
    <row r="1357" spans="1:18" x14ac:dyDescent="0.2">
      <c r="A1357" s="1" t="s">
        <v>53</v>
      </c>
      <c r="B1357">
        <v>5</v>
      </c>
      <c r="C1357" s="1" t="s">
        <v>421</v>
      </c>
      <c r="D1357" s="2">
        <v>45776</v>
      </c>
      <c r="E1357" s="1" t="s">
        <v>57</v>
      </c>
      <c r="F1357" s="1" t="s">
        <v>49</v>
      </c>
      <c r="G1357">
        <v>11</v>
      </c>
      <c r="H1357">
        <v>6.5</v>
      </c>
      <c r="I1357">
        <v>0</v>
      </c>
      <c r="J1357">
        <v>500</v>
      </c>
      <c r="K1357" s="1" t="s">
        <v>49</v>
      </c>
      <c r="L1357">
        <v>11</v>
      </c>
      <c r="M1357">
        <v>331.08</v>
      </c>
      <c r="N1357">
        <v>17.600000000000001</v>
      </c>
      <c r="Q1357">
        <v>313.47999999999996</v>
      </c>
      <c r="R1357" s="1"/>
    </row>
    <row r="1358" spans="1:18" x14ac:dyDescent="0.2">
      <c r="A1358" s="1" t="s">
        <v>46</v>
      </c>
      <c r="B1358">
        <v>1</v>
      </c>
      <c r="C1358" s="1" t="s">
        <v>74</v>
      </c>
      <c r="D1358" s="2">
        <v>45777</v>
      </c>
      <c r="E1358" s="1" t="s">
        <v>48</v>
      </c>
      <c r="F1358" s="1" t="s">
        <v>49</v>
      </c>
      <c r="G1358">
        <v>4</v>
      </c>
      <c r="H1358" t="s">
        <v>50</v>
      </c>
      <c r="I1358">
        <v>0</v>
      </c>
      <c r="J1358" t="s">
        <v>51</v>
      </c>
      <c r="K1358" s="1" t="s">
        <v>49</v>
      </c>
      <c r="L1358">
        <v>9</v>
      </c>
      <c r="M1358">
        <v>189.25</v>
      </c>
      <c r="N1358">
        <v>3.6</v>
      </c>
      <c r="O1358">
        <v>35</v>
      </c>
      <c r="Q1358">
        <v>185.65</v>
      </c>
      <c r="R1358" s="1"/>
    </row>
    <row r="1359" spans="1:18" x14ac:dyDescent="0.2">
      <c r="A1359" s="1" t="s">
        <v>53</v>
      </c>
      <c r="B1359">
        <v>1</v>
      </c>
      <c r="C1359" s="1" t="s">
        <v>109</v>
      </c>
      <c r="D1359" s="2">
        <v>45777</v>
      </c>
      <c r="E1359" s="1" t="s">
        <v>48</v>
      </c>
      <c r="F1359" s="1" t="s">
        <v>49</v>
      </c>
      <c r="G1359">
        <v>5</v>
      </c>
      <c r="H1359" t="s">
        <v>50</v>
      </c>
      <c r="I1359">
        <v>0</v>
      </c>
      <c r="J1359" t="s">
        <v>51</v>
      </c>
      <c r="K1359" s="1" t="s">
        <v>49</v>
      </c>
      <c r="L1359">
        <v>6</v>
      </c>
      <c r="M1359">
        <v>149.81</v>
      </c>
      <c r="N1359">
        <v>3</v>
      </c>
      <c r="O1359">
        <v>43.8</v>
      </c>
      <c r="Q1359">
        <v>146.81</v>
      </c>
      <c r="R1359" s="1"/>
    </row>
    <row r="1360" spans="1:18" x14ac:dyDescent="0.2">
      <c r="A1360" s="1" t="s">
        <v>53</v>
      </c>
      <c r="B1360">
        <v>1</v>
      </c>
      <c r="C1360" s="1" t="s">
        <v>74</v>
      </c>
      <c r="D1360" s="2">
        <v>45777</v>
      </c>
      <c r="E1360" s="1" t="s">
        <v>48</v>
      </c>
      <c r="F1360" s="1" t="s">
        <v>49</v>
      </c>
      <c r="G1360">
        <v>4</v>
      </c>
      <c r="H1360" t="s">
        <v>50</v>
      </c>
      <c r="I1360">
        <v>0</v>
      </c>
      <c r="J1360" t="s">
        <v>51</v>
      </c>
      <c r="K1360" s="1" t="s">
        <v>49</v>
      </c>
      <c r="L1360">
        <v>3</v>
      </c>
      <c r="M1360">
        <v>55.620000000000005</v>
      </c>
      <c r="N1360">
        <v>1.2000000000000002</v>
      </c>
      <c r="Q1360">
        <v>54.42</v>
      </c>
      <c r="R1360" s="1"/>
    </row>
    <row r="1361" spans="1:18" x14ac:dyDescent="0.2">
      <c r="A1361" s="1" t="s">
        <v>46</v>
      </c>
      <c r="B1361">
        <v>2</v>
      </c>
      <c r="C1361" s="1" t="s">
        <v>54</v>
      </c>
      <c r="D1361" s="2">
        <v>45777</v>
      </c>
      <c r="E1361" s="1" t="s">
        <v>48</v>
      </c>
      <c r="F1361" s="1" t="s">
        <v>49</v>
      </c>
      <c r="G1361">
        <v>2</v>
      </c>
      <c r="H1361" t="s">
        <v>50</v>
      </c>
      <c r="I1361">
        <v>0</v>
      </c>
      <c r="J1361" t="s">
        <v>51</v>
      </c>
      <c r="K1361" s="1" t="s">
        <v>49</v>
      </c>
      <c r="L1361">
        <v>7</v>
      </c>
      <c r="M1361">
        <v>106.04</v>
      </c>
      <c r="N1361">
        <v>1.4000000000000001</v>
      </c>
      <c r="Q1361">
        <v>104.64</v>
      </c>
      <c r="R1361" s="1"/>
    </row>
    <row r="1362" spans="1:18" x14ac:dyDescent="0.2">
      <c r="A1362" s="1" t="s">
        <v>46</v>
      </c>
      <c r="B1362">
        <v>2</v>
      </c>
      <c r="C1362" s="1" t="s">
        <v>95</v>
      </c>
      <c r="D1362" s="2">
        <v>45777</v>
      </c>
      <c r="E1362" s="1" t="s">
        <v>48</v>
      </c>
      <c r="F1362" s="1" t="s">
        <v>49</v>
      </c>
      <c r="G1362">
        <v>2.5</v>
      </c>
      <c r="H1362" t="s">
        <v>50</v>
      </c>
      <c r="I1362">
        <v>0</v>
      </c>
      <c r="J1362" t="s">
        <v>51</v>
      </c>
      <c r="K1362" s="1" t="s">
        <v>49</v>
      </c>
      <c r="L1362">
        <v>1</v>
      </c>
      <c r="M1362">
        <v>11.2</v>
      </c>
      <c r="N1362">
        <v>0.25</v>
      </c>
      <c r="Q1362">
        <v>10.95</v>
      </c>
      <c r="R1362" s="1"/>
    </row>
    <row r="1363" spans="1:18" x14ac:dyDescent="0.2">
      <c r="A1363" s="1" t="s">
        <v>53</v>
      </c>
      <c r="B1363">
        <v>2</v>
      </c>
      <c r="C1363" s="1" t="s">
        <v>95</v>
      </c>
      <c r="D1363" s="2">
        <v>45777</v>
      </c>
      <c r="E1363" s="1" t="s">
        <v>48</v>
      </c>
      <c r="F1363" s="1" t="s">
        <v>49</v>
      </c>
      <c r="G1363">
        <v>2.5</v>
      </c>
      <c r="H1363" t="s">
        <v>50</v>
      </c>
      <c r="I1363">
        <v>0</v>
      </c>
      <c r="J1363" t="s">
        <v>51</v>
      </c>
      <c r="K1363" s="1" t="s">
        <v>49</v>
      </c>
      <c r="L1363">
        <v>9</v>
      </c>
      <c r="M1363">
        <v>104.78999999999999</v>
      </c>
      <c r="N1363">
        <v>2.25</v>
      </c>
      <c r="Q1363">
        <v>102.53999999999999</v>
      </c>
      <c r="R1363" s="1"/>
    </row>
    <row r="1364" spans="1:18" x14ac:dyDescent="0.2">
      <c r="A1364" s="1" t="s">
        <v>46</v>
      </c>
      <c r="B1364">
        <v>4</v>
      </c>
      <c r="C1364" s="1" t="s">
        <v>89</v>
      </c>
      <c r="D1364" s="2">
        <v>45777</v>
      </c>
      <c r="E1364" s="1" t="s">
        <v>48</v>
      </c>
      <c r="F1364" s="1" t="s">
        <v>49</v>
      </c>
      <c r="G1364">
        <v>22</v>
      </c>
      <c r="H1364" t="s">
        <v>50</v>
      </c>
      <c r="I1364">
        <v>0</v>
      </c>
      <c r="J1364" t="s">
        <v>51</v>
      </c>
      <c r="K1364" s="1" t="s">
        <v>49</v>
      </c>
      <c r="L1364">
        <v>3</v>
      </c>
      <c r="M1364">
        <v>192.38</v>
      </c>
      <c r="N1364">
        <v>8.3999999999999986</v>
      </c>
      <c r="Q1364">
        <v>183.98</v>
      </c>
      <c r="R1364" s="1"/>
    </row>
    <row r="1365" spans="1:18" x14ac:dyDescent="0.2">
      <c r="A1365" s="1" t="s">
        <v>46</v>
      </c>
      <c r="B1365">
        <v>4</v>
      </c>
      <c r="C1365" s="1" t="s">
        <v>422</v>
      </c>
      <c r="D1365" s="2">
        <v>45777</v>
      </c>
      <c r="E1365" s="1" t="s">
        <v>48</v>
      </c>
      <c r="F1365" s="1" t="s">
        <v>49</v>
      </c>
      <c r="G1365">
        <v>20</v>
      </c>
      <c r="H1365" t="s">
        <v>167</v>
      </c>
      <c r="I1365" t="s">
        <v>100</v>
      </c>
      <c r="J1365">
        <v>95</v>
      </c>
      <c r="K1365" s="1" t="s">
        <v>49</v>
      </c>
      <c r="L1365">
        <v>2</v>
      </c>
      <c r="M1365">
        <v>112.1</v>
      </c>
      <c r="N1365">
        <v>4.8</v>
      </c>
      <c r="Q1365">
        <v>107.3</v>
      </c>
      <c r="R1365" s="1"/>
    </row>
    <row r="1366" spans="1:18" x14ac:dyDescent="0.2">
      <c r="A1366" s="1" t="s">
        <v>46</v>
      </c>
      <c r="B1366">
        <v>4</v>
      </c>
      <c r="C1366" s="1" t="s">
        <v>398</v>
      </c>
      <c r="D1366" s="2">
        <v>45777</v>
      </c>
      <c r="E1366" s="1" t="s">
        <v>57</v>
      </c>
      <c r="F1366" s="1" t="s">
        <v>49</v>
      </c>
      <c r="G1366">
        <v>12</v>
      </c>
      <c r="H1366">
        <v>8</v>
      </c>
      <c r="I1366">
        <v>0</v>
      </c>
      <c r="J1366">
        <v>200</v>
      </c>
      <c r="K1366" s="1" t="s">
        <v>49</v>
      </c>
      <c r="L1366">
        <v>3</v>
      </c>
      <c r="M1366">
        <v>177.95</v>
      </c>
      <c r="N1366">
        <v>6</v>
      </c>
      <c r="Q1366">
        <v>171.95</v>
      </c>
      <c r="R1366" s="1"/>
    </row>
    <row r="1367" spans="1:18" x14ac:dyDescent="0.2">
      <c r="A1367" s="1" t="s">
        <v>46</v>
      </c>
      <c r="B1367">
        <v>4</v>
      </c>
      <c r="C1367" s="1" t="s">
        <v>423</v>
      </c>
      <c r="D1367" s="2">
        <v>45777</v>
      </c>
      <c r="E1367" s="1" t="s">
        <v>57</v>
      </c>
      <c r="F1367" s="1" t="s">
        <v>49</v>
      </c>
      <c r="G1367">
        <v>14</v>
      </c>
      <c r="H1367">
        <v>12</v>
      </c>
      <c r="I1367">
        <v>0</v>
      </c>
      <c r="J1367">
        <v>200</v>
      </c>
      <c r="K1367" s="1" t="s">
        <v>49</v>
      </c>
      <c r="L1367">
        <v>3</v>
      </c>
      <c r="M1367">
        <v>136.17000000000002</v>
      </c>
      <c r="N1367">
        <v>6</v>
      </c>
      <c r="Q1367">
        <v>130.17000000000002</v>
      </c>
      <c r="R1367" s="1"/>
    </row>
    <row r="1368" spans="1:18" x14ac:dyDescent="0.2">
      <c r="A1368" s="1" t="s">
        <v>53</v>
      </c>
      <c r="B1368">
        <v>4</v>
      </c>
      <c r="C1368" s="1" t="s">
        <v>423</v>
      </c>
      <c r="D1368" s="2">
        <v>45777</v>
      </c>
      <c r="E1368" s="1" t="s">
        <v>57</v>
      </c>
      <c r="F1368" s="1" t="s">
        <v>49</v>
      </c>
      <c r="G1368">
        <v>14</v>
      </c>
      <c r="H1368">
        <v>12</v>
      </c>
      <c r="I1368">
        <v>0</v>
      </c>
      <c r="J1368">
        <v>200</v>
      </c>
      <c r="K1368" s="1" t="s">
        <v>49</v>
      </c>
      <c r="L1368">
        <v>3</v>
      </c>
      <c r="M1368">
        <v>124.97</v>
      </c>
      <c r="N1368">
        <v>7.6</v>
      </c>
      <c r="Q1368">
        <v>117.37</v>
      </c>
      <c r="R1368" s="1"/>
    </row>
    <row r="1369" spans="1:18" x14ac:dyDescent="0.2">
      <c r="A1369" s="1" t="s">
        <v>53</v>
      </c>
      <c r="B1369">
        <v>4</v>
      </c>
      <c r="C1369" s="1" t="s">
        <v>424</v>
      </c>
      <c r="D1369" s="2">
        <v>45777</v>
      </c>
      <c r="E1369" s="1" t="s">
        <v>57</v>
      </c>
      <c r="F1369" s="1" t="s">
        <v>49</v>
      </c>
      <c r="G1369">
        <v>27</v>
      </c>
      <c r="H1369">
        <v>6</v>
      </c>
      <c r="I1369">
        <v>0</v>
      </c>
      <c r="J1369">
        <v>50</v>
      </c>
      <c r="K1369" s="1" t="s">
        <v>49</v>
      </c>
      <c r="L1369">
        <v>2</v>
      </c>
      <c r="M1369">
        <v>161.59</v>
      </c>
      <c r="N1369">
        <v>6.74</v>
      </c>
      <c r="Q1369">
        <v>154.85</v>
      </c>
      <c r="R1369" s="1"/>
    </row>
    <row r="1370" spans="1:18" x14ac:dyDescent="0.2">
      <c r="A1370" s="1" t="s">
        <v>53</v>
      </c>
      <c r="B1370">
        <v>4</v>
      </c>
      <c r="C1370" s="1" t="s">
        <v>398</v>
      </c>
      <c r="D1370" s="2">
        <v>45777</v>
      </c>
      <c r="E1370" s="1" t="s">
        <v>57</v>
      </c>
      <c r="F1370" s="1" t="s">
        <v>49</v>
      </c>
      <c r="G1370">
        <v>12</v>
      </c>
      <c r="H1370">
        <v>8</v>
      </c>
      <c r="I1370">
        <v>0</v>
      </c>
      <c r="J1370">
        <v>200</v>
      </c>
      <c r="K1370" s="1" t="s">
        <v>49</v>
      </c>
      <c r="L1370">
        <v>4</v>
      </c>
      <c r="M1370">
        <v>217.24</v>
      </c>
      <c r="N1370">
        <v>8.0500000000000007</v>
      </c>
      <c r="Q1370">
        <v>209.19</v>
      </c>
      <c r="R1370" s="1"/>
    </row>
    <row r="1371" spans="1:18" x14ac:dyDescent="0.2">
      <c r="A1371" s="1" t="s">
        <v>53</v>
      </c>
      <c r="B1371">
        <v>4</v>
      </c>
      <c r="C1371" s="1" t="s">
        <v>425</v>
      </c>
      <c r="D1371" s="2">
        <v>45777</v>
      </c>
      <c r="E1371" s="1" t="s">
        <v>426</v>
      </c>
      <c r="F1371" s="1" t="s">
        <v>49</v>
      </c>
      <c r="G1371">
        <v>18</v>
      </c>
      <c r="H1371" t="s">
        <v>241</v>
      </c>
      <c r="I1371" t="s">
        <v>135</v>
      </c>
      <c r="J1371">
        <v>100</v>
      </c>
      <c r="K1371" s="1" t="s">
        <v>49</v>
      </c>
      <c r="L1371">
        <v>2</v>
      </c>
      <c r="M1371">
        <v>104.93</v>
      </c>
      <c r="N1371">
        <v>4.0999999999999996</v>
      </c>
      <c r="Q1371">
        <v>100.83000000000001</v>
      </c>
      <c r="R1371" s="1"/>
    </row>
    <row r="1372" spans="1:18" x14ac:dyDescent="0.2">
      <c r="A1372" s="1" t="s">
        <v>46</v>
      </c>
      <c r="B1372">
        <v>5</v>
      </c>
      <c r="C1372" s="1" t="s">
        <v>421</v>
      </c>
      <c r="D1372" s="2">
        <v>45777</v>
      </c>
      <c r="E1372" s="1" t="s">
        <v>57</v>
      </c>
      <c r="F1372" s="1" t="s">
        <v>49</v>
      </c>
      <c r="G1372">
        <v>11</v>
      </c>
      <c r="H1372">
        <v>6.5</v>
      </c>
      <c r="I1372">
        <v>0</v>
      </c>
      <c r="J1372">
        <v>500</v>
      </c>
      <c r="K1372" s="1" t="s">
        <v>49</v>
      </c>
      <c r="L1372">
        <v>9</v>
      </c>
      <c r="M1372">
        <v>295.3</v>
      </c>
      <c r="N1372">
        <v>11.700000000000001</v>
      </c>
      <c r="Q1372">
        <v>283.60000000000002</v>
      </c>
      <c r="R1372" s="1"/>
    </row>
    <row r="1373" spans="1:18" x14ac:dyDescent="0.2">
      <c r="A1373" s="1" t="s">
        <v>46</v>
      </c>
      <c r="B1373">
        <v>5</v>
      </c>
      <c r="C1373" s="1" t="s">
        <v>427</v>
      </c>
      <c r="D1373" s="2">
        <v>45777</v>
      </c>
      <c r="E1373" s="1" t="s">
        <v>428</v>
      </c>
      <c r="F1373" s="1" t="s">
        <v>49</v>
      </c>
      <c r="G1373">
        <v>13</v>
      </c>
      <c r="H1373">
        <v>10</v>
      </c>
      <c r="I1373" t="s">
        <v>94</v>
      </c>
      <c r="J1373">
        <v>100</v>
      </c>
      <c r="K1373" s="1" t="s">
        <v>49</v>
      </c>
      <c r="L1373">
        <v>3</v>
      </c>
      <c r="M1373">
        <v>114.52000000000001</v>
      </c>
      <c r="N1373">
        <v>3.9000000000000004</v>
      </c>
      <c r="Q1373">
        <v>110.62</v>
      </c>
      <c r="R1373" s="1"/>
    </row>
    <row r="1374" spans="1:18" x14ac:dyDescent="0.2">
      <c r="A1374" s="1" t="s">
        <v>46</v>
      </c>
      <c r="B1374">
        <v>5</v>
      </c>
      <c r="C1374" s="1" t="s">
        <v>421</v>
      </c>
      <c r="D1374" s="2">
        <v>45777</v>
      </c>
      <c r="E1374" s="1" t="s">
        <v>57</v>
      </c>
      <c r="F1374" s="1" t="s">
        <v>49</v>
      </c>
      <c r="G1374">
        <v>11</v>
      </c>
      <c r="H1374">
        <v>6.5</v>
      </c>
      <c r="I1374">
        <v>0</v>
      </c>
      <c r="J1374">
        <v>500</v>
      </c>
      <c r="K1374" s="1" t="s">
        <v>49</v>
      </c>
      <c r="L1374">
        <v>4</v>
      </c>
      <c r="M1374">
        <v>145.49</v>
      </c>
      <c r="N1374">
        <v>4.8</v>
      </c>
      <c r="Q1374">
        <v>140.69</v>
      </c>
      <c r="R1374" s="1"/>
    </row>
    <row r="1375" spans="1:18" x14ac:dyDescent="0.2">
      <c r="A1375" s="1" t="s">
        <v>53</v>
      </c>
      <c r="B1375">
        <v>5</v>
      </c>
      <c r="C1375" s="1" t="s">
        <v>421</v>
      </c>
      <c r="D1375" s="2">
        <v>45777</v>
      </c>
      <c r="E1375" s="1" t="s">
        <v>57</v>
      </c>
      <c r="F1375" s="1" t="s">
        <v>49</v>
      </c>
      <c r="G1375">
        <v>11</v>
      </c>
      <c r="H1375">
        <v>6.5</v>
      </c>
      <c r="I1375">
        <v>0</v>
      </c>
      <c r="J1375">
        <v>500</v>
      </c>
      <c r="K1375" s="1" t="s">
        <v>49</v>
      </c>
      <c r="L1375">
        <v>4</v>
      </c>
      <c r="M1375">
        <v>136.11000000000001</v>
      </c>
      <c r="N1375">
        <v>6.18</v>
      </c>
      <c r="Q1375">
        <v>129.93</v>
      </c>
      <c r="R1375" s="1"/>
    </row>
    <row r="1376" spans="1:18" x14ac:dyDescent="0.2">
      <c r="A1376" s="1" t="s">
        <v>53</v>
      </c>
      <c r="B1376">
        <v>5</v>
      </c>
      <c r="C1376" s="1" t="s">
        <v>398</v>
      </c>
      <c r="D1376" s="2">
        <v>45777</v>
      </c>
      <c r="E1376" s="1" t="s">
        <v>57</v>
      </c>
      <c r="F1376" s="1" t="s">
        <v>49</v>
      </c>
      <c r="G1376">
        <v>12</v>
      </c>
      <c r="H1376">
        <v>8</v>
      </c>
      <c r="I1376">
        <v>0</v>
      </c>
      <c r="J1376">
        <v>200</v>
      </c>
      <c r="K1376" s="1" t="s">
        <v>49</v>
      </c>
      <c r="L1376">
        <v>4</v>
      </c>
      <c r="M1376">
        <v>231.31</v>
      </c>
      <c r="N1376">
        <v>6</v>
      </c>
      <c r="Q1376">
        <v>225.31</v>
      </c>
      <c r="R1376" s="1"/>
    </row>
    <row r="1377" spans="1:18" x14ac:dyDescent="0.2">
      <c r="A1377" s="1" t="s">
        <v>53</v>
      </c>
      <c r="B1377">
        <v>5</v>
      </c>
      <c r="C1377" s="1" t="s">
        <v>58</v>
      </c>
      <c r="D1377" s="2">
        <v>45777</v>
      </c>
      <c r="E1377" s="1" t="s">
        <v>48</v>
      </c>
      <c r="F1377" s="1" t="s">
        <v>49</v>
      </c>
      <c r="G1377">
        <v>12</v>
      </c>
      <c r="H1377" t="s">
        <v>50</v>
      </c>
      <c r="I1377">
        <v>0</v>
      </c>
      <c r="J1377" t="s">
        <v>51</v>
      </c>
      <c r="K1377" s="1" t="s">
        <v>49</v>
      </c>
      <c r="L1377">
        <v>5</v>
      </c>
      <c r="M1377">
        <v>236.70000000000002</v>
      </c>
      <c r="N1377">
        <v>7.76</v>
      </c>
      <c r="Q1377">
        <v>228.94000000000003</v>
      </c>
      <c r="R1377" s="1"/>
    </row>
    <row r="1378" spans="1:18" x14ac:dyDescent="0.2">
      <c r="A1378" s="1" t="s">
        <v>46</v>
      </c>
      <c r="B1378">
        <v>1</v>
      </c>
      <c r="C1378" s="1" t="s">
        <v>74</v>
      </c>
      <c r="D1378" s="2">
        <v>45778</v>
      </c>
      <c r="E1378" s="1" t="s">
        <v>48</v>
      </c>
      <c r="F1378" s="1" t="s">
        <v>49</v>
      </c>
      <c r="G1378">
        <v>4</v>
      </c>
      <c r="H1378" t="s">
        <v>76</v>
      </c>
      <c r="I1378">
        <v>0</v>
      </c>
      <c r="J1378" t="s">
        <v>51</v>
      </c>
      <c r="K1378" s="1" t="s">
        <v>49</v>
      </c>
      <c r="L1378">
        <v>6</v>
      </c>
      <c r="M1378">
        <v>128.05000000000001</v>
      </c>
      <c r="N1378">
        <v>2.4000000000000004</v>
      </c>
      <c r="O1378">
        <v>33</v>
      </c>
      <c r="Q1378">
        <v>125.65</v>
      </c>
      <c r="R1378" s="1"/>
    </row>
    <row r="1379" spans="1:18" x14ac:dyDescent="0.2">
      <c r="A1379" s="1" t="s">
        <v>46</v>
      </c>
      <c r="B1379">
        <v>1</v>
      </c>
      <c r="C1379" s="1" t="s">
        <v>47</v>
      </c>
      <c r="D1379" s="2">
        <v>45778</v>
      </c>
      <c r="E1379" s="1" t="s">
        <v>48</v>
      </c>
      <c r="F1379" s="1" t="s">
        <v>49</v>
      </c>
      <c r="G1379">
        <v>3</v>
      </c>
      <c r="H1379" t="s">
        <v>76</v>
      </c>
      <c r="I1379">
        <v>0</v>
      </c>
      <c r="J1379" t="s">
        <v>51</v>
      </c>
      <c r="K1379" s="1" t="s">
        <v>49</v>
      </c>
      <c r="L1379">
        <v>3</v>
      </c>
      <c r="M1379">
        <v>44.08</v>
      </c>
      <c r="N1379">
        <v>0.89999999999999991</v>
      </c>
      <c r="Q1379">
        <v>43.18</v>
      </c>
      <c r="R1379" s="1"/>
    </row>
    <row r="1380" spans="1:18" x14ac:dyDescent="0.2">
      <c r="A1380" s="1" t="s">
        <v>53</v>
      </c>
      <c r="B1380">
        <v>1</v>
      </c>
      <c r="C1380" s="1" t="s">
        <v>47</v>
      </c>
      <c r="D1380" s="2">
        <v>45778</v>
      </c>
      <c r="E1380" s="1" t="s">
        <v>48</v>
      </c>
      <c r="F1380" s="1" t="s">
        <v>49</v>
      </c>
      <c r="G1380">
        <v>3</v>
      </c>
      <c r="H1380" t="s">
        <v>76</v>
      </c>
      <c r="I1380">
        <v>0</v>
      </c>
      <c r="J1380" t="s">
        <v>51</v>
      </c>
      <c r="K1380" s="1" t="s">
        <v>49</v>
      </c>
      <c r="L1380">
        <v>6</v>
      </c>
      <c r="M1380">
        <v>97.77</v>
      </c>
      <c r="N1380">
        <v>1.7999999999999998</v>
      </c>
      <c r="Q1380">
        <v>95.97</v>
      </c>
      <c r="R1380" s="1"/>
    </row>
    <row r="1381" spans="1:18" x14ac:dyDescent="0.2">
      <c r="A1381" s="1" t="s">
        <v>46</v>
      </c>
      <c r="B1381">
        <v>2</v>
      </c>
      <c r="C1381" s="1" t="s">
        <v>95</v>
      </c>
      <c r="D1381" s="2">
        <v>45778</v>
      </c>
      <c r="E1381" s="1" t="s">
        <v>48</v>
      </c>
      <c r="F1381" s="1" t="s">
        <v>49</v>
      </c>
      <c r="G1381">
        <v>2.5</v>
      </c>
      <c r="H1381" t="s">
        <v>76</v>
      </c>
      <c r="I1381">
        <v>0</v>
      </c>
      <c r="J1381" t="s">
        <v>51</v>
      </c>
      <c r="K1381" s="1" t="s">
        <v>49</v>
      </c>
      <c r="L1381">
        <v>7</v>
      </c>
      <c r="M1381">
        <v>69.25</v>
      </c>
      <c r="N1381">
        <v>1.75</v>
      </c>
      <c r="Q1381">
        <v>67.5</v>
      </c>
      <c r="R1381" s="1"/>
    </row>
    <row r="1382" spans="1:18" x14ac:dyDescent="0.2">
      <c r="A1382" s="1" t="s">
        <v>46</v>
      </c>
      <c r="B1382">
        <v>2</v>
      </c>
      <c r="C1382" s="1" t="s">
        <v>429</v>
      </c>
      <c r="D1382" s="2">
        <v>45778</v>
      </c>
      <c r="E1382" s="1" t="s">
        <v>57</v>
      </c>
      <c r="F1382" s="1" t="s">
        <v>49</v>
      </c>
      <c r="G1382">
        <v>2.5</v>
      </c>
      <c r="H1382">
        <v>5</v>
      </c>
      <c r="I1382">
        <v>0</v>
      </c>
      <c r="J1382">
        <v>250</v>
      </c>
      <c r="K1382" s="1" t="s">
        <v>49</v>
      </c>
      <c r="L1382">
        <v>2</v>
      </c>
      <c r="M1382">
        <v>44.129999999999995</v>
      </c>
      <c r="N1382">
        <v>0.5</v>
      </c>
      <c r="Q1382">
        <v>43.629999999999995</v>
      </c>
      <c r="R1382" s="1"/>
    </row>
    <row r="1383" spans="1:18" x14ac:dyDescent="0.2">
      <c r="A1383" s="1" t="s">
        <v>53</v>
      </c>
      <c r="B1383">
        <v>2</v>
      </c>
      <c r="C1383" s="1" t="s">
        <v>429</v>
      </c>
      <c r="D1383" s="2">
        <v>45778</v>
      </c>
      <c r="E1383" s="1" t="s">
        <v>57</v>
      </c>
      <c r="F1383" s="1" t="s">
        <v>49</v>
      </c>
      <c r="G1383">
        <v>2.5</v>
      </c>
      <c r="H1383">
        <v>5</v>
      </c>
      <c r="I1383">
        <v>0</v>
      </c>
      <c r="J1383">
        <v>250</v>
      </c>
      <c r="K1383" s="1" t="s">
        <v>49</v>
      </c>
      <c r="L1383">
        <v>6</v>
      </c>
      <c r="M1383">
        <v>108.24000000000001</v>
      </c>
      <c r="N1383">
        <v>1.5</v>
      </c>
      <c r="Q1383">
        <v>106.74000000000001</v>
      </c>
      <c r="R1383" s="1"/>
    </row>
    <row r="1384" spans="1:18" x14ac:dyDescent="0.2">
      <c r="A1384" s="1" t="s">
        <v>46</v>
      </c>
      <c r="B1384">
        <v>4</v>
      </c>
      <c r="C1384" s="1" t="s">
        <v>430</v>
      </c>
      <c r="D1384" s="2">
        <v>45778</v>
      </c>
      <c r="E1384" s="1" t="s">
        <v>57</v>
      </c>
      <c r="F1384" s="1" t="s">
        <v>49</v>
      </c>
      <c r="G1384">
        <v>18</v>
      </c>
      <c r="H1384">
        <v>12</v>
      </c>
      <c r="I1384">
        <v>0</v>
      </c>
      <c r="J1384">
        <v>200</v>
      </c>
      <c r="K1384" s="1" t="s">
        <v>49</v>
      </c>
      <c r="L1384">
        <v>6</v>
      </c>
      <c r="M1384">
        <v>219.99</v>
      </c>
      <c r="N1384">
        <v>10.8</v>
      </c>
      <c r="Q1384">
        <v>209.19</v>
      </c>
      <c r="R1384" s="1"/>
    </row>
    <row r="1385" spans="1:18" x14ac:dyDescent="0.2">
      <c r="A1385" s="1" t="s">
        <v>46</v>
      </c>
      <c r="B1385">
        <v>4</v>
      </c>
      <c r="C1385" s="1" t="s">
        <v>431</v>
      </c>
      <c r="D1385" s="2">
        <v>45778</v>
      </c>
      <c r="E1385" s="1" t="s">
        <v>432</v>
      </c>
      <c r="F1385" s="1" t="s">
        <v>49</v>
      </c>
      <c r="G1385">
        <v>18</v>
      </c>
      <c r="H1385" t="s">
        <v>93</v>
      </c>
      <c r="I1385" t="s">
        <v>94</v>
      </c>
      <c r="J1385">
        <v>100</v>
      </c>
      <c r="K1385" s="1" t="s">
        <v>49</v>
      </c>
      <c r="L1385">
        <v>2</v>
      </c>
      <c r="M1385">
        <v>100.52000000000001</v>
      </c>
      <c r="N1385">
        <v>3.6</v>
      </c>
      <c r="Q1385">
        <v>96.920000000000016</v>
      </c>
      <c r="R1385" s="1"/>
    </row>
    <row r="1386" spans="1:18" x14ac:dyDescent="0.2">
      <c r="A1386" s="1" t="s">
        <v>46</v>
      </c>
      <c r="B1386">
        <v>4</v>
      </c>
      <c r="C1386" s="1" t="s">
        <v>70</v>
      </c>
      <c r="D1386" s="2">
        <v>45778</v>
      </c>
      <c r="E1386" s="1" t="s">
        <v>48</v>
      </c>
      <c r="F1386" s="1" t="s">
        <v>49</v>
      </c>
      <c r="G1386">
        <v>16</v>
      </c>
      <c r="H1386">
        <v>5</v>
      </c>
      <c r="I1386">
        <v>0</v>
      </c>
      <c r="J1386" t="s">
        <v>51</v>
      </c>
      <c r="K1386" s="1" t="s">
        <v>49</v>
      </c>
      <c r="L1386">
        <v>2</v>
      </c>
      <c r="M1386">
        <v>78.23</v>
      </c>
      <c r="N1386">
        <v>3.8</v>
      </c>
      <c r="Q1386">
        <v>74.430000000000007</v>
      </c>
      <c r="R1386" s="1"/>
    </row>
    <row r="1387" spans="1:18" x14ac:dyDescent="0.2">
      <c r="A1387" s="1" t="s">
        <v>46</v>
      </c>
      <c r="B1387">
        <v>4</v>
      </c>
      <c r="C1387" s="1" t="s">
        <v>433</v>
      </c>
      <c r="D1387" s="2">
        <v>45778</v>
      </c>
      <c r="E1387" s="1" t="s">
        <v>434</v>
      </c>
      <c r="F1387" s="1" t="s">
        <v>49</v>
      </c>
      <c r="G1387">
        <v>18</v>
      </c>
      <c r="H1387" t="s">
        <v>93</v>
      </c>
      <c r="I1387" t="s">
        <v>94</v>
      </c>
      <c r="J1387">
        <v>100</v>
      </c>
      <c r="K1387" s="1" t="s">
        <v>49</v>
      </c>
      <c r="L1387">
        <v>2</v>
      </c>
      <c r="M1387">
        <v>109.59</v>
      </c>
      <c r="N1387">
        <v>3.6</v>
      </c>
      <c r="Q1387">
        <v>105.99000000000001</v>
      </c>
      <c r="R1387" s="1"/>
    </row>
    <row r="1388" spans="1:18" x14ac:dyDescent="0.2">
      <c r="A1388" s="1" t="s">
        <v>46</v>
      </c>
      <c r="B1388">
        <v>4</v>
      </c>
      <c r="C1388" s="1" t="s">
        <v>435</v>
      </c>
      <c r="D1388" s="2">
        <v>45778</v>
      </c>
      <c r="E1388" s="1" t="s">
        <v>57</v>
      </c>
      <c r="F1388" s="1" t="s">
        <v>49</v>
      </c>
      <c r="G1388">
        <v>16</v>
      </c>
      <c r="H1388">
        <v>8</v>
      </c>
      <c r="I1388">
        <v>0</v>
      </c>
      <c r="J1388">
        <v>200</v>
      </c>
      <c r="K1388" s="1" t="s">
        <v>49</v>
      </c>
      <c r="L1388">
        <v>2</v>
      </c>
      <c r="M1388">
        <v>101.69</v>
      </c>
      <c r="N1388">
        <v>3.8</v>
      </c>
      <c r="Q1388">
        <v>97.89</v>
      </c>
      <c r="R1388" s="1"/>
    </row>
    <row r="1389" spans="1:18" x14ac:dyDescent="0.2">
      <c r="A1389" s="1" t="s">
        <v>53</v>
      </c>
      <c r="B1389">
        <v>4</v>
      </c>
      <c r="C1389" s="1" t="s">
        <v>435</v>
      </c>
      <c r="D1389" s="2">
        <v>45778</v>
      </c>
      <c r="E1389" s="1" t="s">
        <v>57</v>
      </c>
      <c r="F1389" s="1" t="s">
        <v>49</v>
      </c>
      <c r="G1389">
        <v>16</v>
      </c>
      <c r="H1389">
        <v>8</v>
      </c>
      <c r="I1389">
        <v>0</v>
      </c>
      <c r="J1389">
        <v>200</v>
      </c>
      <c r="K1389" s="1" t="s">
        <v>49</v>
      </c>
      <c r="L1389">
        <v>1</v>
      </c>
      <c r="M1389">
        <v>54.86</v>
      </c>
      <c r="N1389">
        <v>1.9</v>
      </c>
      <c r="Q1389">
        <v>52.96</v>
      </c>
      <c r="R1389" s="1"/>
    </row>
    <row r="1390" spans="1:18" x14ac:dyDescent="0.2">
      <c r="A1390" s="1" t="s">
        <v>53</v>
      </c>
      <c r="B1390">
        <v>4</v>
      </c>
      <c r="C1390" s="1" t="s">
        <v>89</v>
      </c>
      <c r="D1390" s="2">
        <v>45778</v>
      </c>
      <c r="E1390" s="1" t="s">
        <v>48</v>
      </c>
      <c r="F1390" s="1" t="s">
        <v>49</v>
      </c>
      <c r="G1390">
        <v>22</v>
      </c>
      <c r="H1390">
        <v>5</v>
      </c>
      <c r="I1390">
        <v>0</v>
      </c>
      <c r="J1390" t="s">
        <v>51</v>
      </c>
      <c r="K1390" s="1" t="s">
        <v>49</v>
      </c>
      <c r="L1390">
        <v>4</v>
      </c>
      <c r="M1390">
        <v>224.85999999999999</v>
      </c>
      <c r="N1390">
        <v>10.8</v>
      </c>
      <c r="Q1390">
        <v>214.05999999999997</v>
      </c>
      <c r="R1390" s="1"/>
    </row>
    <row r="1391" spans="1:18" x14ac:dyDescent="0.2">
      <c r="A1391" s="1" t="s">
        <v>53</v>
      </c>
      <c r="B1391">
        <v>4</v>
      </c>
      <c r="C1391" s="1" t="s">
        <v>436</v>
      </c>
      <c r="D1391" s="2">
        <v>45778</v>
      </c>
      <c r="E1391" s="1" t="s">
        <v>437</v>
      </c>
      <c r="F1391" s="1" t="s">
        <v>49</v>
      </c>
      <c r="G1391">
        <v>16</v>
      </c>
      <c r="H1391" t="s">
        <v>438</v>
      </c>
      <c r="I1391" t="s">
        <v>135</v>
      </c>
      <c r="J1391">
        <v>100</v>
      </c>
      <c r="K1391" s="1" t="s">
        <v>49</v>
      </c>
      <c r="L1391">
        <v>4</v>
      </c>
      <c r="M1391">
        <v>151.73999999999998</v>
      </c>
      <c r="N1391">
        <v>7.6</v>
      </c>
      <c r="Q1391">
        <v>144.13999999999999</v>
      </c>
      <c r="R1391" s="1"/>
    </row>
    <row r="1392" spans="1:18" x14ac:dyDescent="0.2">
      <c r="A1392" s="1" t="s">
        <v>53</v>
      </c>
      <c r="B1392">
        <v>4</v>
      </c>
      <c r="C1392" s="1" t="s">
        <v>103</v>
      </c>
      <c r="D1392" s="2">
        <v>45778</v>
      </c>
      <c r="E1392" s="1" t="s">
        <v>48</v>
      </c>
      <c r="F1392" s="1" t="s">
        <v>49</v>
      </c>
      <c r="G1392">
        <v>24</v>
      </c>
      <c r="H1392">
        <v>5</v>
      </c>
      <c r="I1392">
        <v>0</v>
      </c>
      <c r="J1392" t="s">
        <v>51</v>
      </c>
      <c r="K1392" s="1" t="s">
        <v>49</v>
      </c>
      <c r="L1392">
        <v>4</v>
      </c>
      <c r="M1392">
        <v>223.8</v>
      </c>
      <c r="N1392">
        <v>11.600000000000001</v>
      </c>
      <c r="Q1392">
        <v>212.20000000000002</v>
      </c>
      <c r="R1392" s="1"/>
    </row>
    <row r="1393" spans="1:18" x14ac:dyDescent="0.2">
      <c r="A1393" s="1" t="s">
        <v>46</v>
      </c>
      <c r="B1393">
        <v>5</v>
      </c>
      <c r="C1393" s="1" t="s">
        <v>58</v>
      </c>
      <c r="D1393" s="2">
        <v>45778</v>
      </c>
      <c r="E1393" s="1" t="s">
        <v>48</v>
      </c>
      <c r="F1393" s="1" t="s">
        <v>49</v>
      </c>
      <c r="G1393">
        <v>12</v>
      </c>
      <c r="H1393">
        <v>5</v>
      </c>
      <c r="I1393">
        <v>0</v>
      </c>
      <c r="J1393" t="s">
        <v>51</v>
      </c>
      <c r="K1393" s="1" t="s">
        <v>49</v>
      </c>
      <c r="L1393">
        <v>9</v>
      </c>
      <c r="M1393">
        <v>501.77</v>
      </c>
      <c r="N1393">
        <v>10.799999999999999</v>
      </c>
      <c r="Q1393">
        <v>490.96999999999997</v>
      </c>
      <c r="R1393" s="1"/>
    </row>
    <row r="1394" spans="1:18" x14ac:dyDescent="0.2">
      <c r="A1394" s="1" t="s">
        <v>46</v>
      </c>
      <c r="B1394">
        <v>5</v>
      </c>
      <c r="C1394" s="1" t="s">
        <v>269</v>
      </c>
      <c r="D1394" s="2">
        <v>45778</v>
      </c>
      <c r="E1394" s="1" t="s">
        <v>48</v>
      </c>
      <c r="F1394" s="1" t="s">
        <v>49</v>
      </c>
      <c r="G1394">
        <v>13</v>
      </c>
      <c r="H1394">
        <v>5</v>
      </c>
      <c r="I1394">
        <v>0</v>
      </c>
      <c r="J1394" t="s">
        <v>51</v>
      </c>
      <c r="K1394" s="1" t="s">
        <v>49</v>
      </c>
      <c r="L1394">
        <v>1</v>
      </c>
      <c r="M1394">
        <v>45.11</v>
      </c>
      <c r="N1394">
        <v>1.3</v>
      </c>
      <c r="Q1394">
        <v>43.81</v>
      </c>
      <c r="R1394" s="1"/>
    </row>
    <row r="1395" spans="1:18" x14ac:dyDescent="0.2">
      <c r="A1395" s="1" t="s">
        <v>53</v>
      </c>
      <c r="B1395">
        <v>5</v>
      </c>
      <c r="C1395" s="1" t="s">
        <v>269</v>
      </c>
      <c r="D1395" s="2">
        <v>45778</v>
      </c>
      <c r="E1395" s="1" t="s">
        <v>48</v>
      </c>
      <c r="F1395" s="1" t="s">
        <v>49</v>
      </c>
      <c r="G1395">
        <v>13</v>
      </c>
      <c r="H1395">
        <v>5</v>
      </c>
      <c r="I1395">
        <v>0</v>
      </c>
      <c r="J1395" t="s">
        <v>51</v>
      </c>
      <c r="K1395" s="1" t="s">
        <v>49</v>
      </c>
      <c r="L1395">
        <v>1</v>
      </c>
      <c r="M1395">
        <v>64.66</v>
      </c>
      <c r="N1395">
        <v>1.7</v>
      </c>
      <c r="Q1395">
        <v>62.959999999999994</v>
      </c>
      <c r="R1395" s="1"/>
    </row>
    <row r="1396" spans="1:18" x14ac:dyDescent="0.2">
      <c r="A1396" s="1" t="s">
        <v>53</v>
      </c>
      <c r="B1396">
        <v>5</v>
      </c>
      <c r="C1396" s="1" t="s">
        <v>66</v>
      </c>
      <c r="D1396" s="2">
        <v>45778</v>
      </c>
      <c r="E1396" s="1" t="s">
        <v>48</v>
      </c>
      <c r="F1396" s="1" t="s">
        <v>49</v>
      </c>
      <c r="G1396">
        <v>10</v>
      </c>
      <c r="H1396">
        <v>5</v>
      </c>
      <c r="I1396">
        <v>0</v>
      </c>
      <c r="J1396" t="s">
        <v>51</v>
      </c>
      <c r="K1396" s="1" t="s">
        <v>49</v>
      </c>
      <c r="L1396">
        <v>6</v>
      </c>
      <c r="M1396">
        <v>266.8</v>
      </c>
      <c r="N1396">
        <v>7.8000000000000007</v>
      </c>
      <c r="Q1396">
        <v>259</v>
      </c>
      <c r="R1396" s="1"/>
    </row>
    <row r="1397" spans="1:18" x14ac:dyDescent="0.2">
      <c r="A1397" s="1" t="s">
        <v>53</v>
      </c>
      <c r="B1397">
        <v>5</v>
      </c>
      <c r="C1397" s="1" t="s">
        <v>439</v>
      </c>
      <c r="D1397" s="2">
        <v>45778</v>
      </c>
      <c r="E1397" s="1" t="s">
        <v>57</v>
      </c>
      <c r="F1397" s="1" t="s">
        <v>49</v>
      </c>
      <c r="G1397">
        <v>9</v>
      </c>
      <c r="H1397">
        <v>6</v>
      </c>
      <c r="I1397">
        <v>0</v>
      </c>
      <c r="J1397">
        <v>60</v>
      </c>
      <c r="K1397" s="1" t="s">
        <v>49</v>
      </c>
      <c r="L1397">
        <v>2</v>
      </c>
      <c r="M1397">
        <v>73.650000000000006</v>
      </c>
      <c r="N1397">
        <v>3.0999999999999996</v>
      </c>
      <c r="Q1397">
        <v>70.550000000000011</v>
      </c>
      <c r="R1397" s="1"/>
    </row>
    <row r="1398" spans="1:18" x14ac:dyDescent="0.2">
      <c r="A1398" s="1" t="s">
        <v>46</v>
      </c>
      <c r="B1398">
        <v>1</v>
      </c>
      <c r="C1398" s="1" t="s">
        <v>47</v>
      </c>
      <c r="D1398" s="2">
        <v>45779</v>
      </c>
      <c r="E1398" s="1" t="s">
        <v>48</v>
      </c>
      <c r="F1398" s="1" t="s">
        <v>49</v>
      </c>
      <c r="G1398">
        <v>3</v>
      </c>
      <c r="H1398" t="s">
        <v>76</v>
      </c>
      <c r="I1398">
        <v>0</v>
      </c>
      <c r="J1398" t="s">
        <v>51</v>
      </c>
      <c r="K1398" s="1" t="s">
        <v>49</v>
      </c>
      <c r="L1398">
        <v>9</v>
      </c>
      <c r="M1398">
        <v>127.26</v>
      </c>
      <c r="N1398">
        <v>2.6999999999999997</v>
      </c>
      <c r="O1398">
        <v>11</v>
      </c>
      <c r="Q1398">
        <v>124.56</v>
      </c>
      <c r="R1398" s="1"/>
    </row>
    <row r="1399" spans="1:18" x14ac:dyDescent="0.2">
      <c r="A1399" s="1" t="s">
        <v>53</v>
      </c>
      <c r="B1399">
        <v>1</v>
      </c>
      <c r="C1399" s="1" t="s">
        <v>47</v>
      </c>
      <c r="D1399" s="2">
        <v>45779</v>
      </c>
      <c r="E1399" s="1" t="s">
        <v>48</v>
      </c>
      <c r="F1399" s="1" t="s">
        <v>49</v>
      </c>
      <c r="G1399">
        <v>3</v>
      </c>
      <c r="H1399" t="s">
        <v>76</v>
      </c>
      <c r="I1399">
        <v>0</v>
      </c>
      <c r="J1399" t="s">
        <v>51</v>
      </c>
      <c r="K1399" s="1" t="s">
        <v>49</v>
      </c>
      <c r="L1399">
        <v>8</v>
      </c>
      <c r="M1399">
        <v>139.77000000000001</v>
      </c>
      <c r="N1399">
        <v>2.4</v>
      </c>
      <c r="O1399">
        <v>24</v>
      </c>
      <c r="Q1399">
        <v>137.37</v>
      </c>
      <c r="R1399" s="1"/>
    </row>
    <row r="1400" spans="1:18" x14ac:dyDescent="0.2">
      <c r="A1400" s="1" t="s">
        <v>46</v>
      </c>
      <c r="B1400">
        <v>2</v>
      </c>
      <c r="C1400" s="1" t="s">
        <v>95</v>
      </c>
      <c r="D1400" s="2">
        <v>45779</v>
      </c>
      <c r="E1400" s="1" t="s">
        <v>48</v>
      </c>
      <c r="F1400" s="1" t="s">
        <v>49</v>
      </c>
      <c r="G1400">
        <v>2.5</v>
      </c>
      <c r="H1400" t="s">
        <v>76</v>
      </c>
      <c r="I1400">
        <v>0</v>
      </c>
      <c r="J1400" t="s">
        <v>51</v>
      </c>
      <c r="K1400" s="1" t="s">
        <v>49</v>
      </c>
      <c r="L1400">
        <v>7</v>
      </c>
      <c r="M1400">
        <v>101.27</v>
      </c>
      <c r="N1400">
        <v>1.75</v>
      </c>
      <c r="Q1400">
        <v>99.52</v>
      </c>
      <c r="R1400" s="1"/>
    </row>
    <row r="1401" spans="1:18" x14ac:dyDescent="0.2">
      <c r="A1401" s="1" t="s">
        <v>53</v>
      </c>
      <c r="B1401">
        <v>2</v>
      </c>
      <c r="C1401" s="1" t="s">
        <v>95</v>
      </c>
      <c r="D1401" s="2">
        <v>45779</v>
      </c>
      <c r="E1401" s="1" t="s">
        <v>48</v>
      </c>
      <c r="F1401" s="1" t="s">
        <v>49</v>
      </c>
      <c r="G1401">
        <v>2.5</v>
      </c>
      <c r="H1401" t="s">
        <v>76</v>
      </c>
      <c r="I1401">
        <v>0</v>
      </c>
      <c r="J1401" t="s">
        <v>51</v>
      </c>
      <c r="K1401" s="1" t="s">
        <v>49</v>
      </c>
      <c r="L1401">
        <v>9</v>
      </c>
      <c r="M1401">
        <v>117.50999999999999</v>
      </c>
      <c r="N1401">
        <v>2.25</v>
      </c>
      <c r="Q1401">
        <v>115.25999999999999</v>
      </c>
      <c r="R1401" s="1"/>
    </row>
    <row r="1402" spans="1:18" x14ac:dyDescent="0.2">
      <c r="A1402" s="1" t="s">
        <v>53</v>
      </c>
      <c r="B1402">
        <v>2</v>
      </c>
      <c r="C1402" s="1" t="s">
        <v>95</v>
      </c>
      <c r="D1402" s="2">
        <v>45779</v>
      </c>
      <c r="E1402" s="1" t="s">
        <v>48</v>
      </c>
      <c r="F1402" s="1" t="s">
        <v>49</v>
      </c>
      <c r="G1402">
        <v>2.5</v>
      </c>
      <c r="H1402" t="s">
        <v>76</v>
      </c>
      <c r="I1402">
        <v>0</v>
      </c>
      <c r="J1402" t="s">
        <v>51</v>
      </c>
      <c r="K1402" s="1" t="s">
        <v>49</v>
      </c>
      <c r="L1402">
        <v>9</v>
      </c>
      <c r="M1402">
        <v>117.50999999999999</v>
      </c>
      <c r="N1402">
        <v>2.25</v>
      </c>
      <c r="Q1402">
        <v>115.25999999999999</v>
      </c>
      <c r="R1402" s="1"/>
    </row>
    <row r="1403" spans="1:18" x14ac:dyDescent="0.2">
      <c r="A1403" s="1" t="s">
        <v>46</v>
      </c>
      <c r="B1403">
        <v>4</v>
      </c>
      <c r="C1403" s="1" t="s">
        <v>87</v>
      </c>
      <c r="D1403" s="2">
        <v>45779</v>
      </c>
      <c r="E1403" s="1" t="s">
        <v>48</v>
      </c>
      <c r="F1403" s="1" t="s">
        <v>49</v>
      </c>
      <c r="G1403">
        <v>14</v>
      </c>
      <c r="H1403">
        <v>5</v>
      </c>
      <c r="I1403">
        <v>0</v>
      </c>
      <c r="J1403" t="s">
        <v>51</v>
      </c>
      <c r="K1403" s="1" t="s">
        <v>49</v>
      </c>
      <c r="L1403">
        <v>4</v>
      </c>
      <c r="M1403">
        <v>219.74</v>
      </c>
      <c r="N1403">
        <v>6.4</v>
      </c>
      <c r="Q1403">
        <v>213.34</v>
      </c>
      <c r="R1403" s="1"/>
    </row>
    <row r="1404" spans="1:18" x14ac:dyDescent="0.2">
      <c r="A1404" s="1" t="s">
        <v>46</v>
      </c>
      <c r="B1404">
        <v>4</v>
      </c>
      <c r="C1404" s="1" t="s">
        <v>440</v>
      </c>
      <c r="D1404" s="2">
        <v>45779</v>
      </c>
      <c r="E1404" s="1" t="s">
        <v>159</v>
      </c>
      <c r="F1404" s="1" t="s">
        <v>49</v>
      </c>
      <c r="G1404">
        <v>14</v>
      </c>
      <c r="H1404" t="s">
        <v>160</v>
      </c>
      <c r="I1404" t="s">
        <v>94</v>
      </c>
      <c r="J1404">
        <v>1000</v>
      </c>
      <c r="K1404" s="1" t="s">
        <v>49</v>
      </c>
      <c r="L1404">
        <v>9</v>
      </c>
      <c r="M1404">
        <v>434.5</v>
      </c>
      <c r="N1404">
        <v>15.299999999999999</v>
      </c>
      <c r="Q1404">
        <v>419.2</v>
      </c>
      <c r="R1404" s="1"/>
    </row>
    <row r="1405" spans="1:18" x14ac:dyDescent="0.2">
      <c r="A1405" s="1" t="s">
        <v>53</v>
      </c>
      <c r="B1405">
        <v>4</v>
      </c>
      <c r="C1405" s="1" t="s">
        <v>440</v>
      </c>
      <c r="D1405" s="2">
        <v>45779</v>
      </c>
      <c r="E1405" s="1" t="s">
        <v>159</v>
      </c>
      <c r="F1405" s="1" t="s">
        <v>49</v>
      </c>
      <c r="G1405">
        <v>14</v>
      </c>
      <c r="H1405" t="s">
        <v>160</v>
      </c>
      <c r="I1405" t="s">
        <v>94</v>
      </c>
      <c r="J1405">
        <v>1000</v>
      </c>
      <c r="K1405" s="1" t="s">
        <v>49</v>
      </c>
      <c r="L1405">
        <v>16</v>
      </c>
      <c r="M1405">
        <v>693.08</v>
      </c>
      <c r="N1405">
        <v>27.2</v>
      </c>
      <c r="Q1405">
        <v>665.88</v>
      </c>
      <c r="R1405" s="1"/>
    </row>
    <row r="1406" spans="1:18" x14ac:dyDescent="0.2">
      <c r="A1406" s="1" t="s">
        <v>46</v>
      </c>
      <c r="B1406">
        <v>5</v>
      </c>
      <c r="C1406" s="1" t="s">
        <v>66</v>
      </c>
      <c r="D1406" s="2">
        <v>45779</v>
      </c>
      <c r="E1406" s="1" t="s">
        <v>48</v>
      </c>
      <c r="F1406" s="1" t="s">
        <v>49</v>
      </c>
      <c r="G1406">
        <v>10</v>
      </c>
      <c r="H1406">
        <v>5</v>
      </c>
      <c r="I1406">
        <v>0</v>
      </c>
      <c r="J1406" t="s">
        <v>51</v>
      </c>
      <c r="K1406" s="1" t="s">
        <v>49</v>
      </c>
      <c r="L1406">
        <v>7</v>
      </c>
      <c r="M1406">
        <v>278.59000000000003</v>
      </c>
      <c r="N1406">
        <v>9.1</v>
      </c>
      <c r="Q1406">
        <v>269.49</v>
      </c>
      <c r="R1406" s="1"/>
    </row>
    <row r="1407" spans="1:18" x14ac:dyDescent="0.2">
      <c r="A1407" s="1" t="s">
        <v>46</v>
      </c>
      <c r="B1407">
        <v>5</v>
      </c>
      <c r="C1407" s="1" t="s">
        <v>83</v>
      </c>
      <c r="D1407" s="2">
        <v>45779</v>
      </c>
      <c r="E1407" s="1" t="s">
        <v>48</v>
      </c>
      <c r="F1407" s="1" t="s">
        <v>49</v>
      </c>
      <c r="G1407">
        <v>8</v>
      </c>
      <c r="H1407">
        <v>5</v>
      </c>
      <c r="I1407">
        <v>0</v>
      </c>
      <c r="J1407" t="s">
        <v>51</v>
      </c>
      <c r="K1407" s="1" t="s">
        <v>49</v>
      </c>
      <c r="L1407">
        <v>3</v>
      </c>
      <c r="M1407">
        <v>114.22999999999999</v>
      </c>
      <c r="N1407">
        <v>2.4000000000000004</v>
      </c>
      <c r="Q1407">
        <v>111.82999999999998</v>
      </c>
      <c r="R1407" s="1"/>
    </row>
    <row r="1408" spans="1:18" x14ac:dyDescent="0.2">
      <c r="A1408" s="1" t="s">
        <v>53</v>
      </c>
      <c r="B1408">
        <v>5</v>
      </c>
      <c r="C1408" s="1" t="s">
        <v>83</v>
      </c>
      <c r="D1408" s="2">
        <v>45779</v>
      </c>
      <c r="E1408" s="1" t="s">
        <v>48</v>
      </c>
      <c r="F1408" s="1" t="s">
        <v>49</v>
      </c>
      <c r="G1408">
        <v>8</v>
      </c>
      <c r="H1408">
        <v>5</v>
      </c>
      <c r="I1408">
        <v>0</v>
      </c>
      <c r="J1408" t="s">
        <v>51</v>
      </c>
      <c r="K1408" s="1" t="s">
        <v>49</v>
      </c>
      <c r="L1408">
        <v>9</v>
      </c>
      <c r="M1408">
        <v>393.76</v>
      </c>
      <c r="N1408">
        <v>7.2</v>
      </c>
      <c r="Q1408">
        <v>386.56</v>
      </c>
      <c r="R1408" s="1"/>
    </row>
    <row r="1409" spans="1:18" x14ac:dyDescent="0.2">
      <c r="A1409" s="1" t="s">
        <v>46</v>
      </c>
      <c r="B1409">
        <v>1</v>
      </c>
      <c r="C1409" s="1" t="s">
        <v>47</v>
      </c>
      <c r="D1409" s="2">
        <v>45780</v>
      </c>
      <c r="E1409" s="1" t="s">
        <v>48</v>
      </c>
      <c r="F1409" s="1" t="s">
        <v>49</v>
      </c>
      <c r="G1409">
        <v>3</v>
      </c>
      <c r="H1409" t="s">
        <v>76</v>
      </c>
      <c r="I1409">
        <v>0</v>
      </c>
      <c r="J1409" t="s">
        <v>51</v>
      </c>
      <c r="K1409" s="1" t="s">
        <v>49</v>
      </c>
      <c r="L1409">
        <v>6</v>
      </c>
      <c r="M1409">
        <v>90.080000000000013</v>
      </c>
      <c r="N1409">
        <v>1.7999999999999998</v>
      </c>
      <c r="O1409">
        <v>27.5</v>
      </c>
      <c r="Q1409">
        <v>88.280000000000015</v>
      </c>
      <c r="R1409" s="1"/>
    </row>
    <row r="1410" spans="1:18" x14ac:dyDescent="0.2">
      <c r="A1410" s="1" t="s">
        <v>46</v>
      </c>
      <c r="B1410">
        <v>1</v>
      </c>
      <c r="C1410" s="1" t="s">
        <v>74</v>
      </c>
      <c r="D1410" s="2">
        <v>45780</v>
      </c>
      <c r="E1410" s="1" t="s">
        <v>48</v>
      </c>
      <c r="F1410" s="1" t="s">
        <v>49</v>
      </c>
      <c r="G1410">
        <v>4</v>
      </c>
      <c r="H1410" t="s">
        <v>76</v>
      </c>
      <c r="I1410">
        <v>0</v>
      </c>
      <c r="J1410" t="s">
        <v>51</v>
      </c>
      <c r="K1410" s="1" t="s">
        <v>49</v>
      </c>
      <c r="L1410">
        <v>3</v>
      </c>
      <c r="M1410">
        <v>60</v>
      </c>
      <c r="N1410">
        <v>1.2000000000000002</v>
      </c>
      <c r="Q1410">
        <v>58.8</v>
      </c>
      <c r="R1410" s="1"/>
    </row>
    <row r="1411" spans="1:18" x14ac:dyDescent="0.2">
      <c r="A1411" s="1" t="s">
        <v>53</v>
      </c>
      <c r="B1411">
        <v>1</v>
      </c>
      <c r="C1411" s="1" t="s">
        <v>74</v>
      </c>
      <c r="D1411" s="2">
        <v>45780</v>
      </c>
      <c r="E1411" s="1" t="s">
        <v>48</v>
      </c>
      <c r="F1411" s="1" t="s">
        <v>49</v>
      </c>
      <c r="G1411">
        <v>4</v>
      </c>
      <c r="H1411" t="s">
        <v>76</v>
      </c>
      <c r="I1411">
        <v>0</v>
      </c>
      <c r="J1411" t="s">
        <v>51</v>
      </c>
      <c r="K1411" s="1" t="s">
        <v>49</v>
      </c>
      <c r="L1411">
        <v>7</v>
      </c>
      <c r="M1411">
        <v>131.38999999999999</v>
      </c>
      <c r="N1411">
        <v>2.8000000000000003</v>
      </c>
      <c r="Q1411">
        <v>128.58999999999997</v>
      </c>
      <c r="R1411" s="1"/>
    </row>
    <row r="1412" spans="1:18" x14ac:dyDescent="0.2">
      <c r="A1412" s="1" t="s">
        <v>46</v>
      </c>
      <c r="B1412">
        <v>2</v>
      </c>
      <c r="C1412" s="1" t="s">
        <v>95</v>
      </c>
      <c r="D1412" s="2">
        <v>45780</v>
      </c>
      <c r="E1412" s="1" t="s">
        <v>48</v>
      </c>
      <c r="F1412" s="1" t="s">
        <v>49</v>
      </c>
      <c r="G1412">
        <v>2.5</v>
      </c>
      <c r="H1412" t="s">
        <v>76</v>
      </c>
      <c r="I1412">
        <v>0</v>
      </c>
      <c r="J1412" t="s">
        <v>51</v>
      </c>
      <c r="K1412" s="1" t="s">
        <v>49</v>
      </c>
      <c r="L1412">
        <v>6</v>
      </c>
      <c r="M1412">
        <v>73.760000000000005</v>
      </c>
      <c r="N1412">
        <v>1.5</v>
      </c>
      <c r="Q1412">
        <v>72.260000000000005</v>
      </c>
      <c r="R1412" s="1"/>
    </row>
    <row r="1413" spans="1:18" x14ac:dyDescent="0.2">
      <c r="A1413" s="1" t="s">
        <v>46</v>
      </c>
      <c r="B1413">
        <v>2</v>
      </c>
      <c r="C1413" s="1" t="s">
        <v>47</v>
      </c>
      <c r="D1413" s="2">
        <v>45780</v>
      </c>
      <c r="E1413" s="1" t="s">
        <v>48</v>
      </c>
      <c r="F1413" s="1" t="s">
        <v>49</v>
      </c>
      <c r="G1413">
        <v>3</v>
      </c>
      <c r="H1413" t="s">
        <v>76</v>
      </c>
      <c r="I1413">
        <v>0</v>
      </c>
      <c r="J1413" t="s">
        <v>51</v>
      </c>
      <c r="K1413" s="1" t="s">
        <v>49</v>
      </c>
      <c r="L1413">
        <v>3</v>
      </c>
      <c r="M1413">
        <v>34.090000000000003</v>
      </c>
      <c r="N1413">
        <v>0.89999999999999991</v>
      </c>
      <c r="Q1413">
        <v>33.190000000000005</v>
      </c>
      <c r="R1413" s="1"/>
    </row>
    <row r="1414" spans="1:18" x14ac:dyDescent="0.2">
      <c r="A1414" s="1" t="s">
        <v>53</v>
      </c>
      <c r="B1414">
        <v>2</v>
      </c>
      <c r="C1414" s="1" t="s">
        <v>47</v>
      </c>
      <c r="D1414" s="2">
        <v>45780</v>
      </c>
      <c r="E1414" s="1" t="s">
        <v>48</v>
      </c>
      <c r="F1414" s="1" t="s">
        <v>49</v>
      </c>
      <c r="G1414">
        <v>3</v>
      </c>
      <c r="H1414" t="s">
        <v>76</v>
      </c>
      <c r="I1414">
        <v>0</v>
      </c>
      <c r="J1414" t="s">
        <v>51</v>
      </c>
      <c r="K1414" s="1" t="s">
        <v>49</v>
      </c>
      <c r="L1414">
        <v>6</v>
      </c>
      <c r="M1414">
        <v>86.99</v>
      </c>
      <c r="N1414">
        <v>1.7999999999999998</v>
      </c>
      <c r="Q1414">
        <v>85.19</v>
      </c>
      <c r="R1414" s="1"/>
    </row>
    <row r="1415" spans="1:18" x14ac:dyDescent="0.2">
      <c r="A1415" s="1" t="s">
        <v>46</v>
      </c>
      <c r="B1415">
        <v>4</v>
      </c>
      <c r="C1415" s="1" t="s">
        <v>441</v>
      </c>
      <c r="D1415" s="2">
        <v>45780</v>
      </c>
      <c r="E1415" s="1" t="s">
        <v>57</v>
      </c>
      <c r="F1415" s="1" t="s">
        <v>49</v>
      </c>
      <c r="G1415">
        <v>14</v>
      </c>
      <c r="H1415">
        <v>8</v>
      </c>
      <c r="I1415">
        <v>0</v>
      </c>
      <c r="J1415">
        <v>200</v>
      </c>
      <c r="K1415" s="1" t="s">
        <v>49</v>
      </c>
      <c r="L1415">
        <v>4</v>
      </c>
      <c r="M1415">
        <v>210.01</v>
      </c>
      <c r="N1415">
        <v>6.8</v>
      </c>
      <c r="Q1415">
        <v>203.20999999999998</v>
      </c>
      <c r="R1415" s="1"/>
    </row>
    <row r="1416" spans="1:18" x14ac:dyDescent="0.2">
      <c r="A1416" s="1" t="s">
        <v>46</v>
      </c>
      <c r="B1416">
        <v>4</v>
      </c>
      <c r="C1416" s="1" t="s">
        <v>442</v>
      </c>
      <c r="D1416" s="2">
        <v>45780</v>
      </c>
      <c r="E1416" s="1" t="s">
        <v>443</v>
      </c>
      <c r="F1416" s="1" t="s">
        <v>49</v>
      </c>
      <c r="G1416">
        <v>14</v>
      </c>
      <c r="H1416" t="s">
        <v>93</v>
      </c>
      <c r="I1416" t="s">
        <v>94</v>
      </c>
      <c r="J1416">
        <v>100</v>
      </c>
      <c r="K1416" s="1" t="s">
        <v>49</v>
      </c>
      <c r="L1416">
        <v>4</v>
      </c>
      <c r="M1416">
        <v>207.57999999999998</v>
      </c>
      <c r="N1416">
        <v>6.8</v>
      </c>
      <c r="Q1416">
        <v>200.77999999999997</v>
      </c>
      <c r="R1416" s="1"/>
    </row>
    <row r="1417" spans="1:18" x14ac:dyDescent="0.2">
      <c r="A1417" s="1" t="s">
        <v>53</v>
      </c>
      <c r="B1417">
        <v>4</v>
      </c>
      <c r="C1417" s="1" t="s">
        <v>87</v>
      </c>
      <c r="D1417" s="2">
        <v>45780</v>
      </c>
      <c r="E1417" s="1" t="s">
        <v>48</v>
      </c>
      <c r="F1417" s="1" t="s">
        <v>49</v>
      </c>
      <c r="G1417">
        <v>14</v>
      </c>
      <c r="H1417">
        <v>5</v>
      </c>
      <c r="I1417">
        <v>0</v>
      </c>
      <c r="J1417" t="s">
        <v>51</v>
      </c>
      <c r="K1417" s="1" t="s">
        <v>49</v>
      </c>
      <c r="L1417">
        <v>10</v>
      </c>
      <c r="M1417">
        <v>470.99</v>
      </c>
      <c r="N1417">
        <v>17</v>
      </c>
      <c r="Q1417">
        <v>453.99</v>
      </c>
      <c r="R1417" s="1"/>
    </row>
    <row r="1418" spans="1:18" x14ac:dyDescent="0.2">
      <c r="A1418" s="1" t="s">
        <v>46</v>
      </c>
      <c r="B1418">
        <v>5</v>
      </c>
      <c r="C1418" s="1" t="s">
        <v>83</v>
      </c>
      <c r="D1418" s="2">
        <v>45780</v>
      </c>
      <c r="E1418" s="1" t="s">
        <v>48</v>
      </c>
      <c r="F1418" s="1" t="s">
        <v>49</v>
      </c>
      <c r="G1418">
        <v>8</v>
      </c>
      <c r="H1418">
        <v>5</v>
      </c>
      <c r="I1418">
        <v>0</v>
      </c>
      <c r="J1418" t="s">
        <v>51</v>
      </c>
      <c r="K1418" s="1" t="s">
        <v>49</v>
      </c>
      <c r="L1418">
        <v>1</v>
      </c>
      <c r="M1418">
        <v>39.450000000000003</v>
      </c>
      <c r="N1418">
        <v>0.8</v>
      </c>
      <c r="Q1418">
        <v>38.650000000000006</v>
      </c>
      <c r="R1418" s="1"/>
    </row>
    <row r="1419" spans="1:18" x14ac:dyDescent="0.2">
      <c r="A1419" s="1" t="s">
        <v>46</v>
      </c>
      <c r="B1419">
        <v>5</v>
      </c>
      <c r="C1419" s="1" t="s">
        <v>55</v>
      </c>
      <c r="D1419" s="2">
        <v>45780</v>
      </c>
      <c r="E1419" s="1" t="s">
        <v>48</v>
      </c>
      <c r="F1419" s="1" t="s">
        <v>49</v>
      </c>
      <c r="G1419">
        <v>7</v>
      </c>
      <c r="H1419">
        <v>5</v>
      </c>
      <c r="I1419">
        <v>0</v>
      </c>
      <c r="J1419" t="s">
        <v>51</v>
      </c>
      <c r="K1419" s="1" t="s">
        <v>49</v>
      </c>
      <c r="L1419">
        <v>8</v>
      </c>
      <c r="M1419">
        <v>269.06</v>
      </c>
      <c r="N1419">
        <v>7.2</v>
      </c>
      <c r="Q1419">
        <v>261.86</v>
      </c>
      <c r="R1419" s="1"/>
    </row>
    <row r="1420" spans="1:18" x14ac:dyDescent="0.2">
      <c r="A1420" s="1" t="s">
        <v>53</v>
      </c>
      <c r="B1420">
        <v>5</v>
      </c>
      <c r="C1420" s="1" t="s">
        <v>55</v>
      </c>
      <c r="D1420" s="2">
        <v>45780</v>
      </c>
      <c r="E1420" s="1" t="s">
        <v>48</v>
      </c>
      <c r="F1420" s="1" t="s">
        <v>49</v>
      </c>
      <c r="G1420">
        <v>7</v>
      </c>
      <c r="H1420">
        <v>5</v>
      </c>
      <c r="I1420">
        <v>0</v>
      </c>
      <c r="J1420" t="s">
        <v>51</v>
      </c>
      <c r="K1420" s="1" t="s">
        <v>49</v>
      </c>
      <c r="L1420">
        <v>8</v>
      </c>
      <c r="M1420">
        <v>292.51</v>
      </c>
      <c r="N1420">
        <v>6.4</v>
      </c>
      <c r="Q1420">
        <v>286.11</v>
      </c>
      <c r="R1420" s="1"/>
    </row>
    <row r="1421" spans="1:18" x14ac:dyDescent="0.2">
      <c r="A1421" s="1" t="s">
        <v>46</v>
      </c>
      <c r="B1421">
        <v>1</v>
      </c>
      <c r="C1421" s="1" t="s">
        <v>74</v>
      </c>
      <c r="D1421" s="2">
        <v>45782</v>
      </c>
      <c r="E1421" s="1" t="s">
        <v>48</v>
      </c>
      <c r="F1421" s="1" t="s">
        <v>49</v>
      </c>
      <c r="G1421">
        <v>4</v>
      </c>
      <c r="H1421" t="s">
        <v>76</v>
      </c>
      <c r="I1421">
        <v>0</v>
      </c>
      <c r="J1421" t="s">
        <v>51</v>
      </c>
      <c r="K1421" s="1" t="s">
        <v>49</v>
      </c>
      <c r="L1421">
        <v>5</v>
      </c>
      <c r="M1421">
        <v>103.62</v>
      </c>
      <c r="N1421">
        <v>2</v>
      </c>
      <c r="O1421">
        <v>30</v>
      </c>
      <c r="Q1421">
        <v>101.62</v>
      </c>
      <c r="R1421" s="1"/>
    </row>
    <row r="1422" spans="1:18" x14ac:dyDescent="0.2">
      <c r="A1422" s="1" t="s">
        <v>53</v>
      </c>
      <c r="B1422">
        <v>1</v>
      </c>
      <c r="C1422" s="1" t="s">
        <v>74</v>
      </c>
      <c r="D1422" s="2">
        <v>45782</v>
      </c>
      <c r="E1422" s="1" t="s">
        <v>48</v>
      </c>
      <c r="F1422" s="1" t="s">
        <v>49</v>
      </c>
      <c r="G1422">
        <v>4</v>
      </c>
      <c r="H1422" t="s">
        <v>76</v>
      </c>
      <c r="I1422">
        <v>0</v>
      </c>
      <c r="J1422" t="s">
        <v>51</v>
      </c>
      <c r="K1422" s="1" t="s">
        <v>49</v>
      </c>
      <c r="L1422">
        <v>8</v>
      </c>
      <c r="M1422">
        <v>140.25</v>
      </c>
      <c r="N1422">
        <v>3.2</v>
      </c>
      <c r="O1422">
        <v>52.4</v>
      </c>
      <c r="Q1422">
        <v>137.05000000000001</v>
      </c>
      <c r="R1422" s="1"/>
    </row>
    <row r="1423" spans="1:18" x14ac:dyDescent="0.2">
      <c r="A1423" s="1" t="s">
        <v>46</v>
      </c>
      <c r="B1423">
        <v>2</v>
      </c>
      <c r="C1423" s="1" t="s">
        <v>47</v>
      </c>
      <c r="D1423" s="2">
        <v>45782</v>
      </c>
      <c r="E1423" s="1" t="s">
        <v>48</v>
      </c>
      <c r="F1423" s="1" t="s">
        <v>49</v>
      </c>
      <c r="G1423">
        <v>3</v>
      </c>
      <c r="H1423" t="s">
        <v>76</v>
      </c>
      <c r="I1423">
        <v>0</v>
      </c>
      <c r="J1423" t="s">
        <v>51</v>
      </c>
      <c r="K1423" s="1" t="s">
        <v>49</v>
      </c>
      <c r="L1423">
        <v>5</v>
      </c>
      <c r="M1423">
        <v>70.550000000000011</v>
      </c>
      <c r="N1423">
        <v>1.5</v>
      </c>
      <c r="Q1423">
        <v>69.050000000000011</v>
      </c>
      <c r="R1423" s="1"/>
    </row>
    <row r="1424" spans="1:18" x14ac:dyDescent="0.2">
      <c r="A1424" s="1" t="s">
        <v>53</v>
      </c>
      <c r="B1424">
        <v>2</v>
      </c>
      <c r="C1424" s="1" t="s">
        <v>95</v>
      </c>
      <c r="D1424" s="2">
        <v>45782</v>
      </c>
      <c r="E1424" s="1" t="s">
        <v>48</v>
      </c>
      <c r="F1424" s="1" t="s">
        <v>49</v>
      </c>
      <c r="G1424">
        <v>2.5</v>
      </c>
      <c r="H1424" t="s">
        <v>76</v>
      </c>
      <c r="I1424">
        <v>0</v>
      </c>
      <c r="J1424" t="s">
        <v>51</v>
      </c>
      <c r="K1424" s="1" t="s">
        <v>49</v>
      </c>
      <c r="L1424">
        <v>5</v>
      </c>
      <c r="M1424">
        <v>101.97999999999999</v>
      </c>
      <c r="N1424">
        <v>1.25</v>
      </c>
      <c r="Q1424">
        <v>100.72999999999999</v>
      </c>
      <c r="R1424" s="1"/>
    </row>
    <row r="1425" spans="1:18" x14ac:dyDescent="0.2">
      <c r="A1425" s="1" t="s">
        <v>46</v>
      </c>
      <c r="B1425">
        <v>4</v>
      </c>
      <c r="C1425" s="1" t="s">
        <v>444</v>
      </c>
      <c r="D1425" s="2">
        <v>45782</v>
      </c>
      <c r="E1425" s="1" t="s">
        <v>57</v>
      </c>
      <c r="F1425" s="1" t="s">
        <v>49</v>
      </c>
      <c r="G1425">
        <v>14</v>
      </c>
      <c r="H1425">
        <v>6</v>
      </c>
      <c r="I1425">
        <v>0</v>
      </c>
      <c r="J1425">
        <v>600</v>
      </c>
      <c r="K1425" s="1" t="s">
        <v>49</v>
      </c>
      <c r="L1425">
        <v>14</v>
      </c>
      <c r="M1425">
        <v>463.66000000000008</v>
      </c>
      <c r="N1425">
        <v>23.8</v>
      </c>
      <c r="Q1425">
        <v>439.86000000000007</v>
      </c>
      <c r="R1425" s="1"/>
    </row>
    <row r="1426" spans="1:18" x14ac:dyDescent="0.2">
      <c r="A1426" s="1" t="s">
        <v>53</v>
      </c>
      <c r="B1426">
        <v>4</v>
      </c>
      <c r="C1426" s="1" t="s">
        <v>444</v>
      </c>
      <c r="D1426" s="2">
        <v>45782</v>
      </c>
      <c r="E1426" s="1" t="s">
        <v>57</v>
      </c>
      <c r="F1426" s="1" t="s">
        <v>49</v>
      </c>
      <c r="G1426">
        <v>14</v>
      </c>
      <c r="H1426">
        <v>6</v>
      </c>
      <c r="I1426">
        <v>0</v>
      </c>
      <c r="J1426">
        <v>600</v>
      </c>
      <c r="K1426" s="1" t="s">
        <v>49</v>
      </c>
      <c r="L1426">
        <v>9</v>
      </c>
      <c r="M1426">
        <v>296.44000000000005</v>
      </c>
      <c r="N1426">
        <v>16.2</v>
      </c>
      <c r="Q1426">
        <v>280.24000000000007</v>
      </c>
      <c r="R1426" s="1"/>
    </row>
    <row r="1427" spans="1:18" x14ac:dyDescent="0.2">
      <c r="A1427" s="1" t="s">
        <v>53</v>
      </c>
      <c r="B1427">
        <v>4</v>
      </c>
      <c r="C1427" s="1" t="s">
        <v>87</v>
      </c>
      <c r="D1427" s="2">
        <v>45782</v>
      </c>
      <c r="E1427" s="1" t="s">
        <v>48</v>
      </c>
      <c r="F1427" s="1" t="s">
        <v>49</v>
      </c>
      <c r="G1427">
        <v>14</v>
      </c>
      <c r="H1427">
        <v>5</v>
      </c>
      <c r="I1427">
        <v>0</v>
      </c>
      <c r="J1427" t="s">
        <v>51</v>
      </c>
      <c r="K1427" s="1" t="s">
        <v>49</v>
      </c>
      <c r="L1427">
        <v>5</v>
      </c>
      <c r="M1427">
        <v>203.1</v>
      </c>
      <c r="N1427">
        <v>9</v>
      </c>
      <c r="Q1427">
        <v>194.1</v>
      </c>
      <c r="R1427" s="1"/>
    </row>
    <row r="1428" spans="1:18" x14ac:dyDescent="0.2">
      <c r="A1428" s="1" t="s">
        <v>53</v>
      </c>
      <c r="B1428">
        <v>4</v>
      </c>
      <c r="C1428" s="1" t="s">
        <v>445</v>
      </c>
      <c r="D1428" s="2">
        <v>45782</v>
      </c>
      <c r="E1428" s="1" t="s">
        <v>446</v>
      </c>
      <c r="F1428" s="1" t="s">
        <v>49</v>
      </c>
      <c r="G1428">
        <v>19</v>
      </c>
      <c r="H1428" t="s">
        <v>99</v>
      </c>
      <c r="I1428" t="s">
        <v>100</v>
      </c>
      <c r="J1428">
        <v>225</v>
      </c>
      <c r="K1428" s="1" t="s">
        <v>49</v>
      </c>
      <c r="L1428">
        <v>2</v>
      </c>
      <c r="M1428">
        <v>96.56</v>
      </c>
      <c r="N1428">
        <v>5</v>
      </c>
      <c r="Q1428">
        <v>91.56</v>
      </c>
      <c r="R1428" s="1"/>
    </row>
    <row r="1429" spans="1:18" x14ac:dyDescent="0.2">
      <c r="A1429" s="1" t="s">
        <v>46</v>
      </c>
      <c r="B1429">
        <v>5</v>
      </c>
      <c r="C1429" s="1" t="s">
        <v>55</v>
      </c>
      <c r="D1429" s="2">
        <v>45782</v>
      </c>
      <c r="E1429" s="1" t="s">
        <v>48</v>
      </c>
      <c r="F1429" s="1" t="s">
        <v>49</v>
      </c>
      <c r="G1429">
        <v>7</v>
      </c>
      <c r="H1429">
        <v>5</v>
      </c>
      <c r="I1429">
        <v>0</v>
      </c>
      <c r="J1429" t="s">
        <v>51</v>
      </c>
      <c r="K1429" s="1" t="s">
        <v>49</v>
      </c>
      <c r="L1429">
        <v>9</v>
      </c>
      <c r="M1429">
        <v>343.9</v>
      </c>
      <c r="N1429">
        <v>7.2</v>
      </c>
      <c r="Q1429">
        <v>336.7</v>
      </c>
      <c r="R1429" s="1"/>
    </row>
    <row r="1430" spans="1:18" x14ac:dyDescent="0.2">
      <c r="A1430" s="1" t="s">
        <v>53</v>
      </c>
      <c r="B1430">
        <v>5</v>
      </c>
      <c r="C1430" s="1" t="s">
        <v>55</v>
      </c>
      <c r="D1430" s="2">
        <v>45782</v>
      </c>
      <c r="E1430" s="1" t="s">
        <v>48</v>
      </c>
      <c r="F1430" s="1" t="s">
        <v>49</v>
      </c>
      <c r="G1430">
        <v>7</v>
      </c>
      <c r="H1430">
        <v>5</v>
      </c>
      <c r="I1430">
        <v>0</v>
      </c>
      <c r="J1430" t="s">
        <v>51</v>
      </c>
      <c r="K1430" s="1" t="s">
        <v>49</v>
      </c>
      <c r="L1430">
        <v>10</v>
      </c>
      <c r="M1430">
        <v>383.79</v>
      </c>
      <c r="N1430">
        <v>8</v>
      </c>
      <c r="Q1430">
        <v>375.79</v>
      </c>
      <c r="R1430" s="1"/>
    </row>
    <row r="1431" spans="1:18" x14ac:dyDescent="0.2">
      <c r="A1431" s="1" t="s">
        <v>46</v>
      </c>
      <c r="B1431">
        <v>1</v>
      </c>
      <c r="C1431" s="1" t="s">
        <v>447</v>
      </c>
      <c r="D1431" s="2">
        <v>45783</v>
      </c>
      <c r="E1431" s="1" t="s">
        <v>57</v>
      </c>
      <c r="F1431" s="1" t="s">
        <v>49</v>
      </c>
      <c r="G1431">
        <v>4</v>
      </c>
      <c r="H1431" t="s">
        <v>290</v>
      </c>
      <c r="I1431">
        <v>0</v>
      </c>
      <c r="J1431">
        <v>50</v>
      </c>
      <c r="K1431" s="1" t="s">
        <v>49</v>
      </c>
      <c r="L1431">
        <v>7</v>
      </c>
      <c r="M1431">
        <v>127.71</v>
      </c>
      <c r="N1431">
        <v>2.8000000000000003</v>
      </c>
      <c r="O1431">
        <v>27</v>
      </c>
      <c r="Q1431">
        <v>124.91</v>
      </c>
      <c r="R1431" s="1"/>
    </row>
    <row r="1432" spans="1:18" x14ac:dyDescent="0.2">
      <c r="A1432" s="1" t="s">
        <v>53</v>
      </c>
      <c r="B1432">
        <v>1</v>
      </c>
      <c r="C1432" s="1" t="s">
        <v>109</v>
      </c>
      <c r="D1432" s="2">
        <v>45783</v>
      </c>
      <c r="E1432" s="1" t="s">
        <v>48</v>
      </c>
      <c r="F1432" s="1" t="s">
        <v>49</v>
      </c>
      <c r="G1432">
        <v>5</v>
      </c>
      <c r="H1432" t="s">
        <v>76</v>
      </c>
      <c r="I1432">
        <v>0</v>
      </c>
      <c r="J1432" t="s">
        <v>51</v>
      </c>
      <c r="K1432" s="1" t="s">
        <v>49</v>
      </c>
      <c r="L1432">
        <v>8</v>
      </c>
      <c r="M1432">
        <v>148.14000000000001</v>
      </c>
      <c r="N1432">
        <v>4</v>
      </c>
      <c r="O1432">
        <v>23</v>
      </c>
      <c r="Q1432">
        <v>144.14000000000001</v>
      </c>
      <c r="R1432" s="1"/>
    </row>
    <row r="1433" spans="1:18" x14ac:dyDescent="0.2">
      <c r="A1433" s="1" t="s">
        <v>46</v>
      </c>
      <c r="B1433">
        <v>2</v>
      </c>
      <c r="C1433" s="1" t="s">
        <v>95</v>
      </c>
      <c r="D1433" s="2">
        <v>45783</v>
      </c>
      <c r="E1433" s="1" t="s">
        <v>48</v>
      </c>
      <c r="F1433" s="1" t="s">
        <v>49</v>
      </c>
      <c r="G1433">
        <v>2.5</v>
      </c>
      <c r="H1433" t="s">
        <v>76</v>
      </c>
      <c r="I1433">
        <v>0</v>
      </c>
      <c r="J1433" t="s">
        <v>51</v>
      </c>
      <c r="K1433" s="1" t="s">
        <v>49</v>
      </c>
      <c r="L1433">
        <v>6</v>
      </c>
      <c r="M1433">
        <v>100.65</v>
      </c>
      <c r="N1433">
        <v>1.5</v>
      </c>
      <c r="Q1433">
        <v>99.15</v>
      </c>
      <c r="R1433" s="1"/>
    </row>
    <row r="1434" spans="1:18" x14ac:dyDescent="0.2">
      <c r="A1434" s="1" t="s">
        <v>53</v>
      </c>
      <c r="B1434">
        <v>2</v>
      </c>
      <c r="C1434" s="1" t="s">
        <v>95</v>
      </c>
      <c r="D1434" s="2">
        <v>45783</v>
      </c>
      <c r="E1434" s="1" t="s">
        <v>48</v>
      </c>
      <c r="F1434" s="1" t="s">
        <v>49</v>
      </c>
      <c r="G1434">
        <v>2.5</v>
      </c>
      <c r="H1434" t="s">
        <v>76</v>
      </c>
      <c r="I1434">
        <v>0</v>
      </c>
      <c r="J1434" t="s">
        <v>51</v>
      </c>
      <c r="K1434" s="1" t="s">
        <v>49</v>
      </c>
      <c r="L1434">
        <v>7</v>
      </c>
      <c r="M1434">
        <v>110.19</v>
      </c>
      <c r="N1434">
        <v>1.75</v>
      </c>
      <c r="Q1434">
        <v>108.44</v>
      </c>
      <c r="R1434" s="1"/>
    </row>
    <row r="1435" spans="1:18" x14ac:dyDescent="0.2">
      <c r="A1435" s="1" t="s">
        <v>46</v>
      </c>
      <c r="B1435">
        <v>4</v>
      </c>
      <c r="C1435" s="1" t="s">
        <v>445</v>
      </c>
      <c r="D1435" s="2">
        <v>45783</v>
      </c>
      <c r="E1435" s="1" t="s">
        <v>446</v>
      </c>
      <c r="F1435" s="1" t="s">
        <v>49</v>
      </c>
      <c r="G1435">
        <v>19</v>
      </c>
      <c r="H1435" t="s">
        <v>99</v>
      </c>
      <c r="I1435" t="s">
        <v>100</v>
      </c>
      <c r="J1435">
        <v>225</v>
      </c>
      <c r="K1435" s="1" t="s">
        <v>49</v>
      </c>
      <c r="L1435">
        <v>4</v>
      </c>
      <c r="M1435">
        <v>242.14</v>
      </c>
      <c r="N1435">
        <v>9.3000000000000007</v>
      </c>
      <c r="Q1435">
        <v>232.83999999999997</v>
      </c>
      <c r="R1435" s="1"/>
    </row>
    <row r="1436" spans="1:18" x14ac:dyDescent="0.2">
      <c r="A1436" s="1" t="s">
        <v>46</v>
      </c>
      <c r="B1436">
        <v>4</v>
      </c>
      <c r="C1436" s="1" t="s">
        <v>448</v>
      </c>
      <c r="D1436" s="2">
        <v>45783</v>
      </c>
      <c r="E1436" s="1" t="s">
        <v>57</v>
      </c>
      <c r="F1436" s="1" t="s">
        <v>49</v>
      </c>
      <c r="G1436">
        <v>18</v>
      </c>
      <c r="H1436">
        <v>9</v>
      </c>
      <c r="I1436">
        <v>0</v>
      </c>
      <c r="J1436">
        <v>150</v>
      </c>
      <c r="K1436" s="1" t="s">
        <v>49</v>
      </c>
      <c r="L1436">
        <v>4</v>
      </c>
      <c r="M1436">
        <v>231.29</v>
      </c>
      <c r="N1436">
        <v>9.0300000000000011</v>
      </c>
      <c r="Q1436">
        <v>222.26</v>
      </c>
      <c r="R1436" s="1"/>
    </row>
    <row r="1437" spans="1:18" x14ac:dyDescent="0.2">
      <c r="A1437" s="1" t="s">
        <v>46</v>
      </c>
      <c r="B1437">
        <v>4</v>
      </c>
      <c r="C1437" s="1" t="s">
        <v>449</v>
      </c>
      <c r="D1437" s="2">
        <v>45783</v>
      </c>
      <c r="E1437" s="1" t="s">
        <v>57</v>
      </c>
      <c r="F1437" s="1" t="s">
        <v>49</v>
      </c>
      <c r="G1437">
        <v>22</v>
      </c>
      <c r="H1437">
        <v>9</v>
      </c>
      <c r="I1437">
        <v>0</v>
      </c>
      <c r="J1437">
        <v>150</v>
      </c>
      <c r="K1437" s="1" t="s">
        <v>49</v>
      </c>
      <c r="L1437">
        <v>4</v>
      </c>
      <c r="M1437">
        <v>229.8</v>
      </c>
      <c r="N1437">
        <v>11.12</v>
      </c>
      <c r="Q1437">
        <v>218.68</v>
      </c>
      <c r="R1437" s="1"/>
    </row>
    <row r="1438" spans="1:18" x14ac:dyDescent="0.2">
      <c r="A1438" s="1" t="s">
        <v>53</v>
      </c>
      <c r="B1438">
        <v>4</v>
      </c>
      <c r="C1438" s="1" t="s">
        <v>450</v>
      </c>
      <c r="D1438" s="2">
        <v>45783</v>
      </c>
      <c r="E1438" s="1" t="s">
        <v>285</v>
      </c>
      <c r="F1438" s="1" t="s">
        <v>49</v>
      </c>
      <c r="G1438" t="s">
        <v>286</v>
      </c>
      <c r="H1438" t="s">
        <v>287</v>
      </c>
      <c r="I1438" t="s">
        <v>94</v>
      </c>
      <c r="J1438">
        <v>300</v>
      </c>
      <c r="K1438" s="1" t="s">
        <v>49</v>
      </c>
      <c r="L1438">
        <v>8</v>
      </c>
      <c r="M1438">
        <v>317.42</v>
      </c>
      <c r="N1438">
        <v>15.2</v>
      </c>
      <c r="Q1438">
        <v>302.22000000000003</v>
      </c>
      <c r="R1438" s="1"/>
    </row>
    <row r="1439" spans="1:18" x14ac:dyDescent="0.2">
      <c r="A1439" s="1" t="s">
        <v>53</v>
      </c>
      <c r="B1439">
        <v>4</v>
      </c>
      <c r="C1439" s="1" t="s">
        <v>451</v>
      </c>
      <c r="D1439" s="2">
        <v>45783</v>
      </c>
      <c r="E1439" s="1" t="s">
        <v>452</v>
      </c>
      <c r="F1439" s="1" t="s">
        <v>49</v>
      </c>
      <c r="G1439">
        <v>16.2</v>
      </c>
      <c r="H1439" t="s">
        <v>51</v>
      </c>
      <c r="I1439" t="s">
        <v>100</v>
      </c>
      <c r="J1439">
        <v>2000</v>
      </c>
      <c r="K1439" s="1" t="s">
        <v>49</v>
      </c>
      <c r="L1439">
        <v>6</v>
      </c>
      <c r="M1439">
        <v>342.45</v>
      </c>
      <c r="N1439">
        <v>11.399999999999999</v>
      </c>
      <c r="Q1439">
        <v>331.05</v>
      </c>
      <c r="R1439" s="1"/>
    </row>
    <row r="1440" spans="1:18" x14ac:dyDescent="0.2">
      <c r="A1440" s="1" t="s">
        <v>46</v>
      </c>
      <c r="B1440">
        <v>5</v>
      </c>
      <c r="C1440" s="1" t="s">
        <v>55</v>
      </c>
      <c r="D1440" s="2">
        <v>45783</v>
      </c>
      <c r="E1440" s="1" t="s">
        <v>48</v>
      </c>
      <c r="F1440" s="1" t="s">
        <v>49</v>
      </c>
      <c r="G1440">
        <v>7</v>
      </c>
      <c r="H1440">
        <v>5</v>
      </c>
      <c r="I1440">
        <v>0</v>
      </c>
      <c r="J1440" t="s">
        <v>51</v>
      </c>
      <c r="K1440" s="1" t="s">
        <v>49</v>
      </c>
      <c r="L1440">
        <v>12</v>
      </c>
      <c r="M1440">
        <v>450.65000000000003</v>
      </c>
      <c r="N1440">
        <v>10.8</v>
      </c>
      <c r="Q1440">
        <v>439.85</v>
      </c>
      <c r="R1440" s="1"/>
    </row>
    <row r="1441" spans="1:18" x14ac:dyDescent="0.2">
      <c r="A1441" s="1" t="s">
        <v>53</v>
      </c>
      <c r="B1441">
        <v>5</v>
      </c>
      <c r="C1441" s="1" t="s">
        <v>453</v>
      </c>
      <c r="D1441" s="2">
        <v>45783</v>
      </c>
      <c r="E1441" s="1" t="s">
        <v>57</v>
      </c>
      <c r="F1441" s="1" t="s">
        <v>49</v>
      </c>
      <c r="G1441">
        <v>10</v>
      </c>
      <c r="H1441">
        <v>4.5</v>
      </c>
      <c r="I1441">
        <v>0</v>
      </c>
      <c r="J1441">
        <v>100</v>
      </c>
      <c r="K1441" s="1" t="s">
        <v>49</v>
      </c>
      <c r="L1441">
        <v>7</v>
      </c>
      <c r="M1441">
        <v>327.55</v>
      </c>
      <c r="N1441">
        <v>9.1</v>
      </c>
      <c r="Q1441">
        <v>318.45</v>
      </c>
      <c r="R1441" s="1"/>
    </row>
    <row r="1442" spans="1:18" x14ac:dyDescent="0.2">
      <c r="A1442" s="1" t="s">
        <v>53</v>
      </c>
      <c r="B1442">
        <v>5</v>
      </c>
      <c r="C1442" s="1" t="s">
        <v>454</v>
      </c>
      <c r="D1442" s="2">
        <v>45783</v>
      </c>
      <c r="E1442" s="1" t="s">
        <v>57</v>
      </c>
      <c r="F1442" s="1" t="s">
        <v>49</v>
      </c>
      <c r="G1442">
        <v>12</v>
      </c>
      <c r="H1442">
        <v>4.5</v>
      </c>
      <c r="I1442">
        <v>0</v>
      </c>
      <c r="J1442">
        <v>300</v>
      </c>
      <c r="K1442" s="1" t="s">
        <v>49</v>
      </c>
      <c r="L1442">
        <v>2</v>
      </c>
      <c r="M1442">
        <v>100.57</v>
      </c>
      <c r="N1442">
        <v>2.4</v>
      </c>
      <c r="Q1442">
        <v>98.169999999999987</v>
      </c>
      <c r="R1442" s="1"/>
    </row>
    <row r="1443" spans="1:18" x14ac:dyDescent="0.2">
      <c r="A1443" s="1" t="s">
        <v>46</v>
      </c>
      <c r="B1443">
        <v>1</v>
      </c>
      <c r="C1443" s="1" t="s">
        <v>109</v>
      </c>
      <c r="D1443" s="2">
        <v>45784</v>
      </c>
      <c r="E1443" s="1" t="s">
        <v>48</v>
      </c>
      <c r="F1443" s="1" t="s">
        <v>49</v>
      </c>
      <c r="G1443">
        <v>5</v>
      </c>
      <c r="H1443" t="s">
        <v>76</v>
      </c>
      <c r="I1443">
        <v>0</v>
      </c>
      <c r="J1443" t="s">
        <v>51</v>
      </c>
      <c r="K1443" s="1" t="s">
        <v>49</v>
      </c>
      <c r="L1443">
        <v>7</v>
      </c>
      <c r="M1443">
        <v>167.37999999999997</v>
      </c>
      <c r="N1443">
        <v>3.5</v>
      </c>
      <c r="O1443">
        <v>13</v>
      </c>
      <c r="Q1443">
        <v>163.87999999999997</v>
      </c>
      <c r="R1443" s="1"/>
    </row>
    <row r="1444" spans="1:18" x14ac:dyDescent="0.2">
      <c r="A1444" s="1" t="s">
        <v>53</v>
      </c>
      <c r="B1444">
        <v>1</v>
      </c>
      <c r="C1444" s="1" t="s">
        <v>109</v>
      </c>
      <c r="D1444" s="2">
        <v>45784</v>
      </c>
      <c r="E1444" s="1" t="s">
        <v>48</v>
      </c>
      <c r="F1444" s="1" t="s">
        <v>49</v>
      </c>
      <c r="G1444">
        <v>5</v>
      </c>
      <c r="H1444" t="s">
        <v>76</v>
      </c>
      <c r="I1444">
        <v>0</v>
      </c>
      <c r="J1444" t="s">
        <v>51</v>
      </c>
      <c r="K1444" s="1" t="s">
        <v>49</v>
      </c>
      <c r="L1444">
        <v>10</v>
      </c>
      <c r="M1444">
        <v>179.42000000000002</v>
      </c>
      <c r="N1444">
        <v>5</v>
      </c>
      <c r="O1444">
        <v>13</v>
      </c>
      <c r="Q1444">
        <v>174.42000000000002</v>
      </c>
      <c r="R1444" s="1"/>
    </row>
    <row r="1445" spans="1:18" x14ac:dyDescent="0.2">
      <c r="A1445" s="1" t="s">
        <v>46</v>
      </c>
      <c r="B1445">
        <v>2</v>
      </c>
      <c r="C1445" s="1" t="s">
        <v>95</v>
      </c>
      <c r="D1445" s="2">
        <v>45784</v>
      </c>
      <c r="E1445" s="1" t="s">
        <v>48</v>
      </c>
      <c r="F1445" s="1" t="s">
        <v>49</v>
      </c>
      <c r="G1445">
        <v>2.5</v>
      </c>
      <c r="H1445" t="s">
        <v>76</v>
      </c>
      <c r="I1445">
        <v>0</v>
      </c>
      <c r="J1445" t="s">
        <v>51</v>
      </c>
      <c r="K1445" s="1" t="s">
        <v>49</v>
      </c>
      <c r="L1445">
        <v>6</v>
      </c>
      <c r="M1445">
        <v>114.29</v>
      </c>
      <c r="N1445">
        <v>1.5</v>
      </c>
      <c r="Q1445">
        <v>112.79</v>
      </c>
      <c r="R1445" s="1"/>
    </row>
    <row r="1446" spans="1:18" x14ac:dyDescent="0.2">
      <c r="A1446" s="1" t="s">
        <v>53</v>
      </c>
      <c r="B1446">
        <v>2</v>
      </c>
      <c r="C1446" s="1" t="s">
        <v>95</v>
      </c>
      <c r="D1446" s="2">
        <v>45784</v>
      </c>
      <c r="E1446" s="1" t="s">
        <v>48</v>
      </c>
      <c r="F1446" s="1" t="s">
        <v>49</v>
      </c>
      <c r="G1446">
        <v>2.5</v>
      </c>
      <c r="H1446" t="s">
        <v>76</v>
      </c>
      <c r="I1446">
        <v>0</v>
      </c>
      <c r="J1446" t="s">
        <v>51</v>
      </c>
      <c r="K1446" s="1" t="s">
        <v>49</v>
      </c>
      <c r="L1446">
        <v>8</v>
      </c>
      <c r="M1446">
        <v>133.85999999999999</v>
      </c>
      <c r="N1446">
        <v>2</v>
      </c>
      <c r="Q1446">
        <v>131.85999999999999</v>
      </c>
      <c r="R1446" s="1"/>
    </row>
    <row r="1447" spans="1:18" x14ac:dyDescent="0.2">
      <c r="A1447" s="1" t="s">
        <v>46</v>
      </c>
      <c r="B1447">
        <v>4</v>
      </c>
      <c r="C1447" s="1" t="s">
        <v>451</v>
      </c>
      <c r="D1447" s="2">
        <v>45784</v>
      </c>
      <c r="E1447" s="1" t="s">
        <v>452</v>
      </c>
      <c r="F1447" s="1" t="s">
        <v>49</v>
      </c>
      <c r="G1447">
        <v>16.2</v>
      </c>
      <c r="H1447" t="s">
        <v>51</v>
      </c>
      <c r="I1447" t="s">
        <v>100</v>
      </c>
      <c r="J1447">
        <v>2000</v>
      </c>
      <c r="K1447" s="1" t="s">
        <v>49</v>
      </c>
      <c r="L1447">
        <v>9</v>
      </c>
      <c r="M1447">
        <v>434.96</v>
      </c>
      <c r="N1447">
        <v>17.62</v>
      </c>
      <c r="Q1447">
        <v>417.34</v>
      </c>
      <c r="R1447" s="1"/>
    </row>
    <row r="1448" spans="1:18" x14ac:dyDescent="0.2">
      <c r="A1448" s="1" t="s">
        <v>46</v>
      </c>
      <c r="B1448">
        <v>4</v>
      </c>
      <c r="C1448" s="1" t="s">
        <v>70</v>
      </c>
      <c r="D1448" s="2">
        <v>45784</v>
      </c>
      <c r="E1448" s="1" t="s">
        <v>48</v>
      </c>
      <c r="F1448" s="1" t="s">
        <v>49</v>
      </c>
      <c r="G1448">
        <v>16</v>
      </c>
      <c r="H1448">
        <v>5</v>
      </c>
      <c r="I1448">
        <v>0</v>
      </c>
      <c r="J1448" t="s">
        <v>51</v>
      </c>
      <c r="K1448" s="1" t="s">
        <v>49</v>
      </c>
      <c r="L1448">
        <v>5</v>
      </c>
      <c r="M1448">
        <v>227.73000000000002</v>
      </c>
      <c r="N1448">
        <v>9.91</v>
      </c>
      <c r="Q1448">
        <v>217.82000000000002</v>
      </c>
      <c r="R1448" s="1"/>
    </row>
    <row r="1449" spans="1:18" x14ac:dyDescent="0.2">
      <c r="A1449" s="1" t="s">
        <v>53</v>
      </c>
      <c r="B1449">
        <v>4</v>
      </c>
      <c r="C1449" s="1" t="s">
        <v>451</v>
      </c>
      <c r="D1449" s="2">
        <v>45784</v>
      </c>
      <c r="E1449" s="1" t="s">
        <v>452</v>
      </c>
      <c r="F1449" s="1" t="s">
        <v>49</v>
      </c>
      <c r="G1449">
        <v>16.2</v>
      </c>
      <c r="H1449" t="s">
        <v>51</v>
      </c>
      <c r="I1449" t="s">
        <v>100</v>
      </c>
      <c r="J1449">
        <v>2000</v>
      </c>
      <c r="K1449" s="1" t="s">
        <v>49</v>
      </c>
      <c r="L1449">
        <v>10</v>
      </c>
      <c r="M1449">
        <v>600.74</v>
      </c>
      <c r="N1449">
        <v>19</v>
      </c>
      <c r="Q1449">
        <v>581.74</v>
      </c>
      <c r="R1449" s="1"/>
    </row>
    <row r="1450" spans="1:18" x14ac:dyDescent="0.2">
      <c r="A1450" s="1" t="s">
        <v>46</v>
      </c>
      <c r="B1450">
        <v>5</v>
      </c>
      <c r="C1450" s="1" t="s">
        <v>58</v>
      </c>
      <c r="D1450" s="2">
        <v>45784</v>
      </c>
      <c r="E1450" s="1" t="s">
        <v>48</v>
      </c>
      <c r="F1450" s="1" t="s">
        <v>49</v>
      </c>
      <c r="G1450">
        <v>12</v>
      </c>
      <c r="H1450">
        <v>5</v>
      </c>
      <c r="I1450">
        <v>0</v>
      </c>
      <c r="J1450" t="s">
        <v>51</v>
      </c>
      <c r="K1450" s="1" t="s">
        <v>49</v>
      </c>
      <c r="L1450">
        <v>2</v>
      </c>
      <c r="M1450">
        <v>116.26</v>
      </c>
      <c r="N1450">
        <v>2.9</v>
      </c>
      <c r="Q1450">
        <v>113.36</v>
      </c>
      <c r="R1450" s="1"/>
    </row>
    <row r="1451" spans="1:18" x14ac:dyDescent="0.2">
      <c r="A1451" s="1" t="s">
        <v>46</v>
      </c>
      <c r="B1451">
        <v>5</v>
      </c>
      <c r="C1451" s="1" t="s">
        <v>455</v>
      </c>
      <c r="D1451" s="2">
        <v>45784</v>
      </c>
      <c r="E1451" s="1" t="s">
        <v>57</v>
      </c>
      <c r="F1451" s="1" t="s">
        <v>49</v>
      </c>
      <c r="G1451">
        <v>15</v>
      </c>
      <c r="H1451">
        <v>6.5</v>
      </c>
      <c r="I1451">
        <v>0</v>
      </c>
      <c r="J1451">
        <v>700</v>
      </c>
      <c r="K1451" s="1" t="s">
        <v>49</v>
      </c>
      <c r="L1451">
        <v>11</v>
      </c>
      <c r="M1451">
        <v>374.5</v>
      </c>
      <c r="N1451">
        <v>19.8</v>
      </c>
      <c r="Q1451">
        <v>354.7</v>
      </c>
      <c r="R1451" s="1"/>
    </row>
    <row r="1452" spans="1:18" x14ac:dyDescent="0.2">
      <c r="A1452" s="1" t="s">
        <v>53</v>
      </c>
      <c r="B1452">
        <v>5</v>
      </c>
      <c r="C1452" s="1" t="s">
        <v>455</v>
      </c>
      <c r="D1452" s="2">
        <v>45784</v>
      </c>
      <c r="E1452" s="1" t="s">
        <v>57</v>
      </c>
      <c r="F1452" s="1" t="s">
        <v>49</v>
      </c>
      <c r="G1452">
        <v>15</v>
      </c>
      <c r="H1452">
        <v>6.5</v>
      </c>
      <c r="I1452">
        <v>0</v>
      </c>
      <c r="J1452">
        <v>700</v>
      </c>
      <c r="K1452" s="1" t="s">
        <v>49</v>
      </c>
      <c r="L1452">
        <v>10</v>
      </c>
      <c r="M1452">
        <v>366.89</v>
      </c>
      <c r="N1452">
        <v>18</v>
      </c>
      <c r="Q1452">
        <v>348.89</v>
      </c>
      <c r="R1452" s="1"/>
    </row>
    <row r="1453" spans="1:18" x14ac:dyDescent="0.2">
      <c r="A1453" s="1" t="s">
        <v>53</v>
      </c>
      <c r="B1453">
        <v>5</v>
      </c>
      <c r="C1453" s="1" t="s">
        <v>66</v>
      </c>
      <c r="D1453" s="2">
        <v>45784</v>
      </c>
      <c r="E1453" s="1" t="s">
        <v>48</v>
      </c>
      <c r="F1453" s="1" t="s">
        <v>49</v>
      </c>
      <c r="G1453">
        <v>10</v>
      </c>
      <c r="H1453">
        <v>5</v>
      </c>
      <c r="I1453">
        <v>0</v>
      </c>
      <c r="J1453" t="s">
        <v>51</v>
      </c>
      <c r="K1453" s="1" t="s">
        <v>49</v>
      </c>
      <c r="L1453">
        <v>3</v>
      </c>
      <c r="M1453">
        <v>146.9</v>
      </c>
      <c r="N1453">
        <v>3.9000000000000004</v>
      </c>
      <c r="Q1453">
        <v>143</v>
      </c>
      <c r="R1453" s="1"/>
    </row>
    <row r="1454" spans="1:18" x14ac:dyDescent="0.2">
      <c r="A1454" s="1" t="s">
        <v>46</v>
      </c>
      <c r="B1454">
        <v>1</v>
      </c>
      <c r="C1454" s="1" t="s">
        <v>109</v>
      </c>
      <c r="D1454" s="2">
        <v>45785</v>
      </c>
      <c r="E1454" s="1" t="s">
        <v>48</v>
      </c>
      <c r="F1454" s="1" t="s">
        <v>49</v>
      </c>
      <c r="G1454">
        <v>5</v>
      </c>
      <c r="H1454" t="s">
        <v>76</v>
      </c>
      <c r="I1454">
        <v>0</v>
      </c>
      <c r="J1454" t="s">
        <v>51</v>
      </c>
      <c r="K1454" s="1" t="s">
        <v>49</v>
      </c>
      <c r="L1454">
        <v>8</v>
      </c>
      <c r="M1454">
        <v>197.46</v>
      </c>
      <c r="N1454">
        <v>4</v>
      </c>
      <c r="O1454">
        <v>31</v>
      </c>
      <c r="Q1454">
        <v>193.46</v>
      </c>
      <c r="R1454" s="1"/>
    </row>
    <row r="1455" spans="1:18" x14ac:dyDescent="0.2">
      <c r="A1455" s="1" t="s">
        <v>53</v>
      </c>
      <c r="B1455">
        <v>1</v>
      </c>
      <c r="C1455" s="1" t="s">
        <v>109</v>
      </c>
      <c r="D1455" s="2">
        <v>45785</v>
      </c>
      <c r="E1455" s="1" t="s">
        <v>48</v>
      </c>
      <c r="F1455" s="1" t="s">
        <v>49</v>
      </c>
      <c r="G1455">
        <v>5</v>
      </c>
      <c r="H1455" t="s">
        <v>76</v>
      </c>
      <c r="I1455">
        <v>0</v>
      </c>
      <c r="J1455" t="s">
        <v>51</v>
      </c>
      <c r="K1455" s="1" t="s">
        <v>49</v>
      </c>
      <c r="L1455">
        <v>8</v>
      </c>
      <c r="M1455">
        <v>184.05</v>
      </c>
      <c r="N1455">
        <v>4</v>
      </c>
      <c r="O1455">
        <v>50</v>
      </c>
      <c r="Q1455">
        <v>180.05</v>
      </c>
      <c r="R1455" s="1"/>
    </row>
    <row r="1456" spans="1:18" x14ac:dyDescent="0.2">
      <c r="A1456" s="1" t="s">
        <v>46</v>
      </c>
      <c r="B1456">
        <v>2</v>
      </c>
      <c r="C1456" s="1" t="s">
        <v>95</v>
      </c>
      <c r="D1456" s="2">
        <v>45785</v>
      </c>
      <c r="E1456" s="1" t="s">
        <v>48</v>
      </c>
      <c r="F1456" s="1" t="s">
        <v>49</v>
      </c>
      <c r="G1456">
        <v>2.5</v>
      </c>
      <c r="H1456" t="s">
        <v>76</v>
      </c>
      <c r="I1456">
        <v>0</v>
      </c>
      <c r="J1456" t="s">
        <v>51</v>
      </c>
      <c r="K1456" s="1" t="s">
        <v>49</v>
      </c>
      <c r="L1456">
        <v>2</v>
      </c>
      <c r="M1456">
        <v>18.310000000000002</v>
      </c>
      <c r="N1456">
        <v>0.5</v>
      </c>
      <c r="Q1456">
        <v>17.810000000000002</v>
      </c>
      <c r="R1456" s="1"/>
    </row>
    <row r="1457" spans="1:18" x14ac:dyDescent="0.2">
      <c r="A1457" s="1" t="s">
        <v>46</v>
      </c>
      <c r="B1457">
        <v>2</v>
      </c>
      <c r="C1457" s="1" t="s">
        <v>47</v>
      </c>
      <c r="D1457" s="2">
        <v>45785</v>
      </c>
      <c r="E1457" s="1" t="s">
        <v>48</v>
      </c>
      <c r="F1457" s="1" t="s">
        <v>49</v>
      </c>
      <c r="G1457">
        <v>3</v>
      </c>
      <c r="H1457" t="s">
        <v>76</v>
      </c>
      <c r="I1457">
        <v>0</v>
      </c>
      <c r="J1457" t="s">
        <v>51</v>
      </c>
      <c r="K1457" s="1" t="s">
        <v>49</v>
      </c>
      <c r="L1457">
        <v>6</v>
      </c>
      <c r="M1457">
        <v>92.399999999999991</v>
      </c>
      <c r="N1457">
        <v>1.7999999999999998</v>
      </c>
      <c r="Q1457">
        <v>90.6</v>
      </c>
      <c r="R1457" s="1"/>
    </row>
    <row r="1458" spans="1:18" x14ac:dyDescent="0.2">
      <c r="A1458" s="1" t="s">
        <v>53</v>
      </c>
      <c r="B1458">
        <v>2</v>
      </c>
      <c r="C1458" s="1" t="s">
        <v>47</v>
      </c>
      <c r="D1458" s="2">
        <v>45785</v>
      </c>
      <c r="E1458" s="1" t="s">
        <v>48</v>
      </c>
      <c r="F1458" s="1" t="s">
        <v>49</v>
      </c>
      <c r="G1458">
        <v>3</v>
      </c>
      <c r="H1458" t="s">
        <v>76</v>
      </c>
      <c r="I1458">
        <v>0</v>
      </c>
      <c r="J1458" t="s">
        <v>51</v>
      </c>
      <c r="K1458" s="1" t="s">
        <v>49</v>
      </c>
      <c r="L1458">
        <v>8</v>
      </c>
      <c r="M1458">
        <v>120.14000000000001</v>
      </c>
      <c r="N1458">
        <v>2.4</v>
      </c>
      <c r="Q1458">
        <v>117.74000000000001</v>
      </c>
      <c r="R1458" s="1"/>
    </row>
    <row r="1459" spans="1:18" x14ac:dyDescent="0.2">
      <c r="A1459" s="1" t="s">
        <v>46</v>
      </c>
      <c r="B1459">
        <v>4</v>
      </c>
      <c r="C1459" s="1" t="s">
        <v>451</v>
      </c>
      <c r="D1459" s="2">
        <v>45785</v>
      </c>
      <c r="E1459" s="1" t="s">
        <v>452</v>
      </c>
      <c r="F1459" s="1" t="s">
        <v>49</v>
      </c>
      <c r="G1459">
        <v>16.2</v>
      </c>
      <c r="H1459" t="s">
        <v>51</v>
      </c>
      <c r="I1459" t="s">
        <v>100</v>
      </c>
      <c r="J1459">
        <v>2000</v>
      </c>
      <c r="K1459" s="1" t="s">
        <v>49</v>
      </c>
      <c r="L1459">
        <v>13</v>
      </c>
      <c r="M1459">
        <v>705.16</v>
      </c>
      <c r="N1459">
        <v>26</v>
      </c>
      <c r="Q1459">
        <v>679.16</v>
      </c>
      <c r="R1459" s="1"/>
    </row>
    <row r="1460" spans="1:18" x14ac:dyDescent="0.2">
      <c r="A1460" s="1" t="s">
        <v>53</v>
      </c>
      <c r="B1460">
        <v>4</v>
      </c>
      <c r="C1460" s="1" t="s">
        <v>451</v>
      </c>
      <c r="D1460" s="2">
        <v>45785</v>
      </c>
      <c r="E1460" s="1" t="s">
        <v>452</v>
      </c>
      <c r="F1460" s="1" t="s">
        <v>49</v>
      </c>
      <c r="G1460">
        <v>16.2</v>
      </c>
      <c r="H1460" t="s">
        <v>51</v>
      </c>
      <c r="I1460" t="s">
        <v>100</v>
      </c>
      <c r="J1460">
        <v>2000</v>
      </c>
      <c r="K1460" s="1" t="s">
        <v>49</v>
      </c>
      <c r="L1460">
        <v>4</v>
      </c>
      <c r="M1460">
        <v>245.17</v>
      </c>
      <c r="N1460">
        <v>8.4</v>
      </c>
      <c r="Q1460">
        <v>236.76999999999998</v>
      </c>
      <c r="R1460" s="1"/>
    </row>
    <row r="1461" spans="1:18" x14ac:dyDescent="0.2">
      <c r="A1461" s="1" t="s">
        <v>53</v>
      </c>
      <c r="B1461">
        <v>4</v>
      </c>
      <c r="C1461" s="1" t="s">
        <v>456</v>
      </c>
      <c r="D1461" s="2">
        <v>45785</v>
      </c>
      <c r="E1461" s="1" t="s">
        <v>57</v>
      </c>
      <c r="F1461" s="1" t="s">
        <v>49</v>
      </c>
      <c r="G1461">
        <v>17</v>
      </c>
      <c r="H1461">
        <v>6.5</v>
      </c>
      <c r="I1461">
        <v>0</v>
      </c>
      <c r="J1461">
        <v>800</v>
      </c>
      <c r="K1461" s="1" t="s">
        <v>49</v>
      </c>
      <c r="L1461">
        <v>15</v>
      </c>
      <c r="M1461">
        <v>511.51000000000005</v>
      </c>
      <c r="N1461">
        <v>22.5</v>
      </c>
      <c r="Q1461">
        <v>489.01000000000005</v>
      </c>
      <c r="R1461" s="1"/>
    </row>
    <row r="1462" spans="1:18" x14ac:dyDescent="0.2">
      <c r="A1462" s="1" t="s">
        <v>46</v>
      </c>
      <c r="B1462">
        <v>5</v>
      </c>
      <c r="C1462" s="1" t="s">
        <v>66</v>
      </c>
      <c r="D1462" s="2">
        <v>45785</v>
      </c>
      <c r="E1462" s="1" t="s">
        <v>48</v>
      </c>
      <c r="F1462" s="1" t="s">
        <v>49</v>
      </c>
      <c r="G1462">
        <v>10</v>
      </c>
      <c r="H1462">
        <v>5</v>
      </c>
      <c r="I1462">
        <v>0</v>
      </c>
      <c r="J1462" t="s">
        <v>51</v>
      </c>
      <c r="K1462" s="1" t="s">
        <v>49</v>
      </c>
      <c r="L1462">
        <v>13</v>
      </c>
      <c r="M1462">
        <v>617.49</v>
      </c>
      <c r="N1462">
        <v>16.900000000000002</v>
      </c>
      <c r="Q1462">
        <v>600.59</v>
      </c>
      <c r="R1462" s="1"/>
    </row>
    <row r="1463" spans="1:18" x14ac:dyDescent="0.2">
      <c r="A1463" s="1" t="s">
        <v>53</v>
      </c>
      <c r="B1463">
        <v>5</v>
      </c>
      <c r="C1463" s="1" t="s">
        <v>66</v>
      </c>
      <c r="D1463" s="2">
        <v>45785</v>
      </c>
      <c r="E1463" s="1" t="s">
        <v>48</v>
      </c>
      <c r="F1463" s="1" t="s">
        <v>49</v>
      </c>
      <c r="G1463">
        <v>10</v>
      </c>
      <c r="H1463">
        <v>5</v>
      </c>
      <c r="I1463">
        <v>0</v>
      </c>
      <c r="J1463" t="s">
        <v>51</v>
      </c>
      <c r="K1463" s="1" t="s">
        <v>49</v>
      </c>
      <c r="L1463">
        <v>8</v>
      </c>
      <c r="M1463">
        <v>422.91</v>
      </c>
      <c r="N1463">
        <v>10.4</v>
      </c>
      <c r="Q1463">
        <v>412.51000000000005</v>
      </c>
      <c r="R1463" s="1"/>
    </row>
    <row r="1464" spans="1:18" x14ac:dyDescent="0.2">
      <c r="A1464" s="1" t="s">
        <v>53</v>
      </c>
      <c r="B1464">
        <v>5</v>
      </c>
      <c r="C1464" s="1" t="s">
        <v>58</v>
      </c>
      <c r="D1464" s="2">
        <v>45785</v>
      </c>
      <c r="E1464" s="1" t="s">
        <v>48</v>
      </c>
      <c r="F1464" s="1" t="s">
        <v>49</v>
      </c>
      <c r="G1464">
        <v>12</v>
      </c>
      <c r="H1464">
        <v>5</v>
      </c>
      <c r="I1464">
        <v>0</v>
      </c>
      <c r="J1464" t="s">
        <v>51</v>
      </c>
      <c r="K1464" s="1" t="s">
        <v>49</v>
      </c>
      <c r="L1464">
        <v>4</v>
      </c>
      <c r="M1464">
        <v>232.75</v>
      </c>
      <c r="N1464">
        <v>6</v>
      </c>
      <c r="Q1464">
        <v>226.75</v>
      </c>
      <c r="R1464" s="1"/>
    </row>
    <row r="1465" spans="1:18" x14ac:dyDescent="0.2">
      <c r="A1465" s="1" t="s">
        <v>46</v>
      </c>
      <c r="B1465">
        <v>1</v>
      </c>
      <c r="C1465" s="1" t="s">
        <v>109</v>
      </c>
      <c r="D1465" s="2">
        <v>45786</v>
      </c>
      <c r="E1465" s="1" t="s">
        <v>48</v>
      </c>
      <c r="F1465" s="1" t="s">
        <v>49</v>
      </c>
      <c r="G1465">
        <v>5</v>
      </c>
      <c r="H1465" t="s">
        <v>76</v>
      </c>
      <c r="I1465">
        <v>0</v>
      </c>
      <c r="J1465" t="s">
        <v>51</v>
      </c>
      <c r="K1465" s="1" t="s">
        <v>49</v>
      </c>
      <c r="L1465">
        <v>10</v>
      </c>
      <c r="M1465">
        <v>189.24</v>
      </c>
      <c r="N1465">
        <v>5</v>
      </c>
      <c r="O1465">
        <v>40</v>
      </c>
      <c r="Q1465">
        <v>184.24</v>
      </c>
      <c r="R1465" s="1"/>
    </row>
    <row r="1466" spans="1:18" x14ac:dyDescent="0.2">
      <c r="A1466" s="1" t="s">
        <v>53</v>
      </c>
      <c r="B1466">
        <v>1</v>
      </c>
      <c r="C1466" s="1" t="s">
        <v>109</v>
      </c>
      <c r="D1466" s="2">
        <v>45786</v>
      </c>
      <c r="E1466" s="1" t="s">
        <v>48</v>
      </c>
      <c r="F1466" s="1" t="s">
        <v>49</v>
      </c>
      <c r="G1466">
        <v>5</v>
      </c>
      <c r="H1466" t="s">
        <v>76</v>
      </c>
      <c r="I1466">
        <v>0</v>
      </c>
      <c r="J1466" t="s">
        <v>51</v>
      </c>
      <c r="K1466" s="1" t="s">
        <v>49</v>
      </c>
      <c r="L1466">
        <v>12</v>
      </c>
      <c r="M1466">
        <v>221.5</v>
      </c>
      <c r="N1466">
        <v>6</v>
      </c>
      <c r="O1466">
        <v>20</v>
      </c>
      <c r="Q1466">
        <v>215.5</v>
      </c>
      <c r="R1466" s="1"/>
    </row>
    <row r="1467" spans="1:18" x14ac:dyDescent="0.2">
      <c r="A1467" s="1" t="s">
        <v>46</v>
      </c>
      <c r="B1467">
        <v>2</v>
      </c>
      <c r="C1467" s="1" t="s">
        <v>47</v>
      </c>
      <c r="D1467" s="2">
        <v>45786</v>
      </c>
      <c r="E1467" s="1" t="s">
        <v>48</v>
      </c>
      <c r="F1467" s="1" t="s">
        <v>49</v>
      </c>
      <c r="G1467">
        <v>3</v>
      </c>
      <c r="H1467" t="s">
        <v>76</v>
      </c>
      <c r="I1467">
        <v>0</v>
      </c>
      <c r="J1467" t="s">
        <v>51</v>
      </c>
      <c r="K1467" s="1" t="s">
        <v>49</v>
      </c>
      <c r="L1467">
        <v>6</v>
      </c>
      <c r="M1467">
        <v>86.259999999999991</v>
      </c>
      <c r="N1467">
        <v>1.7999999999999998</v>
      </c>
      <c r="Q1467">
        <v>84.46</v>
      </c>
      <c r="R1467" s="1"/>
    </row>
    <row r="1468" spans="1:18" x14ac:dyDescent="0.2">
      <c r="A1468" s="1" t="s">
        <v>46</v>
      </c>
      <c r="B1468">
        <v>2</v>
      </c>
      <c r="C1468" s="1" t="s">
        <v>95</v>
      </c>
      <c r="D1468" s="2">
        <v>45786</v>
      </c>
      <c r="E1468" s="1" t="s">
        <v>48</v>
      </c>
      <c r="F1468" s="1" t="s">
        <v>49</v>
      </c>
      <c r="G1468">
        <v>2.5</v>
      </c>
      <c r="H1468" t="s">
        <v>76</v>
      </c>
      <c r="I1468">
        <v>0</v>
      </c>
      <c r="J1468" t="s">
        <v>51</v>
      </c>
      <c r="K1468" s="1" t="s">
        <v>49</v>
      </c>
      <c r="L1468">
        <v>1</v>
      </c>
      <c r="M1468">
        <v>21.05</v>
      </c>
      <c r="N1468">
        <v>0.25</v>
      </c>
      <c r="Q1468">
        <v>20.8</v>
      </c>
      <c r="R1468" s="1"/>
    </row>
    <row r="1469" spans="1:18" x14ac:dyDescent="0.2">
      <c r="A1469" s="1" t="s">
        <v>53</v>
      </c>
      <c r="B1469">
        <v>2</v>
      </c>
      <c r="C1469" s="1" t="s">
        <v>95</v>
      </c>
      <c r="D1469" s="2">
        <v>45786</v>
      </c>
      <c r="E1469" s="1" t="s">
        <v>48</v>
      </c>
      <c r="F1469" s="1" t="s">
        <v>49</v>
      </c>
      <c r="G1469">
        <v>2.5</v>
      </c>
      <c r="H1469" t="s">
        <v>76</v>
      </c>
      <c r="I1469">
        <v>0</v>
      </c>
      <c r="J1469" t="s">
        <v>51</v>
      </c>
      <c r="K1469" s="1" t="s">
        <v>49</v>
      </c>
      <c r="L1469">
        <v>8</v>
      </c>
      <c r="M1469">
        <v>127.88</v>
      </c>
      <c r="N1469">
        <v>2</v>
      </c>
      <c r="Q1469">
        <v>125.88</v>
      </c>
      <c r="R1469" s="1"/>
    </row>
    <row r="1470" spans="1:18" x14ac:dyDescent="0.2">
      <c r="A1470" s="1" t="s">
        <v>46</v>
      </c>
      <c r="B1470">
        <v>4</v>
      </c>
      <c r="C1470" s="1" t="s">
        <v>456</v>
      </c>
      <c r="D1470" s="2">
        <v>45786</v>
      </c>
      <c r="E1470" s="1" t="s">
        <v>57</v>
      </c>
      <c r="F1470" s="1" t="s">
        <v>49</v>
      </c>
      <c r="G1470">
        <v>17</v>
      </c>
      <c r="H1470">
        <v>6.5</v>
      </c>
      <c r="I1470">
        <v>0</v>
      </c>
      <c r="J1470">
        <v>800</v>
      </c>
      <c r="K1470" s="1" t="s">
        <v>49</v>
      </c>
      <c r="L1470">
        <v>17</v>
      </c>
      <c r="M1470">
        <v>642.68000000000006</v>
      </c>
      <c r="N1470">
        <v>25.5</v>
      </c>
      <c r="Q1470">
        <v>617.18000000000006</v>
      </c>
      <c r="R1470" s="1"/>
    </row>
    <row r="1471" spans="1:18" x14ac:dyDescent="0.2">
      <c r="A1471" s="1" t="s">
        <v>53</v>
      </c>
      <c r="B1471">
        <v>4</v>
      </c>
      <c r="C1471" s="1" t="s">
        <v>372</v>
      </c>
      <c r="D1471" s="2">
        <v>45786</v>
      </c>
      <c r="E1471" s="1" t="s">
        <v>187</v>
      </c>
      <c r="F1471" s="1" t="s">
        <v>49</v>
      </c>
      <c r="G1471">
        <v>20</v>
      </c>
      <c r="H1471" t="s">
        <v>134</v>
      </c>
      <c r="I1471" t="s">
        <v>51</v>
      </c>
      <c r="J1471">
        <v>1000</v>
      </c>
      <c r="K1471" s="1" t="s">
        <v>49</v>
      </c>
      <c r="L1471">
        <v>13</v>
      </c>
      <c r="M1471">
        <v>700.76</v>
      </c>
      <c r="N1471">
        <v>29.9</v>
      </c>
      <c r="Q1471">
        <v>670.86</v>
      </c>
      <c r="R1471" s="1"/>
    </row>
    <row r="1472" spans="1:18" x14ac:dyDescent="0.2">
      <c r="A1472" s="1" t="s">
        <v>46</v>
      </c>
      <c r="B1472">
        <v>5</v>
      </c>
      <c r="C1472" s="1" t="s">
        <v>58</v>
      </c>
      <c r="D1472" s="2">
        <v>45786</v>
      </c>
      <c r="E1472" s="1" t="s">
        <v>48</v>
      </c>
      <c r="F1472" s="1" t="s">
        <v>49</v>
      </c>
      <c r="G1472">
        <v>12</v>
      </c>
      <c r="H1472">
        <v>5</v>
      </c>
      <c r="I1472">
        <v>0</v>
      </c>
      <c r="J1472" t="s">
        <v>51</v>
      </c>
      <c r="K1472" s="1" t="s">
        <v>49</v>
      </c>
      <c r="L1472">
        <v>10</v>
      </c>
      <c r="M1472">
        <v>597.06000000000006</v>
      </c>
      <c r="N1472">
        <v>15</v>
      </c>
      <c r="Q1472">
        <v>582.06000000000006</v>
      </c>
      <c r="R1472" s="1"/>
    </row>
    <row r="1473" spans="1:18" x14ac:dyDescent="0.2">
      <c r="A1473" s="1" t="s">
        <v>53</v>
      </c>
      <c r="B1473">
        <v>5</v>
      </c>
      <c r="C1473" s="1" t="s">
        <v>58</v>
      </c>
      <c r="D1473" s="2">
        <v>45786</v>
      </c>
      <c r="E1473" s="1" t="s">
        <v>48</v>
      </c>
      <c r="F1473" s="1" t="s">
        <v>49</v>
      </c>
      <c r="G1473">
        <v>12</v>
      </c>
      <c r="H1473">
        <v>5</v>
      </c>
      <c r="I1473">
        <v>0</v>
      </c>
      <c r="J1473" t="s">
        <v>51</v>
      </c>
      <c r="K1473" s="1" t="s">
        <v>49</v>
      </c>
      <c r="L1473">
        <v>10</v>
      </c>
      <c r="M1473">
        <v>543.17000000000007</v>
      </c>
      <c r="N1473">
        <v>14</v>
      </c>
      <c r="Q1473">
        <v>529.17000000000007</v>
      </c>
      <c r="R1473" s="1"/>
    </row>
    <row r="1474" spans="1:18" x14ac:dyDescent="0.2">
      <c r="A1474" s="1" t="s">
        <v>46</v>
      </c>
      <c r="B1474">
        <v>1</v>
      </c>
      <c r="C1474" s="1" t="s">
        <v>109</v>
      </c>
      <c r="D1474" s="2">
        <v>45787</v>
      </c>
      <c r="E1474" s="1" t="s">
        <v>48</v>
      </c>
      <c r="F1474" s="1" t="s">
        <v>49</v>
      </c>
      <c r="G1474">
        <v>5</v>
      </c>
      <c r="H1474" t="s">
        <v>76</v>
      </c>
      <c r="I1474">
        <v>0</v>
      </c>
      <c r="J1474" t="s">
        <v>51</v>
      </c>
      <c r="K1474" s="1" t="s">
        <v>49</v>
      </c>
      <c r="L1474">
        <v>7</v>
      </c>
      <c r="M1474">
        <v>120.38999999999999</v>
      </c>
      <c r="N1474">
        <v>3.5</v>
      </c>
      <c r="O1474">
        <v>20</v>
      </c>
      <c r="Q1474">
        <v>116.88999999999999</v>
      </c>
      <c r="R1474" s="1"/>
    </row>
    <row r="1475" spans="1:18" x14ac:dyDescent="0.2">
      <c r="A1475" s="1" t="s">
        <v>46</v>
      </c>
      <c r="B1475">
        <v>1</v>
      </c>
      <c r="C1475" s="1" t="s">
        <v>74</v>
      </c>
      <c r="D1475" s="2">
        <v>45787</v>
      </c>
      <c r="E1475" s="1" t="s">
        <v>48</v>
      </c>
      <c r="F1475" s="1" t="s">
        <v>49</v>
      </c>
      <c r="G1475">
        <v>4</v>
      </c>
      <c r="H1475" t="s">
        <v>76</v>
      </c>
      <c r="I1475">
        <v>0</v>
      </c>
      <c r="J1475" t="s">
        <v>51</v>
      </c>
      <c r="K1475" s="1" t="s">
        <v>49</v>
      </c>
      <c r="L1475">
        <v>4</v>
      </c>
      <c r="M1475">
        <v>75.760000000000005</v>
      </c>
      <c r="N1475">
        <v>1.6</v>
      </c>
      <c r="Q1475">
        <v>74.160000000000011</v>
      </c>
      <c r="R1475" s="1"/>
    </row>
    <row r="1476" spans="1:18" x14ac:dyDescent="0.2">
      <c r="A1476" s="1" t="s">
        <v>53</v>
      </c>
      <c r="B1476">
        <v>1</v>
      </c>
      <c r="C1476" s="1" t="s">
        <v>74</v>
      </c>
      <c r="D1476" s="2">
        <v>45787</v>
      </c>
      <c r="E1476" s="1" t="s">
        <v>48</v>
      </c>
      <c r="F1476" s="1" t="s">
        <v>49</v>
      </c>
      <c r="G1476">
        <v>4</v>
      </c>
      <c r="H1476" t="s">
        <v>76</v>
      </c>
      <c r="I1476">
        <v>0</v>
      </c>
      <c r="J1476" t="s">
        <v>51</v>
      </c>
      <c r="K1476" s="1" t="s">
        <v>49</v>
      </c>
      <c r="L1476">
        <v>9</v>
      </c>
      <c r="M1476">
        <v>186.36</v>
      </c>
      <c r="N1476">
        <v>3.6</v>
      </c>
      <c r="O1476">
        <v>10</v>
      </c>
      <c r="Q1476">
        <v>182.76000000000002</v>
      </c>
      <c r="R1476" s="1"/>
    </row>
    <row r="1477" spans="1:18" x14ac:dyDescent="0.2">
      <c r="A1477" s="1" t="s">
        <v>46</v>
      </c>
      <c r="B1477">
        <v>2</v>
      </c>
      <c r="C1477" s="1" t="s">
        <v>95</v>
      </c>
      <c r="D1477" s="2">
        <v>45787</v>
      </c>
      <c r="E1477" s="1" t="s">
        <v>48</v>
      </c>
      <c r="F1477" s="1" t="s">
        <v>49</v>
      </c>
      <c r="G1477">
        <v>2.5</v>
      </c>
      <c r="H1477" t="s">
        <v>76</v>
      </c>
      <c r="I1477">
        <v>0</v>
      </c>
      <c r="J1477" t="s">
        <v>51</v>
      </c>
      <c r="K1477" s="1" t="s">
        <v>49</v>
      </c>
      <c r="L1477">
        <v>6</v>
      </c>
      <c r="M1477">
        <v>110.65</v>
      </c>
      <c r="N1477">
        <v>1.5</v>
      </c>
      <c r="Q1477">
        <v>109.15</v>
      </c>
      <c r="R1477" s="1"/>
    </row>
    <row r="1478" spans="1:18" x14ac:dyDescent="0.2">
      <c r="A1478" s="1" t="s">
        <v>53</v>
      </c>
      <c r="B1478">
        <v>2</v>
      </c>
      <c r="C1478" s="1" t="s">
        <v>95</v>
      </c>
      <c r="D1478" s="2">
        <v>45787</v>
      </c>
      <c r="E1478" s="1" t="s">
        <v>48</v>
      </c>
      <c r="F1478" s="1" t="s">
        <v>49</v>
      </c>
      <c r="G1478">
        <v>2.5</v>
      </c>
      <c r="H1478" t="s">
        <v>76</v>
      </c>
      <c r="I1478">
        <v>0</v>
      </c>
      <c r="J1478" t="s">
        <v>51</v>
      </c>
      <c r="K1478" s="1" t="s">
        <v>49</v>
      </c>
      <c r="L1478">
        <v>6</v>
      </c>
      <c r="M1478">
        <v>118.26</v>
      </c>
      <c r="N1478">
        <v>1.5</v>
      </c>
      <c r="Q1478">
        <v>116.76</v>
      </c>
      <c r="R1478" s="1"/>
    </row>
    <row r="1479" spans="1:18" x14ac:dyDescent="0.2">
      <c r="A1479" s="1" t="s">
        <v>46</v>
      </c>
      <c r="B1479">
        <v>4</v>
      </c>
      <c r="C1479" s="1" t="s">
        <v>372</v>
      </c>
      <c r="D1479" s="2">
        <v>45787</v>
      </c>
      <c r="E1479" s="1" t="s">
        <v>187</v>
      </c>
      <c r="F1479" s="1" t="s">
        <v>49</v>
      </c>
      <c r="G1479">
        <v>20</v>
      </c>
      <c r="H1479" t="s">
        <v>134</v>
      </c>
      <c r="I1479" t="s">
        <v>51</v>
      </c>
      <c r="J1479">
        <v>1000</v>
      </c>
      <c r="K1479" s="1" t="s">
        <v>49</v>
      </c>
      <c r="L1479">
        <v>8</v>
      </c>
      <c r="M1479">
        <v>485.17</v>
      </c>
      <c r="N1479">
        <v>20</v>
      </c>
      <c r="Q1479">
        <v>465.17</v>
      </c>
      <c r="R1479" s="1"/>
    </row>
    <row r="1480" spans="1:18" x14ac:dyDescent="0.2">
      <c r="A1480" s="1" t="s">
        <v>46</v>
      </c>
      <c r="B1480">
        <v>4</v>
      </c>
      <c r="C1480" s="1" t="s">
        <v>457</v>
      </c>
      <c r="D1480" s="2">
        <v>45787</v>
      </c>
      <c r="E1480" s="1" t="s">
        <v>452</v>
      </c>
      <c r="F1480" s="1" t="s">
        <v>49</v>
      </c>
      <c r="G1480">
        <v>16.2</v>
      </c>
      <c r="H1480" t="s">
        <v>51</v>
      </c>
      <c r="I1480" t="s">
        <v>100</v>
      </c>
      <c r="J1480">
        <v>1500</v>
      </c>
      <c r="K1480" s="1" t="s">
        <v>49</v>
      </c>
      <c r="L1480">
        <v>15</v>
      </c>
      <c r="M1480">
        <v>702.09000000000015</v>
      </c>
      <c r="N1480">
        <v>28.5</v>
      </c>
      <c r="Q1480">
        <v>673.59000000000015</v>
      </c>
      <c r="R1480" s="1"/>
    </row>
    <row r="1481" spans="1:18" x14ac:dyDescent="0.2">
      <c r="A1481" s="1" t="s">
        <v>53</v>
      </c>
      <c r="B1481">
        <v>4</v>
      </c>
      <c r="C1481" s="1" t="s">
        <v>55</v>
      </c>
      <c r="D1481" s="2">
        <v>45787</v>
      </c>
      <c r="E1481" s="1" t="s">
        <v>48</v>
      </c>
      <c r="F1481" s="1" t="s">
        <v>49</v>
      </c>
      <c r="G1481">
        <v>7</v>
      </c>
      <c r="H1481">
        <v>5</v>
      </c>
      <c r="I1481">
        <v>0</v>
      </c>
      <c r="J1481" t="s">
        <v>51</v>
      </c>
      <c r="K1481" s="1" t="s">
        <v>49</v>
      </c>
      <c r="L1481">
        <v>5</v>
      </c>
      <c r="M1481">
        <v>153.78</v>
      </c>
      <c r="N1481">
        <v>4.5</v>
      </c>
      <c r="Q1481">
        <v>149.28</v>
      </c>
      <c r="R1481" s="1"/>
    </row>
    <row r="1482" spans="1:18" x14ac:dyDescent="0.2">
      <c r="A1482" s="1" t="s">
        <v>46</v>
      </c>
      <c r="B1482">
        <v>5</v>
      </c>
      <c r="C1482" s="1" t="s">
        <v>58</v>
      </c>
      <c r="D1482" s="2">
        <v>45787</v>
      </c>
      <c r="E1482" s="1" t="s">
        <v>48</v>
      </c>
      <c r="F1482" s="1" t="s">
        <v>49</v>
      </c>
      <c r="G1482">
        <v>12</v>
      </c>
      <c r="H1482">
        <v>5</v>
      </c>
      <c r="I1482">
        <v>0</v>
      </c>
      <c r="J1482" t="s">
        <v>51</v>
      </c>
      <c r="K1482" s="1" t="s">
        <v>49</v>
      </c>
      <c r="L1482">
        <v>8</v>
      </c>
      <c r="M1482">
        <v>464.78</v>
      </c>
      <c r="N1482">
        <v>11.2</v>
      </c>
      <c r="Q1482">
        <v>453.58</v>
      </c>
      <c r="R1482" s="1"/>
    </row>
    <row r="1483" spans="1:18" x14ac:dyDescent="0.2">
      <c r="A1483" s="1" t="s">
        <v>53</v>
      </c>
      <c r="B1483">
        <v>5</v>
      </c>
      <c r="C1483" s="1" t="s">
        <v>58</v>
      </c>
      <c r="D1483" s="2">
        <v>45787</v>
      </c>
      <c r="E1483" s="1" t="s">
        <v>48</v>
      </c>
      <c r="F1483" s="1" t="s">
        <v>49</v>
      </c>
      <c r="G1483">
        <v>12</v>
      </c>
      <c r="H1483">
        <v>5</v>
      </c>
      <c r="I1483">
        <v>0</v>
      </c>
      <c r="J1483" t="s">
        <v>51</v>
      </c>
      <c r="K1483" s="1" t="s">
        <v>49</v>
      </c>
      <c r="L1483">
        <v>7</v>
      </c>
      <c r="M1483">
        <v>366.5</v>
      </c>
      <c r="N1483">
        <v>9.7999999999999989</v>
      </c>
      <c r="Q1483">
        <v>356.7</v>
      </c>
      <c r="R1483" s="1"/>
    </row>
    <row r="1484" spans="1:18" x14ac:dyDescent="0.2">
      <c r="A1484" s="1" t="s">
        <v>53</v>
      </c>
      <c r="B1484">
        <v>5</v>
      </c>
      <c r="C1484" s="1" t="s">
        <v>73</v>
      </c>
      <c r="D1484" s="2">
        <v>45787</v>
      </c>
      <c r="E1484" s="1" t="s">
        <v>48</v>
      </c>
      <c r="F1484" s="1" t="s">
        <v>49</v>
      </c>
      <c r="G1484">
        <v>9</v>
      </c>
      <c r="H1484">
        <v>5</v>
      </c>
      <c r="I1484">
        <v>0</v>
      </c>
      <c r="J1484" t="s">
        <v>51</v>
      </c>
      <c r="K1484" s="1" t="s">
        <v>49</v>
      </c>
      <c r="L1484">
        <v>1</v>
      </c>
      <c r="M1484">
        <v>56.31</v>
      </c>
      <c r="N1484">
        <v>1.01</v>
      </c>
      <c r="Q1484">
        <v>55.300000000000004</v>
      </c>
      <c r="R1484" s="1"/>
    </row>
    <row r="1485" spans="1:18" x14ac:dyDescent="0.2">
      <c r="A1485" s="1" t="s">
        <v>46</v>
      </c>
      <c r="B1485">
        <v>1</v>
      </c>
      <c r="C1485" s="1" t="s">
        <v>74</v>
      </c>
      <c r="D1485" s="2">
        <v>45788</v>
      </c>
      <c r="E1485" s="1" t="s">
        <v>48</v>
      </c>
      <c r="F1485" s="1" t="s">
        <v>49</v>
      </c>
      <c r="G1485">
        <v>4</v>
      </c>
      <c r="H1485" t="s">
        <v>76</v>
      </c>
      <c r="I1485">
        <v>0</v>
      </c>
      <c r="J1485" t="s">
        <v>51</v>
      </c>
      <c r="K1485" s="1" t="s">
        <v>49</v>
      </c>
      <c r="L1485">
        <v>5</v>
      </c>
      <c r="M1485">
        <v>107.18</v>
      </c>
      <c r="N1485">
        <v>2</v>
      </c>
      <c r="O1485">
        <v>24</v>
      </c>
      <c r="Q1485">
        <v>105.18</v>
      </c>
      <c r="R1485" s="1"/>
    </row>
    <row r="1486" spans="1:18" x14ac:dyDescent="0.2">
      <c r="A1486" s="1" t="s">
        <v>53</v>
      </c>
      <c r="B1486">
        <v>1</v>
      </c>
      <c r="C1486" s="1" t="s">
        <v>74</v>
      </c>
      <c r="D1486" s="2">
        <v>45788</v>
      </c>
      <c r="E1486" s="1" t="s">
        <v>48</v>
      </c>
      <c r="F1486" s="1" t="s">
        <v>49</v>
      </c>
      <c r="G1486">
        <v>4</v>
      </c>
      <c r="H1486" t="s">
        <v>76</v>
      </c>
      <c r="I1486">
        <v>0</v>
      </c>
      <c r="J1486" t="s">
        <v>51</v>
      </c>
      <c r="K1486" s="1" t="s">
        <v>49</v>
      </c>
      <c r="L1486">
        <v>8</v>
      </c>
      <c r="M1486">
        <v>167.87</v>
      </c>
      <c r="N1486">
        <v>3.2</v>
      </c>
      <c r="O1486">
        <v>17</v>
      </c>
      <c r="Q1486">
        <v>164.67000000000002</v>
      </c>
      <c r="R1486" s="1"/>
    </row>
    <row r="1487" spans="1:18" x14ac:dyDescent="0.2">
      <c r="A1487" s="1" t="s">
        <v>46</v>
      </c>
      <c r="B1487">
        <v>2</v>
      </c>
      <c r="C1487" s="1" t="s">
        <v>95</v>
      </c>
      <c r="D1487" s="2">
        <v>45788</v>
      </c>
      <c r="E1487" s="1" t="s">
        <v>48</v>
      </c>
      <c r="F1487" s="1" t="s">
        <v>49</v>
      </c>
      <c r="G1487">
        <v>2.5</v>
      </c>
      <c r="H1487" t="s">
        <v>76</v>
      </c>
      <c r="I1487">
        <v>0</v>
      </c>
      <c r="J1487" t="s">
        <v>51</v>
      </c>
      <c r="K1487" s="1" t="s">
        <v>49</v>
      </c>
      <c r="L1487">
        <v>7</v>
      </c>
      <c r="M1487">
        <v>107.88</v>
      </c>
      <c r="N1487">
        <v>1.75</v>
      </c>
      <c r="Q1487">
        <v>106.13</v>
      </c>
      <c r="R1487" s="1"/>
    </row>
    <row r="1488" spans="1:18" x14ac:dyDescent="0.2">
      <c r="A1488" s="1" t="s">
        <v>53</v>
      </c>
      <c r="B1488">
        <v>2</v>
      </c>
      <c r="C1488" s="1" t="s">
        <v>95</v>
      </c>
      <c r="D1488" s="2">
        <v>45788</v>
      </c>
      <c r="E1488" s="1" t="s">
        <v>48</v>
      </c>
      <c r="F1488" s="1" t="s">
        <v>49</v>
      </c>
      <c r="G1488">
        <v>2.5</v>
      </c>
      <c r="H1488" t="s">
        <v>76</v>
      </c>
      <c r="I1488">
        <v>0</v>
      </c>
      <c r="J1488" t="s">
        <v>51</v>
      </c>
      <c r="K1488" s="1" t="s">
        <v>49</v>
      </c>
      <c r="L1488">
        <v>6</v>
      </c>
      <c r="M1488">
        <v>111.04</v>
      </c>
      <c r="N1488">
        <v>1.5</v>
      </c>
      <c r="Q1488">
        <v>109.54</v>
      </c>
      <c r="R1488" s="1"/>
    </row>
    <row r="1489" spans="1:18" x14ac:dyDescent="0.2">
      <c r="A1489" s="1" t="s">
        <v>46</v>
      </c>
      <c r="B1489">
        <v>3</v>
      </c>
      <c r="C1489" s="1" t="s">
        <v>55</v>
      </c>
      <c r="D1489" s="2">
        <v>45788</v>
      </c>
      <c r="E1489" s="1" t="s">
        <v>48</v>
      </c>
      <c r="F1489" s="1" t="s">
        <v>49</v>
      </c>
      <c r="G1489">
        <v>7</v>
      </c>
      <c r="H1489">
        <v>5</v>
      </c>
      <c r="I1489">
        <v>0</v>
      </c>
      <c r="J1489" t="s">
        <v>51</v>
      </c>
      <c r="K1489" s="1" t="s">
        <v>49</v>
      </c>
      <c r="L1489">
        <v>1</v>
      </c>
      <c r="M1489">
        <v>38.200000000000003</v>
      </c>
      <c r="N1489">
        <v>0.7</v>
      </c>
      <c r="Q1489">
        <v>37.5</v>
      </c>
      <c r="R1489" s="1"/>
    </row>
    <row r="1490" spans="1:18" x14ac:dyDescent="0.2">
      <c r="A1490" s="1" t="s">
        <v>53</v>
      </c>
      <c r="B1490">
        <v>3</v>
      </c>
      <c r="C1490" s="1" t="s">
        <v>55</v>
      </c>
      <c r="D1490" s="2">
        <v>45788</v>
      </c>
      <c r="E1490" s="1" t="s">
        <v>48</v>
      </c>
      <c r="F1490" s="1" t="s">
        <v>49</v>
      </c>
      <c r="G1490">
        <v>7</v>
      </c>
      <c r="H1490">
        <v>5</v>
      </c>
      <c r="I1490">
        <v>0</v>
      </c>
      <c r="J1490" t="s">
        <v>51</v>
      </c>
      <c r="K1490" s="1" t="s">
        <v>49</v>
      </c>
      <c r="L1490">
        <v>8</v>
      </c>
      <c r="M1490">
        <v>288.2</v>
      </c>
      <c r="N1490">
        <v>6.4</v>
      </c>
      <c r="Q1490">
        <v>281.8</v>
      </c>
      <c r="R1490" s="1"/>
    </row>
    <row r="1491" spans="1:18" x14ac:dyDescent="0.2">
      <c r="A1491" s="1" t="s">
        <v>46</v>
      </c>
      <c r="B1491">
        <v>4</v>
      </c>
      <c r="C1491" s="1" t="s">
        <v>457</v>
      </c>
      <c r="D1491" s="2">
        <v>45788</v>
      </c>
      <c r="E1491" s="1" t="s">
        <v>452</v>
      </c>
      <c r="F1491" s="1" t="s">
        <v>49</v>
      </c>
      <c r="G1491">
        <v>16.2</v>
      </c>
      <c r="H1491" t="s">
        <v>51</v>
      </c>
      <c r="I1491" t="s">
        <v>100</v>
      </c>
      <c r="J1491">
        <v>1500</v>
      </c>
      <c r="K1491" s="1" t="s">
        <v>49</v>
      </c>
      <c r="L1491">
        <v>8</v>
      </c>
      <c r="M1491">
        <v>464.46</v>
      </c>
      <c r="N1491">
        <v>15.2</v>
      </c>
      <c r="Q1491">
        <v>449.26</v>
      </c>
      <c r="R1491" s="1"/>
    </row>
    <row r="1492" spans="1:18" x14ac:dyDescent="0.2">
      <c r="A1492" s="1" t="s">
        <v>46</v>
      </c>
      <c r="B1492">
        <v>5</v>
      </c>
      <c r="C1492" s="1" t="s">
        <v>73</v>
      </c>
      <c r="D1492" s="2">
        <v>45788</v>
      </c>
      <c r="E1492" s="1" t="s">
        <v>48</v>
      </c>
      <c r="F1492" s="1" t="s">
        <v>49</v>
      </c>
      <c r="G1492">
        <v>9</v>
      </c>
      <c r="H1492">
        <v>5</v>
      </c>
      <c r="I1492">
        <v>0</v>
      </c>
      <c r="J1492" t="s">
        <v>51</v>
      </c>
      <c r="K1492" s="1" t="s">
        <v>49</v>
      </c>
      <c r="L1492">
        <v>9</v>
      </c>
      <c r="M1492">
        <v>422.95</v>
      </c>
      <c r="N1492">
        <v>8.1</v>
      </c>
      <c r="Q1492">
        <v>414.84999999999997</v>
      </c>
      <c r="R1492" s="1"/>
    </row>
    <row r="1493" spans="1:18" x14ac:dyDescent="0.2">
      <c r="A1493" s="1" t="s">
        <v>53</v>
      </c>
      <c r="B1493">
        <v>5</v>
      </c>
      <c r="C1493" s="1" t="s">
        <v>73</v>
      </c>
      <c r="D1493" s="2">
        <v>45788</v>
      </c>
      <c r="E1493" s="1" t="s">
        <v>48</v>
      </c>
      <c r="F1493" s="1" t="s">
        <v>49</v>
      </c>
      <c r="G1493">
        <v>9</v>
      </c>
      <c r="H1493">
        <v>5</v>
      </c>
      <c r="I1493">
        <v>0</v>
      </c>
      <c r="J1493" t="s">
        <v>51</v>
      </c>
      <c r="K1493" s="1" t="s">
        <v>49</v>
      </c>
      <c r="L1493">
        <v>9</v>
      </c>
      <c r="M1493">
        <v>427.96999999999997</v>
      </c>
      <c r="N1493">
        <v>13.5</v>
      </c>
      <c r="Q1493">
        <v>414.46999999999997</v>
      </c>
      <c r="R1493" s="1"/>
    </row>
    <row r="1494" spans="1:18" x14ac:dyDescent="0.2">
      <c r="A1494" s="1" t="s">
        <v>46</v>
      </c>
      <c r="B1494">
        <v>1</v>
      </c>
      <c r="C1494" s="1" t="s">
        <v>74</v>
      </c>
      <c r="D1494" s="2">
        <v>45789</v>
      </c>
      <c r="E1494" s="1" t="s">
        <v>48</v>
      </c>
      <c r="F1494" s="1" t="s">
        <v>49</v>
      </c>
      <c r="G1494">
        <v>4</v>
      </c>
      <c r="H1494" t="s">
        <v>76</v>
      </c>
      <c r="I1494">
        <v>0</v>
      </c>
      <c r="J1494" t="s">
        <v>51</v>
      </c>
      <c r="K1494" s="1" t="s">
        <v>49</v>
      </c>
      <c r="L1494">
        <v>8</v>
      </c>
      <c r="M1494">
        <v>150.92999999999998</v>
      </c>
      <c r="N1494">
        <v>3.2</v>
      </c>
      <c r="O1494">
        <v>40</v>
      </c>
      <c r="Q1494">
        <v>147.72999999999999</v>
      </c>
      <c r="R1494" s="1"/>
    </row>
    <row r="1495" spans="1:18" x14ac:dyDescent="0.2">
      <c r="A1495" s="1" t="s">
        <v>53</v>
      </c>
      <c r="B1495">
        <v>1</v>
      </c>
      <c r="C1495" s="1" t="s">
        <v>74</v>
      </c>
      <c r="D1495" s="2">
        <v>45789</v>
      </c>
      <c r="E1495" s="1" t="s">
        <v>48</v>
      </c>
      <c r="F1495" s="1" t="s">
        <v>49</v>
      </c>
      <c r="G1495">
        <v>4</v>
      </c>
      <c r="H1495" t="s">
        <v>76</v>
      </c>
      <c r="I1495">
        <v>0</v>
      </c>
      <c r="J1495" t="s">
        <v>51</v>
      </c>
      <c r="K1495" s="1" t="s">
        <v>49</v>
      </c>
      <c r="L1495">
        <v>8</v>
      </c>
      <c r="M1495">
        <v>155.45000000000002</v>
      </c>
      <c r="N1495">
        <v>3.2</v>
      </c>
      <c r="O1495">
        <v>36</v>
      </c>
      <c r="Q1495">
        <v>152.25000000000003</v>
      </c>
      <c r="R1495" s="1"/>
    </row>
    <row r="1496" spans="1:18" x14ac:dyDescent="0.2">
      <c r="A1496" s="1" t="s">
        <v>46</v>
      </c>
      <c r="B1496">
        <v>2</v>
      </c>
      <c r="C1496" s="1" t="s">
        <v>95</v>
      </c>
      <c r="D1496" s="2">
        <v>45789</v>
      </c>
      <c r="E1496" s="1" t="s">
        <v>48</v>
      </c>
      <c r="F1496" s="1" t="s">
        <v>49</v>
      </c>
      <c r="G1496">
        <v>2.5</v>
      </c>
      <c r="H1496" t="s">
        <v>76</v>
      </c>
      <c r="I1496">
        <v>0</v>
      </c>
      <c r="J1496" t="s">
        <v>51</v>
      </c>
      <c r="K1496" s="1" t="s">
        <v>49</v>
      </c>
      <c r="L1496">
        <v>8</v>
      </c>
      <c r="M1496">
        <v>118.19000000000001</v>
      </c>
      <c r="N1496">
        <v>2</v>
      </c>
      <c r="Q1496">
        <v>116.19000000000001</v>
      </c>
      <c r="R1496" s="1"/>
    </row>
    <row r="1497" spans="1:18" x14ac:dyDescent="0.2">
      <c r="A1497" s="1" t="s">
        <v>53</v>
      </c>
      <c r="B1497">
        <v>2</v>
      </c>
      <c r="C1497" s="1" t="s">
        <v>95</v>
      </c>
      <c r="D1497" s="2">
        <v>45789</v>
      </c>
      <c r="E1497" s="1" t="s">
        <v>48</v>
      </c>
      <c r="F1497" s="1" t="s">
        <v>49</v>
      </c>
      <c r="G1497">
        <v>2.5</v>
      </c>
      <c r="H1497" t="s">
        <v>76</v>
      </c>
      <c r="I1497">
        <v>0</v>
      </c>
      <c r="J1497" t="s">
        <v>51</v>
      </c>
      <c r="K1497" s="1" t="s">
        <v>49</v>
      </c>
      <c r="L1497">
        <v>6</v>
      </c>
      <c r="M1497">
        <v>116.31</v>
      </c>
      <c r="N1497">
        <v>1.5</v>
      </c>
      <c r="Q1497">
        <v>114.81</v>
      </c>
      <c r="R1497" s="1"/>
    </row>
    <row r="1498" spans="1:18" x14ac:dyDescent="0.2">
      <c r="A1498" s="1" t="s">
        <v>46</v>
      </c>
      <c r="B1498">
        <v>3</v>
      </c>
      <c r="C1498" s="1" t="s">
        <v>458</v>
      </c>
      <c r="D1498" s="2">
        <v>45789</v>
      </c>
      <c r="E1498" s="1" t="s">
        <v>57</v>
      </c>
      <c r="F1498" s="1" t="s">
        <v>49</v>
      </c>
      <c r="G1498">
        <v>7</v>
      </c>
      <c r="H1498">
        <v>5</v>
      </c>
      <c r="I1498">
        <v>0</v>
      </c>
      <c r="J1498">
        <v>3000</v>
      </c>
      <c r="K1498" s="1" t="s">
        <v>49</v>
      </c>
      <c r="L1498">
        <v>9</v>
      </c>
      <c r="M1498">
        <v>256.23</v>
      </c>
      <c r="N1498">
        <v>8.1</v>
      </c>
      <c r="Q1498">
        <v>248.13000000000002</v>
      </c>
      <c r="R1498" s="1"/>
    </row>
    <row r="1499" spans="1:18" x14ac:dyDescent="0.2">
      <c r="A1499" s="1" t="s">
        <v>53</v>
      </c>
      <c r="B1499">
        <v>3</v>
      </c>
      <c r="C1499" s="1" t="s">
        <v>458</v>
      </c>
      <c r="D1499" s="2">
        <v>45789</v>
      </c>
      <c r="E1499" s="1" t="s">
        <v>57</v>
      </c>
      <c r="F1499" s="1" t="s">
        <v>49</v>
      </c>
      <c r="G1499">
        <v>7</v>
      </c>
      <c r="H1499">
        <v>5</v>
      </c>
      <c r="I1499">
        <v>0</v>
      </c>
      <c r="J1499">
        <v>3000</v>
      </c>
      <c r="K1499" s="1" t="s">
        <v>49</v>
      </c>
      <c r="L1499">
        <v>8</v>
      </c>
      <c r="M1499">
        <v>283.93</v>
      </c>
      <c r="N1499">
        <v>7.2</v>
      </c>
      <c r="Q1499">
        <v>276.73</v>
      </c>
      <c r="R1499" s="1"/>
    </row>
    <row r="1500" spans="1:18" x14ac:dyDescent="0.2">
      <c r="A1500" s="1" t="s">
        <v>53</v>
      </c>
      <c r="B1500">
        <v>4</v>
      </c>
      <c r="C1500" s="1" t="s">
        <v>459</v>
      </c>
      <c r="D1500" s="2">
        <v>45789</v>
      </c>
      <c r="E1500" s="1" t="s">
        <v>57</v>
      </c>
      <c r="F1500" s="1" t="s">
        <v>49</v>
      </c>
      <c r="G1500">
        <v>15</v>
      </c>
      <c r="H1500">
        <v>6.5</v>
      </c>
      <c r="I1500">
        <v>0</v>
      </c>
      <c r="J1500">
        <v>800</v>
      </c>
      <c r="K1500" s="1" t="s">
        <v>49</v>
      </c>
      <c r="L1500">
        <v>18</v>
      </c>
      <c r="M1500">
        <v>608.04</v>
      </c>
      <c r="N1500">
        <v>32.4</v>
      </c>
      <c r="Q1500">
        <v>575.64</v>
      </c>
      <c r="R1500" s="1"/>
    </row>
    <row r="1501" spans="1:18" x14ac:dyDescent="0.2">
      <c r="A1501" s="1" t="s">
        <v>46</v>
      </c>
      <c r="B1501">
        <v>5</v>
      </c>
      <c r="C1501" s="1" t="s">
        <v>73</v>
      </c>
      <c r="D1501" s="2">
        <v>45789</v>
      </c>
      <c r="E1501" s="1" t="s">
        <v>48</v>
      </c>
      <c r="F1501" s="1" t="s">
        <v>49</v>
      </c>
      <c r="G1501">
        <v>9</v>
      </c>
      <c r="H1501">
        <v>5</v>
      </c>
      <c r="I1501">
        <v>0</v>
      </c>
      <c r="J1501" t="s">
        <v>51</v>
      </c>
      <c r="K1501" s="1" t="s">
        <v>49</v>
      </c>
      <c r="L1501">
        <v>7</v>
      </c>
      <c r="M1501">
        <v>246.73999999999998</v>
      </c>
      <c r="N1501">
        <v>7.7000000000000011</v>
      </c>
      <c r="Q1501">
        <v>239.04</v>
      </c>
      <c r="R1501" s="1"/>
    </row>
    <row r="1502" spans="1:18" x14ac:dyDescent="0.2">
      <c r="A1502" s="1" t="s">
        <v>46</v>
      </c>
      <c r="B1502">
        <v>5</v>
      </c>
      <c r="C1502" s="1" t="s">
        <v>460</v>
      </c>
      <c r="D1502" s="2">
        <v>45789</v>
      </c>
      <c r="E1502" s="1" t="s">
        <v>57</v>
      </c>
      <c r="F1502" s="1" t="s">
        <v>49</v>
      </c>
      <c r="G1502">
        <v>10</v>
      </c>
      <c r="H1502">
        <v>4.5</v>
      </c>
      <c r="I1502">
        <v>0</v>
      </c>
      <c r="J1502">
        <v>200</v>
      </c>
      <c r="K1502" s="1" t="s">
        <v>49</v>
      </c>
      <c r="L1502">
        <v>5</v>
      </c>
      <c r="M1502">
        <v>159.49</v>
      </c>
      <c r="N1502">
        <v>6</v>
      </c>
      <c r="Q1502">
        <v>153.49</v>
      </c>
      <c r="R1502" s="1"/>
    </row>
    <row r="1503" spans="1:18" x14ac:dyDescent="0.2">
      <c r="A1503" s="1" t="s">
        <v>53</v>
      </c>
      <c r="B1503">
        <v>5</v>
      </c>
      <c r="C1503" s="1" t="s">
        <v>460</v>
      </c>
      <c r="D1503" s="2">
        <v>45789</v>
      </c>
      <c r="E1503" s="1" t="s">
        <v>57</v>
      </c>
      <c r="F1503" s="1" t="s">
        <v>49</v>
      </c>
      <c r="G1503">
        <v>10</v>
      </c>
      <c r="H1503">
        <v>4.5</v>
      </c>
      <c r="I1503">
        <v>0</v>
      </c>
      <c r="J1503">
        <v>200</v>
      </c>
      <c r="K1503" s="1" t="s">
        <v>49</v>
      </c>
      <c r="L1503">
        <v>9</v>
      </c>
      <c r="M1503">
        <v>453.00000000000006</v>
      </c>
      <c r="N1503">
        <v>9.9</v>
      </c>
      <c r="Q1503">
        <v>443.10000000000008</v>
      </c>
      <c r="R1503" s="1"/>
    </row>
    <row r="1504" spans="1:18" x14ac:dyDescent="0.2">
      <c r="A1504" s="1" t="s">
        <v>46</v>
      </c>
      <c r="B1504">
        <v>1</v>
      </c>
      <c r="C1504" s="1" t="s">
        <v>74</v>
      </c>
      <c r="D1504" s="2">
        <v>45790</v>
      </c>
      <c r="E1504" s="1" t="s">
        <v>48</v>
      </c>
      <c r="F1504" s="1" t="s">
        <v>49</v>
      </c>
      <c r="G1504">
        <v>4</v>
      </c>
      <c r="H1504" t="s">
        <v>76</v>
      </c>
      <c r="I1504">
        <v>0</v>
      </c>
      <c r="J1504" t="s">
        <v>51</v>
      </c>
      <c r="K1504" s="1" t="s">
        <v>49</v>
      </c>
      <c r="L1504">
        <v>8</v>
      </c>
      <c r="M1504">
        <v>153.6</v>
      </c>
      <c r="N1504">
        <v>3.2</v>
      </c>
      <c r="O1504">
        <v>21</v>
      </c>
      <c r="Q1504">
        <v>150.4</v>
      </c>
      <c r="R1504" s="1"/>
    </row>
    <row r="1505" spans="1:18" x14ac:dyDescent="0.2">
      <c r="A1505" s="1" t="s">
        <v>53</v>
      </c>
      <c r="B1505">
        <v>1</v>
      </c>
      <c r="C1505" s="1" t="s">
        <v>74</v>
      </c>
      <c r="D1505" s="2">
        <v>45790</v>
      </c>
      <c r="E1505" s="1" t="s">
        <v>48</v>
      </c>
      <c r="F1505" s="1" t="s">
        <v>49</v>
      </c>
      <c r="G1505">
        <v>4</v>
      </c>
      <c r="H1505" t="s">
        <v>76</v>
      </c>
      <c r="I1505">
        <v>0</v>
      </c>
      <c r="J1505" t="s">
        <v>51</v>
      </c>
      <c r="K1505" s="1" t="s">
        <v>49</v>
      </c>
      <c r="L1505">
        <v>9</v>
      </c>
      <c r="M1505">
        <v>173.85999999999999</v>
      </c>
      <c r="N1505">
        <v>3.6</v>
      </c>
      <c r="O1505">
        <v>31</v>
      </c>
      <c r="Q1505">
        <v>170.26</v>
      </c>
      <c r="R1505" s="1"/>
    </row>
    <row r="1506" spans="1:18" x14ac:dyDescent="0.2">
      <c r="A1506" s="1" t="s">
        <v>46</v>
      </c>
      <c r="B1506">
        <v>2</v>
      </c>
      <c r="C1506" s="1" t="s">
        <v>95</v>
      </c>
      <c r="D1506" s="2">
        <v>45790</v>
      </c>
      <c r="E1506" s="1" t="s">
        <v>48</v>
      </c>
      <c r="F1506" s="1" t="s">
        <v>49</v>
      </c>
      <c r="G1506">
        <v>2.5</v>
      </c>
      <c r="H1506" t="s">
        <v>76</v>
      </c>
      <c r="I1506">
        <v>0</v>
      </c>
      <c r="J1506" t="s">
        <v>51</v>
      </c>
      <c r="K1506" s="1" t="s">
        <v>49</v>
      </c>
      <c r="L1506">
        <v>9</v>
      </c>
      <c r="M1506">
        <v>150.19999999999996</v>
      </c>
      <c r="N1506">
        <v>2.25</v>
      </c>
      <c r="Q1506">
        <v>147.94999999999996</v>
      </c>
      <c r="R1506" s="1"/>
    </row>
    <row r="1507" spans="1:18" x14ac:dyDescent="0.2">
      <c r="A1507" s="1" t="s">
        <v>53</v>
      </c>
      <c r="B1507">
        <v>2</v>
      </c>
      <c r="C1507" s="1" t="s">
        <v>47</v>
      </c>
      <c r="D1507" s="2">
        <v>45790</v>
      </c>
      <c r="E1507" s="1" t="s">
        <v>48</v>
      </c>
      <c r="F1507" s="1" t="s">
        <v>49</v>
      </c>
      <c r="G1507">
        <v>3</v>
      </c>
      <c r="H1507" t="s">
        <v>76</v>
      </c>
      <c r="I1507">
        <v>0</v>
      </c>
      <c r="J1507" t="s">
        <v>51</v>
      </c>
      <c r="K1507" s="1" t="s">
        <v>49</v>
      </c>
      <c r="L1507">
        <v>7</v>
      </c>
      <c r="M1507">
        <v>102.78</v>
      </c>
      <c r="N1507">
        <v>2.1</v>
      </c>
      <c r="Q1507">
        <v>100.68</v>
      </c>
      <c r="R1507" s="1"/>
    </row>
    <row r="1508" spans="1:18" x14ac:dyDescent="0.2">
      <c r="A1508" s="1" t="s">
        <v>53</v>
      </c>
      <c r="B1508">
        <v>2</v>
      </c>
      <c r="C1508" s="1" t="s">
        <v>95</v>
      </c>
      <c r="D1508" s="2">
        <v>45790</v>
      </c>
      <c r="E1508" s="1" t="s">
        <v>48</v>
      </c>
      <c r="F1508" s="1" t="s">
        <v>49</v>
      </c>
      <c r="G1508">
        <v>2.5</v>
      </c>
      <c r="H1508" t="s">
        <v>76</v>
      </c>
      <c r="I1508">
        <v>0</v>
      </c>
      <c r="J1508" t="s">
        <v>51</v>
      </c>
      <c r="K1508" s="1" t="s">
        <v>49</v>
      </c>
      <c r="L1508">
        <v>1</v>
      </c>
      <c r="M1508">
        <v>14</v>
      </c>
      <c r="N1508">
        <v>0.25</v>
      </c>
      <c r="Q1508">
        <v>13.75</v>
      </c>
      <c r="R1508" s="1"/>
    </row>
    <row r="1509" spans="1:18" x14ac:dyDescent="0.2">
      <c r="A1509" s="1" t="s">
        <v>46</v>
      </c>
      <c r="B1509">
        <v>3</v>
      </c>
      <c r="C1509" s="1" t="s">
        <v>55</v>
      </c>
      <c r="D1509" s="2">
        <v>45790</v>
      </c>
      <c r="E1509" s="1" t="s">
        <v>48</v>
      </c>
      <c r="F1509" s="1" t="s">
        <v>49</v>
      </c>
      <c r="G1509">
        <v>7</v>
      </c>
      <c r="H1509">
        <v>5</v>
      </c>
      <c r="I1509">
        <v>0</v>
      </c>
      <c r="J1509" t="s">
        <v>51</v>
      </c>
      <c r="K1509" s="1" t="s">
        <v>49</v>
      </c>
      <c r="L1509">
        <v>9</v>
      </c>
      <c r="M1509">
        <v>298.68</v>
      </c>
      <c r="N1509">
        <v>8.1</v>
      </c>
      <c r="Q1509">
        <v>290.58</v>
      </c>
      <c r="R1509" s="1"/>
    </row>
    <row r="1510" spans="1:18" x14ac:dyDescent="0.2">
      <c r="A1510" s="1" t="s">
        <v>53</v>
      </c>
      <c r="B1510">
        <v>3</v>
      </c>
      <c r="C1510" s="1" t="s">
        <v>55</v>
      </c>
      <c r="D1510" s="2">
        <v>45790</v>
      </c>
      <c r="E1510" s="1" t="s">
        <v>48</v>
      </c>
      <c r="F1510" s="1" t="s">
        <v>49</v>
      </c>
      <c r="G1510">
        <v>7</v>
      </c>
      <c r="H1510">
        <v>5</v>
      </c>
      <c r="I1510">
        <v>0</v>
      </c>
      <c r="J1510" t="s">
        <v>51</v>
      </c>
      <c r="K1510" s="1" t="s">
        <v>49</v>
      </c>
      <c r="L1510">
        <v>8</v>
      </c>
      <c r="M1510">
        <v>293.91999999999996</v>
      </c>
      <c r="N1510">
        <v>6.3</v>
      </c>
      <c r="Q1510">
        <v>287.61999999999995</v>
      </c>
      <c r="R1510" s="1"/>
    </row>
    <row r="1511" spans="1:18" x14ac:dyDescent="0.2">
      <c r="A1511" s="1" t="s">
        <v>46</v>
      </c>
      <c r="B1511">
        <v>4</v>
      </c>
      <c r="C1511" s="1" t="s">
        <v>459</v>
      </c>
      <c r="D1511" s="2">
        <v>45790</v>
      </c>
      <c r="E1511" s="1" t="s">
        <v>57</v>
      </c>
      <c r="F1511" s="1" t="s">
        <v>49</v>
      </c>
      <c r="G1511">
        <v>15</v>
      </c>
      <c r="H1511">
        <v>6.5</v>
      </c>
      <c r="I1511">
        <v>0</v>
      </c>
      <c r="J1511">
        <v>800</v>
      </c>
      <c r="K1511" s="1" t="s">
        <v>49</v>
      </c>
      <c r="L1511">
        <v>6</v>
      </c>
      <c r="M1511">
        <v>201.51999999999998</v>
      </c>
      <c r="N1511">
        <v>9</v>
      </c>
      <c r="Q1511">
        <v>192.51999999999998</v>
      </c>
      <c r="R1511" s="1"/>
    </row>
    <row r="1512" spans="1:18" x14ac:dyDescent="0.2">
      <c r="A1512" s="1" t="s">
        <v>46</v>
      </c>
      <c r="B1512">
        <v>4</v>
      </c>
      <c r="C1512" s="1" t="s">
        <v>456</v>
      </c>
      <c r="D1512" s="2">
        <v>45790</v>
      </c>
      <c r="E1512" s="1" t="s">
        <v>57</v>
      </c>
      <c r="F1512" s="1" t="s">
        <v>49</v>
      </c>
      <c r="G1512">
        <v>17</v>
      </c>
      <c r="H1512">
        <v>6.5</v>
      </c>
      <c r="I1512">
        <v>0</v>
      </c>
      <c r="J1512">
        <v>800</v>
      </c>
      <c r="K1512" s="1" t="s">
        <v>49</v>
      </c>
      <c r="L1512">
        <v>11</v>
      </c>
      <c r="M1512">
        <v>396.4</v>
      </c>
      <c r="N1512">
        <v>21.78</v>
      </c>
      <c r="Q1512">
        <v>374.62</v>
      </c>
      <c r="R1512" s="1"/>
    </row>
    <row r="1513" spans="1:18" x14ac:dyDescent="0.2">
      <c r="A1513" s="1" t="s">
        <v>53</v>
      </c>
      <c r="B1513">
        <v>4</v>
      </c>
      <c r="C1513" s="1" t="s">
        <v>456</v>
      </c>
      <c r="D1513" s="2">
        <v>45790</v>
      </c>
      <c r="E1513" s="1" t="s">
        <v>57</v>
      </c>
      <c r="F1513" s="1" t="s">
        <v>49</v>
      </c>
      <c r="G1513">
        <v>17</v>
      </c>
      <c r="H1513">
        <v>6.5</v>
      </c>
      <c r="I1513">
        <v>0</v>
      </c>
      <c r="J1513">
        <v>800</v>
      </c>
      <c r="K1513" s="1" t="s">
        <v>49</v>
      </c>
      <c r="L1513">
        <v>1</v>
      </c>
      <c r="M1513">
        <v>34.96</v>
      </c>
      <c r="N1513">
        <v>2</v>
      </c>
      <c r="Q1513">
        <v>32.96</v>
      </c>
      <c r="R1513" s="1"/>
    </row>
    <row r="1514" spans="1:18" x14ac:dyDescent="0.2">
      <c r="A1514" s="1" t="s">
        <v>46</v>
      </c>
      <c r="B1514">
        <v>5</v>
      </c>
      <c r="C1514" s="1" t="s">
        <v>66</v>
      </c>
      <c r="D1514" s="2">
        <v>45790</v>
      </c>
      <c r="E1514" s="1" t="s">
        <v>48</v>
      </c>
      <c r="F1514" s="1" t="s">
        <v>49</v>
      </c>
      <c r="G1514">
        <v>10</v>
      </c>
      <c r="H1514">
        <v>5</v>
      </c>
      <c r="I1514">
        <v>0</v>
      </c>
      <c r="J1514" t="s">
        <v>51</v>
      </c>
      <c r="K1514" s="1" t="s">
        <v>49</v>
      </c>
      <c r="L1514">
        <v>5</v>
      </c>
      <c r="M1514">
        <v>204.93</v>
      </c>
      <c r="N1514">
        <v>5.5</v>
      </c>
      <c r="Q1514">
        <v>199.43</v>
      </c>
      <c r="R1514" s="1"/>
    </row>
    <row r="1515" spans="1:18" x14ac:dyDescent="0.2">
      <c r="A1515" s="1" t="s">
        <v>46</v>
      </c>
      <c r="B1515">
        <v>5</v>
      </c>
      <c r="C1515" s="1" t="s">
        <v>461</v>
      </c>
      <c r="D1515" s="2">
        <v>45790</v>
      </c>
      <c r="E1515" s="1" t="s">
        <v>57</v>
      </c>
      <c r="F1515" s="1" t="s">
        <v>49</v>
      </c>
      <c r="G1515">
        <v>12</v>
      </c>
      <c r="H1515">
        <v>6</v>
      </c>
      <c r="I1515">
        <v>0</v>
      </c>
      <c r="J1515">
        <v>200</v>
      </c>
      <c r="K1515" s="1" t="s">
        <v>49</v>
      </c>
      <c r="L1515">
        <v>5</v>
      </c>
      <c r="M1515">
        <v>222.5</v>
      </c>
      <c r="N1515">
        <v>6</v>
      </c>
      <c r="Q1515">
        <v>216.5</v>
      </c>
      <c r="R1515" s="1"/>
    </row>
    <row r="1516" spans="1:18" x14ac:dyDescent="0.2">
      <c r="A1516" s="1" t="s">
        <v>53</v>
      </c>
      <c r="B1516">
        <v>5</v>
      </c>
      <c r="C1516" s="1" t="s">
        <v>461</v>
      </c>
      <c r="D1516" s="2">
        <v>45790</v>
      </c>
      <c r="E1516" s="1" t="s">
        <v>57</v>
      </c>
      <c r="F1516" s="1" t="s">
        <v>49</v>
      </c>
      <c r="G1516">
        <v>12</v>
      </c>
      <c r="H1516">
        <v>6</v>
      </c>
      <c r="I1516">
        <v>0</v>
      </c>
      <c r="J1516">
        <v>200</v>
      </c>
      <c r="K1516" s="1" t="s">
        <v>49</v>
      </c>
      <c r="L1516">
        <v>6</v>
      </c>
      <c r="M1516">
        <v>271.75</v>
      </c>
      <c r="N1516">
        <v>10.7</v>
      </c>
      <c r="Q1516">
        <v>261.05</v>
      </c>
      <c r="R1516" s="1"/>
    </row>
    <row r="1517" spans="1:18" x14ac:dyDescent="0.2">
      <c r="A1517" s="1" t="s">
        <v>53</v>
      </c>
      <c r="B1517">
        <v>5</v>
      </c>
      <c r="C1517" s="1" t="s">
        <v>460</v>
      </c>
      <c r="D1517" s="2">
        <v>45790</v>
      </c>
      <c r="E1517" s="1" t="s">
        <v>57</v>
      </c>
      <c r="F1517" s="1" t="s">
        <v>49</v>
      </c>
      <c r="G1517">
        <v>10</v>
      </c>
      <c r="H1517">
        <v>4.5</v>
      </c>
      <c r="I1517">
        <v>0</v>
      </c>
      <c r="J1517">
        <v>200</v>
      </c>
      <c r="K1517" s="1" t="s">
        <v>49</v>
      </c>
      <c r="L1517">
        <v>4</v>
      </c>
      <c r="M1517">
        <v>163.56</v>
      </c>
      <c r="N1517">
        <v>7.2</v>
      </c>
      <c r="Q1517">
        <v>156.36000000000001</v>
      </c>
      <c r="R1517" s="1"/>
    </row>
    <row r="1518" spans="1:18" x14ac:dyDescent="0.2">
      <c r="A1518" s="1" t="s">
        <v>53</v>
      </c>
      <c r="B1518">
        <v>5</v>
      </c>
      <c r="C1518" s="1" t="s">
        <v>462</v>
      </c>
      <c r="D1518" s="2">
        <v>45790</v>
      </c>
      <c r="E1518" s="1" t="s">
        <v>51</v>
      </c>
      <c r="F1518" s="1" t="s">
        <v>51</v>
      </c>
      <c r="G1518" t="s">
        <v>51</v>
      </c>
      <c r="H1518" t="s">
        <v>51</v>
      </c>
      <c r="I1518" t="s">
        <v>51</v>
      </c>
      <c r="J1518" t="s">
        <v>51</v>
      </c>
      <c r="K1518" s="1" t="s">
        <v>49</v>
      </c>
      <c r="L1518">
        <v>1</v>
      </c>
      <c r="M1518">
        <v>42.48</v>
      </c>
      <c r="N1518">
        <v>1</v>
      </c>
      <c r="Q1518">
        <v>41.48</v>
      </c>
      <c r="R1518" s="1"/>
    </row>
    <row r="1519" spans="1:18" x14ac:dyDescent="0.2">
      <c r="A1519" s="1" t="s">
        <v>46</v>
      </c>
      <c r="B1519">
        <v>1</v>
      </c>
      <c r="C1519" s="1" t="s">
        <v>74</v>
      </c>
      <c r="D1519" s="2">
        <v>45791</v>
      </c>
      <c r="E1519" s="1" t="s">
        <v>48</v>
      </c>
      <c r="F1519" s="1" t="s">
        <v>49</v>
      </c>
      <c r="G1519">
        <v>4</v>
      </c>
      <c r="H1519" t="s">
        <v>76</v>
      </c>
      <c r="I1519">
        <v>0</v>
      </c>
      <c r="J1519" t="s">
        <v>51</v>
      </c>
      <c r="K1519" s="1" t="s">
        <v>49</v>
      </c>
      <c r="L1519">
        <v>7</v>
      </c>
      <c r="M1519">
        <v>155.20999999999998</v>
      </c>
      <c r="N1519">
        <v>2.8000000000000003</v>
      </c>
      <c r="O1519">
        <v>26</v>
      </c>
      <c r="Q1519">
        <v>152.40999999999997</v>
      </c>
      <c r="R1519" s="1"/>
    </row>
    <row r="1520" spans="1:18" x14ac:dyDescent="0.2">
      <c r="A1520" s="1" t="s">
        <v>53</v>
      </c>
      <c r="B1520">
        <v>1</v>
      </c>
      <c r="C1520" s="1" t="s">
        <v>118</v>
      </c>
      <c r="D1520" s="2">
        <v>45791</v>
      </c>
      <c r="E1520" s="1" t="s">
        <v>48</v>
      </c>
      <c r="F1520" s="1" t="s">
        <v>49</v>
      </c>
      <c r="G1520">
        <v>3.5</v>
      </c>
      <c r="H1520" t="s">
        <v>76</v>
      </c>
      <c r="I1520">
        <v>0</v>
      </c>
      <c r="J1520" t="s">
        <v>51</v>
      </c>
      <c r="K1520" s="1" t="s">
        <v>49</v>
      </c>
      <c r="L1520">
        <v>10</v>
      </c>
      <c r="M1520">
        <v>192.11</v>
      </c>
      <c r="N1520">
        <v>3.5</v>
      </c>
      <c r="O1520">
        <v>24</v>
      </c>
      <c r="Q1520">
        <v>188.61</v>
      </c>
      <c r="R1520" s="1"/>
    </row>
    <row r="1521" spans="1:18" x14ac:dyDescent="0.2">
      <c r="A1521" s="1" t="s">
        <v>46</v>
      </c>
      <c r="B1521">
        <v>2</v>
      </c>
      <c r="C1521" s="1" t="s">
        <v>47</v>
      </c>
      <c r="D1521" s="2">
        <v>45791</v>
      </c>
      <c r="E1521" s="1" t="s">
        <v>48</v>
      </c>
      <c r="F1521" s="1" t="s">
        <v>49</v>
      </c>
      <c r="G1521">
        <v>3</v>
      </c>
      <c r="H1521" t="s">
        <v>76</v>
      </c>
      <c r="I1521">
        <v>0</v>
      </c>
      <c r="J1521" t="s">
        <v>51</v>
      </c>
      <c r="K1521" s="1" t="s">
        <v>49</v>
      </c>
      <c r="L1521">
        <v>9</v>
      </c>
      <c r="M1521">
        <v>104.51000000000002</v>
      </c>
      <c r="N1521">
        <v>2.6999999999999997</v>
      </c>
      <c r="Q1521">
        <v>101.81000000000002</v>
      </c>
      <c r="R1521" s="1"/>
    </row>
    <row r="1522" spans="1:18" x14ac:dyDescent="0.2">
      <c r="A1522" s="1" t="s">
        <v>53</v>
      </c>
      <c r="B1522">
        <v>2</v>
      </c>
      <c r="C1522" s="1" t="s">
        <v>47</v>
      </c>
      <c r="D1522" s="2">
        <v>45791</v>
      </c>
      <c r="E1522" s="1" t="s">
        <v>48</v>
      </c>
      <c r="F1522" s="1" t="s">
        <v>49</v>
      </c>
      <c r="G1522">
        <v>3</v>
      </c>
      <c r="H1522" t="s">
        <v>76</v>
      </c>
      <c r="I1522">
        <v>0</v>
      </c>
      <c r="J1522" t="s">
        <v>51</v>
      </c>
      <c r="K1522" s="1" t="s">
        <v>49</v>
      </c>
      <c r="L1522">
        <v>8</v>
      </c>
      <c r="M1522">
        <v>114.8</v>
      </c>
      <c r="N1522">
        <v>2.4</v>
      </c>
      <c r="Q1522">
        <v>112.39999999999999</v>
      </c>
      <c r="R1522" s="1"/>
    </row>
    <row r="1523" spans="1:18" x14ac:dyDescent="0.2">
      <c r="A1523" s="1" t="s">
        <v>46</v>
      </c>
      <c r="B1523">
        <v>3</v>
      </c>
      <c r="C1523" s="1" t="s">
        <v>73</v>
      </c>
      <c r="D1523" s="2">
        <v>45791</v>
      </c>
      <c r="E1523" s="1" t="s">
        <v>48</v>
      </c>
      <c r="F1523" s="1" t="s">
        <v>49</v>
      </c>
      <c r="G1523">
        <v>9</v>
      </c>
      <c r="H1523">
        <v>5</v>
      </c>
      <c r="I1523">
        <v>0</v>
      </c>
      <c r="J1523" t="s">
        <v>51</v>
      </c>
      <c r="K1523" s="1" t="s">
        <v>49</v>
      </c>
      <c r="L1523">
        <v>9</v>
      </c>
      <c r="M1523">
        <v>269.04999999999995</v>
      </c>
      <c r="N1523">
        <v>9.9</v>
      </c>
      <c r="Q1523">
        <v>259.14999999999998</v>
      </c>
      <c r="R1523" s="1"/>
    </row>
    <row r="1524" spans="1:18" x14ac:dyDescent="0.2">
      <c r="A1524" s="1" t="s">
        <v>53</v>
      </c>
      <c r="B1524">
        <v>3</v>
      </c>
      <c r="C1524" s="1" t="s">
        <v>55</v>
      </c>
      <c r="D1524" s="2">
        <v>45791</v>
      </c>
      <c r="E1524" s="1" t="s">
        <v>48</v>
      </c>
      <c r="F1524" s="1" t="s">
        <v>49</v>
      </c>
      <c r="G1524">
        <v>7</v>
      </c>
      <c r="H1524">
        <v>5</v>
      </c>
      <c r="I1524">
        <v>0</v>
      </c>
      <c r="J1524" t="s">
        <v>51</v>
      </c>
      <c r="K1524" s="1" t="s">
        <v>49</v>
      </c>
      <c r="L1524">
        <v>8</v>
      </c>
      <c r="M1524">
        <v>268.13</v>
      </c>
      <c r="N1524">
        <v>7.2</v>
      </c>
      <c r="Q1524">
        <v>260.93</v>
      </c>
      <c r="R1524" s="1"/>
    </row>
    <row r="1525" spans="1:18" x14ac:dyDescent="0.2">
      <c r="A1525" s="1" t="s">
        <v>53</v>
      </c>
      <c r="B1525">
        <v>3</v>
      </c>
      <c r="C1525" s="1" t="s">
        <v>463</v>
      </c>
      <c r="D1525" s="2">
        <v>45791</v>
      </c>
      <c r="E1525" s="1" t="s">
        <v>57</v>
      </c>
      <c r="F1525" s="1" t="s">
        <v>49</v>
      </c>
      <c r="G1525">
        <v>7</v>
      </c>
      <c r="H1525">
        <v>6</v>
      </c>
      <c r="I1525">
        <v>0</v>
      </c>
      <c r="J1525">
        <v>50</v>
      </c>
      <c r="K1525" s="1" t="s">
        <v>49</v>
      </c>
      <c r="L1525">
        <v>1</v>
      </c>
      <c r="M1525">
        <v>25.41</v>
      </c>
      <c r="N1525">
        <v>0.7</v>
      </c>
      <c r="Q1525">
        <v>24.71</v>
      </c>
      <c r="R1525" s="1"/>
    </row>
    <row r="1526" spans="1:18" x14ac:dyDescent="0.2">
      <c r="A1526" s="1" t="s">
        <v>46</v>
      </c>
      <c r="B1526">
        <v>5</v>
      </c>
      <c r="C1526" s="1" t="s">
        <v>83</v>
      </c>
      <c r="D1526" s="2">
        <v>45791</v>
      </c>
      <c r="E1526" s="1" t="s">
        <v>48</v>
      </c>
      <c r="F1526" s="1" t="s">
        <v>49</v>
      </c>
      <c r="G1526">
        <v>8</v>
      </c>
      <c r="H1526">
        <v>5</v>
      </c>
      <c r="I1526">
        <v>0</v>
      </c>
      <c r="J1526" t="s">
        <v>51</v>
      </c>
      <c r="K1526" s="1" t="s">
        <v>49</v>
      </c>
      <c r="L1526">
        <v>8</v>
      </c>
      <c r="M1526">
        <v>275.18</v>
      </c>
      <c r="N1526">
        <v>7.2</v>
      </c>
      <c r="Q1526">
        <v>267.98</v>
      </c>
      <c r="R1526" s="1"/>
    </row>
    <row r="1527" spans="1:18" x14ac:dyDescent="0.2">
      <c r="A1527" s="1" t="s">
        <v>53</v>
      </c>
      <c r="B1527">
        <v>5</v>
      </c>
      <c r="C1527" s="1" t="s">
        <v>83</v>
      </c>
      <c r="D1527" s="2">
        <v>45791</v>
      </c>
      <c r="E1527" s="1" t="s">
        <v>48</v>
      </c>
      <c r="F1527" s="1" t="s">
        <v>49</v>
      </c>
      <c r="G1527">
        <v>8</v>
      </c>
      <c r="H1527">
        <v>5</v>
      </c>
      <c r="I1527">
        <v>0</v>
      </c>
      <c r="J1527" t="s">
        <v>51</v>
      </c>
      <c r="K1527" s="1" t="s">
        <v>49</v>
      </c>
      <c r="L1527">
        <v>4</v>
      </c>
      <c r="M1527">
        <v>144.87</v>
      </c>
      <c r="N1527">
        <v>3.6</v>
      </c>
      <c r="Q1527">
        <v>141.27000000000001</v>
      </c>
      <c r="R1527" s="1"/>
    </row>
    <row r="1528" spans="1:18" x14ac:dyDescent="0.2">
      <c r="A1528" s="1" t="s">
        <v>53</v>
      </c>
      <c r="B1528">
        <v>5</v>
      </c>
      <c r="C1528" s="1" t="s">
        <v>464</v>
      </c>
      <c r="D1528" s="2">
        <v>45791</v>
      </c>
      <c r="E1528" s="1" t="s">
        <v>57</v>
      </c>
      <c r="F1528" s="1" t="s">
        <v>49</v>
      </c>
      <c r="G1528">
        <v>8</v>
      </c>
      <c r="H1528">
        <v>6</v>
      </c>
      <c r="I1528">
        <v>0</v>
      </c>
      <c r="J1528">
        <v>50</v>
      </c>
      <c r="K1528" s="1" t="s">
        <v>49</v>
      </c>
      <c r="L1528">
        <v>3</v>
      </c>
      <c r="M1528">
        <v>68.53</v>
      </c>
      <c r="N1528">
        <v>3</v>
      </c>
      <c r="Q1528">
        <v>65.53</v>
      </c>
      <c r="R1528" s="1"/>
    </row>
    <row r="1529" spans="1:18" x14ac:dyDescent="0.2">
      <c r="A1529" s="1" t="s">
        <v>53</v>
      </c>
      <c r="B1529">
        <v>5</v>
      </c>
      <c r="C1529" s="1" t="s">
        <v>465</v>
      </c>
      <c r="D1529" s="2">
        <v>45791</v>
      </c>
      <c r="E1529" s="1" t="s">
        <v>466</v>
      </c>
      <c r="F1529" s="1" t="s">
        <v>49</v>
      </c>
      <c r="G1529">
        <v>8</v>
      </c>
      <c r="H1529" t="s">
        <v>79</v>
      </c>
      <c r="I1529" t="s">
        <v>51</v>
      </c>
      <c r="J1529">
        <v>100</v>
      </c>
      <c r="K1529" s="1" t="s">
        <v>49</v>
      </c>
      <c r="L1529">
        <v>4</v>
      </c>
      <c r="M1529">
        <v>107.49000000000001</v>
      </c>
      <c r="N1529">
        <v>4</v>
      </c>
      <c r="Q1529">
        <v>103.49000000000001</v>
      </c>
      <c r="R1529" s="1"/>
    </row>
    <row r="1530" spans="1:18" x14ac:dyDescent="0.2">
      <c r="A1530" s="1" t="s">
        <v>46</v>
      </c>
      <c r="B1530">
        <v>1</v>
      </c>
      <c r="C1530" s="1" t="s">
        <v>467</v>
      </c>
      <c r="D1530" s="2">
        <v>45792</v>
      </c>
      <c r="E1530" s="1" t="s">
        <v>57</v>
      </c>
      <c r="F1530" s="1" t="s">
        <v>49</v>
      </c>
      <c r="G1530">
        <v>3.5</v>
      </c>
      <c r="H1530">
        <v>8</v>
      </c>
      <c r="I1530">
        <v>0</v>
      </c>
      <c r="J1530">
        <v>1000</v>
      </c>
      <c r="K1530" s="1" t="s">
        <v>49</v>
      </c>
      <c r="L1530">
        <v>10</v>
      </c>
      <c r="M1530">
        <v>184.64999999999998</v>
      </c>
      <c r="N1530">
        <v>3.5</v>
      </c>
      <c r="O1530">
        <v>51</v>
      </c>
      <c r="Q1530">
        <v>181.14999999999998</v>
      </c>
      <c r="R1530" s="1"/>
    </row>
    <row r="1531" spans="1:18" x14ac:dyDescent="0.2">
      <c r="A1531" s="1" t="s">
        <v>53</v>
      </c>
      <c r="B1531">
        <v>1</v>
      </c>
      <c r="C1531" s="1" t="s">
        <v>467</v>
      </c>
      <c r="D1531" s="2">
        <v>45792</v>
      </c>
      <c r="E1531" s="1" t="s">
        <v>57</v>
      </c>
      <c r="F1531" s="1" t="s">
        <v>49</v>
      </c>
      <c r="G1531">
        <v>3.5</v>
      </c>
      <c r="H1531">
        <v>8</v>
      </c>
      <c r="I1531">
        <v>0</v>
      </c>
      <c r="J1531">
        <v>1000</v>
      </c>
      <c r="K1531" s="1" t="s">
        <v>49</v>
      </c>
      <c r="L1531">
        <v>10</v>
      </c>
      <c r="M1531">
        <v>190.55</v>
      </c>
      <c r="N1531">
        <v>3.5</v>
      </c>
      <c r="O1531">
        <v>69</v>
      </c>
      <c r="Q1531">
        <v>187.05</v>
      </c>
      <c r="R1531" s="1"/>
    </row>
    <row r="1532" spans="1:18" x14ac:dyDescent="0.2">
      <c r="A1532" s="1" t="s">
        <v>46</v>
      </c>
      <c r="B1532">
        <v>2</v>
      </c>
      <c r="C1532" s="1" t="s">
        <v>47</v>
      </c>
      <c r="D1532" s="2">
        <v>45792</v>
      </c>
      <c r="E1532" s="1" t="s">
        <v>48</v>
      </c>
      <c r="F1532" s="1" t="s">
        <v>49</v>
      </c>
      <c r="G1532">
        <v>3</v>
      </c>
      <c r="H1532" t="s">
        <v>76</v>
      </c>
      <c r="I1532">
        <v>0</v>
      </c>
      <c r="J1532" t="s">
        <v>51</v>
      </c>
      <c r="K1532" s="1" t="s">
        <v>49</v>
      </c>
      <c r="L1532">
        <v>9</v>
      </c>
      <c r="M1532">
        <v>122.24</v>
      </c>
      <c r="N1532">
        <v>2.6999999999999997</v>
      </c>
      <c r="Q1532">
        <v>119.53999999999999</v>
      </c>
      <c r="R1532" s="1"/>
    </row>
    <row r="1533" spans="1:18" x14ac:dyDescent="0.2">
      <c r="A1533" s="1" t="s">
        <v>53</v>
      </c>
      <c r="B1533">
        <v>2</v>
      </c>
      <c r="C1533" s="1" t="s">
        <v>47</v>
      </c>
      <c r="D1533" s="2">
        <v>45792</v>
      </c>
      <c r="E1533" s="1" t="s">
        <v>48</v>
      </c>
      <c r="F1533" s="1" t="s">
        <v>49</v>
      </c>
      <c r="G1533">
        <v>3</v>
      </c>
      <c r="H1533" t="s">
        <v>76</v>
      </c>
      <c r="I1533">
        <v>0</v>
      </c>
      <c r="J1533" t="s">
        <v>51</v>
      </c>
      <c r="K1533" s="1" t="s">
        <v>49</v>
      </c>
      <c r="L1533">
        <v>9</v>
      </c>
      <c r="M1533">
        <v>115.20000000000002</v>
      </c>
      <c r="N1533">
        <v>2.6999999999999997</v>
      </c>
      <c r="Q1533">
        <v>112.50000000000001</v>
      </c>
      <c r="R1533" s="1"/>
    </row>
    <row r="1534" spans="1:18" x14ac:dyDescent="0.2">
      <c r="A1534" s="1" t="s">
        <v>46</v>
      </c>
      <c r="B1534">
        <v>3</v>
      </c>
      <c r="C1534" s="1" t="s">
        <v>55</v>
      </c>
      <c r="D1534" s="2">
        <v>45792</v>
      </c>
      <c r="E1534" s="1" t="s">
        <v>48</v>
      </c>
      <c r="F1534" s="1" t="s">
        <v>49</v>
      </c>
      <c r="G1534">
        <v>7</v>
      </c>
      <c r="H1534">
        <v>5</v>
      </c>
      <c r="I1534">
        <v>0</v>
      </c>
      <c r="J1534" t="s">
        <v>51</v>
      </c>
      <c r="K1534" s="1" t="s">
        <v>49</v>
      </c>
      <c r="L1534">
        <v>5</v>
      </c>
      <c r="M1534">
        <v>117.47999999999999</v>
      </c>
      <c r="N1534">
        <v>4.5</v>
      </c>
      <c r="Q1534">
        <v>112.97999999999999</v>
      </c>
      <c r="R1534" s="1"/>
    </row>
    <row r="1535" spans="1:18" x14ac:dyDescent="0.2">
      <c r="A1535" s="1" t="s">
        <v>46</v>
      </c>
      <c r="B1535">
        <v>3</v>
      </c>
      <c r="C1535" s="1" t="s">
        <v>458</v>
      </c>
      <c r="D1535" s="2">
        <v>45792</v>
      </c>
      <c r="E1535" s="1" t="s">
        <v>57</v>
      </c>
      <c r="F1535" s="1" t="s">
        <v>49</v>
      </c>
      <c r="G1535">
        <v>7</v>
      </c>
      <c r="H1535">
        <v>5</v>
      </c>
      <c r="I1535">
        <v>0</v>
      </c>
      <c r="J1535">
        <v>3000</v>
      </c>
      <c r="K1535" s="1" t="s">
        <v>49</v>
      </c>
      <c r="L1535">
        <v>7</v>
      </c>
      <c r="M1535">
        <v>216.48000000000002</v>
      </c>
      <c r="N1535">
        <v>6.3</v>
      </c>
      <c r="Q1535">
        <v>210.18</v>
      </c>
      <c r="R1535" s="1"/>
    </row>
    <row r="1536" spans="1:18" x14ac:dyDescent="0.2">
      <c r="A1536" s="1" t="s">
        <v>53</v>
      </c>
      <c r="B1536">
        <v>3</v>
      </c>
      <c r="C1536" s="1" t="s">
        <v>458</v>
      </c>
      <c r="D1536" s="2">
        <v>45792</v>
      </c>
      <c r="E1536" s="1" t="s">
        <v>57</v>
      </c>
      <c r="F1536" s="1" t="s">
        <v>49</v>
      </c>
      <c r="G1536">
        <v>7</v>
      </c>
      <c r="H1536">
        <v>5</v>
      </c>
      <c r="I1536">
        <v>0</v>
      </c>
      <c r="J1536">
        <v>3000</v>
      </c>
      <c r="K1536" s="1" t="s">
        <v>49</v>
      </c>
      <c r="L1536">
        <v>8</v>
      </c>
      <c r="M1536">
        <v>294.55</v>
      </c>
      <c r="N1536">
        <v>7.2</v>
      </c>
      <c r="Q1536">
        <v>287.35000000000002</v>
      </c>
      <c r="R1536" s="1"/>
    </row>
    <row r="1537" spans="1:18" x14ac:dyDescent="0.2">
      <c r="A1537" s="1" t="s">
        <v>46</v>
      </c>
      <c r="B1537">
        <v>4</v>
      </c>
      <c r="C1537" s="1" t="s">
        <v>456</v>
      </c>
      <c r="D1537" s="2">
        <v>45792</v>
      </c>
      <c r="E1537" s="1" t="s">
        <v>57</v>
      </c>
      <c r="F1537" s="1" t="s">
        <v>49</v>
      </c>
      <c r="G1537">
        <v>17</v>
      </c>
      <c r="H1537">
        <v>6.5</v>
      </c>
      <c r="I1537">
        <v>0</v>
      </c>
      <c r="J1537">
        <v>800</v>
      </c>
      <c r="K1537" s="1" t="s">
        <v>49</v>
      </c>
      <c r="L1537">
        <v>14</v>
      </c>
      <c r="M1537">
        <v>454.54999999999995</v>
      </c>
      <c r="N1537">
        <v>29.400000000000002</v>
      </c>
      <c r="Q1537">
        <v>425.15</v>
      </c>
      <c r="R1537" s="1"/>
    </row>
    <row r="1538" spans="1:18" x14ac:dyDescent="0.2">
      <c r="A1538" s="1" t="s">
        <v>53</v>
      </c>
      <c r="B1538">
        <v>4</v>
      </c>
      <c r="C1538" s="1" t="s">
        <v>468</v>
      </c>
      <c r="D1538" s="2">
        <v>45792</v>
      </c>
      <c r="E1538" s="1" t="s">
        <v>57</v>
      </c>
      <c r="F1538" s="1" t="s">
        <v>49</v>
      </c>
      <c r="G1538">
        <v>22</v>
      </c>
      <c r="H1538">
        <v>4.5</v>
      </c>
      <c r="I1538">
        <v>0</v>
      </c>
      <c r="J1538">
        <v>100</v>
      </c>
      <c r="K1538" s="1" t="s">
        <v>49</v>
      </c>
      <c r="L1538">
        <v>2</v>
      </c>
      <c r="M1538">
        <v>113.4</v>
      </c>
      <c r="N1538">
        <v>5.45</v>
      </c>
      <c r="Q1538">
        <v>107.95</v>
      </c>
      <c r="R1538" s="1"/>
    </row>
    <row r="1539" spans="1:18" x14ac:dyDescent="0.2">
      <c r="A1539" s="1" t="s">
        <v>53</v>
      </c>
      <c r="B1539">
        <v>4</v>
      </c>
      <c r="C1539" s="1" t="s">
        <v>469</v>
      </c>
      <c r="D1539" s="2">
        <v>45792</v>
      </c>
      <c r="E1539" s="1" t="s">
        <v>57</v>
      </c>
      <c r="F1539" s="1" t="s">
        <v>49</v>
      </c>
      <c r="G1539">
        <v>22</v>
      </c>
      <c r="H1539">
        <v>8</v>
      </c>
      <c r="I1539">
        <v>0</v>
      </c>
      <c r="J1539">
        <v>250</v>
      </c>
      <c r="K1539" s="1" t="s">
        <v>49</v>
      </c>
      <c r="L1539">
        <v>6</v>
      </c>
      <c r="M1539">
        <v>333.82</v>
      </c>
      <c r="N1539">
        <v>15.97</v>
      </c>
      <c r="Q1539">
        <v>317.84999999999997</v>
      </c>
      <c r="R1539" s="1"/>
    </row>
    <row r="1540" spans="1:18" x14ac:dyDescent="0.2">
      <c r="A1540" s="1" t="s">
        <v>53</v>
      </c>
      <c r="B1540">
        <v>4</v>
      </c>
      <c r="C1540" s="1" t="s">
        <v>470</v>
      </c>
      <c r="D1540" s="2">
        <v>45792</v>
      </c>
      <c r="E1540" s="1" t="s">
        <v>239</v>
      </c>
      <c r="F1540" s="1" t="s">
        <v>49</v>
      </c>
      <c r="G1540" t="s">
        <v>225</v>
      </c>
      <c r="H1540" t="s">
        <v>201</v>
      </c>
      <c r="I1540" t="s">
        <v>94</v>
      </c>
      <c r="J1540">
        <v>100</v>
      </c>
      <c r="K1540" s="1" t="s">
        <v>49</v>
      </c>
      <c r="L1540">
        <v>4</v>
      </c>
      <c r="M1540">
        <v>122.35</v>
      </c>
      <c r="N1540">
        <v>10.450000000000001</v>
      </c>
      <c r="Q1540">
        <v>111.89999999999999</v>
      </c>
      <c r="R1540" s="1"/>
    </row>
    <row r="1541" spans="1:18" x14ac:dyDescent="0.2">
      <c r="A1541" s="1" t="s">
        <v>53</v>
      </c>
      <c r="B1541">
        <v>4</v>
      </c>
      <c r="C1541" s="1" t="s">
        <v>461</v>
      </c>
      <c r="D1541" s="2">
        <v>45792</v>
      </c>
      <c r="E1541" s="1" t="s">
        <v>57</v>
      </c>
      <c r="F1541" s="1" t="s">
        <v>49</v>
      </c>
      <c r="G1541">
        <v>12</v>
      </c>
      <c r="H1541">
        <v>6</v>
      </c>
      <c r="I1541">
        <v>0</v>
      </c>
      <c r="J1541">
        <v>200</v>
      </c>
      <c r="K1541" s="1" t="s">
        <v>49</v>
      </c>
      <c r="L1541">
        <v>2</v>
      </c>
      <c r="M1541">
        <v>25.9</v>
      </c>
      <c r="N1541">
        <v>1.9</v>
      </c>
      <c r="Q1541">
        <v>24</v>
      </c>
      <c r="R1541" s="1"/>
    </row>
    <row r="1542" spans="1:18" x14ac:dyDescent="0.2">
      <c r="A1542" s="1" t="s">
        <v>46</v>
      </c>
      <c r="B1542">
        <v>5</v>
      </c>
      <c r="C1542" s="1" t="s">
        <v>471</v>
      </c>
      <c r="D1542" s="2">
        <v>45792</v>
      </c>
      <c r="E1542" s="1" t="s">
        <v>57</v>
      </c>
      <c r="F1542" s="1" t="s">
        <v>49</v>
      </c>
      <c r="G1542">
        <v>3</v>
      </c>
      <c r="H1542">
        <v>5</v>
      </c>
      <c r="I1542">
        <v>0</v>
      </c>
      <c r="J1542">
        <v>100</v>
      </c>
      <c r="K1542" s="1" t="s">
        <v>49</v>
      </c>
      <c r="L1542">
        <v>5</v>
      </c>
      <c r="M1542">
        <v>121.77</v>
      </c>
      <c r="N1542">
        <v>4.5</v>
      </c>
      <c r="Q1542">
        <v>117.27</v>
      </c>
      <c r="R1542" s="1"/>
    </row>
    <row r="1543" spans="1:18" x14ac:dyDescent="0.2">
      <c r="A1543" s="1" t="s">
        <v>46</v>
      </c>
      <c r="B1543">
        <v>5</v>
      </c>
      <c r="C1543" s="1" t="s">
        <v>464</v>
      </c>
      <c r="D1543" s="2">
        <v>45792</v>
      </c>
      <c r="E1543" s="1" t="s">
        <v>57</v>
      </c>
      <c r="F1543" s="1" t="s">
        <v>49</v>
      </c>
      <c r="G1543">
        <v>8</v>
      </c>
      <c r="H1543">
        <v>6</v>
      </c>
      <c r="I1543">
        <v>0</v>
      </c>
      <c r="J1543">
        <v>50</v>
      </c>
      <c r="K1543" s="1" t="s">
        <v>49</v>
      </c>
      <c r="L1543">
        <v>2</v>
      </c>
      <c r="M1543">
        <v>65.169999999999987</v>
      </c>
      <c r="N1543">
        <v>1.8</v>
      </c>
      <c r="Q1543">
        <v>63.36999999999999</v>
      </c>
      <c r="R1543" s="1"/>
    </row>
    <row r="1544" spans="1:18" x14ac:dyDescent="0.2">
      <c r="A1544" s="1" t="s">
        <v>46</v>
      </c>
      <c r="B1544">
        <v>5</v>
      </c>
      <c r="C1544" s="1" t="s">
        <v>472</v>
      </c>
      <c r="D1544" s="2">
        <v>45792</v>
      </c>
      <c r="E1544" s="1" t="s">
        <v>57</v>
      </c>
      <c r="F1544" s="1" t="s">
        <v>49</v>
      </c>
      <c r="G1544">
        <v>9</v>
      </c>
      <c r="H1544">
        <v>15</v>
      </c>
      <c r="I1544">
        <v>0</v>
      </c>
      <c r="J1544">
        <v>2500</v>
      </c>
      <c r="K1544" s="1" t="s">
        <v>49</v>
      </c>
      <c r="L1544">
        <v>6</v>
      </c>
      <c r="M1544">
        <v>159.79999999999998</v>
      </c>
      <c r="N1544">
        <v>5.4</v>
      </c>
      <c r="Q1544">
        <v>154.39999999999998</v>
      </c>
      <c r="R1544" s="1"/>
    </row>
    <row r="1545" spans="1:18" x14ac:dyDescent="0.2">
      <c r="A1545" s="1" t="s">
        <v>46</v>
      </c>
      <c r="B1545">
        <v>5</v>
      </c>
      <c r="C1545" s="1" t="s">
        <v>473</v>
      </c>
      <c r="D1545" s="2">
        <v>45792</v>
      </c>
      <c r="E1545" s="1" t="s">
        <v>57</v>
      </c>
      <c r="F1545" s="1" t="s">
        <v>49</v>
      </c>
      <c r="G1545">
        <v>12</v>
      </c>
      <c r="H1545">
        <v>5</v>
      </c>
      <c r="I1545">
        <v>0</v>
      </c>
      <c r="J1545">
        <v>250</v>
      </c>
      <c r="K1545" s="1" t="s">
        <v>49</v>
      </c>
      <c r="L1545">
        <v>1</v>
      </c>
      <c r="M1545">
        <v>35.619999999999997</v>
      </c>
      <c r="N1545">
        <v>0.9</v>
      </c>
      <c r="Q1545">
        <v>34.72</v>
      </c>
      <c r="R1545" s="1"/>
    </row>
    <row r="1546" spans="1:18" x14ac:dyDescent="0.2">
      <c r="A1546" s="1" t="s">
        <v>53</v>
      </c>
      <c r="B1546">
        <v>5</v>
      </c>
      <c r="C1546" s="1" t="s">
        <v>473</v>
      </c>
      <c r="D1546" s="2">
        <v>45792</v>
      </c>
      <c r="E1546" s="1" t="s">
        <v>57</v>
      </c>
      <c r="F1546" s="1" t="s">
        <v>49</v>
      </c>
      <c r="G1546">
        <v>12</v>
      </c>
      <c r="H1546">
        <v>5</v>
      </c>
      <c r="I1546">
        <v>0</v>
      </c>
      <c r="J1546">
        <v>250</v>
      </c>
      <c r="K1546" s="1" t="s">
        <v>49</v>
      </c>
      <c r="L1546">
        <v>7</v>
      </c>
      <c r="M1546">
        <v>340.42999999999995</v>
      </c>
      <c r="N1546">
        <v>10.5</v>
      </c>
      <c r="Q1546">
        <v>329.92999999999995</v>
      </c>
      <c r="R1546" s="1"/>
    </row>
    <row r="1547" spans="1:18" x14ac:dyDescent="0.2">
      <c r="A1547" s="1" t="s">
        <v>53</v>
      </c>
      <c r="B1547">
        <v>5</v>
      </c>
      <c r="C1547" s="1" t="s">
        <v>474</v>
      </c>
      <c r="D1547" s="2">
        <v>45792</v>
      </c>
      <c r="E1547" s="1" t="s">
        <v>57</v>
      </c>
      <c r="F1547" s="1" t="s">
        <v>49</v>
      </c>
      <c r="G1547">
        <v>5</v>
      </c>
      <c r="H1547">
        <v>5</v>
      </c>
      <c r="I1547">
        <v>0</v>
      </c>
      <c r="J1547">
        <v>200</v>
      </c>
      <c r="K1547" s="1" t="s">
        <v>49</v>
      </c>
      <c r="L1547">
        <v>3</v>
      </c>
      <c r="M1547">
        <v>130.55000000000001</v>
      </c>
      <c r="N1547">
        <v>4.55</v>
      </c>
      <c r="Q1547">
        <v>126.00000000000001</v>
      </c>
      <c r="R1547" s="1"/>
    </row>
    <row r="1548" spans="1:18" x14ac:dyDescent="0.2">
      <c r="A1548" s="1" t="s">
        <v>46</v>
      </c>
      <c r="B1548">
        <v>1</v>
      </c>
      <c r="C1548" s="1" t="s">
        <v>118</v>
      </c>
      <c r="D1548" s="2">
        <v>45793</v>
      </c>
      <c r="E1548" s="1" t="s">
        <v>48</v>
      </c>
      <c r="F1548" s="1" t="s">
        <v>49</v>
      </c>
      <c r="G1548">
        <v>3.5</v>
      </c>
      <c r="H1548" t="s">
        <v>76</v>
      </c>
      <c r="I1548">
        <v>0</v>
      </c>
      <c r="J1548" t="s">
        <v>51</v>
      </c>
      <c r="K1548" s="1" t="s">
        <v>49</v>
      </c>
      <c r="L1548">
        <v>10</v>
      </c>
      <c r="M1548">
        <v>182.79999999999998</v>
      </c>
      <c r="N1548">
        <v>3.5</v>
      </c>
      <c r="O1548">
        <v>42</v>
      </c>
      <c r="Q1548">
        <v>179.29999999999998</v>
      </c>
      <c r="R1548" s="1"/>
    </row>
    <row r="1549" spans="1:18" x14ac:dyDescent="0.2">
      <c r="A1549" s="1" t="s">
        <v>53</v>
      </c>
      <c r="B1549">
        <v>1</v>
      </c>
      <c r="C1549" s="1" t="s">
        <v>118</v>
      </c>
      <c r="D1549" s="2">
        <v>45793</v>
      </c>
      <c r="E1549" s="1" t="s">
        <v>48</v>
      </c>
      <c r="F1549" s="1" t="s">
        <v>49</v>
      </c>
      <c r="G1549">
        <v>3.5</v>
      </c>
      <c r="H1549" t="s">
        <v>76</v>
      </c>
      <c r="I1549">
        <v>0</v>
      </c>
      <c r="J1549" t="s">
        <v>51</v>
      </c>
      <c r="K1549" s="1" t="s">
        <v>49</v>
      </c>
      <c r="L1549">
        <v>10</v>
      </c>
      <c r="M1549">
        <v>185.29999999999998</v>
      </c>
      <c r="N1549">
        <v>3.5</v>
      </c>
      <c r="O1549">
        <v>30</v>
      </c>
      <c r="Q1549">
        <v>181.79999999999998</v>
      </c>
      <c r="R1549" s="1"/>
    </row>
    <row r="1550" spans="1:18" x14ac:dyDescent="0.2">
      <c r="A1550" s="1" t="s">
        <v>46</v>
      </c>
      <c r="B1550">
        <v>2</v>
      </c>
      <c r="C1550" s="1" t="s">
        <v>47</v>
      </c>
      <c r="D1550" s="2">
        <v>45793</v>
      </c>
      <c r="E1550" s="1" t="s">
        <v>48</v>
      </c>
      <c r="F1550" s="1" t="s">
        <v>49</v>
      </c>
      <c r="G1550">
        <v>3</v>
      </c>
      <c r="H1550" t="s">
        <v>76</v>
      </c>
      <c r="I1550">
        <v>0</v>
      </c>
      <c r="J1550" t="s">
        <v>51</v>
      </c>
      <c r="K1550" s="1" t="s">
        <v>49</v>
      </c>
      <c r="L1550">
        <v>10</v>
      </c>
      <c r="M1550">
        <v>135.49</v>
      </c>
      <c r="N1550">
        <v>3</v>
      </c>
      <c r="Q1550">
        <v>132.49</v>
      </c>
      <c r="R1550" s="1"/>
    </row>
    <row r="1551" spans="1:18" x14ac:dyDescent="0.2">
      <c r="A1551" s="1" t="s">
        <v>53</v>
      </c>
      <c r="B1551">
        <v>2</v>
      </c>
      <c r="C1551" s="1" t="s">
        <v>47</v>
      </c>
      <c r="D1551" s="2">
        <v>45793</v>
      </c>
      <c r="E1551" s="1" t="s">
        <v>48</v>
      </c>
      <c r="F1551" s="1" t="s">
        <v>49</v>
      </c>
      <c r="G1551">
        <v>3</v>
      </c>
      <c r="H1551" t="s">
        <v>76</v>
      </c>
      <c r="I1551">
        <v>0</v>
      </c>
      <c r="J1551" t="s">
        <v>51</v>
      </c>
      <c r="K1551" s="1" t="s">
        <v>49</v>
      </c>
      <c r="L1551">
        <v>12</v>
      </c>
      <c r="M1551">
        <v>166.97</v>
      </c>
      <c r="N1551">
        <v>3.5999999999999996</v>
      </c>
      <c r="Q1551">
        <v>163.37</v>
      </c>
      <c r="R1551" s="1"/>
    </row>
    <row r="1552" spans="1:18" x14ac:dyDescent="0.2">
      <c r="A1552" s="1" t="s">
        <v>46</v>
      </c>
      <c r="B1552">
        <v>3</v>
      </c>
      <c r="C1552" s="1" t="s">
        <v>55</v>
      </c>
      <c r="D1552" s="2">
        <v>45793</v>
      </c>
      <c r="E1552" s="1" t="s">
        <v>48</v>
      </c>
      <c r="F1552" s="1" t="s">
        <v>49</v>
      </c>
      <c r="G1552">
        <v>7</v>
      </c>
      <c r="H1552">
        <v>5</v>
      </c>
      <c r="I1552">
        <v>0</v>
      </c>
      <c r="J1552" t="s">
        <v>51</v>
      </c>
      <c r="K1552" s="1" t="s">
        <v>49</v>
      </c>
      <c r="L1552">
        <v>9</v>
      </c>
      <c r="M1552">
        <v>286.83999999999997</v>
      </c>
      <c r="N1552">
        <v>8.1</v>
      </c>
      <c r="Q1552">
        <v>278.73999999999995</v>
      </c>
      <c r="R1552" s="1"/>
    </row>
    <row r="1553" spans="1:18" x14ac:dyDescent="0.2">
      <c r="A1553" s="1" t="s">
        <v>53</v>
      </c>
      <c r="B1553">
        <v>3</v>
      </c>
      <c r="C1553" s="1" t="s">
        <v>55</v>
      </c>
      <c r="D1553" s="2">
        <v>45793</v>
      </c>
      <c r="E1553" s="1" t="s">
        <v>48</v>
      </c>
      <c r="F1553" s="1" t="s">
        <v>49</v>
      </c>
      <c r="G1553">
        <v>7</v>
      </c>
      <c r="H1553">
        <v>5</v>
      </c>
      <c r="I1553">
        <v>0</v>
      </c>
      <c r="J1553" t="s">
        <v>51</v>
      </c>
      <c r="K1553" s="1" t="s">
        <v>49</v>
      </c>
      <c r="L1553">
        <v>2</v>
      </c>
      <c r="M1553">
        <v>80.710000000000008</v>
      </c>
      <c r="N1553">
        <v>1.8</v>
      </c>
      <c r="Q1553">
        <v>78.910000000000011</v>
      </c>
      <c r="R1553" s="1"/>
    </row>
    <row r="1554" spans="1:18" x14ac:dyDescent="0.2">
      <c r="A1554" s="1" t="s">
        <v>53</v>
      </c>
      <c r="B1554">
        <v>3</v>
      </c>
      <c r="C1554" s="1" t="s">
        <v>73</v>
      </c>
      <c r="D1554" s="2">
        <v>45793</v>
      </c>
      <c r="E1554" s="1" t="s">
        <v>48</v>
      </c>
      <c r="F1554" s="1" t="s">
        <v>49</v>
      </c>
      <c r="G1554">
        <v>9</v>
      </c>
      <c r="H1554">
        <v>5</v>
      </c>
      <c r="I1554">
        <v>0</v>
      </c>
      <c r="J1554" t="s">
        <v>51</v>
      </c>
      <c r="K1554" s="1" t="s">
        <v>49</v>
      </c>
      <c r="L1554">
        <v>5</v>
      </c>
      <c r="M1554">
        <v>177.82999999999998</v>
      </c>
      <c r="N1554">
        <v>5.5</v>
      </c>
      <c r="Q1554">
        <v>172.32999999999998</v>
      </c>
      <c r="R1554" s="1"/>
    </row>
    <row r="1555" spans="1:18" x14ac:dyDescent="0.2">
      <c r="A1555" s="1" t="s">
        <v>46</v>
      </c>
      <c r="B1555">
        <v>4</v>
      </c>
      <c r="C1555" s="1" t="s">
        <v>96</v>
      </c>
      <c r="D1555" s="2">
        <v>45793</v>
      </c>
      <c r="E1555" s="1" t="s">
        <v>48</v>
      </c>
      <c r="F1555" s="1" t="s">
        <v>49</v>
      </c>
      <c r="G1555">
        <v>18</v>
      </c>
      <c r="H1555">
        <v>5</v>
      </c>
      <c r="I1555">
        <v>0</v>
      </c>
      <c r="J1555" t="s">
        <v>51</v>
      </c>
      <c r="K1555" s="1" t="s">
        <v>49</v>
      </c>
      <c r="L1555">
        <v>3</v>
      </c>
      <c r="M1555">
        <v>169.5</v>
      </c>
      <c r="N1555">
        <v>5.74</v>
      </c>
      <c r="Q1555">
        <v>163.76</v>
      </c>
      <c r="R1555" s="1"/>
    </row>
    <row r="1556" spans="1:18" x14ac:dyDescent="0.2">
      <c r="A1556" s="1" t="s">
        <v>46</v>
      </c>
      <c r="B1556">
        <v>4</v>
      </c>
      <c r="C1556" s="1" t="s">
        <v>475</v>
      </c>
      <c r="D1556" s="2">
        <v>45793</v>
      </c>
      <c r="E1556" s="1" t="s">
        <v>57</v>
      </c>
      <c r="F1556" s="1" t="s">
        <v>49</v>
      </c>
      <c r="G1556">
        <v>18</v>
      </c>
      <c r="H1556">
        <v>4.5</v>
      </c>
      <c r="I1556">
        <v>0</v>
      </c>
      <c r="J1556">
        <v>300</v>
      </c>
      <c r="K1556" s="1" t="s">
        <v>49</v>
      </c>
      <c r="L1556">
        <v>9</v>
      </c>
      <c r="M1556">
        <v>443.98</v>
      </c>
      <c r="N1556">
        <v>18</v>
      </c>
      <c r="Q1556">
        <v>425.98</v>
      </c>
      <c r="R1556" s="1"/>
    </row>
    <row r="1557" spans="1:18" x14ac:dyDescent="0.2">
      <c r="A1557" s="1" t="s">
        <v>46</v>
      </c>
      <c r="B1557">
        <v>4</v>
      </c>
      <c r="C1557" s="1" t="s">
        <v>476</v>
      </c>
      <c r="D1557" s="2">
        <v>45793</v>
      </c>
      <c r="E1557" s="1" t="s">
        <v>98</v>
      </c>
      <c r="F1557" s="1" t="s">
        <v>49</v>
      </c>
      <c r="G1557">
        <v>18</v>
      </c>
      <c r="H1557" t="s">
        <v>99</v>
      </c>
      <c r="I1557" t="s">
        <v>100</v>
      </c>
      <c r="J1557">
        <v>210</v>
      </c>
      <c r="K1557" s="1" t="s">
        <v>49</v>
      </c>
      <c r="L1557">
        <v>1</v>
      </c>
      <c r="M1557">
        <v>31.25</v>
      </c>
      <c r="N1557">
        <v>2.21</v>
      </c>
      <c r="Q1557">
        <v>29.04</v>
      </c>
      <c r="R1557" s="1"/>
    </row>
    <row r="1558" spans="1:18" x14ac:dyDescent="0.2">
      <c r="A1558" s="1" t="s">
        <v>53</v>
      </c>
      <c r="B1558">
        <v>4</v>
      </c>
      <c r="C1558" s="1" t="s">
        <v>476</v>
      </c>
      <c r="D1558" s="2">
        <v>45793</v>
      </c>
      <c r="E1558" s="1" t="s">
        <v>98</v>
      </c>
      <c r="F1558" s="1" t="s">
        <v>49</v>
      </c>
      <c r="G1558">
        <v>18</v>
      </c>
      <c r="H1558" t="s">
        <v>99</v>
      </c>
      <c r="I1558" t="s">
        <v>100</v>
      </c>
      <c r="J1558">
        <v>210</v>
      </c>
      <c r="K1558" s="1" t="s">
        <v>49</v>
      </c>
      <c r="L1558">
        <v>4</v>
      </c>
      <c r="M1558">
        <v>195.31</v>
      </c>
      <c r="N1558">
        <v>8</v>
      </c>
      <c r="Q1558">
        <v>187.31</v>
      </c>
      <c r="R1558" s="1"/>
    </row>
    <row r="1559" spans="1:18" x14ac:dyDescent="0.2">
      <c r="A1559" s="1" t="s">
        <v>53</v>
      </c>
      <c r="B1559">
        <v>4</v>
      </c>
      <c r="C1559" s="1" t="s">
        <v>477</v>
      </c>
      <c r="D1559" s="2">
        <v>45793</v>
      </c>
      <c r="E1559" s="1" t="s">
        <v>57</v>
      </c>
      <c r="F1559" s="1" t="s">
        <v>49</v>
      </c>
      <c r="G1559">
        <v>18</v>
      </c>
      <c r="H1559" t="s">
        <v>93</v>
      </c>
      <c r="I1559">
        <v>0</v>
      </c>
      <c r="J1559">
        <v>500</v>
      </c>
      <c r="K1559" s="1" t="s">
        <v>49</v>
      </c>
      <c r="L1559">
        <v>2</v>
      </c>
      <c r="M1559">
        <v>109.14</v>
      </c>
      <c r="N1559">
        <v>4.2</v>
      </c>
      <c r="Q1559">
        <v>104.94</v>
      </c>
      <c r="R1559" s="1"/>
    </row>
    <row r="1560" spans="1:18" x14ac:dyDescent="0.2">
      <c r="A1560" s="1" t="s">
        <v>53</v>
      </c>
      <c r="B1560">
        <v>4</v>
      </c>
      <c r="C1560" s="1" t="s">
        <v>478</v>
      </c>
      <c r="D1560" s="2">
        <v>45793</v>
      </c>
      <c r="E1560" s="1" t="s">
        <v>224</v>
      </c>
      <c r="F1560" s="1" t="s">
        <v>49</v>
      </c>
      <c r="G1560" t="s">
        <v>389</v>
      </c>
      <c r="H1560" t="s">
        <v>201</v>
      </c>
      <c r="I1560" t="s">
        <v>94</v>
      </c>
      <c r="J1560">
        <v>50</v>
      </c>
      <c r="K1560" s="1" t="s">
        <v>49</v>
      </c>
      <c r="L1560">
        <v>2</v>
      </c>
      <c r="M1560">
        <v>63.959999999999994</v>
      </c>
      <c r="N1560">
        <v>4.18</v>
      </c>
      <c r="Q1560">
        <v>59.779999999999994</v>
      </c>
      <c r="R1560" s="1"/>
    </row>
    <row r="1561" spans="1:18" x14ac:dyDescent="0.2">
      <c r="A1561" s="1" t="s">
        <v>53</v>
      </c>
      <c r="B1561">
        <v>4</v>
      </c>
      <c r="C1561" s="1" t="s">
        <v>479</v>
      </c>
      <c r="D1561" s="2">
        <v>45793</v>
      </c>
      <c r="E1561" s="1" t="s">
        <v>102</v>
      </c>
      <c r="F1561" s="1" t="s">
        <v>49</v>
      </c>
      <c r="G1561">
        <v>18</v>
      </c>
      <c r="H1561" t="s">
        <v>99</v>
      </c>
      <c r="I1561" t="s">
        <v>100</v>
      </c>
      <c r="J1561">
        <v>230</v>
      </c>
      <c r="K1561" s="1" t="s">
        <v>49</v>
      </c>
      <c r="L1561">
        <v>4</v>
      </c>
      <c r="M1561">
        <v>205.05</v>
      </c>
      <c r="N1561">
        <v>8.6000000000000014</v>
      </c>
      <c r="Q1561">
        <v>196.45000000000002</v>
      </c>
      <c r="R1561" s="1"/>
    </row>
    <row r="1562" spans="1:18" x14ac:dyDescent="0.2">
      <c r="A1562" s="1" t="s">
        <v>46</v>
      </c>
      <c r="B1562">
        <v>5</v>
      </c>
      <c r="C1562" s="1" t="s">
        <v>480</v>
      </c>
      <c r="D1562" s="2">
        <v>45793</v>
      </c>
      <c r="E1562" s="1" t="s">
        <v>57</v>
      </c>
      <c r="F1562" s="1" t="s">
        <v>49</v>
      </c>
      <c r="G1562">
        <v>12</v>
      </c>
      <c r="H1562">
        <v>5</v>
      </c>
      <c r="I1562">
        <v>0</v>
      </c>
      <c r="J1562">
        <v>250</v>
      </c>
      <c r="K1562" s="1" t="s">
        <v>49</v>
      </c>
      <c r="L1562">
        <v>9</v>
      </c>
      <c r="M1562">
        <v>460.33000000000004</v>
      </c>
      <c r="N1562">
        <v>12.6</v>
      </c>
      <c r="Q1562">
        <v>447.73</v>
      </c>
      <c r="R1562" s="1"/>
    </row>
    <row r="1563" spans="1:18" x14ac:dyDescent="0.2">
      <c r="A1563" s="1" t="s">
        <v>46</v>
      </c>
      <c r="B1563">
        <v>5</v>
      </c>
      <c r="C1563" s="1" t="s">
        <v>58</v>
      </c>
      <c r="D1563" s="2">
        <v>45793</v>
      </c>
      <c r="E1563" s="1" t="s">
        <v>48</v>
      </c>
      <c r="F1563" s="1" t="s">
        <v>49</v>
      </c>
      <c r="G1563">
        <v>12</v>
      </c>
      <c r="H1563">
        <v>5</v>
      </c>
      <c r="I1563">
        <v>0</v>
      </c>
      <c r="J1563" t="s">
        <v>51</v>
      </c>
      <c r="K1563" s="1" t="s">
        <v>49</v>
      </c>
      <c r="L1563">
        <v>1</v>
      </c>
      <c r="M1563">
        <v>51.35</v>
      </c>
      <c r="Q1563">
        <v>51.35</v>
      </c>
      <c r="R1563" s="1"/>
    </row>
    <row r="1564" spans="1:18" x14ac:dyDescent="0.2">
      <c r="A1564" s="1" t="s">
        <v>53</v>
      </c>
      <c r="B1564">
        <v>5</v>
      </c>
      <c r="C1564" s="1" t="s">
        <v>58</v>
      </c>
      <c r="D1564" s="2">
        <v>45793</v>
      </c>
      <c r="E1564" s="1" t="s">
        <v>48</v>
      </c>
      <c r="F1564" s="1" t="s">
        <v>49</v>
      </c>
      <c r="G1564">
        <v>12</v>
      </c>
      <c r="H1564">
        <v>5</v>
      </c>
      <c r="I1564">
        <v>0</v>
      </c>
      <c r="J1564" t="s">
        <v>51</v>
      </c>
      <c r="K1564" s="1" t="s">
        <v>49</v>
      </c>
      <c r="L1564">
        <v>8</v>
      </c>
      <c r="M1564">
        <v>479.45000000000005</v>
      </c>
      <c r="N1564">
        <v>11.84</v>
      </c>
      <c r="Q1564">
        <v>467.61000000000007</v>
      </c>
      <c r="R1564" s="1"/>
    </row>
    <row r="1565" spans="1:18" x14ac:dyDescent="0.2">
      <c r="A1565" s="1" t="s">
        <v>46</v>
      </c>
      <c r="B1565">
        <v>1</v>
      </c>
      <c r="C1565" s="1" t="s">
        <v>467</v>
      </c>
      <c r="D1565" s="2">
        <v>45794</v>
      </c>
      <c r="E1565" s="1" t="s">
        <v>57</v>
      </c>
      <c r="F1565" s="1" t="s">
        <v>49</v>
      </c>
      <c r="G1565">
        <v>3.5</v>
      </c>
      <c r="H1565">
        <v>8</v>
      </c>
      <c r="I1565">
        <v>0</v>
      </c>
      <c r="J1565">
        <v>1000</v>
      </c>
      <c r="K1565" s="1" t="s">
        <v>49</v>
      </c>
      <c r="L1565">
        <v>9</v>
      </c>
      <c r="M1565">
        <v>177.42000000000002</v>
      </c>
      <c r="N1565">
        <v>3.15</v>
      </c>
      <c r="O1565">
        <v>33</v>
      </c>
      <c r="Q1565">
        <v>174.27</v>
      </c>
      <c r="R1565" s="1"/>
    </row>
    <row r="1566" spans="1:18" x14ac:dyDescent="0.2">
      <c r="A1566" s="1" t="s">
        <v>53</v>
      </c>
      <c r="B1566">
        <v>1</v>
      </c>
      <c r="C1566" s="1" t="s">
        <v>467</v>
      </c>
      <c r="D1566" s="2">
        <v>45794</v>
      </c>
      <c r="E1566" s="1" t="s">
        <v>57</v>
      </c>
      <c r="F1566" s="1" t="s">
        <v>49</v>
      </c>
      <c r="G1566">
        <v>3.5</v>
      </c>
      <c r="H1566">
        <v>8</v>
      </c>
      <c r="I1566">
        <v>0</v>
      </c>
      <c r="J1566">
        <v>1000</v>
      </c>
      <c r="K1566" s="1" t="s">
        <v>49</v>
      </c>
      <c r="L1566">
        <v>8</v>
      </c>
      <c r="M1566">
        <v>142.75</v>
      </c>
      <c r="N1566">
        <v>2.8</v>
      </c>
      <c r="O1566">
        <v>20</v>
      </c>
      <c r="Q1566">
        <v>139.94999999999999</v>
      </c>
      <c r="R1566" s="1"/>
    </row>
    <row r="1567" spans="1:18" x14ac:dyDescent="0.2">
      <c r="A1567" s="1" t="s">
        <v>46</v>
      </c>
      <c r="B1567">
        <v>2</v>
      </c>
      <c r="C1567" s="1" t="s">
        <v>47</v>
      </c>
      <c r="D1567" s="2">
        <v>45794</v>
      </c>
      <c r="E1567" s="1" t="s">
        <v>48</v>
      </c>
      <c r="F1567" s="1" t="s">
        <v>49</v>
      </c>
      <c r="G1567">
        <v>3</v>
      </c>
      <c r="H1567" t="s">
        <v>76</v>
      </c>
      <c r="I1567">
        <v>0</v>
      </c>
      <c r="J1567" t="s">
        <v>51</v>
      </c>
      <c r="K1567" s="1" t="s">
        <v>49</v>
      </c>
      <c r="L1567">
        <v>9</v>
      </c>
      <c r="M1567">
        <v>119.35000000000001</v>
      </c>
      <c r="N1567">
        <v>2.6999999999999997</v>
      </c>
      <c r="Q1567">
        <v>116.65</v>
      </c>
      <c r="R1567" s="1"/>
    </row>
    <row r="1568" spans="1:18" x14ac:dyDescent="0.2">
      <c r="A1568" s="1" t="s">
        <v>53</v>
      </c>
      <c r="B1568">
        <v>2</v>
      </c>
      <c r="C1568" s="1" t="s">
        <v>54</v>
      </c>
      <c r="D1568" s="2">
        <v>45794</v>
      </c>
      <c r="E1568" s="1" t="s">
        <v>48</v>
      </c>
      <c r="F1568" s="1" t="s">
        <v>49</v>
      </c>
      <c r="G1568">
        <v>2</v>
      </c>
      <c r="H1568" t="s">
        <v>76</v>
      </c>
      <c r="I1568">
        <v>0</v>
      </c>
      <c r="J1568" t="s">
        <v>51</v>
      </c>
      <c r="K1568" s="1" t="s">
        <v>49</v>
      </c>
      <c r="L1568">
        <v>11</v>
      </c>
      <c r="M1568">
        <v>115.25</v>
      </c>
      <c r="N1568">
        <v>2.2000000000000002</v>
      </c>
      <c r="Q1568">
        <v>113.05</v>
      </c>
      <c r="R1568" s="1"/>
    </row>
    <row r="1569" spans="1:18" x14ac:dyDescent="0.2">
      <c r="A1569" s="1" t="s">
        <v>46</v>
      </c>
      <c r="B1569">
        <v>3</v>
      </c>
      <c r="C1569" s="1" t="s">
        <v>481</v>
      </c>
      <c r="D1569" s="2">
        <v>45794</v>
      </c>
      <c r="E1569" s="1" t="s">
        <v>57</v>
      </c>
      <c r="F1569" s="1" t="s">
        <v>49</v>
      </c>
      <c r="G1569">
        <v>10</v>
      </c>
      <c r="H1569">
        <v>5</v>
      </c>
      <c r="I1569">
        <v>0</v>
      </c>
      <c r="J1569">
        <v>250</v>
      </c>
      <c r="K1569" s="1" t="s">
        <v>49</v>
      </c>
      <c r="L1569">
        <v>8</v>
      </c>
      <c r="M1569">
        <v>275.95999999999998</v>
      </c>
      <c r="N1569">
        <v>9.6</v>
      </c>
      <c r="Q1569">
        <v>266.35999999999996</v>
      </c>
      <c r="R1569" s="1"/>
    </row>
    <row r="1570" spans="1:18" x14ac:dyDescent="0.2">
      <c r="A1570" s="1" t="s">
        <v>53</v>
      </c>
      <c r="B1570">
        <v>3</v>
      </c>
      <c r="C1570" s="1" t="s">
        <v>481</v>
      </c>
      <c r="D1570" s="2">
        <v>45794</v>
      </c>
      <c r="E1570" s="1" t="s">
        <v>57</v>
      </c>
      <c r="F1570" s="1" t="s">
        <v>49</v>
      </c>
      <c r="G1570">
        <v>10</v>
      </c>
      <c r="H1570">
        <v>5</v>
      </c>
      <c r="I1570">
        <v>0</v>
      </c>
      <c r="J1570">
        <v>250</v>
      </c>
      <c r="K1570" s="1" t="s">
        <v>49</v>
      </c>
      <c r="L1570">
        <v>6</v>
      </c>
      <c r="M1570">
        <v>223.73999999999995</v>
      </c>
      <c r="N1570">
        <v>7.1999999999999993</v>
      </c>
      <c r="Q1570">
        <v>216.53999999999996</v>
      </c>
      <c r="R1570" s="1"/>
    </row>
    <row r="1571" spans="1:18" x14ac:dyDescent="0.2">
      <c r="A1571" s="1" t="s">
        <v>46</v>
      </c>
      <c r="B1571">
        <v>4</v>
      </c>
      <c r="C1571" s="1" t="s">
        <v>482</v>
      </c>
      <c r="D1571" s="2">
        <v>45794</v>
      </c>
      <c r="E1571" s="1" t="s">
        <v>391</v>
      </c>
      <c r="F1571" s="1" t="s">
        <v>49</v>
      </c>
      <c r="G1571" t="s">
        <v>389</v>
      </c>
      <c r="H1571" t="s">
        <v>201</v>
      </c>
      <c r="I1571" t="s">
        <v>94</v>
      </c>
      <c r="J1571">
        <v>100</v>
      </c>
      <c r="K1571" s="1" t="s">
        <v>49</v>
      </c>
      <c r="L1571">
        <v>4</v>
      </c>
      <c r="M1571">
        <v>111.64</v>
      </c>
      <c r="N1571">
        <v>8.8000000000000007</v>
      </c>
      <c r="Q1571">
        <v>102.84</v>
      </c>
      <c r="R1571" s="1"/>
    </row>
    <row r="1572" spans="1:18" x14ac:dyDescent="0.2">
      <c r="A1572" s="1" t="s">
        <v>46</v>
      </c>
      <c r="B1572">
        <v>4</v>
      </c>
      <c r="C1572" s="1" t="s">
        <v>483</v>
      </c>
      <c r="D1572" s="2">
        <v>45794</v>
      </c>
      <c r="E1572" s="1" t="s">
        <v>484</v>
      </c>
      <c r="F1572" s="1" t="s">
        <v>49</v>
      </c>
      <c r="G1572">
        <v>18</v>
      </c>
      <c r="H1572" t="s">
        <v>167</v>
      </c>
      <c r="I1572" t="s">
        <v>51</v>
      </c>
      <c r="J1572">
        <v>50</v>
      </c>
      <c r="K1572" s="1" t="s">
        <v>49</v>
      </c>
      <c r="L1572">
        <v>2</v>
      </c>
      <c r="M1572">
        <v>68.55</v>
      </c>
      <c r="N1572">
        <v>4.4000000000000004</v>
      </c>
      <c r="Q1572">
        <v>64.149999999999991</v>
      </c>
      <c r="R1572" s="1"/>
    </row>
    <row r="1573" spans="1:18" x14ac:dyDescent="0.2">
      <c r="A1573" s="1" t="s">
        <v>46</v>
      </c>
      <c r="B1573">
        <v>4</v>
      </c>
      <c r="C1573" s="1" t="s">
        <v>477</v>
      </c>
      <c r="D1573" s="2">
        <v>45794</v>
      </c>
      <c r="E1573" s="1" t="s">
        <v>57</v>
      </c>
      <c r="F1573" s="1" t="s">
        <v>49</v>
      </c>
      <c r="G1573">
        <v>18</v>
      </c>
      <c r="H1573" t="s">
        <v>93</v>
      </c>
      <c r="I1573">
        <v>0</v>
      </c>
      <c r="J1573">
        <v>500</v>
      </c>
      <c r="K1573" s="1" t="s">
        <v>49</v>
      </c>
      <c r="L1573">
        <v>7</v>
      </c>
      <c r="M1573">
        <v>388.01</v>
      </c>
      <c r="N1573">
        <v>15.400000000000002</v>
      </c>
      <c r="Q1573">
        <v>372.61</v>
      </c>
      <c r="R1573" s="1"/>
    </row>
    <row r="1574" spans="1:18" x14ac:dyDescent="0.2">
      <c r="A1574" s="1" t="s">
        <v>53</v>
      </c>
      <c r="B1574">
        <v>4</v>
      </c>
      <c r="C1574" s="1" t="s">
        <v>477</v>
      </c>
      <c r="D1574" s="2">
        <v>45794</v>
      </c>
      <c r="E1574" s="1" t="s">
        <v>57</v>
      </c>
      <c r="F1574" s="1" t="s">
        <v>49</v>
      </c>
      <c r="G1574">
        <v>18</v>
      </c>
      <c r="H1574" t="s">
        <v>93</v>
      </c>
      <c r="I1574">
        <v>0</v>
      </c>
      <c r="J1574">
        <v>500</v>
      </c>
      <c r="K1574" s="1" t="s">
        <v>49</v>
      </c>
      <c r="L1574">
        <v>6</v>
      </c>
      <c r="M1574">
        <v>285.83</v>
      </c>
      <c r="N1574">
        <v>12.66</v>
      </c>
      <c r="Q1574">
        <v>273.16999999999996</v>
      </c>
      <c r="R1574" s="1"/>
    </row>
    <row r="1575" spans="1:18" x14ac:dyDescent="0.2">
      <c r="A1575" s="1" t="s">
        <v>53</v>
      </c>
      <c r="B1575">
        <v>4</v>
      </c>
      <c r="C1575" s="1" t="s">
        <v>485</v>
      </c>
      <c r="D1575" s="2">
        <v>45794</v>
      </c>
      <c r="E1575" s="1" t="s">
        <v>57</v>
      </c>
      <c r="F1575" s="1" t="s">
        <v>49</v>
      </c>
      <c r="G1575">
        <v>24</v>
      </c>
      <c r="H1575">
        <v>5</v>
      </c>
      <c r="I1575">
        <v>0</v>
      </c>
      <c r="J1575">
        <v>50</v>
      </c>
      <c r="K1575" s="1" t="s">
        <v>49</v>
      </c>
      <c r="L1575">
        <v>2</v>
      </c>
      <c r="M1575">
        <v>115.94</v>
      </c>
      <c r="N1575">
        <v>4.18</v>
      </c>
      <c r="Q1575">
        <v>111.75999999999999</v>
      </c>
      <c r="R1575" s="1"/>
    </row>
    <row r="1576" spans="1:18" x14ac:dyDescent="0.2">
      <c r="A1576" s="1" t="s">
        <v>53</v>
      </c>
      <c r="B1576">
        <v>4</v>
      </c>
      <c r="C1576" s="1" t="s">
        <v>486</v>
      </c>
      <c r="D1576" s="2">
        <v>45794</v>
      </c>
      <c r="E1576" s="1" t="s">
        <v>281</v>
      </c>
      <c r="F1576" s="1" t="s">
        <v>49</v>
      </c>
      <c r="G1576">
        <v>18</v>
      </c>
      <c r="H1576" t="s">
        <v>134</v>
      </c>
      <c r="I1576" t="s">
        <v>94</v>
      </c>
      <c r="J1576">
        <v>500</v>
      </c>
      <c r="K1576" s="1" t="s">
        <v>49</v>
      </c>
      <c r="L1576">
        <v>2</v>
      </c>
      <c r="M1576">
        <v>106.44999999999999</v>
      </c>
      <c r="N1576">
        <v>4.2</v>
      </c>
      <c r="Q1576">
        <v>102.24999999999999</v>
      </c>
      <c r="R1576" s="1"/>
    </row>
    <row r="1577" spans="1:18" x14ac:dyDescent="0.2">
      <c r="A1577" s="1" t="s">
        <v>46</v>
      </c>
      <c r="B1577">
        <v>5</v>
      </c>
      <c r="C1577" s="1" t="s">
        <v>87</v>
      </c>
      <c r="D1577" s="2">
        <v>45794</v>
      </c>
      <c r="E1577" s="1" t="s">
        <v>48</v>
      </c>
      <c r="F1577" s="1" t="s">
        <v>49</v>
      </c>
      <c r="G1577">
        <v>14</v>
      </c>
      <c r="H1577">
        <v>5</v>
      </c>
      <c r="I1577">
        <v>0</v>
      </c>
      <c r="J1577" t="s">
        <v>51</v>
      </c>
      <c r="K1577" s="1" t="s">
        <v>49</v>
      </c>
      <c r="L1577">
        <v>8</v>
      </c>
      <c r="M1577">
        <v>390.86</v>
      </c>
      <c r="N1577">
        <v>12.8</v>
      </c>
      <c r="Q1577">
        <v>378.06</v>
      </c>
      <c r="R1577" s="1"/>
    </row>
    <row r="1578" spans="1:18" x14ac:dyDescent="0.2">
      <c r="A1578" s="1" t="s">
        <v>46</v>
      </c>
      <c r="B1578">
        <v>5</v>
      </c>
      <c r="C1578" s="1" t="s">
        <v>58</v>
      </c>
      <c r="D1578" s="2">
        <v>45794</v>
      </c>
      <c r="E1578" s="1" t="s">
        <v>48</v>
      </c>
      <c r="F1578" s="1" t="s">
        <v>49</v>
      </c>
      <c r="G1578">
        <v>12</v>
      </c>
      <c r="H1578">
        <v>5</v>
      </c>
      <c r="I1578">
        <v>0</v>
      </c>
      <c r="J1578" t="s">
        <v>51</v>
      </c>
      <c r="K1578" s="1" t="s">
        <v>49</v>
      </c>
      <c r="L1578">
        <v>1</v>
      </c>
      <c r="M1578">
        <v>26.24</v>
      </c>
      <c r="N1578">
        <v>1.3</v>
      </c>
      <c r="Q1578">
        <v>24.939999999999998</v>
      </c>
      <c r="R1578" s="1"/>
    </row>
    <row r="1579" spans="1:18" x14ac:dyDescent="0.2">
      <c r="A1579" s="1" t="s">
        <v>46</v>
      </c>
      <c r="B1579">
        <v>5</v>
      </c>
      <c r="C1579" s="1" t="s">
        <v>487</v>
      </c>
      <c r="D1579" s="2">
        <v>45794</v>
      </c>
      <c r="E1579" s="1" t="s">
        <v>484</v>
      </c>
      <c r="F1579" s="1" t="s">
        <v>49</v>
      </c>
      <c r="G1579">
        <v>16</v>
      </c>
      <c r="H1579" t="s">
        <v>167</v>
      </c>
      <c r="I1579" t="s">
        <v>51</v>
      </c>
      <c r="J1579">
        <v>200</v>
      </c>
      <c r="K1579" s="1" t="s">
        <v>49</v>
      </c>
      <c r="L1579">
        <v>2</v>
      </c>
      <c r="M1579">
        <v>92.64</v>
      </c>
      <c r="N1579">
        <v>3.2</v>
      </c>
      <c r="Q1579">
        <v>89.44</v>
      </c>
      <c r="R1579" s="1"/>
    </row>
    <row r="1580" spans="1:18" x14ac:dyDescent="0.2">
      <c r="A1580" s="1" t="s">
        <v>53</v>
      </c>
      <c r="B1580">
        <v>5</v>
      </c>
      <c r="C1580" s="1" t="s">
        <v>488</v>
      </c>
      <c r="D1580" s="2">
        <v>45794</v>
      </c>
      <c r="E1580" s="1" t="s">
        <v>484</v>
      </c>
      <c r="F1580" s="1" t="s">
        <v>49</v>
      </c>
      <c r="G1580">
        <v>14</v>
      </c>
      <c r="H1580" t="s">
        <v>167</v>
      </c>
      <c r="I1580" t="s">
        <v>51</v>
      </c>
      <c r="J1580">
        <v>100</v>
      </c>
      <c r="K1580" s="1" t="s">
        <v>49</v>
      </c>
      <c r="L1580">
        <v>3</v>
      </c>
      <c r="M1580">
        <v>92.41</v>
      </c>
      <c r="N1580">
        <v>4.8000000000000007</v>
      </c>
      <c r="Q1580">
        <v>87.61</v>
      </c>
      <c r="R1580" s="1"/>
    </row>
    <row r="1581" spans="1:18" x14ac:dyDescent="0.2">
      <c r="A1581" s="1" t="s">
        <v>53</v>
      </c>
      <c r="B1581">
        <v>5</v>
      </c>
      <c r="C1581" s="1" t="s">
        <v>489</v>
      </c>
      <c r="D1581" s="2">
        <v>45794</v>
      </c>
      <c r="E1581" s="1" t="s">
        <v>57</v>
      </c>
      <c r="F1581" s="1" t="s">
        <v>49</v>
      </c>
      <c r="G1581">
        <v>14</v>
      </c>
      <c r="H1581">
        <v>6</v>
      </c>
      <c r="I1581">
        <v>0</v>
      </c>
      <c r="J1581">
        <v>200</v>
      </c>
      <c r="K1581" s="1" t="s">
        <v>49</v>
      </c>
      <c r="L1581">
        <v>8</v>
      </c>
      <c r="M1581">
        <v>230.27</v>
      </c>
      <c r="N1581">
        <v>13.6</v>
      </c>
      <c r="Q1581">
        <v>216.67000000000002</v>
      </c>
      <c r="R1581" s="1"/>
    </row>
    <row r="1582" spans="1:18" x14ac:dyDescent="0.2">
      <c r="A1582" s="1" t="s">
        <v>53</v>
      </c>
      <c r="B1582">
        <v>5</v>
      </c>
      <c r="C1582" s="1" t="s">
        <v>459</v>
      </c>
      <c r="D1582" s="2">
        <v>45794</v>
      </c>
      <c r="E1582" s="1" t="s">
        <v>57</v>
      </c>
      <c r="F1582" s="1" t="s">
        <v>49</v>
      </c>
      <c r="G1582">
        <v>15</v>
      </c>
      <c r="H1582">
        <v>6.5</v>
      </c>
      <c r="I1582">
        <v>0</v>
      </c>
      <c r="J1582">
        <v>800</v>
      </c>
      <c r="K1582" s="1" t="s">
        <v>49</v>
      </c>
      <c r="L1582">
        <v>4</v>
      </c>
      <c r="M1582">
        <v>125.30999999999999</v>
      </c>
      <c r="N1582">
        <v>6.8</v>
      </c>
      <c r="Q1582">
        <v>118.50999999999999</v>
      </c>
      <c r="R1582" s="1"/>
    </row>
    <row r="1583" spans="1:18" x14ac:dyDescent="0.2">
      <c r="A1583" s="1" t="s">
        <v>46</v>
      </c>
      <c r="B1583">
        <v>1</v>
      </c>
      <c r="C1583" s="1" t="s">
        <v>467</v>
      </c>
      <c r="D1583" s="2">
        <v>45796</v>
      </c>
      <c r="E1583" s="1" t="s">
        <v>57</v>
      </c>
      <c r="F1583" s="1" t="s">
        <v>49</v>
      </c>
      <c r="G1583">
        <v>3.5</v>
      </c>
      <c r="H1583">
        <v>8</v>
      </c>
      <c r="I1583">
        <v>0</v>
      </c>
      <c r="J1583">
        <v>1000</v>
      </c>
      <c r="K1583" s="1" t="s">
        <v>49</v>
      </c>
      <c r="L1583">
        <v>7</v>
      </c>
      <c r="M1583">
        <v>118.64</v>
      </c>
      <c r="N1583">
        <v>2.4499999999999997</v>
      </c>
      <c r="O1583">
        <v>20</v>
      </c>
      <c r="Q1583">
        <v>116.19</v>
      </c>
      <c r="R1583" s="1"/>
    </row>
    <row r="1584" spans="1:18" x14ac:dyDescent="0.2">
      <c r="A1584" s="1" t="s">
        <v>53</v>
      </c>
      <c r="B1584">
        <v>1</v>
      </c>
      <c r="C1584" s="1" t="s">
        <v>467</v>
      </c>
      <c r="D1584" s="2">
        <v>45796</v>
      </c>
      <c r="E1584" s="1" t="s">
        <v>57</v>
      </c>
      <c r="F1584" s="1" t="s">
        <v>49</v>
      </c>
      <c r="G1584">
        <v>3.5</v>
      </c>
      <c r="H1584">
        <v>8</v>
      </c>
      <c r="I1584">
        <v>0</v>
      </c>
      <c r="J1584">
        <v>1000</v>
      </c>
      <c r="K1584" s="1" t="s">
        <v>49</v>
      </c>
      <c r="L1584">
        <v>10</v>
      </c>
      <c r="M1584">
        <v>191.94999999999996</v>
      </c>
      <c r="N1584">
        <v>3.5</v>
      </c>
      <c r="O1584">
        <v>51</v>
      </c>
      <c r="Q1584">
        <v>188.44999999999996</v>
      </c>
      <c r="R1584" s="1"/>
    </row>
    <row r="1585" spans="1:18" x14ac:dyDescent="0.2">
      <c r="A1585" s="1" t="s">
        <v>46</v>
      </c>
      <c r="B1585">
        <v>2</v>
      </c>
      <c r="C1585" s="1" t="s">
        <v>490</v>
      </c>
      <c r="D1585" s="2">
        <v>45796</v>
      </c>
      <c r="E1585" s="1" t="s">
        <v>57</v>
      </c>
      <c r="F1585" s="1" t="s">
        <v>49</v>
      </c>
      <c r="G1585">
        <v>2</v>
      </c>
      <c r="H1585">
        <v>10</v>
      </c>
      <c r="I1585">
        <v>0</v>
      </c>
      <c r="J1585">
        <v>300</v>
      </c>
      <c r="K1585" s="1" t="s">
        <v>49</v>
      </c>
      <c r="L1585">
        <v>11</v>
      </c>
      <c r="M1585">
        <v>114.38000000000001</v>
      </c>
      <c r="N1585">
        <v>2.2000000000000002</v>
      </c>
      <c r="Q1585">
        <v>112.18</v>
      </c>
      <c r="R1585" s="1"/>
    </row>
    <row r="1586" spans="1:18" x14ac:dyDescent="0.2">
      <c r="A1586" s="1" t="s">
        <v>53</v>
      </c>
      <c r="B1586">
        <v>2</v>
      </c>
      <c r="C1586" s="1" t="s">
        <v>490</v>
      </c>
      <c r="D1586" s="2">
        <v>45796</v>
      </c>
      <c r="E1586" s="1" t="s">
        <v>57</v>
      </c>
      <c r="F1586" s="1" t="s">
        <v>49</v>
      </c>
      <c r="G1586">
        <v>2</v>
      </c>
      <c r="H1586">
        <v>10</v>
      </c>
      <c r="I1586">
        <v>0</v>
      </c>
      <c r="J1586">
        <v>300</v>
      </c>
      <c r="K1586" s="1" t="s">
        <v>49</v>
      </c>
      <c r="L1586">
        <v>14</v>
      </c>
      <c r="M1586">
        <v>150.48000000000002</v>
      </c>
      <c r="N1586">
        <v>2.8000000000000003</v>
      </c>
      <c r="Q1586">
        <v>147.68</v>
      </c>
      <c r="R1586" s="1"/>
    </row>
    <row r="1587" spans="1:18" x14ac:dyDescent="0.2">
      <c r="A1587" s="1" t="s">
        <v>46</v>
      </c>
      <c r="B1587">
        <v>4</v>
      </c>
      <c r="C1587" s="1" t="s">
        <v>486</v>
      </c>
      <c r="D1587" s="2">
        <v>45796</v>
      </c>
      <c r="E1587" s="1" t="s">
        <v>281</v>
      </c>
      <c r="F1587" s="1" t="s">
        <v>49</v>
      </c>
      <c r="G1587">
        <v>18</v>
      </c>
      <c r="H1587" t="s">
        <v>134</v>
      </c>
      <c r="I1587" t="s">
        <v>94</v>
      </c>
      <c r="J1587">
        <v>500</v>
      </c>
      <c r="K1587" s="1" t="s">
        <v>49</v>
      </c>
      <c r="L1587">
        <v>8</v>
      </c>
      <c r="M1587">
        <v>425.55000000000007</v>
      </c>
      <c r="N1587">
        <v>17.600000000000001</v>
      </c>
      <c r="Q1587">
        <v>407.95000000000005</v>
      </c>
      <c r="R1587" s="1"/>
    </row>
    <row r="1588" spans="1:18" x14ac:dyDescent="0.2">
      <c r="A1588" s="1" t="s">
        <v>53</v>
      </c>
      <c r="B1588">
        <v>4</v>
      </c>
      <c r="C1588" s="1" t="s">
        <v>486</v>
      </c>
      <c r="D1588" s="2">
        <v>45796</v>
      </c>
      <c r="E1588" s="1" t="s">
        <v>281</v>
      </c>
      <c r="F1588" s="1" t="s">
        <v>49</v>
      </c>
      <c r="G1588">
        <v>18</v>
      </c>
      <c r="H1588" t="s">
        <v>134</v>
      </c>
      <c r="I1588" t="s">
        <v>94</v>
      </c>
      <c r="J1588">
        <v>500</v>
      </c>
      <c r="K1588" s="1" t="s">
        <v>49</v>
      </c>
      <c r="L1588">
        <v>2</v>
      </c>
      <c r="M1588">
        <v>111</v>
      </c>
      <c r="N1588">
        <v>4.4000000000000004</v>
      </c>
      <c r="Q1588">
        <v>106.6</v>
      </c>
      <c r="R1588" s="1"/>
    </row>
    <row r="1589" spans="1:18" x14ac:dyDescent="0.2">
      <c r="A1589" s="1" t="s">
        <v>53</v>
      </c>
      <c r="B1589">
        <v>4</v>
      </c>
      <c r="C1589" s="1" t="s">
        <v>491</v>
      </c>
      <c r="D1589" s="2">
        <v>45796</v>
      </c>
      <c r="E1589" s="1" t="s">
        <v>492</v>
      </c>
      <c r="F1589" s="1" t="s">
        <v>49</v>
      </c>
      <c r="G1589">
        <v>23</v>
      </c>
      <c r="H1589" t="s">
        <v>99</v>
      </c>
      <c r="I1589" t="s">
        <v>100</v>
      </c>
      <c r="J1589">
        <v>110</v>
      </c>
      <c r="K1589" s="1" t="s">
        <v>49</v>
      </c>
      <c r="L1589">
        <v>2</v>
      </c>
      <c r="M1589">
        <v>126.45</v>
      </c>
      <c r="N1589">
        <v>5.6</v>
      </c>
      <c r="Q1589">
        <v>120.85000000000001</v>
      </c>
      <c r="R1589" s="1"/>
    </row>
    <row r="1590" spans="1:18" x14ac:dyDescent="0.2">
      <c r="A1590" s="1" t="s">
        <v>53</v>
      </c>
      <c r="B1590">
        <v>4</v>
      </c>
      <c r="C1590" s="1" t="s">
        <v>413</v>
      </c>
      <c r="D1590" s="2">
        <v>45796</v>
      </c>
      <c r="E1590" s="1" t="s">
        <v>187</v>
      </c>
      <c r="F1590" s="1" t="s">
        <v>49</v>
      </c>
      <c r="G1590">
        <v>28</v>
      </c>
      <c r="H1590" t="s">
        <v>134</v>
      </c>
      <c r="I1590" t="s">
        <v>51</v>
      </c>
      <c r="J1590">
        <v>1000</v>
      </c>
      <c r="K1590" s="1" t="s">
        <v>49</v>
      </c>
      <c r="L1590">
        <v>5</v>
      </c>
      <c r="M1590">
        <v>336.12</v>
      </c>
      <c r="N1590">
        <v>15.5</v>
      </c>
      <c r="Q1590">
        <v>320.62</v>
      </c>
      <c r="R1590" s="1"/>
    </row>
    <row r="1591" spans="1:18" x14ac:dyDescent="0.2">
      <c r="A1591" s="1" t="s">
        <v>46</v>
      </c>
      <c r="B1591">
        <v>5</v>
      </c>
      <c r="C1591" s="1" t="s">
        <v>459</v>
      </c>
      <c r="D1591" s="2">
        <v>45796</v>
      </c>
      <c r="E1591" s="1" t="s">
        <v>57</v>
      </c>
      <c r="F1591" s="1" t="s">
        <v>49</v>
      </c>
      <c r="G1591">
        <v>15</v>
      </c>
      <c r="H1591">
        <v>6.5</v>
      </c>
      <c r="I1591">
        <v>0</v>
      </c>
      <c r="J1591">
        <v>800</v>
      </c>
      <c r="K1591" s="1" t="s">
        <v>49</v>
      </c>
      <c r="L1591">
        <v>4</v>
      </c>
      <c r="M1591">
        <v>110.17</v>
      </c>
      <c r="N1591">
        <v>6.8</v>
      </c>
      <c r="Q1591">
        <v>103.37</v>
      </c>
      <c r="R1591" s="1"/>
    </row>
    <row r="1592" spans="1:18" x14ac:dyDescent="0.2">
      <c r="A1592" s="1" t="s">
        <v>46</v>
      </c>
      <c r="B1592">
        <v>5</v>
      </c>
      <c r="C1592" s="1" t="s">
        <v>493</v>
      </c>
      <c r="D1592" s="2">
        <v>45796</v>
      </c>
      <c r="E1592" s="1" t="s">
        <v>57</v>
      </c>
      <c r="F1592" s="1" t="s">
        <v>49</v>
      </c>
      <c r="G1592">
        <v>8</v>
      </c>
      <c r="H1592">
        <v>6</v>
      </c>
      <c r="I1592">
        <v>0</v>
      </c>
      <c r="J1592">
        <v>100</v>
      </c>
      <c r="K1592" s="1" t="s">
        <v>49</v>
      </c>
      <c r="L1592">
        <v>4</v>
      </c>
      <c r="M1592">
        <v>110.41999999999999</v>
      </c>
      <c r="N1592">
        <v>4</v>
      </c>
      <c r="Q1592">
        <v>106.41999999999999</v>
      </c>
      <c r="R1592" s="1"/>
    </row>
    <row r="1593" spans="1:18" x14ac:dyDescent="0.2">
      <c r="A1593" s="1" t="s">
        <v>53</v>
      </c>
      <c r="B1593">
        <v>5</v>
      </c>
      <c r="C1593" s="1" t="s">
        <v>493</v>
      </c>
      <c r="D1593" s="2">
        <v>45796</v>
      </c>
      <c r="E1593" s="1" t="s">
        <v>57</v>
      </c>
      <c r="F1593" s="1" t="s">
        <v>49</v>
      </c>
      <c r="G1593">
        <v>8</v>
      </c>
      <c r="H1593">
        <v>6</v>
      </c>
      <c r="I1593">
        <v>0</v>
      </c>
      <c r="J1593">
        <v>100</v>
      </c>
      <c r="K1593" s="1" t="s">
        <v>49</v>
      </c>
      <c r="L1593">
        <v>2</v>
      </c>
      <c r="M1593">
        <v>57.91</v>
      </c>
      <c r="N1593">
        <v>1.8</v>
      </c>
      <c r="Q1593">
        <v>56.11</v>
      </c>
      <c r="R1593" s="1"/>
    </row>
    <row r="1594" spans="1:18" x14ac:dyDescent="0.2">
      <c r="A1594" s="1" t="s">
        <v>53</v>
      </c>
      <c r="B1594">
        <v>5</v>
      </c>
      <c r="C1594" s="1" t="s">
        <v>83</v>
      </c>
      <c r="D1594" s="2">
        <v>45796</v>
      </c>
      <c r="E1594" s="1" t="s">
        <v>48</v>
      </c>
      <c r="F1594" s="1" t="s">
        <v>49</v>
      </c>
      <c r="G1594">
        <v>8</v>
      </c>
      <c r="H1594">
        <v>5</v>
      </c>
      <c r="I1594">
        <v>0</v>
      </c>
      <c r="J1594" t="s">
        <v>51</v>
      </c>
      <c r="K1594" s="1" t="s">
        <v>49</v>
      </c>
      <c r="L1594">
        <v>6</v>
      </c>
      <c r="M1594">
        <v>177.09999999999997</v>
      </c>
      <c r="N1594">
        <v>5.8</v>
      </c>
      <c r="Q1594">
        <v>171.29999999999995</v>
      </c>
      <c r="R1594" s="1"/>
    </row>
    <row r="1595" spans="1:18" x14ac:dyDescent="0.2">
      <c r="A1595" s="1" t="s">
        <v>53</v>
      </c>
      <c r="B1595">
        <v>5</v>
      </c>
      <c r="C1595" s="1" t="s">
        <v>55</v>
      </c>
      <c r="D1595" s="2">
        <v>45796</v>
      </c>
      <c r="E1595" s="1" t="s">
        <v>48</v>
      </c>
      <c r="F1595" s="1" t="s">
        <v>49</v>
      </c>
      <c r="G1595">
        <v>7</v>
      </c>
      <c r="H1595">
        <v>5</v>
      </c>
      <c r="I1595">
        <v>0</v>
      </c>
      <c r="J1595" t="s">
        <v>51</v>
      </c>
      <c r="K1595" s="1" t="s">
        <v>49</v>
      </c>
      <c r="L1595">
        <v>5</v>
      </c>
      <c r="M1595">
        <v>168.76000000000002</v>
      </c>
      <c r="N1595">
        <v>4.5</v>
      </c>
      <c r="Q1595">
        <v>164.26000000000002</v>
      </c>
      <c r="R1595" s="1"/>
    </row>
    <row r="1596" spans="1:18" x14ac:dyDescent="0.2">
      <c r="A1596" s="1" t="s">
        <v>46</v>
      </c>
      <c r="B1596">
        <v>1</v>
      </c>
      <c r="C1596" s="1" t="s">
        <v>467</v>
      </c>
      <c r="D1596" s="2">
        <v>45797</v>
      </c>
      <c r="E1596" s="1" t="s">
        <v>57</v>
      </c>
      <c r="F1596" s="1" t="s">
        <v>49</v>
      </c>
      <c r="G1596">
        <v>3.5</v>
      </c>
      <c r="H1596">
        <v>8</v>
      </c>
      <c r="I1596">
        <v>0</v>
      </c>
      <c r="J1596">
        <v>1000</v>
      </c>
      <c r="K1596" s="1" t="s">
        <v>49</v>
      </c>
      <c r="L1596">
        <v>1</v>
      </c>
      <c r="M1596">
        <v>19.64</v>
      </c>
      <c r="N1596">
        <v>0.35</v>
      </c>
      <c r="O1596">
        <v>20</v>
      </c>
      <c r="Q1596">
        <v>19.29</v>
      </c>
      <c r="R1596" s="1"/>
    </row>
    <row r="1597" spans="1:18" x14ac:dyDescent="0.2">
      <c r="A1597" s="1" t="s">
        <v>46</v>
      </c>
      <c r="B1597">
        <v>1</v>
      </c>
      <c r="C1597" s="1" t="s">
        <v>118</v>
      </c>
      <c r="D1597" s="2">
        <v>45797</v>
      </c>
      <c r="E1597" s="1" t="s">
        <v>48</v>
      </c>
      <c r="F1597" s="1" t="s">
        <v>49</v>
      </c>
      <c r="G1597">
        <v>3.5</v>
      </c>
      <c r="H1597" t="s">
        <v>76</v>
      </c>
      <c r="I1597">
        <v>0</v>
      </c>
      <c r="J1597" t="s">
        <v>51</v>
      </c>
      <c r="K1597" s="1" t="s">
        <v>49</v>
      </c>
      <c r="L1597">
        <v>8</v>
      </c>
      <c r="M1597">
        <v>133.52999999999997</v>
      </c>
      <c r="N1597">
        <v>2.4</v>
      </c>
      <c r="Q1597">
        <v>131.12999999999997</v>
      </c>
      <c r="R1597" s="1"/>
    </row>
    <row r="1598" spans="1:18" x14ac:dyDescent="0.2">
      <c r="A1598" s="1" t="s">
        <v>53</v>
      </c>
      <c r="B1598">
        <v>1</v>
      </c>
      <c r="C1598" s="1" t="s">
        <v>118</v>
      </c>
      <c r="D1598" s="2">
        <v>45797</v>
      </c>
      <c r="E1598" s="1" t="s">
        <v>48</v>
      </c>
      <c r="F1598" s="1" t="s">
        <v>49</v>
      </c>
      <c r="G1598">
        <v>3.5</v>
      </c>
      <c r="H1598" t="s">
        <v>76</v>
      </c>
      <c r="I1598">
        <v>0</v>
      </c>
      <c r="J1598" t="s">
        <v>51</v>
      </c>
      <c r="K1598" s="1" t="s">
        <v>49</v>
      </c>
      <c r="L1598">
        <v>10</v>
      </c>
      <c r="M1598">
        <v>169.08999999999997</v>
      </c>
      <c r="N1598">
        <v>3</v>
      </c>
      <c r="O1598">
        <v>33</v>
      </c>
      <c r="Q1598">
        <v>166.08999999999997</v>
      </c>
      <c r="R1598" s="1"/>
    </row>
    <row r="1599" spans="1:18" x14ac:dyDescent="0.2">
      <c r="A1599" s="1" t="s">
        <v>46</v>
      </c>
      <c r="B1599">
        <v>2</v>
      </c>
      <c r="C1599" s="1" t="s">
        <v>490</v>
      </c>
      <c r="D1599" s="2">
        <v>45797</v>
      </c>
      <c r="E1599" s="1" t="s">
        <v>57</v>
      </c>
      <c r="F1599" s="1" t="s">
        <v>49</v>
      </c>
      <c r="G1599">
        <v>2</v>
      </c>
      <c r="H1599">
        <v>10</v>
      </c>
      <c r="I1599">
        <v>0</v>
      </c>
      <c r="J1599">
        <v>300</v>
      </c>
      <c r="K1599" s="1" t="s">
        <v>49</v>
      </c>
      <c r="L1599">
        <v>1</v>
      </c>
      <c r="M1599">
        <v>10.08</v>
      </c>
      <c r="N1599">
        <v>0.2</v>
      </c>
      <c r="Q1599">
        <v>9.8800000000000008</v>
      </c>
      <c r="R1599" s="1"/>
    </row>
    <row r="1600" spans="1:18" x14ac:dyDescent="0.2">
      <c r="A1600" s="1" t="s">
        <v>46</v>
      </c>
      <c r="B1600">
        <v>2</v>
      </c>
      <c r="C1600" s="1" t="s">
        <v>74</v>
      </c>
      <c r="D1600" s="2">
        <v>45797</v>
      </c>
      <c r="E1600" s="1" t="s">
        <v>48</v>
      </c>
      <c r="F1600" s="1" t="s">
        <v>49</v>
      </c>
      <c r="G1600">
        <v>4</v>
      </c>
      <c r="H1600" t="s">
        <v>76</v>
      </c>
      <c r="I1600">
        <v>0</v>
      </c>
      <c r="J1600" t="s">
        <v>51</v>
      </c>
      <c r="K1600" s="1" t="s">
        <v>49</v>
      </c>
      <c r="L1600">
        <v>8</v>
      </c>
      <c r="M1600">
        <v>175.35</v>
      </c>
      <c r="N1600">
        <v>3.2</v>
      </c>
      <c r="Q1600">
        <v>172.15</v>
      </c>
      <c r="R1600" s="1"/>
    </row>
    <row r="1601" spans="1:18" x14ac:dyDescent="0.2">
      <c r="A1601" s="1" t="s">
        <v>53</v>
      </c>
      <c r="B1601">
        <v>2</v>
      </c>
      <c r="C1601" s="1" t="s">
        <v>74</v>
      </c>
      <c r="D1601" s="2">
        <v>45797</v>
      </c>
      <c r="E1601" s="1" t="s">
        <v>48</v>
      </c>
      <c r="F1601" s="1" t="s">
        <v>49</v>
      </c>
      <c r="G1601">
        <v>4</v>
      </c>
      <c r="H1601" t="s">
        <v>76</v>
      </c>
      <c r="I1601">
        <v>0</v>
      </c>
      <c r="J1601" t="s">
        <v>51</v>
      </c>
      <c r="K1601" s="1" t="s">
        <v>49</v>
      </c>
      <c r="L1601">
        <v>9</v>
      </c>
      <c r="M1601">
        <v>174.95</v>
      </c>
      <c r="N1601">
        <v>3.6</v>
      </c>
      <c r="Q1601">
        <v>171.35</v>
      </c>
      <c r="R1601" s="1"/>
    </row>
    <row r="1602" spans="1:18" x14ac:dyDescent="0.2">
      <c r="A1602" s="1" t="s">
        <v>53</v>
      </c>
      <c r="B1602">
        <v>3</v>
      </c>
      <c r="C1602" s="1" t="s">
        <v>55</v>
      </c>
      <c r="D1602" s="2">
        <v>45797</v>
      </c>
      <c r="E1602" s="1" t="s">
        <v>48</v>
      </c>
      <c r="F1602" s="1" t="s">
        <v>49</v>
      </c>
      <c r="G1602">
        <v>7</v>
      </c>
      <c r="H1602">
        <v>5</v>
      </c>
      <c r="I1602">
        <v>0</v>
      </c>
      <c r="J1602" t="s">
        <v>51</v>
      </c>
      <c r="K1602" s="1" t="s">
        <v>49</v>
      </c>
      <c r="L1602">
        <v>10</v>
      </c>
      <c r="M1602">
        <v>278.18999999999994</v>
      </c>
      <c r="N1602">
        <v>9</v>
      </c>
      <c r="Q1602">
        <v>269.18999999999994</v>
      </c>
      <c r="R1602" s="1"/>
    </row>
    <row r="1603" spans="1:18" x14ac:dyDescent="0.2">
      <c r="A1603" s="1" t="s">
        <v>46</v>
      </c>
      <c r="B1603">
        <v>4</v>
      </c>
      <c r="C1603" s="1" t="s">
        <v>413</v>
      </c>
      <c r="D1603" s="2">
        <v>45797</v>
      </c>
      <c r="E1603" s="1" t="s">
        <v>187</v>
      </c>
      <c r="F1603" s="1" t="s">
        <v>49</v>
      </c>
      <c r="G1603">
        <v>28</v>
      </c>
      <c r="H1603" t="s">
        <v>134</v>
      </c>
      <c r="I1603" t="s">
        <v>51</v>
      </c>
      <c r="J1603">
        <v>1000</v>
      </c>
      <c r="K1603" s="1" t="s">
        <v>49</v>
      </c>
      <c r="L1603">
        <v>6</v>
      </c>
      <c r="M1603">
        <v>398.40000000000003</v>
      </c>
      <c r="N1603">
        <v>21.6</v>
      </c>
      <c r="Q1603">
        <v>376.8</v>
      </c>
      <c r="R1603" s="1"/>
    </row>
    <row r="1604" spans="1:18" x14ac:dyDescent="0.2">
      <c r="A1604" s="1" t="s">
        <v>46</v>
      </c>
      <c r="B1604">
        <v>4</v>
      </c>
      <c r="C1604" s="1" t="s">
        <v>494</v>
      </c>
      <c r="D1604" s="2">
        <v>45797</v>
      </c>
      <c r="E1604" s="1" t="s">
        <v>199</v>
      </c>
      <c r="F1604" s="1" t="s">
        <v>49</v>
      </c>
      <c r="G1604" t="s">
        <v>200</v>
      </c>
      <c r="H1604" t="s">
        <v>201</v>
      </c>
      <c r="I1604" t="s">
        <v>94</v>
      </c>
      <c r="J1604">
        <v>50</v>
      </c>
      <c r="K1604" s="1" t="s">
        <v>49</v>
      </c>
      <c r="L1604">
        <v>2</v>
      </c>
      <c r="M1604">
        <v>63.650000000000006</v>
      </c>
      <c r="N1604">
        <v>7.1</v>
      </c>
      <c r="Q1604">
        <v>56.550000000000004</v>
      </c>
      <c r="R1604" s="1"/>
    </row>
    <row r="1605" spans="1:18" x14ac:dyDescent="0.2">
      <c r="A1605" s="1" t="s">
        <v>46</v>
      </c>
      <c r="B1605">
        <v>4</v>
      </c>
      <c r="C1605" s="1" t="s">
        <v>495</v>
      </c>
      <c r="D1605" s="2">
        <v>45797</v>
      </c>
      <c r="E1605" s="1" t="s">
        <v>281</v>
      </c>
      <c r="F1605" s="1" t="s">
        <v>49</v>
      </c>
      <c r="G1605">
        <v>20</v>
      </c>
      <c r="H1605" t="s">
        <v>134</v>
      </c>
      <c r="I1605" t="s">
        <v>94</v>
      </c>
      <c r="J1605">
        <v>1000</v>
      </c>
      <c r="K1605" s="1" t="s">
        <v>49</v>
      </c>
      <c r="L1605">
        <v>4</v>
      </c>
      <c r="M1605">
        <v>240.67000000000002</v>
      </c>
      <c r="N1605">
        <v>10</v>
      </c>
      <c r="Q1605">
        <v>230.67000000000002</v>
      </c>
      <c r="R1605" s="1"/>
    </row>
    <row r="1606" spans="1:18" x14ac:dyDescent="0.2">
      <c r="A1606" s="1" t="s">
        <v>53</v>
      </c>
      <c r="B1606">
        <v>4</v>
      </c>
      <c r="C1606" s="1" t="s">
        <v>495</v>
      </c>
      <c r="D1606" s="2">
        <v>45797</v>
      </c>
      <c r="E1606" s="1" t="s">
        <v>281</v>
      </c>
      <c r="F1606" s="1" t="s">
        <v>49</v>
      </c>
      <c r="G1606">
        <v>20</v>
      </c>
      <c r="H1606" t="s">
        <v>134</v>
      </c>
      <c r="I1606" t="s">
        <v>94</v>
      </c>
      <c r="J1606">
        <v>1000</v>
      </c>
      <c r="K1606" s="1" t="s">
        <v>49</v>
      </c>
      <c r="L1606">
        <v>11</v>
      </c>
      <c r="M1606">
        <v>619.08000000000004</v>
      </c>
      <c r="N1606">
        <v>27.5</v>
      </c>
      <c r="Q1606">
        <v>591.58000000000004</v>
      </c>
      <c r="R1606" s="1"/>
    </row>
    <row r="1607" spans="1:18" x14ac:dyDescent="0.2">
      <c r="A1607" s="1" t="s">
        <v>46</v>
      </c>
      <c r="B1607">
        <v>5</v>
      </c>
      <c r="C1607" s="1" t="s">
        <v>55</v>
      </c>
      <c r="D1607" s="2">
        <v>45797</v>
      </c>
      <c r="E1607" s="1" t="s">
        <v>48</v>
      </c>
      <c r="F1607" s="1" t="s">
        <v>49</v>
      </c>
      <c r="G1607">
        <v>7</v>
      </c>
      <c r="H1607">
        <v>5</v>
      </c>
      <c r="I1607">
        <v>0</v>
      </c>
      <c r="J1607" t="s">
        <v>51</v>
      </c>
      <c r="K1607" s="1" t="s">
        <v>49</v>
      </c>
      <c r="L1607">
        <v>4</v>
      </c>
      <c r="M1607">
        <v>108.72</v>
      </c>
      <c r="N1607">
        <v>3.2</v>
      </c>
      <c r="Q1607">
        <v>105.52</v>
      </c>
      <c r="R1607" s="1"/>
    </row>
    <row r="1608" spans="1:18" x14ac:dyDescent="0.2">
      <c r="A1608" s="1" t="s">
        <v>46</v>
      </c>
      <c r="B1608">
        <v>5</v>
      </c>
      <c r="C1608" s="1" t="s">
        <v>496</v>
      </c>
      <c r="D1608" s="2">
        <v>45797</v>
      </c>
      <c r="E1608" s="1" t="s">
        <v>57</v>
      </c>
      <c r="F1608" s="1" t="s">
        <v>49</v>
      </c>
      <c r="G1608">
        <v>7</v>
      </c>
      <c r="H1608">
        <v>6</v>
      </c>
      <c r="I1608">
        <v>0</v>
      </c>
      <c r="J1608">
        <v>100</v>
      </c>
      <c r="K1608" s="1" t="s">
        <v>49</v>
      </c>
      <c r="L1608">
        <v>8</v>
      </c>
      <c r="M1608">
        <v>255.75000000000003</v>
      </c>
      <c r="N1608">
        <v>6.4</v>
      </c>
      <c r="Q1608">
        <v>249.35000000000002</v>
      </c>
      <c r="R1608" s="1"/>
    </row>
    <row r="1609" spans="1:18" x14ac:dyDescent="0.2">
      <c r="A1609" s="1" t="s">
        <v>53</v>
      </c>
      <c r="B1609">
        <v>5</v>
      </c>
      <c r="C1609" s="1" t="s">
        <v>497</v>
      </c>
      <c r="D1609" s="2">
        <v>45797</v>
      </c>
      <c r="E1609" s="1" t="s">
        <v>498</v>
      </c>
      <c r="F1609" s="1" t="s">
        <v>49</v>
      </c>
      <c r="G1609">
        <v>6</v>
      </c>
      <c r="H1609" t="s">
        <v>79</v>
      </c>
      <c r="I1609" t="s">
        <v>51</v>
      </c>
      <c r="J1609">
        <v>100</v>
      </c>
      <c r="K1609" s="1" t="s">
        <v>49</v>
      </c>
      <c r="L1609">
        <v>3</v>
      </c>
      <c r="M1609">
        <v>107.65</v>
      </c>
      <c r="N1609">
        <v>2.0999999999999996</v>
      </c>
      <c r="Q1609">
        <v>105.55000000000001</v>
      </c>
      <c r="R1609" s="1"/>
    </row>
    <row r="1610" spans="1:18" x14ac:dyDescent="0.2">
      <c r="A1610" s="1" t="s">
        <v>53</v>
      </c>
      <c r="B1610">
        <v>5</v>
      </c>
      <c r="C1610" s="1" t="s">
        <v>58</v>
      </c>
      <c r="D1610" s="2">
        <v>45797</v>
      </c>
      <c r="E1610" s="1" t="s">
        <v>48</v>
      </c>
      <c r="F1610" s="1" t="s">
        <v>49</v>
      </c>
      <c r="G1610">
        <v>12</v>
      </c>
      <c r="H1610">
        <v>5</v>
      </c>
      <c r="I1610">
        <v>0</v>
      </c>
      <c r="J1610" t="s">
        <v>51</v>
      </c>
      <c r="K1610" s="1" t="s">
        <v>49</v>
      </c>
      <c r="L1610">
        <v>6</v>
      </c>
      <c r="M1610">
        <v>361.92</v>
      </c>
      <c r="N1610">
        <v>9.6000000000000014</v>
      </c>
      <c r="Q1610">
        <v>352.32</v>
      </c>
      <c r="R1610" s="1"/>
    </row>
    <row r="1611" spans="1:18" x14ac:dyDescent="0.2">
      <c r="A1611" s="1" t="s">
        <v>46</v>
      </c>
      <c r="B1611">
        <v>1</v>
      </c>
      <c r="C1611" s="1" t="s">
        <v>118</v>
      </c>
      <c r="D1611" s="2">
        <v>45798</v>
      </c>
      <c r="E1611" s="1" t="s">
        <v>48</v>
      </c>
      <c r="F1611" s="1" t="s">
        <v>49</v>
      </c>
      <c r="G1611">
        <v>3.5</v>
      </c>
      <c r="H1611" t="s">
        <v>76</v>
      </c>
      <c r="I1611">
        <v>0</v>
      </c>
      <c r="J1611" t="s">
        <v>51</v>
      </c>
      <c r="K1611" s="1" t="s">
        <v>49</v>
      </c>
      <c r="L1611">
        <v>9</v>
      </c>
      <c r="M1611">
        <v>146.13</v>
      </c>
      <c r="N1611">
        <v>2.6999999999999997</v>
      </c>
      <c r="O1611">
        <v>26</v>
      </c>
      <c r="Q1611">
        <v>143.43</v>
      </c>
      <c r="R1611" s="1"/>
    </row>
    <row r="1612" spans="1:18" x14ac:dyDescent="0.2">
      <c r="A1612" s="1" t="s">
        <v>53</v>
      </c>
      <c r="B1612">
        <v>1</v>
      </c>
      <c r="C1612" s="1" t="s">
        <v>118</v>
      </c>
      <c r="D1612" s="2">
        <v>45798</v>
      </c>
      <c r="E1612" s="1" t="s">
        <v>48</v>
      </c>
      <c r="F1612" s="1" t="s">
        <v>49</v>
      </c>
      <c r="G1612">
        <v>3.5</v>
      </c>
      <c r="H1612" t="s">
        <v>76</v>
      </c>
      <c r="I1612">
        <v>0</v>
      </c>
      <c r="J1612" t="s">
        <v>51</v>
      </c>
      <c r="K1612" s="1" t="s">
        <v>49</v>
      </c>
      <c r="L1612">
        <v>10</v>
      </c>
      <c r="M1612">
        <v>173.04999999999998</v>
      </c>
      <c r="N1612">
        <v>3</v>
      </c>
      <c r="O1612">
        <v>39</v>
      </c>
      <c r="Q1612">
        <v>170.04999999999998</v>
      </c>
      <c r="R1612" s="1"/>
    </row>
    <row r="1613" spans="1:18" x14ac:dyDescent="0.2">
      <c r="A1613" s="1" t="s">
        <v>46</v>
      </c>
      <c r="B1613">
        <v>2</v>
      </c>
      <c r="C1613" s="1" t="s">
        <v>74</v>
      </c>
      <c r="D1613" s="2">
        <v>45798</v>
      </c>
      <c r="E1613" s="1" t="s">
        <v>48</v>
      </c>
      <c r="F1613" s="1" t="s">
        <v>49</v>
      </c>
      <c r="G1613">
        <v>4</v>
      </c>
      <c r="H1613" t="s">
        <v>76</v>
      </c>
      <c r="I1613">
        <v>0</v>
      </c>
      <c r="J1613" t="s">
        <v>51</v>
      </c>
      <c r="K1613" s="1" t="s">
        <v>49</v>
      </c>
      <c r="L1613">
        <v>9</v>
      </c>
      <c r="M1613">
        <v>184.02</v>
      </c>
      <c r="N1613">
        <v>3.6</v>
      </c>
      <c r="Q1613">
        <v>180.42000000000002</v>
      </c>
      <c r="R1613" s="1"/>
    </row>
    <row r="1614" spans="1:18" x14ac:dyDescent="0.2">
      <c r="A1614" s="1" t="s">
        <v>53</v>
      </c>
      <c r="B1614">
        <v>2</v>
      </c>
      <c r="C1614" s="1" t="s">
        <v>74</v>
      </c>
      <c r="D1614" s="2">
        <v>45798</v>
      </c>
      <c r="E1614" s="1" t="s">
        <v>48</v>
      </c>
      <c r="F1614" s="1" t="s">
        <v>49</v>
      </c>
      <c r="G1614">
        <v>4</v>
      </c>
      <c r="H1614" t="s">
        <v>76</v>
      </c>
      <c r="I1614">
        <v>0</v>
      </c>
      <c r="J1614" t="s">
        <v>51</v>
      </c>
      <c r="K1614" s="1" t="s">
        <v>49</v>
      </c>
      <c r="L1614">
        <v>9</v>
      </c>
      <c r="M1614">
        <v>161.51</v>
      </c>
      <c r="N1614">
        <v>3.6</v>
      </c>
      <c r="Q1614">
        <v>157.91</v>
      </c>
      <c r="R1614" s="1"/>
    </row>
    <row r="1615" spans="1:18" x14ac:dyDescent="0.2">
      <c r="A1615" s="1" t="s">
        <v>46</v>
      </c>
      <c r="B1615">
        <v>3</v>
      </c>
      <c r="C1615" s="1" t="s">
        <v>55</v>
      </c>
      <c r="D1615" s="2">
        <v>45798</v>
      </c>
      <c r="E1615" s="1" t="s">
        <v>48</v>
      </c>
      <c r="F1615" s="1" t="s">
        <v>49</v>
      </c>
      <c r="G1615">
        <v>7</v>
      </c>
      <c r="H1615">
        <v>5</v>
      </c>
      <c r="I1615">
        <v>0</v>
      </c>
      <c r="J1615" t="s">
        <v>51</v>
      </c>
      <c r="K1615" s="1" t="s">
        <v>49</v>
      </c>
      <c r="L1615">
        <v>6</v>
      </c>
      <c r="M1615">
        <v>223.66000000000003</v>
      </c>
      <c r="N1615">
        <v>4.8000000000000007</v>
      </c>
      <c r="Q1615">
        <v>218.86</v>
      </c>
      <c r="R1615" s="1"/>
    </row>
    <row r="1616" spans="1:18" x14ac:dyDescent="0.2">
      <c r="A1616" s="1" t="s">
        <v>46</v>
      </c>
      <c r="B1616">
        <v>3</v>
      </c>
      <c r="C1616" s="1" t="s">
        <v>499</v>
      </c>
      <c r="D1616" s="2">
        <v>45798</v>
      </c>
      <c r="E1616" s="1" t="s">
        <v>57</v>
      </c>
      <c r="F1616" s="1" t="s">
        <v>49</v>
      </c>
      <c r="G1616">
        <v>6</v>
      </c>
      <c r="H1616">
        <v>5</v>
      </c>
      <c r="I1616">
        <v>0</v>
      </c>
      <c r="J1616">
        <v>3000</v>
      </c>
      <c r="K1616" s="1" t="s">
        <v>49</v>
      </c>
      <c r="L1616">
        <v>3</v>
      </c>
      <c r="M1616">
        <v>95.949999999999989</v>
      </c>
      <c r="N1616">
        <v>1.9999999999999998</v>
      </c>
      <c r="Q1616">
        <v>93.949999999999989</v>
      </c>
      <c r="R1616" s="1"/>
    </row>
    <row r="1617" spans="1:18" x14ac:dyDescent="0.2">
      <c r="A1617" s="1" t="s">
        <v>53</v>
      </c>
      <c r="B1617">
        <v>3</v>
      </c>
      <c r="C1617" s="1" t="s">
        <v>499</v>
      </c>
      <c r="D1617" s="2">
        <v>45798</v>
      </c>
      <c r="E1617" s="1" t="s">
        <v>57</v>
      </c>
      <c r="F1617" s="1" t="s">
        <v>49</v>
      </c>
      <c r="G1617">
        <v>6</v>
      </c>
      <c r="H1617">
        <v>5</v>
      </c>
      <c r="I1617">
        <v>0</v>
      </c>
      <c r="J1617">
        <v>3000</v>
      </c>
      <c r="K1617" s="1" t="s">
        <v>49</v>
      </c>
      <c r="L1617">
        <v>9</v>
      </c>
      <c r="M1617">
        <v>259.66999999999996</v>
      </c>
      <c r="N1617">
        <v>5.3999999999999995</v>
      </c>
      <c r="Q1617">
        <v>254.26999999999995</v>
      </c>
      <c r="R1617" s="1"/>
    </row>
    <row r="1618" spans="1:18" x14ac:dyDescent="0.2">
      <c r="A1618" s="1" t="s">
        <v>46</v>
      </c>
      <c r="B1618">
        <v>4</v>
      </c>
      <c r="C1618" s="1" t="s">
        <v>495</v>
      </c>
      <c r="D1618" s="2">
        <v>45798</v>
      </c>
      <c r="E1618" s="1" t="s">
        <v>281</v>
      </c>
      <c r="F1618" s="1" t="s">
        <v>49</v>
      </c>
      <c r="G1618">
        <v>20</v>
      </c>
      <c r="H1618" t="s">
        <v>134</v>
      </c>
      <c r="I1618" t="s">
        <v>94</v>
      </c>
      <c r="J1618">
        <v>1000</v>
      </c>
      <c r="K1618" s="1" t="s">
        <v>49</v>
      </c>
      <c r="L1618">
        <v>5</v>
      </c>
      <c r="M1618">
        <v>321.31000000000006</v>
      </c>
      <c r="N1618">
        <v>13</v>
      </c>
      <c r="Q1618">
        <v>308.31000000000006</v>
      </c>
      <c r="R1618" s="1"/>
    </row>
    <row r="1619" spans="1:18" x14ac:dyDescent="0.2">
      <c r="A1619" s="1" t="s">
        <v>46</v>
      </c>
      <c r="B1619">
        <v>4</v>
      </c>
      <c r="C1619" s="1" t="s">
        <v>462</v>
      </c>
      <c r="D1619" s="2">
        <v>45798</v>
      </c>
      <c r="E1619" s="1" t="s">
        <v>51</v>
      </c>
      <c r="F1619" s="1" t="s">
        <v>51</v>
      </c>
      <c r="G1619" t="s">
        <v>51</v>
      </c>
      <c r="H1619" t="s">
        <v>51</v>
      </c>
      <c r="I1619" t="s">
        <v>51</v>
      </c>
      <c r="J1619" t="s">
        <v>51</v>
      </c>
      <c r="K1619" s="1" t="s">
        <v>49</v>
      </c>
      <c r="L1619">
        <v>2</v>
      </c>
      <c r="M1619">
        <v>109.17</v>
      </c>
      <c r="N1619">
        <v>5</v>
      </c>
      <c r="Q1619">
        <v>104.17</v>
      </c>
      <c r="R1619" s="1"/>
    </row>
    <row r="1620" spans="1:18" x14ac:dyDescent="0.2">
      <c r="A1620" s="1" t="s">
        <v>46</v>
      </c>
      <c r="B1620">
        <v>4</v>
      </c>
      <c r="C1620" s="1" t="s">
        <v>500</v>
      </c>
      <c r="D1620" s="2">
        <v>45798</v>
      </c>
      <c r="E1620" s="1" t="s">
        <v>501</v>
      </c>
      <c r="F1620" s="1" t="s">
        <v>49</v>
      </c>
      <c r="G1620">
        <v>19</v>
      </c>
      <c r="H1620" t="s">
        <v>93</v>
      </c>
      <c r="I1620" t="s">
        <v>94</v>
      </c>
      <c r="J1620">
        <v>100</v>
      </c>
      <c r="K1620" s="1" t="s">
        <v>49</v>
      </c>
      <c r="L1620">
        <v>1</v>
      </c>
      <c r="M1620">
        <v>56.34</v>
      </c>
      <c r="N1620">
        <v>2.2999999999999998</v>
      </c>
      <c r="Q1620">
        <v>54.040000000000006</v>
      </c>
      <c r="R1620" s="1"/>
    </row>
    <row r="1621" spans="1:18" x14ac:dyDescent="0.2">
      <c r="A1621" s="1" t="s">
        <v>46</v>
      </c>
      <c r="B1621">
        <v>4</v>
      </c>
      <c r="C1621" s="1" t="s">
        <v>502</v>
      </c>
      <c r="D1621" s="2">
        <v>45798</v>
      </c>
      <c r="E1621" s="1" t="s">
        <v>503</v>
      </c>
      <c r="F1621" s="1" t="s">
        <v>49</v>
      </c>
      <c r="G1621">
        <v>21</v>
      </c>
      <c r="H1621" t="s">
        <v>504</v>
      </c>
      <c r="I1621" t="s">
        <v>100</v>
      </c>
      <c r="J1621">
        <v>500</v>
      </c>
      <c r="K1621" s="1" t="s">
        <v>49</v>
      </c>
      <c r="L1621">
        <v>3</v>
      </c>
      <c r="M1621">
        <v>165.75</v>
      </c>
      <c r="N1621">
        <v>7.6</v>
      </c>
      <c r="Q1621">
        <v>158.15</v>
      </c>
      <c r="R1621" s="1"/>
    </row>
    <row r="1622" spans="1:18" x14ac:dyDescent="0.2">
      <c r="A1622" s="1" t="s">
        <v>53</v>
      </c>
      <c r="B1622">
        <v>4</v>
      </c>
      <c r="C1622" s="1" t="s">
        <v>500</v>
      </c>
      <c r="D1622" s="2">
        <v>45798</v>
      </c>
      <c r="E1622" s="1" t="s">
        <v>501</v>
      </c>
      <c r="F1622" s="1" t="s">
        <v>49</v>
      </c>
      <c r="G1622">
        <v>19</v>
      </c>
      <c r="H1622" t="s">
        <v>93</v>
      </c>
      <c r="I1622" t="s">
        <v>94</v>
      </c>
      <c r="J1622">
        <v>100</v>
      </c>
      <c r="K1622" s="1" t="s">
        <v>49</v>
      </c>
      <c r="L1622">
        <v>1</v>
      </c>
      <c r="M1622">
        <v>55.95</v>
      </c>
      <c r="N1622">
        <v>2.2999999999999998</v>
      </c>
      <c r="Q1622">
        <v>53.650000000000006</v>
      </c>
      <c r="R1622" s="1"/>
    </row>
    <row r="1623" spans="1:18" x14ac:dyDescent="0.2">
      <c r="A1623" s="1" t="s">
        <v>53</v>
      </c>
      <c r="B1623">
        <v>4</v>
      </c>
      <c r="C1623" s="1" t="s">
        <v>505</v>
      </c>
      <c r="D1623" s="2">
        <v>45798</v>
      </c>
      <c r="E1623" s="1" t="s">
        <v>484</v>
      </c>
      <c r="F1623" s="1" t="s">
        <v>49</v>
      </c>
      <c r="G1623">
        <v>19</v>
      </c>
      <c r="H1623" t="s">
        <v>167</v>
      </c>
      <c r="I1623" t="s">
        <v>94</v>
      </c>
      <c r="J1623">
        <v>50</v>
      </c>
      <c r="K1623" s="1" t="s">
        <v>49</v>
      </c>
      <c r="L1623">
        <v>1</v>
      </c>
      <c r="M1623">
        <v>58.26</v>
      </c>
      <c r="N1623">
        <v>2.2999999999999998</v>
      </c>
      <c r="Q1623">
        <v>55.96</v>
      </c>
      <c r="R1623" s="1"/>
    </row>
    <row r="1624" spans="1:18" x14ac:dyDescent="0.2">
      <c r="A1624" s="1" t="s">
        <v>53</v>
      </c>
      <c r="B1624">
        <v>4</v>
      </c>
      <c r="C1624" s="1" t="s">
        <v>487</v>
      </c>
      <c r="D1624" s="2">
        <v>45798</v>
      </c>
      <c r="E1624" s="1" t="s">
        <v>484</v>
      </c>
      <c r="F1624" s="1" t="s">
        <v>49</v>
      </c>
      <c r="G1624">
        <v>16</v>
      </c>
      <c r="H1624" t="s">
        <v>167</v>
      </c>
      <c r="I1624" t="s">
        <v>51</v>
      </c>
      <c r="J1624">
        <v>200</v>
      </c>
      <c r="K1624" s="1" t="s">
        <v>49</v>
      </c>
      <c r="L1624">
        <v>6</v>
      </c>
      <c r="M1624">
        <v>208.06</v>
      </c>
      <c r="N1624">
        <v>11.399999999999999</v>
      </c>
      <c r="Q1624">
        <v>196.66</v>
      </c>
      <c r="R1624" s="1"/>
    </row>
    <row r="1625" spans="1:18" x14ac:dyDescent="0.2">
      <c r="A1625" s="1" t="s">
        <v>53</v>
      </c>
      <c r="B1625">
        <v>4</v>
      </c>
      <c r="C1625" s="1" t="s">
        <v>506</v>
      </c>
      <c r="D1625" s="2">
        <v>45798</v>
      </c>
      <c r="E1625" s="1" t="s">
        <v>281</v>
      </c>
      <c r="F1625" s="1" t="s">
        <v>49</v>
      </c>
      <c r="G1625">
        <v>16</v>
      </c>
      <c r="H1625" t="s">
        <v>134</v>
      </c>
      <c r="I1625" t="s">
        <v>94</v>
      </c>
      <c r="J1625">
        <v>1000</v>
      </c>
      <c r="K1625" s="1" t="s">
        <v>49</v>
      </c>
      <c r="L1625">
        <v>5</v>
      </c>
      <c r="M1625">
        <v>236.59</v>
      </c>
      <c r="N1625">
        <v>9.5</v>
      </c>
      <c r="Q1625">
        <v>227.09</v>
      </c>
      <c r="R1625" s="1"/>
    </row>
    <row r="1626" spans="1:18" x14ac:dyDescent="0.2">
      <c r="A1626" s="1" t="s">
        <v>46</v>
      </c>
      <c r="B1626">
        <v>5</v>
      </c>
      <c r="C1626" s="1" t="s">
        <v>58</v>
      </c>
      <c r="D1626" s="2">
        <v>45798</v>
      </c>
      <c r="E1626" s="1" t="s">
        <v>48</v>
      </c>
      <c r="F1626" s="1" t="s">
        <v>49</v>
      </c>
      <c r="G1626">
        <v>12</v>
      </c>
      <c r="H1626">
        <v>5</v>
      </c>
      <c r="I1626">
        <v>0</v>
      </c>
      <c r="J1626" t="s">
        <v>51</v>
      </c>
      <c r="K1626" s="1" t="s">
        <v>49</v>
      </c>
      <c r="L1626">
        <v>10</v>
      </c>
      <c r="M1626">
        <v>534.84</v>
      </c>
      <c r="N1626">
        <v>15</v>
      </c>
      <c r="Q1626">
        <v>519.84</v>
      </c>
      <c r="R1626" s="1"/>
    </row>
    <row r="1627" spans="1:18" x14ac:dyDescent="0.2">
      <c r="A1627" s="1" t="s">
        <v>53</v>
      </c>
      <c r="B1627">
        <v>5</v>
      </c>
      <c r="C1627" s="1" t="s">
        <v>58</v>
      </c>
      <c r="D1627" s="2">
        <v>45798</v>
      </c>
      <c r="E1627" s="1" t="s">
        <v>48</v>
      </c>
      <c r="F1627" s="1" t="s">
        <v>49</v>
      </c>
      <c r="G1627">
        <v>12</v>
      </c>
      <c r="H1627">
        <v>5</v>
      </c>
      <c r="I1627">
        <v>0</v>
      </c>
      <c r="J1627" t="s">
        <v>51</v>
      </c>
      <c r="K1627" s="1" t="s">
        <v>49</v>
      </c>
      <c r="L1627">
        <v>2</v>
      </c>
      <c r="M1627">
        <v>86.46</v>
      </c>
      <c r="N1627">
        <v>3</v>
      </c>
      <c r="Q1627">
        <v>83.46</v>
      </c>
      <c r="R1627" s="1"/>
    </row>
    <row r="1628" spans="1:18" x14ac:dyDescent="0.2">
      <c r="A1628" s="1" t="s">
        <v>53</v>
      </c>
      <c r="B1628">
        <v>5</v>
      </c>
      <c r="C1628" s="1" t="s">
        <v>507</v>
      </c>
      <c r="D1628" s="2">
        <v>45798</v>
      </c>
      <c r="E1628" s="1" t="s">
        <v>57</v>
      </c>
      <c r="F1628" s="1" t="s">
        <v>49</v>
      </c>
      <c r="G1628">
        <v>9</v>
      </c>
      <c r="H1628">
        <v>4</v>
      </c>
      <c r="I1628">
        <v>0</v>
      </c>
      <c r="J1628">
        <v>100</v>
      </c>
      <c r="K1628" s="1" t="s">
        <v>49</v>
      </c>
      <c r="L1628">
        <v>2</v>
      </c>
      <c r="M1628">
        <v>54.91</v>
      </c>
      <c r="N1628">
        <v>1.9</v>
      </c>
      <c r="Q1628">
        <v>53.01</v>
      </c>
      <c r="R1628" s="1"/>
    </row>
    <row r="1629" spans="1:18" x14ac:dyDescent="0.2">
      <c r="A1629" s="1" t="s">
        <v>53</v>
      </c>
      <c r="B1629">
        <v>5</v>
      </c>
      <c r="C1629" s="1" t="s">
        <v>66</v>
      </c>
      <c r="D1629" s="2">
        <v>45798</v>
      </c>
      <c r="E1629" s="1" t="s">
        <v>48</v>
      </c>
      <c r="F1629" s="1" t="s">
        <v>49</v>
      </c>
      <c r="G1629">
        <v>10</v>
      </c>
      <c r="H1629">
        <v>5</v>
      </c>
      <c r="I1629">
        <v>0</v>
      </c>
      <c r="J1629" t="s">
        <v>51</v>
      </c>
      <c r="K1629" s="1" t="s">
        <v>49</v>
      </c>
      <c r="L1629">
        <v>4</v>
      </c>
      <c r="M1629">
        <v>184.07</v>
      </c>
      <c r="N1629">
        <v>5.2</v>
      </c>
      <c r="Q1629">
        <v>178.87</v>
      </c>
      <c r="R1629" s="1"/>
    </row>
    <row r="1630" spans="1:18" x14ac:dyDescent="0.2">
      <c r="A1630" s="1" t="s">
        <v>53</v>
      </c>
      <c r="B1630">
        <v>5</v>
      </c>
      <c r="C1630" s="1" t="s">
        <v>508</v>
      </c>
      <c r="D1630" s="2">
        <v>45798</v>
      </c>
      <c r="E1630" s="1" t="s">
        <v>57</v>
      </c>
      <c r="F1630" s="1" t="s">
        <v>49</v>
      </c>
      <c r="G1630">
        <v>10</v>
      </c>
      <c r="H1630">
        <v>8</v>
      </c>
      <c r="I1630">
        <v>0</v>
      </c>
      <c r="J1630">
        <v>50</v>
      </c>
      <c r="K1630" s="1" t="s">
        <v>49</v>
      </c>
      <c r="L1630">
        <v>2</v>
      </c>
      <c r="M1630">
        <v>54.25</v>
      </c>
      <c r="N1630">
        <v>2.8</v>
      </c>
      <c r="Q1630">
        <v>51.45</v>
      </c>
      <c r="R1630" s="1"/>
    </row>
    <row r="1631" spans="1:18" x14ac:dyDescent="0.2">
      <c r="A1631" s="1" t="s">
        <v>46</v>
      </c>
      <c r="B1631">
        <v>1</v>
      </c>
      <c r="C1631" s="1" t="s">
        <v>47</v>
      </c>
      <c r="D1631" s="2">
        <v>45799</v>
      </c>
      <c r="E1631" s="1" t="s">
        <v>48</v>
      </c>
      <c r="F1631" s="1" t="s">
        <v>49</v>
      </c>
      <c r="G1631">
        <v>3</v>
      </c>
      <c r="H1631" t="s">
        <v>76</v>
      </c>
      <c r="I1631">
        <v>0</v>
      </c>
      <c r="J1631" t="s">
        <v>51</v>
      </c>
      <c r="K1631" s="1" t="s">
        <v>49</v>
      </c>
      <c r="L1631">
        <v>9</v>
      </c>
      <c r="M1631">
        <v>147.69999999999999</v>
      </c>
      <c r="N1631">
        <v>2.6999999999999997</v>
      </c>
      <c r="O1631">
        <v>5</v>
      </c>
      <c r="Q1631">
        <v>145</v>
      </c>
      <c r="R1631" s="1"/>
    </row>
    <row r="1632" spans="1:18" x14ac:dyDescent="0.2">
      <c r="A1632" s="1" t="s">
        <v>53</v>
      </c>
      <c r="B1632">
        <v>1</v>
      </c>
      <c r="C1632" s="1" t="s">
        <v>47</v>
      </c>
      <c r="D1632" s="2">
        <v>45799</v>
      </c>
      <c r="E1632" s="1" t="s">
        <v>48</v>
      </c>
      <c r="F1632" s="1" t="s">
        <v>49</v>
      </c>
      <c r="G1632">
        <v>3</v>
      </c>
      <c r="H1632" t="s">
        <v>76</v>
      </c>
      <c r="I1632">
        <v>0</v>
      </c>
      <c r="J1632" t="s">
        <v>51</v>
      </c>
      <c r="K1632" s="1" t="s">
        <v>49</v>
      </c>
      <c r="L1632">
        <v>9</v>
      </c>
      <c r="M1632">
        <v>140.94999999999999</v>
      </c>
      <c r="N1632">
        <v>2.6999999999999997</v>
      </c>
      <c r="O1632">
        <v>15</v>
      </c>
      <c r="Q1632">
        <v>138.25</v>
      </c>
      <c r="R1632" s="1"/>
    </row>
    <row r="1633" spans="1:18" x14ac:dyDescent="0.2">
      <c r="A1633" s="1" t="s">
        <v>46</v>
      </c>
      <c r="B1633">
        <v>2</v>
      </c>
      <c r="C1633" s="1" t="s">
        <v>74</v>
      </c>
      <c r="D1633" s="2">
        <v>45799</v>
      </c>
      <c r="E1633" s="1" t="s">
        <v>48</v>
      </c>
      <c r="F1633" s="1" t="s">
        <v>49</v>
      </c>
      <c r="G1633">
        <v>4</v>
      </c>
      <c r="H1633" t="s">
        <v>76</v>
      </c>
      <c r="I1633">
        <v>0</v>
      </c>
      <c r="J1633" t="s">
        <v>51</v>
      </c>
      <c r="K1633" s="1" t="s">
        <v>49</v>
      </c>
      <c r="L1633">
        <v>10</v>
      </c>
      <c r="M1633">
        <v>185.99999999999997</v>
      </c>
      <c r="N1633">
        <v>4</v>
      </c>
      <c r="Q1633">
        <v>181.99999999999997</v>
      </c>
      <c r="R1633" s="1"/>
    </row>
    <row r="1634" spans="1:18" x14ac:dyDescent="0.2">
      <c r="A1634" s="1" t="s">
        <v>53</v>
      </c>
      <c r="B1634">
        <v>2</v>
      </c>
      <c r="C1634" s="1" t="s">
        <v>74</v>
      </c>
      <c r="D1634" s="2">
        <v>45799</v>
      </c>
      <c r="E1634" s="1" t="s">
        <v>48</v>
      </c>
      <c r="F1634" s="1" t="s">
        <v>49</v>
      </c>
      <c r="G1634">
        <v>4</v>
      </c>
      <c r="H1634" t="s">
        <v>76</v>
      </c>
      <c r="I1634">
        <v>0</v>
      </c>
      <c r="J1634" t="s">
        <v>51</v>
      </c>
      <c r="K1634" s="1" t="s">
        <v>49</v>
      </c>
      <c r="L1634">
        <v>9</v>
      </c>
      <c r="M1634">
        <v>172.62</v>
      </c>
      <c r="N1634">
        <v>3.6</v>
      </c>
      <c r="Q1634">
        <v>169.02</v>
      </c>
      <c r="R1634" s="1"/>
    </row>
    <row r="1635" spans="1:18" x14ac:dyDescent="0.2">
      <c r="A1635" s="1" t="s">
        <v>46</v>
      </c>
      <c r="B1635">
        <v>3</v>
      </c>
      <c r="C1635" s="1" t="s">
        <v>499</v>
      </c>
      <c r="D1635" s="2">
        <v>45799</v>
      </c>
      <c r="E1635" s="1" t="s">
        <v>57</v>
      </c>
      <c r="F1635" s="1" t="s">
        <v>49</v>
      </c>
      <c r="G1635">
        <v>6</v>
      </c>
      <c r="H1635">
        <v>5</v>
      </c>
      <c r="I1635">
        <v>0</v>
      </c>
      <c r="J1635">
        <v>3000</v>
      </c>
      <c r="K1635" s="1" t="s">
        <v>49</v>
      </c>
      <c r="L1635">
        <v>10</v>
      </c>
      <c r="M1635">
        <v>341.45</v>
      </c>
      <c r="N1635">
        <v>7</v>
      </c>
      <c r="Q1635">
        <v>334.45</v>
      </c>
      <c r="R1635" s="1"/>
    </row>
    <row r="1636" spans="1:18" x14ac:dyDescent="0.2">
      <c r="A1636" s="1" t="s">
        <v>53</v>
      </c>
      <c r="B1636">
        <v>3</v>
      </c>
      <c r="C1636" s="1" t="s">
        <v>499</v>
      </c>
      <c r="D1636" s="2">
        <v>45799</v>
      </c>
      <c r="E1636" s="1" t="s">
        <v>57</v>
      </c>
      <c r="F1636" s="1" t="s">
        <v>49</v>
      </c>
      <c r="G1636">
        <v>6</v>
      </c>
      <c r="H1636">
        <v>5</v>
      </c>
      <c r="I1636">
        <v>0</v>
      </c>
      <c r="J1636">
        <v>3000</v>
      </c>
      <c r="K1636" s="1" t="s">
        <v>49</v>
      </c>
      <c r="L1636">
        <v>9</v>
      </c>
      <c r="M1636">
        <v>297.36</v>
      </c>
      <c r="N1636">
        <v>7.2</v>
      </c>
      <c r="Q1636">
        <v>290.16000000000003</v>
      </c>
      <c r="R1636" s="1"/>
    </row>
    <row r="1637" spans="1:18" x14ac:dyDescent="0.2">
      <c r="A1637" s="1" t="s">
        <v>46</v>
      </c>
      <c r="B1637">
        <v>4</v>
      </c>
      <c r="C1637" s="1" t="s">
        <v>506</v>
      </c>
      <c r="D1637" s="2">
        <v>45799</v>
      </c>
      <c r="E1637" s="1" t="s">
        <v>281</v>
      </c>
      <c r="F1637" s="1" t="s">
        <v>49</v>
      </c>
      <c r="G1637">
        <v>16</v>
      </c>
      <c r="H1637" t="s">
        <v>134</v>
      </c>
      <c r="I1637" t="s">
        <v>94</v>
      </c>
      <c r="J1637">
        <v>1000</v>
      </c>
      <c r="K1637" s="1" t="s">
        <v>49</v>
      </c>
      <c r="L1637">
        <v>15</v>
      </c>
      <c r="M1637">
        <v>734.4</v>
      </c>
      <c r="N1637">
        <v>30</v>
      </c>
      <c r="Q1637">
        <v>704.4</v>
      </c>
      <c r="R1637" s="1"/>
    </row>
    <row r="1638" spans="1:18" x14ac:dyDescent="0.2">
      <c r="A1638" s="1" t="s">
        <v>53</v>
      </c>
      <c r="B1638">
        <v>4</v>
      </c>
      <c r="C1638" s="1" t="s">
        <v>506</v>
      </c>
      <c r="D1638" s="2">
        <v>45799</v>
      </c>
      <c r="E1638" s="1" t="s">
        <v>281</v>
      </c>
      <c r="F1638" s="1" t="s">
        <v>49</v>
      </c>
      <c r="G1638">
        <v>16</v>
      </c>
      <c r="H1638" t="s">
        <v>134</v>
      </c>
      <c r="I1638" t="s">
        <v>94</v>
      </c>
      <c r="J1638">
        <v>1000</v>
      </c>
      <c r="K1638" s="1" t="s">
        <v>49</v>
      </c>
      <c r="L1638">
        <v>4</v>
      </c>
      <c r="M1638">
        <v>208.76</v>
      </c>
      <c r="N1638">
        <v>7.6</v>
      </c>
      <c r="Q1638">
        <v>201.16</v>
      </c>
      <c r="R1638" s="1"/>
    </row>
    <row r="1639" spans="1:18" x14ac:dyDescent="0.2">
      <c r="A1639" s="1" t="s">
        <v>53</v>
      </c>
      <c r="B1639">
        <v>4</v>
      </c>
      <c r="C1639" s="1" t="s">
        <v>509</v>
      </c>
      <c r="D1639" s="2">
        <v>45799</v>
      </c>
      <c r="E1639" s="1" t="s">
        <v>48</v>
      </c>
      <c r="F1639" s="1" t="s">
        <v>49</v>
      </c>
      <c r="G1639">
        <v>16</v>
      </c>
      <c r="H1639" t="s">
        <v>209</v>
      </c>
      <c r="I1639" t="s">
        <v>100</v>
      </c>
      <c r="J1639">
        <v>100</v>
      </c>
      <c r="K1639" s="1" t="s">
        <v>49</v>
      </c>
      <c r="L1639">
        <v>4</v>
      </c>
      <c r="M1639">
        <v>212.05</v>
      </c>
      <c r="N1639">
        <v>7.6</v>
      </c>
      <c r="Q1639">
        <v>204.45000000000002</v>
      </c>
      <c r="R1639" s="1"/>
    </row>
    <row r="1640" spans="1:18" x14ac:dyDescent="0.2">
      <c r="A1640" s="1" t="s">
        <v>53</v>
      </c>
      <c r="B1640">
        <v>4</v>
      </c>
      <c r="C1640" s="1" t="s">
        <v>191</v>
      </c>
      <c r="D1640" s="2">
        <v>45799</v>
      </c>
      <c r="E1640" s="1" t="s">
        <v>187</v>
      </c>
      <c r="F1640" s="1" t="s">
        <v>49</v>
      </c>
      <c r="G1640">
        <v>24</v>
      </c>
      <c r="H1640" t="s">
        <v>134</v>
      </c>
      <c r="I1640" t="s">
        <v>51</v>
      </c>
      <c r="J1640">
        <v>1000</v>
      </c>
      <c r="K1640" s="1" t="s">
        <v>49</v>
      </c>
      <c r="L1640">
        <v>2</v>
      </c>
      <c r="M1640">
        <v>99.3</v>
      </c>
      <c r="N1640">
        <v>6</v>
      </c>
      <c r="Q1640">
        <v>93.3</v>
      </c>
      <c r="R1640" s="1"/>
    </row>
    <row r="1641" spans="1:18" x14ac:dyDescent="0.2">
      <c r="A1641" s="1" t="s">
        <v>53</v>
      </c>
      <c r="B1641">
        <v>4</v>
      </c>
      <c r="C1641" s="1" t="s">
        <v>510</v>
      </c>
      <c r="D1641" s="2">
        <v>45799</v>
      </c>
      <c r="E1641" s="1" t="s">
        <v>48</v>
      </c>
      <c r="F1641" s="1" t="s">
        <v>49</v>
      </c>
      <c r="G1641">
        <v>24</v>
      </c>
      <c r="H1641" t="s">
        <v>209</v>
      </c>
      <c r="I1641" t="s">
        <v>100</v>
      </c>
      <c r="J1641">
        <v>50</v>
      </c>
      <c r="K1641" s="1" t="s">
        <v>49</v>
      </c>
      <c r="L1641">
        <v>2</v>
      </c>
      <c r="M1641">
        <v>156.69999999999999</v>
      </c>
      <c r="N1641">
        <v>5.86</v>
      </c>
      <c r="Q1641">
        <v>150.83999999999997</v>
      </c>
      <c r="R1641" s="1"/>
    </row>
    <row r="1642" spans="1:18" x14ac:dyDescent="0.2">
      <c r="A1642" s="1" t="s">
        <v>46</v>
      </c>
      <c r="B1642">
        <v>5</v>
      </c>
      <c r="C1642" s="1" t="s">
        <v>66</v>
      </c>
      <c r="D1642" s="2">
        <v>45799</v>
      </c>
      <c r="E1642" s="1" t="s">
        <v>48</v>
      </c>
      <c r="F1642" s="1" t="s">
        <v>49</v>
      </c>
      <c r="G1642">
        <v>10</v>
      </c>
      <c r="H1642">
        <v>5</v>
      </c>
      <c r="I1642">
        <v>0</v>
      </c>
      <c r="J1642" t="s">
        <v>51</v>
      </c>
      <c r="K1642" s="1" t="s">
        <v>49</v>
      </c>
      <c r="L1642">
        <v>10</v>
      </c>
      <c r="M1642">
        <v>516.18999999999994</v>
      </c>
      <c r="N1642">
        <v>14</v>
      </c>
      <c r="Q1642">
        <v>502.18999999999994</v>
      </c>
      <c r="R1642" s="1"/>
    </row>
    <row r="1643" spans="1:18" x14ac:dyDescent="0.2">
      <c r="A1643" s="1" t="s">
        <v>53</v>
      </c>
      <c r="B1643">
        <v>5</v>
      </c>
      <c r="C1643" s="1" t="s">
        <v>66</v>
      </c>
      <c r="D1643" s="2">
        <v>45799</v>
      </c>
      <c r="E1643" s="1" t="s">
        <v>48</v>
      </c>
      <c r="F1643" s="1" t="s">
        <v>49</v>
      </c>
      <c r="G1643">
        <v>10</v>
      </c>
      <c r="H1643">
        <v>5</v>
      </c>
      <c r="I1643">
        <v>0</v>
      </c>
      <c r="J1643" t="s">
        <v>51</v>
      </c>
      <c r="K1643" s="1" t="s">
        <v>49</v>
      </c>
      <c r="L1643">
        <v>7</v>
      </c>
      <c r="M1643">
        <v>373.25</v>
      </c>
      <c r="N1643">
        <v>9.1</v>
      </c>
      <c r="Q1643">
        <v>364.15</v>
      </c>
      <c r="R1643" s="1"/>
    </row>
    <row r="1644" spans="1:18" x14ac:dyDescent="0.2">
      <c r="A1644" s="1" t="s">
        <v>53</v>
      </c>
      <c r="B1644">
        <v>5</v>
      </c>
      <c r="C1644" s="1" t="s">
        <v>87</v>
      </c>
      <c r="D1644" s="2">
        <v>45799</v>
      </c>
      <c r="E1644" s="1" t="s">
        <v>48</v>
      </c>
      <c r="F1644" s="1" t="s">
        <v>49</v>
      </c>
      <c r="G1644">
        <v>14</v>
      </c>
      <c r="H1644">
        <v>5</v>
      </c>
      <c r="I1644">
        <v>0</v>
      </c>
      <c r="J1644" t="s">
        <v>51</v>
      </c>
      <c r="K1644" s="1" t="s">
        <v>49</v>
      </c>
      <c r="L1644">
        <v>2</v>
      </c>
      <c r="M1644">
        <v>90.52</v>
      </c>
      <c r="N1644">
        <v>2.8</v>
      </c>
      <c r="Q1644">
        <v>87.72</v>
      </c>
      <c r="R1644" s="1"/>
    </row>
    <row r="1645" spans="1:18" x14ac:dyDescent="0.2">
      <c r="A1645" s="1" t="s">
        <v>46</v>
      </c>
      <c r="B1645">
        <v>1</v>
      </c>
      <c r="C1645" s="1" t="s">
        <v>47</v>
      </c>
      <c r="D1645" s="2">
        <v>45800</v>
      </c>
      <c r="E1645" s="1" t="s">
        <v>48</v>
      </c>
      <c r="F1645" s="1" t="s">
        <v>49</v>
      </c>
      <c r="G1645">
        <v>3</v>
      </c>
      <c r="H1645" t="s">
        <v>76</v>
      </c>
      <c r="I1645">
        <v>0</v>
      </c>
      <c r="J1645" t="s">
        <v>51</v>
      </c>
      <c r="K1645" s="1" t="s">
        <v>49</v>
      </c>
      <c r="L1645">
        <v>4</v>
      </c>
      <c r="M1645">
        <v>65.319999999999993</v>
      </c>
      <c r="N1645">
        <v>1.2</v>
      </c>
      <c r="O1645">
        <v>28</v>
      </c>
      <c r="Q1645">
        <v>64.11999999999999</v>
      </c>
      <c r="R1645" s="1"/>
    </row>
    <row r="1646" spans="1:18" x14ac:dyDescent="0.2">
      <c r="A1646" s="1" t="s">
        <v>46</v>
      </c>
      <c r="B1646">
        <v>1</v>
      </c>
      <c r="C1646" s="1" t="s">
        <v>118</v>
      </c>
      <c r="D1646" s="2">
        <v>45800</v>
      </c>
      <c r="E1646" s="1" t="s">
        <v>48</v>
      </c>
      <c r="F1646" s="1" t="s">
        <v>49</v>
      </c>
      <c r="G1646">
        <v>3.5</v>
      </c>
      <c r="H1646" t="s">
        <v>76</v>
      </c>
      <c r="I1646">
        <v>0</v>
      </c>
      <c r="J1646" t="s">
        <v>51</v>
      </c>
      <c r="K1646" s="1" t="s">
        <v>49</v>
      </c>
      <c r="L1646">
        <v>3</v>
      </c>
      <c r="M1646">
        <v>49.75</v>
      </c>
      <c r="N1646">
        <v>1.0499999999999998</v>
      </c>
      <c r="Q1646">
        <v>48.7</v>
      </c>
      <c r="R1646" s="1"/>
    </row>
    <row r="1647" spans="1:18" x14ac:dyDescent="0.2">
      <c r="A1647" s="1" t="s">
        <v>53</v>
      </c>
      <c r="B1647">
        <v>1</v>
      </c>
      <c r="C1647" s="1" t="s">
        <v>118</v>
      </c>
      <c r="D1647" s="2">
        <v>45800</v>
      </c>
      <c r="E1647" s="1" t="s">
        <v>48</v>
      </c>
      <c r="F1647" s="1" t="s">
        <v>49</v>
      </c>
      <c r="G1647">
        <v>3.5</v>
      </c>
      <c r="H1647" t="s">
        <v>76</v>
      </c>
      <c r="I1647">
        <v>0</v>
      </c>
      <c r="J1647" t="s">
        <v>51</v>
      </c>
      <c r="K1647" s="1" t="s">
        <v>49</v>
      </c>
      <c r="L1647">
        <v>8</v>
      </c>
      <c r="M1647">
        <v>153.16</v>
      </c>
      <c r="N1647">
        <v>2.8</v>
      </c>
      <c r="O1647">
        <v>23</v>
      </c>
      <c r="Q1647">
        <v>150.35999999999999</v>
      </c>
      <c r="R1647" s="1"/>
    </row>
    <row r="1648" spans="1:18" x14ac:dyDescent="0.2">
      <c r="A1648" s="1" t="s">
        <v>46</v>
      </c>
      <c r="B1648">
        <v>2</v>
      </c>
      <c r="C1648" s="1" t="s">
        <v>74</v>
      </c>
      <c r="D1648" s="2">
        <v>45800</v>
      </c>
      <c r="E1648" s="1" t="s">
        <v>48</v>
      </c>
      <c r="F1648" s="1" t="s">
        <v>49</v>
      </c>
      <c r="G1648">
        <v>4</v>
      </c>
      <c r="H1648" t="s">
        <v>76</v>
      </c>
      <c r="I1648">
        <v>0</v>
      </c>
      <c r="J1648" t="s">
        <v>51</v>
      </c>
      <c r="K1648" s="1" t="s">
        <v>49</v>
      </c>
      <c r="L1648">
        <v>6</v>
      </c>
      <c r="M1648">
        <v>113.12</v>
      </c>
      <c r="N1648">
        <v>2.4000000000000004</v>
      </c>
      <c r="Q1648">
        <v>110.72</v>
      </c>
      <c r="R1648" s="1"/>
    </row>
    <row r="1649" spans="1:18" x14ac:dyDescent="0.2">
      <c r="A1649" s="1" t="s">
        <v>46</v>
      </c>
      <c r="B1649">
        <v>2</v>
      </c>
      <c r="C1649" s="1" t="s">
        <v>511</v>
      </c>
      <c r="D1649" s="2">
        <v>45800</v>
      </c>
      <c r="E1649" s="1" t="s">
        <v>57</v>
      </c>
      <c r="F1649" s="1" t="s">
        <v>49</v>
      </c>
      <c r="G1649">
        <v>3.5</v>
      </c>
      <c r="H1649">
        <v>5</v>
      </c>
      <c r="I1649">
        <v>0</v>
      </c>
      <c r="J1649">
        <v>200</v>
      </c>
      <c r="K1649" s="1" t="s">
        <v>49</v>
      </c>
      <c r="L1649">
        <v>4</v>
      </c>
      <c r="M1649">
        <v>68</v>
      </c>
      <c r="N1649">
        <v>1.8</v>
      </c>
      <c r="Q1649">
        <v>66.2</v>
      </c>
      <c r="R1649" s="1"/>
    </row>
    <row r="1650" spans="1:18" x14ac:dyDescent="0.2">
      <c r="A1650" s="1" t="s">
        <v>53</v>
      </c>
      <c r="B1650">
        <v>2</v>
      </c>
      <c r="C1650" s="1" t="s">
        <v>511</v>
      </c>
      <c r="D1650" s="2">
        <v>45800</v>
      </c>
      <c r="E1650" s="1" t="s">
        <v>57</v>
      </c>
      <c r="F1650" s="1" t="s">
        <v>49</v>
      </c>
      <c r="G1650">
        <v>3.5</v>
      </c>
      <c r="H1650">
        <v>5</v>
      </c>
      <c r="I1650">
        <v>0</v>
      </c>
      <c r="J1650">
        <v>200</v>
      </c>
      <c r="K1650" s="1" t="s">
        <v>49</v>
      </c>
      <c r="L1650">
        <v>2</v>
      </c>
      <c r="M1650">
        <v>33.14</v>
      </c>
      <c r="N1650">
        <v>0.9</v>
      </c>
      <c r="Q1650">
        <v>32.24</v>
      </c>
      <c r="R1650" s="1"/>
    </row>
    <row r="1651" spans="1:18" x14ac:dyDescent="0.2">
      <c r="A1651" s="1" t="s">
        <v>53</v>
      </c>
      <c r="B1651">
        <v>2</v>
      </c>
      <c r="C1651" s="1" t="s">
        <v>74</v>
      </c>
      <c r="D1651" s="2">
        <v>45800</v>
      </c>
      <c r="E1651" s="1" t="s">
        <v>48</v>
      </c>
      <c r="F1651" s="1" t="s">
        <v>49</v>
      </c>
      <c r="G1651">
        <v>4</v>
      </c>
      <c r="H1651" t="s">
        <v>76</v>
      </c>
      <c r="I1651">
        <v>0</v>
      </c>
      <c r="J1651" t="s">
        <v>51</v>
      </c>
      <c r="K1651" s="1" t="s">
        <v>49</v>
      </c>
      <c r="L1651">
        <v>8</v>
      </c>
      <c r="M1651">
        <v>144.29</v>
      </c>
      <c r="N1651">
        <v>3.2</v>
      </c>
      <c r="Q1651">
        <v>141.09</v>
      </c>
      <c r="R1651" s="1"/>
    </row>
    <row r="1652" spans="1:18" x14ac:dyDescent="0.2">
      <c r="A1652" s="1" t="s">
        <v>46</v>
      </c>
      <c r="B1652">
        <v>3</v>
      </c>
      <c r="C1652" s="1" t="s">
        <v>499</v>
      </c>
      <c r="D1652" s="2">
        <v>45800</v>
      </c>
      <c r="E1652" s="1" t="s">
        <v>57</v>
      </c>
      <c r="F1652" s="1" t="s">
        <v>49</v>
      </c>
      <c r="G1652">
        <v>6</v>
      </c>
      <c r="H1652">
        <v>5</v>
      </c>
      <c r="I1652">
        <v>0</v>
      </c>
      <c r="J1652">
        <v>3000</v>
      </c>
      <c r="K1652" s="1" t="s">
        <v>49</v>
      </c>
      <c r="L1652">
        <v>10</v>
      </c>
      <c r="M1652">
        <v>325.95999999999998</v>
      </c>
      <c r="N1652">
        <v>6</v>
      </c>
      <c r="Q1652">
        <v>319.95999999999998</v>
      </c>
      <c r="R1652" s="1"/>
    </row>
    <row r="1653" spans="1:18" x14ac:dyDescent="0.2">
      <c r="A1653" s="1" t="s">
        <v>53</v>
      </c>
      <c r="B1653">
        <v>3</v>
      </c>
      <c r="C1653" s="1" t="s">
        <v>499</v>
      </c>
      <c r="D1653" s="2">
        <v>45800</v>
      </c>
      <c r="E1653" s="1" t="s">
        <v>57</v>
      </c>
      <c r="F1653" s="1" t="s">
        <v>49</v>
      </c>
      <c r="G1653">
        <v>6</v>
      </c>
      <c r="H1653">
        <v>5</v>
      </c>
      <c r="I1653">
        <v>0</v>
      </c>
      <c r="J1653">
        <v>3000</v>
      </c>
      <c r="K1653" s="1" t="s">
        <v>49</v>
      </c>
      <c r="L1653">
        <v>11</v>
      </c>
      <c r="M1653">
        <v>307.39000000000004</v>
      </c>
      <c r="N1653">
        <v>7.6999999999999993</v>
      </c>
      <c r="Q1653">
        <v>299.69000000000005</v>
      </c>
      <c r="R1653" s="1"/>
    </row>
    <row r="1654" spans="1:18" x14ac:dyDescent="0.2">
      <c r="A1654" s="1" t="s">
        <v>46</v>
      </c>
      <c r="B1654">
        <v>4</v>
      </c>
      <c r="C1654" s="1" t="s">
        <v>191</v>
      </c>
      <c r="D1654" s="2">
        <v>45800</v>
      </c>
      <c r="E1654" s="1" t="s">
        <v>187</v>
      </c>
      <c r="F1654" s="1" t="s">
        <v>49</v>
      </c>
      <c r="G1654">
        <v>24</v>
      </c>
      <c r="H1654" t="s">
        <v>134</v>
      </c>
      <c r="I1654" t="s">
        <v>51</v>
      </c>
      <c r="J1654">
        <v>1000</v>
      </c>
      <c r="K1654" s="1" t="s">
        <v>49</v>
      </c>
      <c r="L1654">
        <v>10</v>
      </c>
      <c r="M1654">
        <v>645.23</v>
      </c>
      <c r="N1654">
        <v>28</v>
      </c>
      <c r="Q1654">
        <v>617.23</v>
      </c>
      <c r="R1654" s="1"/>
    </row>
    <row r="1655" spans="1:18" x14ac:dyDescent="0.2">
      <c r="A1655" s="1" t="s">
        <v>53</v>
      </c>
      <c r="B1655">
        <v>4</v>
      </c>
      <c r="C1655" s="1" t="s">
        <v>191</v>
      </c>
      <c r="D1655" s="2">
        <v>45800</v>
      </c>
      <c r="E1655" s="1" t="s">
        <v>187</v>
      </c>
      <c r="F1655" s="1" t="s">
        <v>49</v>
      </c>
      <c r="G1655">
        <v>24</v>
      </c>
      <c r="H1655" t="s">
        <v>134</v>
      </c>
      <c r="I1655" t="s">
        <v>51</v>
      </c>
      <c r="J1655">
        <v>1000</v>
      </c>
      <c r="K1655" s="1" t="s">
        <v>49</v>
      </c>
      <c r="L1655">
        <v>4</v>
      </c>
      <c r="M1655">
        <v>241.8</v>
      </c>
      <c r="N1655">
        <v>11.2</v>
      </c>
      <c r="Q1655">
        <v>230.60000000000002</v>
      </c>
      <c r="R1655" s="1"/>
    </row>
    <row r="1656" spans="1:18" x14ac:dyDescent="0.2">
      <c r="A1656" s="1" t="s">
        <v>53</v>
      </c>
      <c r="B1656">
        <v>4</v>
      </c>
      <c r="C1656" s="1" t="s">
        <v>512</v>
      </c>
      <c r="D1656" s="2">
        <v>45800</v>
      </c>
      <c r="E1656" s="1" t="s">
        <v>57</v>
      </c>
      <c r="F1656" s="1" t="s">
        <v>49</v>
      </c>
      <c r="G1656">
        <v>8</v>
      </c>
      <c r="H1656">
        <v>5</v>
      </c>
      <c r="I1656">
        <v>0</v>
      </c>
      <c r="J1656">
        <v>100</v>
      </c>
      <c r="K1656" s="1" t="s">
        <v>49</v>
      </c>
      <c r="L1656">
        <v>2</v>
      </c>
      <c r="M1656">
        <v>111.15</v>
      </c>
      <c r="N1656">
        <v>7.4</v>
      </c>
      <c r="Q1656">
        <v>103.75</v>
      </c>
      <c r="R1656" s="1"/>
    </row>
    <row r="1657" spans="1:18" x14ac:dyDescent="0.2">
      <c r="A1657" s="1" t="s">
        <v>53</v>
      </c>
      <c r="B1657">
        <v>4</v>
      </c>
      <c r="C1657" s="1" t="s">
        <v>413</v>
      </c>
      <c r="D1657" s="2">
        <v>45800</v>
      </c>
      <c r="E1657" s="1" t="s">
        <v>187</v>
      </c>
      <c r="F1657" s="1" t="s">
        <v>49</v>
      </c>
      <c r="G1657">
        <v>28</v>
      </c>
      <c r="H1657" t="s">
        <v>134</v>
      </c>
      <c r="I1657" t="s">
        <v>51</v>
      </c>
      <c r="J1657">
        <v>1000</v>
      </c>
      <c r="K1657" s="1" t="s">
        <v>49</v>
      </c>
      <c r="L1657">
        <v>2</v>
      </c>
      <c r="M1657">
        <v>137.69</v>
      </c>
      <c r="N1657">
        <v>7.2</v>
      </c>
      <c r="Q1657">
        <v>130.49</v>
      </c>
      <c r="R1657" s="1"/>
    </row>
    <row r="1658" spans="1:18" x14ac:dyDescent="0.2">
      <c r="A1658" s="1" t="s">
        <v>53</v>
      </c>
      <c r="B1658">
        <v>4</v>
      </c>
      <c r="C1658" s="1" t="s">
        <v>513</v>
      </c>
      <c r="D1658" s="2">
        <v>45800</v>
      </c>
      <c r="E1658" s="1" t="s">
        <v>57</v>
      </c>
      <c r="F1658" s="1" t="s">
        <v>49</v>
      </c>
      <c r="G1658">
        <v>28</v>
      </c>
      <c r="H1658">
        <v>5</v>
      </c>
      <c r="I1658">
        <v>0</v>
      </c>
      <c r="J1658">
        <v>150</v>
      </c>
      <c r="K1658" s="1" t="s">
        <v>49</v>
      </c>
      <c r="L1658">
        <v>2</v>
      </c>
      <c r="M1658">
        <v>136.79</v>
      </c>
      <c r="N1658">
        <v>7.2</v>
      </c>
      <c r="Q1658">
        <v>129.59</v>
      </c>
      <c r="R1658" s="1"/>
    </row>
    <row r="1659" spans="1:18" x14ac:dyDescent="0.2">
      <c r="A1659" s="1" t="s">
        <v>46</v>
      </c>
      <c r="B1659">
        <v>5</v>
      </c>
      <c r="C1659" s="1" t="s">
        <v>87</v>
      </c>
      <c r="D1659" s="2">
        <v>45800</v>
      </c>
      <c r="E1659" s="1" t="s">
        <v>48</v>
      </c>
      <c r="F1659" s="1" t="s">
        <v>49</v>
      </c>
      <c r="G1659">
        <v>14</v>
      </c>
      <c r="H1659">
        <v>5</v>
      </c>
      <c r="I1659">
        <v>0</v>
      </c>
      <c r="J1659" t="s">
        <v>51</v>
      </c>
      <c r="K1659" s="1" t="s">
        <v>49</v>
      </c>
      <c r="L1659">
        <v>11</v>
      </c>
      <c r="M1659">
        <v>603.69999999999993</v>
      </c>
      <c r="N1659">
        <v>20.399999999999999</v>
      </c>
      <c r="Q1659">
        <v>583.29999999999995</v>
      </c>
      <c r="R1659" s="1"/>
    </row>
    <row r="1660" spans="1:18" x14ac:dyDescent="0.2">
      <c r="A1660" s="1" t="s">
        <v>53</v>
      </c>
      <c r="B1660">
        <v>5</v>
      </c>
      <c r="C1660" s="1" t="s">
        <v>87</v>
      </c>
      <c r="D1660" s="2">
        <v>45800</v>
      </c>
      <c r="E1660" s="1" t="s">
        <v>48</v>
      </c>
      <c r="F1660" s="1" t="s">
        <v>49</v>
      </c>
      <c r="G1660">
        <v>14</v>
      </c>
      <c r="H1660">
        <v>5</v>
      </c>
      <c r="I1660">
        <v>0</v>
      </c>
      <c r="J1660" t="s">
        <v>51</v>
      </c>
      <c r="K1660" s="1" t="s">
        <v>49</v>
      </c>
      <c r="L1660">
        <v>3</v>
      </c>
      <c r="M1660">
        <v>160.57</v>
      </c>
      <c r="N1660">
        <v>5.0999999999999996</v>
      </c>
      <c r="Q1660">
        <v>155.47</v>
      </c>
      <c r="R1660" s="1"/>
    </row>
    <row r="1661" spans="1:18" x14ac:dyDescent="0.2">
      <c r="A1661" s="1" t="s">
        <v>53</v>
      </c>
      <c r="B1661">
        <v>5</v>
      </c>
      <c r="C1661" s="1" t="s">
        <v>514</v>
      </c>
      <c r="D1661" s="2">
        <v>45800</v>
      </c>
      <c r="E1661" s="1" t="s">
        <v>48</v>
      </c>
      <c r="F1661" s="1" t="s">
        <v>49</v>
      </c>
      <c r="G1661">
        <v>14</v>
      </c>
      <c r="H1661" t="s">
        <v>209</v>
      </c>
      <c r="I1661" t="s">
        <v>100</v>
      </c>
      <c r="J1661">
        <v>50</v>
      </c>
      <c r="K1661" s="1" t="s">
        <v>49</v>
      </c>
      <c r="L1661">
        <v>1</v>
      </c>
      <c r="M1661">
        <v>46.65</v>
      </c>
      <c r="N1661">
        <v>1.7</v>
      </c>
      <c r="Q1661">
        <v>44.949999999999996</v>
      </c>
      <c r="R1661" s="1"/>
    </row>
    <row r="1662" spans="1:18" x14ac:dyDescent="0.2">
      <c r="A1662" s="1" t="s">
        <v>53</v>
      </c>
      <c r="B1662">
        <v>5</v>
      </c>
      <c r="C1662" s="1" t="s">
        <v>58</v>
      </c>
      <c r="D1662" s="2">
        <v>45800</v>
      </c>
      <c r="E1662" s="1" t="s">
        <v>48</v>
      </c>
      <c r="F1662" s="1" t="s">
        <v>49</v>
      </c>
      <c r="G1662">
        <v>12</v>
      </c>
      <c r="H1662">
        <v>5</v>
      </c>
      <c r="I1662">
        <v>0</v>
      </c>
      <c r="J1662" t="s">
        <v>51</v>
      </c>
      <c r="K1662" s="1" t="s">
        <v>49</v>
      </c>
      <c r="L1662">
        <v>8</v>
      </c>
      <c r="M1662">
        <v>363.97999999999996</v>
      </c>
      <c r="N1662">
        <v>9.6</v>
      </c>
      <c r="Q1662">
        <v>354.37999999999994</v>
      </c>
      <c r="R1662" s="1"/>
    </row>
    <row r="1663" spans="1:18" x14ac:dyDescent="0.2">
      <c r="A1663" s="1" t="s">
        <v>46</v>
      </c>
      <c r="B1663">
        <v>1</v>
      </c>
      <c r="C1663" s="1" t="s">
        <v>47</v>
      </c>
      <c r="D1663" s="2">
        <v>45801</v>
      </c>
      <c r="E1663" s="1" t="s">
        <v>48</v>
      </c>
      <c r="F1663" s="1" t="s">
        <v>49</v>
      </c>
      <c r="G1663">
        <v>3</v>
      </c>
      <c r="H1663" t="s">
        <v>76</v>
      </c>
      <c r="I1663">
        <v>0</v>
      </c>
      <c r="J1663" t="s">
        <v>51</v>
      </c>
      <c r="K1663" s="1" t="s">
        <v>49</v>
      </c>
      <c r="L1663">
        <v>8</v>
      </c>
      <c r="M1663">
        <v>125.77000000000001</v>
      </c>
      <c r="N1663">
        <v>2.4</v>
      </c>
      <c r="O1663">
        <v>26.2</v>
      </c>
      <c r="Q1663">
        <v>123.37</v>
      </c>
      <c r="R1663" s="1"/>
    </row>
    <row r="1664" spans="1:18" x14ac:dyDescent="0.2">
      <c r="A1664" s="1" t="s">
        <v>53</v>
      </c>
      <c r="B1664">
        <v>1</v>
      </c>
      <c r="C1664" s="1" t="s">
        <v>47</v>
      </c>
      <c r="D1664" s="2">
        <v>45801</v>
      </c>
      <c r="E1664" s="1" t="s">
        <v>48</v>
      </c>
      <c r="F1664" s="1" t="s">
        <v>49</v>
      </c>
      <c r="G1664">
        <v>3</v>
      </c>
      <c r="H1664" t="s">
        <v>76</v>
      </c>
      <c r="I1664">
        <v>0</v>
      </c>
      <c r="J1664" t="s">
        <v>51</v>
      </c>
      <c r="K1664" s="1" t="s">
        <v>49</v>
      </c>
      <c r="L1664">
        <v>7</v>
      </c>
      <c r="M1664">
        <v>109.45000000000002</v>
      </c>
      <c r="N1664">
        <v>2.1</v>
      </c>
      <c r="Q1664">
        <v>107.35000000000002</v>
      </c>
      <c r="R1664" s="1"/>
    </row>
    <row r="1665" spans="1:18" x14ac:dyDescent="0.2">
      <c r="A1665" s="1" t="s">
        <v>46</v>
      </c>
      <c r="B1665">
        <v>2</v>
      </c>
      <c r="C1665" s="1" t="s">
        <v>74</v>
      </c>
      <c r="D1665" s="2">
        <v>45801</v>
      </c>
      <c r="E1665" s="1" t="s">
        <v>48</v>
      </c>
      <c r="F1665" s="1" t="s">
        <v>49</v>
      </c>
      <c r="G1665">
        <v>4</v>
      </c>
      <c r="H1665" t="s">
        <v>76</v>
      </c>
      <c r="I1665">
        <v>0</v>
      </c>
      <c r="J1665" t="s">
        <v>51</v>
      </c>
      <c r="K1665" s="1" t="s">
        <v>49</v>
      </c>
      <c r="L1665">
        <v>8</v>
      </c>
      <c r="M1665">
        <v>151.57000000000002</v>
      </c>
      <c r="N1665">
        <v>3.2</v>
      </c>
      <c r="Q1665">
        <v>148.37000000000003</v>
      </c>
      <c r="R1665" s="1"/>
    </row>
    <row r="1666" spans="1:18" x14ac:dyDescent="0.2">
      <c r="A1666" s="1" t="s">
        <v>53</v>
      </c>
      <c r="B1666">
        <v>2</v>
      </c>
      <c r="C1666" s="1" t="s">
        <v>74</v>
      </c>
      <c r="D1666" s="2">
        <v>45801</v>
      </c>
      <c r="E1666" s="1" t="s">
        <v>48</v>
      </c>
      <c r="F1666" s="1" t="s">
        <v>49</v>
      </c>
      <c r="G1666">
        <v>4</v>
      </c>
      <c r="H1666" t="s">
        <v>76</v>
      </c>
      <c r="I1666">
        <v>0</v>
      </c>
      <c r="J1666" t="s">
        <v>51</v>
      </c>
      <c r="K1666" s="1" t="s">
        <v>49</v>
      </c>
      <c r="L1666">
        <v>7</v>
      </c>
      <c r="M1666">
        <v>107.43</v>
      </c>
      <c r="N1666">
        <v>2.8000000000000003</v>
      </c>
      <c r="Q1666">
        <v>104.63000000000001</v>
      </c>
      <c r="R1666" s="1"/>
    </row>
    <row r="1667" spans="1:18" x14ac:dyDescent="0.2">
      <c r="A1667" s="1" t="s">
        <v>46</v>
      </c>
      <c r="B1667">
        <v>3</v>
      </c>
      <c r="C1667" s="1" t="s">
        <v>499</v>
      </c>
      <c r="D1667" s="2">
        <v>45801</v>
      </c>
      <c r="E1667" s="1" t="s">
        <v>57</v>
      </c>
      <c r="F1667" s="1" t="s">
        <v>49</v>
      </c>
      <c r="G1667">
        <v>6</v>
      </c>
      <c r="H1667">
        <v>5</v>
      </c>
      <c r="I1667">
        <v>0</v>
      </c>
      <c r="J1667">
        <v>3000</v>
      </c>
      <c r="K1667" s="1" t="s">
        <v>49</v>
      </c>
      <c r="L1667">
        <v>9</v>
      </c>
      <c r="M1667">
        <v>297.39999999999998</v>
      </c>
      <c r="N1667">
        <v>6.3</v>
      </c>
      <c r="Q1667">
        <v>291.09999999999997</v>
      </c>
      <c r="R1667" s="1"/>
    </row>
    <row r="1668" spans="1:18" x14ac:dyDescent="0.2">
      <c r="A1668" s="1" t="s">
        <v>46</v>
      </c>
      <c r="B1668">
        <v>4</v>
      </c>
      <c r="C1668" s="1" t="s">
        <v>413</v>
      </c>
      <c r="D1668" s="2">
        <v>45801</v>
      </c>
      <c r="E1668" s="1" t="s">
        <v>187</v>
      </c>
      <c r="F1668" s="1" t="s">
        <v>49</v>
      </c>
      <c r="G1668">
        <v>28</v>
      </c>
      <c r="H1668" t="s">
        <v>134</v>
      </c>
      <c r="I1668" t="s">
        <v>51</v>
      </c>
      <c r="J1668">
        <v>1000</v>
      </c>
      <c r="K1668" s="1" t="s">
        <v>49</v>
      </c>
      <c r="L1668">
        <v>7</v>
      </c>
      <c r="M1668">
        <v>439.17</v>
      </c>
      <c r="N1668">
        <v>21.7</v>
      </c>
      <c r="Q1668">
        <v>417.47</v>
      </c>
      <c r="R1668" s="1"/>
    </row>
    <row r="1669" spans="1:18" x14ac:dyDescent="0.2">
      <c r="A1669" s="1" t="s">
        <v>46</v>
      </c>
      <c r="B1669">
        <v>4</v>
      </c>
      <c r="C1669" s="1" t="s">
        <v>515</v>
      </c>
      <c r="D1669" s="2">
        <v>45801</v>
      </c>
      <c r="E1669" s="1" t="s">
        <v>57</v>
      </c>
      <c r="F1669" s="1" t="s">
        <v>49</v>
      </c>
      <c r="G1669">
        <v>22</v>
      </c>
      <c r="H1669">
        <v>4.5</v>
      </c>
      <c r="I1669">
        <v>0</v>
      </c>
      <c r="J1669">
        <v>100</v>
      </c>
      <c r="K1669" s="1" t="s">
        <v>49</v>
      </c>
      <c r="L1669">
        <v>2</v>
      </c>
      <c r="M1669">
        <v>111.33</v>
      </c>
      <c r="N1669">
        <v>5.2</v>
      </c>
      <c r="Q1669">
        <v>106.13</v>
      </c>
      <c r="R1669" s="1"/>
    </row>
    <row r="1670" spans="1:18" x14ac:dyDescent="0.2">
      <c r="A1670" s="1" t="s">
        <v>46</v>
      </c>
      <c r="B1670">
        <v>4</v>
      </c>
      <c r="C1670" s="1" t="s">
        <v>516</v>
      </c>
      <c r="D1670" s="2">
        <v>45801</v>
      </c>
      <c r="E1670" s="1" t="s">
        <v>57</v>
      </c>
      <c r="F1670" s="1" t="s">
        <v>49</v>
      </c>
      <c r="G1670">
        <v>13.5</v>
      </c>
      <c r="H1670">
        <v>5</v>
      </c>
      <c r="I1670">
        <v>0</v>
      </c>
      <c r="J1670">
        <v>200</v>
      </c>
      <c r="K1670" s="1" t="s">
        <v>49</v>
      </c>
      <c r="L1670">
        <v>2</v>
      </c>
      <c r="M1670">
        <v>96.37</v>
      </c>
      <c r="N1670">
        <v>5.0999999999999996</v>
      </c>
      <c r="Q1670">
        <v>91.27000000000001</v>
      </c>
      <c r="R1670" s="1"/>
    </row>
    <row r="1671" spans="1:18" x14ac:dyDescent="0.2">
      <c r="A1671" s="1" t="s">
        <v>46</v>
      </c>
      <c r="B1671">
        <v>5</v>
      </c>
      <c r="C1671" s="1" t="s">
        <v>58</v>
      </c>
      <c r="D1671" s="2">
        <v>45801</v>
      </c>
      <c r="E1671" s="1" t="s">
        <v>48</v>
      </c>
      <c r="F1671" s="1" t="s">
        <v>49</v>
      </c>
      <c r="G1671">
        <v>12</v>
      </c>
      <c r="H1671">
        <v>5</v>
      </c>
      <c r="I1671">
        <v>0</v>
      </c>
      <c r="J1671" t="s">
        <v>51</v>
      </c>
      <c r="K1671" s="1" t="s">
        <v>49</v>
      </c>
      <c r="L1671">
        <v>9</v>
      </c>
      <c r="M1671">
        <v>520.86</v>
      </c>
      <c r="N1671">
        <v>13.5</v>
      </c>
      <c r="Q1671">
        <v>507.36</v>
      </c>
      <c r="R1671" s="1"/>
    </row>
    <row r="1672" spans="1:18" x14ac:dyDescent="0.2">
      <c r="A1672" s="1" t="s">
        <v>46</v>
      </c>
      <c r="B1672">
        <v>1</v>
      </c>
      <c r="C1672" s="1" t="s">
        <v>47</v>
      </c>
      <c r="D1672" s="2">
        <v>45803</v>
      </c>
      <c r="E1672" s="1" t="s">
        <v>48</v>
      </c>
      <c r="F1672" s="1" t="s">
        <v>49</v>
      </c>
      <c r="G1672">
        <v>3</v>
      </c>
      <c r="H1672" t="s">
        <v>76</v>
      </c>
      <c r="I1672">
        <v>0</v>
      </c>
      <c r="J1672" t="s">
        <v>51</v>
      </c>
      <c r="K1672" s="1" t="s">
        <v>49</v>
      </c>
      <c r="L1672">
        <v>8</v>
      </c>
      <c r="M1672">
        <v>133.91000000000003</v>
      </c>
      <c r="N1672">
        <v>2.4</v>
      </c>
      <c r="O1672">
        <v>26</v>
      </c>
      <c r="Q1672">
        <v>131.51000000000002</v>
      </c>
      <c r="R1672" s="1"/>
    </row>
    <row r="1673" spans="1:18" x14ac:dyDescent="0.2">
      <c r="A1673" s="1" t="s">
        <v>53</v>
      </c>
      <c r="B1673">
        <v>1</v>
      </c>
      <c r="C1673" s="1" t="s">
        <v>47</v>
      </c>
      <c r="D1673" s="2">
        <v>45803</v>
      </c>
      <c r="E1673" s="1" t="s">
        <v>48</v>
      </c>
      <c r="F1673" s="1" t="s">
        <v>49</v>
      </c>
      <c r="G1673">
        <v>3</v>
      </c>
      <c r="H1673" t="s">
        <v>76</v>
      </c>
      <c r="I1673">
        <v>0</v>
      </c>
      <c r="J1673" t="s">
        <v>51</v>
      </c>
      <c r="K1673" s="1" t="s">
        <v>49</v>
      </c>
      <c r="L1673">
        <v>9</v>
      </c>
      <c r="M1673">
        <v>143.30999999999997</v>
      </c>
      <c r="N1673">
        <v>2.6999999999999997</v>
      </c>
      <c r="O1673">
        <v>8.6</v>
      </c>
      <c r="Q1673">
        <v>140.60999999999999</v>
      </c>
      <c r="R1673" s="1"/>
    </row>
    <row r="1674" spans="1:18" x14ac:dyDescent="0.2">
      <c r="A1674" s="1" t="s">
        <v>46</v>
      </c>
      <c r="B1674">
        <v>2</v>
      </c>
      <c r="C1674" s="1" t="s">
        <v>74</v>
      </c>
      <c r="D1674" s="2">
        <v>45803</v>
      </c>
      <c r="E1674" s="1" t="s">
        <v>48</v>
      </c>
      <c r="F1674" s="1" t="s">
        <v>49</v>
      </c>
      <c r="G1674">
        <v>4</v>
      </c>
      <c r="H1674" t="s">
        <v>76</v>
      </c>
      <c r="I1674">
        <v>0</v>
      </c>
      <c r="J1674" t="s">
        <v>51</v>
      </c>
      <c r="K1674" s="1" t="s">
        <v>49</v>
      </c>
      <c r="L1674">
        <v>7</v>
      </c>
      <c r="M1674">
        <v>123.27000000000001</v>
      </c>
      <c r="N1674">
        <v>2.8000000000000003</v>
      </c>
      <c r="Q1674">
        <v>120.47000000000001</v>
      </c>
      <c r="R1674" s="1"/>
    </row>
    <row r="1675" spans="1:18" x14ac:dyDescent="0.2">
      <c r="A1675" s="1" t="s">
        <v>53</v>
      </c>
      <c r="B1675">
        <v>2</v>
      </c>
      <c r="C1675" s="1" t="s">
        <v>54</v>
      </c>
      <c r="D1675" s="2">
        <v>45803</v>
      </c>
      <c r="E1675" s="1" t="s">
        <v>48</v>
      </c>
      <c r="F1675" s="1" t="s">
        <v>49</v>
      </c>
      <c r="G1675">
        <v>2</v>
      </c>
      <c r="H1675" t="s">
        <v>76</v>
      </c>
      <c r="I1675">
        <v>0</v>
      </c>
      <c r="J1675" t="s">
        <v>51</v>
      </c>
      <c r="K1675" s="1" t="s">
        <v>49</v>
      </c>
      <c r="L1675">
        <v>12</v>
      </c>
      <c r="M1675">
        <v>122.69</v>
      </c>
      <c r="N1675">
        <v>2.4000000000000004</v>
      </c>
      <c r="Q1675">
        <v>120.28999999999999</v>
      </c>
      <c r="R1675" s="1"/>
    </row>
    <row r="1676" spans="1:18" x14ac:dyDescent="0.2">
      <c r="A1676" s="1" t="s">
        <v>46</v>
      </c>
      <c r="B1676">
        <v>3</v>
      </c>
      <c r="C1676" s="1" t="s">
        <v>499</v>
      </c>
      <c r="D1676" s="2">
        <v>45803</v>
      </c>
      <c r="E1676" s="1" t="s">
        <v>57</v>
      </c>
      <c r="F1676" s="1" t="s">
        <v>49</v>
      </c>
      <c r="G1676">
        <v>6</v>
      </c>
      <c r="H1676">
        <v>5</v>
      </c>
      <c r="I1676">
        <v>0</v>
      </c>
      <c r="J1676">
        <v>3000</v>
      </c>
      <c r="K1676" s="1" t="s">
        <v>49</v>
      </c>
      <c r="L1676">
        <v>6</v>
      </c>
      <c r="M1676">
        <v>183.96</v>
      </c>
      <c r="N1676">
        <v>3.5999999999999996</v>
      </c>
      <c r="Q1676">
        <v>180.36</v>
      </c>
      <c r="R1676" s="1"/>
    </row>
    <row r="1677" spans="1:18" x14ac:dyDescent="0.2">
      <c r="A1677" s="1" t="s">
        <v>53</v>
      </c>
      <c r="B1677">
        <v>3</v>
      </c>
      <c r="C1677" s="1" t="s">
        <v>499</v>
      </c>
      <c r="D1677" s="2">
        <v>45803</v>
      </c>
      <c r="E1677" s="1" t="s">
        <v>57</v>
      </c>
      <c r="F1677" s="1" t="s">
        <v>49</v>
      </c>
      <c r="G1677">
        <v>6</v>
      </c>
      <c r="H1677">
        <v>5</v>
      </c>
      <c r="I1677">
        <v>0</v>
      </c>
      <c r="J1677">
        <v>3000</v>
      </c>
      <c r="K1677" s="1" t="s">
        <v>49</v>
      </c>
      <c r="L1677">
        <v>8</v>
      </c>
      <c r="M1677">
        <v>280.13</v>
      </c>
      <c r="N1677">
        <v>5.6</v>
      </c>
      <c r="Q1677">
        <v>274.52999999999997</v>
      </c>
      <c r="R1677" s="1"/>
    </row>
    <row r="1678" spans="1:18" x14ac:dyDescent="0.2">
      <c r="A1678" s="1" t="s">
        <v>46</v>
      </c>
      <c r="B1678">
        <v>4</v>
      </c>
      <c r="C1678" s="1" t="s">
        <v>87</v>
      </c>
      <c r="D1678" s="2">
        <v>45803</v>
      </c>
      <c r="E1678" s="1" t="s">
        <v>48</v>
      </c>
      <c r="F1678" s="1" t="s">
        <v>49</v>
      </c>
      <c r="G1678">
        <v>14</v>
      </c>
      <c r="H1678">
        <v>5</v>
      </c>
      <c r="I1678">
        <v>0</v>
      </c>
      <c r="J1678" t="s">
        <v>51</v>
      </c>
      <c r="K1678" s="1" t="s">
        <v>49</v>
      </c>
      <c r="L1678">
        <v>4</v>
      </c>
      <c r="M1678">
        <v>187.98000000000002</v>
      </c>
      <c r="N1678">
        <v>6.8</v>
      </c>
      <c r="Q1678">
        <v>181.18</v>
      </c>
      <c r="R1678" s="1"/>
    </row>
    <row r="1679" spans="1:18" x14ac:dyDescent="0.2">
      <c r="A1679" s="1" t="s">
        <v>46</v>
      </c>
      <c r="B1679">
        <v>4</v>
      </c>
      <c r="C1679" s="1" t="s">
        <v>517</v>
      </c>
      <c r="D1679" s="2">
        <v>45803</v>
      </c>
      <c r="E1679" s="1" t="s">
        <v>159</v>
      </c>
      <c r="F1679" s="1" t="s">
        <v>49</v>
      </c>
      <c r="G1679">
        <v>14</v>
      </c>
      <c r="H1679" t="s">
        <v>160</v>
      </c>
      <c r="I1679" t="s">
        <v>94</v>
      </c>
      <c r="J1679">
        <v>1000</v>
      </c>
      <c r="K1679" s="1" t="s">
        <v>49</v>
      </c>
      <c r="L1679">
        <v>6</v>
      </c>
      <c r="M1679">
        <v>232.29</v>
      </c>
      <c r="N1679">
        <v>10.199999999999999</v>
      </c>
      <c r="Q1679">
        <v>222.09</v>
      </c>
      <c r="R1679" s="1"/>
    </row>
    <row r="1680" spans="1:18" x14ac:dyDescent="0.2">
      <c r="A1680" s="1" t="s">
        <v>53</v>
      </c>
      <c r="B1680">
        <v>4</v>
      </c>
      <c r="C1680" s="1" t="s">
        <v>517</v>
      </c>
      <c r="D1680" s="2">
        <v>45803</v>
      </c>
      <c r="E1680" s="1" t="s">
        <v>159</v>
      </c>
      <c r="F1680" s="1" t="s">
        <v>49</v>
      </c>
      <c r="G1680">
        <v>14</v>
      </c>
      <c r="H1680" t="s">
        <v>160</v>
      </c>
      <c r="I1680" t="s">
        <v>94</v>
      </c>
      <c r="J1680">
        <v>1000</v>
      </c>
      <c r="K1680" s="1" t="s">
        <v>49</v>
      </c>
      <c r="L1680">
        <v>12</v>
      </c>
      <c r="M1680">
        <v>580.07000000000005</v>
      </c>
      <c r="N1680">
        <v>20.399999999999999</v>
      </c>
      <c r="Q1680">
        <v>559.67000000000007</v>
      </c>
      <c r="R1680" s="1"/>
    </row>
    <row r="1681" spans="1:18" x14ac:dyDescent="0.2">
      <c r="A1681" s="1" t="s">
        <v>46</v>
      </c>
      <c r="B1681">
        <v>5</v>
      </c>
      <c r="C1681" s="1" t="s">
        <v>58</v>
      </c>
      <c r="D1681" s="2">
        <v>45803</v>
      </c>
      <c r="E1681" s="1" t="s">
        <v>48</v>
      </c>
      <c r="F1681" s="1" t="s">
        <v>49</v>
      </c>
      <c r="G1681">
        <v>12</v>
      </c>
      <c r="H1681">
        <v>5</v>
      </c>
      <c r="I1681">
        <v>0</v>
      </c>
      <c r="J1681" t="s">
        <v>51</v>
      </c>
      <c r="K1681" s="1" t="s">
        <v>49</v>
      </c>
      <c r="L1681">
        <v>5</v>
      </c>
      <c r="M1681">
        <v>319.37</v>
      </c>
      <c r="N1681">
        <v>8</v>
      </c>
      <c r="Q1681">
        <v>311.37</v>
      </c>
      <c r="R1681" s="1"/>
    </row>
    <row r="1682" spans="1:18" x14ac:dyDescent="0.2">
      <c r="A1682" s="1" t="s">
        <v>46</v>
      </c>
      <c r="B1682">
        <v>5</v>
      </c>
      <c r="C1682" s="1" t="s">
        <v>518</v>
      </c>
      <c r="D1682" s="2">
        <v>45803</v>
      </c>
      <c r="E1682" s="1" t="s">
        <v>57</v>
      </c>
      <c r="F1682" s="1" t="s">
        <v>49</v>
      </c>
      <c r="G1682">
        <v>14</v>
      </c>
      <c r="H1682">
        <v>5</v>
      </c>
      <c r="I1682">
        <v>0</v>
      </c>
      <c r="J1682">
        <v>150</v>
      </c>
      <c r="K1682" s="1" t="s">
        <v>49</v>
      </c>
      <c r="L1682">
        <v>1</v>
      </c>
      <c r="M1682">
        <v>69.62</v>
      </c>
      <c r="N1682">
        <v>1.3</v>
      </c>
      <c r="Q1682">
        <v>68.320000000000007</v>
      </c>
      <c r="R1682" s="1"/>
    </row>
    <row r="1683" spans="1:18" x14ac:dyDescent="0.2">
      <c r="A1683" s="1" t="s">
        <v>53</v>
      </c>
      <c r="B1683">
        <v>5</v>
      </c>
      <c r="C1683" s="1" t="s">
        <v>518</v>
      </c>
      <c r="D1683" s="2">
        <v>45803</v>
      </c>
      <c r="E1683" s="1" t="s">
        <v>57</v>
      </c>
      <c r="F1683" s="1" t="s">
        <v>49</v>
      </c>
      <c r="G1683">
        <v>14</v>
      </c>
      <c r="H1683">
        <v>5</v>
      </c>
      <c r="I1683">
        <v>0</v>
      </c>
      <c r="J1683">
        <v>150</v>
      </c>
      <c r="K1683" s="1" t="s">
        <v>49</v>
      </c>
      <c r="L1683">
        <v>5</v>
      </c>
      <c r="M1683">
        <v>262.39999999999998</v>
      </c>
      <c r="N1683">
        <v>7.1999999999999993</v>
      </c>
      <c r="Q1683">
        <v>255.2</v>
      </c>
      <c r="R1683" s="1"/>
    </row>
    <row r="1684" spans="1:18" x14ac:dyDescent="0.2">
      <c r="A1684" s="1" t="s">
        <v>53</v>
      </c>
      <c r="B1684">
        <v>5</v>
      </c>
      <c r="C1684" s="1" t="s">
        <v>519</v>
      </c>
      <c r="D1684" s="2">
        <v>45803</v>
      </c>
      <c r="E1684" s="1" t="s">
        <v>57</v>
      </c>
      <c r="F1684" s="1" t="s">
        <v>49</v>
      </c>
      <c r="G1684">
        <v>14</v>
      </c>
      <c r="H1684">
        <v>5</v>
      </c>
      <c r="I1684">
        <v>0</v>
      </c>
      <c r="J1684">
        <v>250</v>
      </c>
      <c r="K1684" s="1" t="s">
        <v>49</v>
      </c>
      <c r="L1684">
        <v>3</v>
      </c>
      <c r="M1684">
        <v>161.78</v>
      </c>
      <c r="N1684">
        <v>5.6</v>
      </c>
      <c r="Q1684">
        <v>156.18</v>
      </c>
      <c r="R1684" s="1"/>
    </row>
    <row r="1685" spans="1:18" x14ac:dyDescent="0.2">
      <c r="A1685" s="1" t="s">
        <v>46</v>
      </c>
      <c r="B1685">
        <v>1</v>
      </c>
      <c r="C1685" s="1" t="s">
        <v>47</v>
      </c>
      <c r="D1685" s="2">
        <v>45804</v>
      </c>
      <c r="E1685" s="1" t="s">
        <v>48</v>
      </c>
      <c r="F1685" s="1" t="s">
        <v>49</v>
      </c>
      <c r="G1685">
        <v>3</v>
      </c>
      <c r="H1685" t="s">
        <v>76</v>
      </c>
      <c r="I1685">
        <v>0</v>
      </c>
      <c r="J1685" t="s">
        <v>51</v>
      </c>
      <c r="K1685" s="1" t="s">
        <v>49</v>
      </c>
      <c r="L1685">
        <v>4</v>
      </c>
      <c r="M1685">
        <v>55.51</v>
      </c>
      <c r="N1685">
        <v>1.2</v>
      </c>
      <c r="O1685">
        <v>39</v>
      </c>
      <c r="Q1685">
        <v>54.309999999999995</v>
      </c>
      <c r="R1685" s="1"/>
    </row>
    <row r="1686" spans="1:18" x14ac:dyDescent="0.2">
      <c r="A1686" s="1" t="s">
        <v>46</v>
      </c>
      <c r="B1686">
        <v>1</v>
      </c>
      <c r="C1686" s="1" t="s">
        <v>109</v>
      </c>
      <c r="D1686" s="2">
        <v>45804</v>
      </c>
      <c r="E1686" s="1" t="s">
        <v>48</v>
      </c>
      <c r="F1686" s="1" t="s">
        <v>49</v>
      </c>
      <c r="G1686">
        <v>5</v>
      </c>
      <c r="H1686" t="s">
        <v>76</v>
      </c>
      <c r="I1686">
        <v>0</v>
      </c>
      <c r="J1686" t="s">
        <v>51</v>
      </c>
      <c r="K1686" s="1" t="s">
        <v>49</v>
      </c>
      <c r="L1686">
        <v>5</v>
      </c>
      <c r="M1686">
        <v>81.899999999999991</v>
      </c>
      <c r="N1686">
        <v>2.5</v>
      </c>
      <c r="Q1686">
        <v>79.399999999999991</v>
      </c>
      <c r="R1686" s="1"/>
    </row>
    <row r="1687" spans="1:18" x14ac:dyDescent="0.2">
      <c r="A1687" s="1" t="s">
        <v>53</v>
      </c>
      <c r="B1687">
        <v>1</v>
      </c>
      <c r="C1687" s="1" t="s">
        <v>109</v>
      </c>
      <c r="D1687" s="2">
        <v>45804</v>
      </c>
      <c r="E1687" s="1" t="s">
        <v>48</v>
      </c>
      <c r="F1687" s="1" t="s">
        <v>49</v>
      </c>
      <c r="G1687">
        <v>5</v>
      </c>
      <c r="H1687" t="s">
        <v>76</v>
      </c>
      <c r="I1687">
        <v>0</v>
      </c>
      <c r="J1687" t="s">
        <v>51</v>
      </c>
      <c r="K1687" s="1" t="s">
        <v>49</v>
      </c>
      <c r="L1687">
        <v>8</v>
      </c>
      <c r="M1687">
        <v>181.49</v>
      </c>
      <c r="N1687">
        <v>4</v>
      </c>
      <c r="O1687">
        <v>27.6</v>
      </c>
      <c r="Q1687">
        <v>177.49</v>
      </c>
      <c r="R1687" s="1"/>
    </row>
    <row r="1688" spans="1:18" x14ac:dyDescent="0.2">
      <c r="A1688" s="1" t="s">
        <v>46</v>
      </c>
      <c r="B1688">
        <v>2</v>
      </c>
      <c r="C1688" s="1" t="s">
        <v>54</v>
      </c>
      <c r="D1688" s="2">
        <v>45804</v>
      </c>
      <c r="E1688" s="1" t="s">
        <v>48</v>
      </c>
      <c r="F1688" s="1" t="s">
        <v>49</v>
      </c>
      <c r="G1688">
        <v>2</v>
      </c>
      <c r="H1688" t="s">
        <v>76</v>
      </c>
      <c r="I1688">
        <v>0</v>
      </c>
      <c r="J1688" t="s">
        <v>51</v>
      </c>
      <c r="K1688" s="1" t="s">
        <v>49</v>
      </c>
      <c r="L1688">
        <v>10</v>
      </c>
      <c r="M1688">
        <v>100.9</v>
      </c>
      <c r="N1688">
        <v>2</v>
      </c>
      <c r="Q1688">
        <v>98.9</v>
      </c>
      <c r="R1688" s="1"/>
    </row>
    <row r="1689" spans="1:18" x14ac:dyDescent="0.2">
      <c r="A1689" s="1" t="s">
        <v>53</v>
      </c>
      <c r="B1689">
        <v>2</v>
      </c>
      <c r="C1689" s="1" t="s">
        <v>54</v>
      </c>
      <c r="D1689" s="2">
        <v>45804</v>
      </c>
      <c r="E1689" s="1" t="s">
        <v>48</v>
      </c>
      <c r="F1689" s="1" t="s">
        <v>49</v>
      </c>
      <c r="G1689">
        <v>2</v>
      </c>
      <c r="H1689" t="s">
        <v>76</v>
      </c>
      <c r="I1689">
        <v>0</v>
      </c>
      <c r="J1689" t="s">
        <v>51</v>
      </c>
      <c r="K1689" s="1" t="s">
        <v>49</v>
      </c>
      <c r="L1689">
        <v>8</v>
      </c>
      <c r="M1689">
        <v>81.249999999999986</v>
      </c>
      <c r="N1689">
        <v>1.6</v>
      </c>
      <c r="Q1689">
        <v>79.649999999999991</v>
      </c>
      <c r="R1689" s="1"/>
    </row>
    <row r="1690" spans="1:18" x14ac:dyDescent="0.2">
      <c r="A1690" s="1" t="s">
        <v>46</v>
      </c>
      <c r="B1690">
        <v>3</v>
      </c>
      <c r="C1690" s="1" t="s">
        <v>126</v>
      </c>
      <c r="D1690" s="2">
        <v>45804</v>
      </c>
      <c r="E1690" s="1" t="s">
        <v>48</v>
      </c>
      <c r="F1690" s="1" t="s">
        <v>49</v>
      </c>
      <c r="G1690">
        <v>6</v>
      </c>
      <c r="H1690">
        <v>5</v>
      </c>
      <c r="I1690">
        <v>0</v>
      </c>
      <c r="J1690" t="s">
        <v>51</v>
      </c>
      <c r="K1690" s="1" t="s">
        <v>49</v>
      </c>
      <c r="L1690">
        <v>6</v>
      </c>
      <c r="M1690">
        <v>181.13</v>
      </c>
      <c r="N1690">
        <v>3.5999999999999996</v>
      </c>
      <c r="Q1690">
        <v>177.53</v>
      </c>
      <c r="R1690" s="1"/>
    </row>
    <row r="1691" spans="1:18" x14ac:dyDescent="0.2">
      <c r="A1691" s="1" t="s">
        <v>46</v>
      </c>
      <c r="B1691">
        <v>3</v>
      </c>
      <c r="C1691" s="1" t="s">
        <v>55</v>
      </c>
      <c r="D1691" s="2">
        <v>45804</v>
      </c>
      <c r="E1691" s="1" t="s">
        <v>48</v>
      </c>
      <c r="F1691" s="1" t="s">
        <v>49</v>
      </c>
      <c r="G1691">
        <v>7</v>
      </c>
      <c r="H1691">
        <v>5</v>
      </c>
      <c r="I1691">
        <v>0</v>
      </c>
      <c r="J1691" t="s">
        <v>51</v>
      </c>
      <c r="K1691" s="1" t="s">
        <v>49</v>
      </c>
      <c r="L1691">
        <v>4</v>
      </c>
      <c r="M1691">
        <v>129.96</v>
      </c>
      <c r="N1691">
        <v>2.8</v>
      </c>
      <c r="Q1691">
        <v>127.16000000000001</v>
      </c>
      <c r="R1691" s="1"/>
    </row>
    <row r="1692" spans="1:18" x14ac:dyDescent="0.2">
      <c r="A1692" s="1" t="s">
        <v>53</v>
      </c>
      <c r="B1692">
        <v>3</v>
      </c>
      <c r="C1692" s="1" t="s">
        <v>55</v>
      </c>
      <c r="D1692" s="2">
        <v>45804</v>
      </c>
      <c r="E1692" s="1" t="s">
        <v>48</v>
      </c>
      <c r="F1692" s="1" t="s">
        <v>49</v>
      </c>
      <c r="G1692">
        <v>7</v>
      </c>
      <c r="H1692">
        <v>5</v>
      </c>
      <c r="I1692">
        <v>0</v>
      </c>
      <c r="J1692" t="s">
        <v>51</v>
      </c>
      <c r="K1692" s="1" t="s">
        <v>49</v>
      </c>
      <c r="L1692">
        <v>8</v>
      </c>
      <c r="M1692">
        <v>264.32</v>
      </c>
      <c r="N1692">
        <v>5.6</v>
      </c>
      <c r="Q1692">
        <v>258.71999999999997</v>
      </c>
      <c r="R1692" s="1"/>
    </row>
    <row r="1693" spans="1:18" x14ac:dyDescent="0.2">
      <c r="A1693" s="1" t="s">
        <v>46</v>
      </c>
      <c r="B1693">
        <v>4</v>
      </c>
      <c r="C1693" s="1" t="s">
        <v>517</v>
      </c>
      <c r="D1693" s="2">
        <v>45804</v>
      </c>
      <c r="E1693" s="1" t="s">
        <v>159</v>
      </c>
      <c r="F1693" s="1" t="s">
        <v>49</v>
      </c>
      <c r="G1693">
        <v>14</v>
      </c>
      <c r="H1693" t="s">
        <v>160</v>
      </c>
      <c r="I1693" t="s">
        <v>94</v>
      </c>
      <c r="J1693">
        <v>1000</v>
      </c>
      <c r="K1693" s="1" t="s">
        <v>49</v>
      </c>
      <c r="L1693">
        <v>5</v>
      </c>
      <c r="M1693">
        <v>185.78999999999996</v>
      </c>
      <c r="N1693">
        <v>7</v>
      </c>
      <c r="Q1693">
        <v>178.78999999999996</v>
      </c>
      <c r="R1693" s="1"/>
    </row>
    <row r="1694" spans="1:18" x14ac:dyDescent="0.2">
      <c r="A1694" s="1" t="s">
        <v>46</v>
      </c>
      <c r="B1694">
        <v>4</v>
      </c>
      <c r="C1694" s="1" t="s">
        <v>516</v>
      </c>
      <c r="D1694" s="2">
        <v>45804</v>
      </c>
      <c r="E1694" s="1" t="s">
        <v>57</v>
      </c>
      <c r="F1694" s="1" t="s">
        <v>49</v>
      </c>
      <c r="G1694">
        <v>13.5</v>
      </c>
      <c r="H1694">
        <v>5</v>
      </c>
      <c r="I1694">
        <v>0</v>
      </c>
      <c r="J1694">
        <v>200</v>
      </c>
      <c r="K1694" s="1" t="s">
        <v>49</v>
      </c>
      <c r="L1694">
        <v>2</v>
      </c>
      <c r="M1694">
        <v>100.19999999999999</v>
      </c>
      <c r="N1694">
        <v>4</v>
      </c>
      <c r="Q1694">
        <v>96.199999999999989</v>
      </c>
      <c r="R1694" s="1"/>
    </row>
    <row r="1695" spans="1:18" x14ac:dyDescent="0.2">
      <c r="A1695" s="1" t="s">
        <v>46</v>
      </c>
      <c r="B1695">
        <v>4</v>
      </c>
      <c r="C1695" s="1" t="s">
        <v>486</v>
      </c>
      <c r="D1695" s="2">
        <v>45804</v>
      </c>
      <c r="E1695" s="1" t="s">
        <v>281</v>
      </c>
      <c r="F1695" s="1" t="s">
        <v>49</v>
      </c>
      <c r="G1695">
        <v>18</v>
      </c>
      <c r="H1695" t="s">
        <v>134</v>
      </c>
      <c r="I1695" t="s">
        <v>94</v>
      </c>
      <c r="J1695">
        <v>500</v>
      </c>
      <c r="K1695" s="1" t="s">
        <v>49</v>
      </c>
      <c r="L1695">
        <v>6</v>
      </c>
      <c r="M1695">
        <v>311.09000000000003</v>
      </c>
      <c r="N1695">
        <v>12</v>
      </c>
      <c r="Q1695">
        <v>299.09000000000003</v>
      </c>
      <c r="R1695" s="1"/>
    </row>
    <row r="1696" spans="1:18" x14ac:dyDescent="0.2">
      <c r="A1696" s="1" t="s">
        <v>53</v>
      </c>
      <c r="B1696">
        <v>4</v>
      </c>
      <c r="C1696" s="1" t="s">
        <v>486</v>
      </c>
      <c r="D1696" s="2">
        <v>45804</v>
      </c>
      <c r="E1696" s="1" t="s">
        <v>281</v>
      </c>
      <c r="F1696" s="1" t="s">
        <v>49</v>
      </c>
      <c r="G1696">
        <v>18</v>
      </c>
      <c r="H1696" t="s">
        <v>134</v>
      </c>
      <c r="I1696" t="s">
        <v>94</v>
      </c>
      <c r="J1696">
        <v>500</v>
      </c>
      <c r="K1696" s="1" t="s">
        <v>49</v>
      </c>
      <c r="L1696">
        <v>12</v>
      </c>
      <c r="M1696">
        <v>687.79</v>
      </c>
      <c r="N1696">
        <v>24.800000000000004</v>
      </c>
      <c r="Q1696">
        <v>662.99</v>
      </c>
      <c r="R1696" s="1"/>
    </row>
    <row r="1697" spans="1:18" x14ac:dyDescent="0.2">
      <c r="A1697" s="1" t="s">
        <v>46</v>
      </c>
      <c r="B1697">
        <v>5</v>
      </c>
      <c r="C1697" s="1" t="s">
        <v>311</v>
      </c>
      <c r="D1697" s="2">
        <v>45804</v>
      </c>
      <c r="E1697" s="1" t="s">
        <v>48</v>
      </c>
      <c r="F1697" s="1" t="s">
        <v>49</v>
      </c>
      <c r="G1697">
        <v>15</v>
      </c>
      <c r="H1697">
        <v>5</v>
      </c>
      <c r="I1697">
        <v>0</v>
      </c>
      <c r="J1697" t="s">
        <v>51</v>
      </c>
      <c r="K1697" s="1" t="s">
        <v>49</v>
      </c>
      <c r="L1697">
        <v>2</v>
      </c>
      <c r="M1697">
        <v>108.36</v>
      </c>
      <c r="N1697">
        <v>3.6</v>
      </c>
      <c r="Q1697">
        <v>104.76</v>
      </c>
      <c r="R1697" s="1"/>
    </row>
    <row r="1698" spans="1:18" x14ac:dyDescent="0.2">
      <c r="A1698" s="1" t="s">
        <v>46</v>
      </c>
      <c r="B1698">
        <v>5</v>
      </c>
      <c r="C1698" s="1" t="s">
        <v>519</v>
      </c>
      <c r="D1698" s="2">
        <v>45804</v>
      </c>
      <c r="E1698" s="1" t="s">
        <v>57</v>
      </c>
      <c r="F1698" s="1" t="s">
        <v>49</v>
      </c>
      <c r="G1698">
        <v>14</v>
      </c>
      <c r="H1698">
        <v>5</v>
      </c>
      <c r="I1698">
        <v>0</v>
      </c>
      <c r="J1698">
        <v>250</v>
      </c>
      <c r="K1698" s="1" t="s">
        <v>49</v>
      </c>
      <c r="L1698">
        <v>4</v>
      </c>
      <c r="M1698">
        <v>199.97</v>
      </c>
      <c r="N1698">
        <v>6.4</v>
      </c>
      <c r="Q1698">
        <v>193.57</v>
      </c>
      <c r="R1698" s="1"/>
    </row>
    <row r="1699" spans="1:18" x14ac:dyDescent="0.2">
      <c r="A1699" s="1" t="s">
        <v>46</v>
      </c>
      <c r="B1699">
        <v>5</v>
      </c>
      <c r="C1699" s="1" t="s">
        <v>520</v>
      </c>
      <c r="D1699" s="2">
        <v>45804</v>
      </c>
      <c r="E1699" s="1" t="s">
        <v>48</v>
      </c>
      <c r="F1699" s="1" t="s">
        <v>49</v>
      </c>
      <c r="G1699">
        <v>13</v>
      </c>
      <c r="H1699" t="s">
        <v>209</v>
      </c>
      <c r="I1699" t="s">
        <v>100</v>
      </c>
      <c r="J1699">
        <v>100</v>
      </c>
      <c r="K1699" s="1" t="s">
        <v>49</v>
      </c>
      <c r="L1699">
        <v>4</v>
      </c>
      <c r="M1699">
        <v>165.15</v>
      </c>
      <c r="N1699">
        <v>6.4</v>
      </c>
      <c r="Q1699">
        <v>158.75</v>
      </c>
      <c r="R1699" s="1"/>
    </row>
    <row r="1700" spans="1:18" x14ac:dyDescent="0.2">
      <c r="A1700" s="1" t="s">
        <v>53</v>
      </c>
      <c r="B1700">
        <v>5</v>
      </c>
      <c r="C1700" s="1" t="s">
        <v>520</v>
      </c>
      <c r="D1700" s="2">
        <v>45804</v>
      </c>
      <c r="E1700" s="1" t="s">
        <v>48</v>
      </c>
      <c r="F1700" s="1" t="s">
        <v>49</v>
      </c>
      <c r="G1700">
        <v>13</v>
      </c>
      <c r="H1700" t="s">
        <v>209</v>
      </c>
      <c r="I1700" t="s">
        <v>100</v>
      </c>
      <c r="J1700">
        <v>100</v>
      </c>
      <c r="K1700" s="1" t="s">
        <v>49</v>
      </c>
      <c r="L1700">
        <v>2</v>
      </c>
      <c r="M1700">
        <v>86.75</v>
      </c>
      <c r="N1700">
        <v>3.2</v>
      </c>
      <c r="Q1700">
        <v>83.55</v>
      </c>
      <c r="R1700" s="1"/>
    </row>
    <row r="1701" spans="1:18" x14ac:dyDescent="0.2">
      <c r="A1701" s="1" t="s">
        <v>53</v>
      </c>
      <c r="B1701">
        <v>5</v>
      </c>
      <c r="C1701" s="1" t="s">
        <v>519</v>
      </c>
      <c r="D1701" s="2">
        <v>45804</v>
      </c>
      <c r="E1701" s="1" t="s">
        <v>57</v>
      </c>
      <c r="F1701" s="1" t="s">
        <v>49</v>
      </c>
      <c r="G1701">
        <v>14</v>
      </c>
      <c r="H1701">
        <v>5</v>
      </c>
      <c r="I1701">
        <v>0</v>
      </c>
      <c r="J1701">
        <v>250</v>
      </c>
      <c r="K1701" s="1" t="s">
        <v>49</v>
      </c>
      <c r="L1701">
        <v>4</v>
      </c>
      <c r="M1701">
        <v>223.5</v>
      </c>
      <c r="N1701">
        <v>7.3</v>
      </c>
      <c r="Q1701">
        <v>216.2</v>
      </c>
      <c r="R1701" s="1"/>
    </row>
    <row r="1702" spans="1:18" x14ac:dyDescent="0.2">
      <c r="A1702" s="1" t="s">
        <v>53</v>
      </c>
      <c r="B1702">
        <v>5</v>
      </c>
      <c r="C1702" s="1" t="s">
        <v>70</v>
      </c>
      <c r="D1702" s="2">
        <v>45804</v>
      </c>
      <c r="E1702" s="1" t="s">
        <v>48</v>
      </c>
      <c r="F1702" s="1" t="s">
        <v>49</v>
      </c>
      <c r="G1702">
        <v>16</v>
      </c>
      <c r="H1702">
        <v>5</v>
      </c>
      <c r="I1702">
        <v>0</v>
      </c>
      <c r="J1702" t="s">
        <v>51</v>
      </c>
      <c r="K1702" s="1" t="s">
        <v>49</v>
      </c>
      <c r="L1702">
        <v>4</v>
      </c>
      <c r="M1702">
        <v>209.44</v>
      </c>
      <c r="N1702">
        <v>6.4</v>
      </c>
      <c r="Q1702">
        <v>203.04</v>
      </c>
      <c r="R1702" s="1"/>
    </row>
    <row r="1703" spans="1:18" x14ac:dyDescent="0.2">
      <c r="A1703" s="1" t="s">
        <v>46</v>
      </c>
      <c r="B1703">
        <v>1</v>
      </c>
      <c r="C1703" s="1" t="s">
        <v>109</v>
      </c>
      <c r="D1703" s="2">
        <v>45805</v>
      </c>
      <c r="E1703" s="1" t="s">
        <v>48</v>
      </c>
      <c r="F1703" s="1" t="s">
        <v>49</v>
      </c>
      <c r="G1703">
        <v>5</v>
      </c>
      <c r="H1703" t="s">
        <v>76</v>
      </c>
      <c r="I1703">
        <v>0</v>
      </c>
      <c r="J1703" t="s">
        <v>51</v>
      </c>
      <c r="K1703" s="1" t="s">
        <v>49</v>
      </c>
      <c r="L1703">
        <v>10</v>
      </c>
      <c r="M1703">
        <v>195.03</v>
      </c>
      <c r="N1703">
        <v>5</v>
      </c>
      <c r="O1703">
        <v>18</v>
      </c>
      <c r="Q1703">
        <v>190.03</v>
      </c>
      <c r="R1703" s="1"/>
    </row>
    <row r="1704" spans="1:18" x14ac:dyDescent="0.2">
      <c r="A1704" s="1" t="s">
        <v>53</v>
      </c>
      <c r="B1704">
        <v>1</v>
      </c>
      <c r="C1704" s="1" t="s">
        <v>109</v>
      </c>
      <c r="D1704" s="2">
        <v>45805</v>
      </c>
      <c r="E1704" s="1" t="s">
        <v>48</v>
      </c>
      <c r="F1704" s="1" t="s">
        <v>49</v>
      </c>
      <c r="G1704">
        <v>5</v>
      </c>
      <c r="H1704" t="s">
        <v>76</v>
      </c>
      <c r="I1704">
        <v>0</v>
      </c>
      <c r="J1704" t="s">
        <v>51</v>
      </c>
      <c r="K1704" s="1" t="s">
        <v>49</v>
      </c>
      <c r="L1704">
        <v>7</v>
      </c>
      <c r="M1704">
        <v>168.37</v>
      </c>
      <c r="N1704">
        <v>3.5</v>
      </c>
      <c r="O1704">
        <v>26</v>
      </c>
      <c r="Q1704">
        <v>164.87</v>
      </c>
      <c r="R1704" s="1"/>
    </row>
    <row r="1705" spans="1:18" x14ac:dyDescent="0.2">
      <c r="A1705" s="1" t="s">
        <v>46</v>
      </c>
      <c r="B1705">
        <v>2</v>
      </c>
      <c r="C1705" s="1" t="s">
        <v>54</v>
      </c>
      <c r="D1705" s="2">
        <v>45805</v>
      </c>
      <c r="E1705" s="1" t="s">
        <v>48</v>
      </c>
      <c r="F1705" s="1" t="s">
        <v>49</v>
      </c>
      <c r="G1705">
        <v>2</v>
      </c>
      <c r="H1705" t="s">
        <v>76</v>
      </c>
      <c r="I1705">
        <v>0</v>
      </c>
      <c r="J1705" t="s">
        <v>51</v>
      </c>
      <c r="K1705" s="1" t="s">
        <v>49</v>
      </c>
      <c r="L1705">
        <v>2</v>
      </c>
      <c r="M1705">
        <v>21</v>
      </c>
      <c r="N1705">
        <v>0.4</v>
      </c>
      <c r="Q1705">
        <v>20.6</v>
      </c>
      <c r="R1705" s="1"/>
    </row>
    <row r="1706" spans="1:18" x14ac:dyDescent="0.2">
      <c r="A1706" s="1" t="s">
        <v>46</v>
      </c>
      <c r="B1706">
        <v>2</v>
      </c>
      <c r="C1706" s="1" t="s">
        <v>74</v>
      </c>
      <c r="D1706" s="2">
        <v>45805</v>
      </c>
      <c r="E1706" s="1" t="s">
        <v>48</v>
      </c>
      <c r="F1706" s="1" t="s">
        <v>49</v>
      </c>
      <c r="G1706">
        <v>4</v>
      </c>
      <c r="H1706" t="s">
        <v>76</v>
      </c>
      <c r="I1706">
        <v>0</v>
      </c>
      <c r="J1706" t="s">
        <v>51</v>
      </c>
      <c r="K1706" s="1" t="s">
        <v>49</v>
      </c>
      <c r="L1706">
        <v>7</v>
      </c>
      <c r="M1706">
        <v>114.87</v>
      </c>
      <c r="N1706">
        <v>2.8000000000000003</v>
      </c>
      <c r="Q1706">
        <v>112.07000000000001</v>
      </c>
      <c r="R1706" s="1"/>
    </row>
    <row r="1707" spans="1:18" x14ac:dyDescent="0.2">
      <c r="A1707" s="1" t="s">
        <v>53</v>
      </c>
      <c r="B1707">
        <v>2</v>
      </c>
      <c r="C1707" s="1" t="s">
        <v>74</v>
      </c>
      <c r="D1707" s="2">
        <v>45805</v>
      </c>
      <c r="E1707" s="1" t="s">
        <v>48</v>
      </c>
      <c r="F1707" s="1" t="s">
        <v>49</v>
      </c>
      <c r="G1707">
        <v>4</v>
      </c>
      <c r="H1707" t="s">
        <v>76</v>
      </c>
      <c r="I1707">
        <v>0</v>
      </c>
      <c r="J1707" t="s">
        <v>51</v>
      </c>
      <c r="K1707" s="1" t="s">
        <v>49</v>
      </c>
      <c r="L1707">
        <v>10</v>
      </c>
      <c r="M1707">
        <v>154.02999999999997</v>
      </c>
      <c r="N1707">
        <v>4</v>
      </c>
      <c r="Q1707">
        <v>150.02999999999997</v>
      </c>
      <c r="R1707" s="1"/>
    </row>
    <row r="1708" spans="1:18" x14ac:dyDescent="0.2">
      <c r="A1708" s="1" t="s">
        <v>46</v>
      </c>
      <c r="B1708">
        <v>3</v>
      </c>
      <c r="C1708" s="1" t="s">
        <v>55</v>
      </c>
      <c r="D1708" s="2">
        <v>45805</v>
      </c>
      <c r="E1708" s="1" t="s">
        <v>48</v>
      </c>
      <c r="F1708" s="1" t="s">
        <v>49</v>
      </c>
      <c r="G1708">
        <v>7</v>
      </c>
      <c r="H1708">
        <v>5</v>
      </c>
      <c r="I1708">
        <v>0</v>
      </c>
      <c r="J1708" t="s">
        <v>51</v>
      </c>
      <c r="K1708" s="1" t="s">
        <v>49</v>
      </c>
      <c r="L1708">
        <v>9</v>
      </c>
      <c r="M1708">
        <v>233.35</v>
      </c>
      <c r="N1708">
        <v>8.1</v>
      </c>
      <c r="Q1708">
        <v>225.25</v>
      </c>
      <c r="R1708" s="1"/>
    </row>
    <row r="1709" spans="1:18" x14ac:dyDescent="0.2">
      <c r="A1709" s="1" t="s">
        <v>46</v>
      </c>
      <c r="B1709">
        <v>3</v>
      </c>
      <c r="C1709" s="1" t="s">
        <v>83</v>
      </c>
      <c r="D1709" s="2">
        <v>45805</v>
      </c>
      <c r="E1709" s="1" t="s">
        <v>48</v>
      </c>
      <c r="F1709" s="1" t="s">
        <v>49</v>
      </c>
      <c r="G1709">
        <v>8</v>
      </c>
      <c r="H1709">
        <v>5</v>
      </c>
      <c r="I1709">
        <v>0</v>
      </c>
      <c r="J1709" t="s">
        <v>51</v>
      </c>
      <c r="K1709" s="1" t="s">
        <v>49</v>
      </c>
      <c r="L1709">
        <v>3</v>
      </c>
      <c r="M1709">
        <v>84.31</v>
      </c>
      <c r="N1709">
        <v>3</v>
      </c>
      <c r="Q1709">
        <v>81.31</v>
      </c>
      <c r="R1709" s="1"/>
    </row>
    <row r="1710" spans="1:18" x14ac:dyDescent="0.2">
      <c r="A1710" s="1" t="s">
        <v>53</v>
      </c>
      <c r="B1710">
        <v>3</v>
      </c>
      <c r="C1710" s="1" t="s">
        <v>73</v>
      </c>
      <c r="D1710" s="2">
        <v>45805</v>
      </c>
      <c r="E1710" s="1" t="s">
        <v>48</v>
      </c>
      <c r="F1710" s="1" t="s">
        <v>49</v>
      </c>
      <c r="G1710">
        <v>9</v>
      </c>
      <c r="H1710">
        <v>5</v>
      </c>
      <c r="I1710">
        <v>0</v>
      </c>
      <c r="J1710" t="s">
        <v>51</v>
      </c>
      <c r="K1710" s="1" t="s">
        <v>49</v>
      </c>
      <c r="L1710">
        <v>3</v>
      </c>
      <c r="M1710">
        <v>75.91</v>
      </c>
      <c r="N1710">
        <v>2.4000000000000004</v>
      </c>
      <c r="Q1710">
        <v>73.509999999999991</v>
      </c>
      <c r="R1710" s="1"/>
    </row>
    <row r="1711" spans="1:18" x14ac:dyDescent="0.2">
      <c r="A1711" s="1" t="s">
        <v>53</v>
      </c>
      <c r="B1711">
        <v>3</v>
      </c>
      <c r="C1711" s="1" t="s">
        <v>83</v>
      </c>
      <c r="D1711" s="2">
        <v>45805</v>
      </c>
      <c r="E1711" s="1" t="s">
        <v>48</v>
      </c>
      <c r="F1711" s="1" t="s">
        <v>49</v>
      </c>
      <c r="G1711">
        <v>8</v>
      </c>
      <c r="H1711">
        <v>5</v>
      </c>
      <c r="I1711">
        <v>0</v>
      </c>
      <c r="J1711" t="s">
        <v>51</v>
      </c>
      <c r="K1711" s="1" t="s">
        <v>49</v>
      </c>
      <c r="L1711">
        <v>5</v>
      </c>
      <c r="M1711">
        <v>165.82999999999998</v>
      </c>
      <c r="N1711">
        <v>4</v>
      </c>
      <c r="Q1711">
        <v>161.82999999999998</v>
      </c>
      <c r="R1711" s="1"/>
    </row>
    <row r="1712" spans="1:18" x14ac:dyDescent="0.2">
      <c r="A1712" s="1" t="s">
        <v>46</v>
      </c>
      <c r="B1712">
        <v>4</v>
      </c>
      <c r="C1712" s="1" t="s">
        <v>486</v>
      </c>
      <c r="D1712" s="2">
        <v>45805</v>
      </c>
      <c r="E1712" s="1" t="s">
        <v>281</v>
      </c>
      <c r="F1712" s="1" t="s">
        <v>49</v>
      </c>
      <c r="G1712">
        <v>18</v>
      </c>
      <c r="H1712" t="s">
        <v>134</v>
      </c>
      <c r="I1712" t="s">
        <v>94</v>
      </c>
      <c r="J1712">
        <v>500</v>
      </c>
      <c r="K1712" s="1" t="s">
        <v>49</v>
      </c>
      <c r="L1712">
        <v>5</v>
      </c>
      <c r="M1712">
        <v>254.22000000000003</v>
      </c>
      <c r="N1712">
        <v>10.5</v>
      </c>
      <c r="Q1712">
        <v>243.72000000000003</v>
      </c>
      <c r="R1712" s="1"/>
    </row>
    <row r="1713" spans="1:18" x14ac:dyDescent="0.2">
      <c r="A1713" s="1" t="s">
        <v>46</v>
      </c>
      <c r="B1713">
        <v>4</v>
      </c>
      <c r="C1713" s="1" t="s">
        <v>96</v>
      </c>
      <c r="D1713" s="2">
        <v>45805</v>
      </c>
      <c r="E1713" s="1" t="s">
        <v>48</v>
      </c>
      <c r="F1713" s="1" t="s">
        <v>49</v>
      </c>
      <c r="G1713">
        <v>18</v>
      </c>
      <c r="H1713">
        <v>5</v>
      </c>
      <c r="I1713">
        <v>0</v>
      </c>
      <c r="J1713" t="s">
        <v>51</v>
      </c>
      <c r="K1713" s="1" t="s">
        <v>49</v>
      </c>
      <c r="L1713">
        <v>4</v>
      </c>
      <c r="M1713">
        <v>159.76000000000002</v>
      </c>
      <c r="N1713">
        <v>8.4</v>
      </c>
      <c r="Q1713">
        <v>151.36000000000001</v>
      </c>
      <c r="R1713" s="1"/>
    </row>
    <row r="1714" spans="1:18" x14ac:dyDescent="0.2">
      <c r="A1714" s="1" t="s">
        <v>46</v>
      </c>
      <c r="B1714">
        <v>4</v>
      </c>
      <c r="C1714" s="1" t="s">
        <v>521</v>
      </c>
      <c r="D1714" s="2">
        <v>45805</v>
      </c>
      <c r="E1714" s="1" t="s">
        <v>522</v>
      </c>
      <c r="F1714" s="1" t="s">
        <v>49</v>
      </c>
      <c r="G1714">
        <v>17</v>
      </c>
      <c r="H1714" t="s">
        <v>76</v>
      </c>
      <c r="I1714" t="s">
        <v>94</v>
      </c>
      <c r="J1714">
        <v>500</v>
      </c>
      <c r="K1714" s="1" t="s">
        <v>49</v>
      </c>
      <c r="L1714">
        <v>5</v>
      </c>
      <c r="M1714">
        <v>253.56</v>
      </c>
      <c r="N1714">
        <v>9.5</v>
      </c>
      <c r="Q1714">
        <v>244.06</v>
      </c>
      <c r="R1714" s="1"/>
    </row>
    <row r="1715" spans="1:18" x14ac:dyDescent="0.2">
      <c r="A1715" s="1" t="s">
        <v>53</v>
      </c>
      <c r="B1715">
        <v>4</v>
      </c>
      <c r="C1715" s="1" t="s">
        <v>521</v>
      </c>
      <c r="D1715" s="2">
        <v>45805</v>
      </c>
      <c r="E1715" s="1" t="s">
        <v>522</v>
      </c>
      <c r="F1715" s="1" t="s">
        <v>49</v>
      </c>
      <c r="G1715">
        <v>17</v>
      </c>
      <c r="H1715" t="s">
        <v>76</v>
      </c>
      <c r="I1715" t="s">
        <v>94</v>
      </c>
      <c r="J1715">
        <v>500</v>
      </c>
      <c r="K1715" s="1" t="s">
        <v>49</v>
      </c>
      <c r="L1715">
        <v>5</v>
      </c>
      <c r="M1715">
        <v>279.02999999999997</v>
      </c>
      <c r="N1715">
        <v>9.8000000000000007</v>
      </c>
      <c r="Q1715">
        <v>269.22999999999996</v>
      </c>
      <c r="R1715" s="1"/>
    </row>
    <row r="1716" spans="1:18" x14ac:dyDescent="0.2">
      <c r="A1716" s="1" t="s">
        <v>53</v>
      </c>
      <c r="B1716">
        <v>4</v>
      </c>
      <c r="C1716" s="1" t="s">
        <v>523</v>
      </c>
      <c r="D1716" s="2">
        <v>45805</v>
      </c>
      <c r="E1716" s="1" t="s">
        <v>296</v>
      </c>
      <c r="F1716" s="1" t="s">
        <v>49</v>
      </c>
      <c r="G1716">
        <v>22</v>
      </c>
      <c r="H1716" t="s">
        <v>93</v>
      </c>
      <c r="I1716" t="s">
        <v>94</v>
      </c>
      <c r="J1716">
        <v>100</v>
      </c>
      <c r="K1716" s="1" t="s">
        <v>49</v>
      </c>
      <c r="L1716">
        <v>2</v>
      </c>
      <c r="M1716">
        <v>110.22999999999999</v>
      </c>
      <c r="N1716">
        <v>5.3000000000000007</v>
      </c>
      <c r="Q1716">
        <v>104.92999999999999</v>
      </c>
      <c r="R1716" s="1"/>
    </row>
    <row r="1717" spans="1:18" x14ac:dyDescent="0.2">
      <c r="A1717" s="1" t="s">
        <v>53</v>
      </c>
      <c r="B1717">
        <v>4</v>
      </c>
      <c r="C1717" s="1" t="s">
        <v>89</v>
      </c>
      <c r="D1717" s="2">
        <v>45805</v>
      </c>
      <c r="E1717" s="1" t="s">
        <v>48</v>
      </c>
      <c r="F1717" s="1" t="s">
        <v>49</v>
      </c>
      <c r="G1717">
        <v>22</v>
      </c>
      <c r="H1717">
        <v>5</v>
      </c>
      <c r="I1717">
        <v>0</v>
      </c>
      <c r="J1717" t="s">
        <v>51</v>
      </c>
      <c r="K1717" s="1" t="s">
        <v>49</v>
      </c>
      <c r="L1717">
        <v>5</v>
      </c>
      <c r="M1717">
        <v>288.10000000000002</v>
      </c>
      <c r="N1717">
        <v>13.2</v>
      </c>
      <c r="Q1717">
        <v>274.90000000000003</v>
      </c>
      <c r="R1717" s="1"/>
    </row>
    <row r="1718" spans="1:18" x14ac:dyDescent="0.2">
      <c r="A1718" s="1" t="s">
        <v>46</v>
      </c>
      <c r="B1718">
        <v>5</v>
      </c>
      <c r="C1718" s="1" t="s">
        <v>70</v>
      </c>
      <c r="D1718" s="2">
        <v>45805</v>
      </c>
      <c r="E1718" s="1" t="s">
        <v>48</v>
      </c>
      <c r="F1718" s="1" t="s">
        <v>49</v>
      </c>
      <c r="G1718">
        <v>16</v>
      </c>
      <c r="H1718">
        <v>5</v>
      </c>
      <c r="I1718">
        <v>0</v>
      </c>
      <c r="J1718" t="s">
        <v>51</v>
      </c>
      <c r="K1718" s="1" t="s">
        <v>49</v>
      </c>
      <c r="L1718">
        <v>7</v>
      </c>
      <c r="M1718">
        <v>310.99</v>
      </c>
      <c r="N1718">
        <v>11.200000000000001</v>
      </c>
      <c r="Q1718">
        <v>299.79000000000002</v>
      </c>
      <c r="R1718" s="1"/>
    </row>
    <row r="1719" spans="1:18" x14ac:dyDescent="0.2">
      <c r="A1719" s="1" t="s">
        <v>46</v>
      </c>
      <c r="B1719">
        <v>5</v>
      </c>
      <c r="C1719" s="1" t="s">
        <v>58</v>
      </c>
      <c r="D1719" s="2">
        <v>45805</v>
      </c>
      <c r="E1719" s="1" t="s">
        <v>48</v>
      </c>
      <c r="F1719" s="1" t="s">
        <v>49</v>
      </c>
      <c r="G1719">
        <v>12</v>
      </c>
      <c r="H1719">
        <v>5</v>
      </c>
      <c r="I1719">
        <v>0</v>
      </c>
      <c r="J1719" t="s">
        <v>51</v>
      </c>
      <c r="K1719" s="1" t="s">
        <v>49</v>
      </c>
      <c r="L1719">
        <v>3</v>
      </c>
      <c r="M1719">
        <v>160.49</v>
      </c>
      <c r="N1719">
        <v>3.5999999999999996</v>
      </c>
      <c r="Q1719">
        <v>156.89000000000001</v>
      </c>
      <c r="R1719" s="1"/>
    </row>
    <row r="1720" spans="1:18" x14ac:dyDescent="0.2">
      <c r="A1720" s="1" t="s">
        <v>53</v>
      </c>
      <c r="B1720">
        <v>5</v>
      </c>
      <c r="C1720" s="1" t="s">
        <v>58</v>
      </c>
      <c r="D1720" s="2">
        <v>45805</v>
      </c>
      <c r="E1720" s="1" t="s">
        <v>48</v>
      </c>
      <c r="F1720" s="1" t="s">
        <v>49</v>
      </c>
      <c r="G1720">
        <v>12</v>
      </c>
      <c r="H1720">
        <v>5</v>
      </c>
      <c r="I1720">
        <v>0</v>
      </c>
      <c r="J1720" t="s">
        <v>51</v>
      </c>
      <c r="K1720" s="1" t="s">
        <v>49</v>
      </c>
      <c r="L1720">
        <v>9</v>
      </c>
      <c r="M1720">
        <v>464.32</v>
      </c>
      <c r="N1720">
        <v>10.799999999999999</v>
      </c>
      <c r="Q1720">
        <v>453.52</v>
      </c>
      <c r="R1720" s="1"/>
    </row>
    <row r="1721" spans="1:18" x14ac:dyDescent="0.2">
      <c r="A1721" s="1" t="s">
        <v>46</v>
      </c>
      <c r="B1721">
        <v>1</v>
      </c>
      <c r="C1721" s="1" t="s">
        <v>109</v>
      </c>
      <c r="D1721" s="2">
        <v>45806</v>
      </c>
      <c r="E1721" s="1" t="s">
        <v>48</v>
      </c>
      <c r="F1721" s="1" t="s">
        <v>49</v>
      </c>
      <c r="G1721">
        <v>5</v>
      </c>
      <c r="H1721" t="s">
        <v>76</v>
      </c>
      <c r="I1721">
        <v>0</v>
      </c>
      <c r="J1721" t="s">
        <v>51</v>
      </c>
      <c r="K1721" s="1" t="s">
        <v>49</v>
      </c>
      <c r="L1721">
        <v>8</v>
      </c>
      <c r="M1721">
        <v>183.19</v>
      </c>
      <c r="N1721">
        <v>4</v>
      </c>
      <c r="O1721">
        <v>29</v>
      </c>
      <c r="Q1721">
        <v>179.19</v>
      </c>
      <c r="R1721" s="1"/>
    </row>
    <row r="1722" spans="1:18" x14ac:dyDescent="0.2">
      <c r="A1722" s="1" t="s">
        <v>46</v>
      </c>
      <c r="B1722">
        <v>1</v>
      </c>
      <c r="C1722" s="1" t="s">
        <v>118</v>
      </c>
      <c r="D1722" s="2">
        <v>45806</v>
      </c>
      <c r="E1722" s="1" t="s">
        <v>48</v>
      </c>
      <c r="F1722" s="1" t="s">
        <v>49</v>
      </c>
      <c r="G1722">
        <v>3.5</v>
      </c>
      <c r="H1722" t="s">
        <v>76</v>
      </c>
      <c r="I1722">
        <v>0</v>
      </c>
      <c r="J1722" t="s">
        <v>51</v>
      </c>
      <c r="K1722" s="1" t="s">
        <v>49</v>
      </c>
      <c r="L1722">
        <v>1</v>
      </c>
      <c r="M1722">
        <v>11.97</v>
      </c>
      <c r="N1722">
        <v>0.35</v>
      </c>
      <c r="Q1722">
        <v>11.620000000000001</v>
      </c>
      <c r="R1722" s="1"/>
    </row>
    <row r="1723" spans="1:18" x14ac:dyDescent="0.2">
      <c r="A1723" s="1" t="s">
        <v>53</v>
      </c>
      <c r="B1723">
        <v>1</v>
      </c>
      <c r="C1723" s="1" t="s">
        <v>118</v>
      </c>
      <c r="D1723" s="2">
        <v>45806</v>
      </c>
      <c r="E1723" s="1" t="s">
        <v>48</v>
      </c>
      <c r="F1723" s="1" t="s">
        <v>49</v>
      </c>
      <c r="G1723">
        <v>3.5</v>
      </c>
      <c r="H1723" t="s">
        <v>76</v>
      </c>
      <c r="I1723">
        <v>0</v>
      </c>
      <c r="J1723" t="s">
        <v>51</v>
      </c>
      <c r="K1723" s="1" t="s">
        <v>49</v>
      </c>
      <c r="L1723">
        <v>11</v>
      </c>
      <c r="M1723">
        <v>160.83000000000001</v>
      </c>
      <c r="N1723">
        <v>3.8499999999999996</v>
      </c>
      <c r="O1723">
        <v>11</v>
      </c>
      <c r="Q1723">
        <v>156.98000000000002</v>
      </c>
      <c r="R1723" s="1"/>
    </row>
    <row r="1724" spans="1:18" x14ac:dyDescent="0.2">
      <c r="A1724" s="1" t="s">
        <v>46</v>
      </c>
      <c r="B1724">
        <v>2</v>
      </c>
      <c r="C1724" s="1" t="s">
        <v>74</v>
      </c>
      <c r="D1724" s="2">
        <v>45806</v>
      </c>
      <c r="E1724" s="1" t="s">
        <v>48</v>
      </c>
      <c r="F1724" s="1" t="s">
        <v>49</v>
      </c>
      <c r="G1724">
        <v>4</v>
      </c>
      <c r="H1724" t="s">
        <v>76</v>
      </c>
      <c r="I1724">
        <v>0</v>
      </c>
      <c r="J1724" t="s">
        <v>51</v>
      </c>
      <c r="K1724" s="1" t="s">
        <v>49</v>
      </c>
      <c r="L1724">
        <v>11</v>
      </c>
      <c r="M1724">
        <v>167.93999999999994</v>
      </c>
      <c r="N1724">
        <v>4.4000000000000004</v>
      </c>
      <c r="Q1724">
        <v>163.53999999999994</v>
      </c>
      <c r="R1724" s="1"/>
    </row>
    <row r="1725" spans="1:18" x14ac:dyDescent="0.2">
      <c r="A1725" s="1" t="s">
        <v>53</v>
      </c>
      <c r="B1725">
        <v>2</v>
      </c>
      <c r="C1725" s="1" t="s">
        <v>73</v>
      </c>
      <c r="D1725" s="2">
        <v>45806</v>
      </c>
      <c r="E1725" s="1" t="s">
        <v>48</v>
      </c>
      <c r="F1725" s="1" t="s">
        <v>49</v>
      </c>
      <c r="G1725">
        <v>9</v>
      </c>
      <c r="H1725">
        <v>5</v>
      </c>
      <c r="I1725">
        <v>0</v>
      </c>
      <c r="J1725" t="s">
        <v>51</v>
      </c>
      <c r="K1725" s="1" t="s">
        <v>49</v>
      </c>
      <c r="L1725">
        <v>11</v>
      </c>
      <c r="M1725">
        <v>168.68000000000004</v>
      </c>
      <c r="N1725">
        <v>4.4000000000000004</v>
      </c>
      <c r="Q1725">
        <v>164.28000000000003</v>
      </c>
      <c r="R1725" s="1"/>
    </row>
    <row r="1726" spans="1:18" x14ac:dyDescent="0.2">
      <c r="A1726" s="1" t="s">
        <v>46</v>
      </c>
      <c r="B1726">
        <v>3</v>
      </c>
      <c r="C1726" s="1" t="s">
        <v>83</v>
      </c>
      <c r="D1726" s="2">
        <v>45806</v>
      </c>
      <c r="E1726" s="1" t="s">
        <v>48</v>
      </c>
      <c r="F1726" s="1" t="s">
        <v>49</v>
      </c>
      <c r="G1726">
        <v>8</v>
      </c>
      <c r="H1726">
        <v>5</v>
      </c>
      <c r="I1726">
        <v>0</v>
      </c>
      <c r="J1726" t="s">
        <v>51</v>
      </c>
      <c r="K1726" s="1" t="s">
        <v>49</v>
      </c>
      <c r="L1726">
        <v>8</v>
      </c>
      <c r="M1726">
        <v>229.98</v>
      </c>
      <c r="N1726">
        <v>6.4</v>
      </c>
      <c r="Q1726">
        <v>223.57999999999998</v>
      </c>
      <c r="R1726" s="1"/>
    </row>
    <row r="1727" spans="1:18" x14ac:dyDescent="0.2">
      <c r="A1727" s="1" t="s">
        <v>53</v>
      </c>
      <c r="B1727">
        <v>3</v>
      </c>
      <c r="C1727" s="1" t="s">
        <v>83</v>
      </c>
      <c r="D1727" s="2">
        <v>45806</v>
      </c>
      <c r="E1727" s="1" t="s">
        <v>48</v>
      </c>
      <c r="F1727" s="1" t="s">
        <v>49</v>
      </c>
      <c r="G1727">
        <v>8</v>
      </c>
      <c r="H1727">
        <v>5</v>
      </c>
      <c r="I1727">
        <v>0</v>
      </c>
      <c r="J1727" t="s">
        <v>51</v>
      </c>
      <c r="K1727" s="1" t="s">
        <v>49</v>
      </c>
      <c r="L1727">
        <v>8</v>
      </c>
      <c r="M1727">
        <v>329.12</v>
      </c>
      <c r="N1727">
        <v>6.4</v>
      </c>
      <c r="Q1727">
        <v>322.72000000000003</v>
      </c>
      <c r="R1727" s="1"/>
    </row>
    <row r="1728" spans="1:18" x14ac:dyDescent="0.2">
      <c r="A1728" s="1" t="s">
        <v>46</v>
      </c>
      <c r="B1728">
        <v>4</v>
      </c>
      <c r="C1728" s="1" t="s">
        <v>524</v>
      </c>
      <c r="D1728" s="2">
        <v>45806</v>
      </c>
      <c r="E1728" s="1" t="s">
        <v>57</v>
      </c>
      <c r="F1728" s="1" t="s">
        <v>49</v>
      </c>
      <c r="G1728">
        <v>13</v>
      </c>
      <c r="H1728">
        <v>5</v>
      </c>
      <c r="I1728">
        <v>0</v>
      </c>
      <c r="J1728">
        <v>750</v>
      </c>
      <c r="K1728" s="1" t="s">
        <v>49</v>
      </c>
      <c r="L1728">
        <v>9</v>
      </c>
      <c r="M1728">
        <v>502.18999999999994</v>
      </c>
      <c r="N1728">
        <v>19.8</v>
      </c>
      <c r="Q1728">
        <v>482.38999999999993</v>
      </c>
      <c r="R1728" s="1"/>
    </row>
    <row r="1729" spans="1:18" x14ac:dyDescent="0.2">
      <c r="A1729" s="1" t="s">
        <v>46</v>
      </c>
      <c r="B1729">
        <v>4</v>
      </c>
      <c r="C1729" s="1" t="s">
        <v>525</v>
      </c>
      <c r="D1729" s="2">
        <v>45806</v>
      </c>
      <c r="E1729" s="1" t="s">
        <v>98</v>
      </c>
      <c r="F1729" s="1" t="s">
        <v>49</v>
      </c>
      <c r="G1729">
        <v>18</v>
      </c>
      <c r="H1729" t="s">
        <v>99</v>
      </c>
      <c r="I1729" t="s">
        <v>100</v>
      </c>
      <c r="J1729">
        <v>430</v>
      </c>
      <c r="K1729" s="1" t="s">
        <v>49</v>
      </c>
      <c r="L1729">
        <v>4</v>
      </c>
      <c r="M1729">
        <v>196.92999999999998</v>
      </c>
      <c r="N1729">
        <v>7.2</v>
      </c>
      <c r="Q1729">
        <v>189.73</v>
      </c>
      <c r="R1729" s="1"/>
    </row>
    <row r="1730" spans="1:18" x14ac:dyDescent="0.2">
      <c r="A1730" s="1" t="s">
        <v>53</v>
      </c>
      <c r="B1730">
        <v>4</v>
      </c>
      <c r="C1730" s="1" t="s">
        <v>525</v>
      </c>
      <c r="D1730" s="2">
        <v>45806</v>
      </c>
      <c r="E1730" s="1" t="s">
        <v>98</v>
      </c>
      <c r="F1730" s="1" t="s">
        <v>49</v>
      </c>
      <c r="G1730">
        <v>18</v>
      </c>
      <c r="H1730" t="s">
        <v>99</v>
      </c>
      <c r="I1730" t="s">
        <v>100</v>
      </c>
      <c r="J1730">
        <v>430</v>
      </c>
      <c r="K1730" s="1" t="s">
        <v>49</v>
      </c>
      <c r="L1730">
        <v>6</v>
      </c>
      <c r="M1730">
        <v>328.07</v>
      </c>
      <c r="N1730">
        <v>12</v>
      </c>
      <c r="Q1730">
        <v>316.07</v>
      </c>
      <c r="R1730" s="1"/>
    </row>
    <row r="1731" spans="1:18" x14ac:dyDescent="0.2">
      <c r="A1731" s="1" t="s">
        <v>53</v>
      </c>
      <c r="B1731">
        <v>4</v>
      </c>
      <c r="C1731" s="1" t="s">
        <v>526</v>
      </c>
      <c r="D1731" s="2">
        <v>45806</v>
      </c>
      <c r="E1731" s="1" t="s">
        <v>102</v>
      </c>
      <c r="F1731" s="1" t="s">
        <v>49</v>
      </c>
      <c r="G1731">
        <v>18</v>
      </c>
      <c r="H1731" t="s">
        <v>99</v>
      </c>
      <c r="I1731" t="s">
        <v>100</v>
      </c>
      <c r="J1731">
        <v>160</v>
      </c>
      <c r="K1731" s="1" t="s">
        <v>49</v>
      </c>
      <c r="L1731">
        <v>3</v>
      </c>
      <c r="M1731">
        <v>172.49</v>
      </c>
      <c r="N1731">
        <v>6.4</v>
      </c>
      <c r="Q1731">
        <v>166.09</v>
      </c>
      <c r="R1731" s="1"/>
    </row>
    <row r="1732" spans="1:18" x14ac:dyDescent="0.2">
      <c r="A1732" s="1" t="s">
        <v>53</v>
      </c>
      <c r="B1732">
        <v>4</v>
      </c>
      <c r="C1732" s="1" t="s">
        <v>527</v>
      </c>
      <c r="D1732" s="2">
        <v>45806</v>
      </c>
      <c r="E1732" s="1" t="s">
        <v>528</v>
      </c>
      <c r="F1732" s="1" t="s">
        <v>49</v>
      </c>
      <c r="G1732">
        <v>19</v>
      </c>
      <c r="H1732" t="s">
        <v>99</v>
      </c>
      <c r="I1732" t="s">
        <v>51</v>
      </c>
      <c r="J1732">
        <v>235</v>
      </c>
      <c r="K1732" s="1" t="s">
        <v>49</v>
      </c>
      <c r="L1732">
        <v>3</v>
      </c>
      <c r="M1732">
        <v>161.54000000000002</v>
      </c>
      <c r="N1732">
        <v>7.0500000000000007</v>
      </c>
      <c r="Q1732">
        <v>154.49</v>
      </c>
      <c r="R1732" s="1"/>
    </row>
    <row r="1733" spans="1:18" x14ac:dyDescent="0.2">
      <c r="A1733" s="1" t="s">
        <v>46</v>
      </c>
      <c r="B1733">
        <v>5</v>
      </c>
      <c r="C1733" s="1" t="s">
        <v>58</v>
      </c>
      <c r="D1733" s="2">
        <v>45806</v>
      </c>
      <c r="E1733" s="1" t="s">
        <v>48</v>
      </c>
      <c r="F1733" s="1" t="s">
        <v>49</v>
      </c>
      <c r="G1733">
        <v>12</v>
      </c>
      <c r="H1733">
        <v>5</v>
      </c>
      <c r="I1733">
        <v>0</v>
      </c>
      <c r="J1733" t="s">
        <v>51</v>
      </c>
      <c r="K1733" s="1" t="s">
        <v>49</v>
      </c>
      <c r="L1733">
        <v>8</v>
      </c>
      <c r="M1733">
        <v>465.99</v>
      </c>
      <c r="N1733">
        <v>12</v>
      </c>
      <c r="Q1733">
        <v>453.99</v>
      </c>
      <c r="R1733" s="1"/>
    </row>
    <row r="1734" spans="1:18" x14ac:dyDescent="0.2">
      <c r="A1734" s="1" t="s">
        <v>46</v>
      </c>
      <c r="B1734">
        <v>5</v>
      </c>
      <c r="C1734" s="1" t="s">
        <v>518</v>
      </c>
      <c r="D1734" s="2">
        <v>45806</v>
      </c>
      <c r="E1734" s="1" t="s">
        <v>57</v>
      </c>
      <c r="F1734" s="1" t="s">
        <v>49</v>
      </c>
      <c r="G1734">
        <v>14</v>
      </c>
      <c r="H1734">
        <v>5</v>
      </c>
      <c r="I1734">
        <v>0</v>
      </c>
      <c r="J1734">
        <v>150</v>
      </c>
      <c r="K1734" s="1" t="s">
        <v>49</v>
      </c>
      <c r="L1734">
        <v>2</v>
      </c>
      <c r="M1734">
        <v>105.81</v>
      </c>
      <c r="N1734">
        <v>2</v>
      </c>
      <c r="Q1734">
        <v>103.81</v>
      </c>
      <c r="R1734" s="1"/>
    </row>
    <row r="1735" spans="1:18" x14ac:dyDescent="0.2">
      <c r="A1735" s="1" t="s">
        <v>53</v>
      </c>
      <c r="B1735">
        <v>5</v>
      </c>
      <c r="C1735" s="1" t="s">
        <v>518</v>
      </c>
      <c r="D1735" s="2">
        <v>45806</v>
      </c>
      <c r="E1735" s="1" t="s">
        <v>57</v>
      </c>
      <c r="F1735" s="1" t="s">
        <v>49</v>
      </c>
      <c r="G1735">
        <v>14</v>
      </c>
      <c r="H1735">
        <v>5</v>
      </c>
      <c r="I1735">
        <v>0</v>
      </c>
      <c r="J1735">
        <v>150</v>
      </c>
      <c r="K1735" s="1" t="s">
        <v>49</v>
      </c>
      <c r="L1735">
        <v>8</v>
      </c>
      <c r="M1735">
        <v>402.05999999999995</v>
      </c>
      <c r="N1735">
        <v>8</v>
      </c>
      <c r="Q1735">
        <v>394.05999999999995</v>
      </c>
      <c r="R1735" s="1"/>
    </row>
    <row r="1736" spans="1:18" x14ac:dyDescent="0.2">
      <c r="A1736" s="1" t="s">
        <v>46</v>
      </c>
      <c r="B1736">
        <v>1</v>
      </c>
      <c r="C1736" s="1" t="s">
        <v>118</v>
      </c>
      <c r="D1736" s="2">
        <v>45807</v>
      </c>
      <c r="E1736" s="1" t="s">
        <v>48</v>
      </c>
      <c r="F1736" s="1" t="s">
        <v>49</v>
      </c>
      <c r="G1736">
        <v>3.5</v>
      </c>
      <c r="H1736" t="s">
        <v>76</v>
      </c>
      <c r="I1736">
        <v>0</v>
      </c>
      <c r="J1736" t="s">
        <v>51</v>
      </c>
      <c r="K1736" s="1" t="s">
        <v>49</v>
      </c>
      <c r="L1736">
        <v>13</v>
      </c>
      <c r="M1736">
        <v>162.64000000000001</v>
      </c>
      <c r="N1736">
        <v>4.55</v>
      </c>
      <c r="O1736">
        <v>12.4</v>
      </c>
      <c r="Q1736">
        <v>158.09</v>
      </c>
      <c r="R1736" s="1"/>
    </row>
    <row r="1737" spans="1:18" x14ac:dyDescent="0.2">
      <c r="A1737" s="1" t="s">
        <v>53</v>
      </c>
      <c r="B1737">
        <v>1</v>
      </c>
      <c r="C1737" s="1" t="s">
        <v>118</v>
      </c>
      <c r="D1737" s="2">
        <v>45807</v>
      </c>
      <c r="E1737" s="1" t="s">
        <v>48</v>
      </c>
      <c r="F1737" s="1" t="s">
        <v>49</v>
      </c>
      <c r="G1737">
        <v>3.5</v>
      </c>
      <c r="H1737" t="s">
        <v>76</v>
      </c>
      <c r="I1737">
        <v>0</v>
      </c>
      <c r="J1737" t="s">
        <v>51</v>
      </c>
      <c r="K1737" s="1" t="s">
        <v>49</v>
      </c>
      <c r="L1737">
        <v>11</v>
      </c>
      <c r="M1737">
        <v>156.67000000000002</v>
      </c>
      <c r="N1737">
        <v>3.8499999999999996</v>
      </c>
      <c r="O1737">
        <v>21</v>
      </c>
      <c r="Q1737">
        <v>152.82000000000002</v>
      </c>
      <c r="R1737" s="1"/>
    </row>
    <row r="1738" spans="1:18" x14ac:dyDescent="0.2">
      <c r="A1738" s="1" t="s">
        <v>46</v>
      </c>
      <c r="B1738">
        <v>2</v>
      </c>
      <c r="C1738" s="1" t="s">
        <v>74</v>
      </c>
      <c r="D1738" s="2">
        <v>45807</v>
      </c>
      <c r="E1738" s="1" t="s">
        <v>48</v>
      </c>
      <c r="F1738" s="1" t="s">
        <v>49</v>
      </c>
      <c r="G1738">
        <v>4</v>
      </c>
      <c r="H1738" t="s">
        <v>76</v>
      </c>
      <c r="I1738">
        <v>0</v>
      </c>
      <c r="J1738" t="s">
        <v>51</v>
      </c>
      <c r="K1738" s="1" t="s">
        <v>49</v>
      </c>
      <c r="L1738">
        <v>13</v>
      </c>
      <c r="M1738">
        <v>167.39</v>
      </c>
      <c r="N1738">
        <v>5.2</v>
      </c>
      <c r="Q1738">
        <v>162.19</v>
      </c>
      <c r="R1738" s="1"/>
    </row>
    <row r="1739" spans="1:18" x14ac:dyDescent="0.2">
      <c r="A1739" s="1" t="s">
        <v>53</v>
      </c>
      <c r="B1739">
        <v>2</v>
      </c>
      <c r="C1739" s="1" t="s">
        <v>74</v>
      </c>
      <c r="D1739" s="2">
        <v>45807</v>
      </c>
      <c r="E1739" s="1" t="s">
        <v>48</v>
      </c>
      <c r="F1739" s="1" t="s">
        <v>49</v>
      </c>
      <c r="G1739">
        <v>4</v>
      </c>
      <c r="H1739" t="s">
        <v>76</v>
      </c>
      <c r="I1739">
        <v>0</v>
      </c>
      <c r="J1739" t="s">
        <v>51</v>
      </c>
      <c r="K1739" s="1" t="s">
        <v>49</v>
      </c>
      <c r="L1739">
        <v>11</v>
      </c>
      <c r="M1739">
        <v>158.13</v>
      </c>
      <c r="N1739">
        <v>4.4000000000000004</v>
      </c>
      <c r="Q1739">
        <v>153.72999999999999</v>
      </c>
      <c r="R1739" s="1"/>
    </row>
    <row r="1740" spans="1:18" x14ac:dyDescent="0.2">
      <c r="A1740" s="1" t="s">
        <v>46</v>
      </c>
      <c r="B1740">
        <v>3</v>
      </c>
      <c r="C1740" s="1" t="s">
        <v>83</v>
      </c>
      <c r="D1740" s="2">
        <v>45807</v>
      </c>
      <c r="E1740" s="1" t="s">
        <v>48</v>
      </c>
      <c r="F1740" s="1" t="s">
        <v>49</v>
      </c>
      <c r="G1740">
        <v>8</v>
      </c>
      <c r="H1740">
        <v>5</v>
      </c>
      <c r="I1740">
        <v>0</v>
      </c>
      <c r="J1740" t="s">
        <v>51</v>
      </c>
      <c r="K1740" s="1" t="s">
        <v>49</v>
      </c>
      <c r="L1740">
        <v>8</v>
      </c>
      <c r="M1740">
        <v>323.15000000000003</v>
      </c>
      <c r="N1740">
        <v>8.8000000000000007</v>
      </c>
      <c r="Q1740">
        <v>314.35000000000002</v>
      </c>
      <c r="R1740" s="1"/>
    </row>
    <row r="1741" spans="1:18" x14ac:dyDescent="0.2">
      <c r="A1741" s="1" t="s">
        <v>53</v>
      </c>
      <c r="B1741">
        <v>3</v>
      </c>
      <c r="C1741" s="1" t="s">
        <v>83</v>
      </c>
      <c r="D1741" s="2">
        <v>45807</v>
      </c>
      <c r="E1741" s="1" t="s">
        <v>48</v>
      </c>
      <c r="F1741" s="1" t="s">
        <v>49</v>
      </c>
      <c r="G1741">
        <v>8</v>
      </c>
      <c r="H1741">
        <v>5</v>
      </c>
      <c r="I1741">
        <v>0</v>
      </c>
      <c r="J1741" t="s">
        <v>51</v>
      </c>
      <c r="K1741" s="1" t="s">
        <v>49</v>
      </c>
      <c r="L1741">
        <v>3</v>
      </c>
      <c r="M1741">
        <v>140.94</v>
      </c>
      <c r="N1741">
        <v>3.3000000000000003</v>
      </c>
      <c r="Q1741">
        <v>137.63999999999999</v>
      </c>
      <c r="R1741" s="1"/>
    </row>
    <row r="1742" spans="1:18" x14ac:dyDescent="0.2">
      <c r="A1742" s="1" t="s">
        <v>53</v>
      </c>
      <c r="B1742">
        <v>3</v>
      </c>
      <c r="C1742" s="1" t="s">
        <v>55</v>
      </c>
      <c r="D1742" s="2">
        <v>45807</v>
      </c>
      <c r="E1742" s="1" t="s">
        <v>48</v>
      </c>
      <c r="F1742" s="1" t="s">
        <v>49</v>
      </c>
      <c r="G1742">
        <v>7</v>
      </c>
      <c r="H1742">
        <v>5</v>
      </c>
      <c r="I1742">
        <v>0</v>
      </c>
      <c r="J1742" t="s">
        <v>51</v>
      </c>
      <c r="K1742" s="1" t="s">
        <v>49</v>
      </c>
      <c r="L1742">
        <v>4</v>
      </c>
      <c r="M1742">
        <v>146.41999999999999</v>
      </c>
      <c r="N1742">
        <v>2.8</v>
      </c>
      <c r="Q1742">
        <v>143.61999999999998</v>
      </c>
      <c r="R1742" s="1"/>
    </row>
    <row r="1743" spans="1:18" x14ac:dyDescent="0.2">
      <c r="A1743" s="1" t="s">
        <v>46</v>
      </c>
      <c r="B1743">
        <v>4</v>
      </c>
      <c r="C1743" s="1" t="s">
        <v>527</v>
      </c>
      <c r="D1743" s="2">
        <v>45807</v>
      </c>
      <c r="E1743" s="1" t="s">
        <v>528</v>
      </c>
      <c r="F1743" s="1" t="s">
        <v>49</v>
      </c>
      <c r="G1743">
        <v>19</v>
      </c>
      <c r="H1743" t="s">
        <v>99</v>
      </c>
      <c r="I1743" t="s">
        <v>51</v>
      </c>
      <c r="J1743">
        <v>235</v>
      </c>
      <c r="K1743" s="1" t="s">
        <v>49</v>
      </c>
      <c r="L1743">
        <v>2</v>
      </c>
      <c r="M1743">
        <v>91.06</v>
      </c>
      <c r="N1743">
        <v>4.8</v>
      </c>
      <c r="Q1743">
        <v>86.26</v>
      </c>
      <c r="R1743" s="1"/>
    </row>
    <row r="1744" spans="1:18" x14ac:dyDescent="0.2">
      <c r="A1744" s="1" t="s">
        <v>46</v>
      </c>
      <c r="B1744">
        <v>4</v>
      </c>
      <c r="C1744" s="1" t="s">
        <v>529</v>
      </c>
      <c r="D1744" s="2">
        <v>45807</v>
      </c>
      <c r="E1744" s="1" t="s">
        <v>57</v>
      </c>
      <c r="F1744" s="1" t="s">
        <v>49</v>
      </c>
      <c r="G1744">
        <v>6.5</v>
      </c>
      <c r="H1744" t="s">
        <v>93</v>
      </c>
      <c r="I1744">
        <v>0</v>
      </c>
      <c r="J1744">
        <v>300</v>
      </c>
      <c r="K1744" s="1" t="s">
        <v>49</v>
      </c>
      <c r="L1744">
        <v>10</v>
      </c>
      <c r="M1744">
        <v>340.62999999999994</v>
      </c>
      <c r="N1744">
        <v>18</v>
      </c>
      <c r="Q1744">
        <v>322.62999999999994</v>
      </c>
      <c r="R1744" s="1"/>
    </row>
    <row r="1745" spans="1:18" x14ac:dyDescent="0.2">
      <c r="A1745" s="1" t="s">
        <v>46</v>
      </c>
      <c r="B1745">
        <v>4</v>
      </c>
      <c r="C1745" s="1" t="s">
        <v>530</v>
      </c>
      <c r="D1745" s="2">
        <v>45807</v>
      </c>
      <c r="E1745" s="1" t="s">
        <v>57</v>
      </c>
      <c r="F1745" s="1" t="s">
        <v>49</v>
      </c>
      <c r="G1745">
        <v>6.5</v>
      </c>
      <c r="H1745" t="s">
        <v>93</v>
      </c>
      <c r="I1745">
        <v>0</v>
      </c>
      <c r="J1745">
        <v>500</v>
      </c>
      <c r="K1745" s="1" t="s">
        <v>49</v>
      </c>
      <c r="L1745">
        <v>6</v>
      </c>
      <c r="M1745">
        <v>226.79000000000002</v>
      </c>
      <c r="N1745">
        <v>12</v>
      </c>
      <c r="Q1745">
        <v>214.79000000000002</v>
      </c>
      <c r="R1745" s="1"/>
    </row>
    <row r="1746" spans="1:18" x14ac:dyDescent="0.2">
      <c r="A1746" s="1" t="s">
        <v>53</v>
      </c>
      <c r="B1746">
        <v>4</v>
      </c>
      <c r="C1746" s="1" t="s">
        <v>530</v>
      </c>
      <c r="D1746" s="2">
        <v>45807</v>
      </c>
      <c r="E1746" s="1" t="s">
        <v>57</v>
      </c>
      <c r="F1746" s="1" t="s">
        <v>49</v>
      </c>
      <c r="G1746">
        <v>6.5</v>
      </c>
      <c r="H1746" t="s">
        <v>93</v>
      </c>
      <c r="I1746">
        <v>0</v>
      </c>
      <c r="J1746">
        <v>500</v>
      </c>
      <c r="K1746" s="1" t="s">
        <v>49</v>
      </c>
      <c r="L1746">
        <v>1</v>
      </c>
      <c r="M1746">
        <v>51.4</v>
      </c>
      <c r="N1746">
        <v>2</v>
      </c>
      <c r="Q1746">
        <v>49.4</v>
      </c>
      <c r="R1746" s="1"/>
    </row>
    <row r="1747" spans="1:18" x14ac:dyDescent="0.2">
      <c r="A1747" s="1" t="s">
        <v>53</v>
      </c>
      <c r="B1747">
        <v>4</v>
      </c>
      <c r="C1747" s="1" t="s">
        <v>531</v>
      </c>
      <c r="D1747" s="2">
        <v>45807</v>
      </c>
      <c r="E1747" s="1" t="s">
        <v>452</v>
      </c>
      <c r="F1747" s="1" t="s">
        <v>49</v>
      </c>
      <c r="G1747">
        <v>16.2</v>
      </c>
      <c r="H1747" t="s">
        <v>51</v>
      </c>
      <c r="I1747" t="s">
        <v>100</v>
      </c>
      <c r="J1747">
        <v>3000</v>
      </c>
      <c r="K1747" s="1" t="s">
        <v>49</v>
      </c>
      <c r="L1747">
        <v>12</v>
      </c>
      <c r="M1747">
        <v>628.14999999999986</v>
      </c>
      <c r="N1747">
        <v>22.799999999999997</v>
      </c>
      <c r="Q1747">
        <v>605.34999999999991</v>
      </c>
      <c r="R1747" s="1"/>
    </row>
    <row r="1748" spans="1:18" x14ac:dyDescent="0.2">
      <c r="A1748" s="1" t="s">
        <v>46</v>
      </c>
      <c r="B1748">
        <v>5</v>
      </c>
      <c r="C1748" s="1" t="s">
        <v>532</v>
      </c>
      <c r="D1748" s="2">
        <v>45807</v>
      </c>
      <c r="E1748" s="1" t="s">
        <v>57</v>
      </c>
      <c r="F1748" s="1" t="s">
        <v>49</v>
      </c>
      <c r="G1748">
        <v>10</v>
      </c>
      <c r="H1748">
        <v>8</v>
      </c>
      <c r="I1748">
        <v>0</v>
      </c>
      <c r="J1748">
        <v>100</v>
      </c>
      <c r="K1748" s="1" t="s">
        <v>49</v>
      </c>
      <c r="L1748">
        <v>1</v>
      </c>
      <c r="M1748">
        <v>27.1</v>
      </c>
      <c r="N1748">
        <v>1.3</v>
      </c>
      <c r="Q1748">
        <v>25.8</v>
      </c>
      <c r="R1748" s="1"/>
    </row>
    <row r="1749" spans="1:18" x14ac:dyDescent="0.2">
      <c r="A1749" s="1" t="s">
        <v>46</v>
      </c>
      <c r="B1749">
        <v>5</v>
      </c>
      <c r="C1749" s="1" t="s">
        <v>66</v>
      </c>
      <c r="D1749" s="2">
        <v>45807</v>
      </c>
      <c r="E1749" s="1" t="s">
        <v>48</v>
      </c>
      <c r="F1749" s="1" t="s">
        <v>49</v>
      </c>
      <c r="G1749">
        <v>10</v>
      </c>
      <c r="H1749">
        <v>5</v>
      </c>
      <c r="I1749">
        <v>0</v>
      </c>
      <c r="J1749" t="s">
        <v>51</v>
      </c>
      <c r="K1749" s="1" t="s">
        <v>49</v>
      </c>
      <c r="L1749">
        <v>8</v>
      </c>
      <c r="M1749">
        <v>377.98</v>
      </c>
      <c r="N1749">
        <v>10.4</v>
      </c>
      <c r="Q1749">
        <v>367.58000000000004</v>
      </c>
      <c r="R1749" s="1"/>
    </row>
    <row r="1750" spans="1:18" x14ac:dyDescent="0.2">
      <c r="A1750" s="1" t="s">
        <v>53</v>
      </c>
      <c r="B1750">
        <v>5</v>
      </c>
      <c r="C1750" s="1" t="s">
        <v>66</v>
      </c>
      <c r="D1750" s="2">
        <v>45807</v>
      </c>
      <c r="E1750" s="1" t="s">
        <v>48</v>
      </c>
      <c r="F1750" s="1" t="s">
        <v>49</v>
      </c>
      <c r="G1750">
        <v>10</v>
      </c>
      <c r="H1750">
        <v>5</v>
      </c>
      <c r="I1750">
        <v>0</v>
      </c>
      <c r="J1750" t="s">
        <v>51</v>
      </c>
      <c r="K1750" s="1" t="s">
        <v>49</v>
      </c>
      <c r="L1750">
        <v>3</v>
      </c>
      <c r="M1750">
        <v>164.5</v>
      </c>
      <c r="N1750">
        <v>3.9000000000000004</v>
      </c>
      <c r="Q1750">
        <v>160.6</v>
      </c>
      <c r="R1750" s="1"/>
    </row>
    <row r="1751" spans="1:18" x14ac:dyDescent="0.2">
      <c r="A1751" s="1" t="s">
        <v>53</v>
      </c>
      <c r="B1751">
        <v>5</v>
      </c>
      <c r="C1751" s="1" t="s">
        <v>269</v>
      </c>
      <c r="D1751" s="2">
        <v>45807</v>
      </c>
      <c r="E1751" s="1" t="s">
        <v>48</v>
      </c>
      <c r="F1751" s="1" t="s">
        <v>49</v>
      </c>
      <c r="G1751">
        <v>13</v>
      </c>
      <c r="H1751">
        <v>5</v>
      </c>
      <c r="I1751">
        <v>0</v>
      </c>
      <c r="J1751" t="s">
        <v>51</v>
      </c>
      <c r="K1751" s="1" t="s">
        <v>49</v>
      </c>
      <c r="L1751">
        <v>2</v>
      </c>
      <c r="M1751">
        <v>112.19</v>
      </c>
      <c r="N1751">
        <v>2.6</v>
      </c>
      <c r="Q1751">
        <v>109.59</v>
      </c>
      <c r="R1751" s="1"/>
    </row>
    <row r="1752" spans="1:18" x14ac:dyDescent="0.2">
      <c r="A1752" s="1" t="s">
        <v>53</v>
      </c>
      <c r="B1752">
        <v>5</v>
      </c>
      <c r="C1752" s="1" t="s">
        <v>87</v>
      </c>
      <c r="D1752" s="2">
        <v>45807</v>
      </c>
      <c r="E1752" s="1" t="s">
        <v>48</v>
      </c>
      <c r="F1752" s="1" t="s">
        <v>49</v>
      </c>
      <c r="G1752">
        <v>14</v>
      </c>
      <c r="H1752">
        <v>5</v>
      </c>
      <c r="I1752">
        <v>0</v>
      </c>
      <c r="J1752" t="s">
        <v>51</v>
      </c>
      <c r="K1752" s="1" t="s">
        <v>49</v>
      </c>
      <c r="L1752">
        <v>2</v>
      </c>
      <c r="M1752">
        <v>119.33</v>
      </c>
      <c r="N1752">
        <v>2.8</v>
      </c>
      <c r="Q1752">
        <v>116.53</v>
      </c>
      <c r="R1752" s="1"/>
    </row>
    <row r="1753" spans="1:18" x14ac:dyDescent="0.2">
      <c r="A1753" s="1" t="s">
        <v>46</v>
      </c>
      <c r="B1753">
        <v>1</v>
      </c>
      <c r="C1753" s="1" t="s">
        <v>118</v>
      </c>
      <c r="D1753" s="2">
        <v>45808</v>
      </c>
      <c r="E1753" s="1" t="s">
        <v>48</v>
      </c>
      <c r="F1753" s="1" t="s">
        <v>49</v>
      </c>
      <c r="G1753">
        <v>3.5</v>
      </c>
      <c r="H1753" t="s">
        <v>76</v>
      </c>
      <c r="I1753">
        <v>0</v>
      </c>
      <c r="J1753" t="s">
        <v>51</v>
      </c>
      <c r="K1753" s="1" t="s">
        <v>49</v>
      </c>
      <c r="L1753">
        <v>2</v>
      </c>
      <c r="M1753">
        <v>29.36</v>
      </c>
      <c r="N1753">
        <v>0.7</v>
      </c>
      <c r="O1753">
        <v>16</v>
      </c>
      <c r="Q1753">
        <v>28.66</v>
      </c>
      <c r="R1753" s="1"/>
    </row>
    <row r="1754" spans="1:18" x14ac:dyDescent="0.2">
      <c r="A1754" s="1" t="s">
        <v>46</v>
      </c>
      <c r="B1754">
        <v>1</v>
      </c>
      <c r="C1754" s="1" t="s">
        <v>47</v>
      </c>
      <c r="D1754" s="2">
        <v>45808</v>
      </c>
      <c r="E1754" s="1" t="s">
        <v>48</v>
      </c>
      <c r="F1754" s="1" t="s">
        <v>49</v>
      </c>
      <c r="G1754">
        <v>3</v>
      </c>
      <c r="H1754" t="s">
        <v>76</v>
      </c>
      <c r="I1754">
        <v>0</v>
      </c>
      <c r="J1754" t="s">
        <v>51</v>
      </c>
      <c r="K1754" s="1" t="s">
        <v>49</v>
      </c>
      <c r="L1754">
        <v>11</v>
      </c>
      <c r="M1754">
        <v>116.24999999999999</v>
      </c>
      <c r="N1754">
        <v>3.3</v>
      </c>
      <c r="Q1754">
        <v>112.94999999999999</v>
      </c>
      <c r="R1754" s="1"/>
    </row>
    <row r="1755" spans="1:18" x14ac:dyDescent="0.2">
      <c r="A1755" s="1" t="s">
        <v>53</v>
      </c>
      <c r="B1755">
        <v>1</v>
      </c>
      <c r="C1755" s="1" t="s">
        <v>47</v>
      </c>
      <c r="D1755" s="2">
        <v>45808</v>
      </c>
      <c r="E1755" s="1" t="s">
        <v>48</v>
      </c>
      <c r="F1755" s="1" t="s">
        <v>49</v>
      </c>
      <c r="G1755">
        <v>3</v>
      </c>
      <c r="H1755" t="s">
        <v>76</v>
      </c>
      <c r="I1755">
        <v>0</v>
      </c>
      <c r="J1755" t="s">
        <v>51</v>
      </c>
      <c r="K1755" s="1" t="s">
        <v>49</v>
      </c>
      <c r="L1755">
        <v>12</v>
      </c>
      <c r="M1755">
        <v>158.02000000000004</v>
      </c>
      <c r="N1755">
        <v>3.5999999999999996</v>
      </c>
      <c r="O1755">
        <v>20</v>
      </c>
      <c r="Q1755">
        <v>154.42000000000004</v>
      </c>
      <c r="R1755" s="1"/>
    </row>
    <row r="1756" spans="1:18" x14ac:dyDescent="0.2">
      <c r="A1756" s="1" t="s">
        <v>46</v>
      </c>
      <c r="B1756">
        <v>2</v>
      </c>
      <c r="C1756" s="1" t="s">
        <v>74</v>
      </c>
      <c r="D1756" s="2">
        <v>45808</v>
      </c>
      <c r="E1756" s="1" t="s">
        <v>48</v>
      </c>
      <c r="F1756" s="1" t="s">
        <v>49</v>
      </c>
      <c r="G1756">
        <v>4</v>
      </c>
      <c r="H1756" t="s">
        <v>76</v>
      </c>
      <c r="I1756">
        <v>0</v>
      </c>
      <c r="J1756" t="s">
        <v>51</v>
      </c>
      <c r="K1756" s="1" t="s">
        <v>49</v>
      </c>
      <c r="L1756">
        <v>12</v>
      </c>
      <c r="M1756">
        <v>144.03</v>
      </c>
      <c r="N1756">
        <v>4.8000000000000007</v>
      </c>
      <c r="Q1756">
        <v>139.22999999999999</v>
      </c>
      <c r="R1756" s="1"/>
    </row>
    <row r="1757" spans="1:18" x14ac:dyDescent="0.2">
      <c r="A1757" s="1" t="s">
        <v>53</v>
      </c>
      <c r="B1757">
        <v>2</v>
      </c>
      <c r="C1757" s="1" t="s">
        <v>74</v>
      </c>
      <c r="D1757" s="2">
        <v>45808</v>
      </c>
      <c r="E1757" s="1" t="s">
        <v>48</v>
      </c>
      <c r="F1757" s="1" t="s">
        <v>49</v>
      </c>
      <c r="G1757">
        <v>4</v>
      </c>
      <c r="H1757" t="s">
        <v>76</v>
      </c>
      <c r="I1757">
        <v>0</v>
      </c>
      <c r="J1757" t="s">
        <v>51</v>
      </c>
      <c r="K1757" s="1" t="s">
        <v>49</v>
      </c>
      <c r="L1757">
        <v>11</v>
      </c>
      <c r="M1757">
        <v>164.23</v>
      </c>
      <c r="N1757">
        <v>4.4000000000000004</v>
      </c>
      <c r="Q1757">
        <v>159.82999999999998</v>
      </c>
      <c r="R1757" s="1"/>
    </row>
    <row r="1758" spans="1:18" x14ac:dyDescent="0.2">
      <c r="A1758" s="1" t="s">
        <v>46</v>
      </c>
      <c r="B1758">
        <v>3</v>
      </c>
      <c r="C1758" s="1" t="s">
        <v>55</v>
      </c>
      <c r="D1758" s="2">
        <v>45808</v>
      </c>
      <c r="E1758" s="1" t="s">
        <v>48</v>
      </c>
      <c r="F1758" s="1" t="s">
        <v>49</v>
      </c>
      <c r="G1758">
        <v>7</v>
      </c>
      <c r="H1758">
        <v>5</v>
      </c>
      <c r="I1758">
        <v>0</v>
      </c>
      <c r="J1758" t="s">
        <v>51</v>
      </c>
      <c r="K1758" s="1" t="s">
        <v>49</v>
      </c>
      <c r="L1758">
        <v>8</v>
      </c>
      <c r="M1758">
        <v>280.09000000000003</v>
      </c>
      <c r="N1758">
        <v>5.6</v>
      </c>
      <c r="Q1758">
        <v>274.49</v>
      </c>
      <c r="R1758" s="1"/>
    </row>
    <row r="1759" spans="1:18" x14ac:dyDescent="0.2">
      <c r="A1759" s="1" t="s">
        <v>53</v>
      </c>
      <c r="B1759">
        <v>3</v>
      </c>
      <c r="C1759" s="1" t="s">
        <v>55</v>
      </c>
      <c r="D1759" s="2">
        <v>45808</v>
      </c>
      <c r="E1759" s="1" t="s">
        <v>48</v>
      </c>
      <c r="F1759" s="1" t="s">
        <v>49</v>
      </c>
      <c r="G1759">
        <v>7</v>
      </c>
      <c r="H1759">
        <v>5</v>
      </c>
      <c r="I1759">
        <v>0</v>
      </c>
      <c r="J1759" t="s">
        <v>51</v>
      </c>
      <c r="K1759" s="1" t="s">
        <v>49</v>
      </c>
      <c r="L1759">
        <v>8</v>
      </c>
      <c r="M1759">
        <v>300.23</v>
      </c>
      <c r="N1759">
        <v>6.4</v>
      </c>
      <c r="Q1759">
        <v>293.83000000000004</v>
      </c>
      <c r="R1759" s="1"/>
    </row>
    <row r="1760" spans="1:18" x14ac:dyDescent="0.2">
      <c r="A1760" s="1" t="s">
        <v>46</v>
      </c>
      <c r="B1760">
        <v>4</v>
      </c>
      <c r="C1760" s="1" t="s">
        <v>531</v>
      </c>
      <c r="D1760" s="2">
        <v>45808</v>
      </c>
      <c r="E1760" s="1" t="s">
        <v>452</v>
      </c>
      <c r="F1760" s="1" t="s">
        <v>49</v>
      </c>
      <c r="G1760">
        <v>16.2</v>
      </c>
      <c r="H1760" t="s">
        <v>51</v>
      </c>
      <c r="I1760" t="s">
        <v>100</v>
      </c>
      <c r="J1760">
        <v>3000</v>
      </c>
      <c r="K1760" s="1" t="s">
        <v>49</v>
      </c>
      <c r="L1760">
        <v>12</v>
      </c>
      <c r="M1760">
        <v>602.52</v>
      </c>
      <c r="N1760">
        <v>22.799999999999997</v>
      </c>
      <c r="Q1760">
        <v>579.72</v>
      </c>
      <c r="R1760" s="1"/>
    </row>
    <row r="1761" spans="1:18" x14ac:dyDescent="0.2">
      <c r="A1761" s="1" t="s">
        <v>53</v>
      </c>
      <c r="B1761">
        <v>4</v>
      </c>
      <c r="C1761" s="1" t="s">
        <v>533</v>
      </c>
      <c r="D1761" s="2">
        <v>45808</v>
      </c>
      <c r="E1761" s="1" t="s">
        <v>50</v>
      </c>
      <c r="F1761" s="1" t="s">
        <v>49</v>
      </c>
      <c r="G1761">
        <v>16</v>
      </c>
      <c r="H1761">
        <v>6.5</v>
      </c>
      <c r="I1761">
        <v>0</v>
      </c>
      <c r="J1761">
        <v>200</v>
      </c>
      <c r="K1761" s="1" t="s">
        <v>49</v>
      </c>
      <c r="L1761">
        <v>9</v>
      </c>
      <c r="M1761">
        <v>331.96</v>
      </c>
      <c r="N1761">
        <v>17.099999999999998</v>
      </c>
      <c r="Q1761">
        <v>314.85999999999996</v>
      </c>
      <c r="R1761" s="1"/>
    </row>
    <row r="1762" spans="1:18" x14ac:dyDescent="0.2">
      <c r="A1762" s="1" t="s">
        <v>53</v>
      </c>
      <c r="B1762">
        <v>4</v>
      </c>
      <c r="C1762" s="1" t="s">
        <v>534</v>
      </c>
      <c r="D1762" s="2">
        <v>45808</v>
      </c>
      <c r="E1762" s="1" t="s">
        <v>50</v>
      </c>
      <c r="F1762" s="1" t="s">
        <v>49</v>
      </c>
      <c r="G1762">
        <v>17</v>
      </c>
      <c r="H1762">
        <v>6.5</v>
      </c>
      <c r="I1762">
        <v>0</v>
      </c>
      <c r="J1762">
        <v>400</v>
      </c>
      <c r="K1762" s="1" t="s">
        <v>49</v>
      </c>
      <c r="L1762">
        <v>9</v>
      </c>
      <c r="M1762">
        <v>279.18</v>
      </c>
      <c r="N1762">
        <v>19.8</v>
      </c>
      <c r="Q1762">
        <v>259.38</v>
      </c>
      <c r="R1762" s="1"/>
    </row>
    <row r="1763" spans="1:18" x14ac:dyDescent="0.2">
      <c r="A1763" s="1" t="s">
        <v>46</v>
      </c>
      <c r="B1763">
        <v>5</v>
      </c>
      <c r="C1763" s="1" t="s">
        <v>87</v>
      </c>
      <c r="D1763" s="2">
        <v>45808</v>
      </c>
      <c r="E1763" s="1" t="s">
        <v>48</v>
      </c>
      <c r="F1763" s="1" t="s">
        <v>49</v>
      </c>
      <c r="G1763">
        <v>14</v>
      </c>
      <c r="H1763">
        <v>5</v>
      </c>
      <c r="I1763">
        <v>0</v>
      </c>
      <c r="J1763" t="s">
        <v>51</v>
      </c>
      <c r="K1763" s="1" t="s">
        <v>49</v>
      </c>
      <c r="L1763">
        <v>9</v>
      </c>
      <c r="M1763">
        <v>483.76000000000005</v>
      </c>
      <c r="N1763">
        <v>12.6</v>
      </c>
      <c r="Q1763">
        <v>471.16</v>
      </c>
      <c r="R1763" s="1"/>
    </row>
    <row r="1764" spans="1:18" x14ac:dyDescent="0.2">
      <c r="A1764" s="1" t="s">
        <v>46</v>
      </c>
      <c r="B1764">
        <v>5</v>
      </c>
      <c r="C1764" s="1" t="s">
        <v>269</v>
      </c>
      <c r="D1764" s="2">
        <v>45808</v>
      </c>
      <c r="E1764" s="1" t="s">
        <v>48</v>
      </c>
      <c r="F1764" s="1" t="s">
        <v>49</v>
      </c>
      <c r="G1764">
        <v>13</v>
      </c>
      <c r="H1764">
        <v>5</v>
      </c>
      <c r="I1764">
        <v>0</v>
      </c>
      <c r="J1764" t="s">
        <v>51</v>
      </c>
      <c r="K1764" s="1" t="s">
        <v>49</v>
      </c>
      <c r="L1764">
        <v>1</v>
      </c>
      <c r="M1764">
        <v>26.87</v>
      </c>
      <c r="N1764">
        <v>1.3</v>
      </c>
      <c r="Q1764">
        <v>25.57</v>
      </c>
      <c r="R1764" s="1"/>
    </row>
    <row r="1765" spans="1:18" x14ac:dyDescent="0.2">
      <c r="A1765" s="1" t="s">
        <v>53</v>
      </c>
      <c r="B1765">
        <v>5</v>
      </c>
      <c r="C1765" s="1" t="s">
        <v>269</v>
      </c>
      <c r="D1765" s="2">
        <v>45808</v>
      </c>
      <c r="E1765" s="1" t="s">
        <v>48</v>
      </c>
      <c r="F1765" s="1" t="s">
        <v>49</v>
      </c>
      <c r="G1765">
        <v>13</v>
      </c>
      <c r="H1765">
        <v>5</v>
      </c>
      <c r="I1765">
        <v>0</v>
      </c>
      <c r="J1765" t="s">
        <v>51</v>
      </c>
      <c r="K1765" s="1" t="s">
        <v>49</v>
      </c>
      <c r="L1765">
        <v>3</v>
      </c>
      <c r="M1765">
        <v>107.91</v>
      </c>
      <c r="N1765">
        <v>3.9000000000000004</v>
      </c>
      <c r="Q1765">
        <v>104.00999999999999</v>
      </c>
      <c r="R1765" s="1"/>
    </row>
    <row r="1766" spans="1:18" x14ac:dyDescent="0.2">
      <c r="A1766" s="1" t="s">
        <v>46</v>
      </c>
      <c r="B1766">
        <v>1</v>
      </c>
      <c r="C1766" s="1" t="s">
        <v>47</v>
      </c>
      <c r="D1766" s="2">
        <v>45809</v>
      </c>
      <c r="E1766" s="1" t="s">
        <v>48</v>
      </c>
      <c r="F1766" s="1" t="s">
        <v>49</v>
      </c>
      <c r="G1766">
        <v>3</v>
      </c>
      <c r="H1766" t="s">
        <v>76</v>
      </c>
      <c r="I1766">
        <v>0</v>
      </c>
      <c r="J1766" t="s">
        <v>51</v>
      </c>
      <c r="K1766" s="1" t="s">
        <v>49</v>
      </c>
      <c r="L1766">
        <v>14</v>
      </c>
      <c r="M1766">
        <v>157.69999999999999</v>
      </c>
      <c r="N1766">
        <v>4.2</v>
      </c>
      <c r="O1766">
        <v>21</v>
      </c>
      <c r="Q1766">
        <v>153.5</v>
      </c>
      <c r="R1766" s="1"/>
    </row>
    <row r="1767" spans="1:18" x14ac:dyDescent="0.2">
      <c r="A1767" s="1" t="s">
        <v>53</v>
      </c>
      <c r="B1767">
        <v>1</v>
      </c>
      <c r="C1767" s="1" t="s">
        <v>47</v>
      </c>
      <c r="D1767" s="2">
        <v>45809</v>
      </c>
      <c r="E1767" s="1" t="s">
        <v>48</v>
      </c>
      <c r="F1767" s="1" t="s">
        <v>49</v>
      </c>
      <c r="G1767">
        <v>3</v>
      </c>
      <c r="H1767" t="s">
        <v>76</v>
      </c>
      <c r="I1767">
        <v>0</v>
      </c>
      <c r="J1767" t="s">
        <v>51</v>
      </c>
      <c r="K1767" s="1" t="s">
        <v>49</v>
      </c>
      <c r="L1767">
        <v>15</v>
      </c>
      <c r="M1767">
        <v>164.97</v>
      </c>
      <c r="N1767">
        <v>4.5</v>
      </c>
      <c r="O1767">
        <v>21</v>
      </c>
      <c r="Q1767">
        <v>160.47</v>
      </c>
      <c r="R1767" s="1"/>
    </row>
    <row r="1768" spans="1:18" x14ac:dyDescent="0.2">
      <c r="A1768" s="1" t="s">
        <v>46</v>
      </c>
      <c r="B1768">
        <v>2</v>
      </c>
      <c r="C1768" s="1" t="s">
        <v>109</v>
      </c>
      <c r="D1768" s="2">
        <v>45809</v>
      </c>
      <c r="E1768" s="1" t="s">
        <v>48</v>
      </c>
      <c r="F1768" s="1" t="s">
        <v>49</v>
      </c>
      <c r="G1768">
        <v>5</v>
      </c>
      <c r="H1768" t="s">
        <v>76</v>
      </c>
      <c r="I1768">
        <v>0</v>
      </c>
      <c r="J1768" t="s">
        <v>51</v>
      </c>
      <c r="K1768" s="1" t="s">
        <v>49</v>
      </c>
      <c r="L1768">
        <v>14</v>
      </c>
      <c r="M1768">
        <v>176.70000000000002</v>
      </c>
      <c r="N1768">
        <v>5.6000000000000005</v>
      </c>
      <c r="Q1768">
        <v>171.10000000000002</v>
      </c>
      <c r="R1768" s="1"/>
    </row>
    <row r="1769" spans="1:18" x14ac:dyDescent="0.2">
      <c r="A1769" s="1" t="s">
        <v>53</v>
      </c>
      <c r="B1769">
        <v>2</v>
      </c>
      <c r="C1769" s="1" t="s">
        <v>109</v>
      </c>
      <c r="D1769" s="2">
        <v>45809</v>
      </c>
      <c r="E1769" s="1" t="s">
        <v>48</v>
      </c>
      <c r="F1769" s="1" t="s">
        <v>49</v>
      </c>
      <c r="G1769">
        <v>5</v>
      </c>
      <c r="H1769" t="s">
        <v>76</v>
      </c>
      <c r="I1769">
        <v>0</v>
      </c>
      <c r="J1769" t="s">
        <v>51</v>
      </c>
      <c r="K1769" s="1" t="s">
        <v>49</v>
      </c>
      <c r="L1769">
        <v>15</v>
      </c>
      <c r="M1769">
        <v>187.62</v>
      </c>
      <c r="N1769">
        <v>6</v>
      </c>
      <c r="Q1769">
        <v>181.62</v>
      </c>
      <c r="R1769" s="1"/>
    </row>
    <row r="1770" spans="1:18" x14ac:dyDescent="0.2">
      <c r="A1770" s="1" t="s">
        <v>46</v>
      </c>
      <c r="B1770">
        <v>3</v>
      </c>
      <c r="C1770" s="1" t="s">
        <v>55</v>
      </c>
      <c r="D1770" s="2">
        <v>45809</v>
      </c>
      <c r="E1770" s="1" t="s">
        <v>48</v>
      </c>
      <c r="F1770" s="1" t="s">
        <v>49</v>
      </c>
      <c r="G1770">
        <v>7</v>
      </c>
      <c r="H1770">
        <v>5</v>
      </c>
      <c r="I1770">
        <v>0</v>
      </c>
      <c r="J1770" t="s">
        <v>51</v>
      </c>
      <c r="K1770" s="1" t="s">
        <v>49</v>
      </c>
      <c r="L1770">
        <v>7</v>
      </c>
      <c r="M1770">
        <v>255.13000000000002</v>
      </c>
      <c r="N1770">
        <v>5.6000000000000005</v>
      </c>
      <c r="Q1770">
        <v>249.53000000000003</v>
      </c>
      <c r="R1770" s="1"/>
    </row>
    <row r="1771" spans="1:18" x14ac:dyDescent="0.2">
      <c r="A1771" s="1" t="s">
        <v>53</v>
      </c>
      <c r="B1771">
        <v>3</v>
      </c>
      <c r="C1771" s="1" t="s">
        <v>55</v>
      </c>
      <c r="D1771" s="2">
        <v>45809</v>
      </c>
      <c r="E1771" s="1" t="s">
        <v>48</v>
      </c>
      <c r="F1771" s="1" t="s">
        <v>49</v>
      </c>
      <c r="G1771">
        <v>7</v>
      </c>
      <c r="H1771">
        <v>5</v>
      </c>
      <c r="I1771">
        <v>0</v>
      </c>
      <c r="J1771" t="s">
        <v>51</v>
      </c>
      <c r="K1771" s="1" t="s">
        <v>49</v>
      </c>
      <c r="L1771">
        <v>7</v>
      </c>
      <c r="M1771">
        <v>250.48999999999995</v>
      </c>
      <c r="N1771">
        <v>6.3</v>
      </c>
      <c r="Q1771">
        <v>244.18999999999994</v>
      </c>
      <c r="R1771" s="1"/>
    </row>
    <row r="1772" spans="1:18" x14ac:dyDescent="0.2">
      <c r="A1772" s="1" t="s">
        <v>46</v>
      </c>
      <c r="B1772">
        <v>4</v>
      </c>
      <c r="C1772" s="1" t="s">
        <v>534</v>
      </c>
      <c r="D1772" s="2">
        <v>45809</v>
      </c>
      <c r="E1772" s="1" t="s">
        <v>50</v>
      </c>
      <c r="F1772" s="1" t="s">
        <v>49</v>
      </c>
      <c r="G1772">
        <v>17</v>
      </c>
      <c r="H1772">
        <v>6.5</v>
      </c>
      <c r="I1772">
        <v>0</v>
      </c>
      <c r="J1772">
        <v>400</v>
      </c>
      <c r="K1772" s="1" t="s">
        <v>49</v>
      </c>
      <c r="L1772">
        <v>6</v>
      </c>
      <c r="M1772">
        <v>184.7</v>
      </c>
      <c r="N1772">
        <v>12.600000000000001</v>
      </c>
      <c r="Q1772">
        <v>172.1</v>
      </c>
      <c r="R1772" s="1"/>
    </row>
    <row r="1773" spans="1:18" x14ac:dyDescent="0.2">
      <c r="A1773" s="1" t="s">
        <v>46</v>
      </c>
      <c r="B1773">
        <v>4</v>
      </c>
      <c r="C1773" s="1" t="s">
        <v>535</v>
      </c>
      <c r="D1773" s="2">
        <v>45809</v>
      </c>
      <c r="E1773" s="1" t="s">
        <v>50</v>
      </c>
      <c r="F1773" s="1" t="s">
        <v>49</v>
      </c>
      <c r="G1773">
        <v>15</v>
      </c>
      <c r="H1773">
        <v>5</v>
      </c>
      <c r="I1773">
        <v>0</v>
      </c>
      <c r="J1773">
        <v>200</v>
      </c>
      <c r="K1773" s="1" t="s">
        <v>49</v>
      </c>
      <c r="L1773">
        <v>7</v>
      </c>
      <c r="M1773">
        <v>216.99</v>
      </c>
      <c r="N1773">
        <v>11.9</v>
      </c>
      <c r="Q1773">
        <v>205.09</v>
      </c>
      <c r="R1773" s="1"/>
    </row>
    <row r="1774" spans="1:18" x14ac:dyDescent="0.2">
      <c r="A1774" s="1" t="s">
        <v>46</v>
      </c>
      <c r="B1774">
        <v>4</v>
      </c>
      <c r="C1774" s="1" t="s">
        <v>536</v>
      </c>
      <c r="D1774" s="2">
        <v>45809</v>
      </c>
      <c r="E1774" s="1" t="s">
        <v>50</v>
      </c>
      <c r="F1774" s="1" t="s">
        <v>49</v>
      </c>
      <c r="G1774">
        <v>15</v>
      </c>
      <c r="H1774">
        <v>6.5</v>
      </c>
      <c r="I1774">
        <v>0</v>
      </c>
      <c r="J1774">
        <v>900</v>
      </c>
      <c r="K1774" s="1" t="s">
        <v>49</v>
      </c>
      <c r="L1774">
        <v>8</v>
      </c>
      <c r="M1774">
        <v>247.82999999999998</v>
      </c>
      <c r="N1774">
        <v>14.4</v>
      </c>
      <c r="Q1774">
        <v>233.42999999999998</v>
      </c>
      <c r="R1774" s="1"/>
    </row>
    <row r="1775" spans="1:18" x14ac:dyDescent="0.2">
      <c r="A1775" s="1" t="s">
        <v>53</v>
      </c>
      <c r="B1775">
        <v>4</v>
      </c>
      <c r="C1775" s="1" t="s">
        <v>536</v>
      </c>
      <c r="D1775" s="2">
        <v>45809</v>
      </c>
      <c r="E1775" s="1" t="s">
        <v>50</v>
      </c>
      <c r="F1775" s="1" t="s">
        <v>49</v>
      </c>
      <c r="G1775">
        <v>15</v>
      </c>
      <c r="H1775">
        <v>6.5</v>
      </c>
      <c r="I1775">
        <v>0</v>
      </c>
      <c r="J1775">
        <v>900</v>
      </c>
      <c r="K1775" s="1" t="s">
        <v>49</v>
      </c>
      <c r="L1775">
        <v>15</v>
      </c>
      <c r="M1775">
        <v>480.05999999999995</v>
      </c>
      <c r="N1775">
        <v>25.5</v>
      </c>
      <c r="Q1775">
        <v>454.55999999999995</v>
      </c>
      <c r="R1775" s="1"/>
    </row>
    <row r="1776" spans="1:18" x14ac:dyDescent="0.2">
      <c r="A1776" s="1" t="s">
        <v>53</v>
      </c>
      <c r="B1776">
        <v>4</v>
      </c>
      <c r="C1776" s="1" t="s">
        <v>537</v>
      </c>
      <c r="D1776" s="2">
        <v>45809</v>
      </c>
      <c r="E1776" s="1" t="s">
        <v>484</v>
      </c>
      <c r="F1776" s="1" t="s">
        <v>49</v>
      </c>
      <c r="G1776">
        <v>15</v>
      </c>
      <c r="H1776" t="s">
        <v>214</v>
      </c>
      <c r="I1776" t="s">
        <v>94</v>
      </c>
      <c r="J1776">
        <v>50</v>
      </c>
      <c r="K1776" s="1" t="s">
        <v>49</v>
      </c>
      <c r="L1776">
        <v>4</v>
      </c>
      <c r="M1776">
        <v>156.94</v>
      </c>
      <c r="N1776">
        <v>6</v>
      </c>
      <c r="Q1776">
        <v>150.94</v>
      </c>
      <c r="R1776" s="1"/>
    </row>
    <row r="1777" spans="1:18" x14ac:dyDescent="0.2">
      <c r="A1777" s="1" t="s">
        <v>46</v>
      </c>
      <c r="B1777">
        <v>5</v>
      </c>
      <c r="C1777" s="1" t="s">
        <v>269</v>
      </c>
      <c r="D1777" s="2">
        <v>45809</v>
      </c>
      <c r="E1777" s="1" t="s">
        <v>48</v>
      </c>
      <c r="F1777" s="1" t="s">
        <v>49</v>
      </c>
      <c r="G1777">
        <v>13</v>
      </c>
      <c r="H1777">
        <v>5</v>
      </c>
      <c r="I1777">
        <v>0</v>
      </c>
      <c r="J1777" t="s">
        <v>51</v>
      </c>
      <c r="K1777" s="1" t="s">
        <v>49</v>
      </c>
      <c r="L1777">
        <v>16</v>
      </c>
      <c r="M1777">
        <v>512.67999999999995</v>
      </c>
      <c r="N1777">
        <v>25.6</v>
      </c>
      <c r="Q1777">
        <v>487.07999999999993</v>
      </c>
      <c r="R1777" s="1"/>
    </row>
    <row r="1778" spans="1:18" x14ac:dyDescent="0.2">
      <c r="A1778" s="1" t="s">
        <v>53</v>
      </c>
      <c r="B1778">
        <v>5</v>
      </c>
      <c r="C1778" s="1" t="s">
        <v>269</v>
      </c>
      <c r="D1778" s="2">
        <v>45809</v>
      </c>
      <c r="E1778" s="1" t="s">
        <v>48</v>
      </c>
      <c r="F1778" s="1" t="s">
        <v>49</v>
      </c>
      <c r="G1778">
        <v>13</v>
      </c>
      <c r="H1778">
        <v>5</v>
      </c>
      <c r="I1778">
        <v>0</v>
      </c>
      <c r="J1778" t="s">
        <v>51</v>
      </c>
      <c r="K1778" s="1" t="s">
        <v>49</v>
      </c>
      <c r="L1778">
        <v>4</v>
      </c>
      <c r="M1778">
        <v>124.17</v>
      </c>
      <c r="N1778">
        <v>6.4</v>
      </c>
      <c r="Q1778">
        <v>117.77</v>
      </c>
      <c r="R1778" s="1"/>
    </row>
    <row r="1779" spans="1:18" x14ac:dyDescent="0.2">
      <c r="A1779" s="1" t="s">
        <v>53</v>
      </c>
      <c r="B1779">
        <v>5</v>
      </c>
      <c r="C1779" s="1" t="s">
        <v>58</v>
      </c>
      <c r="D1779" s="2">
        <v>45809</v>
      </c>
      <c r="E1779" s="1" t="s">
        <v>48</v>
      </c>
      <c r="F1779" s="1" t="s">
        <v>49</v>
      </c>
      <c r="G1779">
        <v>12</v>
      </c>
      <c r="H1779">
        <v>5</v>
      </c>
      <c r="I1779">
        <v>0</v>
      </c>
      <c r="J1779" t="s">
        <v>51</v>
      </c>
      <c r="K1779" s="1" t="s">
        <v>49</v>
      </c>
      <c r="L1779">
        <v>12</v>
      </c>
      <c r="M1779">
        <v>385.6</v>
      </c>
      <c r="N1779">
        <v>18</v>
      </c>
      <c r="Q1779">
        <v>367.6</v>
      </c>
      <c r="R1779" s="1"/>
    </row>
    <row r="1780" spans="1:18" x14ac:dyDescent="0.2">
      <c r="A1780" s="1" t="s">
        <v>46</v>
      </c>
      <c r="B1780">
        <v>1</v>
      </c>
      <c r="C1780" s="1" t="s">
        <v>47</v>
      </c>
      <c r="D1780" s="2">
        <v>45810</v>
      </c>
      <c r="E1780" s="1" t="s">
        <v>48</v>
      </c>
      <c r="F1780" s="1" t="s">
        <v>49</v>
      </c>
      <c r="G1780">
        <v>3</v>
      </c>
      <c r="H1780" t="s">
        <v>76</v>
      </c>
      <c r="I1780">
        <v>0</v>
      </c>
      <c r="J1780" t="s">
        <v>51</v>
      </c>
      <c r="K1780" s="1" t="s">
        <v>49</v>
      </c>
      <c r="L1780">
        <v>2</v>
      </c>
      <c r="M1780">
        <v>35.980000000000004</v>
      </c>
      <c r="N1780">
        <v>0.6</v>
      </c>
      <c r="O1780">
        <v>30</v>
      </c>
      <c r="Q1780">
        <v>35.380000000000003</v>
      </c>
      <c r="R1780" s="1"/>
    </row>
    <row r="1781" spans="1:18" x14ac:dyDescent="0.2">
      <c r="A1781" s="1" t="s">
        <v>46</v>
      </c>
      <c r="B1781">
        <v>1</v>
      </c>
      <c r="C1781" s="1" t="s">
        <v>54</v>
      </c>
      <c r="D1781" s="2">
        <v>45810</v>
      </c>
      <c r="E1781" s="1" t="s">
        <v>48</v>
      </c>
      <c r="F1781" s="1" t="s">
        <v>49</v>
      </c>
      <c r="G1781">
        <v>2</v>
      </c>
      <c r="H1781" t="s">
        <v>76</v>
      </c>
      <c r="I1781">
        <v>0</v>
      </c>
      <c r="J1781" t="s">
        <v>51</v>
      </c>
      <c r="K1781" s="1" t="s">
        <v>49</v>
      </c>
      <c r="L1781">
        <v>10</v>
      </c>
      <c r="M1781">
        <v>94.25</v>
      </c>
      <c r="N1781">
        <v>2</v>
      </c>
      <c r="Q1781">
        <v>92.25</v>
      </c>
      <c r="R1781" s="1"/>
    </row>
    <row r="1782" spans="1:18" x14ac:dyDescent="0.2">
      <c r="A1782" s="1" t="s">
        <v>53</v>
      </c>
      <c r="B1782">
        <v>1</v>
      </c>
      <c r="C1782" s="1" t="s">
        <v>54</v>
      </c>
      <c r="D1782" s="2">
        <v>45810</v>
      </c>
      <c r="E1782" s="1" t="s">
        <v>48</v>
      </c>
      <c r="F1782" s="1" t="s">
        <v>49</v>
      </c>
      <c r="G1782">
        <v>2</v>
      </c>
      <c r="H1782" t="s">
        <v>76</v>
      </c>
      <c r="I1782">
        <v>0</v>
      </c>
      <c r="J1782" t="s">
        <v>51</v>
      </c>
      <c r="K1782" s="1" t="s">
        <v>49</v>
      </c>
      <c r="L1782">
        <v>12</v>
      </c>
      <c r="M1782">
        <v>102.96000000000001</v>
      </c>
      <c r="N1782">
        <v>2.4000000000000004</v>
      </c>
      <c r="O1782">
        <v>25</v>
      </c>
      <c r="Q1782">
        <v>100.56</v>
      </c>
      <c r="R1782" s="1"/>
    </row>
    <row r="1783" spans="1:18" x14ac:dyDescent="0.2">
      <c r="A1783" s="1" t="s">
        <v>46</v>
      </c>
      <c r="B1783">
        <v>2</v>
      </c>
      <c r="C1783" s="1" t="s">
        <v>74</v>
      </c>
      <c r="D1783" s="2">
        <v>45810</v>
      </c>
      <c r="E1783" s="1" t="s">
        <v>48</v>
      </c>
      <c r="F1783" s="1" t="s">
        <v>49</v>
      </c>
      <c r="G1783">
        <v>4</v>
      </c>
      <c r="H1783" t="s">
        <v>76</v>
      </c>
      <c r="I1783">
        <v>0</v>
      </c>
      <c r="J1783" t="s">
        <v>51</v>
      </c>
      <c r="K1783" s="1" t="s">
        <v>49</v>
      </c>
      <c r="L1783">
        <v>10</v>
      </c>
      <c r="M1783">
        <v>116.02</v>
      </c>
      <c r="N1783">
        <v>4</v>
      </c>
      <c r="Q1783">
        <v>112.02</v>
      </c>
      <c r="R1783" s="1"/>
    </row>
    <row r="1784" spans="1:18" x14ac:dyDescent="0.2">
      <c r="A1784" s="1" t="s">
        <v>53</v>
      </c>
      <c r="B1784">
        <v>2</v>
      </c>
      <c r="C1784" s="1" t="s">
        <v>74</v>
      </c>
      <c r="D1784" s="2">
        <v>45810</v>
      </c>
      <c r="E1784" s="1" t="s">
        <v>48</v>
      </c>
      <c r="F1784" s="1" t="s">
        <v>49</v>
      </c>
      <c r="G1784">
        <v>4</v>
      </c>
      <c r="H1784" t="s">
        <v>76</v>
      </c>
      <c r="I1784">
        <v>0</v>
      </c>
      <c r="J1784" t="s">
        <v>51</v>
      </c>
      <c r="K1784" s="1" t="s">
        <v>49</v>
      </c>
      <c r="L1784">
        <v>5</v>
      </c>
      <c r="M1784">
        <v>66.739999999999995</v>
      </c>
      <c r="N1784">
        <v>2</v>
      </c>
      <c r="Q1784">
        <v>64.739999999999995</v>
      </c>
      <c r="R1784" s="1"/>
    </row>
    <row r="1785" spans="1:18" x14ac:dyDescent="0.2">
      <c r="A1785" s="1" t="s">
        <v>46</v>
      </c>
      <c r="B1785">
        <v>3</v>
      </c>
      <c r="C1785" s="1" t="s">
        <v>55</v>
      </c>
      <c r="D1785" s="2">
        <v>45810</v>
      </c>
      <c r="E1785" s="1" t="s">
        <v>48</v>
      </c>
      <c r="F1785" s="1" t="s">
        <v>49</v>
      </c>
      <c r="G1785">
        <v>7</v>
      </c>
      <c r="H1785">
        <v>5</v>
      </c>
      <c r="I1785">
        <v>0</v>
      </c>
      <c r="J1785" t="s">
        <v>51</v>
      </c>
      <c r="K1785" s="1" t="s">
        <v>49</v>
      </c>
      <c r="L1785">
        <v>2</v>
      </c>
      <c r="M1785">
        <v>48.059999999999995</v>
      </c>
      <c r="N1785">
        <v>1.4</v>
      </c>
      <c r="Q1785">
        <v>46.66</v>
      </c>
      <c r="R1785" s="1"/>
    </row>
    <row r="1786" spans="1:18" x14ac:dyDescent="0.2">
      <c r="A1786" s="1" t="s">
        <v>46</v>
      </c>
      <c r="B1786">
        <v>3</v>
      </c>
      <c r="C1786" s="1" t="s">
        <v>538</v>
      </c>
      <c r="D1786" s="2">
        <v>45810</v>
      </c>
      <c r="E1786" s="1" t="s">
        <v>57</v>
      </c>
      <c r="F1786" s="1" t="s">
        <v>49</v>
      </c>
      <c r="G1786">
        <v>7</v>
      </c>
      <c r="H1786">
        <v>15</v>
      </c>
      <c r="I1786">
        <v>0</v>
      </c>
      <c r="J1786">
        <v>250</v>
      </c>
      <c r="K1786" s="1" t="s">
        <v>49</v>
      </c>
      <c r="L1786">
        <v>9</v>
      </c>
      <c r="M1786">
        <v>257.82</v>
      </c>
      <c r="N1786">
        <v>6.3</v>
      </c>
      <c r="Q1786">
        <v>251.51999999999998</v>
      </c>
      <c r="R1786" s="1"/>
    </row>
    <row r="1787" spans="1:18" x14ac:dyDescent="0.2">
      <c r="A1787" s="1" t="s">
        <v>53</v>
      </c>
      <c r="B1787">
        <v>3</v>
      </c>
      <c r="C1787" s="1" t="s">
        <v>538</v>
      </c>
      <c r="D1787" s="2">
        <v>45810</v>
      </c>
      <c r="E1787" s="1" t="s">
        <v>57</v>
      </c>
      <c r="F1787" s="1" t="s">
        <v>49</v>
      </c>
      <c r="G1787">
        <v>7</v>
      </c>
      <c r="H1787">
        <v>15</v>
      </c>
      <c r="I1787">
        <v>0</v>
      </c>
      <c r="J1787">
        <v>250</v>
      </c>
      <c r="K1787" s="1" t="s">
        <v>49</v>
      </c>
      <c r="L1787">
        <v>10</v>
      </c>
      <c r="M1787">
        <v>329.06</v>
      </c>
      <c r="N1787">
        <v>7</v>
      </c>
      <c r="Q1787">
        <v>322.06</v>
      </c>
      <c r="R1787" s="1"/>
    </row>
    <row r="1788" spans="1:18" x14ac:dyDescent="0.2">
      <c r="A1788" s="1" t="s">
        <v>46</v>
      </c>
      <c r="B1788">
        <v>4</v>
      </c>
      <c r="C1788" s="1" t="s">
        <v>536</v>
      </c>
      <c r="D1788" s="2">
        <v>45810</v>
      </c>
      <c r="E1788" s="1" t="s">
        <v>50</v>
      </c>
      <c r="F1788" s="1" t="s">
        <v>49</v>
      </c>
      <c r="G1788">
        <v>15</v>
      </c>
      <c r="H1788">
        <v>6.5</v>
      </c>
      <c r="I1788">
        <v>0</v>
      </c>
      <c r="J1788">
        <v>900</v>
      </c>
      <c r="K1788" s="1" t="s">
        <v>49</v>
      </c>
      <c r="L1788">
        <v>8</v>
      </c>
      <c r="M1788">
        <v>243.14000000000001</v>
      </c>
      <c r="N1788">
        <v>14.4</v>
      </c>
      <c r="Q1788">
        <v>228.74</v>
      </c>
      <c r="R1788" s="1"/>
    </row>
    <row r="1789" spans="1:18" x14ac:dyDescent="0.2">
      <c r="A1789" s="1" t="s">
        <v>46</v>
      </c>
      <c r="B1789">
        <v>4</v>
      </c>
      <c r="C1789" s="1" t="s">
        <v>518</v>
      </c>
      <c r="D1789" s="2">
        <v>45810</v>
      </c>
      <c r="E1789" s="1" t="s">
        <v>57</v>
      </c>
      <c r="F1789" s="1" t="s">
        <v>49</v>
      </c>
      <c r="G1789">
        <v>14</v>
      </c>
      <c r="H1789">
        <v>5</v>
      </c>
      <c r="I1789">
        <v>0</v>
      </c>
      <c r="J1789">
        <v>150</v>
      </c>
      <c r="K1789" s="1" t="s">
        <v>49</v>
      </c>
      <c r="L1789">
        <v>8</v>
      </c>
      <c r="M1789">
        <v>321.89</v>
      </c>
      <c r="N1789">
        <v>13.6</v>
      </c>
      <c r="Q1789">
        <v>308.28999999999996</v>
      </c>
      <c r="R1789" s="1"/>
    </row>
    <row r="1790" spans="1:18" x14ac:dyDescent="0.2">
      <c r="A1790" s="1" t="s">
        <v>46</v>
      </c>
      <c r="B1790">
        <v>4</v>
      </c>
      <c r="C1790" s="1" t="s">
        <v>539</v>
      </c>
      <c r="D1790" s="2">
        <v>45810</v>
      </c>
      <c r="E1790" s="1" t="s">
        <v>50</v>
      </c>
      <c r="F1790" s="1" t="s">
        <v>49</v>
      </c>
      <c r="G1790">
        <v>14</v>
      </c>
      <c r="H1790">
        <v>6.5</v>
      </c>
      <c r="I1790">
        <v>0</v>
      </c>
      <c r="J1790">
        <v>300</v>
      </c>
      <c r="K1790" s="1" t="s">
        <v>49</v>
      </c>
      <c r="L1790">
        <v>2</v>
      </c>
      <c r="M1790">
        <v>60.19</v>
      </c>
      <c r="N1790">
        <v>3.5</v>
      </c>
      <c r="Q1790">
        <v>56.69</v>
      </c>
      <c r="R1790" s="1"/>
    </row>
    <row r="1791" spans="1:18" x14ac:dyDescent="0.2">
      <c r="A1791" s="1" t="s">
        <v>53</v>
      </c>
      <c r="B1791">
        <v>4</v>
      </c>
      <c r="C1791" s="1" t="s">
        <v>539</v>
      </c>
      <c r="D1791" s="2">
        <v>45810</v>
      </c>
      <c r="E1791" s="1" t="s">
        <v>50</v>
      </c>
      <c r="F1791" s="1" t="s">
        <v>49</v>
      </c>
      <c r="G1791">
        <v>14</v>
      </c>
      <c r="H1791">
        <v>6.5</v>
      </c>
      <c r="I1791">
        <v>0</v>
      </c>
      <c r="J1791">
        <v>300</v>
      </c>
      <c r="K1791" s="1" t="s">
        <v>49</v>
      </c>
      <c r="L1791">
        <v>14</v>
      </c>
      <c r="M1791">
        <v>549.6</v>
      </c>
      <c r="N1791">
        <v>23.8</v>
      </c>
      <c r="Q1791">
        <v>525.80000000000007</v>
      </c>
      <c r="R1791" s="1"/>
    </row>
    <row r="1792" spans="1:18" x14ac:dyDescent="0.2">
      <c r="A1792" s="1" t="s">
        <v>46</v>
      </c>
      <c r="B1792">
        <v>5</v>
      </c>
      <c r="C1792" s="1" t="s">
        <v>58</v>
      </c>
      <c r="D1792" s="2">
        <v>45810</v>
      </c>
      <c r="E1792" s="1" t="s">
        <v>48</v>
      </c>
      <c r="F1792" s="1" t="s">
        <v>49</v>
      </c>
      <c r="G1792">
        <v>12</v>
      </c>
      <c r="H1792">
        <v>5</v>
      </c>
      <c r="I1792">
        <v>0</v>
      </c>
      <c r="J1792" t="s">
        <v>51</v>
      </c>
      <c r="K1792" s="1" t="s">
        <v>49</v>
      </c>
      <c r="L1792">
        <v>10</v>
      </c>
      <c r="M1792">
        <v>444.9</v>
      </c>
      <c r="N1792">
        <v>14</v>
      </c>
      <c r="Q1792">
        <v>430.9</v>
      </c>
      <c r="R1792" s="1"/>
    </row>
    <row r="1793" spans="1:18" x14ac:dyDescent="0.2">
      <c r="A1793" s="1" t="s">
        <v>53</v>
      </c>
      <c r="B1793">
        <v>5</v>
      </c>
      <c r="C1793" s="1" t="s">
        <v>58</v>
      </c>
      <c r="D1793" s="2">
        <v>45810</v>
      </c>
      <c r="E1793" s="1" t="s">
        <v>48</v>
      </c>
      <c r="F1793" s="1" t="s">
        <v>49</v>
      </c>
      <c r="G1793">
        <v>12</v>
      </c>
      <c r="H1793">
        <v>5</v>
      </c>
      <c r="I1793">
        <v>0</v>
      </c>
      <c r="J1793" t="s">
        <v>51</v>
      </c>
      <c r="K1793" s="1" t="s">
        <v>49</v>
      </c>
      <c r="L1793">
        <v>12</v>
      </c>
      <c r="M1793">
        <v>519.41</v>
      </c>
      <c r="N1793">
        <v>16.799999999999997</v>
      </c>
      <c r="Q1793">
        <v>502.60999999999996</v>
      </c>
      <c r="R1793" s="1"/>
    </row>
    <row r="1794" spans="1:18" x14ac:dyDescent="0.2">
      <c r="A1794" s="1" t="s">
        <v>46</v>
      </c>
      <c r="B1794">
        <v>1</v>
      </c>
      <c r="C1794" s="1" t="s">
        <v>54</v>
      </c>
      <c r="D1794" s="2">
        <v>45811</v>
      </c>
      <c r="E1794" s="1" t="s">
        <v>48</v>
      </c>
      <c r="F1794" s="1" t="s">
        <v>49</v>
      </c>
      <c r="G1794">
        <v>2</v>
      </c>
      <c r="H1794" t="s">
        <v>76</v>
      </c>
      <c r="I1794">
        <v>0</v>
      </c>
      <c r="J1794" t="s">
        <v>51</v>
      </c>
      <c r="K1794" s="1" t="s">
        <v>49</v>
      </c>
      <c r="L1794">
        <v>10</v>
      </c>
      <c r="M1794">
        <v>115</v>
      </c>
      <c r="N1794">
        <v>2</v>
      </c>
      <c r="O1794">
        <v>35</v>
      </c>
      <c r="Q1794">
        <v>113</v>
      </c>
      <c r="R1794" s="1"/>
    </row>
    <row r="1795" spans="1:18" x14ac:dyDescent="0.2">
      <c r="A1795" s="1" t="s">
        <v>53</v>
      </c>
      <c r="B1795">
        <v>1</v>
      </c>
      <c r="C1795" s="1" t="s">
        <v>54</v>
      </c>
      <c r="D1795" s="2">
        <v>45811</v>
      </c>
      <c r="E1795" s="1" t="s">
        <v>48</v>
      </c>
      <c r="F1795" s="1" t="s">
        <v>49</v>
      </c>
      <c r="G1795">
        <v>2</v>
      </c>
      <c r="H1795" t="s">
        <v>76</v>
      </c>
      <c r="I1795">
        <v>0</v>
      </c>
      <c r="J1795" t="s">
        <v>51</v>
      </c>
      <c r="K1795" s="1" t="s">
        <v>49</v>
      </c>
      <c r="L1795">
        <v>10</v>
      </c>
      <c r="M1795">
        <v>97.49</v>
      </c>
      <c r="N1795">
        <v>2</v>
      </c>
      <c r="O1795">
        <v>65</v>
      </c>
      <c r="Q1795">
        <v>95.49</v>
      </c>
      <c r="R1795" s="1"/>
    </row>
    <row r="1796" spans="1:18" x14ac:dyDescent="0.2">
      <c r="A1796" s="1" t="s">
        <v>46</v>
      </c>
      <c r="B1796">
        <v>2</v>
      </c>
      <c r="C1796" s="1" t="s">
        <v>74</v>
      </c>
      <c r="D1796" s="2">
        <v>45811</v>
      </c>
      <c r="E1796" s="1" t="s">
        <v>48</v>
      </c>
      <c r="F1796" s="1" t="s">
        <v>49</v>
      </c>
      <c r="G1796">
        <v>4</v>
      </c>
      <c r="H1796" t="s">
        <v>76</v>
      </c>
      <c r="I1796">
        <v>0</v>
      </c>
      <c r="J1796" t="s">
        <v>51</v>
      </c>
      <c r="K1796" s="1" t="s">
        <v>49</v>
      </c>
      <c r="L1796">
        <v>9</v>
      </c>
      <c r="M1796">
        <v>262.66000000000003</v>
      </c>
      <c r="N1796">
        <v>3.6</v>
      </c>
      <c r="Q1796">
        <v>259.06</v>
      </c>
      <c r="R1796" s="1"/>
    </row>
    <row r="1797" spans="1:18" x14ac:dyDescent="0.2">
      <c r="A1797" s="1" t="s">
        <v>53</v>
      </c>
      <c r="B1797">
        <v>2</v>
      </c>
      <c r="C1797" s="1" t="s">
        <v>74</v>
      </c>
      <c r="D1797" s="2">
        <v>45811</v>
      </c>
      <c r="E1797" s="1" t="s">
        <v>48</v>
      </c>
      <c r="F1797" s="1" t="s">
        <v>49</v>
      </c>
      <c r="G1797">
        <v>4</v>
      </c>
      <c r="H1797" t="s">
        <v>76</v>
      </c>
      <c r="I1797">
        <v>0</v>
      </c>
      <c r="J1797" t="s">
        <v>51</v>
      </c>
      <c r="K1797" s="1" t="s">
        <v>49</v>
      </c>
      <c r="L1797">
        <v>12</v>
      </c>
      <c r="M1797">
        <v>171.27</v>
      </c>
      <c r="N1797">
        <v>4.8000000000000007</v>
      </c>
      <c r="Q1797">
        <v>166.47</v>
      </c>
      <c r="R1797" s="1"/>
    </row>
    <row r="1798" spans="1:18" x14ac:dyDescent="0.2">
      <c r="A1798" s="1" t="s">
        <v>46</v>
      </c>
      <c r="B1798">
        <v>3</v>
      </c>
      <c r="C1798" s="1" t="s">
        <v>55</v>
      </c>
      <c r="D1798" s="2">
        <v>45811</v>
      </c>
      <c r="E1798" s="1" t="s">
        <v>48</v>
      </c>
      <c r="F1798" s="1" t="s">
        <v>49</v>
      </c>
      <c r="G1798">
        <v>7</v>
      </c>
      <c r="H1798">
        <v>5</v>
      </c>
      <c r="I1798">
        <v>0</v>
      </c>
      <c r="J1798" t="s">
        <v>51</v>
      </c>
      <c r="K1798" s="1" t="s">
        <v>49</v>
      </c>
      <c r="L1798">
        <v>8</v>
      </c>
      <c r="M1798">
        <v>300.01</v>
      </c>
      <c r="N1798">
        <v>5.6</v>
      </c>
      <c r="Q1798">
        <v>294.40999999999997</v>
      </c>
      <c r="R1798" s="1"/>
    </row>
    <row r="1799" spans="1:18" x14ac:dyDescent="0.2">
      <c r="A1799" s="1" t="s">
        <v>53</v>
      </c>
      <c r="B1799">
        <v>3</v>
      </c>
      <c r="C1799" s="1" t="s">
        <v>55</v>
      </c>
      <c r="D1799" s="2">
        <v>45811</v>
      </c>
      <c r="E1799" s="1" t="s">
        <v>48</v>
      </c>
      <c r="F1799" s="1" t="s">
        <v>49</v>
      </c>
      <c r="G1799">
        <v>7</v>
      </c>
      <c r="H1799">
        <v>5</v>
      </c>
      <c r="I1799">
        <v>0</v>
      </c>
      <c r="J1799" t="s">
        <v>51</v>
      </c>
      <c r="K1799" s="1" t="s">
        <v>49</v>
      </c>
      <c r="L1799">
        <v>4</v>
      </c>
      <c r="M1799">
        <v>270.88</v>
      </c>
      <c r="N1799">
        <v>2.8</v>
      </c>
      <c r="Q1799">
        <v>268.08</v>
      </c>
      <c r="R1799" s="1"/>
    </row>
    <row r="1800" spans="1:18" x14ac:dyDescent="0.2">
      <c r="A1800" s="1" t="s">
        <v>46</v>
      </c>
      <c r="B1800">
        <v>4</v>
      </c>
      <c r="C1800" s="1" t="s">
        <v>540</v>
      </c>
      <c r="D1800" s="2">
        <v>45811</v>
      </c>
      <c r="E1800" s="1" t="s">
        <v>281</v>
      </c>
      <c r="F1800" s="1" t="s">
        <v>49</v>
      </c>
      <c r="G1800">
        <v>20</v>
      </c>
      <c r="H1800" t="s">
        <v>134</v>
      </c>
      <c r="I1800" t="s">
        <v>94</v>
      </c>
      <c r="J1800">
        <v>1000</v>
      </c>
      <c r="K1800" s="1" t="s">
        <v>49</v>
      </c>
      <c r="L1800">
        <v>13</v>
      </c>
      <c r="M1800">
        <v>666.18</v>
      </c>
      <c r="N1800">
        <v>32.5</v>
      </c>
      <c r="Q1800">
        <v>633.67999999999995</v>
      </c>
      <c r="R1800" s="1"/>
    </row>
    <row r="1801" spans="1:18" x14ac:dyDescent="0.2">
      <c r="A1801" s="1" t="s">
        <v>53</v>
      </c>
      <c r="B1801">
        <v>4</v>
      </c>
      <c r="C1801" s="1" t="s">
        <v>541</v>
      </c>
      <c r="D1801" s="2">
        <v>45811</v>
      </c>
      <c r="E1801" s="1" t="s">
        <v>391</v>
      </c>
      <c r="F1801" s="1" t="s">
        <v>49</v>
      </c>
      <c r="G1801" t="s">
        <v>389</v>
      </c>
      <c r="H1801" t="s">
        <v>201</v>
      </c>
      <c r="I1801" t="s">
        <v>94</v>
      </c>
      <c r="J1801">
        <v>50</v>
      </c>
      <c r="K1801" s="1" t="s">
        <v>49</v>
      </c>
      <c r="L1801">
        <v>15</v>
      </c>
      <c r="M1801">
        <v>647.09</v>
      </c>
      <c r="N1801">
        <v>27</v>
      </c>
      <c r="Q1801">
        <v>620.09</v>
      </c>
      <c r="R1801" s="1"/>
    </row>
    <row r="1802" spans="1:18" x14ac:dyDescent="0.2">
      <c r="A1802" s="1" t="s">
        <v>53</v>
      </c>
      <c r="B1802">
        <v>4</v>
      </c>
      <c r="C1802" s="1" t="s">
        <v>542</v>
      </c>
      <c r="D1802" s="2">
        <v>45811</v>
      </c>
      <c r="E1802" s="1" t="s">
        <v>239</v>
      </c>
      <c r="F1802" s="1" t="s">
        <v>49</v>
      </c>
      <c r="G1802" t="s">
        <v>225</v>
      </c>
      <c r="H1802" t="s">
        <v>201</v>
      </c>
      <c r="I1802" t="s">
        <v>94</v>
      </c>
      <c r="J1802">
        <v>100</v>
      </c>
      <c r="K1802" s="1" t="s">
        <v>49</v>
      </c>
      <c r="L1802">
        <v>1</v>
      </c>
      <c r="M1802">
        <v>50.79</v>
      </c>
      <c r="N1802">
        <v>2.2000000000000002</v>
      </c>
      <c r="Q1802">
        <v>48.589999999999996</v>
      </c>
      <c r="R1802" s="1"/>
    </row>
    <row r="1803" spans="1:18" x14ac:dyDescent="0.2">
      <c r="A1803" s="1" t="s">
        <v>46</v>
      </c>
      <c r="B1803">
        <v>5</v>
      </c>
      <c r="C1803" s="1" t="s">
        <v>58</v>
      </c>
      <c r="D1803" s="2">
        <v>45811</v>
      </c>
      <c r="E1803" s="1" t="s">
        <v>48</v>
      </c>
      <c r="F1803" s="1" t="s">
        <v>49</v>
      </c>
      <c r="G1803">
        <v>12</v>
      </c>
      <c r="H1803">
        <v>5</v>
      </c>
      <c r="I1803">
        <v>0</v>
      </c>
      <c r="J1803" t="s">
        <v>51</v>
      </c>
      <c r="K1803" s="1" t="s">
        <v>49</v>
      </c>
      <c r="L1803">
        <v>2</v>
      </c>
      <c r="M1803">
        <v>106.38</v>
      </c>
      <c r="N1803">
        <v>3</v>
      </c>
      <c r="Q1803">
        <v>103.38</v>
      </c>
      <c r="R1803" s="1"/>
    </row>
    <row r="1804" spans="1:18" x14ac:dyDescent="0.2">
      <c r="A1804" s="1" t="s">
        <v>46</v>
      </c>
      <c r="B1804">
        <v>5</v>
      </c>
      <c r="C1804" s="1" t="s">
        <v>543</v>
      </c>
      <c r="D1804" s="2">
        <v>45811</v>
      </c>
      <c r="E1804" s="1" t="s">
        <v>57</v>
      </c>
      <c r="F1804" s="1" t="s">
        <v>49</v>
      </c>
      <c r="G1804">
        <v>9</v>
      </c>
      <c r="H1804">
        <v>4.5</v>
      </c>
      <c r="I1804">
        <v>0</v>
      </c>
      <c r="J1804">
        <v>150</v>
      </c>
      <c r="K1804" s="1" t="s">
        <v>49</v>
      </c>
      <c r="L1804">
        <v>6</v>
      </c>
      <c r="M1804">
        <v>165.42</v>
      </c>
      <c r="N1804">
        <v>7.1999999999999993</v>
      </c>
      <c r="Q1804">
        <v>158.22</v>
      </c>
      <c r="R1804" s="1"/>
    </row>
    <row r="1805" spans="1:18" x14ac:dyDescent="0.2">
      <c r="A1805" s="1" t="s">
        <v>53</v>
      </c>
      <c r="B1805">
        <v>5</v>
      </c>
      <c r="C1805" s="1" t="s">
        <v>544</v>
      </c>
      <c r="D1805" s="2">
        <v>45811</v>
      </c>
      <c r="E1805" s="1" t="s">
        <v>57</v>
      </c>
      <c r="F1805" s="1" t="s">
        <v>49</v>
      </c>
      <c r="G1805">
        <v>11</v>
      </c>
      <c r="H1805">
        <v>4.5</v>
      </c>
      <c r="I1805">
        <v>0</v>
      </c>
      <c r="J1805">
        <v>150</v>
      </c>
      <c r="K1805" s="1" t="s">
        <v>49</v>
      </c>
      <c r="L1805">
        <v>11</v>
      </c>
      <c r="M1805">
        <v>365.63000000000005</v>
      </c>
      <c r="N1805">
        <v>12.100000000000001</v>
      </c>
      <c r="Q1805">
        <v>353.53000000000003</v>
      </c>
      <c r="R1805" s="1"/>
    </row>
    <row r="1806" spans="1:18" x14ac:dyDescent="0.2">
      <c r="A1806" s="1" t="s">
        <v>53</v>
      </c>
      <c r="B1806">
        <v>5</v>
      </c>
      <c r="C1806" s="1" t="s">
        <v>544</v>
      </c>
      <c r="D1806" s="2">
        <v>45811</v>
      </c>
      <c r="E1806" s="1" t="s">
        <v>57</v>
      </c>
      <c r="F1806" s="1" t="s">
        <v>49</v>
      </c>
      <c r="G1806">
        <v>11</v>
      </c>
      <c r="H1806">
        <v>4.5</v>
      </c>
      <c r="I1806">
        <v>0</v>
      </c>
      <c r="J1806">
        <v>150</v>
      </c>
      <c r="K1806" s="1" t="s">
        <v>49</v>
      </c>
      <c r="L1806">
        <v>2</v>
      </c>
      <c r="M1806">
        <v>69.91</v>
      </c>
      <c r="N1806">
        <v>2.2000000000000002</v>
      </c>
      <c r="Q1806">
        <v>67.709999999999994</v>
      </c>
      <c r="R1806" s="1"/>
    </row>
    <row r="1807" spans="1:18" x14ac:dyDescent="0.2">
      <c r="A1807" s="1" t="s">
        <v>46</v>
      </c>
      <c r="B1807">
        <v>1</v>
      </c>
      <c r="C1807" s="1" t="s">
        <v>54</v>
      </c>
      <c r="D1807" s="2">
        <v>45812</v>
      </c>
      <c r="E1807" s="1" t="s">
        <v>48</v>
      </c>
      <c r="F1807" s="1" t="s">
        <v>49</v>
      </c>
      <c r="G1807">
        <v>2</v>
      </c>
      <c r="H1807" t="s">
        <v>76</v>
      </c>
      <c r="I1807">
        <v>0</v>
      </c>
      <c r="J1807" t="s">
        <v>51</v>
      </c>
      <c r="K1807" s="1" t="s">
        <v>49</v>
      </c>
      <c r="L1807">
        <v>11</v>
      </c>
      <c r="M1807">
        <v>121.64000000000001</v>
      </c>
      <c r="N1807">
        <v>2.2000000000000002</v>
      </c>
      <c r="O1807">
        <v>25</v>
      </c>
      <c r="Q1807">
        <v>119.44000000000001</v>
      </c>
      <c r="R1807" s="1"/>
    </row>
    <row r="1808" spans="1:18" x14ac:dyDescent="0.2">
      <c r="A1808" s="1" t="s">
        <v>53</v>
      </c>
      <c r="B1808">
        <v>1</v>
      </c>
      <c r="C1808" s="1" t="s">
        <v>54</v>
      </c>
      <c r="D1808" s="2">
        <v>45812</v>
      </c>
      <c r="E1808" s="1" t="s">
        <v>48</v>
      </c>
      <c r="F1808" s="1" t="s">
        <v>49</v>
      </c>
      <c r="G1808">
        <v>2</v>
      </c>
      <c r="H1808" t="s">
        <v>76</v>
      </c>
      <c r="I1808">
        <v>0</v>
      </c>
      <c r="J1808" t="s">
        <v>51</v>
      </c>
      <c r="K1808" s="1" t="s">
        <v>49</v>
      </c>
      <c r="L1808">
        <v>3</v>
      </c>
      <c r="M1808">
        <v>32.299999999999997</v>
      </c>
      <c r="N1808">
        <v>0.60000000000000009</v>
      </c>
      <c r="O1808">
        <v>34</v>
      </c>
      <c r="Q1808">
        <v>31.699999999999996</v>
      </c>
      <c r="R1808" s="1"/>
    </row>
    <row r="1809" spans="1:18" x14ac:dyDescent="0.2">
      <c r="A1809" s="1" t="s">
        <v>53</v>
      </c>
      <c r="B1809">
        <v>1</v>
      </c>
      <c r="C1809" s="1" t="s">
        <v>109</v>
      </c>
      <c r="D1809" s="2">
        <v>45812</v>
      </c>
      <c r="E1809" s="1" t="s">
        <v>48</v>
      </c>
      <c r="F1809" s="1" t="s">
        <v>49</v>
      </c>
      <c r="G1809">
        <v>5</v>
      </c>
      <c r="H1809" t="s">
        <v>76</v>
      </c>
      <c r="I1809">
        <v>0</v>
      </c>
      <c r="J1809" t="s">
        <v>51</v>
      </c>
      <c r="K1809" s="1" t="s">
        <v>49</v>
      </c>
      <c r="L1809">
        <v>7</v>
      </c>
      <c r="M1809">
        <v>131.74</v>
      </c>
      <c r="N1809">
        <v>3.5</v>
      </c>
      <c r="Q1809">
        <v>128.24</v>
      </c>
      <c r="R1809" s="1"/>
    </row>
    <row r="1810" spans="1:18" x14ac:dyDescent="0.2">
      <c r="A1810" s="1" t="s">
        <v>46</v>
      </c>
      <c r="B1810">
        <v>2</v>
      </c>
      <c r="C1810" s="1" t="s">
        <v>74</v>
      </c>
      <c r="D1810" s="2">
        <v>45812</v>
      </c>
      <c r="E1810" s="1" t="s">
        <v>48</v>
      </c>
      <c r="F1810" s="1" t="s">
        <v>49</v>
      </c>
      <c r="G1810">
        <v>4</v>
      </c>
      <c r="H1810" t="s">
        <v>76</v>
      </c>
      <c r="I1810">
        <v>0</v>
      </c>
      <c r="J1810" t="s">
        <v>51</v>
      </c>
      <c r="K1810" s="1" t="s">
        <v>49</v>
      </c>
      <c r="L1810">
        <v>9</v>
      </c>
      <c r="M1810">
        <v>143.03</v>
      </c>
      <c r="N1810">
        <v>3.6</v>
      </c>
      <c r="Q1810">
        <v>139.43</v>
      </c>
      <c r="R1810" s="1"/>
    </row>
    <row r="1811" spans="1:18" x14ac:dyDescent="0.2">
      <c r="A1811" s="1" t="s">
        <v>53</v>
      </c>
      <c r="B1811">
        <v>2</v>
      </c>
      <c r="C1811" s="1" t="s">
        <v>74</v>
      </c>
      <c r="D1811" s="2">
        <v>45812</v>
      </c>
      <c r="E1811" s="1" t="s">
        <v>48</v>
      </c>
      <c r="F1811" s="1" t="s">
        <v>49</v>
      </c>
      <c r="G1811">
        <v>4</v>
      </c>
      <c r="H1811" t="s">
        <v>76</v>
      </c>
      <c r="I1811">
        <v>0</v>
      </c>
      <c r="J1811" t="s">
        <v>51</v>
      </c>
      <c r="K1811" s="1" t="s">
        <v>49</v>
      </c>
      <c r="L1811">
        <v>11</v>
      </c>
      <c r="M1811">
        <v>175.5</v>
      </c>
      <c r="N1811">
        <v>4.4000000000000004</v>
      </c>
      <c r="Q1811">
        <v>171.1</v>
      </c>
      <c r="R1811" s="1"/>
    </row>
    <row r="1812" spans="1:18" x14ac:dyDescent="0.2">
      <c r="A1812" s="1" t="s">
        <v>46</v>
      </c>
      <c r="B1812">
        <v>3</v>
      </c>
      <c r="C1812" s="1" t="s">
        <v>55</v>
      </c>
      <c r="D1812" s="2">
        <v>45812</v>
      </c>
      <c r="E1812" s="1" t="s">
        <v>48</v>
      </c>
      <c r="F1812" s="1" t="s">
        <v>49</v>
      </c>
      <c r="G1812">
        <v>7</v>
      </c>
      <c r="H1812">
        <v>5</v>
      </c>
      <c r="I1812">
        <v>0</v>
      </c>
      <c r="J1812" t="s">
        <v>51</v>
      </c>
      <c r="K1812" s="1" t="s">
        <v>49</v>
      </c>
      <c r="L1812">
        <v>7</v>
      </c>
      <c r="M1812">
        <v>244.76000000000002</v>
      </c>
      <c r="N1812">
        <v>4.8999999999999995</v>
      </c>
      <c r="Q1812">
        <v>239.86</v>
      </c>
      <c r="R1812" s="1"/>
    </row>
    <row r="1813" spans="1:18" x14ac:dyDescent="0.2">
      <c r="A1813" s="1" t="s">
        <v>53</v>
      </c>
      <c r="B1813">
        <v>3</v>
      </c>
      <c r="C1813" s="1" t="s">
        <v>55</v>
      </c>
      <c r="D1813" s="2">
        <v>45812</v>
      </c>
      <c r="E1813" s="1" t="s">
        <v>48</v>
      </c>
      <c r="F1813" s="1" t="s">
        <v>49</v>
      </c>
      <c r="G1813">
        <v>7</v>
      </c>
      <c r="H1813">
        <v>5</v>
      </c>
      <c r="I1813">
        <v>0</v>
      </c>
      <c r="J1813" t="s">
        <v>51</v>
      </c>
      <c r="K1813" s="1" t="s">
        <v>49</v>
      </c>
      <c r="L1813">
        <v>7</v>
      </c>
      <c r="M1813">
        <v>241.44</v>
      </c>
      <c r="N1813">
        <v>4.8999999999999995</v>
      </c>
      <c r="Q1813">
        <v>236.54</v>
      </c>
      <c r="R1813" s="1"/>
    </row>
    <row r="1814" spans="1:18" x14ac:dyDescent="0.2">
      <c r="A1814" s="1" t="s">
        <v>46</v>
      </c>
      <c r="B1814">
        <v>4</v>
      </c>
      <c r="C1814" s="1" t="s">
        <v>545</v>
      </c>
      <c r="D1814" s="2">
        <v>45812</v>
      </c>
      <c r="E1814" s="1" t="s">
        <v>281</v>
      </c>
      <c r="F1814" s="1" t="s">
        <v>49</v>
      </c>
      <c r="G1814">
        <v>22</v>
      </c>
      <c r="H1814" t="s">
        <v>134</v>
      </c>
      <c r="I1814" t="s">
        <v>94</v>
      </c>
      <c r="J1814">
        <v>500</v>
      </c>
      <c r="K1814" s="1" t="s">
        <v>49</v>
      </c>
      <c r="L1814">
        <v>10</v>
      </c>
      <c r="M1814">
        <v>567.29</v>
      </c>
      <c r="N1814">
        <v>27</v>
      </c>
      <c r="Q1814">
        <v>540.29</v>
      </c>
      <c r="R1814" s="1"/>
    </row>
    <row r="1815" spans="1:18" x14ac:dyDescent="0.2">
      <c r="A1815" s="1" t="s">
        <v>46</v>
      </c>
      <c r="B1815">
        <v>4</v>
      </c>
      <c r="C1815" s="1" t="s">
        <v>546</v>
      </c>
      <c r="D1815" s="2">
        <v>45812</v>
      </c>
      <c r="E1815" s="1" t="s">
        <v>48</v>
      </c>
      <c r="F1815" s="1" t="s">
        <v>49</v>
      </c>
      <c r="G1815">
        <v>22</v>
      </c>
      <c r="H1815" t="s">
        <v>209</v>
      </c>
      <c r="I1815" t="s">
        <v>100</v>
      </c>
      <c r="J1815">
        <v>50</v>
      </c>
      <c r="K1815" s="1" t="s">
        <v>49</v>
      </c>
      <c r="L1815">
        <v>1</v>
      </c>
      <c r="M1815">
        <v>55.08</v>
      </c>
      <c r="N1815">
        <v>2.8</v>
      </c>
      <c r="Q1815">
        <v>52.28</v>
      </c>
      <c r="R1815" s="1"/>
    </row>
    <row r="1816" spans="1:18" x14ac:dyDescent="0.2">
      <c r="A1816" s="1" t="s">
        <v>53</v>
      </c>
      <c r="B1816">
        <v>4</v>
      </c>
      <c r="C1816" s="1" t="s">
        <v>547</v>
      </c>
      <c r="D1816" s="2">
        <v>45812</v>
      </c>
      <c r="E1816" s="1" t="s">
        <v>57</v>
      </c>
      <c r="F1816" s="1" t="s">
        <v>49</v>
      </c>
      <c r="G1816">
        <v>27</v>
      </c>
      <c r="H1816">
        <v>6</v>
      </c>
      <c r="I1816">
        <v>0</v>
      </c>
      <c r="J1816">
        <v>100</v>
      </c>
      <c r="K1816" s="1" t="s">
        <v>49</v>
      </c>
      <c r="L1816">
        <v>4</v>
      </c>
      <c r="M1816">
        <v>231.69</v>
      </c>
      <c r="N1816">
        <v>13.6</v>
      </c>
      <c r="Q1816">
        <v>218.09</v>
      </c>
      <c r="R1816" s="1"/>
    </row>
    <row r="1817" spans="1:18" x14ac:dyDescent="0.2">
      <c r="A1817" s="1" t="s">
        <v>53</v>
      </c>
      <c r="B1817">
        <v>4</v>
      </c>
      <c r="C1817" s="1" t="s">
        <v>548</v>
      </c>
      <c r="D1817" s="2">
        <v>45812</v>
      </c>
      <c r="E1817" s="1" t="s">
        <v>245</v>
      </c>
      <c r="F1817" s="1" t="s">
        <v>49</v>
      </c>
      <c r="G1817" t="s">
        <v>247</v>
      </c>
      <c r="H1817" t="s">
        <v>201</v>
      </c>
      <c r="I1817" t="s">
        <v>135</v>
      </c>
      <c r="J1817">
        <v>100</v>
      </c>
      <c r="K1817" s="1" t="s">
        <v>49</v>
      </c>
      <c r="L1817">
        <v>2</v>
      </c>
      <c r="M1817">
        <v>95.63</v>
      </c>
      <c r="N1817">
        <v>6.8</v>
      </c>
      <c r="Q1817">
        <v>88.83</v>
      </c>
      <c r="R1817" s="1"/>
    </row>
    <row r="1818" spans="1:18" x14ac:dyDescent="0.2">
      <c r="A1818" s="1" t="s">
        <v>53</v>
      </c>
      <c r="B1818">
        <v>4</v>
      </c>
      <c r="C1818" s="1" t="s">
        <v>549</v>
      </c>
      <c r="D1818" s="2">
        <v>45812</v>
      </c>
      <c r="E1818" s="1" t="s">
        <v>281</v>
      </c>
      <c r="F1818" s="1" t="s">
        <v>49</v>
      </c>
      <c r="G1818">
        <v>28</v>
      </c>
      <c r="H1818" t="s">
        <v>134</v>
      </c>
      <c r="I1818" t="s">
        <v>94</v>
      </c>
      <c r="J1818">
        <v>1000</v>
      </c>
      <c r="K1818" s="1" t="s">
        <v>49</v>
      </c>
      <c r="L1818">
        <v>3</v>
      </c>
      <c r="M1818">
        <v>185.89000000000001</v>
      </c>
      <c r="N1818">
        <v>10.199999999999999</v>
      </c>
      <c r="Q1818">
        <v>175.69000000000003</v>
      </c>
      <c r="R1818" s="1"/>
    </row>
    <row r="1819" spans="1:18" x14ac:dyDescent="0.2">
      <c r="A1819" s="1" t="s">
        <v>53</v>
      </c>
      <c r="B1819">
        <v>4</v>
      </c>
      <c r="C1819" s="1" t="s">
        <v>550</v>
      </c>
      <c r="D1819" s="2">
        <v>45812</v>
      </c>
      <c r="E1819" s="1" t="s">
        <v>245</v>
      </c>
      <c r="F1819" s="1" t="s">
        <v>49</v>
      </c>
      <c r="G1819" t="s">
        <v>247</v>
      </c>
      <c r="H1819" t="s">
        <v>201</v>
      </c>
      <c r="I1819" t="s">
        <v>135</v>
      </c>
      <c r="J1819">
        <v>200</v>
      </c>
      <c r="K1819" s="1" t="s">
        <v>49</v>
      </c>
      <c r="L1819">
        <v>2</v>
      </c>
      <c r="M1819">
        <v>93.300000000000011</v>
      </c>
      <c r="N1819">
        <v>6.8</v>
      </c>
      <c r="Q1819">
        <v>86.500000000000014</v>
      </c>
      <c r="R1819" s="1"/>
    </row>
    <row r="1820" spans="1:18" x14ac:dyDescent="0.2">
      <c r="A1820" s="1" t="s">
        <v>46</v>
      </c>
      <c r="B1820">
        <v>5</v>
      </c>
      <c r="C1820" s="1" t="s">
        <v>263</v>
      </c>
      <c r="D1820" s="2">
        <v>45812</v>
      </c>
      <c r="E1820" s="1" t="s">
        <v>48</v>
      </c>
      <c r="F1820" s="1" t="s">
        <v>49</v>
      </c>
      <c r="G1820">
        <v>11</v>
      </c>
      <c r="H1820">
        <v>5</v>
      </c>
      <c r="I1820">
        <v>0</v>
      </c>
      <c r="J1820" t="s">
        <v>51</v>
      </c>
      <c r="K1820" s="1" t="s">
        <v>49</v>
      </c>
      <c r="L1820">
        <v>8</v>
      </c>
      <c r="M1820">
        <v>251.69000000000003</v>
      </c>
      <c r="N1820">
        <v>10.4</v>
      </c>
      <c r="Q1820">
        <v>241.29000000000002</v>
      </c>
      <c r="R1820" s="1"/>
    </row>
    <row r="1821" spans="1:18" x14ac:dyDescent="0.2">
      <c r="A1821" s="1" t="s">
        <v>46</v>
      </c>
      <c r="B1821">
        <v>5</v>
      </c>
      <c r="C1821" s="1" t="s">
        <v>269</v>
      </c>
      <c r="D1821" s="2">
        <v>45812</v>
      </c>
      <c r="E1821" s="1" t="s">
        <v>48</v>
      </c>
      <c r="F1821" s="1" t="s">
        <v>49</v>
      </c>
      <c r="G1821">
        <v>13</v>
      </c>
      <c r="H1821">
        <v>5</v>
      </c>
      <c r="I1821">
        <v>0</v>
      </c>
      <c r="J1821" t="s">
        <v>51</v>
      </c>
      <c r="K1821" s="1" t="s">
        <v>49</v>
      </c>
      <c r="L1821">
        <v>4</v>
      </c>
      <c r="M1821">
        <v>132.02000000000001</v>
      </c>
      <c r="N1821">
        <v>5.6999999999999993</v>
      </c>
      <c r="Q1821">
        <v>126.32000000000001</v>
      </c>
      <c r="R1821" s="1"/>
    </row>
    <row r="1822" spans="1:18" x14ac:dyDescent="0.2">
      <c r="A1822" s="1" t="s">
        <v>46</v>
      </c>
      <c r="B1822">
        <v>5</v>
      </c>
      <c r="C1822" s="1" t="s">
        <v>551</v>
      </c>
      <c r="D1822" s="2">
        <v>45812</v>
      </c>
      <c r="E1822" s="1" t="s">
        <v>48</v>
      </c>
      <c r="F1822" s="1" t="s">
        <v>49</v>
      </c>
      <c r="G1822">
        <v>13</v>
      </c>
      <c r="H1822" t="s">
        <v>209</v>
      </c>
      <c r="I1822" t="s">
        <v>51</v>
      </c>
      <c r="J1822">
        <v>100</v>
      </c>
      <c r="K1822" s="1" t="s">
        <v>49</v>
      </c>
      <c r="L1822">
        <v>2</v>
      </c>
      <c r="M1822">
        <v>96.75</v>
      </c>
      <c r="N1822">
        <v>3</v>
      </c>
      <c r="Q1822">
        <v>93.75</v>
      </c>
      <c r="R1822" s="1"/>
    </row>
    <row r="1823" spans="1:18" x14ac:dyDescent="0.2">
      <c r="A1823" s="1" t="s">
        <v>53</v>
      </c>
      <c r="B1823">
        <v>5</v>
      </c>
      <c r="C1823" s="1" t="s">
        <v>551</v>
      </c>
      <c r="D1823" s="2">
        <v>45812</v>
      </c>
      <c r="E1823" s="1" t="s">
        <v>48</v>
      </c>
      <c r="F1823" s="1" t="s">
        <v>49</v>
      </c>
      <c r="G1823">
        <v>13</v>
      </c>
      <c r="H1823" t="s">
        <v>209</v>
      </c>
      <c r="I1823" t="s">
        <v>51</v>
      </c>
      <c r="J1823">
        <v>100</v>
      </c>
      <c r="K1823" s="1" t="s">
        <v>49</v>
      </c>
      <c r="L1823">
        <v>14</v>
      </c>
      <c r="M1823">
        <v>515.01</v>
      </c>
      <c r="N1823">
        <v>18.2</v>
      </c>
      <c r="Q1823">
        <v>496.81</v>
      </c>
      <c r="R1823" s="1"/>
    </row>
    <row r="1824" spans="1:18" x14ac:dyDescent="0.2">
      <c r="A1824" s="1" t="s">
        <v>46</v>
      </c>
      <c r="B1824">
        <v>1</v>
      </c>
      <c r="C1824" s="1" t="s">
        <v>109</v>
      </c>
      <c r="D1824" s="2">
        <v>45813</v>
      </c>
      <c r="E1824" s="1" t="s">
        <v>48</v>
      </c>
      <c r="F1824" s="1" t="s">
        <v>49</v>
      </c>
      <c r="G1824">
        <v>5</v>
      </c>
      <c r="H1824" t="s">
        <v>76</v>
      </c>
      <c r="I1824">
        <v>0</v>
      </c>
      <c r="J1824" t="s">
        <v>51</v>
      </c>
      <c r="K1824" s="1" t="s">
        <v>49</v>
      </c>
      <c r="L1824">
        <v>8</v>
      </c>
      <c r="M1824">
        <v>169.76999999999998</v>
      </c>
      <c r="N1824">
        <v>4</v>
      </c>
      <c r="O1824">
        <v>13</v>
      </c>
      <c r="Q1824">
        <v>165.76999999999998</v>
      </c>
      <c r="R1824" s="1"/>
    </row>
    <row r="1825" spans="1:18" x14ac:dyDescent="0.2">
      <c r="A1825" s="1" t="s">
        <v>53</v>
      </c>
      <c r="B1825">
        <v>1</v>
      </c>
      <c r="C1825" s="1" t="s">
        <v>109</v>
      </c>
      <c r="D1825" s="2">
        <v>45813</v>
      </c>
      <c r="E1825" s="1" t="s">
        <v>48</v>
      </c>
      <c r="F1825" s="1" t="s">
        <v>49</v>
      </c>
      <c r="G1825">
        <v>5</v>
      </c>
      <c r="H1825" t="s">
        <v>76</v>
      </c>
      <c r="I1825">
        <v>0</v>
      </c>
      <c r="J1825" t="s">
        <v>51</v>
      </c>
      <c r="K1825" s="1" t="s">
        <v>49</v>
      </c>
      <c r="L1825">
        <v>6</v>
      </c>
      <c r="M1825">
        <v>109.82000000000001</v>
      </c>
      <c r="N1825">
        <v>3</v>
      </c>
      <c r="O1825">
        <v>20</v>
      </c>
      <c r="Q1825">
        <v>106.82000000000001</v>
      </c>
      <c r="R1825" s="1"/>
    </row>
    <row r="1826" spans="1:18" x14ac:dyDescent="0.2">
      <c r="A1826" s="1" t="s">
        <v>46</v>
      </c>
      <c r="B1826">
        <v>2</v>
      </c>
      <c r="C1826" s="1" t="s">
        <v>74</v>
      </c>
      <c r="D1826" s="2">
        <v>45813</v>
      </c>
      <c r="E1826" s="1" t="s">
        <v>48</v>
      </c>
      <c r="F1826" s="1" t="s">
        <v>49</v>
      </c>
      <c r="G1826">
        <v>4</v>
      </c>
      <c r="H1826" t="s">
        <v>76</v>
      </c>
      <c r="I1826">
        <v>0</v>
      </c>
      <c r="J1826" t="s">
        <v>51</v>
      </c>
      <c r="K1826" s="1" t="s">
        <v>49</v>
      </c>
      <c r="L1826">
        <v>9</v>
      </c>
      <c r="M1826">
        <v>136</v>
      </c>
      <c r="N1826">
        <v>3.6</v>
      </c>
      <c r="Q1826">
        <v>132.4</v>
      </c>
      <c r="R1826" s="1"/>
    </row>
    <row r="1827" spans="1:18" x14ac:dyDescent="0.2">
      <c r="A1827" s="1" t="s">
        <v>53</v>
      </c>
      <c r="B1827">
        <v>2</v>
      </c>
      <c r="C1827" s="1" t="s">
        <v>74</v>
      </c>
      <c r="D1827" s="2">
        <v>45813</v>
      </c>
      <c r="E1827" s="1" t="s">
        <v>48</v>
      </c>
      <c r="F1827" s="1" t="s">
        <v>49</v>
      </c>
      <c r="G1827">
        <v>4</v>
      </c>
      <c r="H1827" t="s">
        <v>76</v>
      </c>
      <c r="I1827">
        <v>0</v>
      </c>
      <c r="J1827" t="s">
        <v>51</v>
      </c>
      <c r="K1827" s="1" t="s">
        <v>49</v>
      </c>
      <c r="L1827">
        <v>7</v>
      </c>
      <c r="M1827">
        <v>111.10000000000002</v>
      </c>
      <c r="N1827">
        <v>2.8000000000000003</v>
      </c>
      <c r="Q1827">
        <v>108.30000000000003</v>
      </c>
      <c r="R1827" s="1"/>
    </row>
    <row r="1828" spans="1:18" x14ac:dyDescent="0.2">
      <c r="A1828" s="1" t="s">
        <v>46</v>
      </c>
      <c r="B1828">
        <v>3</v>
      </c>
      <c r="C1828" s="1" t="s">
        <v>55</v>
      </c>
      <c r="D1828" s="2">
        <v>45813</v>
      </c>
      <c r="E1828" s="1" t="s">
        <v>48</v>
      </c>
      <c r="F1828" s="1" t="s">
        <v>49</v>
      </c>
      <c r="G1828">
        <v>7</v>
      </c>
      <c r="H1828">
        <v>5</v>
      </c>
      <c r="I1828">
        <v>0</v>
      </c>
      <c r="J1828" t="s">
        <v>51</v>
      </c>
      <c r="K1828" s="1" t="s">
        <v>49</v>
      </c>
      <c r="L1828">
        <v>4</v>
      </c>
      <c r="M1828">
        <v>146.85</v>
      </c>
      <c r="N1828">
        <v>2.8</v>
      </c>
      <c r="Q1828">
        <v>144.04999999999998</v>
      </c>
      <c r="R1828" s="1"/>
    </row>
    <row r="1829" spans="1:18" x14ac:dyDescent="0.2">
      <c r="A1829" s="1" t="s">
        <v>46</v>
      </c>
      <c r="B1829">
        <v>3</v>
      </c>
      <c r="C1829" s="1" t="s">
        <v>58</v>
      </c>
      <c r="D1829" s="2">
        <v>45813</v>
      </c>
      <c r="E1829" s="1" t="s">
        <v>48</v>
      </c>
      <c r="F1829" s="1" t="s">
        <v>49</v>
      </c>
      <c r="G1829">
        <v>12</v>
      </c>
      <c r="H1829">
        <v>5</v>
      </c>
      <c r="I1829">
        <v>0</v>
      </c>
      <c r="J1829" t="s">
        <v>51</v>
      </c>
      <c r="K1829" s="1" t="s">
        <v>49</v>
      </c>
      <c r="L1829">
        <v>4</v>
      </c>
      <c r="M1829">
        <v>150.59</v>
      </c>
      <c r="N1829">
        <v>5.3</v>
      </c>
      <c r="Q1829">
        <v>145.29</v>
      </c>
      <c r="R1829" s="1"/>
    </row>
    <row r="1830" spans="1:18" x14ac:dyDescent="0.2">
      <c r="A1830" s="1" t="s">
        <v>53</v>
      </c>
      <c r="B1830">
        <v>3</v>
      </c>
      <c r="C1830" s="1" t="s">
        <v>58</v>
      </c>
      <c r="D1830" s="2">
        <v>45813</v>
      </c>
      <c r="E1830" s="1" t="s">
        <v>48</v>
      </c>
      <c r="F1830" s="1" t="s">
        <v>49</v>
      </c>
      <c r="G1830">
        <v>12</v>
      </c>
      <c r="H1830">
        <v>5</v>
      </c>
      <c r="I1830">
        <v>0</v>
      </c>
      <c r="J1830" t="s">
        <v>51</v>
      </c>
      <c r="K1830" s="1" t="s">
        <v>49</v>
      </c>
      <c r="L1830">
        <v>4</v>
      </c>
      <c r="M1830">
        <v>154.70999999999998</v>
      </c>
      <c r="N1830">
        <v>5.6</v>
      </c>
      <c r="Q1830">
        <v>149.10999999999999</v>
      </c>
      <c r="R1830" s="1"/>
    </row>
    <row r="1831" spans="1:18" x14ac:dyDescent="0.2">
      <c r="A1831" s="1" t="s">
        <v>46</v>
      </c>
      <c r="B1831">
        <v>4</v>
      </c>
      <c r="C1831" s="1" t="s">
        <v>548</v>
      </c>
      <c r="D1831" s="2">
        <v>45813</v>
      </c>
      <c r="E1831" s="1" t="s">
        <v>245</v>
      </c>
      <c r="F1831" s="1" t="s">
        <v>49</v>
      </c>
      <c r="G1831" t="s">
        <v>247</v>
      </c>
      <c r="H1831" t="s">
        <v>201</v>
      </c>
      <c r="I1831" t="s">
        <v>135</v>
      </c>
      <c r="J1831">
        <v>100</v>
      </c>
      <c r="K1831" s="1" t="s">
        <v>49</v>
      </c>
      <c r="L1831">
        <v>2</v>
      </c>
      <c r="M1831">
        <v>115.15</v>
      </c>
      <c r="N1831">
        <v>6.6999999999999993</v>
      </c>
      <c r="Q1831">
        <v>108.45</v>
      </c>
      <c r="R1831" s="1"/>
    </row>
    <row r="1832" spans="1:18" x14ac:dyDescent="0.2">
      <c r="A1832" s="1" t="s">
        <v>46</v>
      </c>
      <c r="B1832">
        <v>4</v>
      </c>
      <c r="C1832" s="1" t="s">
        <v>549</v>
      </c>
      <c r="D1832" s="2">
        <v>45813</v>
      </c>
      <c r="E1832" s="1" t="s">
        <v>281</v>
      </c>
      <c r="F1832" s="1" t="s">
        <v>49</v>
      </c>
      <c r="G1832">
        <v>28</v>
      </c>
      <c r="H1832" t="s">
        <v>134</v>
      </c>
      <c r="I1832" t="s">
        <v>94</v>
      </c>
      <c r="J1832">
        <v>1000</v>
      </c>
      <c r="K1832" s="1" t="s">
        <v>49</v>
      </c>
      <c r="L1832">
        <v>9</v>
      </c>
      <c r="M1832">
        <v>522.29</v>
      </c>
      <c r="N1832">
        <v>29.7</v>
      </c>
      <c r="Q1832">
        <v>492.59</v>
      </c>
      <c r="R1832" s="1"/>
    </row>
    <row r="1833" spans="1:18" x14ac:dyDescent="0.2">
      <c r="A1833" s="1" t="s">
        <v>53</v>
      </c>
      <c r="B1833">
        <v>4</v>
      </c>
      <c r="C1833" s="1" t="s">
        <v>549</v>
      </c>
      <c r="D1833" s="2">
        <v>45813</v>
      </c>
      <c r="E1833" s="1" t="s">
        <v>281</v>
      </c>
      <c r="F1833" s="1" t="s">
        <v>49</v>
      </c>
      <c r="G1833">
        <v>28</v>
      </c>
      <c r="H1833" t="s">
        <v>134</v>
      </c>
      <c r="I1833" t="s">
        <v>94</v>
      </c>
      <c r="J1833">
        <v>1000</v>
      </c>
      <c r="K1833" s="1" t="s">
        <v>49</v>
      </c>
      <c r="L1833">
        <v>7</v>
      </c>
      <c r="M1833">
        <v>431.58</v>
      </c>
      <c r="N1833">
        <v>24.5</v>
      </c>
      <c r="Q1833">
        <v>407.08</v>
      </c>
      <c r="R1833" s="1"/>
    </row>
    <row r="1834" spans="1:18" x14ac:dyDescent="0.2">
      <c r="A1834" s="1" t="s">
        <v>46</v>
      </c>
      <c r="B1834">
        <v>5</v>
      </c>
      <c r="C1834" s="1" t="s">
        <v>269</v>
      </c>
      <c r="D1834" s="2">
        <v>45813</v>
      </c>
      <c r="E1834" s="1" t="s">
        <v>48</v>
      </c>
      <c r="F1834" s="1" t="s">
        <v>49</v>
      </c>
      <c r="G1834">
        <v>13</v>
      </c>
      <c r="H1834">
        <v>5</v>
      </c>
      <c r="I1834">
        <v>0</v>
      </c>
      <c r="J1834" t="s">
        <v>51</v>
      </c>
      <c r="K1834" s="1" t="s">
        <v>49</v>
      </c>
      <c r="L1834">
        <v>9</v>
      </c>
      <c r="M1834">
        <v>327.17</v>
      </c>
      <c r="N1834">
        <v>13.5</v>
      </c>
      <c r="Q1834">
        <v>313.67</v>
      </c>
      <c r="R1834" s="1"/>
    </row>
    <row r="1835" spans="1:18" x14ac:dyDescent="0.2">
      <c r="A1835" s="1" t="s">
        <v>46</v>
      </c>
      <c r="B1835">
        <v>5</v>
      </c>
      <c r="C1835" s="1" t="s">
        <v>552</v>
      </c>
      <c r="D1835" s="2">
        <v>45813</v>
      </c>
      <c r="E1835" s="1" t="s">
        <v>281</v>
      </c>
      <c r="F1835" s="1" t="s">
        <v>49</v>
      </c>
      <c r="G1835">
        <v>18</v>
      </c>
      <c r="H1835" t="s">
        <v>134</v>
      </c>
      <c r="I1835" t="s">
        <v>94</v>
      </c>
      <c r="J1835">
        <v>1000</v>
      </c>
      <c r="K1835" s="1" t="s">
        <v>49</v>
      </c>
      <c r="L1835">
        <v>4</v>
      </c>
      <c r="M1835">
        <v>186.39999999999998</v>
      </c>
      <c r="N1835">
        <v>8.1</v>
      </c>
      <c r="Q1835">
        <v>178.29999999999998</v>
      </c>
      <c r="R1835" s="1"/>
    </row>
    <row r="1836" spans="1:18" x14ac:dyDescent="0.2">
      <c r="A1836" s="1" t="s">
        <v>53</v>
      </c>
      <c r="B1836">
        <v>5</v>
      </c>
      <c r="C1836" s="1" t="s">
        <v>552</v>
      </c>
      <c r="D1836" s="2">
        <v>45813</v>
      </c>
      <c r="E1836" s="1" t="s">
        <v>281</v>
      </c>
      <c r="F1836" s="1" t="s">
        <v>49</v>
      </c>
      <c r="G1836">
        <v>18</v>
      </c>
      <c r="H1836" t="s">
        <v>134</v>
      </c>
      <c r="I1836" t="s">
        <v>94</v>
      </c>
      <c r="J1836">
        <v>1000</v>
      </c>
      <c r="K1836" s="1" t="s">
        <v>49</v>
      </c>
      <c r="L1836">
        <v>8</v>
      </c>
      <c r="M1836">
        <v>452.53</v>
      </c>
      <c r="N1836">
        <v>17.600000000000001</v>
      </c>
      <c r="Q1836">
        <v>434.92999999999995</v>
      </c>
      <c r="R1836" s="1"/>
    </row>
    <row r="1837" spans="1:18" x14ac:dyDescent="0.2">
      <c r="A1837" s="1" t="s">
        <v>46</v>
      </c>
      <c r="B1837">
        <v>1</v>
      </c>
      <c r="C1837" s="1" t="s">
        <v>109</v>
      </c>
      <c r="D1837" s="2">
        <v>45820</v>
      </c>
      <c r="E1837" s="1" t="s">
        <v>48</v>
      </c>
      <c r="F1837" s="1" t="s">
        <v>49</v>
      </c>
      <c r="G1837">
        <v>5</v>
      </c>
      <c r="H1837" t="s">
        <v>76</v>
      </c>
      <c r="I1837">
        <v>0</v>
      </c>
      <c r="J1837" t="s">
        <v>51</v>
      </c>
      <c r="K1837" s="1" t="s">
        <v>49</v>
      </c>
      <c r="L1837">
        <v>8</v>
      </c>
      <c r="M1837">
        <v>117.72</v>
      </c>
      <c r="N1837">
        <v>4</v>
      </c>
      <c r="O1837">
        <v>55</v>
      </c>
      <c r="Q1837">
        <v>113.72</v>
      </c>
      <c r="R1837" s="1"/>
    </row>
    <row r="1838" spans="1:18" x14ac:dyDescent="0.2">
      <c r="A1838" s="1" t="s">
        <v>53</v>
      </c>
      <c r="B1838">
        <v>1</v>
      </c>
      <c r="C1838" s="1" t="s">
        <v>109</v>
      </c>
      <c r="D1838" s="2">
        <v>45820</v>
      </c>
      <c r="E1838" s="1" t="s">
        <v>48</v>
      </c>
      <c r="F1838" s="1" t="s">
        <v>49</v>
      </c>
      <c r="G1838">
        <v>5</v>
      </c>
      <c r="H1838" t="s">
        <v>76</v>
      </c>
      <c r="I1838">
        <v>0</v>
      </c>
      <c r="J1838" t="s">
        <v>51</v>
      </c>
      <c r="K1838" s="1" t="s">
        <v>49</v>
      </c>
      <c r="L1838">
        <v>9</v>
      </c>
      <c r="M1838">
        <v>190.32999999999998</v>
      </c>
      <c r="N1838">
        <v>4.5</v>
      </c>
      <c r="O1838">
        <v>35</v>
      </c>
      <c r="Q1838">
        <v>185.82999999999998</v>
      </c>
      <c r="R1838" s="1"/>
    </row>
    <row r="1839" spans="1:18" x14ac:dyDescent="0.2">
      <c r="A1839" s="1" t="s">
        <v>46</v>
      </c>
      <c r="B1839">
        <v>2</v>
      </c>
      <c r="C1839" s="1" t="s">
        <v>74</v>
      </c>
      <c r="D1839" s="2">
        <v>45820</v>
      </c>
      <c r="E1839" s="1" t="s">
        <v>48</v>
      </c>
      <c r="F1839" s="1" t="s">
        <v>49</v>
      </c>
      <c r="G1839">
        <v>4</v>
      </c>
      <c r="H1839" t="s">
        <v>76</v>
      </c>
      <c r="I1839">
        <v>0</v>
      </c>
      <c r="J1839" t="s">
        <v>51</v>
      </c>
      <c r="K1839" s="1" t="s">
        <v>49</v>
      </c>
      <c r="L1839">
        <v>7</v>
      </c>
      <c r="M1839">
        <v>115.13</v>
      </c>
      <c r="N1839">
        <v>2.8000000000000003</v>
      </c>
      <c r="Q1839">
        <v>112.33</v>
      </c>
      <c r="R1839" s="1"/>
    </row>
    <row r="1840" spans="1:18" x14ac:dyDescent="0.2">
      <c r="A1840" s="1" t="s">
        <v>53</v>
      </c>
      <c r="B1840">
        <v>2</v>
      </c>
      <c r="C1840" s="1" t="s">
        <v>74</v>
      </c>
      <c r="D1840" s="2">
        <v>45820</v>
      </c>
      <c r="E1840" s="1" t="s">
        <v>48</v>
      </c>
      <c r="F1840" s="1" t="s">
        <v>49</v>
      </c>
      <c r="G1840">
        <v>4</v>
      </c>
      <c r="H1840" t="s">
        <v>76</v>
      </c>
      <c r="I1840">
        <v>0</v>
      </c>
      <c r="J1840" t="s">
        <v>51</v>
      </c>
      <c r="K1840" s="1" t="s">
        <v>49</v>
      </c>
      <c r="L1840">
        <v>7</v>
      </c>
      <c r="M1840">
        <v>126.81</v>
      </c>
      <c r="N1840">
        <v>2.8000000000000003</v>
      </c>
      <c r="Q1840">
        <v>124.01</v>
      </c>
      <c r="R1840" s="1"/>
    </row>
    <row r="1841" spans="1:18" x14ac:dyDescent="0.2">
      <c r="A1841" s="1" t="s">
        <v>46</v>
      </c>
      <c r="B1841">
        <v>3</v>
      </c>
      <c r="C1841" s="1" t="s">
        <v>55</v>
      </c>
      <c r="D1841" s="2">
        <v>45820</v>
      </c>
      <c r="E1841" s="1" t="s">
        <v>48</v>
      </c>
      <c r="F1841" s="1" t="s">
        <v>49</v>
      </c>
      <c r="G1841">
        <v>7</v>
      </c>
      <c r="H1841">
        <v>5</v>
      </c>
      <c r="I1841">
        <v>0</v>
      </c>
      <c r="J1841" t="s">
        <v>51</v>
      </c>
      <c r="K1841" s="1" t="s">
        <v>49</v>
      </c>
      <c r="L1841">
        <v>7</v>
      </c>
      <c r="M1841">
        <v>179.07999999999998</v>
      </c>
      <c r="N1841">
        <v>4.8999999999999995</v>
      </c>
      <c r="Q1841">
        <v>174.17999999999998</v>
      </c>
      <c r="R1841" s="1"/>
    </row>
    <row r="1842" spans="1:18" x14ac:dyDescent="0.2">
      <c r="A1842" s="1" t="s">
        <v>53</v>
      </c>
      <c r="B1842">
        <v>3</v>
      </c>
      <c r="C1842" s="1" t="s">
        <v>55</v>
      </c>
      <c r="D1842" s="2">
        <v>45820</v>
      </c>
      <c r="E1842" s="1" t="s">
        <v>48</v>
      </c>
      <c r="F1842" s="1" t="s">
        <v>49</v>
      </c>
      <c r="G1842">
        <v>7</v>
      </c>
      <c r="H1842">
        <v>5</v>
      </c>
      <c r="I1842">
        <v>0</v>
      </c>
      <c r="J1842" t="s">
        <v>51</v>
      </c>
      <c r="K1842" s="1" t="s">
        <v>49</v>
      </c>
      <c r="L1842">
        <v>8</v>
      </c>
      <c r="M1842">
        <v>291.57000000000005</v>
      </c>
      <c r="N1842">
        <v>5.6</v>
      </c>
      <c r="Q1842">
        <v>285.97000000000003</v>
      </c>
      <c r="R1842" s="1"/>
    </row>
    <row r="1843" spans="1:18" x14ac:dyDescent="0.2">
      <c r="A1843" s="1" t="s">
        <v>46</v>
      </c>
      <c r="B1843">
        <v>4</v>
      </c>
      <c r="C1843" s="1" t="s">
        <v>553</v>
      </c>
      <c r="D1843" s="2">
        <v>45820</v>
      </c>
      <c r="E1843" s="1" t="s">
        <v>554</v>
      </c>
      <c r="F1843" s="1" t="s">
        <v>49</v>
      </c>
      <c r="G1843">
        <v>16</v>
      </c>
      <c r="H1843" t="s">
        <v>134</v>
      </c>
      <c r="I1843" t="s">
        <v>51</v>
      </c>
      <c r="J1843">
        <v>200</v>
      </c>
      <c r="K1843" s="1" t="s">
        <v>49</v>
      </c>
      <c r="L1843">
        <v>8</v>
      </c>
      <c r="M1843">
        <v>430.71999999999997</v>
      </c>
      <c r="N1843">
        <v>15.2</v>
      </c>
      <c r="Q1843">
        <v>415.52</v>
      </c>
      <c r="R1843" s="1"/>
    </row>
    <row r="1844" spans="1:18" x14ac:dyDescent="0.2">
      <c r="A1844" s="1" t="s">
        <v>53</v>
      </c>
      <c r="B1844">
        <v>4</v>
      </c>
      <c r="C1844" s="1" t="s">
        <v>553</v>
      </c>
      <c r="D1844" s="2">
        <v>45820</v>
      </c>
      <c r="E1844" s="1" t="s">
        <v>554</v>
      </c>
      <c r="F1844" s="1" t="s">
        <v>49</v>
      </c>
      <c r="G1844">
        <v>16</v>
      </c>
      <c r="H1844" t="s">
        <v>134</v>
      </c>
      <c r="I1844" t="s">
        <v>51</v>
      </c>
      <c r="J1844">
        <v>200</v>
      </c>
      <c r="K1844" s="1" t="s">
        <v>49</v>
      </c>
      <c r="L1844">
        <v>11</v>
      </c>
      <c r="M1844">
        <v>622.78</v>
      </c>
      <c r="N1844">
        <v>20.9</v>
      </c>
      <c r="Q1844">
        <v>601.88</v>
      </c>
      <c r="R1844" s="1"/>
    </row>
    <row r="1845" spans="1:18" x14ac:dyDescent="0.2">
      <c r="A1845" s="1" t="s">
        <v>46</v>
      </c>
      <c r="B1845">
        <v>5</v>
      </c>
      <c r="C1845" s="1" t="s">
        <v>58</v>
      </c>
      <c r="D1845" s="2">
        <v>45820</v>
      </c>
      <c r="E1845" s="1" t="s">
        <v>48</v>
      </c>
      <c r="F1845" s="1" t="s">
        <v>49</v>
      </c>
      <c r="G1845">
        <v>12</v>
      </c>
      <c r="H1845">
        <v>5</v>
      </c>
      <c r="I1845">
        <v>0</v>
      </c>
      <c r="J1845" t="s">
        <v>51</v>
      </c>
      <c r="K1845" s="1" t="s">
        <v>49</v>
      </c>
      <c r="L1845">
        <v>7</v>
      </c>
      <c r="M1845">
        <v>348.67</v>
      </c>
      <c r="N1845">
        <v>8.4</v>
      </c>
      <c r="Q1845">
        <v>340.27000000000004</v>
      </c>
      <c r="R1845" s="1"/>
    </row>
    <row r="1846" spans="1:18" x14ac:dyDescent="0.2">
      <c r="A1846" s="1" t="s">
        <v>53</v>
      </c>
      <c r="B1846">
        <v>5</v>
      </c>
      <c r="C1846" s="1" t="s">
        <v>58</v>
      </c>
      <c r="D1846" s="2">
        <v>45820</v>
      </c>
      <c r="E1846" s="1" t="s">
        <v>48</v>
      </c>
      <c r="F1846" s="1" t="s">
        <v>49</v>
      </c>
      <c r="G1846">
        <v>12</v>
      </c>
      <c r="H1846">
        <v>5</v>
      </c>
      <c r="I1846">
        <v>0</v>
      </c>
      <c r="J1846" t="s">
        <v>51</v>
      </c>
      <c r="K1846" s="1" t="s">
        <v>49</v>
      </c>
      <c r="L1846">
        <v>10</v>
      </c>
      <c r="M1846">
        <v>503.28000000000003</v>
      </c>
      <c r="N1846">
        <v>15</v>
      </c>
      <c r="Q1846">
        <v>488.28000000000003</v>
      </c>
      <c r="R1846" s="1"/>
    </row>
    <row r="1847" spans="1:18" x14ac:dyDescent="0.2">
      <c r="A1847" s="1" t="s">
        <v>46</v>
      </c>
      <c r="B1847">
        <v>1</v>
      </c>
      <c r="C1847" s="1" t="s">
        <v>109</v>
      </c>
      <c r="D1847" s="2">
        <v>45821</v>
      </c>
      <c r="E1847" s="1" t="s">
        <v>48</v>
      </c>
      <c r="F1847" s="1" t="s">
        <v>49</v>
      </c>
      <c r="G1847">
        <v>5</v>
      </c>
      <c r="H1847" t="s">
        <v>76</v>
      </c>
      <c r="I1847">
        <v>0</v>
      </c>
      <c r="J1847" t="s">
        <v>51</v>
      </c>
      <c r="K1847" s="1" t="s">
        <v>49</v>
      </c>
      <c r="L1847">
        <v>3</v>
      </c>
      <c r="M1847">
        <v>52.3</v>
      </c>
      <c r="N1847">
        <v>1.5</v>
      </c>
      <c r="O1847">
        <v>30</v>
      </c>
      <c r="Q1847">
        <v>50.8</v>
      </c>
      <c r="R1847" s="1"/>
    </row>
    <row r="1848" spans="1:18" x14ac:dyDescent="0.2">
      <c r="A1848" s="1" t="s">
        <v>46</v>
      </c>
      <c r="B1848">
        <v>1</v>
      </c>
      <c r="C1848" s="1" t="s">
        <v>47</v>
      </c>
      <c r="D1848" s="2">
        <v>45821</v>
      </c>
      <c r="E1848" s="1" t="s">
        <v>48</v>
      </c>
      <c r="F1848" s="1" t="s">
        <v>49</v>
      </c>
      <c r="G1848">
        <v>3</v>
      </c>
      <c r="H1848" t="s">
        <v>76</v>
      </c>
      <c r="I1848">
        <v>0</v>
      </c>
      <c r="J1848" t="s">
        <v>51</v>
      </c>
      <c r="K1848" s="1" t="s">
        <v>49</v>
      </c>
      <c r="L1848">
        <v>6</v>
      </c>
      <c r="M1848">
        <v>80.959999999999994</v>
      </c>
      <c r="N1848">
        <v>1.7999999999999998</v>
      </c>
      <c r="Q1848">
        <v>79.16</v>
      </c>
      <c r="R1848" s="1"/>
    </row>
    <row r="1849" spans="1:18" x14ac:dyDescent="0.2">
      <c r="A1849" s="1" t="s">
        <v>53</v>
      </c>
      <c r="B1849">
        <v>1</v>
      </c>
      <c r="C1849" s="1" t="s">
        <v>47</v>
      </c>
      <c r="D1849" s="2">
        <v>45821</v>
      </c>
      <c r="E1849" s="1" t="s">
        <v>48</v>
      </c>
      <c r="F1849" s="1" t="s">
        <v>49</v>
      </c>
      <c r="G1849">
        <v>3</v>
      </c>
      <c r="H1849" t="s">
        <v>76</v>
      </c>
      <c r="I1849">
        <v>0</v>
      </c>
      <c r="J1849" t="s">
        <v>51</v>
      </c>
      <c r="K1849" s="1" t="s">
        <v>49</v>
      </c>
      <c r="L1849">
        <v>10</v>
      </c>
      <c r="M1849">
        <v>149.81</v>
      </c>
      <c r="N1849">
        <v>3</v>
      </c>
      <c r="O1849">
        <v>35</v>
      </c>
      <c r="Q1849">
        <v>146.81</v>
      </c>
      <c r="R1849" s="1"/>
    </row>
    <row r="1850" spans="1:18" x14ac:dyDescent="0.2">
      <c r="A1850" s="1" t="s">
        <v>46</v>
      </c>
      <c r="B1850">
        <v>2</v>
      </c>
      <c r="C1850" s="1" t="s">
        <v>74</v>
      </c>
      <c r="D1850" s="2">
        <v>45821</v>
      </c>
      <c r="E1850" s="1" t="s">
        <v>48</v>
      </c>
      <c r="F1850" s="1" t="s">
        <v>49</v>
      </c>
      <c r="G1850">
        <v>4</v>
      </c>
      <c r="H1850" t="s">
        <v>76</v>
      </c>
      <c r="I1850">
        <v>0</v>
      </c>
      <c r="J1850" t="s">
        <v>51</v>
      </c>
      <c r="K1850" s="1" t="s">
        <v>49</v>
      </c>
      <c r="L1850">
        <v>10</v>
      </c>
      <c r="M1850">
        <v>155.21</v>
      </c>
      <c r="N1850">
        <v>4</v>
      </c>
      <c r="Q1850">
        <v>151.21</v>
      </c>
      <c r="R1850" s="1"/>
    </row>
    <row r="1851" spans="1:18" x14ac:dyDescent="0.2">
      <c r="A1851" s="1" t="s">
        <v>53</v>
      </c>
      <c r="B1851">
        <v>2</v>
      </c>
      <c r="C1851" s="1" t="s">
        <v>74</v>
      </c>
      <c r="D1851" s="2">
        <v>45821</v>
      </c>
      <c r="E1851" s="1" t="s">
        <v>48</v>
      </c>
      <c r="F1851" s="1" t="s">
        <v>49</v>
      </c>
      <c r="G1851">
        <v>4</v>
      </c>
      <c r="H1851" t="s">
        <v>76</v>
      </c>
      <c r="I1851">
        <v>0</v>
      </c>
      <c r="J1851" t="s">
        <v>51</v>
      </c>
      <c r="K1851" s="1" t="s">
        <v>49</v>
      </c>
      <c r="L1851">
        <v>8</v>
      </c>
      <c r="M1851">
        <v>134.32</v>
      </c>
      <c r="N1851">
        <v>3.2</v>
      </c>
      <c r="Q1851">
        <v>131.12</v>
      </c>
      <c r="R1851" s="1"/>
    </row>
    <row r="1852" spans="1:18" x14ac:dyDescent="0.2">
      <c r="A1852" s="1" t="s">
        <v>46</v>
      </c>
      <c r="B1852">
        <v>3</v>
      </c>
      <c r="C1852" s="1" t="s">
        <v>55</v>
      </c>
      <c r="D1852" s="2">
        <v>45821</v>
      </c>
      <c r="E1852" s="1" t="s">
        <v>48</v>
      </c>
      <c r="F1852" s="1" t="s">
        <v>49</v>
      </c>
      <c r="G1852">
        <v>7</v>
      </c>
      <c r="H1852">
        <v>5</v>
      </c>
      <c r="I1852">
        <v>0</v>
      </c>
      <c r="J1852" t="s">
        <v>51</v>
      </c>
      <c r="K1852" s="1" t="s">
        <v>49</v>
      </c>
      <c r="L1852">
        <v>9</v>
      </c>
      <c r="M1852">
        <v>299.11</v>
      </c>
      <c r="N1852">
        <v>6.3</v>
      </c>
      <c r="Q1852">
        <v>292.81</v>
      </c>
      <c r="R1852" s="1"/>
    </row>
    <row r="1853" spans="1:18" x14ac:dyDescent="0.2">
      <c r="A1853" s="1" t="s">
        <v>53</v>
      </c>
      <c r="B1853">
        <v>3</v>
      </c>
      <c r="C1853" s="1" t="s">
        <v>55</v>
      </c>
      <c r="D1853" s="2">
        <v>45821</v>
      </c>
      <c r="E1853" s="1" t="s">
        <v>48</v>
      </c>
      <c r="F1853" s="1" t="s">
        <v>49</v>
      </c>
      <c r="G1853">
        <v>7</v>
      </c>
      <c r="H1853">
        <v>5</v>
      </c>
      <c r="I1853">
        <v>0</v>
      </c>
      <c r="J1853" t="s">
        <v>51</v>
      </c>
      <c r="K1853" s="1" t="s">
        <v>49</v>
      </c>
      <c r="L1853">
        <v>8</v>
      </c>
      <c r="M1853">
        <v>272.33999999999997</v>
      </c>
      <c r="N1853">
        <v>7.2</v>
      </c>
      <c r="Q1853">
        <v>265.14</v>
      </c>
      <c r="R1853" s="1"/>
    </row>
    <row r="1854" spans="1:18" x14ac:dyDescent="0.2">
      <c r="A1854" s="1" t="s">
        <v>46</v>
      </c>
      <c r="B1854">
        <v>4</v>
      </c>
      <c r="C1854" s="1" t="s">
        <v>553</v>
      </c>
      <c r="D1854" s="2">
        <v>45821</v>
      </c>
      <c r="E1854" s="1" t="s">
        <v>554</v>
      </c>
      <c r="F1854" s="1" t="s">
        <v>49</v>
      </c>
      <c r="G1854">
        <v>16</v>
      </c>
      <c r="H1854" t="s">
        <v>134</v>
      </c>
      <c r="I1854" t="s">
        <v>51</v>
      </c>
      <c r="J1854">
        <v>200</v>
      </c>
      <c r="K1854" s="1" t="s">
        <v>49</v>
      </c>
      <c r="L1854">
        <v>6</v>
      </c>
      <c r="M1854">
        <v>290.7</v>
      </c>
      <c r="N1854">
        <v>9.6000000000000014</v>
      </c>
      <c r="Q1854">
        <v>281.09999999999997</v>
      </c>
      <c r="R1854" s="1"/>
    </row>
    <row r="1855" spans="1:18" x14ac:dyDescent="0.2">
      <c r="A1855" s="1" t="s">
        <v>46</v>
      </c>
      <c r="B1855">
        <v>4</v>
      </c>
      <c r="C1855" s="1" t="s">
        <v>555</v>
      </c>
      <c r="D1855" s="2">
        <v>45821</v>
      </c>
      <c r="E1855" s="1" t="s">
        <v>50</v>
      </c>
      <c r="F1855" s="1" t="s">
        <v>49</v>
      </c>
      <c r="G1855">
        <v>19</v>
      </c>
      <c r="H1855">
        <v>7</v>
      </c>
      <c r="I1855">
        <v>0</v>
      </c>
      <c r="J1855">
        <v>300</v>
      </c>
      <c r="K1855" s="1" t="s">
        <v>49</v>
      </c>
      <c r="L1855">
        <v>7</v>
      </c>
      <c r="M1855">
        <v>244.38000000000002</v>
      </c>
      <c r="N1855">
        <v>13.299999999999999</v>
      </c>
      <c r="Q1855">
        <v>231.08</v>
      </c>
      <c r="R1855" s="1"/>
    </row>
    <row r="1856" spans="1:18" x14ac:dyDescent="0.2">
      <c r="A1856" s="1" t="s">
        <v>53</v>
      </c>
      <c r="B1856">
        <v>4</v>
      </c>
      <c r="C1856" s="1" t="s">
        <v>555</v>
      </c>
      <c r="D1856" s="2">
        <v>45821</v>
      </c>
      <c r="E1856" s="1" t="s">
        <v>50</v>
      </c>
      <c r="F1856" s="1" t="s">
        <v>49</v>
      </c>
      <c r="G1856">
        <v>19</v>
      </c>
      <c r="H1856">
        <v>7</v>
      </c>
      <c r="I1856">
        <v>0</v>
      </c>
      <c r="J1856">
        <v>300</v>
      </c>
      <c r="K1856" s="1" t="s">
        <v>49</v>
      </c>
      <c r="L1856">
        <v>4</v>
      </c>
      <c r="M1856">
        <v>153.18</v>
      </c>
      <c r="N1856">
        <v>9.6</v>
      </c>
      <c r="Q1856">
        <v>143.58000000000001</v>
      </c>
      <c r="R1856" s="1"/>
    </row>
    <row r="1857" spans="1:18" x14ac:dyDescent="0.2">
      <c r="A1857" s="1" t="s">
        <v>53</v>
      </c>
      <c r="B1857">
        <v>4</v>
      </c>
      <c r="C1857" s="1" t="s">
        <v>547</v>
      </c>
      <c r="D1857" s="2">
        <v>45821</v>
      </c>
      <c r="E1857" s="1" t="s">
        <v>57</v>
      </c>
      <c r="F1857" s="1" t="s">
        <v>49</v>
      </c>
      <c r="G1857">
        <v>27</v>
      </c>
      <c r="H1857">
        <v>6</v>
      </c>
      <c r="I1857">
        <v>0</v>
      </c>
      <c r="J1857">
        <v>100</v>
      </c>
      <c r="K1857" s="1" t="s">
        <v>49</v>
      </c>
      <c r="L1857">
        <v>2</v>
      </c>
      <c r="M1857">
        <v>117.75999999999999</v>
      </c>
      <c r="N1857">
        <v>7.4</v>
      </c>
      <c r="Q1857">
        <v>110.35999999999999</v>
      </c>
      <c r="R1857" s="1"/>
    </row>
    <row r="1858" spans="1:18" x14ac:dyDescent="0.2">
      <c r="A1858" s="1" t="s">
        <v>53</v>
      </c>
      <c r="B1858">
        <v>4</v>
      </c>
      <c r="C1858" s="1" t="s">
        <v>96</v>
      </c>
      <c r="D1858" s="2">
        <v>45821</v>
      </c>
      <c r="E1858" s="1" t="s">
        <v>48</v>
      </c>
      <c r="F1858" s="1" t="s">
        <v>49</v>
      </c>
      <c r="G1858">
        <v>18</v>
      </c>
      <c r="H1858">
        <v>5</v>
      </c>
      <c r="I1858">
        <v>0</v>
      </c>
      <c r="J1858" t="s">
        <v>51</v>
      </c>
      <c r="K1858" s="1" t="s">
        <v>49</v>
      </c>
      <c r="L1858">
        <v>7</v>
      </c>
      <c r="M1858">
        <v>373.96</v>
      </c>
      <c r="N1858">
        <v>14.799999999999997</v>
      </c>
      <c r="Q1858">
        <v>359.15999999999997</v>
      </c>
      <c r="R1858" s="1"/>
    </row>
    <row r="1859" spans="1:18" x14ac:dyDescent="0.2">
      <c r="A1859" s="1" t="s">
        <v>46</v>
      </c>
      <c r="B1859">
        <v>5</v>
      </c>
      <c r="C1859" s="1" t="s">
        <v>58</v>
      </c>
      <c r="D1859" s="2">
        <v>45821</v>
      </c>
      <c r="E1859" s="1" t="s">
        <v>48</v>
      </c>
      <c r="F1859" s="1" t="s">
        <v>49</v>
      </c>
      <c r="G1859">
        <v>12</v>
      </c>
      <c r="H1859">
        <v>5</v>
      </c>
      <c r="I1859">
        <v>0</v>
      </c>
      <c r="J1859" t="s">
        <v>51</v>
      </c>
      <c r="K1859" s="1" t="s">
        <v>49</v>
      </c>
      <c r="L1859">
        <v>9</v>
      </c>
      <c r="M1859">
        <v>448.37999999999994</v>
      </c>
      <c r="N1859">
        <v>10.799999999999999</v>
      </c>
      <c r="Q1859">
        <v>437.57999999999993</v>
      </c>
      <c r="R1859" s="1"/>
    </row>
    <row r="1860" spans="1:18" x14ac:dyDescent="0.2">
      <c r="A1860" s="1" t="s">
        <v>46</v>
      </c>
      <c r="B1860">
        <v>5</v>
      </c>
      <c r="C1860" s="1" t="s">
        <v>66</v>
      </c>
      <c r="D1860" s="2">
        <v>45821</v>
      </c>
      <c r="E1860" s="1" t="s">
        <v>48</v>
      </c>
      <c r="F1860" s="1" t="s">
        <v>49</v>
      </c>
      <c r="G1860">
        <v>10</v>
      </c>
      <c r="H1860">
        <v>5</v>
      </c>
      <c r="I1860">
        <v>0</v>
      </c>
      <c r="J1860" t="s">
        <v>51</v>
      </c>
      <c r="K1860" s="1" t="s">
        <v>49</v>
      </c>
      <c r="L1860">
        <v>1</v>
      </c>
      <c r="M1860">
        <v>44.2</v>
      </c>
      <c r="N1860">
        <v>1.2</v>
      </c>
      <c r="Q1860">
        <v>43</v>
      </c>
      <c r="R1860" s="1"/>
    </row>
    <row r="1861" spans="1:18" x14ac:dyDescent="0.2">
      <c r="A1861" s="1" t="s">
        <v>53</v>
      </c>
      <c r="B1861">
        <v>5</v>
      </c>
      <c r="C1861" s="1" t="s">
        <v>66</v>
      </c>
      <c r="D1861" s="2">
        <v>45821</v>
      </c>
      <c r="E1861" s="1" t="s">
        <v>48</v>
      </c>
      <c r="F1861" s="1" t="s">
        <v>49</v>
      </c>
      <c r="G1861">
        <v>10</v>
      </c>
      <c r="H1861">
        <v>5</v>
      </c>
      <c r="I1861">
        <v>0</v>
      </c>
      <c r="J1861" t="s">
        <v>51</v>
      </c>
      <c r="K1861" s="1" t="s">
        <v>49</v>
      </c>
      <c r="L1861">
        <v>11</v>
      </c>
      <c r="M1861">
        <v>507.41999999999996</v>
      </c>
      <c r="N1861">
        <v>13.2</v>
      </c>
      <c r="Q1861">
        <v>494.21999999999997</v>
      </c>
      <c r="R1861" s="1"/>
    </row>
    <row r="1862" spans="1:18" x14ac:dyDescent="0.2">
      <c r="A1862" s="1" t="s">
        <v>46</v>
      </c>
      <c r="B1862">
        <v>1</v>
      </c>
      <c r="C1862" s="1" t="s">
        <v>47</v>
      </c>
      <c r="D1862" s="2">
        <v>45822</v>
      </c>
      <c r="E1862" s="1" t="s">
        <v>48</v>
      </c>
      <c r="F1862" s="1" t="s">
        <v>49</v>
      </c>
      <c r="G1862">
        <v>3</v>
      </c>
      <c r="H1862" t="s">
        <v>76</v>
      </c>
      <c r="I1862">
        <v>0</v>
      </c>
      <c r="J1862" t="s">
        <v>51</v>
      </c>
      <c r="K1862" s="1" t="s">
        <v>49</v>
      </c>
      <c r="L1862">
        <v>9</v>
      </c>
      <c r="M1862">
        <v>141.62</v>
      </c>
      <c r="N1862">
        <v>2.6999999999999997</v>
      </c>
      <c r="O1862">
        <v>34</v>
      </c>
      <c r="Q1862">
        <v>138.92000000000002</v>
      </c>
      <c r="R1862" s="1"/>
    </row>
    <row r="1863" spans="1:18" x14ac:dyDescent="0.2">
      <c r="A1863" s="1" t="s">
        <v>53</v>
      </c>
      <c r="B1863">
        <v>1</v>
      </c>
      <c r="C1863" s="1" t="s">
        <v>47</v>
      </c>
      <c r="D1863" s="2">
        <v>45822</v>
      </c>
      <c r="E1863" s="1" t="s">
        <v>48</v>
      </c>
      <c r="F1863" s="1" t="s">
        <v>49</v>
      </c>
      <c r="G1863">
        <v>3</v>
      </c>
      <c r="H1863" t="s">
        <v>76</v>
      </c>
      <c r="I1863">
        <v>0</v>
      </c>
      <c r="J1863" t="s">
        <v>51</v>
      </c>
      <c r="K1863" s="1" t="s">
        <v>49</v>
      </c>
      <c r="L1863">
        <v>9</v>
      </c>
      <c r="M1863">
        <v>151.08999999999997</v>
      </c>
      <c r="N1863">
        <v>2.6999999999999997</v>
      </c>
      <c r="O1863">
        <v>23</v>
      </c>
      <c r="Q1863">
        <v>148.38999999999999</v>
      </c>
      <c r="R1863" s="1"/>
    </row>
    <row r="1864" spans="1:18" x14ac:dyDescent="0.2">
      <c r="A1864" s="1" t="s">
        <v>46</v>
      </c>
      <c r="B1864">
        <v>2</v>
      </c>
      <c r="C1864" s="1" t="s">
        <v>74</v>
      </c>
      <c r="D1864" s="2">
        <v>45822</v>
      </c>
      <c r="E1864" s="1" t="s">
        <v>48</v>
      </c>
      <c r="F1864" s="1" t="s">
        <v>49</v>
      </c>
      <c r="G1864">
        <v>4</v>
      </c>
      <c r="H1864" t="s">
        <v>76</v>
      </c>
      <c r="I1864">
        <v>0</v>
      </c>
      <c r="J1864" t="s">
        <v>51</v>
      </c>
      <c r="K1864" s="1" t="s">
        <v>49</v>
      </c>
      <c r="L1864">
        <v>8</v>
      </c>
      <c r="M1864">
        <v>128.91999999999999</v>
      </c>
      <c r="N1864">
        <v>3.2</v>
      </c>
      <c r="Q1864">
        <v>125.71999999999998</v>
      </c>
      <c r="R1864" s="1"/>
    </row>
    <row r="1865" spans="1:18" x14ac:dyDescent="0.2">
      <c r="A1865" s="1" t="s">
        <v>53</v>
      </c>
      <c r="B1865">
        <v>2</v>
      </c>
      <c r="C1865" s="1" t="s">
        <v>74</v>
      </c>
      <c r="D1865" s="2">
        <v>45822</v>
      </c>
      <c r="E1865" s="1" t="s">
        <v>48</v>
      </c>
      <c r="F1865" s="1" t="s">
        <v>49</v>
      </c>
      <c r="G1865">
        <v>4</v>
      </c>
      <c r="H1865" t="s">
        <v>76</v>
      </c>
      <c r="I1865">
        <v>0</v>
      </c>
      <c r="J1865" t="s">
        <v>51</v>
      </c>
      <c r="K1865" s="1" t="s">
        <v>49</v>
      </c>
      <c r="L1865">
        <v>7</v>
      </c>
      <c r="M1865">
        <v>145.44999999999999</v>
      </c>
      <c r="N1865">
        <v>2.8000000000000003</v>
      </c>
      <c r="Q1865">
        <v>142.64999999999998</v>
      </c>
      <c r="R1865" s="1"/>
    </row>
    <row r="1866" spans="1:18" x14ac:dyDescent="0.2">
      <c r="A1866" s="1" t="s">
        <v>46</v>
      </c>
      <c r="B1866">
        <v>3</v>
      </c>
      <c r="C1866" s="1" t="s">
        <v>55</v>
      </c>
      <c r="D1866" s="2">
        <v>45822</v>
      </c>
      <c r="E1866" s="1" t="s">
        <v>48</v>
      </c>
      <c r="F1866" s="1" t="s">
        <v>49</v>
      </c>
      <c r="G1866">
        <v>7</v>
      </c>
      <c r="H1866">
        <v>5</v>
      </c>
      <c r="I1866">
        <v>0</v>
      </c>
      <c r="J1866" t="s">
        <v>51</v>
      </c>
      <c r="K1866" s="1" t="s">
        <v>49</v>
      </c>
      <c r="L1866">
        <v>3</v>
      </c>
      <c r="M1866">
        <v>101.8</v>
      </c>
      <c r="N1866">
        <v>2.0999999999999996</v>
      </c>
      <c r="Q1866">
        <v>99.7</v>
      </c>
      <c r="R1866" s="1"/>
    </row>
    <row r="1867" spans="1:18" x14ac:dyDescent="0.2">
      <c r="A1867" s="1" t="s">
        <v>46</v>
      </c>
      <c r="B1867">
        <v>3</v>
      </c>
      <c r="C1867" s="1" t="s">
        <v>83</v>
      </c>
      <c r="D1867" s="2">
        <v>45822</v>
      </c>
      <c r="E1867" s="1" t="s">
        <v>48</v>
      </c>
      <c r="F1867" s="1" t="s">
        <v>49</v>
      </c>
      <c r="G1867">
        <v>8</v>
      </c>
      <c r="H1867">
        <v>5</v>
      </c>
      <c r="I1867">
        <v>0</v>
      </c>
      <c r="J1867" t="s">
        <v>51</v>
      </c>
      <c r="K1867" s="1" t="s">
        <v>49</v>
      </c>
      <c r="L1867">
        <v>4</v>
      </c>
      <c r="M1867">
        <v>144.70999999999998</v>
      </c>
      <c r="N1867">
        <v>3.2</v>
      </c>
      <c r="Q1867">
        <v>141.51</v>
      </c>
      <c r="R1867" s="1"/>
    </row>
    <row r="1868" spans="1:18" x14ac:dyDescent="0.2">
      <c r="A1868" s="1" t="s">
        <v>53</v>
      </c>
      <c r="B1868">
        <v>3</v>
      </c>
      <c r="C1868" s="1" t="s">
        <v>83</v>
      </c>
      <c r="D1868" s="2">
        <v>45822</v>
      </c>
      <c r="E1868" s="1" t="s">
        <v>48</v>
      </c>
      <c r="F1868" s="1" t="s">
        <v>49</v>
      </c>
      <c r="G1868">
        <v>8</v>
      </c>
      <c r="H1868">
        <v>5</v>
      </c>
      <c r="I1868">
        <v>0</v>
      </c>
      <c r="J1868" t="s">
        <v>51</v>
      </c>
      <c r="K1868" s="1" t="s">
        <v>49</v>
      </c>
      <c r="L1868">
        <v>7</v>
      </c>
      <c r="M1868">
        <v>278.43</v>
      </c>
      <c r="N1868">
        <v>5.6000000000000005</v>
      </c>
      <c r="Q1868">
        <v>272.83</v>
      </c>
      <c r="R1868" s="1"/>
    </row>
    <row r="1869" spans="1:18" x14ac:dyDescent="0.2">
      <c r="A1869" s="1" t="s">
        <v>46</v>
      </c>
      <c r="B1869">
        <v>4</v>
      </c>
      <c r="C1869" s="1" t="s">
        <v>552</v>
      </c>
      <c r="D1869" s="2">
        <v>45822</v>
      </c>
      <c r="E1869" s="1" t="s">
        <v>281</v>
      </c>
      <c r="F1869" s="1" t="s">
        <v>49</v>
      </c>
      <c r="G1869">
        <v>18</v>
      </c>
      <c r="H1869" t="s">
        <v>134</v>
      </c>
      <c r="I1869" t="s">
        <v>94</v>
      </c>
      <c r="J1869">
        <v>1000</v>
      </c>
      <c r="K1869" s="1" t="s">
        <v>49</v>
      </c>
      <c r="L1869">
        <v>11</v>
      </c>
      <c r="M1869">
        <v>589.9799999999999</v>
      </c>
      <c r="N1869">
        <v>19.8</v>
      </c>
      <c r="Q1869">
        <v>570.17999999999995</v>
      </c>
      <c r="R1869" s="1"/>
    </row>
    <row r="1870" spans="1:18" x14ac:dyDescent="0.2">
      <c r="A1870" s="1" t="s">
        <v>53</v>
      </c>
      <c r="B1870">
        <v>4</v>
      </c>
      <c r="C1870" s="1" t="s">
        <v>552</v>
      </c>
      <c r="D1870" s="2">
        <v>45822</v>
      </c>
      <c r="E1870" s="1" t="s">
        <v>281</v>
      </c>
      <c r="F1870" s="1" t="s">
        <v>49</v>
      </c>
      <c r="G1870">
        <v>18</v>
      </c>
      <c r="H1870" t="s">
        <v>134</v>
      </c>
      <c r="I1870" t="s">
        <v>94</v>
      </c>
      <c r="J1870">
        <v>1000</v>
      </c>
      <c r="K1870" s="1" t="s">
        <v>49</v>
      </c>
      <c r="L1870">
        <v>6</v>
      </c>
      <c r="M1870">
        <v>312.94</v>
      </c>
      <c r="N1870">
        <v>11.8</v>
      </c>
      <c r="Q1870">
        <v>301.14</v>
      </c>
      <c r="R1870" s="1"/>
    </row>
    <row r="1871" spans="1:18" x14ac:dyDescent="0.2">
      <c r="A1871" s="1" t="s">
        <v>53</v>
      </c>
      <c r="B1871">
        <v>4</v>
      </c>
      <c r="C1871" s="1" t="s">
        <v>96</v>
      </c>
      <c r="D1871" s="2">
        <v>45822</v>
      </c>
      <c r="E1871" s="1" t="s">
        <v>48</v>
      </c>
      <c r="F1871" s="1" t="s">
        <v>49</v>
      </c>
      <c r="G1871">
        <v>18</v>
      </c>
      <c r="H1871">
        <v>5</v>
      </c>
      <c r="I1871">
        <v>0</v>
      </c>
      <c r="J1871" t="s">
        <v>51</v>
      </c>
      <c r="K1871" s="1" t="s">
        <v>49</v>
      </c>
      <c r="L1871">
        <v>11</v>
      </c>
      <c r="M1871">
        <v>482.61999999999995</v>
      </c>
      <c r="N1871">
        <v>24.200000000000003</v>
      </c>
      <c r="Q1871">
        <v>458.41999999999996</v>
      </c>
      <c r="R1871" s="1"/>
    </row>
    <row r="1872" spans="1:18" x14ac:dyDescent="0.2">
      <c r="A1872" s="1" t="s">
        <v>46</v>
      </c>
      <c r="B1872">
        <v>5</v>
      </c>
      <c r="C1872" s="1" t="s">
        <v>66</v>
      </c>
      <c r="D1872" s="2">
        <v>45822</v>
      </c>
      <c r="E1872" s="1" t="s">
        <v>48</v>
      </c>
      <c r="F1872" s="1" t="s">
        <v>49</v>
      </c>
      <c r="G1872">
        <v>10</v>
      </c>
      <c r="H1872">
        <v>5</v>
      </c>
      <c r="I1872">
        <v>0</v>
      </c>
      <c r="J1872" t="s">
        <v>51</v>
      </c>
      <c r="K1872" s="1" t="s">
        <v>49</v>
      </c>
      <c r="L1872">
        <v>9</v>
      </c>
      <c r="M1872">
        <v>400.13</v>
      </c>
      <c r="N1872">
        <v>10.799999999999999</v>
      </c>
      <c r="Q1872">
        <v>389.33</v>
      </c>
      <c r="R1872" s="1"/>
    </row>
    <row r="1873" spans="1:18" x14ac:dyDescent="0.2">
      <c r="A1873" s="1" t="s">
        <v>53</v>
      </c>
      <c r="B1873">
        <v>5</v>
      </c>
      <c r="C1873" s="1" t="s">
        <v>66</v>
      </c>
      <c r="D1873" s="2">
        <v>45822</v>
      </c>
      <c r="E1873" s="1" t="s">
        <v>48</v>
      </c>
      <c r="F1873" s="1" t="s">
        <v>49</v>
      </c>
      <c r="G1873">
        <v>10</v>
      </c>
      <c r="H1873">
        <v>5</v>
      </c>
      <c r="I1873">
        <v>0</v>
      </c>
      <c r="J1873" t="s">
        <v>51</v>
      </c>
      <c r="K1873" s="1" t="s">
        <v>49</v>
      </c>
      <c r="L1873">
        <v>4</v>
      </c>
      <c r="M1873">
        <v>184.26999999999998</v>
      </c>
      <c r="N1873">
        <v>4.8</v>
      </c>
      <c r="Q1873">
        <v>179.46999999999997</v>
      </c>
      <c r="R1873" s="1"/>
    </row>
    <row r="1874" spans="1:18" x14ac:dyDescent="0.2">
      <c r="A1874" s="1" t="s">
        <v>53</v>
      </c>
      <c r="B1874">
        <v>5</v>
      </c>
      <c r="C1874" s="1" t="s">
        <v>87</v>
      </c>
      <c r="D1874" s="2">
        <v>45822</v>
      </c>
      <c r="E1874" s="1" t="s">
        <v>48</v>
      </c>
      <c r="F1874" s="1" t="s">
        <v>49</v>
      </c>
      <c r="G1874">
        <v>14</v>
      </c>
      <c r="H1874">
        <v>5</v>
      </c>
      <c r="I1874">
        <v>0</v>
      </c>
      <c r="J1874" t="s">
        <v>51</v>
      </c>
      <c r="K1874" s="1" t="s">
        <v>49</v>
      </c>
      <c r="L1874">
        <v>5</v>
      </c>
      <c r="M1874">
        <v>269.01000000000005</v>
      </c>
      <c r="N1874">
        <v>8.5</v>
      </c>
      <c r="Q1874">
        <v>260.51000000000005</v>
      </c>
      <c r="R1874" s="1"/>
    </row>
    <row r="1875" spans="1:18" x14ac:dyDescent="0.2">
      <c r="A1875" s="1" t="s">
        <v>46</v>
      </c>
      <c r="B1875">
        <v>1</v>
      </c>
      <c r="C1875" s="1" t="s">
        <v>47</v>
      </c>
      <c r="D1875" s="2">
        <v>45823</v>
      </c>
      <c r="E1875" s="1" t="s">
        <v>48</v>
      </c>
      <c r="F1875" s="1" t="s">
        <v>49</v>
      </c>
      <c r="G1875">
        <v>3</v>
      </c>
      <c r="H1875" t="s">
        <v>76</v>
      </c>
      <c r="I1875">
        <v>0</v>
      </c>
      <c r="J1875" t="s">
        <v>51</v>
      </c>
      <c r="K1875" s="1" t="s">
        <v>49</v>
      </c>
      <c r="L1875">
        <v>7</v>
      </c>
      <c r="M1875">
        <v>103.75</v>
      </c>
      <c r="N1875">
        <v>2.1</v>
      </c>
      <c r="O1875">
        <v>25</v>
      </c>
      <c r="Q1875">
        <v>101.65</v>
      </c>
      <c r="R1875" s="1"/>
    </row>
    <row r="1876" spans="1:18" x14ac:dyDescent="0.2">
      <c r="A1876" s="1" t="s">
        <v>46</v>
      </c>
      <c r="B1876">
        <v>1</v>
      </c>
      <c r="C1876" s="1" t="s">
        <v>54</v>
      </c>
      <c r="D1876" s="2">
        <v>45823</v>
      </c>
      <c r="E1876" s="1" t="s">
        <v>48</v>
      </c>
      <c r="F1876" s="1" t="s">
        <v>49</v>
      </c>
      <c r="G1876">
        <v>2</v>
      </c>
      <c r="H1876" t="s">
        <v>76</v>
      </c>
      <c r="I1876">
        <v>0</v>
      </c>
      <c r="J1876" t="s">
        <v>51</v>
      </c>
      <c r="K1876" s="1" t="s">
        <v>49</v>
      </c>
      <c r="L1876">
        <v>2</v>
      </c>
      <c r="M1876">
        <v>52.36</v>
      </c>
      <c r="N1876">
        <v>0.4</v>
      </c>
      <c r="Q1876">
        <v>51.96</v>
      </c>
      <c r="R1876" s="1"/>
    </row>
    <row r="1877" spans="1:18" x14ac:dyDescent="0.2">
      <c r="A1877" s="1" t="s">
        <v>53</v>
      </c>
      <c r="B1877">
        <v>1</v>
      </c>
      <c r="C1877" s="1" t="s">
        <v>54</v>
      </c>
      <c r="D1877" s="2">
        <v>45823</v>
      </c>
      <c r="E1877" s="1" t="s">
        <v>48</v>
      </c>
      <c r="F1877" s="1" t="s">
        <v>49</v>
      </c>
      <c r="G1877">
        <v>2</v>
      </c>
      <c r="H1877" t="s">
        <v>76</v>
      </c>
      <c r="I1877">
        <v>0</v>
      </c>
      <c r="J1877" t="s">
        <v>51</v>
      </c>
      <c r="K1877" s="1" t="s">
        <v>49</v>
      </c>
      <c r="L1877">
        <v>7</v>
      </c>
      <c r="M1877">
        <v>145.54</v>
      </c>
      <c r="N1877">
        <v>1.4000000000000001</v>
      </c>
      <c r="O1877">
        <v>20</v>
      </c>
      <c r="Q1877">
        <v>144.13999999999999</v>
      </c>
      <c r="R1877" s="1"/>
    </row>
    <row r="1878" spans="1:18" x14ac:dyDescent="0.2">
      <c r="A1878" s="1" t="s">
        <v>46</v>
      </c>
      <c r="B1878">
        <v>2</v>
      </c>
      <c r="C1878" s="1" t="s">
        <v>74</v>
      </c>
      <c r="D1878" s="2">
        <v>45823</v>
      </c>
      <c r="E1878" s="1" t="s">
        <v>48</v>
      </c>
      <c r="F1878" s="1" t="s">
        <v>49</v>
      </c>
      <c r="G1878">
        <v>4</v>
      </c>
      <c r="H1878" t="s">
        <v>76</v>
      </c>
      <c r="I1878">
        <v>0</v>
      </c>
      <c r="J1878" t="s">
        <v>51</v>
      </c>
      <c r="K1878" s="1" t="s">
        <v>49</v>
      </c>
      <c r="L1878">
        <v>10</v>
      </c>
      <c r="M1878">
        <v>157.23999999999998</v>
      </c>
      <c r="N1878">
        <v>4</v>
      </c>
      <c r="Q1878">
        <v>153.23999999999998</v>
      </c>
      <c r="R1878" s="1"/>
    </row>
    <row r="1879" spans="1:18" x14ac:dyDescent="0.2">
      <c r="A1879" s="1" t="s">
        <v>53</v>
      </c>
      <c r="B1879">
        <v>2</v>
      </c>
      <c r="C1879" s="1" t="s">
        <v>74</v>
      </c>
      <c r="D1879" s="2">
        <v>45823</v>
      </c>
      <c r="E1879" s="1" t="s">
        <v>48</v>
      </c>
      <c r="F1879" s="1" t="s">
        <v>49</v>
      </c>
      <c r="G1879">
        <v>4</v>
      </c>
      <c r="H1879" t="s">
        <v>76</v>
      </c>
      <c r="I1879">
        <v>0</v>
      </c>
      <c r="J1879" t="s">
        <v>51</v>
      </c>
      <c r="K1879" s="1" t="s">
        <v>49</v>
      </c>
      <c r="L1879">
        <v>10</v>
      </c>
      <c r="M1879">
        <v>153.13</v>
      </c>
      <c r="N1879">
        <v>4</v>
      </c>
      <c r="Q1879">
        <v>149.13</v>
      </c>
      <c r="R1879" s="1"/>
    </row>
    <row r="1880" spans="1:18" x14ac:dyDescent="0.2">
      <c r="A1880" s="1" t="s">
        <v>46</v>
      </c>
      <c r="B1880">
        <v>3</v>
      </c>
      <c r="C1880" s="1" t="s">
        <v>83</v>
      </c>
      <c r="D1880" s="2">
        <v>45823</v>
      </c>
      <c r="E1880" s="1" t="s">
        <v>48</v>
      </c>
      <c r="F1880" s="1" t="s">
        <v>49</v>
      </c>
      <c r="G1880">
        <v>8</v>
      </c>
      <c r="H1880">
        <v>5</v>
      </c>
      <c r="I1880">
        <v>0</v>
      </c>
      <c r="J1880" t="s">
        <v>51</v>
      </c>
      <c r="K1880" s="1" t="s">
        <v>49</v>
      </c>
      <c r="L1880">
        <v>4</v>
      </c>
      <c r="M1880">
        <v>157.34</v>
      </c>
      <c r="N1880">
        <v>4</v>
      </c>
      <c r="Q1880">
        <v>153.34</v>
      </c>
      <c r="R1880" s="1"/>
    </row>
    <row r="1881" spans="1:18" x14ac:dyDescent="0.2">
      <c r="A1881" s="1" t="s">
        <v>46</v>
      </c>
      <c r="B1881">
        <v>3</v>
      </c>
      <c r="C1881" s="1" t="s">
        <v>73</v>
      </c>
      <c r="D1881" s="2">
        <v>45823</v>
      </c>
      <c r="E1881" s="1" t="s">
        <v>48</v>
      </c>
      <c r="F1881" s="1" t="s">
        <v>49</v>
      </c>
      <c r="G1881">
        <v>9</v>
      </c>
      <c r="H1881">
        <v>5</v>
      </c>
      <c r="I1881">
        <v>0</v>
      </c>
      <c r="J1881" t="s">
        <v>51</v>
      </c>
      <c r="K1881" s="1" t="s">
        <v>49</v>
      </c>
      <c r="L1881">
        <v>3</v>
      </c>
      <c r="M1881">
        <v>127.38</v>
      </c>
      <c r="N1881">
        <v>3.3000000000000003</v>
      </c>
      <c r="Q1881">
        <v>124.08</v>
      </c>
      <c r="R1881" s="1"/>
    </row>
    <row r="1882" spans="1:18" x14ac:dyDescent="0.2">
      <c r="A1882" s="1" t="s">
        <v>53</v>
      </c>
      <c r="B1882">
        <v>3</v>
      </c>
      <c r="C1882" s="1" t="s">
        <v>73</v>
      </c>
      <c r="D1882" s="2">
        <v>45823</v>
      </c>
      <c r="E1882" s="1" t="s">
        <v>48</v>
      </c>
      <c r="F1882" s="1" t="s">
        <v>49</v>
      </c>
      <c r="G1882">
        <v>9</v>
      </c>
      <c r="H1882">
        <v>5</v>
      </c>
      <c r="I1882">
        <v>0</v>
      </c>
      <c r="J1882" t="s">
        <v>51</v>
      </c>
      <c r="K1882" s="1" t="s">
        <v>49</v>
      </c>
      <c r="L1882">
        <v>6</v>
      </c>
      <c r="M1882">
        <v>239.12</v>
      </c>
      <c r="N1882">
        <v>5.4</v>
      </c>
      <c r="Q1882">
        <v>233.72</v>
      </c>
      <c r="R1882" s="1"/>
    </row>
    <row r="1883" spans="1:18" x14ac:dyDescent="0.2">
      <c r="A1883" s="1" t="s">
        <v>46</v>
      </c>
      <c r="B1883">
        <v>4</v>
      </c>
      <c r="C1883" s="1" t="s">
        <v>556</v>
      </c>
      <c r="D1883" s="2">
        <v>45823</v>
      </c>
      <c r="E1883" s="1" t="s">
        <v>57</v>
      </c>
      <c r="F1883" s="1" t="s">
        <v>49</v>
      </c>
      <c r="G1883">
        <v>18</v>
      </c>
      <c r="H1883" t="s">
        <v>93</v>
      </c>
      <c r="I1883">
        <v>0</v>
      </c>
      <c r="J1883">
        <v>250</v>
      </c>
      <c r="K1883" s="1" t="s">
        <v>49</v>
      </c>
      <c r="L1883">
        <v>3</v>
      </c>
      <c r="M1883">
        <v>163.44</v>
      </c>
      <c r="N1883">
        <v>6.4</v>
      </c>
      <c r="Q1883">
        <v>157.04</v>
      </c>
      <c r="R1883" s="1"/>
    </row>
    <row r="1884" spans="1:18" x14ac:dyDescent="0.2">
      <c r="A1884" s="1" t="s">
        <v>46</v>
      </c>
      <c r="B1884">
        <v>4</v>
      </c>
      <c r="C1884" s="1" t="s">
        <v>557</v>
      </c>
      <c r="D1884" s="2">
        <v>45823</v>
      </c>
      <c r="E1884" s="1" t="s">
        <v>57</v>
      </c>
      <c r="F1884" s="1" t="s">
        <v>49</v>
      </c>
      <c r="G1884">
        <v>20</v>
      </c>
      <c r="H1884">
        <v>4.5</v>
      </c>
      <c r="I1884">
        <v>0</v>
      </c>
      <c r="J1884">
        <v>100</v>
      </c>
      <c r="K1884" s="1" t="s">
        <v>49</v>
      </c>
      <c r="L1884">
        <v>3</v>
      </c>
      <c r="M1884">
        <v>167.84</v>
      </c>
      <c r="N1884">
        <v>6.8999999999999995</v>
      </c>
      <c r="Q1884">
        <v>160.94</v>
      </c>
      <c r="R1884" s="1"/>
    </row>
    <row r="1885" spans="1:18" x14ac:dyDescent="0.2">
      <c r="A1885" s="1" t="s">
        <v>46</v>
      </c>
      <c r="B1885">
        <v>4</v>
      </c>
      <c r="C1885" s="1" t="s">
        <v>540</v>
      </c>
      <c r="D1885" s="2">
        <v>45823</v>
      </c>
      <c r="E1885" s="1" t="s">
        <v>281</v>
      </c>
      <c r="F1885" s="1" t="s">
        <v>49</v>
      </c>
      <c r="G1885">
        <v>20</v>
      </c>
      <c r="H1885" t="s">
        <v>134</v>
      </c>
      <c r="I1885" t="s">
        <v>94</v>
      </c>
      <c r="J1885">
        <v>1000</v>
      </c>
      <c r="K1885" s="1" t="s">
        <v>49</v>
      </c>
      <c r="L1885">
        <v>6</v>
      </c>
      <c r="M1885">
        <v>350.07</v>
      </c>
      <c r="N1885">
        <v>15.600000000000001</v>
      </c>
      <c r="Q1885">
        <v>334.46999999999997</v>
      </c>
      <c r="R1885" s="1"/>
    </row>
    <row r="1886" spans="1:18" x14ac:dyDescent="0.2">
      <c r="A1886" s="1" t="s">
        <v>53</v>
      </c>
      <c r="B1886">
        <v>4</v>
      </c>
      <c r="C1886" s="1" t="s">
        <v>540</v>
      </c>
      <c r="D1886" s="2">
        <v>45823</v>
      </c>
      <c r="E1886" s="1" t="s">
        <v>281</v>
      </c>
      <c r="F1886" s="1" t="s">
        <v>49</v>
      </c>
      <c r="G1886">
        <v>20</v>
      </c>
      <c r="H1886" t="s">
        <v>134</v>
      </c>
      <c r="I1886" t="s">
        <v>94</v>
      </c>
      <c r="J1886">
        <v>1000</v>
      </c>
      <c r="K1886" s="1" t="s">
        <v>49</v>
      </c>
      <c r="L1886">
        <v>12</v>
      </c>
      <c r="M1886">
        <v>656.14</v>
      </c>
      <c r="N1886">
        <v>31.200000000000003</v>
      </c>
      <c r="Q1886">
        <v>624.93999999999994</v>
      </c>
      <c r="R1886" s="1"/>
    </row>
    <row r="1887" spans="1:18" x14ac:dyDescent="0.2">
      <c r="A1887" s="1" t="s">
        <v>46</v>
      </c>
      <c r="B1887">
        <v>5</v>
      </c>
      <c r="C1887" s="1" t="s">
        <v>87</v>
      </c>
      <c r="D1887" s="2">
        <v>45823</v>
      </c>
      <c r="E1887" s="1" t="s">
        <v>48</v>
      </c>
      <c r="F1887" s="1" t="s">
        <v>49</v>
      </c>
      <c r="G1887">
        <v>14</v>
      </c>
      <c r="H1887">
        <v>5</v>
      </c>
      <c r="I1887">
        <v>0</v>
      </c>
      <c r="J1887" t="s">
        <v>51</v>
      </c>
      <c r="K1887" s="1" t="s">
        <v>49</v>
      </c>
      <c r="L1887">
        <v>8</v>
      </c>
      <c r="M1887">
        <v>460.28</v>
      </c>
      <c r="N1887">
        <v>13.6</v>
      </c>
      <c r="Q1887">
        <v>446.67999999999995</v>
      </c>
      <c r="R1887" s="1"/>
    </row>
    <row r="1888" spans="1:18" x14ac:dyDescent="0.2">
      <c r="A1888" s="1" t="s">
        <v>53</v>
      </c>
      <c r="B1888">
        <v>5</v>
      </c>
      <c r="C1888" s="1" t="s">
        <v>87</v>
      </c>
      <c r="D1888" s="2">
        <v>45823</v>
      </c>
      <c r="E1888" s="1" t="s">
        <v>48</v>
      </c>
      <c r="F1888" s="1" t="s">
        <v>49</v>
      </c>
      <c r="G1888">
        <v>14</v>
      </c>
      <c r="H1888">
        <v>5</v>
      </c>
      <c r="I1888">
        <v>0</v>
      </c>
      <c r="J1888" t="s">
        <v>51</v>
      </c>
      <c r="K1888" s="1" t="s">
        <v>49</v>
      </c>
      <c r="L1888">
        <v>9</v>
      </c>
      <c r="M1888">
        <v>476.85</v>
      </c>
      <c r="N1888">
        <v>15.299999999999999</v>
      </c>
      <c r="Q1888">
        <v>461.55</v>
      </c>
      <c r="R1888" s="1"/>
    </row>
    <row r="1889" spans="1:18" x14ac:dyDescent="0.2">
      <c r="A1889" s="1" t="s">
        <v>53</v>
      </c>
      <c r="B1889">
        <v>5</v>
      </c>
      <c r="C1889" s="1" t="s">
        <v>58</v>
      </c>
      <c r="D1889" s="2">
        <v>45823</v>
      </c>
      <c r="E1889" s="1" t="s">
        <v>48</v>
      </c>
      <c r="F1889" s="1" t="s">
        <v>49</v>
      </c>
      <c r="G1889">
        <v>12</v>
      </c>
      <c r="H1889">
        <v>5</v>
      </c>
      <c r="I1889">
        <v>0</v>
      </c>
      <c r="J1889" t="s">
        <v>51</v>
      </c>
      <c r="K1889" s="1" t="s">
        <v>49</v>
      </c>
      <c r="L1889">
        <v>1</v>
      </c>
      <c r="M1889">
        <v>32.96</v>
      </c>
      <c r="N1889">
        <v>1.2</v>
      </c>
      <c r="Q1889">
        <v>31.76</v>
      </c>
      <c r="R1889" s="1"/>
    </row>
    <row r="1890" spans="1:18" x14ac:dyDescent="0.2">
      <c r="A1890" s="1" t="s">
        <v>46</v>
      </c>
      <c r="B1890">
        <v>1</v>
      </c>
      <c r="C1890" s="1" t="s">
        <v>54</v>
      </c>
      <c r="D1890" s="2">
        <v>45824</v>
      </c>
      <c r="E1890" s="1" t="s">
        <v>48</v>
      </c>
      <c r="F1890" s="1" t="s">
        <v>49</v>
      </c>
      <c r="G1890">
        <v>2</v>
      </c>
      <c r="H1890" t="s">
        <v>76</v>
      </c>
      <c r="I1890">
        <v>0</v>
      </c>
      <c r="J1890" t="s">
        <v>51</v>
      </c>
      <c r="K1890" s="1" t="s">
        <v>49</v>
      </c>
      <c r="L1890">
        <v>6</v>
      </c>
      <c r="M1890">
        <v>117.02</v>
      </c>
      <c r="N1890">
        <v>1.2000000000000002</v>
      </c>
      <c r="O1890">
        <v>18</v>
      </c>
      <c r="Q1890">
        <v>115.82</v>
      </c>
      <c r="R1890" s="1"/>
    </row>
    <row r="1891" spans="1:18" x14ac:dyDescent="0.2">
      <c r="A1891" s="1" t="s">
        <v>53</v>
      </c>
      <c r="B1891">
        <v>1</v>
      </c>
      <c r="C1891" s="1" t="s">
        <v>54</v>
      </c>
      <c r="D1891" s="2">
        <v>45824</v>
      </c>
      <c r="E1891" s="1" t="s">
        <v>48</v>
      </c>
      <c r="F1891" s="1" t="s">
        <v>49</v>
      </c>
      <c r="G1891">
        <v>2</v>
      </c>
      <c r="H1891" t="s">
        <v>76</v>
      </c>
      <c r="I1891">
        <v>0</v>
      </c>
      <c r="J1891" t="s">
        <v>51</v>
      </c>
      <c r="K1891" s="1" t="s">
        <v>49</v>
      </c>
      <c r="L1891">
        <v>10</v>
      </c>
      <c r="M1891">
        <v>124.69</v>
      </c>
      <c r="N1891">
        <v>2</v>
      </c>
      <c r="O1891">
        <v>17</v>
      </c>
      <c r="Q1891">
        <v>122.69</v>
      </c>
      <c r="R1891" s="1"/>
    </row>
    <row r="1892" spans="1:18" x14ac:dyDescent="0.2">
      <c r="A1892" s="1" t="s">
        <v>46</v>
      </c>
      <c r="B1892">
        <v>2</v>
      </c>
      <c r="C1892" s="1" t="s">
        <v>74</v>
      </c>
      <c r="D1892" s="2">
        <v>45824</v>
      </c>
      <c r="E1892" s="1" t="s">
        <v>48</v>
      </c>
      <c r="F1892" s="1" t="s">
        <v>49</v>
      </c>
      <c r="G1892">
        <v>4</v>
      </c>
      <c r="H1892" t="s">
        <v>76</v>
      </c>
      <c r="I1892">
        <v>0</v>
      </c>
      <c r="J1892" t="s">
        <v>51</v>
      </c>
      <c r="K1892" s="1" t="s">
        <v>49</v>
      </c>
      <c r="L1892">
        <v>7</v>
      </c>
      <c r="M1892">
        <v>132.29</v>
      </c>
      <c r="N1892">
        <v>2.8000000000000003</v>
      </c>
      <c r="Q1892">
        <v>129.48999999999998</v>
      </c>
      <c r="R1892" s="1"/>
    </row>
    <row r="1893" spans="1:18" x14ac:dyDescent="0.2">
      <c r="A1893" s="1" t="s">
        <v>53</v>
      </c>
      <c r="B1893">
        <v>2</v>
      </c>
      <c r="C1893" s="1" t="s">
        <v>74</v>
      </c>
      <c r="D1893" s="2">
        <v>45824</v>
      </c>
      <c r="E1893" s="1" t="s">
        <v>48</v>
      </c>
      <c r="F1893" s="1" t="s">
        <v>49</v>
      </c>
      <c r="G1893">
        <v>4</v>
      </c>
      <c r="H1893" t="s">
        <v>76</v>
      </c>
      <c r="I1893">
        <v>0</v>
      </c>
      <c r="J1893" t="s">
        <v>51</v>
      </c>
      <c r="K1893" s="1" t="s">
        <v>49</v>
      </c>
      <c r="L1893">
        <v>10</v>
      </c>
      <c r="M1893">
        <v>133.47000000000003</v>
      </c>
      <c r="N1893">
        <v>4</v>
      </c>
      <c r="Q1893">
        <v>129.47000000000003</v>
      </c>
      <c r="R1893" s="1"/>
    </row>
    <row r="1894" spans="1:18" x14ac:dyDescent="0.2">
      <c r="A1894" s="1" t="s">
        <v>46</v>
      </c>
      <c r="B1894">
        <v>3</v>
      </c>
      <c r="C1894" s="1" t="s">
        <v>558</v>
      </c>
      <c r="D1894" s="2">
        <v>45824</v>
      </c>
      <c r="E1894" s="1" t="s">
        <v>57</v>
      </c>
      <c r="F1894" s="1" t="s">
        <v>49</v>
      </c>
      <c r="G1894">
        <v>9</v>
      </c>
      <c r="H1894">
        <v>4.5</v>
      </c>
      <c r="I1894">
        <v>0</v>
      </c>
      <c r="J1894">
        <v>150</v>
      </c>
      <c r="K1894" s="1" t="s">
        <v>49</v>
      </c>
      <c r="L1894">
        <v>4</v>
      </c>
      <c r="M1894">
        <v>158.47999999999999</v>
      </c>
      <c r="N1894">
        <v>4.4000000000000004</v>
      </c>
      <c r="Q1894">
        <v>154.07999999999998</v>
      </c>
      <c r="R1894" s="1"/>
    </row>
    <row r="1895" spans="1:18" x14ac:dyDescent="0.2">
      <c r="A1895" s="1" t="s">
        <v>46</v>
      </c>
      <c r="B1895">
        <v>3</v>
      </c>
      <c r="C1895" s="1" t="s">
        <v>559</v>
      </c>
      <c r="D1895" s="2">
        <v>45824</v>
      </c>
      <c r="E1895" s="1" t="s">
        <v>57</v>
      </c>
      <c r="F1895" s="1" t="s">
        <v>49</v>
      </c>
      <c r="G1895">
        <v>7</v>
      </c>
      <c r="H1895">
        <v>15</v>
      </c>
      <c r="I1895">
        <v>0</v>
      </c>
      <c r="J1895">
        <v>250</v>
      </c>
      <c r="K1895" s="1" t="s">
        <v>49</v>
      </c>
      <c r="L1895">
        <v>5</v>
      </c>
      <c r="M1895">
        <v>137.29000000000002</v>
      </c>
      <c r="N1895">
        <v>4.5</v>
      </c>
      <c r="Q1895">
        <v>132.79000000000002</v>
      </c>
      <c r="R1895" s="1"/>
    </row>
    <row r="1896" spans="1:18" x14ac:dyDescent="0.2">
      <c r="A1896" s="1" t="s">
        <v>53</v>
      </c>
      <c r="B1896">
        <v>3</v>
      </c>
      <c r="C1896" s="1" t="s">
        <v>559</v>
      </c>
      <c r="D1896" s="2">
        <v>45824</v>
      </c>
      <c r="E1896" s="1" t="s">
        <v>57</v>
      </c>
      <c r="F1896" s="1" t="s">
        <v>49</v>
      </c>
      <c r="G1896">
        <v>7</v>
      </c>
      <c r="H1896">
        <v>15</v>
      </c>
      <c r="I1896">
        <v>0</v>
      </c>
      <c r="J1896">
        <v>250</v>
      </c>
      <c r="K1896" s="1" t="s">
        <v>49</v>
      </c>
      <c r="L1896">
        <v>8</v>
      </c>
      <c r="M1896">
        <v>193.2</v>
      </c>
      <c r="N1896">
        <v>5.6</v>
      </c>
      <c r="Q1896">
        <v>187.6</v>
      </c>
      <c r="R1896" s="1"/>
    </row>
    <row r="1897" spans="1:18" x14ac:dyDescent="0.2">
      <c r="A1897" s="1" t="s">
        <v>53</v>
      </c>
      <c r="B1897">
        <v>3</v>
      </c>
      <c r="C1897" s="1" t="s">
        <v>560</v>
      </c>
      <c r="D1897" s="2">
        <v>45824</v>
      </c>
      <c r="E1897" s="1" t="s">
        <v>561</v>
      </c>
      <c r="F1897" s="1" t="s">
        <v>49</v>
      </c>
      <c r="G1897">
        <v>7</v>
      </c>
      <c r="H1897" t="s">
        <v>79</v>
      </c>
      <c r="I1897" t="s">
        <v>51</v>
      </c>
      <c r="J1897">
        <v>100</v>
      </c>
      <c r="K1897" s="1" t="s">
        <v>49</v>
      </c>
      <c r="L1897">
        <v>3</v>
      </c>
      <c r="M1897">
        <v>75.8</v>
      </c>
      <c r="N1897">
        <v>2.0999999999999996</v>
      </c>
      <c r="Q1897">
        <v>73.7</v>
      </c>
      <c r="R1897" s="1"/>
    </row>
    <row r="1898" spans="1:18" x14ac:dyDescent="0.2">
      <c r="A1898" s="1" t="s">
        <v>46</v>
      </c>
      <c r="B1898">
        <v>4</v>
      </c>
      <c r="C1898" s="1" t="s">
        <v>540</v>
      </c>
      <c r="D1898" s="2">
        <v>45824</v>
      </c>
      <c r="E1898" s="1" t="s">
        <v>281</v>
      </c>
      <c r="F1898" s="1" t="s">
        <v>49</v>
      </c>
      <c r="G1898">
        <v>20</v>
      </c>
      <c r="H1898" t="s">
        <v>134</v>
      </c>
      <c r="I1898" t="s">
        <v>94</v>
      </c>
      <c r="J1898">
        <v>1000</v>
      </c>
      <c r="K1898" s="1" t="s">
        <v>49</v>
      </c>
      <c r="L1898">
        <v>7</v>
      </c>
      <c r="M1898">
        <v>452.06000000000006</v>
      </c>
      <c r="N1898">
        <v>17.5</v>
      </c>
      <c r="Q1898">
        <v>434.56000000000006</v>
      </c>
      <c r="R1898" s="1"/>
    </row>
    <row r="1899" spans="1:18" x14ac:dyDescent="0.2">
      <c r="A1899" s="1" t="s">
        <v>46</v>
      </c>
      <c r="B1899">
        <v>4</v>
      </c>
      <c r="C1899" s="1" t="s">
        <v>562</v>
      </c>
      <c r="D1899" s="2">
        <v>45824</v>
      </c>
      <c r="E1899" s="1" t="s">
        <v>281</v>
      </c>
      <c r="F1899" s="1" t="s">
        <v>49</v>
      </c>
      <c r="G1899">
        <v>24</v>
      </c>
      <c r="H1899" t="s">
        <v>134</v>
      </c>
      <c r="I1899" t="s">
        <v>94</v>
      </c>
      <c r="J1899">
        <v>500</v>
      </c>
      <c r="K1899" s="1" t="s">
        <v>49</v>
      </c>
      <c r="L1899">
        <v>3</v>
      </c>
      <c r="M1899">
        <v>206.22</v>
      </c>
      <c r="N1899">
        <v>8.5</v>
      </c>
      <c r="Q1899">
        <v>197.72</v>
      </c>
      <c r="R1899" s="1"/>
    </row>
    <row r="1900" spans="1:18" x14ac:dyDescent="0.2">
      <c r="A1900" s="1" t="s">
        <v>53</v>
      </c>
      <c r="B1900">
        <v>4</v>
      </c>
      <c r="C1900" s="1" t="s">
        <v>562</v>
      </c>
      <c r="D1900" s="2">
        <v>45824</v>
      </c>
      <c r="E1900" s="1" t="s">
        <v>281</v>
      </c>
      <c r="F1900" s="1" t="s">
        <v>49</v>
      </c>
      <c r="G1900">
        <v>24</v>
      </c>
      <c r="H1900" t="s">
        <v>134</v>
      </c>
      <c r="I1900" t="s">
        <v>94</v>
      </c>
      <c r="J1900">
        <v>500</v>
      </c>
      <c r="K1900" s="1" t="s">
        <v>49</v>
      </c>
      <c r="L1900">
        <v>10</v>
      </c>
      <c r="M1900">
        <v>640.15</v>
      </c>
      <c r="N1900">
        <v>29</v>
      </c>
      <c r="Q1900">
        <v>611.15</v>
      </c>
      <c r="R1900" s="1"/>
    </row>
    <row r="1901" spans="1:18" x14ac:dyDescent="0.2">
      <c r="A1901" s="1" t="s">
        <v>46</v>
      </c>
      <c r="B1901">
        <v>5</v>
      </c>
      <c r="C1901" s="1" t="s">
        <v>563</v>
      </c>
      <c r="D1901" s="2">
        <v>45824</v>
      </c>
      <c r="E1901" s="1" t="s">
        <v>57</v>
      </c>
      <c r="F1901" s="1" t="s">
        <v>49</v>
      </c>
      <c r="G1901">
        <v>12</v>
      </c>
      <c r="H1901">
        <v>4.5</v>
      </c>
      <c r="I1901">
        <v>0</v>
      </c>
      <c r="J1901">
        <v>200</v>
      </c>
      <c r="K1901" s="1" t="s">
        <v>49</v>
      </c>
      <c r="L1901">
        <v>3</v>
      </c>
      <c r="M1901">
        <v>175.6</v>
      </c>
      <c r="N1901">
        <v>4.5</v>
      </c>
      <c r="Q1901">
        <v>171.1</v>
      </c>
      <c r="R1901" s="1"/>
    </row>
    <row r="1902" spans="1:18" x14ac:dyDescent="0.2">
      <c r="A1902" s="1" t="s">
        <v>46</v>
      </c>
      <c r="B1902">
        <v>5</v>
      </c>
      <c r="C1902" s="1" t="s">
        <v>564</v>
      </c>
      <c r="D1902" s="2">
        <v>45824</v>
      </c>
      <c r="E1902" s="1" t="s">
        <v>57</v>
      </c>
      <c r="F1902" s="1" t="s">
        <v>49</v>
      </c>
      <c r="G1902">
        <v>12</v>
      </c>
      <c r="H1902">
        <v>4</v>
      </c>
      <c r="I1902">
        <v>0</v>
      </c>
      <c r="J1902">
        <v>100</v>
      </c>
      <c r="K1902" s="1" t="s">
        <v>49</v>
      </c>
      <c r="L1902">
        <v>3</v>
      </c>
      <c r="M1902">
        <v>172.73999999999998</v>
      </c>
      <c r="N1902">
        <v>4.5</v>
      </c>
      <c r="Q1902">
        <v>168.23999999999998</v>
      </c>
      <c r="R1902" s="1"/>
    </row>
    <row r="1903" spans="1:18" x14ac:dyDescent="0.2">
      <c r="A1903" s="1" t="s">
        <v>53</v>
      </c>
      <c r="B1903">
        <v>5</v>
      </c>
      <c r="C1903" s="1" t="s">
        <v>564</v>
      </c>
      <c r="D1903" s="2">
        <v>45824</v>
      </c>
      <c r="E1903" s="1" t="s">
        <v>57</v>
      </c>
      <c r="F1903" s="1" t="s">
        <v>49</v>
      </c>
      <c r="G1903">
        <v>12</v>
      </c>
      <c r="H1903">
        <v>4</v>
      </c>
      <c r="I1903">
        <v>0</v>
      </c>
      <c r="J1903">
        <v>100</v>
      </c>
      <c r="K1903" s="1" t="s">
        <v>49</v>
      </c>
      <c r="L1903">
        <v>8</v>
      </c>
      <c r="M1903">
        <v>364.26000000000005</v>
      </c>
      <c r="N1903">
        <v>12</v>
      </c>
      <c r="Q1903">
        <v>352.26000000000005</v>
      </c>
      <c r="R1903" s="1"/>
    </row>
    <row r="1904" spans="1:18" x14ac:dyDescent="0.2">
      <c r="A1904" s="1" t="s">
        <v>46</v>
      </c>
      <c r="B1904">
        <v>1</v>
      </c>
      <c r="C1904" s="1" t="s">
        <v>54</v>
      </c>
      <c r="D1904" s="2">
        <v>45825</v>
      </c>
      <c r="E1904" s="1" t="s">
        <v>48</v>
      </c>
      <c r="F1904" s="1" t="s">
        <v>49</v>
      </c>
      <c r="G1904">
        <v>2</v>
      </c>
      <c r="H1904" t="s">
        <v>76</v>
      </c>
      <c r="I1904">
        <v>0</v>
      </c>
      <c r="J1904" t="s">
        <v>51</v>
      </c>
      <c r="K1904" s="1" t="s">
        <v>49</v>
      </c>
      <c r="L1904">
        <v>8</v>
      </c>
      <c r="M1904">
        <v>93.22</v>
      </c>
      <c r="N1904">
        <v>1.6</v>
      </c>
      <c r="O1904">
        <v>16</v>
      </c>
      <c r="Q1904">
        <v>91.62</v>
      </c>
      <c r="R1904" s="1"/>
    </row>
    <row r="1905" spans="1:18" x14ac:dyDescent="0.2">
      <c r="A1905" s="1" t="s">
        <v>46</v>
      </c>
      <c r="B1905">
        <v>1</v>
      </c>
      <c r="C1905" s="1" t="s">
        <v>47</v>
      </c>
      <c r="D1905" s="2">
        <v>45825</v>
      </c>
      <c r="E1905" s="1" t="s">
        <v>48</v>
      </c>
      <c r="F1905" s="1" t="s">
        <v>49</v>
      </c>
      <c r="G1905">
        <v>3</v>
      </c>
      <c r="H1905" t="s">
        <v>76</v>
      </c>
      <c r="I1905">
        <v>0</v>
      </c>
      <c r="J1905" t="s">
        <v>51</v>
      </c>
      <c r="K1905" s="1" t="s">
        <v>49</v>
      </c>
      <c r="L1905">
        <v>1</v>
      </c>
      <c r="M1905">
        <v>16.149999999999999</v>
      </c>
      <c r="N1905">
        <v>0.3</v>
      </c>
      <c r="O1905">
        <v>15</v>
      </c>
      <c r="Q1905">
        <v>15.849999999999998</v>
      </c>
      <c r="R1905" s="1"/>
    </row>
    <row r="1906" spans="1:18" x14ac:dyDescent="0.2">
      <c r="A1906" s="1" t="s">
        <v>46</v>
      </c>
      <c r="B1906">
        <v>2</v>
      </c>
      <c r="C1906" s="1" t="s">
        <v>74</v>
      </c>
      <c r="D1906" s="2">
        <v>45825</v>
      </c>
      <c r="E1906" s="1" t="s">
        <v>48</v>
      </c>
      <c r="F1906" s="1" t="s">
        <v>49</v>
      </c>
      <c r="G1906">
        <v>4</v>
      </c>
      <c r="H1906" t="s">
        <v>76</v>
      </c>
      <c r="I1906">
        <v>0</v>
      </c>
      <c r="J1906" t="s">
        <v>51</v>
      </c>
      <c r="K1906" s="1" t="s">
        <v>49</v>
      </c>
      <c r="L1906">
        <v>6</v>
      </c>
      <c r="M1906">
        <v>97.219999999999985</v>
      </c>
      <c r="N1906">
        <v>2.4000000000000004</v>
      </c>
      <c r="Q1906">
        <v>94.819999999999979</v>
      </c>
      <c r="R1906" s="1"/>
    </row>
    <row r="1907" spans="1:18" x14ac:dyDescent="0.2">
      <c r="A1907" s="1" t="s">
        <v>46</v>
      </c>
      <c r="B1907">
        <v>2</v>
      </c>
      <c r="C1907" s="1" t="s">
        <v>328</v>
      </c>
      <c r="D1907" s="2">
        <v>45825</v>
      </c>
      <c r="E1907" s="1" t="s">
        <v>48</v>
      </c>
      <c r="F1907" s="1" t="s">
        <v>49</v>
      </c>
      <c r="G1907">
        <v>4.5</v>
      </c>
      <c r="H1907" t="s">
        <v>76</v>
      </c>
      <c r="I1907">
        <v>0</v>
      </c>
      <c r="J1907" t="s">
        <v>51</v>
      </c>
      <c r="K1907" s="1" t="s">
        <v>49</v>
      </c>
      <c r="L1907">
        <v>2</v>
      </c>
      <c r="M1907">
        <v>33.010000000000005</v>
      </c>
      <c r="N1907">
        <v>0.9</v>
      </c>
      <c r="Q1907">
        <v>32.110000000000007</v>
      </c>
      <c r="R1907" s="1"/>
    </row>
    <row r="1908" spans="1:18" x14ac:dyDescent="0.2">
      <c r="A1908" s="1" t="s">
        <v>46</v>
      </c>
      <c r="B1908">
        <v>3</v>
      </c>
      <c r="C1908" s="1" t="s">
        <v>560</v>
      </c>
      <c r="D1908" s="2">
        <v>45825</v>
      </c>
      <c r="E1908" s="1" t="s">
        <v>561</v>
      </c>
      <c r="F1908" s="1" t="s">
        <v>49</v>
      </c>
      <c r="G1908">
        <v>7</v>
      </c>
      <c r="H1908" t="s">
        <v>79</v>
      </c>
      <c r="I1908" t="s">
        <v>51</v>
      </c>
      <c r="J1908">
        <v>100</v>
      </c>
      <c r="K1908" s="1" t="s">
        <v>49</v>
      </c>
      <c r="L1908">
        <v>1</v>
      </c>
      <c r="M1908">
        <v>31.75</v>
      </c>
      <c r="N1908">
        <v>0.9</v>
      </c>
      <c r="Q1908">
        <v>30.85</v>
      </c>
      <c r="R1908" s="1"/>
    </row>
    <row r="1909" spans="1:18" x14ac:dyDescent="0.2">
      <c r="A1909" s="1" t="s">
        <v>46</v>
      </c>
      <c r="B1909">
        <v>3</v>
      </c>
      <c r="C1909" s="1" t="s">
        <v>126</v>
      </c>
      <c r="D1909" s="2">
        <v>45825</v>
      </c>
      <c r="E1909" s="1" t="s">
        <v>48</v>
      </c>
      <c r="F1909" s="1" t="s">
        <v>49</v>
      </c>
      <c r="G1909">
        <v>6</v>
      </c>
      <c r="H1909">
        <v>5</v>
      </c>
      <c r="I1909">
        <v>0</v>
      </c>
      <c r="J1909" t="s">
        <v>51</v>
      </c>
      <c r="K1909" s="1" t="s">
        <v>49</v>
      </c>
      <c r="L1909">
        <v>5</v>
      </c>
      <c r="M1909">
        <v>157.55000000000001</v>
      </c>
      <c r="N1909">
        <v>4</v>
      </c>
      <c r="Q1909">
        <v>153.55000000000001</v>
      </c>
      <c r="R1909" s="1"/>
    </row>
    <row r="1910" spans="1:18" x14ac:dyDescent="0.2">
      <c r="A1910" s="1" t="s">
        <v>53</v>
      </c>
      <c r="B1910">
        <v>3</v>
      </c>
      <c r="C1910" s="1" t="s">
        <v>126</v>
      </c>
      <c r="D1910" s="2">
        <v>45825</v>
      </c>
      <c r="E1910" s="1" t="s">
        <v>48</v>
      </c>
      <c r="F1910" s="1" t="s">
        <v>49</v>
      </c>
      <c r="G1910">
        <v>6</v>
      </c>
      <c r="H1910">
        <v>5</v>
      </c>
      <c r="I1910">
        <v>0</v>
      </c>
      <c r="J1910" t="s">
        <v>51</v>
      </c>
      <c r="K1910" s="1" t="s">
        <v>49</v>
      </c>
      <c r="L1910">
        <v>9</v>
      </c>
      <c r="M1910">
        <v>231.04000000000002</v>
      </c>
      <c r="N1910">
        <v>7.2</v>
      </c>
      <c r="Q1910">
        <v>223.84000000000003</v>
      </c>
      <c r="R1910" s="1"/>
    </row>
    <row r="1911" spans="1:18" x14ac:dyDescent="0.2">
      <c r="A1911" s="1" t="s">
        <v>46</v>
      </c>
      <c r="B1911">
        <v>4</v>
      </c>
      <c r="C1911" s="1" t="s">
        <v>562</v>
      </c>
      <c r="D1911" s="2">
        <v>45825</v>
      </c>
      <c r="E1911" s="1" t="s">
        <v>281</v>
      </c>
      <c r="F1911" s="1" t="s">
        <v>49</v>
      </c>
      <c r="G1911">
        <v>24</v>
      </c>
      <c r="H1911" t="s">
        <v>134</v>
      </c>
      <c r="I1911" t="s">
        <v>94</v>
      </c>
      <c r="J1911">
        <v>500</v>
      </c>
      <c r="K1911" s="1" t="s">
        <v>49</v>
      </c>
      <c r="L1911">
        <v>7</v>
      </c>
      <c r="M1911">
        <v>470.64</v>
      </c>
      <c r="N1911">
        <v>20.3</v>
      </c>
      <c r="Q1911">
        <v>450.34</v>
      </c>
      <c r="R1911" s="1"/>
    </row>
    <row r="1912" spans="1:18" x14ac:dyDescent="0.2">
      <c r="A1912" s="1" t="s">
        <v>46</v>
      </c>
      <c r="B1912">
        <v>4</v>
      </c>
      <c r="C1912" s="1" t="s">
        <v>96</v>
      </c>
      <c r="D1912" s="2">
        <v>45825</v>
      </c>
      <c r="E1912" s="1" t="s">
        <v>48</v>
      </c>
      <c r="F1912" s="1" t="s">
        <v>49</v>
      </c>
      <c r="G1912">
        <v>18</v>
      </c>
      <c r="H1912">
        <v>5</v>
      </c>
      <c r="I1912">
        <v>0</v>
      </c>
      <c r="J1912" t="s">
        <v>51</v>
      </c>
      <c r="K1912" s="1" t="s">
        <v>49</v>
      </c>
      <c r="L1912">
        <v>4</v>
      </c>
      <c r="M1912">
        <v>212.12</v>
      </c>
      <c r="N1912">
        <v>8.4</v>
      </c>
      <c r="Q1912">
        <v>203.72</v>
      </c>
      <c r="R1912" s="1"/>
    </row>
    <row r="1913" spans="1:18" x14ac:dyDescent="0.2">
      <c r="A1913" s="1" t="s">
        <v>53</v>
      </c>
      <c r="B1913">
        <v>4</v>
      </c>
      <c r="C1913" s="1" t="s">
        <v>96</v>
      </c>
      <c r="D1913" s="2">
        <v>45825</v>
      </c>
      <c r="E1913" s="1" t="s">
        <v>48</v>
      </c>
      <c r="F1913" s="1" t="s">
        <v>49</v>
      </c>
      <c r="G1913">
        <v>18</v>
      </c>
      <c r="H1913">
        <v>5</v>
      </c>
      <c r="I1913">
        <v>0</v>
      </c>
      <c r="J1913" t="s">
        <v>51</v>
      </c>
      <c r="K1913" s="1" t="s">
        <v>49</v>
      </c>
      <c r="L1913">
        <v>13</v>
      </c>
      <c r="M1913">
        <v>606.21</v>
      </c>
      <c r="N1913">
        <v>27.3</v>
      </c>
      <c r="Q1913">
        <v>578.91000000000008</v>
      </c>
      <c r="R1913" s="1"/>
    </row>
    <row r="1914" spans="1:18" x14ac:dyDescent="0.2">
      <c r="A1914" s="1" t="s">
        <v>46</v>
      </c>
      <c r="B1914">
        <v>5</v>
      </c>
      <c r="C1914" s="1" t="s">
        <v>58</v>
      </c>
      <c r="D1914" s="2">
        <v>45825</v>
      </c>
      <c r="E1914" s="1" t="s">
        <v>48</v>
      </c>
      <c r="F1914" s="1" t="s">
        <v>49</v>
      </c>
      <c r="G1914">
        <v>12</v>
      </c>
      <c r="H1914">
        <v>5</v>
      </c>
      <c r="I1914">
        <v>0</v>
      </c>
      <c r="J1914" t="s">
        <v>51</v>
      </c>
      <c r="K1914" s="1" t="s">
        <v>49</v>
      </c>
      <c r="L1914">
        <v>2</v>
      </c>
      <c r="M1914">
        <v>111.68</v>
      </c>
      <c r="N1914">
        <v>3</v>
      </c>
      <c r="Q1914">
        <v>108.68</v>
      </c>
      <c r="R1914" s="1"/>
    </row>
    <row r="1915" spans="1:18" x14ac:dyDescent="0.2">
      <c r="A1915" s="1" t="s">
        <v>46</v>
      </c>
      <c r="B1915">
        <v>5</v>
      </c>
      <c r="C1915" s="1" t="s">
        <v>73</v>
      </c>
      <c r="D1915" s="2">
        <v>45825</v>
      </c>
      <c r="E1915" s="1" t="s">
        <v>48</v>
      </c>
      <c r="F1915" s="1" t="s">
        <v>49</v>
      </c>
      <c r="G1915">
        <v>9</v>
      </c>
      <c r="H1915">
        <v>5</v>
      </c>
      <c r="I1915">
        <v>0</v>
      </c>
      <c r="J1915" t="s">
        <v>51</v>
      </c>
      <c r="K1915" s="1" t="s">
        <v>49</v>
      </c>
      <c r="L1915">
        <v>6</v>
      </c>
      <c r="M1915">
        <v>240.12000000000003</v>
      </c>
      <c r="N1915">
        <v>6.8999999999999995</v>
      </c>
      <c r="Q1915">
        <v>233.22000000000003</v>
      </c>
      <c r="R1915" s="1"/>
    </row>
    <row r="1916" spans="1:18" x14ac:dyDescent="0.2">
      <c r="A1916" s="1" t="s">
        <v>53</v>
      </c>
      <c r="B1916">
        <v>5</v>
      </c>
      <c r="C1916" s="1" t="s">
        <v>73</v>
      </c>
      <c r="D1916" s="2">
        <v>45825</v>
      </c>
      <c r="E1916" s="1" t="s">
        <v>48</v>
      </c>
      <c r="F1916" s="1" t="s">
        <v>49</v>
      </c>
      <c r="G1916">
        <v>9</v>
      </c>
      <c r="H1916">
        <v>5</v>
      </c>
      <c r="I1916">
        <v>0</v>
      </c>
      <c r="J1916" t="s">
        <v>51</v>
      </c>
      <c r="K1916" s="1" t="s">
        <v>49</v>
      </c>
      <c r="L1916">
        <v>9</v>
      </c>
      <c r="M1916">
        <v>314.57</v>
      </c>
      <c r="N1916">
        <v>10.35</v>
      </c>
      <c r="Q1916">
        <v>304.21999999999997</v>
      </c>
      <c r="R1916" s="1"/>
    </row>
    <row r="1917" spans="1:18" x14ac:dyDescent="0.2">
      <c r="A1917" s="1" t="s">
        <v>46</v>
      </c>
      <c r="B1917">
        <v>1</v>
      </c>
      <c r="C1917" s="1" t="s">
        <v>47</v>
      </c>
      <c r="D1917" s="2">
        <v>45826</v>
      </c>
      <c r="E1917" s="1" t="s">
        <v>48</v>
      </c>
      <c r="F1917" s="1" t="s">
        <v>49</v>
      </c>
      <c r="G1917">
        <v>3</v>
      </c>
      <c r="H1917" t="s">
        <v>76</v>
      </c>
      <c r="I1917">
        <v>0</v>
      </c>
      <c r="J1917" t="s">
        <v>51</v>
      </c>
      <c r="K1917" s="1" t="s">
        <v>49</v>
      </c>
      <c r="L1917">
        <v>7</v>
      </c>
      <c r="M1917">
        <v>125.80000000000001</v>
      </c>
      <c r="N1917">
        <v>2.1</v>
      </c>
      <c r="O1917">
        <v>50</v>
      </c>
      <c r="Q1917">
        <v>123.70000000000002</v>
      </c>
      <c r="R1917" s="1"/>
    </row>
    <row r="1918" spans="1:18" x14ac:dyDescent="0.2">
      <c r="A1918" s="1" t="s">
        <v>53</v>
      </c>
      <c r="B1918">
        <v>1</v>
      </c>
      <c r="C1918" s="1" t="s">
        <v>47</v>
      </c>
      <c r="D1918" s="2">
        <v>45826</v>
      </c>
      <c r="E1918" s="1" t="s">
        <v>48</v>
      </c>
      <c r="F1918" s="1" t="s">
        <v>49</v>
      </c>
      <c r="G1918">
        <v>3</v>
      </c>
      <c r="H1918" t="s">
        <v>76</v>
      </c>
      <c r="I1918">
        <v>0</v>
      </c>
      <c r="J1918" t="s">
        <v>51</v>
      </c>
      <c r="K1918" s="1" t="s">
        <v>49</v>
      </c>
      <c r="L1918">
        <v>8</v>
      </c>
      <c r="M1918">
        <v>116.71</v>
      </c>
      <c r="N1918">
        <v>2.4</v>
      </c>
      <c r="O1918">
        <v>27</v>
      </c>
      <c r="Q1918">
        <v>114.30999999999999</v>
      </c>
      <c r="R1918" s="1"/>
    </row>
    <row r="1919" spans="1:18" x14ac:dyDescent="0.2">
      <c r="A1919" s="1" t="s">
        <v>46</v>
      </c>
      <c r="B1919">
        <v>2</v>
      </c>
      <c r="C1919" s="1" t="s">
        <v>328</v>
      </c>
      <c r="D1919" s="2">
        <v>45826</v>
      </c>
      <c r="E1919" s="1" t="s">
        <v>48</v>
      </c>
      <c r="F1919" s="1" t="s">
        <v>49</v>
      </c>
      <c r="G1919">
        <v>4.5</v>
      </c>
      <c r="H1919" t="s">
        <v>76</v>
      </c>
      <c r="I1919">
        <v>0</v>
      </c>
      <c r="J1919" t="s">
        <v>51</v>
      </c>
      <c r="K1919" s="1" t="s">
        <v>49</v>
      </c>
      <c r="L1919">
        <v>7</v>
      </c>
      <c r="M1919">
        <v>89.52</v>
      </c>
      <c r="N1919">
        <v>3.15</v>
      </c>
      <c r="Q1919">
        <v>86.36999999999999</v>
      </c>
      <c r="R1919" s="1"/>
    </row>
    <row r="1920" spans="1:18" x14ac:dyDescent="0.2">
      <c r="A1920" s="1" t="s">
        <v>53</v>
      </c>
      <c r="B1920">
        <v>2</v>
      </c>
      <c r="C1920" s="1" t="s">
        <v>74</v>
      </c>
      <c r="D1920" s="2">
        <v>45826</v>
      </c>
      <c r="E1920" s="1" t="s">
        <v>48</v>
      </c>
      <c r="F1920" s="1" t="s">
        <v>49</v>
      </c>
      <c r="G1920">
        <v>4</v>
      </c>
      <c r="H1920" t="s">
        <v>76</v>
      </c>
      <c r="I1920">
        <v>0</v>
      </c>
      <c r="J1920" t="s">
        <v>51</v>
      </c>
      <c r="K1920" s="1" t="s">
        <v>49</v>
      </c>
      <c r="L1920">
        <v>8</v>
      </c>
      <c r="M1920">
        <v>132.37</v>
      </c>
      <c r="N1920">
        <v>3.2</v>
      </c>
      <c r="Q1920">
        <v>129.17000000000002</v>
      </c>
      <c r="R1920" s="1"/>
    </row>
    <row r="1921" spans="1:18" x14ac:dyDescent="0.2">
      <c r="A1921" s="1" t="s">
        <v>53</v>
      </c>
      <c r="B1921">
        <v>2</v>
      </c>
      <c r="C1921" s="1" t="s">
        <v>118</v>
      </c>
      <c r="D1921" s="2">
        <v>45826</v>
      </c>
      <c r="E1921" s="1" t="s">
        <v>48</v>
      </c>
      <c r="F1921" s="1" t="s">
        <v>49</v>
      </c>
      <c r="G1921">
        <v>3.5</v>
      </c>
      <c r="H1921" t="s">
        <v>76</v>
      </c>
      <c r="I1921">
        <v>0</v>
      </c>
      <c r="J1921" t="s">
        <v>51</v>
      </c>
      <c r="K1921" s="1" t="s">
        <v>49</v>
      </c>
      <c r="L1921">
        <v>1</v>
      </c>
      <c r="M1921">
        <v>14.65</v>
      </c>
      <c r="N1921">
        <v>0.35</v>
      </c>
      <c r="Q1921">
        <v>14.3</v>
      </c>
      <c r="R1921" s="1"/>
    </row>
    <row r="1922" spans="1:18" x14ac:dyDescent="0.2">
      <c r="A1922" s="1" t="s">
        <v>46</v>
      </c>
      <c r="B1922">
        <v>3</v>
      </c>
      <c r="C1922" s="1" t="s">
        <v>126</v>
      </c>
      <c r="D1922" s="2">
        <v>45826</v>
      </c>
      <c r="E1922" s="1" t="s">
        <v>48</v>
      </c>
      <c r="F1922" s="1" t="s">
        <v>49</v>
      </c>
      <c r="G1922">
        <v>6</v>
      </c>
      <c r="H1922">
        <v>5</v>
      </c>
      <c r="I1922">
        <v>0</v>
      </c>
      <c r="J1922" t="s">
        <v>51</v>
      </c>
      <c r="K1922" s="1" t="s">
        <v>49</v>
      </c>
      <c r="L1922">
        <v>6</v>
      </c>
      <c r="M1922">
        <v>188.75000000000003</v>
      </c>
      <c r="N1922">
        <v>4.8000000000000007</v>
      </c>
      <c r="Q1922">
        <v>183.95000000000002</v>
      </c>
      <c r="R1922" s="1"/>
    </row>
    <row r="1923" spans="1:18" x14ac:dyDescent="0.2">
      <c r="A1923" s="1" t="s">
        <v>46</v>
      </c>
      <c r="B1923">
        <v>3</v>
      </c>
      <c r="C1923" s="1" t="s">
        <v>55</v>
      </c>
      <c r="D1923" s="2">
        <v>45826</v>
      </c>
      <c r="E1923" s="1" t="s">
        <v>48</v>
      </c>
      <c r="F1923" s="1" t="s">
        <v>49</v>
      </c>
      <c r="G1923">
        <v>7</v>
      </c>
      <c r="H1923">
        <v>5</v>
      </c>
      <c r="I1923">
        <v>0</v>
      </c>
      <c r="J1923" t="s">
        <v>51</v>
      </c>
      <c r="K1923" s="1" t="s">
        <v>49</v>
      </c>
      <c r="L1923">
        <v>2</v>
      </c>
      <c r="M1923">
        <v>56.6</v>
      </c>
      <c r="N1923">
        <v>1.8</v>
      </c>
      <c r="Q1923">
        <v>54.800000000000004</v>
      </c>
      <c r="R1923" s="1"/>
    </row>
    <row r="1924" spans="1:18" x14ac:dyDescent="0.2">
      <c r="A1924" s="1" t="s">
        <v>46</v>
      </c>
      <c r="B1924">
        <v>4</v>
      </c>
      <c r="C1924" s="1" t="s">
        <v>89</v>
      </c>
      <c r="D1924" s="2">
        <v>45826</v>
      </c>
      <c r="E1924" s="1" t="s">
        <v>48</v>
      </c>
      <c r="F1924" s="1" t="s">
        <v>49</v>
      </c>
      <c r="G1924">
        <v>22</v>
      </c>
      <c r="H1924">
        <v>5</v>
      </c>
      <c r="I1924">
        <v>0</v>
      </c>
      <c r="J1924" t="s">
        <v>51</v>
      </c>
      <c r="K1924" s="1" t="s">
        <v>49</v>
      </c>
      <c r="L1924">
        <v>6</v>
      </c>
      <c r="M1924">
        <v>332.88</v>
      </c>
      <c r="N1924">
        <v>15.600000000000001</v>
      </c>
      <c r="Q1924">
        <v>317.27999999999997</v>
      </c>
      <c r="R1924" s="1"/>
    </row>
    <row r="1925" spans="1:18" x14ac:dyDescent="0.2">
      <c r="A1925" s="1" t="s">
        <v>46</v>
      </c>
      <c r="B1925">
        <v>4</v>
      </c>
      <c r="C1925" s="1" t="s">
        <v>70</v>
      </c>
      <c r="D1925" s="2">
        <v>45826</v>
      </c>
      <c r="E1925" s="1" t="s">
        <v>48</v>
      </c>
      <c r="F1925" s="1" t="s">
        <v>49</v>
      </c>
      <c r="G1925">
        <v>16</v>
      </c>
      <c r="H1925">
        <v>5</v>
      </c>
      <c r="I1925">
        <v>0</v>
      </c>
      <c r="J1925" t="s">
        <v>51</v>
      </c>
      <c r="K1925" s="1" t="s">
        <v>49</v>
      </c>
      <c r="L1925">
        <v>6</v>
      </c>
      <c r="M1925">
        <v>286.18</v>
      </c>
      <c r="N1925">
        <v>11.700000000000001</v>
      </c>
      <c r="Q1925">
        <v>274.48</v>
      </c>
      <c r="R1925" s="1"/>
    </row>
    <row r="1926" spans="1:18" x14ac:dyDescent="0.2">
      <c r="A1926" s="1" t="s">
        <v>53</v>
      </c>
      <c r="B1926">
        <v>4</v>
      </c>
      <c r="C1926" s="1" t="s">
        <v>70</v>
      </c>
      <c r="D1926" s="2">
        <v>45826</v>
      </c>
      <c r="E1926" s="1" t="s">
        <v>48</v>
      </c>
      <c r="F1926" s="1" t="s">
        <v>49</v>
      </c>
      <c r="G1926">
        <v>16</v>
      </c>
      <c r="H1926">
        <v>5</v>
      </c>
      <c r="I1926">
        <v>0</v>
      </c>
      <c r="J1926" t="s">
        <v>51</v>
      </c>
      <c r="K1926" s="1" t="s">
        <v>49</v>
      </c>
      <c r="L1926">
        <v>10</v>
      </c>
      <c r="M1926">
        <v>510.84999999999997</v>
      </c>
      <c r="N1926">
        <v>19</v>
      </c>
      <c r="Q1926">
        <v>491.84999999999997</v>
      </c>
      <c r="R1926" s="1"/>
    </row>
    <row r="1927" spans="1:18" x14ac:dyDescent="0.2">
      <c r="A1927" s="1" t="s">
        <v>53</v>
      </c>
      <c r="B1927">
        <v>4</v>
      </c>
      <c r="C1927" s="1" t="s">
        <v>319</v>
      </c>
      <c r="D1927" s="2">
        <v>45826</v>
      </c>
      <c r="E1927" s="1" t="s">
        <v>48</v>
      </c>
      <c r="F1927" s="1" t="s">
        <v>49</v>
      </c>
      <c r="G1927">
        <v>17</v>
      </c>
      <c r="H1927">
        <v>5</v>
      </c>
      <c r="I1927">
        <v>0</v>
      </c>
      <c r="J1927" t="s">
        <v>51</v>
      </c>
      <c r="K1927" s="1" t="s">
        <v>49</v>
      </c>
      <c r="L1927">
        <v>1</v>
      </c>
      <c r="M1927">
        <v>60.7</v>
      </c>
      <c r="N1927">
        <v>1.7</v>
      </c>
      <c r="Q1927">
        <v>59</v>
      </c>
      <c r="R1927" s="1"/>
    </row>
    <row r="1928" spans="1:18" x14ac:dyDescent="0.2">
      <c r="A1928" s="1" t="s">
        <v>46</v>
      </c>
      <c r="B1928">
        <v>5</v>
      </c>
      <c r="C1928" s="1" t="s">
        <v>73</v>
      </c>
      <c r="D1928" s="2">
        <v>45826</v>
      </c>
      <c r="E1928" s="1" t="s">
        <v>48</v>
      </c>
      <c r="F1928" s="1" t="s">
        <v>49</v>
      </c>
      <c r="G1928">
        <v>9</v>
      </c>
      <c r="H1928">
        <v>5</v>
      </c>
      <c r="I1928">
        <v>0</v>
      </c>
      <c r="J1928" t="s">
        <v>51</v>
      </c>
      <c r="K1928" s="1" t="s">
        <v>49</v>
      </c>
      <c r="L1928">
        <v>6</v>
      </c>
      <c r="M1928">
        <v>229.73999999999998</v>
      </c>
      <c r="N1928">
        <v>6.8999999999999995</v>
      </c>
      <c r="Q1928">
        <v>222.83999999999997</v>
      </c>
      <c r="R1928" s="1"/>
    </row>
    <row r="1929" spans="1:18" x14ac:dyDescent="0.2">
      <c r="A1929" s="1" t="s">
        <v>46</v>
      </c>
      <c r="B1929">
        <v>5</v>
      </c>
      <c r="C1929" s="1" t="s">
        <v>263</v>
      </c>
      <c r="D1929" s="2">
        <v>45826</v>
      </c>
      <c r="E1929" s="1" t="s">
        <v>48</v>
      </c>
      <c r="F1929" s="1" t="s">
        <v>49</v>
      </c>
      <c r="G1929">
        <v>11</v>
      </c>
      <c r="H1929">
        <v>5</v>
      </c>
      <c r="I1929">
        <v>0</v>
      </c>
      <c r="J1929" t="s">
        <v>51</v>
      </c>
      <c r="K1929" s="1" t="s">
        <v>49</v>
      </c>
      <c r="L1929">
        <v>2</v>
      </c>
      <c r="M1929">
        <v>51.980000000000004</v>
      </c>
      <c r="N1929">
        <v>2.7</v>
      </c>
      <c r="Q1929">
        <v>49.28</v>
      </c>
      <c r="R1929" s="1"/>
    </row>
    <row r="1930" spans="1:18" x14ac:dyDescent="0.2">
      <c r="A1930" s="1" t="s">
        <v>53</v>
      </c>
      <c r="B1930">
        <v>5</v>
      </c>
      <c r="C1930" s="1" t="s">
        <v>263</v>
      </c>
      <c r="D1930" s="2">
        <v>45826</v>
      </c>
      <c r="E1930" s="1" t="s">
        <v>48</v>
      </c>
      <c r="F1930" s="1" t="s">
        <v>49</v>
      </c>
      <c r="G1930">
        <v>11</v>
      </c>
      <c r="H1930">
        <v>5</v>
      </c>
      <c r="I1930">
        <v>0</v>
      </c>
      <c r="J1930" t="s">
        <v>51</v>
      </c>
      <c r="K1930" s="1" t="s">
        <v>49</v>
      </c>
      <c r="L1930">
        <v>10</v>
      </c>
      <c r="M1930">
        <v>412.75</v>
      </c>
      <c r="N1930">
        <v>11</v>
      </c>
      <c r="Q1930">
        <v>401.75</v>
      </c>
      <c r="R1930" s="1"/>
    </row>
    <row r="1931" spans="1:18" x14ac:dyDescent="0.2">
      <c r="A1931" s="1" t="s">
        <v>46</v>
      </c>
      <c r="B1931">
        <v>1</v>
      </c>
      <c r="C1931" s="1" t="s">
        <v>47</v>
      </c>
      <c r="D1931" s="2">
        <v>45827</v>
      </c>
      <c r="E1931" s="1" t="s">
        <v>48</v>
      </c>
      <c r="F1931" s="1" t="s">
        <v>49</v>
      </c>
      <c r="G1931">
        <v>3</v>
      </c>
      <c r="H1931" t="s">
        <v>76</v>
      </c>
      <c r="I1931">
        <v>0</v>
      </c>
      <c r="J1931" t="s">
        <v>51</v>
      </c>
      <c r="K1931" s="1" t="s">
        <v>49</v>
      </c>
      <c r="L1931">
        <v>9</v>
      </c>
      <c r="M1931">
        <v>146.38999999999999</v>
      </c>
      <c r="N1931">
        <v>2.6999999999999997</v>
      </c>
      <c r="O1931">
        <v>23</v>
      </c>
      <c r="Q1931">
        <v>143.69</v>
      </c>
      <c r="R1931" s="1"/>
    </row>
    <row r="1932" spans="1:18" x14ac:dyDescent="0.2">
      <c r="A1932" s="1" t="s">
        <v>53</v>
      </c>
      <c r="B1932">
        <v>1</v>
      </c>
      <c r="C1932" s="1" t="s">
        <v>47</v>
      </c>
      <c r="D1932" s="2">
        <v>45827</v>
      </c>
      <c r="E1932" s="1" t="s">
        <v>48</v>
      </c>
      <c r="F1932" s="1" t="s">
        <v>49</v>
      </c>
      <c r="G1932">
        <v>3</v>
      </c>
      <c r="H1932" t="s">
        <v>76</v>
      </c>
      <c r="I1932">
        <v>0</v>
      </c>
      <c r="J1932" t="s">
        <v>51</v>
      </c>
      <c r="K1932" s="1" t="s">
        <v>49</v>
      </c>
      <c r="L1932">
        <v>9</v>
      </c>
      <c r="M1932">
        <v>134.1</v>
      </c>
      <c r="N1932">
        <v>2.6999999999999997</v>
      </c>
      <c r="O1932">
        <v>25</v>
      </c>
      <c r="Q1932">
        <v>131.4</v>
      </c>
      <c r="R1932" s="1"/>
    </row>
    <row r="1933" spans="1:18" x14ac:dyDescent="0.2">
      <c r="A1933" s="1" t="s">
        <v>53</v>
      </c>
      <c r="B1933">
        <v>1</v>
      </c>
      <c r="C1933" s="1" t="s">
        <v>95</v>
      </c>
      <c r="D1933" s="2">
        <v>45827</v>
      </c>
      <c r="E1933" s="1" t="s">
        <v>48</v>
      </c>
      <c r="F1933" s="1" t="s">
        <v>49</v>
      </c>
      <c r="G1933">
        <v>2.5</v>
      </c>
      <c r="H1933" t="s">
        <v>76</v>
      </c>
      <c r="I1933">
        <v>0</v>
      </c>
      <c r="J1933" t="s">
        <v>51</v>
      </c>
      <c r="K1933" s="1" t="s">
        <v>49</v>
      </c>
      <c r="L1933">
        <v>1</v>
      </c>
      <c r="M1933">
        <v>11.81</v>
      </c>
      <c r="N1933">
        <v>0.25</v>
      </c>
      <c r="Q1933">
        <v>11.56</v>
      </c>
      <c r="R1933" s="1"/>
    </row>
    <row r="1934" spans="1:18" x14ac:dyDescent="0.2">
      <c r="A1934" s="1" t="s">
        <v>46</v>
      </c>
      <c r="B1934">
        <v>2</v>
      </c>
      <c r="C1934" s="1" t="s">
        <v>118</v>
      </c>
      <c r="D1934" s="2">
        <v>45827</v>
      </c>
      <c r="E1934" s="1" t="s">
        <v>48</v>
      </c>
      <c r="F1934" s="1" t="s">
        <v>49</v>
      </c>
      <c r="G1934">
        <v>3.5</v>
      </c>
      <c r="H1934" t="s">
        <v>76</v>
      </c>
      <c r="I1934">
        <v>0</v>
      </c>
      <c r="J1934" t="s">
        <v>51</v>
      </c>
      <c r="K1934" s="1" t="s">
        <v>49</v>
      </c>
      <c r="L1934">
        <v>8</v>
      </c>
      <c r="M1934">
        <v>113.7</v>
      </c>
      <c r="N1934">
        <v>2.8</v>
      </c>
      <c r="Q1934">
        <v>110.9</v>
      </c>
      <c r="R1934" s="1"/>
    </row>
    <row r="1935" spans="1:18" x14ac:dyDescent="0.2">
      <c r="A1935" s="1" t="s">
        <v>53</v>
      </c>
      <c r="B1935">
        <v>2</v>
      </c>
      <c r="C1935" s="1" t="s">
        <v>74</v>
      </c>
      <c r="D1935" s="2">
        <v>45827</v>
      </c>
      <c r="E1935" s="1" t="s">
        <v>48</v>
      </c>
      <c r="F1935" s="1" t="s">
        <v>49</v>
      </c>
      <c r="G1935">
        <v>4</v>
      </c>
      <c r="H1935" t="s">
        <v>76</v>
      </c>
      <c r="I1935">
        <v>0</v>
      </c>
      <c r="J1935" t="s">
        <v>51</v>
      </c>
      <c r="K1935" s="1" t="s">
        <v>49</v>
      </c>
      <c r="L1935">
        <v>8</v>
      </c>
      <c r="M1935">
        <v>128.94</v>
      </c>
      <c r="N1935">
        <v>3.2</v>
      </c>
      <c r="Q1935">
        <v>125.74</v>
      </c>
      <c r="R1935" s="1"/>
    </row>
    <row r="1936" spans="1:18" x14ac:dyDescent="0.2">
      <c r="A1936" s="1" t="s">
        <v>46</v>
      </c>
      <c r="B1936">
        <v>4</v>
      </c>
      <c r="C1936" s="1" t="s">
        <v>319</v>
      </c>
      <c r="D1936" s="2">
        <v>45827</v>
      </c>
      <c r="E1936" s="1" t="s">
        <v>48</v>
      </c>
      <c r="F1936" s="1" t="s">
        <v>49</v>
      </c>
      <c r="G1936">
        <v>17</v>
      </c>
      <c r="H1936">
        <v>5</v>
      </c>
      <c r="I1936">
        <v>0</v>
      </c>
      <c r="J1936" t="s">
        <v>51</v>
      </c>
      <c r="K1936" s="1" t="s">
        <v>49</v>
      </c>
      <c r="L1936">
        <v>4</v>
      </c>
      <c r="M1936">
        <v>212.26</v>
      </c>
      <c r="N1936">
        <v>7.8000000000000007</v>
      </c>
      <c r="Q1936">
        <v>204.45999999999998</v>
      </c>
      <c r="R1936" s="1"/>
    </row>
    <row r="1937" spans="1:18" x14ac:dyDescent="0.2">
      <c r="A1937" s="1" t="s">
        <v>46</v>
      </c>
      <c r="B1937">
        <v>4</v>
      </c>
      <c r="C1937" s="1" t="s">
        <v>149</v>
      </c>
      <c r="D1937" s="2">
        <v>45827</v>
      </c>
      <c r="E1937" s="1" t="s">
        <v>48</v>
      </c>
      <c r="F1937" s="1" t="s">
        <v>49</v>
      </c>
      <c r="G1937">
        <v>20</v>
      </c>
      <c r="H1937">
        <v>5</v>
      </c>
      <c r="I1937">
        <v>0</v>
      </c>
      <c r="J1937" t="s">
        <v>51</v>
      </c>
      <c r="K1937" s="1" t="s">
        <v>49</v>
      </c>
      <c r="L1937">
        <v>8</v>
      </c>
      <c r="M1937">
        <v>412.99</v>
      </c>
      <c r="N1937">
        <v>20</v>
      </c>
      <c r="Q1937">
        <v>392.99</v>
      </c>
      <c r="R1937" s="1"/>
    </row>
    <row r="1938" spans="1:18" x14ac:dyDescent="0.2">
      <c r="A1938" s="1" t="s">
        <v>53</v>
      </c>
      <c r="B1938">
        <v>4</v>
      </c>
      <c r="C1938" s="1" t="s">
        <v>149</v>
      </c>
      <c r="D1938" s="2">
        <v>45827</v>
      </c>
      <c r="E1938" s="1" t="s">
        <v>48</v>
      </c>
      <c r="F1938" s="1" t="s">
        <v>49</v>
      </c>
      <c r="G1938">
        <v>20</v>
      </c>
      <c r="H1938">
        <v>5</v>
      </c>
      <c r="I1938">
        <v>0</v>
      </c>
      <c r="J1938" t="s">
        <v>51</v>
      </c>
      <c r="K1938" s="1" t="s">
        <v>49</v>
      </c>
      <c r="L1938">
        <v>10</v>
      </c>
      <c r="M1938">
        <v>641.89</v>
      </c>
      <c r="N1938">
        <v>25</v>
      </c>
      <c r="Q1938">
        <v>616.89</v>
      </c>
      <c r="R1938" s="1"/>
    </row>
    <row r="1939" spans="1:18" x14ac:dyDescent="0.2">
      <c r="A1939" s="1" t="s">
        <v>46</v>
      </c>
      <c r="B1939">
        <v>5</v>
      </c>
      <c r="C1939" s="1" t="s">
        <v>565</v>
      </c>
      <c r="D1939" s="2">
        <v>45827</v>
      </c>
      <c r="E1939" s="1" t="s">
        <v>566</v>
      </c>
      <c r="F1939" s="1" t="s">
        <v>49</v>
      </c>
      <c r="G1939">
        <v>11</v>
      </c>
      <c r="H1939" t="s">
        <v>167</v>
      </c>
      <c r="I1939" t="s">
        <v>135</v>
      </c>
      <c r="J1939">
        <v>100</v>
      </c>
      <c r="K1939" s="1" t="s">
        <v>49</v>
      </c>
      <c r="L1939">
        <v>2</v>
      </c>
      <c r="M1939">
        <v>75.47</v>
      </c>
      <c r="N1939">
        <v>2.7</v>
      </c>
      <c r="Q1939">
        <v>72.77</v>
      </c>
      <c r="R1939" s="1"/>
    </row>
    <row r="1940" spans="1:18" x14ac:dyDescent="0.2">
      <c r="A1940" s="1" t="s">
        <v>46</v>
      </c>
      <c r="B1940">
        <v>5</v>
      </c>
      <c r="C1940" s="1" t="s">
        <v>263</v>
      </c>
      <c r="D1940" s="2">
        <v>45827</v>
      </c>
      <c r="E1940" s="1" t="s">
        <v>48</v>
      </c>
      <c r="F1940" s="1" t="s">
        <v>49</v>
      </c>
      <c r="G1940">
        <v>11</v>
      </c>
      <c r="H1940">
        <v>5</v>
      </c>
      <c r="I1940">
        <v>0</v>
      </c>
      <c r="J1940" t="s">
        <v>51</v>
      </c>
      <c r="K1940" s="1" t="s">
        <v>49</v>
      </c>
      <c r="L1940">
        <v>2</v>
      </c>
      <c r="M1940">
        <v>100.41</v>
      </c>
      <c r="N1940">
        <v>2.5</v>
      </c>
      <c r="Q1940">
        <v>97.91</v>
      </c>
      <c r="R1940" s="1"/>
    </row>
    <row r="1941" spans="1:18" x14ac:dyDescent="0.2">
      <c r="A1941" s="1" t="s">
        <v>46</v>
      </c>
      <c r="B1941">
        <v>1</v>
      </c>
      <c r="C1941" s="1" t="s">
        <v>95</v>
      </c>
      <c r="D1941" s="2">
        <v>45828</v>
      </c>
      <c r="E1941" s="1" t="s">
        <v>48</v>
      </c>
      <c r="F1941" s="1" t="s">
        <v>49</v>
      </c>
      <c r="G1941">
        <v>2.5</v>
      </c>
      <c r="H1941" t="s">
        <v>76</v>
      </c>
      <c r="I1941">
        <v>0</v>
      </c>
      <c r="J1941" t="s">
        <v>51</v>
      </c>
      <c r="K1941" s="1" t="s">
        <v>49</v>
      </c>
      <c r="L1941">
        <v>11</v>
      </c>
      <c r="M1941">
        <v>142.93000000000004</v>
      </c>
      <c r="N1941">
        <v>2.75</v>
      </c>
      <c r="O1941">
        <v>18</v>
      </c>
      <c r="Q1941">
        <v>140.18000000000004</v>
      </c>
      <c r="R1941" s="1"/>
    </row>
    <row r="1942" spans="1:18" x14ac:dyDescent="0.2">
      <c r="A1942" s="1" t="s">
        <v>53</v>
      </c>
      <c r="B1942">
        <v>1</v>
      </c>
      <c r="C1942" s="1" t="s">
        <v>95</v>
      </c>
      <c r="D1942" s="2">
        <v>45828</v>
      </c>
      <c r="E1942" s="1" t="s">
        <v>48</v>
      </c>
      <c r="F1942" s="1" t="s">
        <v>49</v>
      </c>
      <c r="G1942">
        <v>2.5</v>
      </c>
      <c r="H1942" t="s">
        <v>76</v>
      </c>
      <c r="I1942">
        <v>0</v>
      </c>
      <c r="J1942" t="s">
        <v>51</v>
      </c>
      <c r="K1942" s="1" t="s">
        <v>49</v>
      </c>
      <c r="L1942">
        <v>9</v>
      </c>
      <c r="M1942">
        <v>125.28999999999999</v>
      </c>
      <c r="N1942">
        <v>2.25</v>
      </c>
      <c r="O1942">
        <v>21</v>
      </c>
      <c r="Q1942">
        <v>123.03999999999999</v>
      </c>
      <c r="R1942" s="1"/>
    </row>
    <row r="1943" spans="1:18" x14ac:dyDescent="0.2">
      <c r="A1943" s="1" t="s">
        <v>46</v>
      </c>
      <c r="B1943">
        <v>2</v>
      </c>
      <c r="C1943" s="1" t="s">
        <v>74</v>
      </c>
      <c r="D1943" s="2">
        <v>45828</v>
      </c>
      <c r="E1943" s="1" t="s">
        <v>48</v>
      </c>
      <c r="F1943" s="1" t="s">
        <v>49</v>
      </c>
      <c r="G1943">
        <v>4</v>
      </c>
      <c r="H1943" t="s">
        <v>76</v>
      </c>
      <c r="I1943">
        <v>0</v>
      </c>
      <c r="J1943" t="s">
        <v>51</v>
      </c>
      <c r="K1943" s="1" t="s">
        <v>49</v>
      </c>
      <c r="L1943">
        <v>9</v>
      </c>
      <c r="M1943">
        <v>155.07999999999998</v>
      </c>
      <c r="N1943">
        <v>3.6</v>
      </c>
      <c r="Q1943">
        <v>151.47999999999999</v>
      </c>
      <c r="R1943" s="1"/>
    </row>
    <row r="1944" spans="1:18" x14ac:dyDescent="0.2">
      <c r="A1944" s="1" t="s">
        <v>53</v>
      </c>
      <c r="B1944">
        <v>2</v>
      </c>
      <c r="C1944" s="1" t="s">
        <v>74</v>
      </c>
      <c r="D1944" s="2">
        <v>45828</v>
      </c>
      <c r="E1944" s="1" t="s">
        <v>48</v>
      </c>
      <c r="F1944" s="1" t="s">
        <v>49</v>
      </c>
      <c r="G1944">
        <v>4</v>
      </c>
      <c r="H1944" t="s">
        <v>76</v>
      </c>
      <c r="I1944">
        <v>0</v>
      </c>
      <c r="J1944" t="s">
        <v>51</v>
      </c>
      <c r="K1944" s="1" t="s">
        <v>49</v>
      </c>
      <c r="L1944">
        <v>10</v>
      </c>
      <c r="M1944">
        <v>168.78000000000003</v>
      </c>
      <c r="N1944">
        <v>4</v>
      </c>
      <c r="Q1944">
        <v>164.78000000000003</v>
      </c>
      <c r="R1944" s="1"/>
    </row>
    <row r="1945" spans="1:18" x14ac:dyDescent="0.2">
      <c r="A1945" s="1" t="s">
        <v>46</v>
      </c>
      <c r="B1945">
        <v>4</v>
      </c>
      <c r="C1945" s="1" t="s">
        <v>540</v>
      </c>
      <c r="D1945" s="2">
        <v>45828</v>
      </c>
      <c r="E1945" s="1" t="s">
        <v>281</v>
      </c>
      <c r="F1945" s="1" t="s">
        <v>49</v>
      </c>
      <c r="G1945">
        <v>20</v>
      </c>
      <c r="H1945" t="s">
        <v>134</v>
      </c>
      <c r="I1945" t="s">
        <v>94</v>
      </c>
      <c r="J1945">
        <v>1000</v>
      </c>
      <c r="K1945" s="1" t="s">
        <v>49</v>
      </c>
      <c r="L1945">
        <v>4</v>
      </c>
      <c r="M1945">
        <v>226.08999999999997</v>
      </c>
      <c r="N1945">
        <v>10</v>
      </c>
      <c r="Q1945">
        <v>216.08999999999997</v>
      </c>
      <c r="R1945" s="1"/>
    </row>
    <row r="1946" spans="1:18" x14ac:dyDescent="0.2">
      <c r="A1946" s="1" t="s">
        <v>46</v>
      </c>
      <c r="B1946">
        <v>4</v>
      </c>
      <c r="C1946" s="1" t="s">
        <v>149</v>
      </c>
      <c r="D1946" s="2">
        <v>45828</v>
      </c>
      <c r="E1946" s="1" t="s">
        <v>48</v>
      </c>
      <c r="F1946" s="1" t="s">
        <v>49</v>
      </c>
      <c r="G1946">
        <v>20</v>
      </c>
      <c r="H1946">
        <v>5</v>
      </c>
      <c r="I1946">
        <v>0</v>
      </c>
      <c r="J1946" t="s">
        <v>51</v>
      </c>
      <c r="K1946" s="1" t="s">
        <v>49</v>
      </c>
      <c r="L1946">
        <v>6</v>
      </c>
      <c r="M1946">
        <v>332.71000000000004</v>
      </c>
      <c r="N1946">
        <v>15.399999999999999</v>
      </c>
      <c r="Q1946">
        <v>317.31000000000006</v>
      </c>
      <c r="R1946" s="1"/>
    </row>
    <row r="1947" spans="1:18" x14ac:dyDescent="0.2">
      <c r="A1947" s="1" t="s">
        <v>46</v>
      </c>
      <c r="B1947">
        <v>4</v>
      </c>
      <c r="C1947" s="1" t="s">
        <v>89</v>
      </c>
      <c r="D1947" s="2">
        <v>45828</v>
      </c>
      <c r="E1947" s="1" t="s">
        <v>48</v>
      </c>
      <c r="F1947" s="1" t="s">
        <v>49</v>
      </c>
      <c r="G1947">
        <v>22</v>
      </c>
      <c r="H1947">
        <v>5</v>
      </c>
      <c r="I1947">
        <v>0</v>
      </c>
      <c r="J1947" t="s">
        <v>51</v>
      </c>
      <c r="K1947" s="1" t="s">
        <v>49</v>
      </c>
      <c r="L1947">
        <v>2</v>
      </c>
      <c r="M1947">
        <v>95.31</v>
      </c>
      <c r="N1947">
        <v>5.4</v>
      </c>
      <c r="Q1947">
        <v>89.91</v>
      </c>
      <c r="R1947" s="1"/>
    </row>
    <row r="1948" spans="1:18" x14ac:dyDescent="0.2">
      <c r="A1948" s="1" t="s">
        <v>53</v>
      </c>
      <c r="B1948">
        <v>4</v>
      </c>
      <c r="C1948" s="1" t="s">
        <v>89</v>
      </c>
      <c r="D1948" s="2">
        <v>45828</v>
      </c>
      <c r="E1948" s="1" t="s">
        <v>48</v>
      </c>
      <c r="F1948" s="1" t="s">
        <v>49</v>
      </c>
      <c r="G1948">
        <v>22</v>
      </c>
      <c r="H1948">
        <v>5</v>
      </c>
      <c r="I1948">
        <v>0</v>
      </c>
      <c r="J1948" t="s">
        <v>51</v>
      </c>
      <c r="K1948" s="1" t="s">
        <v>49</v>
      </c>
      <c r="L1948">
        <v>3</v>
      </c>
      <c r="M1948">
        <v>163.44</v>
      </c>
      <c r="N1948">
        <v>6.6000000000000005</v>
      </c>
      <c r="Q1948">
        <v>156.84</v>
      </c>
      <c r="R1948" s="1"/>
    </row>
    <row r="1949" spans="1:18" x14ac:dyDescent="0.2">
      <c r="A1949" s="1" t="s">
        <v>53</v>
      </c>
      <c r="B1949">
        <v>4</v>
      </c>
      <c r="C1949" s="1" t="s">
        <v>115</v>
      </c>
      <c r="D1949" s="2">
        <v>45828</v>
      </c>
      <c r="E1949" s="1" t="s">
        <v>48</v>
      </c>
      <c r="F1949" s="1" t="s">
        <v>49</v>
      </c>
      <c r="G1949">
        <v>26</v>
      </c>
      <c r="H1949">
        <v>5</v>
      </c>
      <c r="I1949">
        <v>0</v>
      </c>
      <c r="J1949" t="s">
        <v>51</v>
      </c>
      <c r="K1949" s="1" t="s">
        <v>49</v>
      </c>
      <c r="L1949">
        <v>3</v>
      </c>
      <c r="M1949">
        <v>114.29999999999998</v>
      </c>
      <c r="N1949">
        <v>7.8000000000000007</v>
      </c>
      <c r="Q1949">
        <v>106.49999999999999</v>
      </c>
      <c r="R1949" s="1"/>
    </row>
    <row r="1950" spans="1:18" x14ac:dyDescent="0.2">
      <c r="A1950" s="1" t="s">
        <v>53</v>
      </c>
      <c r="B1950">
        <v>4</v>
      </c>
      <c r="C1950" s="1" t="s">
        <v>96</v>
      </c>
      <c r="D1950" s="2">
        <v>45828</v>
      </c>
      <c r="E1950" s="1" t="s">
        <v>48</v>
      </c>
      <c r="F1950" s="1" t="s">
        <v>49</v>
      </c>
      <c r="G1950">
        <v>18</v>
      </c>
      <c r="H1950">
        <v>5</v>
      </c>
      <c r="I1950">
        <v>0</v>
      </c>
      <c r="J1950" t="s">
        <v>51</v>
      </c>
      <c r="K1950" s="1" t="s">
        <v>49</v>
      </c>
      <c r="L1950">
        <v>3</v>
      </c>
      <c r="M1950">
        <v>108.10000000000001</v>
      </c>
      <c r="N1950">
        <v>5.4</v>
      </c>
      <c r="Q1950">
        <v>102.7</v>
      </c>
      <c r="R1950" s="1"/>
    </row>
    <row r="1951" spans="1:18" x14ac:dyDescent="0.2">
      <c r="A1951" s="1" t="s">
        <v>53</v>
      </c>
      <c r="B1951">
        <v>4</v>
      </c>
      <c r="C1951" s="1" t="s">
        <v>58</v>
      </c>
      <c r="D1951" s="2">
        <v>45828</v>
      </c>
      <c r="E1951" s="1" t="s">
        <v>48</v>
      </c>
      <c r="F1951" s="1" t="s">
        <v>49</v>
      </c>
      <c r="G1951">
        <v>12</v>
      </c>
      <c r="H1951">
        <v>5</v>
      </c>
      <c r="I1951">
        <v>0</v>
      </c>
      <c r="J1951" t="s">
        <v>51</v>
      </c>
      <c r="K1951" s="1" t="s">
        <v>49</v>
      </c>
      <c r="L1951">
        <v>6</v>
      </c>
      <c r="M1951">
        <v>175.37</v>
      </c>
      <c r="N1951">
        <v>7.1999999999999993</v>
      </c>
      <c r="Q1951">
        <v>168.17000000000002</v>
      </c>
      <c r="R1951" s="1"/>
    </row>
    <row r="1952" spans="1:18" x14ac:dyDescent="0.2">
      <c r="A1952" s="1" t="s">
        <v>46</v>
      </c>
      <c r="B1952">
        <v>5</v>
      </c>
      <c r="C1952" s="1" t="s">
        <v>87</v>
      </c>
      <c r="D1952" s="2">
        <v>45828</v>
      </c>
      <c r="E1952" s="1" t="s">
        <v>48</v>
      </c>
      <c r="F1952" s="1" t="s">
        <v>49</v>
      </c>
      <c r="G1952">
        <v>14</v>
      </c>
      <c r="H1952">
        <v>5</v>
      </c>
      <c r="I1952">
        <v>0</v>
      </c>
      <c r="J1952" t="s">
        <v>51</v>
      </c>
      <c r="K1952" s="1" t="s">
        <v>49</v>
      </c>
      <c r="L1952">
        <v>2</v>
      </c>
      <c r="M1952">
        <v>86.92</v>
      </c>
      <c r="N1952">
        <v>3.3</v>
      </c>
      <c r="Q1952">
        <v>83.62</v>
      </c>
      <c r="R1952" s="1"/>
    </row>
    <row r="1953" spans="1:18" x14ac:dyDescent="0.2">
      <c r="A1953" s="1" t="s">
        <v>53</v>
      </c>
      <c r="B1953">
        <v>5</v>
      </c>
      <c r="C1953" s="1" t="s">
        <v>87</v>
      </c>
      <c r="D1953" s="2">
        <v>45828</v>
      </c>
      <c r="E1953" s="1" t="s">
        <v>48</v>
      </c>
      <c r="F1953" s="1" t="s">
        <v>49</v>
      </c>
      <c r="G1953">
        <v>14</v>
      </c>
      <c r="H1953">
        <v>5</v>
      </c>
      <c r="I1953">
        <v>0</v>
      </c>
      <c r="J1953" t="s">
        <v>51</v>
      </c>
      <c r="K1953" s="1" t="s">
        <v>49</v>
      </c>
      <c r="L1953">
        <v>8</v>
      </c>
      <c r="M1953">
        <v>382.14</v>
      </c>
      <c r="N1953">
        <v>11.2</v>
      </c>
      <c r="Q1953">
        <v>370.94</v>
      </c>
      <c r="R1953" s="1"/>
    </row>
    <row r="1954" spans="1:18" x14ac:dyDescent="0.2">
      <c r="A1954" s="1" t="s">
        <v>53</v>
      </c>
      <c r="B1954">
        <v>5</v>
      </c>
      <c r="C1954" s="1" t="s">
        <v>58</v>
      </c>
      <c r="D1954" s="2">
        <v>45828</v>
      </c>
      <c r="E1954" s="1" t="s">
        <v>48</v>
      </c>
      <c r="F1954" s="1" t="s">
        <v>49</v>
      </c>
      <c r="G1954">
        <v>12</v>
      </c>
      <c r="H1954">
        <v>5</v>
      </c>
      <c r="I1954">
        <v>0</v>
      </c>
      <c r="J1954" t="s">
        <v>51</v>
      </c>
      <c r="K1954" s="1" t="s">
        <v>49</v>
      </c>
      <c r="L1954">
        <v>1</v>
      </c>
      <c r="M1954">
        <v>62.43</v>
      </c>
      <c r="N1954">
        <v>1.2</v>
      </c>
      <c r="Q1954">
        <v>61.23</v>
      </c>
      <c r="R1954" s="1"/>
    </row>
    <row r="1955" spans="1:18" x14ac:dyDescent="0.2">
      <c r="A1955" s="1" t="s">
        <v>46</v>
      </c>
      <c r="B1955">
        <v>1</v>
      </c>
      <c r="C1955" s="1" t="s">
        <v>95</v>
      </c>
      <c r="D1955" s="2">
        <v>45829</v>
      </c>
      <c r="E1955" s="1" t="s">
        <v>48</v>
      </c>
      <c r="F1955" s="1" t="s">
        <v>49</v>
      </c>
      <c r="G1955">
        <v>2.5</v>
      </c>
      <c r="H1955" t="s">
        <v>76</v>
      </c>
      <c r="I1955">
        <v>0</v>
      </c>
      <c r="J1955" t="s">
        <v>51</v>
      </c>
      <c r="K1955" s="1" t="s">
        <v>49</v>
      </c>
      <c r="L1955">
        <v>10</v>
      </c>
      <c r="M1955">
        <v>137.96</v>
      </c>
      <c r="N1955">
        <v>2.5</v>
      </c>
      <c r="O1955">
        <v>7</v>
      </c>
      <c r="Q1955">
        <v>135.46</v>
      </c>
      <c r="R1955" s="1"/>
    </row>
    <row r="1956" spans="1:18" x14ac:dyDescent="0.2">
      <c r="A1956" s="1" t="s">
        <v>53</v>
      </c>
      <c r="B1956">
        <v>1</v>
      </c>
      <c r="C1956" s="1" t="s">
        <v>95</v>
      </c>
      <c r="D1956" s="2">
        <v>45829</v>
      </c>
      <c r="E1956" s="1" t="s">
        <v>48</v>
      </c>
      <c r="F1956" s="1" t="s">
        <v>49</v>
      </c>
      <c r="G1956">
        <v>2.5</v>
      </c>
      <c r="H1956" t="s">
        <v>76</v>
      </c>
      <c r="I1956">
        <v>0</v>
      </c>
      <c r="J1956" t="s">
        <v>51</v>
      </c>
      <c r="K1956" s="1" t="s">
        <v>49</v>
      </c>
      <c r="L1956">
        <v>9</v>
      </c>
      <c r="M1956">
        <v>125.78999999999999</v>
      </c>
      <c r="N1956">
        <v>2.25</v>
      </c>
      <c r="O1956">
        <v>3</v>
      </c>
      <c r="Q1956">
        <v>123.53999999999999</v>
      </c>
      <c r="R1956" s="1"/>
    </row>
    <row r="1957" spans="1:18" x14ac:dyDescent="0.2">
      <c r="A1957" s="1" t="s">
        <v>46</v>
      </c>
      <c r="B1957">
        <v>2</v>
      </c>
      <c r="C1957" s="1" t="s">
        <v>74</v>
      </c>
      <c r="D1957" s="2">
        <v>45829</v>
      </c>
      <c r="E1957" s="1" t="s">
        <v>48</v>
      </c>
      <c r="F1957" s="1" t="s">
        <v>49</v>
      </c>
      <c r="G1957">
        <v>4</v>
      </c>
      <c r="H1957" t="s">
        <v>76</v>
      </c>
      <c r="I1957">
        <v>0</v>
      </c>
      <c r="J1957" t="s">
        <v>51</v>
      </c>
      <c r="K1957" s="1" t="s">
        <v>49</v>
      </c>
      <c r="L1957">
        <v>9</v>
      </c>
      <c r="M1957">
        <v>155.12</v>
      </c>
      <c r="N1957">
        <v>3.6</v>
      </c>
      <c r="Q1957">
        <v>151.52000000000001</v>
      </c>
      <c r="R1957" s="1"/>
    </row>
    <row r="1958" spans="1:18" x14ac:dyDescent="0.2">
      <c r="A1958" s="1" t="s">
        <v>53</v>
      </c>
      <c r="B1958">
        <v>2</v>
      </c>
      <c r="C1958" s="1" t="s">
        <v>74</v>
      </c>
      <c r="D1958" s="2">
        <v>45829</v>
      </c>
      <c r="E1958" s="1" t="s">
        <v>48</v>
      </c>
      <c r="F1958" s="1" t="s">
        <v>49</v>
      </c>
      <c r="G1958">
        <v>4</v>
      </c>
      <c r="H1958" t="s">
        <v>76</v>
      </c>
      <c r="I1958">
        <v>0</v>
      </c>
      <c r="J1958" t="s">
        <v>51</v>
      </c>
      <c r="K1958" s="1" t="s">
        <v>49</v>
      </c>
      <c r="L1958">
        <v>7</v>
      </c>
      <c r="M1958">
        <v>114.02</v>
      </c>
      <c r="N1958">
        <v>2.8000000000000003</v>
      </c>
      <c r="Q1958">
        <v>111.22</v>
      </c>
      <c r="R1958" s="1"/>
    </row>
    <row r="1959" spans="1:18" x14ac:dyDescent="0.2">
      <c r="A1959" s="1" t="s">
        <v>46</v>
      </c>
      <c r="B1959">
        <v>4</v>
      </c>
      <c r="C1959" s="1" t="s">
        <v>58</v>
      </c>
      <c r="D1959" s="2">
        <v>45829</v>
      </c>
      <c r="E1959" s="1" t="s">
        <v>48</v>
      </c>
      <c r="F1959" s="1" t="s">
        <v>49</v>
      </c>
      <c r="G1959">
        <v>12</v>
      </c>
      <c r="H1959">
        <v>5</v>
      </c>
      <c r="I1959">
        <v>0</v>
      </c>
      <c r="J1959" t="s">
        <v>51</v>
      </c>
      <c r="K1959" s="1" t="s">
        <v>49</v>
      </c>
      <c r="L1959">
        <v>2</v>
      </c>
      <c r="M1959">
        <v>86.56</v>
      </c>
      <c r="N1959">
        <v>2.8</v>
      </c>
      <c r="Q1959">
        <v>83.76</v>
      </c>
      <c r="R1959" s="1"/>
    </row>
    <row r="1960" spans="1:18" x14ac:dyDescent="0.2">
      <c r="A1960" s="1" t="s">
        <v>46</v>
      </c>
      <c r="B1960">
        <v>4</v>
      </c>
      <c r="C1960" s="1" t="s">
        <v>70</v>
      </c>
      <c r="D1960" s="2">
        <v>45829</v>
      </c>
      <c r="E1960" s="1" t="s">
        <v>48</v>
      </c>
      <c r="F1960" s="1" t="s">
        <v>49</v>
      </c>
      <c r="G1960">
        <v>16</v>
      </c>
      <c r="H1960">
        <v>5</v>
      </c>
      <c r="I1960">
        <v>0</v>
      </c>
      <c r="J1960" t="s">
        <v>51</v>
      </c>
      <c r="K1960" s="1" t="s">
        <v>49</v>
      </c>
      <c r="L1960">
        <v>3</v>
      </c>
      <c r="M1960">
        <v>128.41</v>
      </c>
      <c r="N1960">
        <v>5.9</v>
      </c>
      <c r="Q1960">
        <v>122.50999999999999</v>
      </c>
      <c r="R1960" s="1"/>
    </row>
    <row r="1961" spans="1:18" x14ac:dyDescent="0.2">
      <c r="A1961" s="1" t="s">
        <v>46</v>
      </c>
      <c r="B1961">
        <v>4</v>
      </c>
      <c r="C1961" s="1" t="s">
        <v>567</v>
      </c>
      <c r="D1961" s="2">
        <v>45829</v>
      </c>
      <c r="E1961" s="1" t="s">
        <v>60</v>
      </c>
      <c r="F1961" s="1" t="s">
        <v>49</v>
      </c>
      <c r="G1961">
        <v>16.2</v>
      </c>
      <c r="H1961" t="s">
        <v>51</v>
      </c>
      <c r="I1961" t="s">
        <v>100</v>
      </c>
      <c r="J1961">
        <v>1000</v>
      </c>
      <c r="K1961" s="1" t="s">
        <v>49</v>
      </c>
      <c r="L1961">
        <v>9</v>
      </c>
      <c r="M1961">
        <v>432.95999999999992</v>
      </c>
      <c r="N1961">
        <v>17.099999999999998</v>
      </c>
      <c r="Q1961">
        <v>415.8599999999999</v>
      </c>
      <c r="R1961" s="1"/>
    </row>
    <row r="1962" spans="1:18" x14ac:dyDescent="0.2">
      <c r="A1962" s="1" t="s">
        <v>53</v>
      </c>
      <c r="B1962">
        <v>4</v>
      </c>
      <c r="C1962" s="1" t="s">
        <v>567</v>
      </c>
      <c r="D1962" s="2">
        <v>45829</v>
      </c>
      <c r="E1962" s="1" t="s">
        <v>60</v>
      </c>
      <c r="F1962" s="1" t="s">
        <v>49</v>
      </c>
      <c r="G1962">
        <v>16.2</v>
      </c>
      <c r="H1962" t="s">
        <v>51</v>
      </c>
      <c r="I1962" t="s">
        <v>100</v>
      </c>
      <c r="J1962">
        <v>1000</v>
      </c>
      <c r="K1962" s="1" t="s">
        <v>49</v>
      </c>
      <c r="L1962">
        <v>10</v>
      </c>
      <c r="M1962">
        <v>498.81</v>
      </c>
      <c r="N1962">
        <v>19</v>
      </c>
      <c r="Q1962">
        <v>479.81</v>
      </c>
      <c r="R1962" s="1"/>
    </row>
    <row r="1963" spans="1:18" x14ac:dyDescent="0.2">
      <c r="A1963" s="1" t="s">
        <v>46</v>
      </c>
      <c r="B1963">
        <v>5</v>
      </c>
      <c r="C1963" s="1" t="s">
        <v>87</v>
      </c>
      <c r="D1963" s="2">
        <v>45829</v>
      </c>
      <c r="E1963" s="1" t="s">
        <v>48</v>
      </c>
      <c r="F1963" s="1" t="s">
        <v>49</v>
      </c>
      <c r="G1963">
        <v>14</v>
      </c>
      <c r="H1963">
        <v>5</v>
      </c>
      <c r="I1963">
        <v>0</v>
      </c>
      <c r="J1963" t="s">
        <v>51</v>
      </c>
      <c r="K1963" s="1" t="s">
        <v>49</v>
      </c>
      <c r="L1963">
        <v>4</v>
      </c>
      <c r="M1963">
        <v>206.42000000000002</v>
      </c>
      <c r="N1963">
        <v>6.6</v>
      </c>
      <c r="Q1963">
        <v>199.82000000000002</v>
      </c>
      <c r="R1963" s="1"/>
    </row>
    <row r="1964" spans="1:18" x14ac:dyDescent="0.2">
      <c r="A1964" s="1" t="s">
        <v>46</v>
      </c>
      <c r="B1964">
        <v>5</v>
      </c>
      <c r="C1964" s="1" t="s">
        <v>66</v>
      </c>
      <c r="D1964" s="2">
        <v>45829</v>
      </c>
      <c r="E1964" s="1" t="s">
        <v>48</v>
      </c>
      <c r="F1964" s="1" t="s">
        <v>49</v>
      </c>
      <c r="G1964">
        <v>10</v>
      </c>
      <c r="H1964">
        <v>5</v>
      </c>
      <c r="I1964">
        <v>0</v>
      </c>
      <c r="J1964" t="s">
        <v>51</v>
      </c>
      <c r="K1964" s="1" t="s">
        <v>49</v>
      </c>
      <c r="L1964">
        <v>4</v>
      </c>
      <c r="M1964">
        <v>147.38</v>
      </c>
      <c r="N1964">
        <v>4.9000000000000004</v>
      </c>
      <c r="Q1964">
        <v>142.47999999999999</v>
      </c>
      <c r="R1964" s="1"/>
    </row>
    <row r="1965" spans="1:18" x14ac:dyDescent="0.2">
      <c r="A1965" s="1" t="s">
        <v>53</v>
      </c>
      <c r="B1965">
        <v>5</v>
      </c>
      <c r="C1965" s="1" t="s">
        <v>83</v>
      </c>
      <c r="D1965" s="2">
        <v>45829</v>
      </c>
      <c r="E1965" s="1" t="s">
        <v>48</v>
      </c>
      <c r="F1965" s="1" t="s">
        <v>49</v>
      </c>
      <c r="G1965">
        <v>8</v>
      </c>
      <c r="H1965">
        <v>5</v>
      </c>
      <c r="I1965">
        <v>0</v>
      </c>
      <c r="J1965" t="s">
        <v>51</v>
      </c>
      <c r="K1965" s="1" t="s">
        <v>49</v>
      </c>
      <c r="L1965">
        <v>9</v>
      </c>
      <c r="M1965">
        <v>289.27</v>
      </c>
      <c r="N1965">
        <v>7.2</v>
      </c>
      <c r="Q1965">
        <v>282.07</v>
      </c>
      <c r="R1965" s="1"/>
    </row>
    <row r="1966" spans="1:18" x14ac:dyDescent="0.2">
      <c r="A1966" s="1" t="s">
        <v>46</v>
      </c>
      <c r="B1966">
        <v>1</v>
      </c>
      <c r="C1966" s="1" t="s">
        <v>54</v>
      </c>
      <c r="D1966" s="2">
        <v>45831</v>
      </c>
      <c r="E1966" s="1" t="s">
        <v>48</v>
      </c>
      <c r="F1966" s="1" t="s">
        <v>49</v>
      </c>
      <c r="G1966">
        <v>2</v>
      </c>
      <c r="H1966" t="s">
        <v>76</v>
      </c>
      <c r="I1966">
        <v>0</v>
      </c>
      <c r="J1966" t="s">
        <v>51</v>
      </c>
      <c r="K1966" s="1" t="s">
        <v>49</v>
      </c>
      <c r="L1966">
        <v>7</v>
      </c>
      <c r="M1966">
        <v>107.85</v>
      </c>
      <c r="N1966">
        <v>1.4000000000000001</v>
      </c>
      <c r="O1966">
        <v>3</v>
      </c>
      <c r="Q1966">
        <v>106.44999999999999</v>
      </c>
      <c r="R1966" s="1"/>
    </row>
    <row r="1967" spans="1:18" x14ac:dyDescent="0.2">
      <c r="A1967" s="1" t="s">
        <v>53</v>
      </c>
      <c r="B1967">
        <v>1</v>
      </c>
      <c r="C1967" s="1" t="s">
        <v>54</v>
      </c>
      <c r="D1967" s="2">
        <v>45831</v>
      </c>
      <c r="E1967" s="1" t="s">
        <v>48</v>
      </c>
      <c r="F1967" s="1" t="s">
        <v>49</v>
      </c>
      <c r="G1967">
        <v>2</v>
      </c>
      <c r="H1967" t="s">
        <v>76</v>
      </c>
      <c r="I1967">
        <v>0</v>
      </c>
      <c r="J1967" t="s">
        <v>51</v>
      </c>
      <c r="K1967" s="1" t="s">
        <v>49</v>
      </c>
      <c r="L1967">
        <v>7</v>
      </c>
      <c r="M1967">
        <v>57.31</v>
      </c>
      <c r="N1967">
        <v>1.4000000000000001</v>
      </c>
      <c r="O1967">
        <v>2</v>
      </c>
      <c r="Q1967">
        <v>55.910000000000004</v>
      </c>
      <c r="R1967" s="1"/>
    </row>
    <row r="1968" spans="1:18" x14ac:dyDescent="0.2">
      <c r="A1968" s="1" t="s">
        <v>53</v>
      </c>
      <c r="B1968">
        <v>1</v>
      </c>
      <c r="C1968" s="1" t="s">
        <v>110</v>
      </c>
      <c r="D1968" s="2">
        <v>45831</v>
      </c>
      <c r="E1968" s="1" t="s">
        <v>48</v>
      </c>
      <c r="F1968" s="1" t="s">
        <v>49</v>
      </c>
      <c r="G1968">
        <v>1.5</v>
      </c>
      <c r="H1968" t="s">
        <v>76</v>
      </c>
      <c r="I1968">
        <v>0</v>
      </c>
      <c r="J1968" t="s">
        <v>51</v>
      </c>
      <c r="K1968" s="1" t="s">
        <v>49</v>
      </c>
      <c r="L1968">
        <v>2</v>
      </c>
      <c r="M1968">
        <v>42.78</v>
      </c>
      <c r="N1968">
        <v>0.3</v>
      </c>
      <c r="Q1968">
        <v>42.480000000000004</v>
      </c>
      <c r="R1968" s="1"/>
    </row>
    <row r="1969" spans="1:18" x14ac:dyDescent="0.2">
      <c r="A1969" s="1" t="s">
        <v>46</v>
      </c>
      <c r="B1969">
        <v>2</v>
      </c>
      <c r="C1969" s="1" t="s">
        <v>74</v>
      </c>
      <c r="D1969" s="2">
        <v>45831</v>
      </c>
      <c r="E1969" s="1" t="s">
        <v>48</v>
      </c>
      <c r="F1969" s="1" t="s">
        <v>49</v>
      </c>
      <c r="G1969">
        <v>4</v>
      </c>
      <c r="H1969" t="s">
        <v>76</v>
      </c>
      <c r="I1969">
        <v>0</v>
      </c>
      <c r="J1969" t="s">
        <v>51</v>
      </c>
      <c r="K1969" s="1" t="s">
        <v>49</v>
      </c>
      <c r="L1969">
        <v>7</v>
      </c>
      <c r="M1969">
        <v>112.18</v>
      </c>
      <c r="N1969">
        <v>2.8000000000000003</v>
      </c>
      <c r="O1969">
        <v>4</v>
      </c>
      <c r="Q1969">
        <v>109.38000000000001</v>
      </c>
      <c r="R1969" s="1"/>
    </row>
    <row r="1970" spans="1:18" x14ac:dyDescent="0.2">
      <c r="A1970" s="1" t="s">
        <v>53</v>
      </c>
      <c r="B1970">
        <v>2</v>
      </c>
      <c r="C1970" s="1" t="s">
        <v>74</v>
      </c>
      <c r="D1970" s="2">
        <v>45831</v>
      </c>
      <c r="E1970" s="1" t="s">
        <v>48</v>
      </c>
      <c r="F1970" s="1" t="s">
        <v>49</v>
      </c>
      <c r="G1970">
        <v>4</v>
      </c>
      <c r="H1970" t="s">
        <v>76</v>
      </c>
      <c r="I1970">
        <v>0</v>
      </c>
      <c r="J1970" t="s">
        <v>51</v>
      </c>
      <c r="K1970" s="1" t="s">
        <v>49</v>
      </c>
      <c r="L1970">
        <v>9</v>
      </c>
      <c r="M1970">
        <v>148.56</v>
      </c>
      <c r="N1970">
        <v>3.6</v>
      </c>
      <c r="O1970">
        <v>2</v>
      </c>
      <c r="Q1970">
        <v>144.96</v>
      </c>
      <c r="R1970" s="1"/>
    </row>
    <row r="1971" spans="1:18" x14ac:dyDescent="0.2">
      <c r="A1971" s="1" t="s">
        <v>46</v>
      </c>
      <c r="B1971">
        <v>4</v>
      </c>
      <c r="C1971" s="1" t="s">
        <v>568</v>
      </c>
      <c r="D1971" s="2">
        <v>45831</v>
      </c>
      <c r="E1971" s="1" t="s">
        <v>554</v>
      </c>
      <c r="F1971" s="1" t="s">
        <v>49</v>
      </c>
      <c r="G1971">
        <v>20</v>
      </c>
      <c r="H1971" t="s">
        <v>134</v>
      </c>
      <c r="I1971" t="s">
        <v>569</v>
      </c>
      <c r="J1971">
        <v>500</v>
      </c>
      <c r="K1971" s="1" t="s">
        <v>49</v>
      </c>
      <c r="L1971">
        <v>6</v>
      </c>
      <c r="M1971">
        <v>340.65</v>
      </c>
      <c r="N1971">
        <v>15</v>
      </c>
      <c r="O1971">
        <v>16</v>
      </c>
      <c r="Q1971">
        <v>325.64999999999998</v>
      </c>
      <c r="R1971" s="1"/>
    </row>
    <row r="1972" spans="1:18" x14ac:dyDescent="0.2">
      <c r="A1972" s="1" t="s">
        <v>53</v>
      </c>
      <c r="B1972">
        <v>4</v>
      </c>
      <c r="C1972" s="1" t="s">
        <v>568</v>
      </c>
      <c r="D1972" s="2">
        <v>45831</v>
      </c>
      <c r="E1972" s="1" t="s">
        <v>554</v>
      </c>
      <c r="F1972" s="1" t="s">
        <v>49</v>
      </c>
      <c r="G1972">
        <v>20</v>
      </c>
      <c r="H1972" t="s">
        <v>134</v>
      </c>
      <c r="I1972" t="s">
        <v>569</v>
      </c>
      <c r="J1972">
        <v>500</v>
      </c>
      <c r="K1972" s="1" t="s">
        <v>49</v>
      </c>
      <c r="L1972">
        <v>7</v>
      </c>
      <c r="M1972">
        <v>388.79999999999995</v>
      </c>
      <c r="N1972">
        <v>17.5</v>
      </c>
      <c r="O1972">
        <v>9</v>
      </c>
      <c r="Q1972">
        <v>371.29999999999995</v>
      </c>
      <c r="R1972" s="1"/>
    </row>
    <row r="1973" spans="1:18" x14ac:dyDescent="0.2">
      <c r="A1973" s="1" t="s">
        <v>53</v>
      </c>
      <c r="B1973">
        <v>4</v>
      </c>
      <c r="C1973" s="1" t="s">
        <v>403</v>
      </c>
      <c r="D1973" s="2">
        <v>45831</v>
      </c>
      <c r="E1973" s="1" t="s">
        <v>187</v>
      </c>
      <c r="F1973" s="1" t="s">
        <v>49</v>
      </c>
      <c r="G1973">
        <v>26</v>
      </c>
      <c r="H1973" t="s">
        <v>134</v>
      </c>
      <c r="I1973" t="s">
        <v>51</v>
      </c>
      <c r="J1973">
        <v>500</v>
      </c>
      <c r="K1973" s="1" t="s">
        <v>49</v>
      </c>
      <c r="L1973">
        <v>4</v>
      </c>
      <c r="M1973">
        <v>244.87</v>
      </c>
      <c r="N1973">
        <v>12.700000000000001</v>
      </c>
      <c r="Q1973">
        <v>232.17000000000002</v>
      </c>
      <c r="R1973" s="1"/>
    </row>
    <row r="1974" spans="1:18" x14ac:dyDescent="0.2">
      <c r="A1974" s="1" t="s">
        <v>46</v>
      </c>
      <c r="B1974">
        <v>5</v>
      </c>
      <c r="C1974" s="1" t="s">
        <v>55</v>
      </c>
      <c r="D1974" s="2">
        <v>45831</v>
      </c>
      <c r="E1974" s="1" t="s">
        <v>48</v>
      </c>
      <c r="F1974" s="1" t="s">
        <v>49</v>
      </c>
      <c r="G1974">
        <v>7</v>
      </c>
      <c r="H1974">
        <v>5</v>
      </c>
      <c r="I1974">
        <v>0</v>
      </c>
      <c r="J1974" t="s">
        <v>51</v>
      </c>
      <c r="K1974" s="1" t="s">
        <v>49</v>
      </c>
      <c r="L1974">
        <v>8</v>
      </c>
      <c r="M1974">
        <v>239.16</v>
      </c>
      <c r="N1974">
        <v>5.6</v>
      </c>
      <c r="O1974">
        <v>8</v>
      </c>
      <c r="Q1974">
        <v>233.56</v>
      </c>
      <c r="R1974" s="1"/>
    </row>
    <row r="1975" spans="1:18" x14ac:dyDescent="0.2">
      <c r="A1975" s="1" t="s">
        <v>53</v>
      </c>
      <c r="B1975">
        <v>5</v>
      </c>
      <c r="C1975" s="1" t="s">
        <v>55</v>
      </c>
      <c r="D1975" s="2">
        <v>45831</v>
      </c>
      <c r="E1975" s="1" t="s">
        <v>48</v>
      </c>
      <c r="F1975" s="1" t="s">
        <v>49</v>
      </c>
      <c r="G1975">
        <v>7</v>
      </c>
      <c r="H1975">
        <v>5</v>
      </c>
      <c r="I1975">
        <v>0</v>
      </c>
      <c r="J1975" t="s">
        <v>51</v>
      </c>
      <c r="K1975" s="1" t="s">
        <v>49</v>
      </c>
      <c r="L1975">
        <v>2</v>
      </c>
      <c r="M1975">
        <v>38.840000000000003</v>
      </c>
      <c r="N1975">
        <v>1.6</v>
      </c>
      <c r="O1975">
        <v>5</v>
      </c>
      <c r="Q1975">
        <v>37.24</v>
      </c>
      <c r="R1975" s="1"/>
    </row>
    <row r="1976" spans="1:18" x14ac:dyDescent="0.2">
      <c r="A1976" s="1" t="s">
        <v>53</v>
      </c>
      <c r="B1976">
        <v>5</v>
      </c>
      <c r="C1976" s="1" t="s">
        <v>73</v>
      </c>
      <c r="D1976" s="2">
        <v>45831</v>
      </c>
      <c r="E1976" s="1" t="s">
        <v>48</v>
      </c>
      <c r="F1976" s="1" t="s">
        <v>49</v>
      </c>
      <c r="G1976">
        <v>9</v>
      </c>
      <c r="H1976">
        <v>5</v>
      </c>
      <c r="I1976">
        <v>0</v>
      </c>
      <c r="J1976" t="s">
        <v>51</v>
      </c>
      <c r="K1976" s="1" t="s">
        <v>49</v>
      </c>
      <c r="L1976">
        <v>6</v>
      </c>
      <c r="M1976">
        <v>246.68000000000004</v>
      </c>
      <c r="N1976">
        <v>7.1999999999999993</v>
      </c>
      <c r="Q1976">
        <v>239.48000000000005</v>
      </c>
      <c r="R1976" s="1"/>
    </row>
    <row r="1977" spans="1:18" x14ac:dyDescent="0.2">
      <c r="A1977" s="1" t="s">
        <v>46</v>
      </c>
      <c r="B1977">
        <v>1</v>
      </c>
      <c r="C1977" s="1" t="s">
        <v>110</v>
      </c>
      <c r="D1977" s="2">
        <v>45832</v>
      </c>
      <c r="E1977" s="1" t="s">
        <v>48</v>
      </c>
      <c r="F1977" s="1" t="s">
        <v>49</v>
      </c>
      <c r="G1977">
        <v>1.5</v>
      </c>
      <c r="H1977" t="s">
        <v>76</v>
      </c>
      <c r="I1977">
        <v>0</v>
      </c>
      <c r="J1977" t="s">
        <v>51</v>
      </c>
      <c r="K1977" s="1" t="s">
        <v>49</v>
      </c>
      <c r="L1977">
        <v>6</v>
      </c>
      <c r="M1977">
        <v>49.15</v>
      </c>
      <c r="N1977">
        <v>0.89999999999999991</v>
      </c>
      <c r="O1977">
        <v>3</v>
      </c>
      <c r="Q1977">
        <v>48.25</v>
      </c>
      <c r="R1977" s="1"/>
    </row>
    <row r="1978" spans="1:18" x14ac:dyDescent="0.2">
      <c r="A1978" s="1" t="s">
        <v>46</v>
      </c>
      <c r="B1978">
        <v>1</v>
      </c>
      <c r="C1978" s="1" t="s">
        <v>109</v>
      </c>
      <c r="D1978" s="2">
        <v>45832</v>
      </c>
      <c r="E1978" s="1" t="s">
        <v>48</v>
      </c>
      <c r="F1978" s="1" t="s">
        <v>49</v>
      </c>
      <c r="G1978">
        <v>5</v>
      </c>
      <c r="H1978" t="s">
        <v>76</v>
      </c>
      <c r="I1978">
        <v>0</v>
      </c>
      <c r="J1978" t="s">
        <v>51</v>
      </c>
      <c r="K1978" s="1" t="s">
        <v>49</v>
      </c>
      <c r="L1978">
        <v>3</v>
      </c>
      <c r="M1978">
        <v>61.55</v>
      </c>
      <c r="N1978">
        <v>1.5</v>
      </c>
      <c r="Q1978">
        <v>60.05</v>
      </c>
      <c r="R1978" s="1"/>
    </row>
    <row r="1979" spans="1:18" x14ac:dyDescent="0.2">
      <c r="A1979" s="1" t="s">
        <v>53</v>
      </c>
      <c r="B1979">
        <v>1</v>
      </c>
      <c r="C1979" s="1" t="s">
        <v>109</v>
      </c>
      <c r="D1979" s="2">
        <v>45832</v>
      </c>
      <c r="E1979" s="1" t="s">
        <v>48</v>
      </c>
      <c r="F1979" s="1" t="s">
        <v>49</v>
      </c>
      <c r="G1979">
        <v>5</v>
      </c>
      <c r="H1979" t="s">
        <v>76</v>
      </c>
      <c r="I1979">
        <v>0</v>
      </c>
      <c r="J1979" t="s">
        <v>51</v>
      </c>
      <c r="K1979" s="1" t="s">
        <v>49</v>
      </c>
      <c r="L1979">
        <v>7</v>
      </c>
      <c r="M1979">
        <v>152.32</v>
      </c>
      <c r="N1979">
        <v>3.5</v>
      </c>
      <c r="O1979">
        <v>5</v>
      </c>
      <c r="Q1979">
        <v>148.82</v>
      </c>
      <c r="R1979" s="1"/>
    </row>
    <row r="1980" spans="1:18" x14ac:dyDescent="0.2">
      <c r="A1980" s="1" t="s">
        <v>46</v>
      </c>
      <c r="B1980">
        <v>2</v>
      </c>
      <c r="C1980" s="1" t="s">
        <v>74</v>
      </c>
      <c r="D1980" s="2">
        <v>45832</v>
      </c>
      <c r="E1980" s="1" t="s">
        <v>48</v>
      </c>
      <c r="F1980" s="1" t="s">
        <v>49</v>
      </c>
      <c r="G1980">
        <v>4</v>
      </c>
      <c r="H1980" t="s">
        <v>76</v>
      </c>
      <c r="I1980">
        <v>0</v>
      </c>
      <c r="J1980" t="s">
        <v>51</v>
      </c>
      <c r="K1980" s="1" t="s">
        <v>49</v>
      </c>
      <c r="L1980">
        <v>5</v>
      </c>
      <c r="M1980">
        <v>68.72</v>
      </c>
      <c r="N1980">
        <v>2</v>
      </c>
      <c r="O1980">
        <v>3</v>
      </c>
      <c r="Q1980">
        <v>66.72</v>
      </c>
      <c r="R1980" s="1"/>
    </row>
    <row r="1981" spans="1:18" x14ac:dyDescent="0.2">
      <c r="A1981" s="1" t="s">
        <v>46</v>
      </c>
      <c r="B1981">
        <v>2</v>
      </c>
      <c r="C1981" s="1" t="s">
        <v>47</v>
      </c>
      <c r="D1981" s="2">
        <v>45832</v>
      </c>
      <c r="E1981" s="1" t="s">
        <v>48</v>
      </c>
      <c r="F1981" s="1" t="s">
        <v>49</v>
      </c>
      <c r="G1981">
        <v>3</v>
      </c>
      <c r="H1981" t="s">
        <v>76</v>
      </c>
      <c r="I1981">
        <v>0</v>
      </c>
      <c r="J1981" t="s">
        <v>51</v>
      </c>
      <c r="K1981" s="1" t="s">
        <v>49</v>
      </c>
      <c r="L1981">
        <v>7</v>
      </c>
      <c r="M1981">
        <v>92.669999999999987</v>
      </c>
      <c r="N1981">
        <v>2.1</v>
      </c>
      <c r="Q1981">
        <v>90.57</v>
      </c>
      <c r="R1981" s="1"/>
    </row>
    <row r="1982" spans="1:18" x14ac:dyDescent="0.2">
      <c r="A1982" s="1" t="s">
        <v>53</v>
      </c>
      <c r="B1982">
        <v>2</v>
      </c>
      <c r="C1982" s="1" t="s">
        <v>47</v>
      </c>
      <c r="D1982" s="2">
        <v>45832</v>
      </c>
      <c r="E1982" s="1" t="s">
        <v>48</v>
      </c>
      <c r="F1982" s="1" t="s">
        <v>49</v>
      </c>
      <c r="G1982">
        <v>3</v>
      </c>
      <c r="H1982" t="s">
        <v>76</v>
      </c>
      <c r="I1982">
        <v>0</v>
      </c>
      <c r="J1982" t="s">
        <v>51</v>
      </c>
      <c r="K1982" s="1" t="s">
        <v>49</v>
      </c>
      <c r="L1982">
        <v>9</v>
      </c>
      <c r="M1982">
        <v>117.82000000000001</v>
      </c>
      <c r="N1982">
        <v>2.6999999999999997</v>
      </c>
      <c r="O1982">
        <v>2</v>
      </c>
      <c r="Q1982">
        <v>115.12</v>
      </c>
      <c r="R1982" s="1"/>
    </row>
    <row r="1983" spans="1:18" x14ac:dyDescent="0.2">
      <c r="A1983" s="1" t="s">
        <v>46</v>
      </c>
      <c r="B1983">
        <v>4</v>
      </c>
      <c r="C1983" s="1" t="s">
        <v>403</v>
      </c>
      <c r="D1983" s="2">
        <v>45832</v>
      </c>
      <c r="E1983" s="1" t="s">
        <v>187</v>
      </c>
      <c r="F1983" s="1" t="s">
        <v>49</v>
      </c>
      <c r="G1983">
        <v>26</v>
      </c>
      <c r="H1983" t="s">
        <v>134</v>
      </c>
      <c r="I1983" t="s">
        <v>51</v>
      </c>
      <c r="J1983">
        <v>500</v>
      </c>
      <c r="K1983" s="1" t="s">
        <v>49</v>
      </c>
      <c r="L1983">
        <v>6</v>
      </c>
      <c r="M1983">
        <v>391.38</v>
      </c>
      <c r="N1983">
        <v>19.200000000000003</v>
      </c>
      <c r="O1983">
        <v>7</v>
      </c>
      <c r="Q1983">
        <v>372.18</v>
      </c>
      <c r="R1983" s="1"/>
    </row>
    <row r="1984" spans="1:18" x14ac:dyDescent="0.2">
      <c r="A1984" s="1" t="s">
        <v>46</v>
      </c>
      <c r="B1984">
        <v>4</v>
      </c>
      <c r="C1984" s="1" t="s">
        <v>570</v>
      </c>
      <c r="D1984" s="2">
        <v>45832</v>
      </c>
      <c r="E1984" s="1" t="s">
        <v>528</v>
      </c>
      <c r="F1984" s="1" t="s">
        <v>49</v>
      </c>
      <c r="G1984">
        <v>18</v>
      </c>
      <c r="H1984" t="s">
        <v>99</v>
      </c>
      <c r="I1984" t="s">
        <v>100</v>
      </c>
      <c r="J1984">
        <v>665</v>
      </c>
      <c r="K1984" s="1" t="s">
        <v>49</v>
      </c>
      <c r="L1984">
        <v>5</v>
      </c>
      <c r="M1984">
        <v>229.81</v>
      </c>
      <c r="N1984">
        <v>11.15</v>
      </c>
      <c r="Q1984">
        <v>218.66</v>
      </c>
      <c r="R1984" s="1"/>
    </row>
    <row r="1985" spans="1:18" x14ac:dyDescent="0.2">
      <c r="A1985" s="1" t="s">
        <v>53</v>
      </c>
      <c r="B1985">
        <v>4</v>
      </c>
      <c r="C1985" s="1" t="s">
        <v>570</v>
      </c>
      <c r="D1985" s="2">
        <v>45832</v>
      </c>
      <c r="E1985" s="1" t="s">
        <v>528</v>
      </c>
      <c r="F1985" s="1" t="s">
        <v>49</v>
      </c>
      <c r="G1985">
        <v>18</v>
      </c>
      <c r="H1985" t="s">
        <v>99</v>
      </c>
      <c r="I1985" t="s">
        <v>100</v>
      </c>
      <c r="J1985">
        <v>665</v>
      </c>
      <c r="K1985" s="1" t="s">
        <v>49</v>
      </c>
      <c r="L1985">
        <v>9</v>
      </c>
      <c r="M1985">
        <v>444.23</v>
      </c>
      <c r="N1985">
        <v>19.8</v>
      </c>
      <c r="Q1985">
        <v>424.43</v>
      </c>
      <c r="R1985" s="1"/>
    </row>
    <row r="1986" spans="1:18" x14ac:dyDescent="0.2">
      <c r="A1986" s="1" t="s">
        <v>53</v>
      </c>
      <c r="B1986">
        <v>4</v>
      </c>
      <c r="C1986" s="1" t="s">
        <v>571</v>
      </c>
      <c r="D1986" s="2">
        <v>45832</v>
      </c>
      <c r="E1986" s="1" t="s">
        <v>281</v>
      </c>
      <c r="F1986" s="1" t="s">
        <v>49</v>
      </c>
      <c r="G1986">
        <v>18</v>
      </c>
      <c r="H1986" t="s">
        <v>134</v>
      </c>
      <c r="I1986" t="s">
        <v>94</v>
      </c>
      <c r="J1986">
        <v>1000</v>
      </c>
      <c r="K1986" s="1" t="s">
        <v>49</v>
      </c>
      <c r="L1986">
        <v>4</v>
      </c>
      <c r="M1986">
        <v>206.3</v>
      </c>
      <c r="N1986">
        <v>8.8000000000000007</v>
      </c>
      <c r="Q1986">
        <v>197.5</v>
      </c>
      <c r="R1986" s="1"/>
    </row>
    <row r="1987" spans="1:18" x14ac:dyDescent="0.2">
      <c r="A1987" s="1" t="s">
        <v>46</v>
      </c>
      <c r="B1987">
        <v>5</v>
      </c>
      <c r="C1987" s="1" t="s">
        <v>73</v>
      </c>
      <c r="D1987" s="2">
        <v>45832</v>
      </c>
      <c r="E1987" s="1" t="s">
        <v>48</v>
      </c>
      <c r="F1987" s="1" t="s">
        <v>49</v>
      </c>
      <c r="G1987">
        <v>9</v>
      </c>
      <c r="H1987">
        <v>5</v>
      </c>
      <c r="I1987">
        <v>0</v>
      </c>
      <c r="J1987" t="s">
        <v>51</v>
      </c>
      <c r="K1987" s="1" t="s">
        <v>49</v>
      </c>
      <c r="L1987">
        <v>11</v>
      </c>
      <c r="M1987">
        <v>464.97999999999996</v>
      </c>
      <c r="N1987">
        <v>12.100000000000001</v>
      </c>
      <c r="O1987">
        <v>4</v>
      </c>
      <c r="Q1987">
        <v>452.87999999999994</v>
      </c>
      <c r="R1987" s="1"/>
    </row>
    <row r="1988" spans="1:18" x14ac:dyDescent="0.2">
      <c r="A1988" s="1" t="s">
        <v>53</v>
      </c>
      <c r="B1988">
        <v>5</v>
      </c>
      <c r="C1988" s="1" t="s">
        <v>73</v>
      </c>
      <c r="D1988" s="2">
        <v>45832</v>
      </c>
      <c r="E1988" s="1" t="s">
        <v>48</v>
      </c>
      <c r="F1988" s="1" t="s">
        <v>49</v>
      </c>
      <c r="G1988">
        <v>9</v>
      </c>
      <c r="H1988">
        <v>5</v>
      </c>
      <c r="I1988">
        <v>0</v>
      </c>
      <c r="J1988" t="s">
        <v>51</v>
      </c>
      <c r="K1988" s="1" t="s">
        <v>49</v>
      </c>
      <c r="L1988">
        <v>1</v>
      </c>
      <c r="M1988">
        <v>33.22</v>
      </c>
      <c r="N1988">
        <v>1.1000000000000001</v>
      </c>
      <c r="O1988">
        <v>6</v>
      </c>
      <c r="Q1988">
        <v>32.119999999999997</v>
      </c>
      <c r="R1988" s="1"/>
    </row>
    <row r="1989" spans="1:18" x14ac:dyDescent="0.2">
      <c r="A1989" s="1" t="s">
        <v>53</v>
      </c>
      <c r="B1989">
        <v>5</v>
      </c>
      <c r="C1989" s="1" t="s">
        <v>58</v>
      </c>
      <c r="D1989" s="2">
        <v>45832</v>
      </c>
      <c r="E1989" s="1" t="s">
        <v>48</v>
      </c>
      <c r="F1989" s="1" t="s">
        <v>49</v>
      </c>
      <c r="G1989">
        <v>12</v>
      </c>
      <c r="H1989">
        <v>5</v>
      </c>
      <c r="I1989">
        <v>0</v>
      </c>
      <c r="J1989" t="s">
        <v>51</v>
      </c>
      <c r="K1989" s="1" t="s">
        <v>49</v>
      </c>
      <c r="L1989">
        <v>8</v>
      </c>
      <c r="M1989">
        <v>365.42999999999995</v>
      </c>
      <c r="N1989">
        <v>12</v>
      </c>
      <c r="Q1989">
        <v>353.42999999999995</v>
      </c>
      <c r="R1989" s="1"/>
    </row>
    <row r="1990" spans="1:18" x14ac:dyDescent="0.2">
      <c r="A1990" s="1" t="s">
        <v>46</v>
      </c>
      <c r="B1990">
        <v>1</v>
      </c>
      <c r="C1990" s="1" t="s">
        <v>109</v>
      </c>
      <c r="D1990" s="2">
        <v>45833</v>
      </c>
      <c r="E1990" s="1" t="s">
        <v>48</v>
      </c>
      <c r="F1990" s="1" t="s">
        <v>49</v>
      </c>
      <c r="G1990">
        <v>5</v>
      </c>
      <c r="H1990" t="s">
        <v>76</v>
      </c>
      <c r="I1990">
        <v>0</v>
      </c>
      <c r="J1990" t="s">
        <v>51</v>
      </c>
      <c r="K1990" s="1" t="s">
        <v>49</v>
      </c>
      <c r="L1990">
        <v>10</v>
      </c>
      <c r="M1990">
        <v>166.70000000000002</v>
      </c>
      <c r="N1990">
        <v>5</v>
      </c>
      <c r="O1990">
        <v>4</v>
      </c>
      <c r="Q1990">
        <v>161.70000000000002</v>
      </c>
      <c r="R1990" s="1"/>
    </row>
    <row r="1991" spans="1:18" x14ac:dyDescent="0.2">
      <c r="A1991" s="1" t="s">
        <v>53</v>
      </c>
      <c r="B1991">
        <v>1</v>
      </c>
      <c r="C1991" s="1" t="s">
        <v>109</v>
      </c>
      <c r="D1991" s="2">
        <v>45833</v>
      </c>
      <c r="E1991" s="1" t="s">
        <v>48</v>
      </c>
      <c r="F1991" s="1" t="s">
        <v>49</v>
      </c>
      <c r="G1991">
        <v>5</v>
      </c>
      <c r="H1991" t="s">
        <v>76</v>
      </c>
      <c r="I1991">
        <v>0</v>
      </c>
      <c r="J1991" t="s">
        <v>51</v>
      </c>
      <c r="K1991" s="1" t="s">
        <v>49</v>
      </c>
      <c r="L1991">
        <v>8</v>
      </c>
      <c r="M1991">
        <v>158.81</v>
      </c>
      <c r="N1991">
        <v>4</v>
      </c>
      <c r="O1991">
        <v>3</v>
      </c>
      <c r="Q1991">
        <v>154.81</v>
      </c>
      <c r="R1991" s="1"/>
    </row>
    <row r="1992" spans="1:18" x14ac:dyDescent="0.2">
      <c r="A1992" s="1" t="s">
        <v>46</v>
      </c>
      <c r="B1992">
        <v>2</v>
      </c>
      <c r="C1992" s="1" t="s">
        <v>47</v>
      </c>
      <c r="D1992" s="2">
        <v>45833</v>
      </c>
      <c r="E1992" s="1" t="s">
        <v>48</v>
      </c>
      <c r="F1992" s="1" t="s">
        <v>49</v>
      </c>
      <c r="G1992">
        <v>3</v>
      </c>
      <c r="H1992" t="s">
        <v>76</v>
      </c>
      <c r="I1992">
        <v>0</v>
      </c>
      <c r="J1992" t="s">
        <v>51</v>
      </c>
      <c r="K1992" s="1" t="s">
        <v>49</v>
      </c>
      <c r="L1992">
        <v>10</v>
      </c>
      <c r="M1992">
        <v>133.6</v>
      </c>
      <c r="N1992">
        <v>3</v>
      </c>
      <c r="O1992">
        <v>4</v>
      </c>
      <c r="Q1992">
        <v>130.6</v>
      </c>
      <c r="R1992" s="1"/>
    </row>
    <row r="1993" spans="1:18" x14ac:dyDescent="0.2">
      <c r="A1993" s="1" t="s">
        <v>53</v>
      </c>
      <c r="B1993">
        <v>2</v>
      </c>
      <c r="C1993" s="1" t="s">
        <v>74</v>
      </c>
      <c r="D1993" s="2">
        <v>45833</v>
      </c>
      <c r="E1993" s="1" t="s">
        <v>48</v>
      </c>
      <c r="F1993" s="1" t="s">
        <v>49</v>
      </c>
      <c r="G1993">
        <v>4</v>
      </c>
      <c r="H1993" t="s">
        <v>76</v>
      </c>
      <c r="I1993">
        <v>0</v>
      </c>
      <c r="J1993" t="s">
        <v>51</v>
      </c>
      <c r="K1993" s="1" t="s">
        <v>49</v>
      </c>
      <c r="L1993">
        <v>10</v>
      </c>
      <c r="M1993">
        <v>149.18</v>
      </c>
      <c r="N1993">
        <v>4</v>
      </c>
      <c r="O1993">
        <v>3</v>
      </c>
      <c r="Q1993">
        <v>145.18</v>
      </c>
      <c r="R1993" s="1"/>
    </row>
    <row r="1994" spans="1:18" x14ac:dyDescent="0.2">
      <c r="A1994" s="1" t="s">
        <v>46</v>
      </c>
      <c r="B1994">
        <v>4</v>
      </c>
      <c r="C1994" s="1" t="s">
        <v>571</v>
      </c>
      <c r="D1994" s="2">
        <v>45833</v>
      </c>
      <c r="E1994" s="1" t="s">
        <v>281</v>
      </c>
      <c r="F1994" s="1" t="s">
        <v>49</v>
      </c>
      <c r="G1994">
        <v>18</v>
      </c>
      <c r="H1994" t="s">
        <v>134</v>
      </c>
      <c r="I1994" t="s">
        <v>94</v>
      </c>
      <c r="J1994">
        <v>1000</v>
      </c>
      <c r="K1994" s="1" t="s">
        <v>49</v>
      </c>
      <c r="L1994">
        <v>12</v>
      </c>
      <c r="M1994">
        <v>627.99999999999989</v>
      </c>
      <c r="N1994">
        <v>25.200000000000003</v>
      </c>
      <c r="O1994">
        <v>10</v>
      </c>
      <c r="Q1994">
        <v>602.79999999999984</v>
      </c>
      <c r="R1994" s="1"/>
    </row>
    <row r="1995" spans="1:18" x14ac:dyDescent="0.2">
      <c r="A1995" s="1" t="s">
        <v>53</v>
      </c>
      <c r="B1995">
        <v>4</v>
      </c>
      <c r="C1995" s="1" t="s">
        <v>571</v>
      </c>
      <c r="D1995" s="2">
        <v>45833</v>
      </c>
      <c r="E1995" s="1" t="s">
        <v>281</v>
      </c>
      <c r="F1995" s="1" t="s">
        <v>49</v>
      </c>
      <c r="G1995">
        <v>18</v>
      </c>
      <c r="H1995" t="s">
        <v>134</v>
      </c>
      <c r="I1995" t="s">
        <v>94</v>
      </c>
      <c r="J1995">
        <v>1000</v>
      </c>
      <c r="K1995" s="1" t="s">
        <v>49</v>
      </c>
      <c r="L1995">
        <v>5</v>
      </c>
      <c r="M1995">
        <v>267.7</v>
      </c>
      <c r="N1995">
        <v>10.5</v>
      </c>
      <c r="O1995">
        <v>17</v>
      </c>
      <c r="Q1995">
        <v>257.2</v>
      </c>
      <c r="R1995" s="1"/>
    </row>
    <row r="1996" spans="1:18" x14ac:dyDescent="0.2">
      <c r="A1996" s="1" t="s">
        <v>53</v>
      </c>
      <c r="B1996">
        <v>4</v>
      </c>
      <c r="C1996" s="1" t="s">
        <v>70</v>
      </c>
      <c r="D1996" s="2">
        <v>45833</v>
      </c>
      <c r="E1996" s="1" t="s">
        <v>48</v>
      </c>
      <c r="F1996" s="1" t="s">
        <v>49</v>
      </c>
      <c r="G1996">
        <v>16</v>
      </c>
      <c r="H1996">
        <v>5</v>
      </c>
      <c r="I1996">
        <v>0</v>
      </c>
      <c r="J1996" t="s">
        <v>51</v>
      </c>
      <c r="K1996" s="1" t="s">
        <v>49</v>
      </c>
      <c r="L1996">
        <v>4</v>
      </c>
      <c r="M1996">
        <v>157.17000000000002</v>
      </c>
      <c r="N1996">
        <v>7.8</v>
      </c>
      <c r="Q1996">
        <v>149.37</v>
      </c>
      <c r="R1996" s="1"/>
    </row>
    <row r="1997" spans="1:18" x14ac:dyDescent="0.2">
      <c r="A1997" s="1" t="s">
        <v>53</v>
      </c>
      <c r="B1997">
        <v>4</v>
      </c>
      <c r="C1997" s="1" t="s">
        <v>567</v>
      </c>
      <c r="D1997" s="2">
        <v>45833</v>
      </c>
      <c r="E1997" s="1" t="s">
        <v>60</v>
      </c>
      <c r="F1997" s="1" t="s">
        <v>49</v>
      </c>
      <c r="G1997">
        <v>16.2</v>
      </c>
      <c r="H1997" t="s">
        <v>51</v>
      </c>
      <c r="I1997" t="s">
        <v>100</v>
      </c>
      <c r="J1997">
        <v>1000</v>
      </c>
      <c r="K1997" s="1" t="s">
        <v>49</v>
      </c>
      <c r="L1997">
        <v>4</v>
      </c>
      <c r="M1997">
        <v>159.70000000000002</v>
      </c>
      <c r="N1997">
        <v>7.58</v>
      </c>
      <c r="Q1997">
        <v>152.12</v>
      </c>
      <c r="R1997" s="1"/>
    </row>
    <row r="1998" spans="1:18" x14ac:dyDescent="0.2">
      <c r="A1998" s="1" t="s">
        <v>46</v>
      </c>
      <c r="B1998">
        <v>5</v>
      </c>
      <c r="C1998" s="1" t="s">
        <v>58</v>
      </c>
      <c r="D1998" s="2">
        <v>45833</v>
      </c>
      <c r="E1998" s="1" t="s">
        <v>48</v>
      </c>
      <c r="F1998" s="1" t="s">
        <v>49</v>
      </c>
      <c r="G1998">
        <v>12</v>
      </c>
      <c r="H1998">
        <v>5</v>
      </c>
      <c r="I1998">
        <v>0</v>
      </c>
      <c r="J1998" t="s">
        <v>51</v>
      </c>
      <c r="K1998" s="1" t="s">
        <v>49</v>
      </c>
      <c r="L1998">
        <v>4</v>
      </c>
      <c r="M1998">
        <v>170.6</v>
      </c>
      <c r="N1998">
        <v>5.6</v>
      </c>
      <c r="O1998">
        <v>16</v>
      </c>
      <c r="Q1998">
        <v>165</v>
      </c>
      <c r="R1998" s="1"/>
    </row>
    <row r="1999" spans="1:18" x14ac:dyDescent="0.2">
      <c r="A1999" s="1" t="s">
        <v>46</v>
      </c>
      <c r="B1999">
        <v>5</v>
      </c>
      <c r="C1999" s="1" t="s">
        <v>83</v>
      </c>
      <c r="D1999" s="2">
        <v>45833</v>
      </c>
      <c r="E1999" s="1" t="s">
        <v>48</v>
      </c>
      <c r="F1999" s="1" t="s">
        <v>49</v>
      </c>
      <c r="G1999">
        <v>8</v>
      </c>
      <c r="H1999">
        <v>5</v>
      </c>
      <c r="I1999">
        <v>0</v>
      </c>
      <c r="J1999" t="s">
        <v>51</v>
      </c>
      <c r="K1999" s="1" t="s">
        <v>49</v>
      </c>
      <c r="L1999">
        <v>4</v>
      </c>
      <c r="M1999">
        <v>101.96</v>
      </c>
      <c r="N1999">
        <v>3.6</v>
      </c>
      <c r="Q1999">
        <v>98.36</v>
      </c>
      <c r="R1999" s="1"/>
    </row>
    <row r="2000" spans="1:18" x14ac:dyDescent="0.2">
      <c r="A2000" s="1" t="s">
        <v>46</v>
      </c>
      <c r="B2000">
        <v>5</v>
      </c>
      <c r="C2000" s="1" t="s">
        <v>263</v>
      </c>
      <c r="D2000" s="2">
        <v>45833</v>
      </c>
      <c r="E2000" s="1" t="s">
        <v>48</v>
      </c>
      <c r="F2000" s="1" t="s">
        <v>49</v>
      </c>
      <c r="G2000">
        <v>11</v>
      </c>
      <c r="H2000">
        <v>5</v>
      </c>
      <c r="I2000">
        <v>0</v>
      </c>
      <c r="J2000" t="s">
        <v>51</v>
      </c>
      <c r="K2000" s="1" t="s">
        <v>49</v>
      </c>
      <c r="L2000">
        <v>4</v>
      </c>
      <c r="M2000">
        <v>176.64</v>
      </c>
      <c r="N2000">
        <v>5.2</v>
      </c>
      <c r="Q2000">
        <v>171.44</v>
      </c>
      <c r="R2000" s="1"/>
    </row>
    <row r="2001" spans="1:18" x14ac:dyDescent="0.2">
      <c r="A2001" s="1" t="s">
        <v>53</v>
      </c>
      <c r="B2001">
        <v>5</v>
      </c>
      <c r="C2001" s="1" t="s">
        <v>263</v>
      </c>
      <c r="D2001" s="2">
        <v>45833</v>
      </c>
      <c r="E2001" s="1" t="s">
        <v>48</v>
      </c>
      <c r="F2001" s="1" t="s">
        <v>49</v>
      </c>
      <c r="G2001">
        <v>11</v>
      </c>
      <c r="H2001">
        <v>5</v>
      </c>
      <c r="I2001">
        <v>0</v>
      </c>
      <c r="J2001" t="s">
        <v>51</v>
      </c>
      <c r="K2001" s="1" t="s">
        <v>49</v>
      </c>
      <c r="L2001">
        <v>8</v>
      </c>
      <c r="M2001">
        <v>421.5499999999999</v>
      </c>
      <c r="N2001">
        <v>10.4</v>
      </c>
      <c r="O2001">
        <v>7</v>
      </c>
      <c r="Q2001">
        <v>411.14999999999992</v>
      </c>
      <c r="R2001" s="1"/>
    </row>
    <row r="2002" spans="1:18" x14ac:dyDescent="0.2">
      <c r="A2002" s="1" t="s">
        <v>53</v>
      </c>
      <c r="B2002">
        <v>5</v>
      </c>
      <c r="C2002" s="1" t="s">
        <v>73</v>
      </c>
      <c r="D2002" s="2">
        <v>45833</v>
      </c>
      <c r="E2002" s="1" t="s">
        <v>48</v>
      </c>
      <c r="F2002" s="1" t="s">
        <v>49</v>
      </c>
      <c r="G2002">
        <v>9</v>
      </c>
      <c r="H2002">
        <v>5</v>
      </c>
      <c r="I2002">
        <v>0</v>
      </c>
      <c r="J2002" t="s">
        <v>51</v>
      </c>
      <c r="K2002" s="1" t="s">
        <v>49</v>
      </c>
      <c r="L2002">
        <v>2</v>
      </c>
      <c r="M2002">
        <v>57.540000000000006</v>
      </c>
      <c r="N2002">
        <v>2</v>
      </c>
      <c r="Q2002">
        <v>55.540000000000006</v>
      </c>
      <c r="R2002" s="1"/>
    </row>
    <row r="2003" spans="1:18" x14ac:dyDescent="0.2">
      <c r="A2003" s="1" t="s">
        <v>46</v>
      </c>
      <c r="B2003">
        <v>1</v>
      </c>
      <c r="C2003" s="1" t="s">
        <v>109</v>
      </c>
      <c r="D2003" s="2">
        <v>45834</v>
      </c>
      <c r="E2003" s="1" t="s">
        <v>48</v>
      </c>
      <c r="F2003" s="1" t="s">
        <v>49</v>
      </c>
      <c r="G2003">
        <v>5</v>
      </c>
      <c r="H2003" t="s">
        <v>76</v>
      </c>
      <c r="I2003">
        <v>0</v>
      </c>
      <c r="J2003" t="s">
        <v>51</v>
      </c>
      <c r="K2003" s="1" t="s">
        <v>49</v>
      </c>
      <c r="L2003">
        <v>10</v>
      </c>
      <c r="M2003">
        <v>142.45000000000002</v>
      </c>
      <c r="N2003">
        <v>5</v>
      </c>
      <c r="O2003">
        <v>30</v>
      </c>
      <c r="Q2003">
        <v>137.45000000000002</v>
      </c>
      <c r="R2003" s="1"/>
    </row>
    <row r="2004" spans="1:18" x14ac:dyDescent="0.2">
      <c r="A2004" s="1" t="s">
        <v>53</v>
      </c>
      <c r="B2004">
        <v>1</v>
      </c>
      <c r="C2004" s="1" t="s">
        <v>109</v>
      </c>
      <c r="D2004" s="2">
        <v>45834</v>
      </c>
      <c r="E2004" s="1" t="s">
        <v>48</v>
      </c>
      <c r="F2004" s="1" t="s">
        <v>49</v>
      </c>
      <c r="G2004">
        <v>5</v>
      </c>
      <c r="H2004" t="s">
        <v>76</v>
      </c>
      <c r="I2004">
        <v>0</v>
      </c>
      <c r="J2004" t="s">
        <v>51</v>
      </c>
      <c r="K2004" s="1" t="s">
        <v>49</v>
      </c>
      <c r="L2004">
        <v>8</v>
      </c>
      <c r="M2004">
        <v>181.2</v>
      </c>
      <c r="N2004">
        <v>4</v>
      </c>
      <c r="O2004">
        <v>29</v>
      </c>
      <c r="Q2004">
        <v>177.2</v>
      </c>
      <c r="R2004" s="1"/>
    </row>
    <row r="2005" spans="1:18" x14ac:dyDescent="0.2">
      <c r="A2005" s="1" t="s">
        <v>46</v>
      </c>
      <c r="B2005">
        <v>2</v>
      </c>
      <c r="C2005" s="1" t="s">
        <v>74</v>
      </c>
      <c r="D2005" s="2">
        <v>45834</v>
      </c>
      <c r="E2005" s="1" t="s">
        <v>48</v>
      </c>
      <c r="F2005" s="1" t="s">
        <v>49</v>
      </c>
      <c r="G2005">
        <v>4</v>
      </c>
      <c r="H2005" t="s">
        <v>76</v>
      </c>
      <c r="I2005">
        <v>0</v>
      </c>
      <c r="J2005" t="s">
        <v>51</v>
      </c>
      <c r="K2005" s="1" t="s">
        <v>49</v>
      </c>
      <c r="L2005">
        <v>10</v>
      </c>
      <c r="M2005">
        <v>120.20000000000002</v>
      </c>
      <c r="N2005">
        <v>4</v>
      </c>
      <c r="Q2005">
        <v>116.20000000000002</v>
      </c>
      <c r="R2005" s="1"/>
    </row>
    <row r="2006" spans="1:18" x14ac:dyDescent="0.2">
      <c r="A2006" s="1" t="s">
        <v>53</v>
      </c>
      <c r="B2006">
        <v>2</v>
      </c>
      <c r="C2006" s="1" t="s">
        <v>74</v>
      </c>
      <c r="D2006" s="2">
        <v>45834</v>
      </c>
      <c r="E2006" s="1" t="s">
        <v>48</v>
      </c>
      <c r="F2006" s="1" t="s">
        <v>49</v>
      </c>
      <c r="G2006">
        <v>4</v>
      </c>
      <c r="H2006" t="s">
        <v>76</v>
      </c>
      <c r="I2006">
        <v>0</v>
      </c>
      <c r="J2006" t="s">
        <v>51</v>
      </c>
      <c r="K2006" s="1" t="s">
        <v>49</v>
      </c>
      <c r="L2006">
        <v>10</v>
      </c>
      <c r="M2006">
        <v>155.81</v>
      </c>
      <c r="N2006">
        <v>4</v>
      </c>
      <c r="Q2006">
        <v>151.81</v>
      </c>
      <c r="R2006" s="1"/>
    </row>
    <row r="2007" spans="1:18" x14ac:dyDescent="0.2">
      <c r="A2007" s="1" t="s">
        <v>46</v>
      </c>
      <c r="B2007">
        <v>4</v>
      </c>
      <c r="C2007" s="1" t="s">
        <v>572</v>
      </c>
      <c r="D2007" s="2">
        <v>45834</v>
      </c>
      <c r="E2007" s="1" t="s">
        <v>57</v>
      </c>
      <c r="F2007" s="1" t="s">
        <v>49</v>
      </c>
      <c r="G2007">
        <v>18</v>
      </c>
      <c r="H2007">
        <v>6</v>
      </c>
      <c r="I2007">
        <v>0</v>
      </c>
      <c r="J2007">
        <v>600</v>
      </c>
      <c r="K2007" s="1" t="s">
        <v>49</v>
      </c>
      <c r="L2007">
        <v>13</v>
      </c>
      <c r="M2007">
        <v>562.78</v>
      </c>
      <c r="N2007">
        <v>28.6</v>
      </c>
      <c r="Q2007">
        <v>534.17999999999995</v>
      </c>
      <c r="R2007" s="1"/>
    </row>
    <row r="2008" spans="1:18" x14ac:dyDescent="0.2">
      <c r="A2008" s="1" t="s">
        <v>53</v>
      </c>
      <c r="B2008">
        <v>4</v>
      </c>
      <c r="C2008" s="1" t="s">
        <v>572</v>
      </c>
      <c r="D2008" s="2">
        <v>45834</v>
      </c>
      <c r="E2008" s="1" t="s">
        <v>57</v>
      </c>
      <c r="F2008" s="1" t="s">
        <v>49</v>
      </c>
      <c r="G2008">
        <v>18</v>
      </c>
      <c r="H2008">
        <v>6</v>
      </c>
      <c r="I2008">
        <v>0</v>
      </c>
      <c r="J2008">
        <v>600</v>
      </c>
      <c r="K2008" s="1" t="s">
        <v>49</v>
      </c>
      <c r="L2008">
        <v>12</v>
      </c>
      <c r="M2008">
        <v>613.96</v>
      </c>
      <c r="N2008">
        <v>26.400000000000002</v>
      </c>
      <c r="Q2008">
        <v>587.56000000000006</v>
      </c>
      <c r="R2008" s="1"/>
    </row>
    <row r="2009" spans="1:18" x14ac:dyDescent="0.2">
      <c r="A2009" s="1" t="s">
        <v>46</v>
      </c>
      <c r="B2009">
        <v>5</v>
      </c>
      <c r="C2009" s="1" t="s">
        <v>73</v>
      </c>
      <c r="D2009" s="2">
        <v>45834</v>
      </c>
      <c r="E2009" s="1" t="s">
        <v>48</v>
      </c>
      <c r="F2009" s="1" t="s">
        <v>49</v>
      </c>
      <c r="G2009">
        <v>9</v>
      </c>
      <c r="H2009">
        <v>5</v>
      </c>
      <c r="I2009">
        <v>0</v>
      </c>
      <c r="J2009" t="s">
        <v>51</v>
      </c>
      <c r="K2009" s="1" t="s">
        <v>49</v>
      </c>
      <c r="L2009">
        <v>2</v>
      </c>
      <c r="M2009">
        <v>364.95000000000005</v>
      </c>
      <c r="N2009">
        <v>1.8</v>
      </c>
      <c r="Q2009">
        <v>363.15000000000003</v>
      </c>
      <c r="R2009" s="1"/>
    </row>
    <row r="2010" spans="1:18" x14ac:dyDescent="0.2">
      <c r="A2010" s="1" t="s">
        <v>46</v>
      </c>
      <c r="B2010">
        <v>5</v>
      </c>
      <c r="C2010" s="1" t="s">
        <v>73</v>
      </c>
      <c r="D2010" s="2">
        <v>45834</v>
      </c>
      <c r="E2010" s="1" t="s">
        <v>48</v>
      </c>
      <c r="F2010" s="1" t="s">
        <v>49</v>
      </c>
      <c r="G2010">
        <v>9</v>
      </c>
      <c r="H2010">
        <v>5</v>
      </c>
      <c r="I2010">
        <v>0</v>
      </c>
      <c r="J2010" t="s">
        <v>51</v>
      </c>
      <c r="K2010" s="1" t="s">
        <v>49</v>
      </c>
      <c r="L2010">
        <v>9</v>
      </c>
      <c r="M2010">
        <v>365.03000000000003</v>
      </c>
      <c r="N2010">
        <v>8.1</v>
      </c>
      <c r="Q2010">
        <v>356.93</v>
      </c>
      <c r="R2010" s="1"/>
    </row>
    <row r="2011" spans="1:18" x14ac:dyDescent="0.2">
      <c r="A2011" s="1" t="s">
        <v>53</v>
      </c>
      <c r="B2011">
        <v>5</v>
      </c>
      <c r="C2011" s="1" t="s">
        <v>73</v>
      </c>
      <c r="D2011" s="2">
        <v>45834</v>
      </c>
      <c r="E2011" s="1" t="s">
        <v>48</v>
      </c>
      <c r="F2011" s="1" t="s">
        <v>49</v>
      </c>
      <c r="G2011">
        <v>9</v>
      </c>
      <c r="H2011">
        <v>5</v>
      </c>
      <c r="I2011">
        <v>0</v>
      </c>
      <c r="J2011" t="s">
        <v>51</v>
      </c>
      <c r="K2011" s="1" t="s">
        <v>49</v>
      </c>
      <c r="L2011">
        <v>9</v>
      </c>
      <c r="M2011">
        <v>396.43</v>
      </c>
      <c r="N2011">
        <v>8.1</v>
      </c>
      <c r="Q2011">
        <v>388.33</v>
      </c>
      <c r="R2011" s="1"/>
    </row>
    <row r="2012" spans="1:18" x14ac:dyDescent="0.2">
      <c r="A2012" s="1" t="s">
        <v>46</v>
      </c>
      <c r="B2012">
        <v>1</v>
      </c>
      <c r="C2012" s="1" t="s">
        <v>109</v>
      </c>
      <c r="D2012" s="2">
        <v>45835</v>
      </c>
      <c r="E2012" s="1" t="s">
        <v>48</v>
      </c>
      <c r="F2012" s="1" t="s">
        <v>49</v>
      </c>
      <c r="G2012">
        <v>5</v>
      </c>
      <c r="H2012" t="s">
        <v>76</v>
      </c>
      <c r="I2012">
        <v>0</v>
      </c>
      <c r="J2012" t="s">
        <v>51</v>
      </c>
      <c r="K2012" s="1" t="s">
        <v>49</v>
      </c>
      <c r="L2012">
        <v>3</v>
      </c>
      <c r="M2012">
        <v>52.8</v>
      </c>
      <c r="N2012">
        <v>1.5</v>
      </c>
      <c r="O2012">
        <v>9</v>
      </c>
      <c r="Q2012">
        <v>51.3</v>
      </c>
      <c r="R2012" s="1"/>
    </row>
    <row r="2013" spans="1:18" x14ac:dyDescent="0.2">
      <c r="A2013" s="1" t="s">
        <v>46</v>
      </c>
      <c r="B2013">
        <v>1</v>
      </c>
      <c r="C2013" s="1" t="s">
        <v>74</v>
      </c>
      <c r="D2013" s="2">
        <v>45835</v>
      </c>
      <c r="E2013" s="1" t="s">
        <v>48</v>
      </c>
      <c r="F2013" s="1" t="s">
        <v>49</v>
      </c>
      <c r="G2013">
        <v>4</v>
      </c>
      <c r="H2013" t="s">
        <v>76</v>
      </c>
      <c r="I2013">
        <v>0</v>
      </c>
      <c r="J2013" t="s">
        <v>51</v>
      </c>
      <c r="K2013" s="1" t="s">
        <v>49</v>
      </c>
      <c r="L2013">
        <v>3</v>
      </c>
      <c r="M2013">
        <v>48</v>
      </c>
      <c r="N2013">
        <v>0.30000000000000004</v>
      </c>
      <c r="Q2013">
        <v>47.7</v>
      </c>
      <c r="R2013" s="1"/>
    </row>
    <row r="2014" spans="1:18" x14ac:dyDescent="0.2">
      <c r="A2014" s="1" t="s">
        <v>53</v>
      </c>
      <c r="B2014">
        <v>1</v>
      </c>
      <c r="C2014" s="1" t="s">
        <v>74</v>
      </c>
      <c r="D2014" s="2">
        <v>45835</v>
      </c>
      <c r="E2014" s="1" t="s">
        <v>48</v>
      </c>
      <c r="F2014" s="1" t="s">
        <v>49</v>
      </c>
      <c r="G2014">
        <v>4</v>
      </c>
      <c r="H2014" t="s">
        <v>76</v>
      </c>
      <c r="I2014">
        <v>0</v>
      </c>
      <c r="J2014" t="s">
        <v>51</v>
      </c>
      <c r="K2014" s="1" t="s">
        <v>49</v>
      </c>
      <c r="L2014">
        <v>8</v>
      </c>
      <c r="M2014">
        <v>157.08000000000001</v>
      </c>
      <c r="N2014">
        <v>3.2</v>
      </c>
      <c r="O2014">
        <v>3</v>
      </c>
      <c r="Q2014">
        <v>153.88000000000002</v>
      </c>
      <c r="R2014" s="1"/>
    </row>
    <row r="2015" spans="1:18" x14ac:dyDescent="0.2">
      <c r="A2015" s="1" t="s">
        <v>46</v>
      </c>
      <c r="B2015">
        <v>2</v>
      </c>
      <c r="C2015" s="1" t="s">
        <v>74</v>
      </c>
      <c r="D2015" s="2">
        <v>45835</v>
      </c>
      <c r="E2015" s="1" t="s">
        <v>48</v>
      </c>
      <c r="F2015" s="1" t="s">
        <v>49</v>
      </c>
      <c r="G2015">
        <v>4</v>
      </c>
      <c r="H2015" t="s">
        <v>76</v>
      </c>
      <c r="I2015">
        <v>0</v>
      </c>
      <c r="J2015" t="s">
        <v>51</v>
      </c>
      <c r="K2015" s="1" t="s">
        <v>49</v>
      </c>
      <c r="L2015">
        <v>4</v>
      </c>
      <c r="M2015">
        <v>78.8</v>
      </c>
      <c r="N2015">
        <v>2</v>
      </c>
      <c r="O2015">
        <v>12</v>
      </c>
      <c r="Q2015">
        <v>76.8</v>
      </c>
      <c r="R2015" s="1"/>
    </row>
    <row r="2016" spans="1:18" x14ac:dyDescent="0.2">
      <c r="A2016" s="1" t="s">
        <v>46</v>
      </c>
      <c r="B2016">
        <v>2</v>
      </c>
      <c r="C2016" s="1" t="s">
        <v>47</v>
      </c>
      <c r="D2016" s="2">
        <v>45835</v>
      </c>
      <c r="E2016" s="1" t="s">
        <v>48</v>
      </c>
      <c r="F2016" s="1" t="s">
        <v>49</v>
      </c>
      <c r="G2016">
        <v>3</v>
      </c>
      <c r="H2016" t="s">
        <v>76</v>
      </c>
      <c r="I2016">
        <v>0</v>
      </c>
      <c r="J2016" t="s">
        <v>51</v>
      </c>
      <c r="K2016" s="1" t="s">
        <v>49</v>
      </c>
      <c r="L2016">
        <v>4</v>
      </c>
      <c r="M2016">
        <v>47.73</v>
      </c>
      <c r="N2016">
        <v>0.4</v>
      </c>
      <c r="Q2016">
        <v>47.33</v>
      </c>
      <c r="R2016" s="1"/>
    </row>
    <row r="2017" spans="1:18" x14ac:dyDescent="0.2">
      <c r="A2017" s="1" t="s">
        <v>53</v>
      </c>
      <c r="B2017">
        <v>2</v>
      </c>
      <c r="C2017" s="1" t="s">
        <v>47</v>
      </c>
      <c r="D2017" s="2">
        <v>45835</v>
      </c>
      <c r="E2017" s="1" t="s">
        <v>48</v>
      </c>
      <c r="F2017" s="1" t="s">
        <v>49</v>
      </c>
      <c r="G2017">
        <v>3</v>
      </c>
      <c r="H2017" t="s">
        <v>76</v>
      </c>
      <c r="I2017">
        <v>0</v>
      </c>
      <c r="J2017" t="s">
        <v>51</v>
      </c>
      <c r="K2017" s="1" t="s">
        <v>49</v>
      </c>
      <c r="L2017">
        <v>9</v>
      </c>
      <c r="M2017">
        <v>117.13999999999999</v>
      </c>
      <c r="N2017">
        <v>2.6999999999999997</v>
      </c>
      <c r="O2017">
        <v>6</v>
      </c>
      <c r="Q2017">
        <v>114.43999999999998</v>
      </c>
      <c r="R2017" s="1"/>
    </row>
    <row r="2018" spans="1:18" x14ac:dyDescent="0.2">
      <c r="A2018" s="1" t="s">
        <v>46</v>
      </c>
      <c r="B2018">
        <v>4</v>
      </c>
      <c r="C2018" s="1" t="s">
        <v>572</v>
      </c>
      <c r="D2018" s="2">
        <v>45835</v>
      </c>
      <c r="E2018" s="1" t="s">
        <v>57</v>
      </c>
      <c r="F2018" s="1" t="s">
        <v>49</v>
      </c>
      <c r="G2018">
        <v>18</v>
      </c>
      <c r="H2018">
        <v>6</v>
      </c>
      <c r="I2018">
        <v>0</v>
      </c>
      <c r="J2018">
        <v>600</v>
      </c>
      <c r="K2018" s="1" t="s">
        <v>49</v>
      </c>
      <c r="L2018">
        <v>2</v>
      </c>
      <c r="M2018">
        <v>99.9</v>
      </c>
      <c r="N2018">
        <v>4.4000000000000004</v>
      </c>
      <c r="O2018">
        <v>12</v>
      </c>
      <c r="Q2018">
        <v>95.5</v>
      </c>
      <c r="R2018" s="1"/>
    </row>
    <row r="2019" spans="1:18" x14ac:dyDescent="0.2">
      <c r="A2019" s="1" t="s">
        <v>46</v>
      </c>
      <c r="B2019">
        <v>4</v>
      </c>
      <c r="C2019" s="1" t="s">
        <v>96</v>
      </c>
      <c r="D2019" s="2">
        <v>45835</v>
      </c>
      <c r="E2019" s="1" t="s">
        <v>48</v>
      </c>
      <c r="F2019" s="1" t="s">
        <v>49</v>
      </c>
      <c r="G2019">
        <v>18</v>
      </c>
      <c r="H2019">
        <v>5</v>
      </c>
      <c r="I2019">
        <v>0</v>
      </c>
      <c r="J2019" t="s">
        <v>51</v>
      </c>
      <c r="K2019" s="1" t="s">
        <v>49</v>
      </c>
      <c r="L2019">
        <v>3</v>
      </c>
      <c r="M2019">
        <v>158.45999999999998</v>
      </c>
      <c r="N2019">
        <v>6.6000000000000005</v>
      </c>
      <c r="Q2019">
        <v>151.85999999999999</v>
      </c>
      <c r="R2019" s="1"/>
    </row>
    <row r="2020" spans="1:18" x14ac:dyDescent="0.2">
      <c r="A2020" s="1" t="s">
        <v>46</v>
      </c>
      <c r="B2020">
        <v>4</v>
      </c>
      <c r="C2020" s="1" t="s">
        <v>103</v>
      </c>
      <c r="D2020" s="2">
        <v>45835</v>
      </c>
      <c r="E2020" s="1" t="s">
        <v>48</v>
      </c>
      <c r="F2020" s="1" t="s">
        <v>49</v>
      </c>
      <c r="G2020">
        <v>24</v>
      </c>
      <c r="H2020">
        <v>5</v>
      </c>
      <c r="I2020">
        <v>0</v>
      </c>
      <c r="J2020" t="s">
        <v>51</v>
      </c>
      <c r="K2020" s="1" t="s">
        <v>49</v>
      </c>
      <c r="L2020">
        <v>7</v>
      </c>
      <c r="M2020">
        <v>397.97</v>
      </c>
      <c r="N2020">
        <v>21</v>
      </c>
      <c r="Q2020">
        <v>376.97</v>
      </c>
      <c r="R2020" s="1"/>
    </row>
    <row r="2021" spans="1:18" x14ac:dyDescent="0.2">
      <c r="A2021" s="1" t="s">
        <v>53</v>
      </c>
      <c r="B2021">
        <v>4</v>
      </c>
      <c r="C2021" s="1" t="s">
        <v>103</v>
      </c>
      <c r="D2021" s="2">
        <v>45835</v>
      </c>
      <c r="E2021" s="1" t="s">
        <v>48</v>
      </c>
      <c r="F2021" s="1" t="s">
        <v>49</v>
      </c>
      <c r="G2021">
        <v>24</v>
      </c>
      <c r="H2021">
        <v>5</v>
      </c>
      <c r="I2021">
        <v>0</v>
      </c>
      <c r="J2021" t="s">
        <v>51</v>
      </c>
      <c r="K2021" s="1" t="s">
        <v>49</v>
      </c>
      <c r="L2021">
        <v>11</v>
      </c>
      <c r="M2021">
        <v>617.80000000000007</v>
      </c>
      <c r="N2021">
        <v>33</v>
      </c>
      <c r="O2021">
        <v>6</v>
      </c>
      <c r="Q2021">
        <v>584.80000000000007</v>
      </c>
      <c r="R2021" s="1"/>
    </row>
    <row r="2022" spans="1:18" x14ac:dyDescent="0.2">
      <c r="A2022" s="1" t="s">
        <v>46</v>
      </c>
      <c r="B2022">
        <v>5</v>
      </c>
      <c r="C2022" s="1" t="s">
        <v>73</v>
      </c>
      <c r="D2022" s="2">
        <v>45835</v>
      </c>
      <c r="E2022" s="1" t="s">
        <v>48</v>
      </c>
      <c r="F2022" s="1" t="s">
        <v>49</v>
      </c>
      <c r="G2022">
        <v>9</v>
      </c>
      <c r="H2022">
        <v>5</v>
      </c>
      <c r="I2022">
        <v>0</v>
      </c>
      <c r="J2022" t="s">
        <v>51</v>
      </c>
      <c r="K2022" s="1" t="s">
        <v>49</v>
      </c>
      <c r="L2022">
        <v>10</v>
      </c>
      <c r="M2022">
        <v>404.92999999999995</v>
      </c>
      <c r="N2022">
        <v>11</v>
      </c>
      <c r="O2022">
        <v>10</v>
      </c>
      <c r="Q2022">
        <v>393.92999999999995</v>
      </c>
      <c r="R2022" s="1"/>
    </row>
    <row r="2023" spans="1:18" x14ac:dyDescent="0.2">
      <c r="A2023" s="1" t="s">
        <v>53</v>
      </c>
      <c r="B2023">
        <v>5</v>
      </c>
      <c r="C2023" s="1" t="s">
        <v>73</v>
      </c>
      <c r="D2023" s="2">
        <v>45835</v>
      </c>
      <c r="E2023" s="1" t="s">
        <v>48</v>
      </c>
      <c r="F2023" s="1" t="s">
        <v>49</v>
      </c>
      <c r="G2023">
        <v>9</v>
      </c>
      <c r="H2023">
        <v>5</v>
      </c>
      <c r="I2023">
        <v>0</v>
      </c>
      <c r="J2023" t="s">
        <v>51</v>
      </c>
      <c r="K2023" s="1" t="s">
        <v>49</v>
      </c>
      <c r="L2023">
        <v>3</v>
      </c>
      <c r="M2023">
        <v>132.37</v>
      </c>
      <c r="N2023">
        <v>3.5999999999999996</v>
      </c>
      <c r="O2023">
        <v>7</v>
      </c>
      <c r="Q2023">
        <v>128.77000000000001</v>
      </c>
      <c r="R2023" s="1"/>
    </row>
    <row r="2024" spans="1:18" x14ac:dyDescent="0.2">
      <c r="A2024" s="1" t="s">
        <v>53</v>
      </c>
      <c r="B2024">
        <v>5</v>
      </c>
      <c r="C2024" s="1" t="s">
        <v>83</v>
      </c>
      <c r="D2024" s="2">
        <v>45835</v>
      </c>
      <c r="E2024" s="1" t="s">
        <v>48</v>
      </c>
      <c r="F2024" s="1" t="s">
        <v>49</v>
      </c>
      <c r="G2024">
        <v>8</v>
      </c>
      <c r="H2024">
        <v>5</v>
      </c>
      <c r="I2024">
        <v>0</v>
      </c>
      <c r="J2024" t="s">
        <v>51</v>
      </c>
      <c r="K2024" s="1" t="s">
        <v>49</v>
      </c>
      <c r="L2024">
        <v>6</v>
      </c>
      <c r="M2024">
        <v>158.39000000000001</v>
      </c>
      <c r="N2024">
        <v>6.6000000000000005</v>
      </c>
      <c r="Q2024">
        <v>151.79000000000002</v>
      </c>
      <c r="R2024" s="1"/>
    </row>
    <row r="2025" spans="1:18" x14ac:dyDescent="0.2">
      <c r="A2025" s="1" t="s">
        <v>53</v>
      </c>
      <c r="B2025">
        <v>5</v>
      </c>
      <c r="C2025" s="1" t="s">
        <v>55</v>
      </c>
      <c r="D2025" s="2">
        <v>45835</v>
      </c>
      <c r="E2025" s="1" t="s">
        <v>48</v>
      </c>
      <c r="F2025" s="1" t="s">
        <v>49</v>
      </c>
      <c r="G2025">
        <v>7</v>
      </c>
      <c r="H2025">
        <v>5</v>
      </c>
      <c r="I2025">
        <v>0</v>
      </c>
      <c r="J2025" t="s">
        <v>51</v>
      </c>
      <c r="K2025" s="1" t="s">
        <v>49</v>
      </c>
      <c r="L2025">
        <v>2</v>
      </c>
      <c r="M2025">
        <v>65.73</v>
      </c>
      <c r="N2025">
        <v>1.8</v>
      </c>
      <c r="Q2025">
        <v>63.930000000000007</v>
      </c>
      <c r="R2025" s="1"/>
    </row>
    <row r="2026" spans="1:18" x14ac:dyDescent="0.2">
      <c r="A2026" s="1" t="s">
        <v>46</v>
      </c>
      <c r="B2026">
        <v>1</v>
      </c>
      <c r="C2026" s="1" t="s">
        <v>74</v>
      </c>
      <c r="D2026" s="2">
        <v>45836</v>
      </c>
      <c r="E2026" s="1" t="s">
        <v>48</v>
      </c>
      <c r="F2026" s="1" t="s">
        <v>49</v>
      </c>
      <c r="G2026">
        <v>4</v>
      </c>
      <c r="H2026" t="s">
        <v>76</v>
      </c>
      <c r="I2026">
        <v>0</v>
      </c>
      <c r="J2026" t="s">
        <v>51</v>
      </c>
      <c r="K2026" s="1" t="s">
        <v>49</v>
      </c>
      <c r="L2026">
        <v>9</v>
      </c>
      <c r="M2026">
        <v>121.3</v>
      </c>
      <c r="N2026">
        <v>3.6</v>
      </c>
      <c r="O2026">
        <v>28</v>
      </c>
      <c r="Q2026">
        <v>117.7</v>
      </c>
      <c r="R2026" s="1"/>
    </row>
    <row r="2027" spans="1:18" x14ac:dyDescent="0.2">
      <c r="A2027" s="1" t="s">
        <v>53</v>
      </c>
      <c r="B2027">
        <v>1</v>
      </c>
      <c r="C2027" s="1" t="s">
        <v>74</v>
      </c>
      <c r="D2027" s="2">
        <v>45836</v>
      </c>
      <c r="E2027" s="1" t="s">
        <v>48</v>
      </c>
      <c r="F2027" s="1" t="s">
        <v>49</v>
      </c>
      <c r="G2027">
        <v>4</v>
      </c>
      <c r="H2027" t="s">
        <v>76</v>
      </c>
      <c r="I2027">
        <v>0</v>
      </c>
      <c r="J2027" t="s">
        <v>51</v>
      </c>
      <c r="K2027" s="1" t="s">
        <v>49</v>
      </c>
      <c r="L2027">
        <v>6</v>
      </c>
      <c r="M2027">
        <v>127.3</v>
      </c>
      <c r="N2027">
        <v>2.4000000000000004</v>
      </c>
      <c r="O2027">
        <v>15</v>
      </c>
      <c r="Q2027">
        <v>124.89999999999999</v>
      </c>
      <c r="R2027" s="1"/>
    </row>
    <row r="2028" spans="1:18" x14ac:dyDescent="0.2">
      <c r="A2028" s="1" t="s">
        <v>46</v>
      </c>
      <c r="B2028">
        <v>2</v>
      </c>
      <c r="C2028" s="1" t="s">
        <v>47</v>
      </c>
      <c r="D2028" s="2">
        <v>45836</v>
      </c>
      <c r="E2028" s="1" t="s">
        <v>48</v>
      </c>
      <c r="F2028" s="1" t="s">
        <v>49</v>
      </c>
      <c r="G2028">
        <v>3</v>
      </c>
      <c r="H2028" t="s">
        <v>76</v>
      </c>
      <c r="I2028">
        <v>0</v>
      </c>
      <c r="J2028" t="s">
        <v>51</v>
      </c>
      <c r="K2028" s="1" t="s">
        <v>49</v>
      </c>
      <c r="L2028">
        <v>9</v>
      </c>
      <c r="M2028">
        <v>98.100000000000009</v>
      </c>
      <c r="N2028">
        <v>2.6999999999999997</v>
      </c>
      <c r="Q2028">
        <v>95.4</v>
      </c>
      <c r="R2028" s="1"/>
    </row>
    <row r="2029" spans="1:18" x14ac:dyDescent="0.2">
      <c r="A2029" s="1" t="s">
        <v>53</v>
      </c>
      <c r="B2029">
        <v>2</v>
      </c>
      <c r="C2029" s="1" t="s">
        <v>47</v>
      </c>
      <c r="D2029" s="2">
        <v>45836</v>
      </c>
      <c r="E2029" s="1" t="s">
        <v>48</v>
      </c>
      <c r="F2029" s="1" t="s">
        <v>49</v>
      </c>
      <c r="G2029">
        <v>3</v>
      </c>
      <c r="H2029" t="s">
        <v>76</v>
      </c>
      <c r="I2029">
        <v>0</v>
      </c>
      <c r="J2029" t="s">
        <v>51</v>
      </c>
      <c r="K2029" s="1" t="s">
        <v>49</v>
      </c>
      <c r="L2029">
        <v>6</v>
      </c>
      <c r="M2029">
        <v>73.890000000000015</v>
      </c>
      <c r="N2029">
        <v>1.7999999999999998</v>
      </c>
      <c r="Q2029">
        <v>72.090000000000018</v>
      </c>
      <c r="R2029" s="1"/>
    </row>
    <row r="2030" spans="1:18" x14ac:dyDescent="0.2">
      <c r="A2030" s="1" t="s">
        <v>46</v>
      </c>
      <c r="B2030">
        <v>4</v>
      </c>
      <c r="C2030" s="1" t="s">
        <v>87</v>
      </c>
      <c r="D2030" s="2">
        <v>45836</v>
      </c>
      <c r="E2030" s="1" t="s">
        <v>48</v>
      </c>
      <c r="F2030" s="1" t="s">
        <v>49</v>
      </c>
      <c r="G2030">
        <v>14</v>
      </c>
      <c r="H2030">
        <v>5</v>
      </c>
      <c r="I2030">
        <v>0</v>
      </c>
      <c r="J2030" t="s">
        <v>51</v>
      </c>
      <c r="K2030" s="1" t="s">
        <v>49</v>
      </c>
      <c r="L2030">
        <v>14</v>
      </c>
      <c r="M2030">
        <v>518.32999999999993</v>
      </c>
      <c r="N2030">
        <v>19.18</v>
      </c>
      <c r="Q2030">
        <v>499.14999999999992</v>
      </c>
      <c r="R2030" s="1"/>
    </row>
    <row r="2031" spans="1:18" x14ac:dyDescent="0.2">
      <c r="A2031" s="1" t="s">
        <v>53</v>
      </c>
      <c r="B2031">
        <v>4</v>
      </c>
      <c r="C2031" s="1" t="s">
        <v>87</v>
      </c>
      <c r="D2031" s="2">
        <v>45836</v>
      </c>
      <c r="E2031" s="1" t="s">
        <v>48</v>
      </c>
      <c r="F2031" s="1" t="s">
        <v>49</v>
      </c>
      <c r="G2031">
        <v>14</v>
      </c>
      <c r="H2031">
        <v>5</v>
      </c>
      <c r="I2031">
        <v>0</v>
      </c>
      <c r="J2031" t="s">
        <v>51</v>
      </c>
      <c r="K2031" s="1" t="s">
        <v>49</v>
      </c>
      <c r="L2031">
        <v>2</v>
      </c>
      <c r="M2031">
        <v>66.5</v>
      </c>
      <c r="N2031">
        <v>3.6</v>
      </c>
      <c r="Q2031">
        <v>62.9</v>
      </c>
      <c r="R2031" s="1"/>
    </row>
    <row r="2032" spans="1:18" x14ac:dyDescent="0.2">
      <c r="A2032" s="1" t="s">
        <v>53</v>
      </c>
      <c r="B2032">
        <v>4</v>
      </c>
      <c r="C2032" s="1" t="s">
        <v>573</v>
      </c>
      <c r="D2032" s="2">
        <v>45836</v>
      </c>
      <c r="E2032" s="1" t="s">
        <v>296</v>
      </c>
      <c r="F2032" s="1" t="s">
        <v>49</v>
      </c>
      <c r="G2032">
        <v>22</v>
      </c>
      <c r="H2032" t="s">
        <v>93</v>
      </c>
      <c r="I2032" t="s">
        <v>94</v>
      </c>
      <c r="J2032">
        <v>100</v>
      </c>
      <c r="K2032" s="1" t="s">
        <v>49</v>
      </c>
      <c r="L2032">
        <v>3</v>
      </c>
      <c r="M2032">
        <v>115.22999999999999</v>
      </c>
      <c r="N2032">
        <v>8.1000000000000014</v>
      </c>
      <c r="Q2032">
        <v>107.13</v>
      </c>
      <c r="R2032" s="1"/>
    </row>
    <row r="2033" spans="1:18" x14ac:dyDescent="0.2">
      <c r="A2033" s="1" t="s">
        <v>53</v>
      </c>
      <c r="B2033">
        <v>4</v>
      </c>
      <c r="C2033" s="1" t="s">
        <v>545</v>
      </c>
      <c r="D2033" s="2">
        <v>45836</v>
      </c>
      <c r="E2033" s="1" t="s">
        <v>281</v>
      </c>
      <c r="F2033" s="1" t="s">
        <v>49</v>
      </c>
      <c r="G2033">
        <v>22</v>
      </c>
      <c r="H2033" t="s">
        <v>134</v>
      </c>
      <c r="I2033" t="s">
        <v>94</v>
      </c>
      <c r="J2033">
        <v>500</v>
      </c>
      <c r="K2033" s="1" t="s">
        <v>49</v>
      </c>
      <c r="L2033">
        <v>6</v>
      </c>
      <c r="M2033">
        <v>321.21999999999997</v>
      </c>
      <c r="N2033">
        <v>16.799999999999997</v>
      </c>
      <c r="Q2033">
        <v>304.41999999999996</v>
      </c>
      <c r="R2033" s="1"/>
    </row>
    <row r="2034" spans="1:18" x14ac:dyDescent="0.2">
      <c r="A2034" s="1" t="s">
        <v>46</v>
      </c>
      <c r="B2034">
        <v>5</v>
      </c>
      <c r="C2034" s="1" t="s">
        <v>574</v>
      </c>
      <c r="D2034" s="2">
        <v>45836</v>
      </c>
      <c r="E2034" s="1" t="s">
        <v>57</v>
      </c>
      <c r="F2034" s="1" t="s">
        <v>49</v>
      </c>
      <c r="G2034">
        <v>7</v>
      </c>
      <c r="H2034">
        <v>15</v>
      </c>
      <c r="I2034">
        <v>0</v>
      </c>
      <c r="J2034">
        <v>450</v>
      </c>
      <c r="K2034" s="1" t="s">
        <v>49</v>
      </c>
      <c r="L2034">
        <v>15</v>
      </c>
      <c r="M2034">
        <v>343.78000000000003</v>
      </c>
      <c r="N2034">
        <v>13.5</v>
      </c>
      <c r="Q2034">
        <v>330.28000000000003</v>
      </c>
      <c r="R2034" s="1"/>
    </row>
    <row r="2035" spans="1:18" x14ac:dyDescent="0.2">
      <c r="A2035" s="1" t="s">
        <v>53</v>
      </c>
      <c r="B2035">
        <v>5</v>
      </c>
      <c r="C2035" s="1" t="s">
        <v>73</v>
      </c>
      <c r="D2035" s="2">
        <v>45836</v>
      </c>
      <c r="E2035" s="1" t="s">
        <v>48</v>
      </c>
      <c r="F2035" s="1" t="s">
        <v>49</v>
      </c>
      <c r="G2035">
        <v>9</v>
      </c>
      <c r="H2035">
        <v>5</v>
      </c>
      <c r="I2035">
        <v>0</v>
      </c>
      <c r="J2035" t="s">
        <v>51</v>
      </c>
      <c r="K2035" s="1" t="s">
        <v>49</v>
      </c>
      <c r="L2035">
        <v>7</v>
      </c>
      <c r="M2035">
        <v>305.90000000000003</v>
      </c>
      <c r="N2035">
        <v>8.4</v>
      </c>
      <c r="Q2035">
        <v>297.50000000000006</v>
      </c>
      <c r="R2035" s="1"/>
    </row>
    <row r="2036" spans="1:18" x14ac:dyDescent="0.2">
      <c r="A2036" s="1" t="s">
        <v>46</v>
      </c>
      <c r="B2036">
        <v>1</v>
      </c>
      <c r="C2036" s="1" t="s">
        <v>74</v>
      </c>
      <c r="D2036" s="2">
        <v>45838</v>
      </c>
      <c r="E2036" s="1" t="s">
        <v>48</v>
      </c>
      <c r="F2036" s="1" t="s">
        <v>49</v>
      </c>
      <c r="G2036">
        <v>4</v>
      </c>
      <c r="H2036" t="s">
        <v>76</v>
      </c>
      <c r="I2036">
        <v>0</v>
      </c>
      <c r="J2036" t="s">
        <v>51</v>
      </c>
      <c r="K2036" s="1" t="s">
        <v>49</v>
      </c>
      <c r="L2036">
        <v>4</v>
      </c>
      <c r="M2036">
        <v>86.509999999999991</v>
      </c>
      <c r="N2036">
        <v>1.6</v>
      </c>
      <c r="O2036">
        <v>33</v>
      </c>
      <c r="Q2036">
        <v>84.91</v>
      </c>
      <c r="R2036" s="1"/>
    </row>
    <row r="2037" spans="1:18" x14ac:dyDescent="0.2">
      <c r="A2037" s="1" t="s">
        <v>53</v>
      </c>
      <c r="B2037">
        <v>1</v>
      </c>
      <c r="C2037" s="1" t="s">
        <v>74</v>
      </c>
      <c r="D2037" s="2">
        <v>45838</v>
      </c>
      <c r="E2037" s="1" t="s">
        <v>48</v>
      </c>
      <c r="F2037" s="1" t="s">
        <v>49</v>
      </c>
      <c r="G2037">
        <v>4</v>
      </c>
      <c r="H2037" t="s">
        <v>76</v>
      </c>
      <c r="I2037">
        <v>0</v>
      </c>
      <c r="J2037" t="s">
        <v>51</v>
      </c>
      <c r="K2037" s="1" t="s">
        <v>49</v>
      </c>
      <c r="L2037">
        <v>3</v>
      </c>
      <c r="M2037">
        <v>68</v>
      </c>
      <c r="N2037">
        <v>1.2000000000000002</v>
      </c>
      <c r="O2037">
        <v>46</v>
      </c>
      <c r="Q2037">
        <v>66.8</v>
      </c>
      <c r="R2037" s="1"/>
    </row>
    <row r="2038" spans="1:18" x14ac:dyDescent="0.2">
      <c r="A2038" s="1" t="s">
        <v>53</v>
      </c>
      <c r="B2038">
        <v>1</v>
      </c>
      <c r="C2038" s="1" t="s">
        <v>74</v>
      </c>
      <c r="D2038" s="2">
        <v>45838</v>
      </c>
      <c r="E2038" s="1" t="s">
        <v>48</v>
      </c>
      <c r="F2038" s="1" t="s">
        <v>49</v>
      </c>
      <c r="G2038">
        <v>4</v>
      </c>
      <c r="H2038" t="s">
        <v>76</v>
      </c>
      <c r="I2038">
        <v>0</v>
      </c>
      <c r="J2038" t="s">
        <v>51</v>
      </c>
      <c r="K2038" s="1" t="s">
        <v>49</v>
      </c>
      <c r="L2038">
        <v>5</v>
      </c>
      <c r="M2038">
        <v>77.7</v>
      </c>
      <c r="N2038">
        <v>2</v>
      </c>
      <c r="Q2038">
        <v>75.7</v>
      </c>
      <c r="R2038" s="1"/>
    </row>
    <row r="2039" spans="1:18" x14ac:dyDescent="0.2">
      <c r="A2039" s="1" t="s">
        <v>46</v>
      </c>
      <c r="B2039">
        <v>2</v>
      </c>
      <c r="C2039" s="1" t="s">
        <v>47</v>
      </c>
      <c r="D2039" s="2">
        <v>45838</v>
      </c>
      <c r="E2039" s="1" t="s">
        <v>48</v>
      </c>
      <c r="F2039" s="1" t="s">
        <v>49</v>
      </c>
      <c r="G2039">
        <v>3</v>
      </c>
      <c r="H2039" t="s">
        <v>76</v>
      </c>
      <c r="I2039">
        <v>0</v>
      </c>
      <c r="J2039" t="s">
        <v>51</v>
      </c>
      <c r="K2039" s="1" t="s">
        <v>49</v>
      </c>
      <c r="L2039">
        <v>8</v>
      </c>
      <c r="M2039">
        <v>97.22</v>
      </c>
      <c r="N2039">
        <v>2.4</v>
      </c>
      <c r="Q2039">
        <v>94.82</v>
      </c>
      <c r="R2039" s="1"/>
    </row>
    <row r="2040" spans="1:18" x14ac:dyDescent="0.2">
      <c r="A2040" s="1" t="s">
        <v>53</v>
      </c>
      <c r="B2040">
        <v>2</v>
      </c>
      <c r="C2040" s="1" t="s">
        <v>47</v>
      </c>
      <c r="D2040" s="2">
        <v>45838</v>
      </c>
      <c r="E2040" s="1" t="s">
        <v>48</v>
      </c>
      <c r="F2040" s="1" t="s">
        <v>49</v>
      </c>
      <c r="G2040">
        <v>3</v>
      </c>
      <c r="H2040" t="s">
        <v>76</v>
      </c>
      <c r="I2040">
        <v>0</v>
      </c>
      <c r="J2040" t="s">
        <v>51</v>
      </c>
      <c r="K2040" s="1" t="s">
        <v>49</v>
      </c>
      <c r="L2040">
        <v>10</v>
      </c>
      <c r="M2040">
        <v>123.12</v>
      </c>
      <c r="N2040">
        <v>3</v>
      </c>
      <c r="Q2040">
        <v>120.12</v>
      </c>
      <c r="R2040" s="1"/>
    </row>
    <row r="2041" spans="1:18" x14ac:dyDescent="0.2">
      <c r="A2041" s="1" t="s">
        <v>46</v>
      </c>
      <c r="B2041">
        <v>4</v>
      </c>
      <c r="C2041" s="1" t="s">
        <v>575</v>
      </c>
      <c r="D2041" s="2">
        <v>45838</v>
      </c>
      <c r="E2041" s="1" t="s">
        <v>60</v>
      </c>
      <c r="F2041" s="1" t="s">
        <v>49</v>
      </c>
      <c r="G2041">
        <v>16.2</v>
      </c>
      <c r="H2041" t="s">
        <v>51</v>
      </c>
      <c r="I2041" t="s">
        <v>100</v>
      </c>
      <c r="J2041">
        <v>2000</v>
      </c>
      <c r="K2041" s="1" t="s">
        <v>49</v>
      </c>
      <c r="L2041">
        <v>7</v>
      </c>
      <c r="M2041">
        <v>300.52999999999997</v>
      </c>
      <c r="N2041">
        <v>11.700000000000001</v>
      </c>
      <c r="Q2041">
        <v>288.83</v>
      </c>
      <c r="R2041" s="1"/>
    </row>
    <row r="2042" spans="1:18" x14ac:dyDescent="0.2">
      <c r="A2042" s="1" t="s">
        <v>46</v>
      </c>
      <c r="B2042">
        <v>4</v>
      </c>
      <c r="C2042" s="1" t="s">
        <v>70</v>
      </c>
      <c r="D2042" s="2">
        <v>45838</v>
      </c>
      <c r="E2042" s="1" t="s">
        <v>48</v>
      </c>
      <c r="F2042" s="1" t="s">
        <v>49</v>
      </c>
      <c r="G2042">
        <v>16</v>
      </c>
      <c r="H2042">
        <v>5</v>
      </c>
      <c r="I2042">
        <v>0</v>
      </c>
      <c r="J2042" t="s">
        <v>51</v>
      </c>
      <c r="K2042" s="1" t="s">
        <v>49</v>
      </c>
      <c r="L2042">
        <v>5</v>
      </c>
      <c r="M2042">
        <v>213.95</v>
      </c>
      <c r="N2042">
        <v>9.4</v>
      </c>
      <c r="Q2042">
        <v>204.54999999999998</v>
      </c>
      <c r="R2042" s="1"/>
    </row>
    <row r="2043" spans="1:18" x14ac:dyDescent="0.2">
      <c r="A2043" s="1" t="s">
        <v>53</v>
      </c>
      <c r="B2043">
        <v>4</v>
      </c>
      <c r="C2043" s="1" t="s">
        <v>575</v>
      </c>
      <c r="D2043" s="2">
        <v>45838</v>
      </c>
      <c r="E2043" s="1" t="s">
        <v>60</v>
      </c>
      <c r="F2043" s="1" t="s">
        <v>49</v>
      </c>
      <c r="G2043">
        <v>16.2</v>
      </c>
      <c r="H2043" t="s">
        <v>51</v>
      </c>
      <c r="I2043" t="s">
        <v>100</v>
      </c>
      <c r="J2043">
        <v>2000</v>
      </c>
      <c r="K2043" s="1" t="s">
        <v>49</v>
      </c>
      <c r="L2043">
        <v>6</v>
      </c>
      <c r="M2043">
        <v>244.59999999999997</v>
      </c>
      <c r="N2043">
        <v>11.399999999999999</v>
      </c>
      <c r="Q2043">
        <v>233.19999999999996</v>
      </c>
      <c r="R2043" s="1"/>
    </row>
    <row r="2044" spans="1:18" x14ac:dyDescent="0.2">
      <c r="A2044" s="1" t="s">
        <v>53</v>
      </c>
      <c r="B2044">
        <v>4</v>
      </c>
      <c r="C2044" s="1" t="s">
        <v>103</v>
      </c>
      <c r="D2044" s="2">
        <v>45838</v>
      </c>
      <c r="E2044" s="1" t="s">
        <v>48</v>
      </c>
      <c r="F2044" s="1" t="s">
        <v>49</v>
      </c>
      <c r="G2044">
        <v>24</v>
      </c>
      <c r="H2044">
        <v>5</v>
      </c>
      <c r="I2044">
        <v>0</v>
      </c>
      <c r="J2044" t="s">
        <v>51</v>
      </c>
      <c r="K2044" s="1" t="s">
        <v>49</v>
      </c>
      <c r="L2044">
        <v>5</v>
      </c>
      <c r="M2044">
        <v>299.5</v>
      </c>
      <c r="N2044">
        <v>14</v>
      </c>
      <c r="Q2044">
        <v>285.5</v>
      </c>
      <c r="R2044" s="1"/>
    </row>
    <row r="2045" spans="1:18" x14ac:dyDescent="0.2">
      <c r="A2045" s="1" t="s">
        <v>46</v>
      </c>
      <c r="B2045">
        <v>5</v>
      </c>
      <c r="C2045" s="1" t="s">
        <v>73</v>
      </c>
      <c r="D2045" s="2">
        <v>45838</v>
      </c>
      <c r="E2045" s="1" t="s">
        <v>48</v>
      </c>
      <c r="F2045" s="1" t="s">
        <v>49</v>
      </c>
      <c r="G2045">
        <v>9</v>
      </c>
      <c r="H2045">
        <v>5</v>
      </c>
      <c r="I2045">
        <v>0</v>
      </c>
      <c r="J2045" t="s">
        <v>51</v>
      </c>
      <c r="K2045" s="1" t="s">
        <v>49</v>
      </c>
      <c r="L2045">
        <v>5</v>
      </c>
      <c r="M2045">
        <v>220.9</v>
      </c>
      <c r="N2045">
        <v>6.1</v>
      </c>
      <c r="Q2045">
        <v>214.8</v>
      </c>
      <c r="R2045" s="1"/>
    </row>
    <row r="2046" spans="1:18" x14ac:dyDescent="0.2">
      <c r="A2046" s="1" t="s">
        <v>53</v>
      </c>
      <c r="B2046">
        <v>5</v>
      </c>
      <c r="C2046" s="1" t="s">
        <v>73</v>
      </c>
      <c r="D2046" s="2">
        <v>45838</v>
      </c>
      <c r="E2046" s="1" t="s">
        <v>48</v>
      </c>
      <c r="F2046" s="1" t="s">
        <v>49</v>
      </c>
      <c r="G2046">
        <v>9</v>
      </c>
      <c r="H2046">
        <v>5</v>
      </c>
      <c r="I2046">
        <v>0</v>
      </c>
      <c r="J2046" t="s">
        <v>51</v>
      </c>
      <c r="K2046" s="1" t="s">
        <v>49</v>
      </c>
      <c r="L2046">
        <v>5</v>
      </c>
      <c r="M2046">
        <v>201.15000000000003</v>
      </c>
      <c r="N2046">
        <v>6.1000000000000005</v>
      </c>
      <c r="Q2046">
        <v>195.05000000000004</v>
      </c>
      <c r="R2046" s="1"/>
    </row>
    <row r="2047" spans="1:18" x14ac:dyDescent="0.2">
      <c r="A2047" s="1" t="s">
        <v>46</v>
      </c>
      <c r="B2047">
        <v>1</v>
      </c>
      <c r="C2047" s="1" t="s">
        <v>74</v>
      </c>
      <c r="D2047" s="2">
        <v>45839</v>
      </c>
      <c r="E2047" s="1" t="s">
        <v>576</v>
      </c>
      <c r="F2047" s="1" t="s">
        <v>49</v>
      </c>
      <c r="G2047">
        <v>4</v>
      </c>
      <c r="H2047" t="s">
        <v>76</v>
      </c>
      <c r="I2047">
        <v>0</v>
      </c>
      <c r="J2047" t="s">
        <v>51</v>
      </c>
      <c r="K2047" s="1" t="s">
        <v>49</v>
      </c>
      <c r="L2047">
        <v>9</v>
      </c>
      <c r="M2047">
        <v>163.48999999999998</v>
      </c>
      <c r="N2047">
        <v>3.6</v>
      </c>
      <c r="O2047">
        <v>26</v>
      </c>
      <c r="Q2047">
        <v>159.88999999999999</v>
      </c>
      <c r="R2047" s="1"/>
    </row>
    <row r="2048" spans="1:18" x14ac:dyDescent="0.2">
      <c r="A2048" s="1" t="s">
        <v>53</v>
      </c>
      <c r="B2048">
        <v>1</v>
      </c>
      <c r="C2048" s="1" t="s">
        <v>74</v>
      </c>
      <c r="D2048" s="2">
        <v>45839</v>
      </c>
      <c r="E2048" s="1" t="s">
        <v>576</v>
      </c>
      <c r="F2048" s="1" t="s">
        <v>49</v>
      </c>
      <c r="G2048">
        <v>4</v>
      </c>
      <c r="H2048" t="s">
        <v>76</v>
      </c>
      <c r="I2048">
        <v>0</v>
      </c>
      <c r="J2048" t="s">
        <v>51</v>
      </c>
      <c r="K2048" s="1" t="s">
        <v>49</v>
      </c>
      <c r="L2048">
        <v>11</v>
      </c>
      <c r="M2048">
        <v>172.20000000000002</v>
      </c>
      <c r="N2048">
        <v>4.4000000000000004</v>
      </c>
      <c r="O2048">
        <v>41</v>
      </c>
      <c r="Q2048">
        <v>167.8</v>
      </c>
      <c r="R2048" s="1"/>
    </row>
    <row r="2049" spans="1:18" x14ac:dyDescent="0.2">
      <c r="A2049" s="1" t="s">
        <v>46</v>
      </c>
      <c r="B2049">
        <v>2</v>
      </c>
      <c r="C2049" s="1" t="s">
        <v>47</v>
      </c>
      <c r="D2049" s="2">
        <v>45839</v>
      </c>
      <c r="E2049" s="1" t="s">
        <v>576</v>
      </c>
      <c r="F2049" s="1" t="s">
        <v>49</v>
      </c>
      <c r="G2049">
        <v>3</v>
      </c>
      <c r="H2049" t="s">
        <v>76</v>
      </c>
      <c r="I2049">
        <v>0</v>
      </c>
      <c r="J2049" t="s">
        <v>51</v>
      </c>
      <c r="K2049" s="1" t="s">
        <v>49</v>
      </c>
      <c r="L2049">
        <v>3</v>
      </c>
      <c r="M2049">
        <v>39.450000000000003</v>
      </c>
      <c r="N2049">
        <v>0.89999999999999991</v>
      </c>
      <c r="Q2049">
        <v>38.550000000000004</v>
      </c>
      <c r="R2049" s="1"/>
    </row>
    <row r="2050" spans="1:18" x14ac:dyDescent="0.2">
      <c r="A2050" s="1" t="s">
        <v>46</v>
      </c>
      <c r="B2050">
        <v>2</v>
      </c>
      <c r="C2050" s="1" t="s">
        <v>95</v>
      </c>
      <c r="D2050" s="2">
        <v>45839</v>
      </c>
      <c r="E2050" s="1" t="s">
        <v>576</v>
      </c>
      <c r="F2050" s="1" t="s">
        <v>49</v>
      </c>
      <c r="G2050">
        <v>2.5</v>
      </c>
      <c r="H2050" t="s">
        <v>76</v>
      </c>
      <c r="I2050">
        <v>0</v>
      </c>
      <c r="J2050" t="s">
        <v>51</v>
      </c>
      <c r="K2050" s="1" t="s">
        <v>49</v>
      </c>
      <c r="L2050">
        <v>6</v>
      </c>
      <c r="M2050">
        <v>64.179999999999993</v>
      </c>
      <c r="N2050">
        <v>1.5</v>
      </c>
      <c r="Q2050">
        <v>62.679999999999993</v>
      </c>
      <c r="R2050" s="1"/>
    </row>
    <row r="2051" spans="1:18" x14ac:dyDescent="0.2">
      <c r="A2051" s="1" t="s">
        <v>53</v>
      </c>
      <c r="B2051">
        <v>2</v>
      </c>
      <c r="C2051" s="1" t="s">
        <v>95</v>
      </c>
      <c r="D2051" s="2">
        <v>45839</v>
      </c>
      <c r="E2051" s="1" t="s">
        <v>576</v>
      </c>
      <c r="F2051" s="1" t="s">
        <v>49</v>
      </c>
      <c r="G2051">
        <v>2.5</v>
      </c>
      <c r="H2051" t="s">
        <v>76</v>
      </c>
      <c r="I2051">
        <v>0</v>
      </c>
      <c r="J2051" t="s">
        <v>51</v>
      </c>
      <c r="K2051" s="1" t="s">
        <v>49</v>
      </c>
      <c r="L2051">
        <v>12</v>
      </c>
      <c r="M2051">
        <v>107.75</v>
      </c>
      <c r="N2051">
        <v>3</v>
      </c>
      <c r="Q2051">
        <v>104.75</v>
      </c>
      <c r="R2051" s="1"/>
    </row>
    <row r="2052" spans="1:18" x14ac:dyDescent="0.2">
      <c r="A2052" s="1" t="s">
        <v>46</v>
      </c>
      <c r="B2052">
        <v>4</v>
      </c>
      <c r="C2052" s="1" t="s">
        <v>577</v>
      </c>
      <c r="D2052" s="2">
        <v>45839</v>
      </c>
      <c r="E2052" s="1" t="s">
        <v>578</v>
      </c>
      <c r="F2052" s="1" t="s">
        <v>49</v>
      </c>
      <c r="G2052" t="s">
        <v>225</v>
      </c>
      <c r="H2052" t="s">
        <v>201</v>
      </c>
      <c r="I2052" t="s">
        <v>94</v>
      </c>
      <c r="J2052">
        <v>200</v>
      </c>
      <c r="K2052" s="1" t="s">
        <v>49</v>
      </c>
      <c r="L2052">
        <v>3</v>
      </c>
      <c r="M2052">
        <v>157.11000000000001</v>
      </c>
      <c r="N2052">
        <v>8.3000000000000007</v>
      </c>
      <c r="Q2052">
        <v>148.81</v>
      </c>
      <c r="R2052" s="1"/>
    </row>
    <row r="2053" spans="1:18" x14ac:dyDescent="0.2">
      <c r="A2053" s="1" t="s">
        <v>46</v>
      </c>
      <c r="B2053">
        <v>4</v>
      </c>
      <c r="C2053" s="1" t="s">
        <v>579</v>
      </c>
      <c r="D2053" s="2">
        <v>45839</v>
      </c>
      <c r="E2053" s="1" t="s">
        <v>578</v>
      </c>
      <c r="F2053" s="1" t="s">
        <v>49</v>
      </c>
      <c r="G2053" t="s">
        <v>389</v>
      </c>
      <c r="H2053" t="s">
        <v>201</v>
      </c>
      <c r="I2053" t="s">
        <v>94</v>
      </c>
      <c r="J2053">
        <v>200</v>
      </c>
      <c r="K2053" s="1" t="s">
        <v>49</v>
      </c>
      <c r="L2053">
        <v>6</v>
      </c>
      <c r="M2053">
        <v>190.53</v>
      </c>
      <c r="N2053">
        <v>10.8</v>
      </c>
      <c r="Q2053">
        <v>179.73</v>
      </c>
      <c r="R2053" s="1"/>
    </row>
    <row r="2054" spans="1:18" x14ac:dyDescent="0.2">
      <c r="A2054" s="1" t="s">
        <v>46</v>
      </c>
      <c r="B2054">
        <v>4</v>
      </c>
      <c r="C2054" s="1" t="s">
        <v>580</v>
      </c>
      <c r="D2054" s="2">
        <v>45839</v>
      </c>
      <c r="E2054" s="1" t="s">
        <v>578</v>
      </c>
      <c r="F2054" s="1" t="s">
        <v>49</v>
      </c>
      <c r="G2054" t="s">
        <v>200</v>
      </c>
      <c r="H2054" t="s">
        <v>201</v>
      </c>
      <c r="I2054" t="s">
        <v>94</v>
      </c>
      <c r="J2054">
        <v>100</v>
      </c>
      <c r="K2054" s="1" t="s">
        <v>49</v>
      </c>
      <c r="L2054">
        <v>5</v>
      </c>
      <c r="M2054">
        <v>221.48</v>
      </c>
      <c r="N2054">
        <v>18</v>
      </c>
      <c r="Q2054">
        <v>203.48</v>
      </c>
      <c r="R2054" s="1"/>
    </row>
    <row r="2055" spans="1:18" x14ac:dyDescent="0.2">
      <c r="A2055" s="1" t="s">
        <v>46</v>
      </c>
      <c r="B2055">
        <v>4</v>
      </c>
      <c r="C2055" s="1" t="s">
        <v>581</v>
      </c>
      <c r="D2055" s="2">
        <v>45839</v>
      </c>
      <c r="E2055" s="1" t="s">
        <v>582</v>
      </c>
      <c r="F2055" s="1" t="s">
        <v>49</v>
      </c>
      <c r="G2055">
        <v>18</v>
      </c>
      <c r="H2055">
        <v>6</v>
      </c>
      <c r="I2055">
        <v>0</v>
      </c>
      <c r="J2055">
        <v>150</v>
      </c>
      <c r="K2055" s="1" t="s">
        <v>49</v>
      </c>
      <c r="L2055">
        <v>1</v>
      </c>
      <c r="M2055">
        <v>49.64</v>
      </c>
      <c r="N2055">
        <v>2.2000000000000002</v>
      </c>
      <c r="Q2055">
        <v>47.44</v>
      </c>
      <c r="R2055" s="1"/>
    </row>
    <row r="2056" spans="1:18" x14ac:dyDescent="0.2">
      <c r="A2056" s="1" t="s">
        <v>53</v>
      </c>
      <c r="B2056">
        <v>4</v>
      </c>
      <c r="C2056" s="1" t="s">
        <v>581</v>
      </c>
      <c r="D2056" s="2">
        <v>45839</v>
      </c>
      <c r="E2056" s="1" t="s">
        <v>582</v>
      </c>
      <c r="F2056" s="1" t="s">
        <v>49</v>
      </c>
      <c r="G2056">
        <v>18</v>
      </c>
      <c r="H2056">
        <v>6</v>
      </c>
      <c r="I2056">
        <v>0</v>
      </c>
      <c r="J2056">
        <v>150</v>
      </c>
      <c r="K2056" s="1" t="s">
        <v>49</v>
      </c>
      <c r="L2056">
        <v>4</v>
      </c>
      <c r="M2056">
        <v>126.66</v>
      </c>
      <c r="N2056">
        <v>8.8000000000000007</v>
      </c>
      <c r="Q2056">
        <v>117.86</v>
      </c>
      <c r="R2056" s="1"/>
    </row>
    <row r="2057" spans="1:18" x14ac:dyDescent="0.2">
      <c r="A2057" s="1" t="s">
        <v>53</v>
      </c>
      <c r="B2057">
        <v>4</v>
      </c>
      <c r="C2057" s="1" t="s">
        <v>583</v>
      </c>
      <c r="D2057" s="2">
        <v>45839</v>
      </c>
      <c r="E2057" s="1" t="s">
        <v>582</v>
      </c>
      <c r="F2057" s="1" t="s">
        <v>49</v>
      </c>
      <c r="G2057">
        <v>14</v>
      </c>
      <c r="H2057">
        <v>6</v>
      </c>
      <c r="I2057">
        <v>0</v>
      </c>
      <c r="J2057">
        <v>150</v>
      </c>
      <c r="K2057" s="1" t="s">
        <v>49</v>
      </c>
      <c r="L2057">
        <v>6</v>
      </c>
      <c r="M2057">
        <v>160.19999999999999</v>
      </c>
      <c r="N2057">
        <v>11.399999999999999</v>
      </c>
      <c r="Q2057">
        <v>148.79999999999998</v>
      </c>
      <c r="R2057" s="1"/>
    </row>
    <row r="2058" spans="1:18" x14ac:dyDescent="0.2">
      <c r="A2058" s="1" t="s">
        <v>53</v>
      </c>
      <c r="B2058">
        <v>4</v>
      </c>
      <c r="C2058" s="1" t="s">
        <v>584</v>
      </c>
      <c r="D2058" s="2">
        <v>45839</v>
      </c>
      <c r="E2058" s="1" t="s">
        <v>585</v>
      </c>
      <c r="F2058" s="1" t="s">
        <v>49</v>
      </c>
      <c r="G2058">
        <v>14</v>
      </c>
      <c r="H2058" t="s">
        <v>241</v>
      </c>
      <c r="I2058">
        <v>0</v>
      </c>
      <c r="J2058">
        <v>100</v>
      </c>
      <c r="K2058" s="1" t="s">
        <v>49</v>
      </c>
      <c r="L2058">
        <v>4</v>
      </c>
      <c r="M2058">
        <v>103.25999999999999</v>
      </c>
      <c r="N2058">
        <v>7.6</v>
      </c>
      <c r="Q2058">
        <v>95.66</v>
      </c>
      <c r="R2058" s="1"/>
    </row>
    <row r="2059" spans="1:18" x14ac:dyDescent="0.2">
      <c r="A2059" s="1" t="s">
        <v>53</v>
      </c>
      <c r="B2059">
        <v>4</v>
      </c>
      <c r="C2059" s="1" t="s">
        <v>577</v>
      </c>
      <c r="D2059" s="2">
        <v>45839</v>
      </c>
      <c r="E2059" s="1" t="s">
        <v>578</v>
      </c>
      <c r="F2059" s="1" t="s">
        <v>49</v>
      </c>
      <c r="G2059" t="s">
        <v>225</v>
      </c>
      <c r="H2059" t="s">
        <v>201</v>
      </c>
      <c r="I2059" t="s">
        <v>94</v>
      </c>
      <c r="J2059">
        <v>200</v>
      </c>
      <c r="K2059" s="1" t="s">
        <v>49</v>
      </c>
      <c r="L2059">
        <v>2</v>
      </c>
      <c r="M2059">
        <v>58.5</v>
      </c>
      <c r="N2059">
        <v>5.2</v>
      </c>
      <c r="Q2059">
        <v>53.3</v>
      </c>
      <c r="R2059" s="1"/>
    </row>
    <row r="2060" spans="1:18" x14ac:dyDescent="0.2">
      <c r="A2060" s="1" t="s">
        <v>46</v>
      </c>
      <c r="B2060">
        <v>5</v>
      </c>
      <c r="C2060" s="1" t="s">
        <v>73</v>
      </c>
      <c r="D2060" s="2">
        <v>45839</v>
      </c>
      <c r="E2060" s="1" t="s">
        <v>576</v>
      </c>
      <c r="F2060" s="1" t="s">
        <v>49</v>
      </c>
      <c r="G2060">
        <v>9</v>
      </c>
      <c r="H2060">
        <v>5</v>
      </c>
      <c r="I2060">
        <v>0</v>
      </c>
      <c r="J2060" t="s">
        <v>51</v>
      </c>
      <c r="K2060" s="1" t="s">
        <v>49</v>
      </c>
      <c r="L2060">
        <v>8</v>
      </c>
      <c r="M2060">
        <v>348.52</v>
      </c>
      <c r="N2060">
        <v>9.6</v>
      </c>
      <c r="Q2060">
        <v>338.91999999999996</v>
      </c>
      <c r="R2060" s="1"/>
    </row>
    <row r="2061" spans="1:18" x14ac:dyDescent="0.2">
      <c r="A2061" s="1" t="s">
        <v>46</v>
      </c>
      <c r="B2061">
        <v>5</v>
      </c>
      <c r="C2061" s="1" t="s">
        <v>586</v>
      </c>
      <c r="D2061" s="2">
        <v>45839</v>
      </c>
      <c r="E2061" s="1" t="s">
        <v>585</v>
      </c>
      <c r="F2061" s="1" t="s">
        <v>49</v>
      </c>
      <c r="G2061">
        <v>9</v>
      </c>
      <c r="H2061" t="s">
        <v>241</v>
      </c>
      <c r="I2061">
        <v>0</v>
      </c>
      <c r="J2061">
        <v>100</v>
      </c>
      <c r="K2061" s="1" t="s">
        <v>49</v>
      </c>
      <c r="L2061">
        <v>3</v>
      </c>
      <c r="M2061">
        <v>140.1</v>
      </c>
      <c r="N2061">
        <v>3.7</v>
      </c>
      <c r="Q2061">
        <v>136.4</v>
      </c>
      <c r="R2061" s="1"/>
    </row>
    <row r="2062" spans="1:18" x14ac:dyDescent="0.2">
      <c r="A2062" s="1" t="s">
        <v>53</v>
      </c>
      <c r="B2062">
        <v>5</v>
      </c>
      <c r="C2062" s="1" t="s">
        <v>586</v>
      </c>
      <c r="D2062" s="2">
        <v>45839</v>
      </c>
      <c r="E2062" s="1" t="s">
        <v>585</v>
      </c>
      <c r="F2062" s="1" t="s">
        <v>49</v>
      </c>
      <c r="G2062">
        <v>9</v>
      </c>
      <c r="H2062" t="s">
        <v>241</v>
      </c>
      <c r="I2062">
        <v>0</v>
      </c>
      <c r="J2062">
        <v>100</v>
      </c>
      <c r="K2062" s="1" t="s">
        <v>49</v>
      </c>
      <c r="L2062">
        <v>7</v>
      </c>
      <c r="M2062">
        <v>285.62</v>
      </c>
      <c r="N2062">
        <v>8.4</v>
      </c>
      <c r="Q2062">
        <v>277.22000000000003</v>
      </c>
      <c r="R2062" s="1"/>
    </row>
    <row r="2063" spans="1:18" x14ac:dyDescent="0.2">
      <c r="A2063" s="1" t="s">
        <v>53</v>
      </c>
      <c r="B2063">
        <v>5</v>
      </c>
      <c r="C2063" s="1" t="s">
        <v>126</v>
      </c>
      <c r="D2063" s="2">
        <v>45839</v>
      </c>
      <c r="E2063" s="1" t="s">
        <v>576</v>
      </c>
      <c r="F2063" s="1" t="s">
        <v>49</v>
      </c>
      <c r="G2063">
        <v>6</v>
      </c>
      <c r="H2063">
        <v>5</v>
      </c>
      <c r="I2063">
        <v>0</v>
      </c>
      <c r="J2063" t="s">
        <v>51</v>
      </c>
      <c r="K2063" s="1" t="s">
        <v>49</v>
      </c>
      <c r="L2063">
        <v>4</v>
      </c>
      <c r="M2063">
        <v>88.42</v>
      </c>
      <c r="N2063">
        <v>3.2</v>
      </c>
      <c r="Q2063">
        <v>85.22</v>
      </c>
      <c r="R2063" s="1"/>
    </row>
    <row r="2064" spans="1:18" x14ac:dyDescent="0.2">
      <c r="A2064" s="1" t="s">
        <v>46</v>
      </c>
      <c r="B2064">
        <v>1</v>
      </c>
      <c r="C2064" s="1" t="s">
        <v>74</v>
      </c>
      <c r="D2064" s="2">
        <v>45840</v>
      </c>
      <c r="E2064" s="1" t="s">
        <v>576</v>
      </c>
      <c r="F2064" s="1" t="s">
        <v>49</v>
      </c>
      <c r="G2064">
        <v>4</v>
      </c>
      <c r="H2064" t="s">
        <v>76</v>
      </c>
      <c r="I2064">
        <v>0</v>
      </c>
      <c r="J2064" t="s">
        <v>51</v>
      </c>
      <c r="K2064" s="1" t="s">
        <v>49</v>
      </c>
      <c r="L2064">
        <v>8</v>
      </c>
      <c r="M2064">
        <v>170.8</v>
      </c>
      <c r="N2064">
        <v>3.2</v>
      </c>
      <c r="O2064">
        <v>25</v>
      </c>
      <c r="Q2064">
        <v>167.60000000000002</v>
      </c>
      <c r="R2064" s="1"/>
    </row>
    <row r="2065" spans="1:18" x14ac:dyDescent="0.2">
      <c r="A2065" s="1" t="s">
        <v>53</v>
      </c>
      <c r="B2065">
        <v>1</v>
      </c>
      <c r="C2065" s="1" t="s">
        <v>74</v>
      </c>
      <c r="D2065" s="2">
        <v>45840</v>
      </c>
      <c r="E2065" s="1" t="s">
        <v>576</v>
      </c>
      <c r="F2065" s="1" t="s">
        <v>49</v>
      </c>
      <c r="G2065">
        <v>4</v>
      </c>
      <c r="H2065" t="s">
        <v>76</v>
      </c>
      <c r="I2065">
        <v>0</v>
      </c>
      <c r="J2065" t="s">
        <v>51</v>
      </c>
      <c r="K2065" s="1" t="s">
        <v>49</v>
      </c>
      <c r="L2065">
        <v>10</v>
      </c>
      <c r="M2065">
        <v>185.16000000000003</v>
      </c>
      <c r="N2065">
        <v>4</v>
      </c>
      <c r="O2065">
        <v>22</v>
      </c>
      <c r="Q2065">
        <v>181.16000000000003</v>
      </c>
      <c r="R2065" s="1"/>
    </row>
    <row r="2066" spans="1:18" x14ac:dyDescent="0.2">
      <c r="A2066" s="1" t="s">
        <v>46</v>
      </c>
      <c r="B2066">
        <v>2</v>
      </c>
      <c r="C2066" s="1" t="s">
        <v>95</v>
      </c>
      <c r="D2066" s="2">
        <v>45840</v>
      </c>
      <c r="E2066" s="1" t="s">
        <v>576</v>
      </c>
      <c r="F2066" s="1" t="s">
        <v>49</v>
      </c>
      <c r="G2066">
        <v>2.5</v>
      </c>
      <c r="H2066" t="s">
        <v>76</v>
      </c>
      <c r="I2066">
        <v>0</v>
      </c>
      <c r="J2066" t="s">
        <v>51</v>
      </c>
      <c r="K2066" s="1" t="s">
        <v>49</v>
      </c>
      <c r="L2066">
        <v>10</v>
      </c>
      <c r="M2066">
        <v>112.49999999999999</v>
      </c>
      <c r="N2066">
        <v>2.5</v>
      </c>
      <c r="Q2066">
        <v>109.99999999999999</v>
      </c>
      <c r="R2066" s="1"/>
    </row>
    <row r="2067" spans="1:18" x14ac:dyDescent="0.2">
      <c r="A2067" s="1" t="s">
        <v>53</v>
      </c>
      <c r="B2067">
        <v>2</v>
      </c>
      <c r="C2067" s="1" t="s">
        <v>95</v>
      </c>
      <c r="D2067" s="2">
        <v>45840</v>
      </c>
      <c r="E2067" s="1" t="s">
        <v>576</v>
      </c>
      <c r="F2067" s="1" t="s">
        <v>49</v>
      </c>
      <c r="G2067">
        <v>2.5</v>
      </c>
      <c r="H2067" t="s">
        <v>76</v>
      </c>
      <c r="I2067">
        <v>0</v>
      </c>
      <c r="J2067" t="s">
        <v>51</v>
      </c>
      <c r="K2067" s="1" t="s">
        <v>49</v>
      </c>
      <c r="L2067">
        <v>13</v>
      </c>
      <c r="M2067">
        <v>114.88999999999999</v>
      </c>
      <c r="N2067">
        <v>3.25</v>
      </c>
      <c r="Q2067">
        <v>111.63999999999999</v>
      </c>
      <c r="R2067" s="1"/>
    </row>
    <row r="2068" spans="1:18" x14ac:dyDescent="0.2">
      <c r="A2068" s="1" t="s">
        <v>46</v>
      </c>
      <c r="B2068">
        <v>4</v>
      </c>
      <c r="C2068" s="1" t="s">
        <v>577</v>
      </c>
      <c r="D2068" s="2">
        <v>45840</v>
      </c>
      <c r="E2068" s="1" t="s">
        <v>578</v>
      </c>
      <c r="F2068" s="1" t="s">
        <v>49</v>
      </c>
      <c r="G2068" t="s">
        <v>225</v>
      </c>
      <c r="H2068" t="s">
        <v>201</v>
      </c>
      <c r="I2068" t="s">
        <v>94</v>
      </c>
      <c r="J2068">
        <v>200</v>
      </c>
      <c r="K2068" s="1" t="s">
        <v>49</v>
      </c>
      <c r="L2068">
        <v>5</v>
      </c>
      <c r="M2068">
        <v>217.9</v>
      </c>
      <c r="N2068">
        <v>13.2</v>
      </c>
      <c r="Q2068">
        <v>204.70000000000002</v>
      </c>
      <c r="R2068" s="1"/>
    </row>
    <row r="2069" spans="1:18" x14ac:dyDescent="0.2">
      <c r="A2069" s="1" t="s">
        <v>46</v>
      </c>
      <c r="B2069">
        <v>4</v>
      </c>
      <c r="C2069" s="1" t="s">
        <v>70</v>
      </c>
      <c r="D2069" s="2">
        <v>45840</v>
      </c>
      <c r="E2069" s="1" t="s">
        <v>576</v>
      </c>
      <c r="F2069" s="1" t="s">
        <v>49</v>
      </c>
      <c r="G2069">
        <v>16</v>
      </c>
      <c r="H2069">
        <v>5</v>
      </c>
      <c r="I2069">
        <v>0</v>
      </c>
      <c r="J2069" t="s">
        <v>51</v>
      </c>
      <c r="K2069" s="1" t="s">
        <v>49</v>
      </c>
      <c r="L2069">
        <v>1</v>
      </c>
      <c r="M2069">
        <v>39</v>
      </c>
      <c r="N2069">
        <v>2.2000000000000002</v>
      </c>
      <c r="Q2069">
        <v>36.799999999999997</v>
      </c>
      <c r="R2069" s="1"/>
    </row>
    <row r="2070" spans="1:18" x14ac:dyDescent="0.2">
      <c r="A2070" s="1" t="s">
        <v>46</v>
      </c>
      <c r="B2070">
        <v>4</v>
      </c>
      <c r="C2070" s="1" t="s">
        <v>575</v>
      </c>
      <c r="D2070" s="2">
        <v>45840</v>
      </c>
      <c r="E2070" s="1" t="s">
        <v>587</v>
      </c>
      <c r="F2070" s="1" t="s">
        <v>49</v>
      </c>
      <c r="G2070">
        <v>16.2</v>
      </c>
      <c r="H2070" t="s">
        <v>51</v>
      </c>
      <c r="I2070" t="s">
        <v>100</v>
      </c>
      <c r="J2070">
        <v>2000</v>
      </c>
      <c r="K2070" s="1" t="s">
        <v>49</v>
      </c>
      <c r="L2070">
        <v>7</v>
      </c>
      <c r="M2070">
        <v>323.10000000000002</v>
      </c>
      <c r="N2070">
        <v>13.4</v>
      </c>
      <c r="Q2070">
        <v>309.70000000000005</v>
      </c>
      <c r="R2070" s="1"/>
    </row>
    <row r="2071" spans="1:18" x14ac:dyDescent="0.2">
      <c r="A2071" s="1" t="s">
        <v>53</v>
      </c>
      <c r="B2071">
        <v>4</v>
      </c>
      <c r="C2071" s="1" t="s">
        <v>575</v>
      </c>
      <c r="D2071" s="2">
        <v>45840</v>
      </c>
      <c r="E2071" s="1" t="s">
        <v>587</v>
      </c>
      <c r="F2071" s="1" t="s">
        <v>49</v>
      </c>
      <c r="G2071">
        <v>16.2</v>
      </c>
      <c r="H2071" t="s">
        <v>51</v>
      </c>
      <c r="I2071" t="s">
        <v>100</v>
      </c>
      <c r="J2071">
        <v>2000</v>
      </c>
      <c r="K2071" s="1" t="s">
        <v>49</v>
      </c>
      <c r="L2071">
        <v>15</v>
      </c>
      <c r="M2071">
        <v>607.20000000000005</v>
      </c>
      <c r="N2071">
        <v>2.4</v>
      </c>
      <c r="Q2071">
        <v>604.80000000000007</v>
      </c>
      <c r="R2071" s="1"/>
    </row>
    <row r="2072" spans="1:18" x14ac:dyDescent="0.2">
      <c r="A2072" s="1" t="s">
        <v>46</v>
      </c>
      <c r="B2072">
        <v>5</v>
      </c>
      <c r="C2072" s="1" t="s">
        <v>126</v>
      </c>
      <c r="D2072" s="2">
        <v>45840</v>
      </c>
      <c r="E2072" s="1" t="s">
        <v>576</v>
      </c>
      <c r="F2072" s="1" t="s">
        <v>49</v>
      </c>
      <c r="G2072">
        <v>6</v>
      </c>
      <c r="H2072">
        <v>5</v>
      </c>
      <c r="I2072">
        <v>0</v>
      </c>
      <c r="J2072" t="s">
        <v>51</v>
      </c>
      <c r="K2072" s="1" t="s">
        <v>49</v>
      </c>
      <c r="L2072">
        <v>8</v>
      </c>
      <c r="M2072">
        <v>261.7</v>
      </c>
      <c r="N2072">
        <v>6.2</v>
      </c>
      <c r="Q2072">
        <v>255.5</v>
      </c>
      <c r="R2072" s="1"/>
    </row>
    <row r="2073" spans="1:18" x14ac:dyDescent="0.2">
      <c r="A2073" s="1" t="s">
        <v>53</v>
      </c>
      <c r="B2073">
        <v>5</v>
      </c>
      <c r="C2073" s="1" t="s">
        <v>126</v>
      </c>
      <c r="D2073" s="2">
        <v>45840</v>
      </c>
      <c r="E2073" s="1" t="s">
        <v>576</v>
      </c>
      <c r="F2073" s="1" t="s">
        <v>49</v>
      </c>
      <c r="G2073">
        <v>6</v>
      </c>
      <c r="H2073">
        <v>5</v>
      </c>
      <c r="I2073">
        <v>0</v>
      </c>
      <c r="J2073" t="s">
        <v>51</v>
      </c>
      <c r="K2073" s="1" t="s">
        <v>49</v>
      </c>
      <c r="L2073">
        <v>8</v>
      </c>
      <c r="M2073">
        <v>202.4</v>
      </c>
      <c r="N2073">
        <v>4.8</v>
      </c>
      <c r="Q2073">
        <v>197.6</v>
      </c>
      <c r="R2073" s="1"/>
    </row>
    <row r="2074" spans="1:18" x14ac:dyDescent="0.2">
      <c r="A2074" s="1" t="s">
        <v>53</v>
      </c>
      <c r="B2074">
        <v>5</v>
      </c>
      <c r="C2074" s="1" t="s">
        <v>58</v>
      </c>
      <c r="D2074" s="2">
        <v>45840</v>
      </c>
      <c r="E2074" s="1" t="s">
        <v>576</v>
      </c>
      <c r="F2074" s="1" t="s">
        <v>49</v>
      </c>
      <c r="G2074">
        <v>12</v>
      </c>
      <c r="H2074">
        <v>5</v>
      </c>
      <c r="I2074">
        <v>0</v>
      </c>
      <c r="J2074" t="s">
        <v>51</v>
      </c>
      <c r="K2074" s="1" t="s">
        <v>49</v>
      </c>
      <c r="L2074">
        <v>4</v>
      </c>
      <c r="M2074">
        <v>164.2</v>
      </c>
      <c r="N2074">
        <v>0.48</v>
      </c>
      <c r="Q2074">
        <v>163.72</v>
      </c>
      <c r="R2074" s="1"/>
    </row>
    <row r="2075" spans="1:18" x14ac:dyDescent="0.2">
      <c r="A2075" s="1" t="s">
        <v>46</v>
      </c>
      <c r="B2075">
        <v>1</v>
      </c>
      <c r="C2075" s="1" t="s">
        <v>74</v>
      </c>
      <c r="D2075" s="2">
        <v>45841</v>
      </c>
      <c r="E2075" s="1" t="s">
        <v>576</v>
      </c>
      <c r="F2075" s="1" t="s">
        <v>49</v>
      </c>
      <c r="G2075">
        <v>4</v>
      </c>
      <c r="H2075" t="s">
        <v>76</v>
      </c>
      <c r="I2075">
        <v>0</v>
      </c>
      <c r="J2075" t="s">
        <v>51</v>
      </c>
      <c r="K2075" s="1" t="s">
        <v>49</v>
      </c>
      <c r="L2075">
        <v>8</v>
      </c>
      <c r="M2075">
        <v>159.15</v>
      </c>
      <c r="N2075">
        <v>3.2</v>
      </c>
      <c r="O2075">
        <v>22</v>
      </c>
      <c r="Q2075">
        <v>155.95000000000002</v>
      </c>
      <c r="R2075" s="1"/>
    </row>
    <row r="2076" spans="1:18" x14ac:dyDescent="0.2">
      <c r="A2076" s="1" t="s">
        <v>53</v>
      </c>
      <c r="B2076">
        <v>1</v>
      </c>
      <c r="C2076" s="1" t="s">
        <v>109</v>
      </c>
      <c r="D2076" s="2">
        <v>45841</v>
      </c>
      <c r="E2076" s="1" t="s">
        <v>576</v>
      </c>
      <c r="F2076" s="1" t="s">
        <v>49</v>
      </c>
      <c r="G2076">
        <v>5</v>
      </c>
      <c r="H2076" t="s">
        <v>76</v>
      </c>
      <c r="I2076">
        <v>0</v>
      </c>
      <c r="J2076" t="s">
        <v>51</v>
      </c>
      <c r="K2076" s="1" t="s">
        <v>49</v>
      </c>
      <c r="L2076">
        <v>8</v>
      </c>
      <c r="M2076">
        <v>195.94</v>
      </c>
      <c r="N2076">
        <v>4</v>
      </c>
      <c r="O2076">
        <v>46</v>
      </c>
      <c r="Q2076">
        <v>191.94</v>
      </c>
      <c r="R2076" s="1"/>
    </row>
    <row r="2077" spans="1:18" x14ac:dyDescent="0.2">
      <c r="A2077" s="1" t="s">
        <v>46</v>
      </c>
      <c r="B2077">
        <v>2</v>
      </c>
      <c r="C2077" s="1" t="s">
        <v>588</v>
      </c>
      <c r="D2077" s="2">
        <v>45841</v>
      </c>
      <c r="E2077" s="1" t="s">
        <v>589</v>
      </c>
      <c r="F2077" s="1" t="s">
        <v>49</v>
      </c>
      <c r="G2077">
        <v>2.5</v>
      </c>
      <c r="H2077">
        <v>5</v>
      </c>
      <c r="I2077">
        <v>0</v>
      </c>
      <c r="J2077">
        <v>250</v>
      </c>
      <c r="K2077" s="1" t="s">
        <v>49</v>
      </c>
      <c r="L2077">
        <v>9</v>
      </c>
      <c r="M2077">
        <v>99.34</v>
      </c>
      <c r="N2077">
        <v>2.25</v>
      </c>
      <c r="Q2077">
        <v>97.09</v>
      </c>
      <c r="R2077" s="1"/>
    </row>
    <row r="2078" spans="1:18" x14ac:dyDescent="0.2">
      <c r="A2078" s="1" t="s">
        <v>53</v>
      </c>
      <c r="B2078">
        <v>2</v>
      </c>
      <c r="C2078" s="1" t="s">
        <v>588</v>
      </c>
      <c r="D2078" s="2">
        <v>45841</v>
      </c>
      <c r="E2078" s="1" t="s">
        <v>589</v>
      </c>
      <c r="F2078" s="1" t="s">
        <v>49</v>
      </c>
      <c r="G2078">
        <v>2.5</v>
      </c>
      <c r="H2078">
        <v>5</v>
      </c>
      <c r="I2078">
        <v>0</v>
      </c>
      <c r="J2078">
        <v>250</v>
      </c>
      <c r="K2078" s="1" t="s">
        <v>49</v>
      </c>
      <c r="L2078">
        <v>12</v>
      </c>
      <c r="M2078">
        <v>117.02999999999999</v>
      </c>
      <c r="N2078">
        <v>3</v>
      </c>
      <c r="Q2078">
        <v>114.02999999999999</v>
      </c>
      <c r="R2078" s="1"/>
    </row>
    <row r="2079" spans="1:18" x14ac:dyDescent="0.2">
      <c r="A2079" s="1" t="s">
        <v>46</v>
      </c>
      <c r="B2079">
        <v>4</v>
      </c>
      <c r="C2079" s="1" t="s">
        <v>575</v>
      </c>
      <c r="D2079" s="2">
        <v>45841</v>
      </c>
      <c r="E2079" s="1" t="s">
        <v>587</v>
      </c>
      <c r="F2079" s="1" t="s">
        <v>49</v>
      </c>
      <c r="G2079">
        <v>16.2</v>
      </c>
      <c r="H2079" t="s">
        <v>51</v>
      </c>
      <c r="I2079" t="s">
        <v>100</v>
      </c>
      <c r="J2079">
        <v>2000</v>
      </c>
      <c r="K2079" s="1" t="s">
        <v>49</v>
      </c>
      <c r="L2079">
        <v>10</v>
      </c>
      <c r="M2079">
        <v>466.80000000000007</v>
      </c>
      <c r="N2079">
        <v>19</v>
      </c>
      <c r="Q2079">
        <v>447.80000000000007</v>
      </c>
      <c r="R2079" s="1"/>
    </row>
    <row r="2080" spans="1:18" x14ac:dyDescent="0.2">
      <c r="A2080" s="1" t="s">
        <v>46</v>
      </c>
      <c r="B2080">
        <v>4</v>
      </c>
      <c r="C2080" s="1" t="s">
        <v>590</v>
      </c>
      <c r="D2080" s="2">
        <v>45841</v>
      </c>
      <c r="E2080" s="1" t="s">
        <v>582</v>
      </c>
      <c r="F2080" s="1" t="s">
        <v>49</v>
      </c>
      <c r="G2080">
        <v>16</v>
      </c>
      <c r="H2080">
        <v>6</v>
      </c>
      <c r="I2080">
        <v>0</v>
      </c>
      <c r="J2080">
        <v>500</v>
      </c>
      <c r="K2080" s="1" t="s">
        <v>49</v>
      </c>
      <c r="L2080">
        <v>3</v>
      </c>
      <c r="M2080">
        <v>158.34</v>
      </c>
      <c r="N2080">
        <v>5.9</v>
      </c>
      <c r="Q2080">
        <v>152.44</v>
      </c>
      <c r="R2080" s="1"/>
    </row>
    <row r="2081" spans="1:18" x14ac:dyDescent="0.2">
      <c r="A2081" s="1" t="s">
        <v>53</v>
      </c>
      <c r="B2081">
        <v>4</v>
      </c>
      <c r="C2081" s="1" t="s">
        <v>590</v>
      </c>
      <c r="D2081" s="2">
        <v>45841</v>
      </c>
      <c r="E2081" s="1" t="s">
        <v>582</v>
      </c>
      <c r="F2081" s="1" t="s">
        <v>49</v>
      </c>
      <c r="G2081">
        <v>16</v>
      </c>
      <c r="H2081">
        <v>6</v>
      </c>
      <c r="I2081">
        <v>0</v>
      </c>
      <c r="J2081">
        <v>500</v>
      </c>
      <c r="K2081" s="1" t="s">
        <v>49</v>
      </c>
      <c r="L2081">
        <v>14</v>
      </c>
      <c r="M2081">
        <v>642.79000000000008</v>
      </c>
      <c r="N2081">
        <v>28</v>
      </c>
      <c r="Q2081">
        <v>614.79000000000008</v>
      </c>
      <c r="R2081" s="1"/>
    </row>
    <row r="2082" spans="1:18" x14ac:dyDescent="0.2">
      <c r="A2082" s="1" t="s">
        <v>46</v>
      </c>
      <c r="B2082">
        <v>5</v>
      </c>
      <c r="C2082" s="1" t="s">
        <v>58</v>
      </c>
      <c r="D2082" s="2">
        <v>45841</v>
      </c>
      <c r="E2082" s="1" t="s">
        <v>576</v>
      </c>
      <c r="F2082" s="1" t="s">
        <v>49</v>
      </c>
      <c r="G2082">
        <v>12</v>
      </c>
      <c r="H2082">
        <v>5</v>
      </c>
      <c r="I2082">
        <v>0</v>
      </c>
      <c r="J2082" t="s">
        <v>51</v>
      </c>
      <c r="K2082" s="1" t="s">
        <v>49</v>
      </c>
      <c r="L2082">
        <v>7</v>
      </c>
      <c r="M2082">
        <v>377.73</v>
      </c>
      <c r="N2082">
        <v>9.7999999999999989</v>
      </c>
      <c r="Q2082">
        <v>367.93</v>
      </c>
      <c r="R2082" s="1"/>
    </row>
    <row r="2083" spans="1:18" x14ac:dyDescent="0.2">
      <c r="A2083" s="1" t="s">
        <v>46</v>
      </c>
      <c r="B2083">
        <v>5</v>
      </c>
      <c r="C2083" s="1" t="s">
        <v>591</v>
      </c>
      <c r="D2083" s="2">
        <v>45841</v>
      </c>
      <c r="E2083" s="1" t="s">
        <v>585</v>
      </c>
      <c r="F2083" s="1" t="s">
        <v>49</v>
      </c>
      <c r="G2083">
        <v>12</v>
      </c>
      <c r="H2083" t="s">
        <v>241</v>
      </c>
      <c r="I2083">
        <v>0</v>
      </c>
      <c r="J2083">
        <v>100</v>
      </c>
      <c r="K2083" s="1" t="s">
        <v>49</v>
      </c>
      <c r="L2083">
        <v>2</v>
      </c>
      <c r="M2083">
        <v>98.94</v>
      </c>
      <c r="N2083">
        <v>2.8</v>
      </c>
      <c r="Q2083">
        <v>96.14</v>
      </c>
      <c r="R2083" s="1"/>
    </row>
    <row r="2084" spans="1:18" x14ac:dyDescent="0.2">
      <c r="A2084" s="1" t="s">
        <v>53</v>
      </c>
      <c r="B2084">
        <v>5</v>
      </c>
      <c r="C2084" s="1" t="s">
        <v>591</v>
      </c>
      <c r="D2084" s="2">
        <v>45841</v>
      </c>
      <c r="E2084" s="1" t="s">
        <v>585</v>
      </c>
      <c r="F2084" s="1" t="s">
        <v>49</v>
      </c>
      <c r="G2084">
        <v>12</v>
      </c>
      <c r="H2084" t="s">
        <v>241</v>
      </c>
      <c r="I2084">
        <v>0</v>
      </c>
      <c r="J2084">
        <v>100</v>
      </c>
      <c r="K2084" s="1" t="s">
        <v>49</v>
      </c>
      <c r="L2084">
        <v>9</v>
      </c>
      <c r="M2084">
        <v>404.06000000000006</v>
      </c>
      <c r="N2084">
        <v>12.6</v>
      </c>
      <c r="Q2084">
        <v>391.46000000000004</v>
      </c>
      <c r="R2084" s="1"/>
    </row>
    <row r="2085" spans="1:18" x14ac:dyDescent="0.2">
      <c r="A2085" s="1" t="s">
        <v>53</v>
      </c>
      <c r="B2085">
        <v>5</v>
      </c>
      <c r="C2085" s="1" t="s">
        <v>83</v>
      </c>
      <c r="D2085" s="2">
        <v>45841</v>
      </c>
      <c r="E2085" s="1" t="s">
        <v>576</v>
      </c>
      <c r="F2085" s="1" t="s">
        <v>49</v>
      </c>
      <c r="G2085">
        <v>8</v>
      </c>
      <c r="H2085">
        <v>5</v>
      </c>
      <c r="I2085">
        <v>0</v>
      </c>
      <c r="J2085" t="s">
        <v>51</v>
      </c>
      <c r="K2085" s="1" t="s">
        <v>49</v>
      </c>
      <c r="L2085">
        <v>1</v>
      </c>
      <c r="M2085">
        <v>26.74</v>
      </c>
      <c r="N2085">
        <v>1.1000000000000001</v>
      </c>
      <c r="Q2085">
        <v>25.639999999999997</v>
      </c>
      <c r="R2085" s="1"/>
    </row>
    <row r="2086" spans="1:18" x14ac:dyDescent="0.2">
      <c r="A2086" s="1" t="s">
        <v>46</v>
      </c>
      <c r="B2086">
        <v>1</v>
      </c>
      <c r="C2086" s="1" t="s">
        <v>109</v>
      </c>
      <c r="D2086" s="2">
        <v>45842</v>
      </c>
      <c r="E2086" s="1" t="s">
        <v>576</v>
      </c>
      <c r="F2086" s="1" t="s">
        <v>49</v>
      </c>
      <c r="G2086">
        <v>5</v>
      </c>
      <c r="H2086" t="s">
        <v>76</v>
      </c>
      <c r="I2086">
        <v>0</v>
      </c>
      <c r="J2086" t="s">
        <v>51</v>
      </c>
      <c r="K2086" s="1" t="s">
        <v>49</v>
      </c>
      <c r="L2086">
        <v>2</v>
      </c>
      <c r="M2086">
        <v>36</v>
      </c>
      <c r="N2086">
        <v>1</v>
      </c>
      <c r="O2086">
        <v>37</v>
      </c>
      <c r="Q2086">
        <v>35</v>
      </c>
      <c r="R2086" s="1"/>
    </row>
    <row r="2087" spans="1:18" x14ac:dyDescent="0.2">
      <c r="A2087" s="1" t="s">
        <v>46</v>
      </c>
      <c r="B2087">
        <v>1</v>
      </c>
      <c r="C2087" s="1" t="s">
        <v>109</v>
      </c>
      <c r="D2087" s="2">
        <v>45842</v>
      </c>
      <c r="E2087" s="1" t="s">
        <v>576</v>
      </c>
      <c r="F2087" s="1" t="s">
        <v>49</v>
      </c>
      <c r="G2087">
        <v>5</v>
      </c>
      <c r="H2087" t="s">
        <v>76</v>
      </c>
      <c r="I2087">
        <v>0</v>
      </c>
      <c r="J2087" t="s">
        <v>51</v>
      </c>
      <c r="K2087" s="1" t="s">
        <v>49</v>
      </c>
      <c r="L2087">
        <v>6</v>
      </c>
      <c r="M2087">
        <v>142.1</v>
      </c>
      <c r="N2087">
        <v>3</v>
      </c>
      <c r="Q2087">
        <v>139.1</v>
      </c>
      <c r="R2087" s="1"/>
    </row>
    <row r="2088" spans="1:18" x14ac:dyDescent="0.2">
      <c r="A2088" s="1" t="s">
        <v>53</v>
      </c>
      <c r="B2088">
        <v>1</v>
      </c>
      <c r="C2088" s="1" t="s">
        <v>109</v>
      </c>
      <c r="D2088" s="2">
        <v>45842</v>
      </c>
      <c r="E2088" s="1" t="s">
        <v>576</v>
      </c>
      <c r="F2088" s="1" t="s">
        <v>49</v>
      </c>
      <c r="G2088">
        <v>5</v>
      </c>
      <c r="H2088" t="s">
        <v>76</v>
      </c>
      <c r="I2088">
        <v>0</v>
      </c>
      <c r="J2088" t="s">
        <v>51</v>
      </c>
      <c r="K2088" s="1" t="s">
        <v>49</v>
      </c>
      <c r="L2088">
        <v>6</v>
      </c>
      <c r="M2088">
        <v>112.8</v>
      </c>
      <c r="N2088">
        <v>3</v>
      </c>
      <c r="O2088">
        <v>21</v>
      </c>
      <c r="Q2088">
        <v>109.8</v>
      </c>
      <c r="R2088" s="1"/>
    </row>
    <row r="2089" spans="1:18" x14ac:dyDescent="0.2">
      <c r="A2089" s="1" t="s">
        <v>46</v>
      </c>
      <c r="B2089">
        <v>2</v>
      </c>
      <c r="C2089" s="1" t="s">
        <v>588</v>
      </c>
      <c r="D2089" s="2">
        <v>45842</v>
      </c>
      <c r="E2089" s="1" t="s">
        <v>589</v>
      </c>
      <c r="F2089" s="1" t="s">
        <v>49</v>
      </c>
      <c r="G2089">
        <v>2.5</v>
      </c>
      <c r="H2089">
        <v>5</v>
      </c>
      <c r="I2089">
        <v>0</v>
      </c>
      <c r="J2089">
        <v>250</v>
      </c>
      <c r="K2089" s="1" t="s">
        <v>49</v>
      </c>
      <c r="L2089">
        <v>10</v>
      </c>
      <c r="M2089">
        <v>109.82999999999998</v>
      </c>
      <c r="N2089">
        <v>2</v>
      </c>
      <c r="Q2089">
        <v>107.82999999999998</v>
      </c>
      <c r="R2089" s="1"/>
    </row>
    <row r="2090" spans="1:18" x14ac:dyDescent="0.2">
      <c r="A2090" s="1" t="s">
        <v>53</v>
      </c>
      <c r="B2090">
        <v>2</v>
      </c>
      <c r="C2090" s="1" t="s">
        <v>588</v>
      </c>
      <c r="D2090" s="2">
        <v>45842</v>
      </c>
      <c r="E2090" s="1" t="s">
        <v>589</v>
      </c>
      <c r="F2090" s="1" t="s">
        <v>49</v>
      </c>
      <c r="G2090">
        <v>2.5</v>
      </c>
      <c r="H2090">
        <v>5</v>
      </c>
      <c r="I2090">
        <v>0</v>
      </c>
      <c r="J2090">
        <v>250</v>
      </c>
      <c r="K2090" s="1" t="s">
        <v>49</v>
      </c>
      <c r="L2090">
        <v>7</v>
      </c>
      <c r="M2090">
        <v>71.7</v>
      </c>
      <c r="N2090">
        <v>1.4000000000000001</v>
      </c>
      <c r="Q2090">
        <v>70.3</v>
      </c>
      <c r="R2090" s="1"/>
    </row>
    <row r="2091" spans="1:18" x14ac:dyDescent="0.2">
      <c r="A2091" s="1" t="s">
        <v>46</v>
      </c>
      <c r="B2091">
        <v>4</v>
      </c>
      <c r="C2091" s="1" t="s">
        <v>590</v>
      </c>
      <c r="D2091" s="2">
        <v>45842</v>
      </c>
      <c r="E2091" s="1" t="s">
        <v>582</v>
      </c>
      <c r="F2091" s="1" t="s">
        <v>49</v>
      </c>
      <c r="G2091">
        <v>16</v>
      </c>
      <c r="H2091">
        <v>6</v>
      </c>
      <c r="I2091">
        <v>0</v>
      </c>
      <c r="J2091">
        <v>500</v>
      </c>
      <c r="K2091" s="1" t="s">
        <v>49</v>
      </c>
      <c r="L2091">
        <v>2</v>
      </c>
      <c r="M2091">
        <v>62.1</v>
      </c>
      <c r="N2091">
        <v>3.9</v>
      </c>
      <c r="Q2091">
        <v>58.2</v>
      </c>
      <c r="R2091" s="1"/>
    </row>
    <row r="2092" spans="1:18" x14ac:dyDescent="0.2">
      <c r="A2092" s="1" t="s">
        <v>46</v>
      </c>
      <c r="B2092">
        <v>4</v>
      </c>
      <c r="C2092" s="1" t="s">
        <v>592</v>
      </c>
      <c r="D2092" s="2">
        <v>45842</v>
      </c>
      <c r="E2092" s="1" t="s">
        <v>587</v>
      </c>
      <c r="F2092" s="1" t="s">
        <v>49</v>
      </c>
      <c r="G2092">
        <v>18</v>
      </c>
      <c r="H2092" t="s">
        <v>99</v>
      </c>
      <c r="I2092" t="s">
        <v>100</v>
      </c>
      <c r="J2092">
        <v>435</v>
      </c>
      <c r="K2092" s="1" t="s">
        <v>49</v>
      </c>
      <c r="L2092">
        <v>11</v>
      </c>
      <c r="M2092">
        <v>447</v>
      </c>
      <c r="N2092">
        <v>21.83</v>
      </c>
      <c r="Q2092">
        <v>425.17</v>
      </c>
      <c r="R2092" s="1"/>
    </row>
    <row r="2093" spans="1:18" x14ac:dyDescent="0.2">
      <c r="A2093" s="1" t="s">
        <v>46</v>
      </c>
      <c r="B2093">
        <v>4</v>
      </c>
      <c r="C2093" s="1" t="s">
        <v>593</v>
      </c>
      <c r="D2093" s="2">
        <v>45842</v>
      </c>
      <c r="E2093" s="1" t="s">
        <v>587</v>
      </c>
      <c r="F2093" s="1" t="s">
        <v>49</v>
      </c>
      <c r="G2093">
        <v>18</v>
      </c>
      <c r="H2093" t="s">
        <v>99</v>
      </c>
      <c r="I2093" t="s">
        <v>100</v>
      </c>
      <c r="J2093">
        <v>140</v>
      </c>
      <c r="K2093" s="1" t="s">
        <v>49</v>
      </c>
      <c r="L2093">
        <v>2</v>
      </c>
      <c r="M2093">
        <v>101.21000000000001</v>
      </c>
      <c r="N2093">
        <v>4.4800000000000004</v>
      </c>
      <c r="Q2093">
        <v>96.73</v>
      </c>
      <c r="R2093" s="1"/>
    </row>
    <row r="2094" spans="1:18" x14ac:dyDescent="0.2">
      <c r="A2094" s="1" t="s">
        <v>53</v>
      </c>
      <c r="B2094">
        <v>4</v>
      </c>
      <c r="C2094" s="1" t="s">
        <v>593</v>
      </c>
      <c r="D2094" s="2">
        <v>45842</v>
      </c>
      <c r="E2094" s="1" t="s">
        <v>587</v>
      </c>
      <c r="F2094" s="1" t="s">
        <v>49</v>
      </c>
      <c r="G2094">
        <v>18</v>
      </c>
      <c r="H2094" t="s">
        <v>99</v>
      </c>
      <c r="I2094" t="s">
        <v>100</v>
      </c>
      <c r="J2094">
        <v>140</v>
      </c>
      <c r="K2094" s="1" t="s">
        <v>49</v>
      </c>
      <c r="L2094">
        <v>4</v>
      </c>
      <c r="M2094">
        <v>148.04000000000002</v>
      </c>
      <c r="N2094">
        <v>8.4</v>
      </c>
      <c r="Q2094">
        <v>139.64000000000001</v>
      </c>
      <c r="R2094" s="1"/>
    </row>
    <row r="2095" spans="1:18" x14ac:dyDescent="0.2">
      <c r="A2095" s="1" t="s">
        <v>53</v>
      </c>
      <c r="B2095">
        <v>4</v>
      </c>
      <c r="C2095" s="1" t="s">
        <v>96</v>
      </c>
      <c r="D2095" s="2">
        <v>45842</v>
      </c>
      <c r="E2095" s="1" t="s">
        <v>576</v>
      </c>
      <c r="F2095" s="1" t="s">
        <v>49</v>
      </c>
      <c r="G2095">
        <v>18</v>
      </c>
      <c r="H2095">
        <v>5</v>
      </c>
      <c r="I2095">
        <v>0</v>
      </c>
      <c r="J2095" t="s">
        <v>51</v>
      </c>
      <c r="K2095" s="1" t="s">
        <v>49</v>
      </c>
      <c r="L2095">
        <v>8</v>
      </c>
      <c r="M2095">
        <v>326.89999999999998</v>
      </c>
      <c r="N2095">
        <v>16.8</v>
      </c>
      <c r="Q2095">
        <v>310.09999999999997</v>
      </c>
      <c r="R2095" s="1"/>
    </row>
    <row r="2096" spans="1:18" x14ac:dyDescent="0.2">
      <c r="A2096" s="1" t="s">
        <v>46</v>
      </c>
      <c r="B2096">
        <v>5</v>
      </c>
      <c r="C2096" s="1" t="s">
        <v>464</v>
      </c>
      <c r="D2096" s="2">
        <v>45842</v>
      </c>
      <c r="E2096" s="1" t="s">
        <v>594</v>
      </c>
      <c r="F2096" s="1" t="s">
        <v>49</v>
      </c>
      <c r="G2096">
        <v>8</v>
      </c>
      <c r="H2096">
        <v>6</v>
      </c>
      <c r="I2096">
        <v>0</v>
      </c>
      <c r="J2096">
        <v>50</v>
      </c>
      <c r="K2096" s="1" t="s">
        <v>49</v>
      </c>
      <c r="L2096">
        <v>1</v>
      </c>
      <c r="M2096">
        <v>33.200000000000003</v>
      </c>
      <c r="N2096">
        <v>1.2</v>
      </c>
      <c r="Q2096">
        <v>32</v>
      </c>
      <c r="R2096" s="1"/>
    </row>
    <row r="2097" spans="1:18" x14ac:dyDescent="0.2">
      <c r="A2097" s="1" t="s">
        <v>46</v>
      </c>
      <c r="B2097">
        <v>5</v>
      </c>
      <c r="C2097" s="1" t="s">
        <v>595</v>
      </c>
      <c r="D2097" s="2">
        <v>45842</v>
      </c>
      <c r="E2097" s="1" t="s">
        <v>585</v>
      </c>
      <c r="F2097" s="1" t="s">
        <v>49</v>
      </c>
      <c r="G2097">
        <v>10</v>
      </c>
      <c r="H2097" t="s">
        <v>241</v>
      </c>
      <c r="I2097">
        <v>0</v>
      </c>
      <c r="J2097">
        <v>100</v>
      </c>
      <c r="K2097" s="1" t="s">
        <v>49</v>
      </c>
      <c r="L2097">
        <v>4</v>
      </c>
      <c r="M2097">
        <v>112.49999999999999</v>
      </c>
      <c r="N2097">
        <v>4.8500000000000005</v>
      </c>
      <c r="Q2097">
        <v>107.64999999999999</v>
      </c>
      <c r="R2097" s="1"/>
    </row>
    <row r="2098" spans="1:18" x14ac:dyDescent="0.2">
      <c r="A2098" s="1" t="s">
        <v>46</v>
      </c>
      <c r="B2098">
        <v>5</v>
      </c>
      <c r="C2098" s="1" t="s">
        <v>66</v>
      </c>
      <c r="D2098" s="2">
        <v>45842</v>
      </c>
      <c r="E2098" s="1" t="s">
        <v>576</v>
      </c>
      <c r="F2098" s="1" t="s">
        <v>49</v>
      </c>
      <c r="G2098">
        <v>10</v>
      </c>
      <c r="H2098">
        <v>5</v>
      </c>
      <c r="I2098">
        <v>0</v>
      </c>
      <c r="J2098" t="s">
        <v>51</v>
      </c>
      <c r="K2098" s="1" t="s">
        <v>49</v>
      </c>
      <c r="L2098">
        <v>2</v>
      </c>
      <c r="M2098">
        <v>97.4</v>
      </c>
      <c r="N2098">
        <v>2.6</v>
      </c>
      <c r="Q2098">
        <v>94.800000000000011</v>
      </c>
      <c r="R2098" s="1"/>
    </row>
    <row r="2099" spans="1:18" x14ac:dyDescent="0.2">
      <c r="A2099" s="1" t="s">
        <v>46</v>
      </c>
      <c r="B2099">
        <v>5</v>
      </c>
      <c r="C2099" s="1" t="s">
        <v>596</v>
      </c>
      <c r="D2099" s="2">
        <v>45842</v>
      </c>
      <c r="E2099" s="1" t="s">
        <v>585</v>
      </c>
      <c r="F2099" s="1" t="s">
        <v>49</v>
      </c>
      <c r="G2099">
        <v>8</v>
      </c>
      <c r="H2099" t="s">
        <v>241</v>
      </c>
      <c r="I2099">
        <v>0</v>
      </c>
      <c r="J2099">
        <v>100</v>
      </c>
      <c r="K2099" s="1" t="s">
        <v>49</v>
      </c>
      <c r="L2099">
        <v>5</v>
      </c>
      <c r="M2099">
        <v>113.4</v>
      </c>
      <c r="N2099">
        <v>5.6499999999999995</v>
      </c>
      <c r="Q2099">
        <v>107.75</v>
      </c>
      <c r="R2099" s="1"/>
    </row>
    <row r="2100" spans="1:18" x14ac:dyDescent="0.2">
      <c r="A2100" s="1" t="s">
        <v>53</v>
      </c>
      <c r="B2100">
        <v>5</v>
      </c>
      <c r="C2100" s="1" t="s">
        <v>66</v>
      </c>
      <c r="D2100" s="2">
        <v>45842</v>
      </c>
      <c r="E2100" s="1" t="s">
        <v>576</v>
      </c>
      <c r="F2100" s="1" t="s">
        <v>49</v>
      </c>
      <c r="G2100">
        <v>10</v>
      </c>
      <c r="H2100">
        <v>5</v>
      </c>
      <c r="I2100">
        <v>0</v>
      </c>
      <c r="J2100" t="s">
        <v>51</v>
      </c>
      <c r="K2100" s="1" t="s">
        <v>49</v>
      </c>
      <c r="L2100">
        <v>8</v>
      </c>
      <c r="M2100">
        <v>351.7</v>
      </c>
      <c r="N2100">
        <v>10.4</v>
      </c>
      <c r="Q2100">
        <v>341.3</v>
      </c>
      <c r="R2100" s="1"/>
    </row>
    <row r="2101" spans="1:18" x14ac:dyDescent="0.2">
      <c r="A2101" s="1" t="s">
        <v>46</v>
      </c>
      <c r="B2101">
        <v>1</v>
      </c>
      <c r="C2101" s="1" t="s">
        <v>109</v>
      </c>
      <c r="D2101" s="2">
        <v>45845</v>
      </c>
      <c r="E2101" s="1" t="s">
        <v>576</v>
      </c>
      <c r="F2101" s="1" t="s">
        <v>49</v>
      </c>
      <c r="G2101">
        <v>5</v>
      </c>
      <c r="H2101" t="s">
        <v>76</v>
      </c>
      <c r="I2101">
        <v>0</v>
      </c>
      <c r="J2101" t="s">
        <v>51</v>
      </c>
      <c r="K2101" s="1" t="s">
        <v>49</v>
      </c>
      <c r="L2101">
        <v>7</v>
      </c>
      <c r="M2101">
        <v>117</v>
      </c>
      <c r="N2101">
        <v>3.5</v>
      </c>
      <c r="O2101">
        <v>29</v>
      </c>
      <c r="Q2101">
        <v>113.5</v>
      </c>
      <c r="R2101" s="1"/>
    </row>
    <row r="2102" spans="1:18" x14ac:dyDescent="0.2">
      <c r="A2102" s="1" t="s">
        <v>53</v>
      </c>
      <c r="B2102">
        <v>1</v>
      </c>
      <c r="C2102" s="1" t="s">
        <v>109</v>
      </c>
      <c r="D2102" s="2">
        <v>45845</v>
      </c>
      <c r="E2102" s="1" t="s">
        <v>576</v>
      </c>
      <c r="F2102" s="1" t="s">
        <v>49</v>
      </c>
      <c r="G2102">
        <v>5</v>
      </c>
      <c r="H2102" t="s">
        <v>76</v>
      </c>
      <c r="I2102">
        <v>0</v>
      </c>
      <c r="J2102" t="s">
        <v>51</v>
      </c>
      <c r="K2102" s="1" t="s">
        <v>49</v>
      </c>
      <c r="L2102">
        <v>8</v>
      </c>
      <c r="M2102">
        <v>163.51999999999998</v>
      </c>
      <c r="N2102">
        <v>4</v>
      </c>
      <c r="O2102">
        <v>22</v>
      </c>
      <c r="Q2102">
        <v>159.51999999999998</v>
      </c>
      <c r="R2102" s="1"/>
    </row>
    <row r="2103" spans="1:18" x14ac:dyDescent="0.2">
      <c r="A2103" s="1" t="s">
        <v>46</v>
      </c>
      <c r="B2103">
        <v>2</v>
      </c>
      <c r="C2103" s="1" t="s">
        <v>588</v>
      </c>
      <c r="D2103" s="2">
        <v>45845</v>
      </c>
      <c r="E2103" s="1" t="s">
        <v>589</v>
      </c>
      <c r="F2103" s="1" t="s">
        <v>49</v>
      </c>
      <c r="G2103">
        <v>2.5</v>
      </c>
      <c r="H2103">
        <v>5</v>
      </c>
      <c r="I2103">
        <v>0</v>
      </c>
      <c r="J2103">
        <v>250</v>
      </c>
      <c r="K2103" s="1" t="s">
        <v>49</v>
      </c>
      <c r="L2103">
        <v>8</v>
      </c>
      <c r="M2103">
        <v>81.300000000000011</v>
      </c>
      <c r="N2103">
        <v>2</v>
      </c>
      <c r="Q2103">
        <v>79.300000000000011</v>
      </c>
      <c r="R2103" s="1"/>
    </row>
    <row r="2104" spans="1:18" x14ac:dyDescent="0.2">
      <c r="A2104" s="1" t="s">
        <v>53</v>
      </c>
      <c r="B2104">
        <v>2</v>
      </c>
      <c r="C2104" s="1" t="s">
        <v>588</v>
      </c>
      <c r="D2104" s="2">
        <v>45845</v>
      </c>
      <c r="E2104" s="1" t="s">
        <v>589</v>
      </c>
      <c r="F2104" s="1" t="s">
        <v>49</v>
      </c>
      <c r="G2104">
        <v>2.5</v>
      </c>
      <c r="H2104">
        <v>5</v>
      </c>
      <c r="I2104">
        <v>0</v>
      </c>
      <c r="J2104">
        <v>250</v>
      </c>
      <c r="K2104" s="1" t="s">
        <v>49</v>
      </c>
      <c r="L2104">
        <v>10</v>
      </c>
      <c r="M2104">
        <v>108.21000000000001</v>
      </c>
      <c r="N2104">
        <v>2.5</v>
      </c>
      <c r="Q2104">
        <v>105.71000000000001</v>
      </c>
      <c r="R2104" s="1"/>
    </row>
    <row r="2105" spans="1:18" x14ac:dyDescent="0.2">
      <c r="A2105" s="1" t="s">
        <v>46</v>
      </c>
      <c r="B2105">
        <v>4</v>
      </c>
      <c r="C2105" s="1" t="s">
        <v>597</v>
      </c>
      <c r="D2105" s="2">
        <v>45845</v>
      </c>
      <c r="E2105" s="1" t="s">
        <v>582</v>
      </c>
      <c r="F2105" s="1" t="s">
        <v>49</v>
      </c>
      <c r="G2105">
        <v>14</v>
      </c>
      <c r="H2105">
        <v>6</v>
      </c>
      <c r="I2105">
        <v>0</v>
      </c>
      <c r="J2105">
        <v>500</v>
      </c>
      <c r="K2105" s="1" t="s">
        <v>49</v>
      </c>
      <c r="L2105">
        <v>6</v>
      </c>
      <c r="M2105">
        <v>251.3</v>
      </c>
      <c r="N2105">
        <v>10.199999999999999</v>
      </c>
      <c r="Q2105">
        <v>241.10000000000002</v>
      </c>
      <c r="R2105" s="1"/>
    </row>
    <row r="2106" spans="1:18" x14ac:dyDescent="0.2">
      <c r="A2106" s="1" t="s">
        <v>46</v>
      </c>
      <c r="B2106">
        <v>4</v>
      </c>
      <c r="C2106" s="1" t="s">
        <v>87</v>
      </c>
      <c r="D2106" s="2">
        <v>45845</v>
      </c>
      <c r="E2106" s="1" t="s">
        <v>576</v>
      </c>
      <c r="F2106" s="1" t="s">
        <v>49</v>
      </c>
      <c r="G2106">
        <v>14</v>
      </c>
      <c r="H2106">
        <v>5</v>
      </c>
      <c r="I2106">
        <v>0</v>
      </c>
      <c r="J2106" t="s">
        <v>51</v>
      </c>
      <c r="K2106" s="1" t="s">
        <v>49</v>
      </c>
      <c r="L2106">
        <v>3</v>
      </c>
      <c r="M2106">
        <v>136.30000000000001</v>
      </c>
      <c r="N2106">
        <v>5.0999999999999996</v>
      </c>
      <c r="Q2106">
        <v>131.20000000000002</v>
      </c>
      <c r="R2106" s="1"/>
    </row>
    <row r="2107" spans="1:18" x14ac:dyDescent="0.2">
      <c r="A2107" s="1" t="s">
        <v>53</v>
      </c>
      <c r="B2107">
        <v>4</v>
      </c>
      <c r="C2107" s="1" t="s">
        <v>597</v>
      </c>
      <c r="D2107" s="2">
        <v>45845</v>
      </c>
      <c r="E2107" s="1" t="s">
        <v>582</v>
      </c>
      <c r="F2107" s="1" t="s">
        <v>49</v>
      </c>
      <c r="G2107">
        <v>14</v>
      </c>
      <c r="H2107">
        <v>6</v>
      </c>
      <c r="I2107">
        <v>0</v>
      </c>
      <c r="J2107">
        <v>500</v>
      </c>
      <c r="K2107" s="1" t="s">
        <v>49</v>
      </c>
      <c r="L2107">
        <v>3</v>
      </c>
      <c r="M2107">
        <v>125.75999999999999</v>
      </c>
      <c r="N2107">
        <v>5</v>
      </c>
      <c r="Q2107">
        <v>120.75999999999999</v>
      </c>
      <c r="R2107" s="1"/>
    </row>
    <row r="2108" spans="1:18" x14ac:dyDescent="0.2">
      <c r="A2108" s="1" t="s">
        <v>53</v>
      </c>
      <c r="B2108">
        <v>4</v>
      </c>
      <c r="C2108" s="1" t="s">
        <v>87</v>
      </c>
      <c r="D2108" s="2">
        <v>45845</v>
      </c>
      <c r="E2108" s="1" t="s">
        <v>576</v>
      </c>
      <c r="F2108" s="1" t="s">
        <v>49</v>
      </c>
      <c r="G2108">
        <v>14</v>
      </c>
      <c r="H2108">
        <v>5</v>
      </c>
      <c r="I2108">
        <v>0</v>
      </c>
      <c r="J2108" t="s">
        <v>51</v>
      </c>
      <c r="K2108" s="1" t="s">
        <v>49</v>
      </c>
      <c r="L2108">
        <v>9</v>
      </c>
      <c r="M2108">
        <v>418.68</v>
      </c>
      <c r="N2108">
        <v>15.499999999999998</v>
      </c>
      <c r="Q2108">
        <v>403.18</v>
      </c>
      <c r="R2108" s="1"/>
    </row>
    <row r="2109" spans="1:18" x14ac:dyDescent="0.2">
      <c r="A2109" s="1" t="s">
        <v>46</v>
      </c>
      <c r="B2109">
        <v>5</v>
      </c>
      <c r="C2109" s="1" t="s">
        <v>66</v>
      </c>
      <c r="D2109" s="2">
        <v>45845</v>
      </c>
      <c r="E2109" s="1" t="s">
        <v>576</v>
      </c>
      <c r="F2109" s="1" t="s">
        <v>49</v>
      </c>
      <c r="G2109">
        <v>10</v>
      </c>
      <c r="H2109">
        <v>5</v>
      </c>
      <c r="I2109">
        <v>0</v>
      </c>
      <c r="J2109" t="s">
        <v>51</v>
      </c>
      <c r="K2109" s="1" t="s">
        <v>49</v>
      </c>
      <c r="L2109">
        <v>8</v>
      </c>
      <c r="M2109">
        <v>315.50000000000006</v>
      </c>
      <c r="N2109">
        <v>10.4</v>
      </c>
      <c r="Q2109">
        <v>305.10000000000008</v>
      </c>
      <c r="R2109" s="1"/>
    </row>
    <row r="2110" spans="1:18" x14ac:dyDescent="0.2">
      <c r="A2110" s="1" t="s">
        <v>53</v>
      </c>
      <c r="B2110">
        <v>5</v>
      </c>
      <c r="C2110" s="1" t="s">
        <v>66</v>
      </c>
      <c r="D2110" s="2">
        <v>45845</v>
      </c>
      <c r="E2110" s="1" t="s">
        <v>576</v>
      </c>
      <c r="F2110" s="1" t="s">
        <v>49</v>
      </c>
      <c r="G2110">
        <v>10</v>
      </c>
      <c r="H2110">
        <v>5</v>
      </c>
      <c r="I2110">
        <v>0</v>
      </c>
      <c r="J2110" t="s">
        <v>51</v>
      </c>
      <c r="K2110" s="1" t="s">
        <v>49</v>
      </c>
      <c r="L2110">
        <v>9</v>
      </c>
      <c r="M2110">
        <v>394.13000000000005</v>
      </c>
      <c r="N2110">
        <v>0.9</v>
      </c>
      <c r="Q2110">
        <v>393.23000000000008</v>
      </c>
      <c r="R2110" s="1"/>
    </row>
    <row r="2111" spans="1:18" x14ac:dyDescent="0.2">
      <c r="A2111" s="1" t="s">
        <v>46</v>
      </c>
      <c r="B2111">
        <v>1</v>
      </c>
      <c r="C2111" s="1" t="s">
        <v>109</v>
      </c>
      <c r="D2111" s="2">
        <v>45846</v>
      </c>
      <c r="E2111" s="1" t="s">
        <v>576</v>
      </c>
      <c r="F2111" s="1" t="s">
        <v>49</v>
      </c>
      <c r="G2111">
        <v>5</v>
      </c>
      <c r="H2111" t="s">
        <v>76</v>
      </c>
      <c r="I2111">
        <v>0</v>
      </c>
      <c r="J2111" t="s">
        <v>51</v>
      </c>
      <c r="K2111" s="1" t="s">
        <v>49</v>
      </c>
      <c r="L2111">
        <v>3</v>
      </c>
      <c r="M2111">
        <v>50.7</v>
      </c>
      <c r="N2111">
        <v>1.5</v>
      </c>
      <c r="O2111">
        <v>15.6</v>
      </c>
      <c r="Q2111">
        <v>49.2</v>
      </c>
      <c r="R2111" s="1"/>
    </row>
    <row r="2112" spans="1:18" x14ac:dyDescent="0.2">
      <c r="A2112" s="1" t="s">
        <v>46</v>
      </c>
      <c r="B2112">
        <v>1</v>
      </c>
      <c r="C2112" s="1" t="s">
        <v>47</v>
      </c>
      <c r="D2112" s="2">
        <v>45846</v>
      </c>
      <c r="E2112" s="1" t="s">
        <v>576</v>
      </c>
      <c r="F2112" s="1" t="s">
        <v>49</v>
      </c>
      <c r="G2112">
        <v>3</v>
      </c>
      <c r="H2112" t="s">
        <v>76</v>
      </c>
      <c r="I2112">
        <v>0</v>
      </c>
      <c r="J2112" t="s">
        <v>51</v>
      </c>
      <c r="K2112" s="1" t="s">
        <v>49</v>
      </c>
      <c r="L2112">
        <v>10</v>
      </c>
      <c r="M2112">
        <v>154.04999999999998</v>
      </c>
      <c r="N2112">
        <v>3</v>
      </c>
      <c r="O2112">
        <v>16</v>
      </c>
      <c r="Q2112">
        <v>151.04999999999998</v>
      </c>
      <c r="R2112" s="1"/>
    </row>
    <row r="2113" spans="1:18" x14ac:dyDescent="0.2">
      <c r="A2113" s="1" t="s">
        <v>53</v>
      </c>
      <c r="B2113">
        <v>1</v>
      </c>
      <c r="C2113" s="1" t="s">
        <v>47</v>
      </c>
      <c r="D2113" s="2">
        <v>45846</v>
      </c>
      <c r="E2113" s="1" t="s">
        <v>576</v>
      </c>
      <c r="F2113" s="1" t="s">
        <v>49</v>
      </c>
      <c r="G2113">
        <v>3</v>
      </c>
      <c r="H2113" t="s">
        <v>76</v>
      </c>
      <c r="I2113">
        <v>0</v>
      </c>
      <c r="J2113" t="s">
        <v>51</v>
      </c>
      <c r="K2113" s="1" t="s">
        <v>49</v>
      </c>
      <c r="L2113">
        <v>10</v>
      </c>
      <c r="M2113">
        <v>162.69</v>
      </c>
      <c r="N2113">
        <v>3</v>
      </c>
      <c r="Q2113">
        <v>159.69</v>
      </c>
      <c r="R2113" s="1"/>
    </row>
    <row r="2114" spans="1:18" x14ac:dyDescent="0.2">
      <c r="A2114" s="1" t="s">
        <v>46</v>
      </c>
      <c r="B2114">
        <v>2</v>
      </c>
      <c r="C2114" s="1" t="s">
        <v>95</v>
      </c>
      <c r="D2114" s="2">
        <v>45846</v>
      </c>
      <c r="E2114" s="1" t="s">
        <v>576</v>
      </c>
      <c r="F2114" s="1" t="s">
        <v>49</v>
      </c>
      <c r="G2114">
        <v>2.5</v>
      </c>
      <c r="H2114" t="s">
        <v>76</v>
      </c>
      <c r="I2114">
        <v>0</v>
      </c>
      <c r="J2114" t="s">
        <v>51</v>
      </c>
      <c r="K2114" s="1" t="s">
        <v>49</v>
      </c>
      <c r="L2114">
        <v>6</v>
      </c>
      <c r="M2114">
        <v>58.5</v>
      </c>
      <c r="N2114">
        <v>1.5</v>
      </c>
      <c r="Q2114">
        <v>57</v>
      </c>
      <c r="R2114" s="1"/>
    </row>
    <row r="2115" spans="1:18" x14ac:dyDescent="0.2">
      <c r="A2115" s="1" t="s">
        <v>46</v>
      </c>
      <c r="B2115">
        <v>2</v>
      </c>
      <c r="C2115" s="1" t="s">
        <v>598</v>
      </c>
      <c r="D2115" s="2">
        <v>45846</v>
      </c>
      <c r="E2115" s="1" t="s">
        <v>599</v>
      </c>
      <c r="F2115" s="1" t="s">
        <v>49</v>
      </c>
      <c r="G2115">
        <v>3.5</v>
      </c>
      <c r="H2115">
        <v>5.5</v>
      </c>
      <c r="I2115">
        <v>0</v>
      </c>
      <c r="J2115">
        <v>150</v>
      </c>
      <c r="K2115" s="1" t="s">
        <v>49</v>
      </c>
      <c r="L2115">
        <v>4</v>
      </c>
      <c r="M2115">
        <v>70.800000000000011</v>
      </c>
      <c r="N2115">
        <v>1.4</v>
      </c>
      <c r="Q2115">
        <v>69.400000000000006</v>
      </c>
      <c r="R2115" s="1"/>
    </row>
    <row r="2116" spans="1:18" x14ac:dyDescent="0.2">
      <c r="A2116" s="1" t="s">
        <v>53</v>
      </c>
      <c r="B2116">
        <v>2</v>
      </c>
      <c r="C2116" s="1" t="s">
        <v>598</v>
      </c>
      <c r="D2116" s="2">
        <v>45846</v>
      </c>
      <c r="E2116" s="1" t="s">
        <v>599</v>
      </c>
      <c r="F2116" s="1" t="s">
        <v>49</v>
      </c>
      <c r="G2116">
        <v>3.5</v>
      </c>
      <c r="H2116">
        <v>5.5</v>
      </c>
      <c r="I2116">
        <v>0</v>
      </c>
      <c r="J2116">
        <v>150</v>
      </c>
      <c r="K2116" s="1" t="s">
        <v>49</v>
      </c>
      <c r="L2116">
        <v>7</v>
      </c>
      <c r="M2116">
        <v>162.51</v>
      </c>
      <c r="N2116">
        <v>2.4499999999999997</v>
      </c>
      <c r="Q2116">
        <v>160.06</v>
      </c>
      <c r="R2116" s="1"/>
    </row>
    <row r="2117" spans="1:18" x14ac:dyDescent="0.2">
      <c r="A2117" s="1" t="s">
        <v>46</v>
      </c>
      <c r="B2117">
        <v>4</v>
      </c>
      <c r="C2117" s="1" t="s">
        <v>87</v>
      </c>
      <c r="D2117" s="2">
        <v>45846</v>
      </c>
      <c r="E2117" s="1" t="s">
        <v>576</v>
      </c>
      <c r="F2117" s="1" t="s">
        <v>49</v>
      </c>
      <c r="G2117">
        <v>14</v>
      </c>
      <c r="H2117">
        <v>5</v>
      </c>
      <c r="I2117">
        <v>0</v>
      </c>
      <c r="J2117" t="s">
        <v>51</v>
      </c>
      <c r="K2117" s="1" t="s">
        <v>49</v>
      </c>
      <c r="L2117">
        <v>14</v>
      </c>
      <c r="M2117">
        <v>561.00000000000011</v>
      </c>
      <c r="N2117">
        <v>23.8</v>
      </c>
      <c r="Q2117">
        <v>537.20000000000016</v>
      </c>
      <c r="R2117" s="1"/>
    </row>
    <row r="2118" spans="1:18" x14ac:dyDescent="0.2">
      <c r="A2118" s="1" t="s">
        <v>46</v>
      </c>
      <c r="B2118">
        <v>4</v>
      </c>
      <c r="C2118" s="1" t="s">
        <v>87</v>
      </c>
      <c r="D2118" s="2">
        <v>45846</v>
      </c>
      <c r="E2118" s="1" t="s">
        <v>576</v>
      </c>
      <c r="F2118" s="1" t="s">
        <v>49</v>
      </c>
      <c r="G2118">
        <v>14</v>
      </c>
      <c r="H2118">
        <v>5</v>
      </c>
      <c r="I2118">
        <v>0</v>
      </c>
      <c r="J2118" t="s">
        <v>51</v>
      </c>
      <c r="K2118" s="1" t="s">
        <v>49</v>
      </c>
      <c r="L2118">
        <v>4</v>
      </c>
      <c r="M2118">
        <v>191.66</v>
      </c>
      <c r="N2118">
        <v>6.8</v>
      </c>
      <c r="Q2118">
        <v>184.85999999999999</v>
      </c>
      <c r="R2118" s="1"/>
    </row>
    <row r="2119" spans="1:18" x14ac:dyDescent="0.2">
      <c r="A2119" s="1" t="s">
        <v>53</v>
      </c>
      <c r="B2119">
        <v>4</v>
      </c>
      <c r="C2119" s="1" t="s">
        <v>600</v>
      </c>
      <c r="D2119" s="2">
        <v>45846</v>
      </c>
      <c r="E2119" s="1" t="s">
        <v>601</v>
      </c>
      <c r="F2119" s="1" t="s">
        <v>49</v>
      </c>
      <c r="G2119">
        <v>23</v>
      </c>
      <c r="H2119">
        <v>5</v>
      </c>
      <c r="I2119">
        <v>0</v>
      </c>
      <c r="J2119">
        <v>500</v>
      </c>
      <c r="K2119" s="1" t="s">
        <v>49</v>
      </c>
      <c r="L2119">
        <v>7</v>
      </c>
      <c r="M2119">
        <v>386.6</v>
      </c>
      <c r="N2119">
        <v>19.599999999999998</v>
      </c>
      <c r="Q2119">
        <v>367</v>
      </c>
      <c r="R2119" s="1"/>
    </row>
    <row r="2120" spans="1:18" x14ac:dyDescent="0.2">
      <c r="A2120" s="1" t="s">
        <v>46</v>
      </c>
      <c r="B2120">
        <v>5</v>
      </c>
      <c r="C2120" s="1" t="s">
        <v>602</v>
      </c>
      <c r="D2120" s="2">
        <v>45846</v>
      </c>
      <c r="E2120" s="1" t="s">
        <v>585</v>
      </c>
      <c r="F2120" s="1" t="s">
        <v>49</v>
      </c>
      <c r="G2120">
        <v>9</v>
      </c>
      <c r="H2120" t="s">
        <v>241</v>
      </c>
      <c r="I2120">
        <v>0</v>
      </c>
      <c r="J2120">
        <v>100</v>
      </c>
      <c r="K2120" s="1" t="s">
        <v>49</v>
      </c>
      <c r="L2120">
        <v>4</v>
      </c>
      <c r="M2120">
        <v>105.64999999999999</v>
      </c>
      <c r="N2120">
        <v>6.4</v>
      </c>
      <c r="Q2120">
        <v>99.249999999999986</v>
      </c>
      <c r="R2120" s="1"/>
    </row>
    <row r="2121" spans="1:18" x14ac:dyDescent="0.2">
      <c r="A2121" s="1" t="s">
        <v>46</v>
      </c>
      <c r="B2121">
        <v>5</v>
      </c>
      <c r="C2121" s="1" t="s">
        <v>603</v>
      </c>
      <c r="D2121" s="2">
        <v>45846</v>
      </c>
      <c r="E2121" s="1" t="s">
        <v>585</v>
      </c>
      <c r="F2121" s="1" t="s">
        <v>49</v>
      </c>
      <c r="G2121">
        <v>11</v>
      </c>
      <c r="H2121" t="s">
        <v>241</v>
      </c>
      <c r="I2121">
        <v>0</v>
      </c>
      <c r="J2121">
        <v>100</v>
      </c>
      <c r="K2121" s="1" t="s">
        <v>49</v>
      </c>
      <c r="L2121">
        <v>9</v>
      </c>
      <c r="M2121">
        <v>321.8</v>
      </c>
      <c r="N2121">
        <v>14.4</v>
      </c>
      <c r="Q2121">
        <v>307.40000000000003</v>
      </c>
      <c r="R2121" s="1"/>
    </row>
    <row r="2122" spans="1:18" x14ac:dyDescent="0.2">
      <c r="A2122" s="1" t="s">
        <v>46</v>
      </c>
      <c r="B2122">
        <v>5</v>
      </c>
      <c r="C2122" s="1" t="s">
        <v>263</v>
      </c>
      <c r="D2122" s="2">
        <v>45846</v>
      </c>
      <c r="E2122" s="1" t="s">
        <v>576</v>
      </c>
      <c r="F2122" s="1" t="s">
        <v>49</v>
      </c>
      <c r="G2122">
        <v>11</v>
      </c>
      <c r="H2122">
        <v>5</v>
      </c>
      <c r="I2122">
        <v>0</v>
      </c>
      <c r="J2122" t="s">
        <v>51</v>
      </c>
      <c r="K2122" s="1" t="s">
        <v>49</v>
      </c>
      <c r="L2122">
        <v>1</v>
      </c>
      <c r="M2122">
        <v>28.9</v>
      </c>
      <c r="N2122">
        <v>1.6</v>
      </c>
      <c r="Q2122">
        <v>27.299999999999997</v>
      </c>
      <c r="R2122" s="1"/>
    </row>
    <row r="2123" spans="1:18" x14ac:dyDescent="0.2">
      <c r="A2123" s="1" t="s">
        <v>53</v>
      </c>
      <c r="B2123">
        <v>5</v>
      </c>
      <c r="C2123" s="1" t="s">
        <v>604</v>
      </c>
      <c r="D2123" s="2">
        <v>45846</v>
      </c>
      <c r="E2123" s="1" t="s">
        <v>605</v>
      </c>
      <c r="F2123" s="1" t="s">
        <v>49</v>
      </c>
      <c r="G2123">
        <v>13</v>
      </c>
      <c r="H2123">
        <v>4.5</v>
      </c>
      <c r="I2123">
        <v>0</v>
      </c>
      <c r="J2123">
        <v>100</v>
      </c>
      <c r="K2123" s="1" t="s">
        <v>49</v>
      </c>
      <c r="L2123">
        <v>3</v>
      </c>
      <c r="M2123">
        <v>82.1</v>
      </c>
      <c r="N2123">
        <v>4.9499999999999993</v>
      </c>
      <c r="Q2123">
        <v>77.149999999999991</v>
      </c>
      <c r="R2123" s="1"/>
    </row>
    <row r="2124" spans="1:18" x14ac:dyDescent="0.2">
      <c r="A2124" s="1" t="s">
        <v>53</v>
      </c>
      <c r="B2124">
        <v>5</v>
      </c>
      <c r="C2124" s="1" t="s">
        <v>58</v>
      </c>
      <c r="D2124" s="2">
        <v>45846</v>
      </c>
      <c r="E2124" s="1" t="s">
        <v>576</v>
      </c>
      <c r="F2124" s="1" t="s">
        <v>49</v>
      </c>
      <c r="G2124">
        <v>12</v>
      </c>
      <c r="H2124">
        <v>5</v>
      </c>
      <c r="I2124">
        <v>0</v>
      </c>
      <c r="J2124" t="s">
        <v>51</v>
      </c>
      <c r="K2124" s="1" t="s">
        <v>49</v>
      </c>
      <c r="L2124">
        <v>7</v>
      </c>
      <c r="M2124">
        <v>331.82</v>
      </c>
      <c r="N2124">
        <v>10.35</v>
      </c>
      <c r="Q2124">
        <v>321.46999999999997</v>
      </c>
      <c r="R2124" s="1"/>
    </row>
    <row r="2125" spans="1:18" x14ac:dyDescent="0.2">
      <c r="A2125" s="1" t="s">
        <v>46</v>
      </c>
      <c r="B2125">
        <v>1</v>
      </c>
      <c r="C2125" s="1" t="s">
        <v>606</v>
      </c>
      <c r="D2125" s="2">
        <v>45847</v>
      </c>
      <c r="E2125" s="1" t="s">
        <v>599</v>
      </c>
      <c r="F2125" s="1" t="s">
        <v>49</v>
      </c>
      <c r="G2125">
        <v>3</v>
      </c>
      <c r="H2125">
        <v>5.5</v>
      </c>
      <c r="I2125">
        <v>0</v>
      </c>
      <c r="J2125">
        <v>150</v>
      </c>
      <c r="K2125" s="1" t="s">
        <v>49</v>
      </c>
      <c r="L2125">
        <v>9</v>
      </c>
      <c r="M2125">
        <v>140.69999999999999</v>
      </c>
      <c r="N2125">
        <v>2.6999999999999997</v>
      </c>
      <c r="O2125">
        <v>21</v>
      </c>
      <c r="Q2125">
        <v>138</v>
      </c>
      <c r="R2125" s="1"/>
    </row>
    <row r="2126" spans="1:18" x14ac:dyDescent="0.2">
      <c r="A2126" s="1" t="s">
        <v>46</v>
      </c>
      <c r="B2126">
        <v>1</v>
      </c>
      <c r="C2126" s="1" t="s">
        <v>606</v>
      </c>
      <c r="D2126" s="2">
        <v>45847</v>
      </c>
      <c r="E2126" s="1" t="s">
        <v>599</v>
      </c>
      <c r="F2126" s="1" t="s">
        <v>49</v>
      </c>
      <c r="G2126">
        <v>3</v>
      </c>
      <c r="H2126">
        <v>5.5</v>
      </c>
      <c r="I2126">
        <v>0</v>
      </c>
      <c r="J2126">
        <v>150</v>
      </c>
      <c r="K2126" s="1" t="s">
        <v>49</v>
      </c>
      <c r="L2126">
        <v>1</v>
      </c>
      <c r="M2126">
        <v>21.5</v>
      </c>
      <c r="N2126">
        <v>0.3</v>
      </c>
      <c r="Q2126">
        <v>21.2</v>
      </c>
      <c r="R2126" s="1"/>
    </row>
    <row r="2127" spans="1:18" x14ac:dyDescent="0.2">
      <c r="A2127" s="1" t="s">
        <v>53</v>
      </c>
      <c r="B2127">
        <v>1</v>
      </c>
      <c r="C2127" s="1" t="s">
        <v>606</v>
      </c>
      <c r="D2127" s="2">
        <v>45847</v>
      </c>
      <c r="E2127" s="1" t="s">
        <v>599</v>
      </c>
      <c r="F2127" s="1" t="s">
        <v>49</v>
      </c>
      <c r="G2127">
        <v>3</v>
      </c>
      <c r="H2127">
        <v>5.5</v>
      </c>
      <c r="I2127">
        <v>0</v>
      </c>
      <c r="J2127">
        <v>150</v>
      </c>
      <c r="K2127" s="1" t="s">
        <v>49</v>
      </c>
      <c r="L2127">
        <v>7</v>
      </c>
      <c r="M2127">
        <v>160.87</v>
      </c>
      <c r="N2127">
        <v>2.1</v>
      </c>
      <c r="O2127">
        <v>25</v>
      </c>
      <c r="Q2127">
        <v>158.77000000000001</v>
      </c>
      <c r="R2127" s="1"/>
    </row>
    <row r="2128" spans="1:18" x14ac:dyDescent="0.2">
      <c r="A2128" s="1" t="s">
        <v>46</v>
      </c>
      <c r="B2128">
        <v>2</v>
      </c>
      <c r="C2128" s="1" t="s">
        <v>598</v>
      </c>
      <c r="D2128" s="2">
        <v>45847</v>
      </c>
      <c r="E2128" s="1" t="s">
        <v>599</v>
      </c>
      <c r="F2128" s="1" t="s">
        <v>49</v>
      </c>
      <c r="G2128">
        <v>3.5</v>
      </c>
      <c r="H2128">
        <v>5.5</v>
      </c>
      <c r="I2128">
        <v>0</v>
      </c>
      <c r="J2128">
        <v>150</v>
      </c>
      <c r="K2128" s="1" t="s">
        <v>49</v>
      </c>
      <c r="L2128">
        <v>3</v>
      </c>
      <c r="M2128">
        <v>60</v>
      </c>
      <c r="N2128">
        <v>1.0499999999999998</v>
      </c>
      <c r="Q2128">
        <v>58.95</v>
      </c>
      <c r="R2128" s="1"/>
    </row>
    <row r="2129" spans="1:18" x14ac:dyDescent="0.2">
      <c r="A2129" s="1" t="s">
        <v>46</v>
      </c>
      <c r="B2129">
        <v>2</v>
      </c>
      <c r="C2129" s="1" t="s">
        <v>588</v>
      </c>
      <c r="D2129" s="2">
        <v>45847</v>
      </c>
      <c r="E2129" s="1" t="s">
        <v>589</v>
      </c>
      <c r="F2129" s="1" t="s">
        <v>49</v>
      </c>
      <c r="G2129">
        <v>2.5</v>
      </c>
      <c r="H2129">
        <v>5</v>
      </c>
      <c r="I2129">
        <v>0</v>
      </c>
      <c r="J2129">
        <v>250</v>
      </c>
      <c r="K2129" s="1" t="s">
        <v>49</v>
      </c>
      <c r="L2129">
        <v>3</v>
      </c>
      <c r="M2129">
        <v>54</v>
      </c>
      <c r="N2129">
        <v>0.75</v>
      </c>
      <c r="Q2129">
        <v>53.25</v>
      </c>
      <c r="R2129" s="1"/>
    </row>
    <row r="2130" spans="1:18" x14ac:dyDescent="0.2">
      <c r="A2130" s="1" t="s">
        <v>53</v>
      </c>
      <c r="B2130">
        <v>2</v>
      </c>
      <c r="C2130" s="1" t="s">
        <v>95</v>
      </c>
      <c r="D2130" s="2">
        <v>45847</v>
      </c>
      <c r="E2130" s="1" t="s">
        <v>576</v>
      </c>
      <c r="F2130" s="1" t="s">
        <v>49</v>
      </c>
      <c r="G2130">
        <v>2.5</v>
      </c>
      <c r="H2130" t="s">
        <v>76</v>
      </c>
      <c r="I2130">
        <v>0</v>
      </c>
      <c r="J2130" t="s">
        <v>51</v>
      </c>
      <c r="K2130" s="1" t="s">
        <v>49</v>
      </c>
      <c r="L2130">
        <v>4</v>
      </c>
      <c r="M2130">
        <v>67.8</v>
      </c>
      <c r="N2130">
        <v>0.8</v>
      </c>
      <c r="Q2130">
        <v>67</v>
      </c>
      <c r="R2130" s="1"/>
    </row>
    <row r="2131" spans="1:18" x14ac:dyDescent="0.2">
      <c r="A2131" s="1" t="s">
        <v>46</v>
      </c>
      <c r="B2131">
        <v>4</v>
      </c>
      <c r="C2131" s="1" t="s">
        <v>58</v>
      </c>
      <c r="D2131" s="2">
        <v>45847</v>
      </c>
      <c r="E2131" s="1" t="s">
        <v>576</v>
      </c>
      <c r="F2131" s="1" t="s">
        <v>49</v>
      </c>
      <c r="G2131">
        <v>12</v>
      </c>
      <c r="H2131">
        <v>5</v>
      </c>
      <c r="I2131">
        <v>0</v>
      </c>
      <c r="J2131" t="s">
        <v>51</v>
      </c>
      <c r="K2131" s="1" t="s">
        <v>49</v>
      </c>
      <c r="L2131">
        <v>10</v>
      </c>
      <c r="M2131">
        <v>447.40000000000003</v>
      </c>
      <c r="N2131">
        <v>1.2</v>
      </c>
      <c r="Q2131">
        <v>446.20000000000005</v>
      </c>
      <c r="R2131" s="1"/>
    </row>
    <row r="2132" spans="1:18" x14ac:dyDescent="0.2">
      <c r="A2132" s="1" t="s">
        <v>53</v>
      </c>
      <c r="B2132">
        <v>4</v>
      </c>
      <c r="C2132" s="1" t="s">
        <v>58</v>
      </c>
      <c r="D2132" s="2">
        <v>45847</v>
      </c>
      <c r="E2132" s="1" t="s">
        <v>576</v>
      </c>
      <c r="F2132" s="1" t="s">
        <v>49</v>
      </c>
      <c r="G2132">
        <v>12</v>
      </c>
      <c r="H2132">
        <v>5</v>
      </c>
      <c r="I2132">
        <v>0</v>
      </c>
      <c r="J2132" t="s">
        <v>51</v>
      </c>
      <c r="K2132" s="1" t="s">
        <v>49</v>
      </c>
      <c r="L2132">
        <v>6</v>
      </c>
      <c r="M2132">
        <v>294.64</v>
      </c>
      <c r="N2132">
        <v>8.66</v>
      </c>
      <c r="Q2132">
        <v>285.97999999999996</v>
      </c>
      <c r="R2132" s="1"/>
    </row>
    <row r="2133" spans="1:18" x14ac:dyDescent="0.2">
      <c r="A2133" s="1" t="s">
        <v>53</v>
      </c>
      <c r="B2133">
        <v>4</v>
      </c>
      <c r="C2133" s="1" t="s">
        <v>126</v>
      </c>
      <c r="D2133" s="2">
        <v>45847</v>
      </c>
      <c r="E2133" s="1" t="s">
        <v>576</v>
      </c>
      <c r="F2133" s="1" t="s">
        <v>49</v>
      </c>
      <c r="G2133">
        <v>6</v>
      </c>
      <c r="H2133">
        <v>5</v>
      </c>
      <c r="I2133">
        <v>0</v>
      </c>
      <c r="J2133" t="s">
        <v>51</v>
      </c>
      <c r="K2133" s="1" t="s">
        <v>49</v>
      </c>
      <c r="L2133">
        <v>4</v>
      </c>
      <c r="M2133">
        <v>111.79999999999998</v>
      </c>
      <c r="N2133">
        <v>3</v>
      </c>
      <c r="Q2133">
        <v>108.79999999999998</v>
      </c>
      <c r="R2133" s="1"/>
    </row>
    <row r="2134" spans="1:18" x14ac:dyDescent="0.2">
      <c r="A2134" s="1" t="s">
        <v>46</v>
      </c>
      <c r="B2134">
        <v>5</v>
      </c>
      <c r="C2134" s="1" t="s">
        <v>600</v>
      </c>
      <c r="D2134" s="2">
        <v>45847</v>
      </c>
      <c r="E2134" s="1" t="s">
        <v>601</v>
      </c>
      <c r="F2134" s="1" t="s">
        <v>49</v>
      </c>
      <c r="G2134">
        <v>23</v>
      </c>
      <c r="H2134">
        <v>5</v>
      </c>
      <c r="I2134">
        <v>0</v>
      </c>
      <c r="J2134">
        <v>500</v>
      </c>
      <c r="K2134" s="1" t="s">
        <v>49</v>
      </c>
      <c r="L2134">
        <v>2</v>
      </c>
      <c r="M2134">
        <v>124.6</v>
      </c>
      <c r="N2134">
        <v>5.4</v>
      </c>
      <c r="Q2134">
        <v>119.19999999999999</v>
      </c>
      <c r="R2134" s="1"/>
    </row>
    <row r="2135" spans="1:18" x14ac:dyDescent="0.2">
      <c r="A2135" s="1" t="s">
        <v>46</v>
      </c>
      <c r="B2135">
        <v>5</v>
      </c>
      <c r="C2135" s="1" t="s">
        <v>607</v>
      </c>
      <c r="D2135" s="2">
        <v>45847</v>
      </c>
      <c r="E2135" s="1" t="s">
        <v>587</v>
      </c>
      <c r="F2135" s="1" t="s">
        <v>49</v>
      </c>
      <c r="G2135">
        <v>19</v>
      </c>
      <c r="H2135" t="s">
        <v>99</v>
      </c>
      <c r="I2135" t="s">
        <v>100</v>
      </c>
      <c r="J2135">
        <v>85</v>
      </c>
      <c r="K2135" s="1" t="s">
        <v>49</v>
      </c>
      <c r="L2135">
        <v>2</v>
      </c>
      <c r="M2135">
        <v>83.6</v>
      </c>
      <c r="N2135">
        <v>3.8</v>
      </c>
      <c r="Q2135">
        <v>79.8</v>
      </c>
      <c r="R2135" s="1"/>
    </row>
    <row r="2136" spans="1:18" x14ac:dyDescent="0.2">
      <c r="A2136" s="1" t="s">
        <v>46</v>
      </c>
      <c r="B2136">
        <v>5</v>
      </c>
      <c r="C2136" s="1" t="s">
        <v>608</v>
      </c>
      <c r="D2136" s="2">
        <v>45847</v>
      </c>
      <c r="E2136" s="1" t="s">
        <v>582</v>
      </c>
      <c r="F2136" s="1" t="s">
        <v>49</v>
      </c>
      <c r="G2136">
        <v>16</v>
      </c>
      <c r="H2136">
        <v>6</v>
      </c>
      <c r="I2136">
        <v>0</v>
      </c>
      <c r="J2136">
        <v>500</v>
      </c>
      <c r="K2136" s="1" t="s">
        <v>49</v>
      </c>
      <c r="L2136">
        <v>8</v>
      </c>
      <c r="M2136">
        <v>348.9</v>
      </c>
      <c r="N2136">
        <v>1.28</v>
      </c>
      <c r="Q2136">
        <v>347.62</v>
      </c>
      <c r="R2136" s="1"/>
    </row>
    <row r="2137" spans="1:18" x14ac:dyDescent="0.2">
      <c r="A2137" s="1" t="s">
        <v>53</v>
      </c>
      <c r="B2137">
        <v>5</v>
      </c>
      <c r="C2137" s="1" t="s">
        <v>608</v>
      </c>
      <c r="D2137" s="2">
        <v>45847</v>
      </c>
      <c r="E2137" s="1" t="s">
        <v>582</v>
      </c>
      <c r="F2137" s="1" t="s">
        <v>49</v>
      </c>
      <c r="G2137">
        <v>16</v>
      </c>
      <c r="H2137">
        <v>6</v>
      </c>
      <c r="I2137">
        <v>0</v>
      </c>
      <c r="J2137">
        <v>500</v>
      </c>
      <c r="K2137" s="1" t="s">
        <v>49</v>
      </c>
      <c r="L2137">
        <v>7</v>
      </c>
      <c r="M2137">
        <v>293.39999999999998</v>
      </c>
      <c r="N2137">
        <v>13.699999999999998</v>
      </c>
      <c r="Q2137">
        <v>279.7</v>
      </c>
      <c r="R2137" s="1"/>
    </row>
    <row r="2138" spans="1:18" x14ac:dyDescent="0.2">
      <c r="A2138" s="1" t="s">
        <v>53</v>
      </c>
      <c r="B2138">
        <v>5</v>
      </c>
      <c r="C2138" s="1" t="s">
        <v>96</v>
      </c>
      <c r="D2138" s="2">
        <v>45847</v>
      </c>
      <c r="E2138" s="1" t="s">
        <v>576</v>
      </c>
      <c r="F2138" s="1" t="s">
        <v>49</v>
      </c>
      <c r="G2138">
        <v>18</v>
      </c>
      <c r="H2138">
        <v>5</v>
      </c>
      <c r="I2138">
        <v>0</v>
      </c>
      <c r="J2138" t="s">
        <v>51</v>
      </c>
      <c r="K2138" s="1" t="s">
        <v>49</v>
      </c>
      <c r="L2138">
        <v>7</v>
      </c>
      <c r="M2138">
        <v>353.91</v>
      </c>
      <c r="N2138">
        <v>15.2</v>
      </c>
      <c r="Q2138">
        <v>338.71000000000004</v>
      </c>
      <c r="R2138" s="1"/>
    </row>
    <row r="2139" spans="1:18" x14ac:dyDescent="0.2">
      <c r="A2139" s="1" t="s">
        <v>46</v>
      </c>
      <c r="B2139">
        <v>1</v>
      </c>
      <c r="C2139" s="1" t="s">
        <v>606</v>
      </c>
      <c r="D2139" s="2">
        <v>45848</v>
      </c>
      <c r="E2139" s="1" t="s">
        <v>599</v>
      </c>
      <c r="F2139" s="1" t="s">
        <v>49</v>
      </c>
      <c r="G2139">
        <v>3</v>
      </c>
      <c r="H2139">
        <v>5.5</v>
      </c>
      <c r="I2139">
        <v>0</v>
      </c>
      <c r="J2139">
        <v>150</v>
      </c>
      <c r="K2139" s="1" t="s">
        <v>49</v>
      </c>
      <c r="L2139">
        <v>8</v>
      </c>
      <c r="M2139">
        <v>170.50000000000003</v>
      </c>
      <c r="N2139">
        <v>2.4</v>
      </c>
      <c r="O2139">
        <v>21</v>
      </c>
      <c r="Q2139">
        <v>168.10000000000002</v>
      </c>
      <c r="R2139" s="1"/>
    </row>
    <row r="2140" spans="1:18" x14ac:dyDescent="0.2">
      <c r="A2140" s="1" t="s">
        <v>53</v>
      </c>
      <c r="B2140">
        <v>1</v>
      </c>
      <c r="C2140" s="1" t="s">
        <v>606</v>
      </c>
      <c r="D2140" s="2">
        <v>45848</v>
      </c>
      <c r="E2140" s="1" t="s">
        <v>599</v>
      </c>
      <c r="F2140" s="1" t="s">
        <v>49</v>
      </c>
      <c r="G2140">
        <v>3</v>
      </c>
      <c r="H2140">
        <v>5.5</v>
      </c>
      <c r="I2140">
        <v>0</v>
      </c>
      <c r="J2140">
        <v>150</v>
      </c>
      <c r="K2140" s="1" t="s">
        <v>49</v>
      </c>
      <c r="L2140">
        <v>6</v>
      </c>
      <c r="M2140">
        <v>123.84</v>
      </c>
      <c r="N2140">
        <v>1.7999999999999998</v>
      </c>
      <c r="Q2140">
        <v>122.04</v>
      </c>
      <c r="R2140" s="1"/>
    </row>
    <row r="2141" spans="1:18" x14ac:dyDescent="0.2">
      <c r="A2141" s="1" t="s">
        <v>53</v>
      </c>
      <c r="B2141">
        <v>1</v>
      </c>
      <c r="C2141" s="1" t="s">
        <v>606</v>
      </c>
      <c r="D2141" s="2">
        <v>45848</v>
      </c>
      <c r="E2141" s="1" t="s">
        <v>599</v>
      </c>
      <c r="F2141" s="1" t="s">
        <v>49</v>
      </c>
      <c r="G2141">
        <v>3</v>
      </c>
      <c r="H2141">
        <v>5.5</v>
      </c>
      <c r="I2141">
        <v>0</v>
      </c>
      <c r="J2141">
        <v>150</v>
      </c>
      <c r="K2141" s="1" t="s">
        <v>49</v>
      </c>
      <c r="L2141">
        <v>1</v>
      </c>
      <c r="M2141">
        <v>25.3</v>
      </c>
      <c r="N2141">
        <v>0.5</v>
      </c>
      <c r="O2141">
        <v>51</v>
      </c>
      <c r="Q2141">
        <v>24.8</v>
      </c>
      <c r="R2141" s="1"/>
    </row>
    <row r="2142" spans="1:18" x14ac:dyDescent="0.2">
      <c r="A2142" s="1" t="s">
        <v>46</v>
      </c>
      <c r="B2142">
        <v>2</v>
      </c>
      <c r="C2142" s="1" t="s">
        <v>609</v>
      </c>
      <c r="D2142" s="2">
        <v>45848</v>
      </c>
      <c r="E2142" s="1" t="s">
        <v>582</v>
      </c>
      <c r="F2142" s="1" t="s">
        <v>49</v>
      </c>
      <c r="G2142">
        <v>2</v>
      </c>
      <c r="H2142">
        <v>5</v>
      </c>
      <c r="I2142">
        <v>0</v>
      </c>
      <c r="J2142">
        <v>500</v>
      </c>
      <c r="K2142" s="1" t="s">
        <v>49</v>
      </c>
      <c r="L2142">
        <v>4</v>
      </c>
      <c r="M2142">
        <v>77.600000000000009</v>
      </c>
      <c r="N2142">
        <v>0.8</v>
      </c>
      <c r="Q2142">
        <v>76.800000000000011</v>
      </c>
      <c r="R2142" s="1"/>
    </row>
    <row r="2143" spans="1:18" x14ac:dyDescent="0.2">
      <c r="A2143" s="1" t="s">
        <v>53</v>
      </c>
      <c r="B2143">
        <v>2</v>
      </c>
      <c r="C2143" s="1" t="s">
        <v>609</v>
      </c>
      <c r="D2143" s="2">
        <v>45848</v>
      </c>
      <c r="E2143" s="1" t="s">
        <v>582</v>
      </c>
      <c r="F2143" s="1" t="s">
        <v>49</v>
      </c>
      <c r="G2143">
        <v>2</v>
      </c>
      <c r="H2143">
        <v>5</v>
      </c>
      <c r="I2143">
        <v>0</v>
      </c>
      <c r="J2143">
        <v>500</v>
      </c>
      <c r="K2143" s="1" t="s">
        <v>49</v>
      </c>
      <c r="L2143">
        <v>4</v>
      </c>
      <c r="M2143">
        <v>70.8</v>
      </c>
      <c r="N2143">
        <v>0.8</v>
      </c>
      <c r="Q2143">
        <v>70</v>
      </c>
      <c r="R2143" s="1"/>
    </row>
    <row r="2144" spans="1:18" x14ac:dyDescent="0.2">
      <c r="A2144" s="1" t="s">
        <v>46</v>
      </c>
      <c r="B2144">
        <v>4</v>
      </c>
      <c r="C2144" s="1" t="s">
        <v>96</v>
      </c>
      <c r="D2144" s="2">
        <v>45848</v>
      </c>
      <c r="E2144" s="1" t="s">
        <v>576</v>
      </c>
      <c r="F2144" s="1" t="s">
        <v>49</v>
      </c>
      <c r="G2144">
        <v>18</v>
      </c>
      <c r="H2144">
        <v>5</v>
      </c>
      <c r="I2144">
        <v>0</v>
      </c>
      <c r="J2144" t="s">
        <v>51</v>
      </c>
      <c r="K2144" s="1" t="s">
        <v>49</v>
      </c>
      <c r="L2144">
        <v>11</v>
      </c>
      <c r="M2144">
        <v>325.29999999999995</v>
      </c>
      <c r="N2144">
        <v>23.1</v>
      </c>
      <c r="Q2144">
        <v>302.19999999999993</v>
      </c>
      <c r="R2144" s="1"/>
    </row>
    <row r="2145" spans="1:18" x14ac:dyDescent="0.2">
      <c r="A2145" s="1" t="s">
        <v>46</v>
      </c>
      <c r="B2145">
        <v>4</v>
      </c>
      <c r="C2145" s="1" t="s">
        <v>610</v>
      </c>
      <c r="D2145" s="2">
        <v>45848</v>
      </c>
      <c r="E2145" s="1" t="s">
        <v>611</v>
      </c>
      <c r="F2145" s="1" t="s">
        <v>49</v>
      </c>
      <c r="G2145">
        <v>24</v>
      </c>
      <c r="H2145">
        <v>6</v>
      </c>
      <c r="I2145">
        <v>0</v>
      </c>
      <c r="J2145">
        <v>360</v>
      </c>
      <c r="K2145" s="1" t="s">
        <v>49</v>
      </c>
      <c r="L2145">
        <v>4</v>
      </c>
      <c r="M2145">
        <v>169.39999999999998</v>
      </c>
      <c r="N2145">
        <v>8.4</v>
      </c>
      <c r="Q2145">
        <v>160.99999999999997</v>
      </c>
      <c r="R2145" s="1"/>
    </row>
    <row r="2146" spans="1:18" x14ac:dyDescent="0.2">
      <c r="A2146" s="1" t="s">
        <v>53</v>
      </c>
      <c r="B2146">
        <v>4</v>
      </c>
      <c r="C2146" s="1" t="s">
        <v>610</v>
      </c>
      <c r="D2146" s="2">
        <v>45848</v>
      </c>
      <c r="E2146" s="1" t="s">
        <v>611</v>
      </c>
      <c r="F2146" s="1" t="s">
        <v>49</v>
      </c>
      <c r="G2146">
        <v>24</v>
      </c>
      <c r="H2146">
        <v>6</v>
      </c>
      <c r="I2146">
        <v>0</v>
      </c>
      <c r="J2146">
        <v>360</v>
      </c>
      <c r="K2146" s="1" t="s">
        <v>49</v>
      </c>
      <c r="L2146">
        <v>5</v>
      </c>
      <c r="M2146">
        <v>273.58999999999997</v>
      </c>
      <c r="N2146">
        <v>11</v>
      </c>
      <c r="Q2146">
        <v>262.58999999999997</v>
      </c>
      <c r="R2146" s="1"/>
    </row>
    <row r="2147" spans="1:18" x14ac:dyDescent="0.2">
      <c r="A2147" s="1" t="s">
        <v>53</v>
      </c>
      <c r="B2147">
        <v>4</v>
      </c>
      <c r="C2147" s="1" t="s">
        <v>612</v>
      </c>
      <c r="D2147" s="2">
        <v>45848</v>
      </c>
      <c r="E2147" s="1" t="s">
        <v>613</v>
      </c>
      <c r="F2147" s="1" t="s">
        <v>49</v>
      </c>
      <c r="G2147">
        <v>15</v>
      </c>
      <c r="H2147">
        <v>5</v>
      </c>
      <c r="I2147">
        <v>0</v>
      </c>
      <c r="J2147">
        <v>200</v>
      </c>
      <c r="K2147" s="1" t="s">
        <v>49</v>
      </c>
      <c r="L2147">
        <v>5</v>
      </c>
      <c r="M2147">
        <v>175.38</v>
      </c>
      <c r="N2147">
        <v>9.3000000000000007</v>
      </c>
      <c r="Q2147">
        <v>166.07999999999998</v>
      </c>
      <c r="R2147" s="1"/>
    </row>
    <row r="2148" spans="1:18" x14ac:dyDescent="0.2">
      <c r="A2148" s="1" t="s">
        <v>53</v>
      </c>
      <c r="B2148">
        <v>4</v>
      </c>
      <c r="C2148" s="1" t="s">
        <v>614</v>
      </c>
      <c r="D2148" s="2">
        <v>45848</v>
      </c>
      <c r="E2148" s="1" t="s">
        <v>613</v>
      </c>
      <c r="F2148" s="1" t="s">
        <v>49</v>
      </c>
      <c r="G2148">
        <v>15</v>
      </c>
      <c r="H2148">
        <v>6.5</v>
      </c>
      <c r="I2148">
        <v>0</v>
      </c>
      <c r="J2148">
        <v>400</v>
      </c>
      <c r="K2148" s="1" t="s">
        <v>49</v>
      </c>
      <c r="L2148">
        <v>5</v>
      </c>
      <c r="M2148">
        <v>179.49999999999997</v>
      </c>
      <c r="N2148">
        <v>24.899999999999995</v>
      </c>
      <c r="Q2148">
        <v>154.59999999999997</v>
      </c>
      <c r="R2148" s="1"/>
    </row>
    <row r="2149" spans="1:18" x14ac:dyDescent="0.2">
      <c r="A2149" s="1" t="s">
        <v>46</v>
      </c>
      <c r="B2149">
        <v>5</v>
      </c>
      <c r="C2149" s="1" t="s">
        <v>126</v>
      </c>
      <c r="D2149" s="2">
        <v>45848</v>
      </c>
      <c r="E2149" s="1" t="s">
        <v>576</v>
      </c>
      <c r="F2149" s="1" t="s">
        <v>49</v>
      </c>
      <c r="G2149">
        <v>6</v>
      </c>
      <c r="H2149">
        <v>5</v>
      </c>
      <c r="I2149">
        <v>0</v>
      </c>
      <c r="J2149" t="s">
        <v>51</v>
      </c>
      <c r="K2149" s="1" t="s">
        <v>49</v>
      </c>
      <c r="L2149">
        <v>12</v>
      </c>
      <c r="M2149">
        <v>264.57</v>
      </c>
      <c r="N2149">
        <v>30.800000000000011</v>
      </c>
      <c r="Q2149">
        <v>233.76999999999998</v>
      </c>
      <c r="R2149" s="1"/>
    </row>
    <row r="2150" spans="1:18" x14ac:dyDescent="0.2">
      <c r="A2150" s="1" t="s">
        <v>53</v>
      </c>
      <c r="B2150">
        <v>5</v>
      </c>
      <c r="C2150" s="1" t="s">
        <v>126</v>
      </c>
      <c r="D2150" s="2">
        <v>45848</v>
      </c>
      <c r="E2150" s="1" t="s">
        <v>576</v>
      </c>
      <c r="F2150" s="1" t="s">
        <v>49</v>
      </c>
      <c r="G2150">
        <v>6</v>
      </c>
      <c r="H2150">
        <v>5</v>
      </c>
      <c r="I2150">
        <v>0</v>
      </c>
      <c r="J2150" t="s">
        <v>51</v>
      </c>
      <c r="K2150" s="1" t="s">
        <v>49</v>
      </c>
      <c r="L2150">
        <v>8</v>
      </c>
      <c r="M2150">
        <v>205.20000000000002</v>
      </c>
      <c r="N2150">
        <v>6.4</v>
      </c>
      <c r="Q2150">
        <v>198.8</v>
      </c>
      <c r="R2150" s="1"/>
    </row>
    <row r="2151" spans="1:18" x14ac:dyDescent="0.2">
      <c r="A2151" s="1" t="s">
        <v>53</v>
      </c>
      <c r="B2151">
        <v>5</v>
      </c>
      <c r="C2151" s="1" t="s">
        <v>615</v>
      </c>
      <c r="D2151" s="2">
        <v>45848</v>
      </c>
      <c r="E2151" s="1" t="s">
        <v>616</v>
      </c>
      <c r="F2151" s="1" t="s">
        <v>49</v>
      </c>
      <c r="G2151">
        <v>6</v>
      </c>
      <c r="H2151">
        <v>10</v>
      </c>
      <c r="I2151">
        <v>0</v>
      </c>
      <c r="J2151">
        <v>50</v>
      </c>
      <c r="K2151" s="1" t="s">
        <v>49</v>
      </c>
      <c r="L2151">
        <v>2</v>
      </c>
      <c r="M2151">
        <v>50.099999999999994</v>
      </c>
      <c r="N2151">
        <v>3.5</v>
      </c>
      <c r="Q2151">
        <v>46.599999999999994</v>
      </c>
      <c r="R2151" s="1"/>
    </row>
    <row r="2152" spans="1:18" x14ac:dyDescent="0.2">
      <c r="A2152" s="1" t="s">
        <v>53</v>
      </c>
      <c r="B2152">
        <v>5</v>
      </c>
      <c r="C2152" s="1" t="s">
        <v>617</v>
      </c>
      <c r="D2152" s="2">
        <v>45848</v>
      </c>
      <c r="E2152" s="1" t="s">
        <v>613</v>
      </c>
      <c r="F2152" s="1" t="s">
        <v>49</v>
      </c>
      <c r="G2152">
        <v>13</v>
      </c>
      <c r="H2152">
        <v>6.5</v>
      </c>
      <c r="I2152">
        <v>0</v>
      </c>
      <c r="J2152">
        <v>400</v>
      </c>
      <c r="K2152" s="1" t="s">
        <v>49</v>
      </c>
      <c r="L2152">
        <v>2</v>
      </c>
      <c r="M2152">
        <v>55.8</v>
      </c>
      <c r="N2152">
        <v>3.2</v>
      </c>
      <c r="Q2152">
        <v>52.599999999999994</v>
      </c>
      <c r="R2152" s="1"/>
    </row>
    <row r="2153" spans="1:18" x14ac:dyDescent="0.2">
      <c r="A2153" s="1" t="s">
        <v>46</v>
      </c>
      <c r="B2153">
        <v>1</v>
      </c>
      <c r="C2153" s="1" t="s">
        <v>618</v>
      </c>
      <c r="D2153" s="2">
        <v>45849</v>
      </c>
      <c r="E2153" s="1" t="s">
        <v>582</v>
      </c>
      <c r="F2153" s="1" t="s">
        <v>49</v>
      </c>
      <c r="G2153">
        <v>5</v>
      </c>
      <c r="H2153">
        <v>5</v>
      </c>
      <c r="I2153">
        <v>0</v>
      </c>
      <c r="J2153">
        <v>100</v>
      </c>
      <c r="K2153" s="1" t="s">
        <v>49</v>
      </c>
      <c r="L2153">
        <v>4</v>
      </c>
      <c r="M2153">
        <v>100.32</v>
      </c>
      <c r="N2153">
        <v>2</v>
      </c>
      <c r="O2153">
        <v>38</v>
      </c>
      <c r="Q2153">
        <v>98.32</v>
      </c>
      <c r="R2153" s="1"/>
    </row>
    <row r="2154" spans="1:18" x14ac:dyDescent="0.2">
      <c r="A2154" s="1" t="s">
        <v>46</v>
      </c>
      <c r="B2154">
        <v>1</v>
      </c>
      <c r="C2154" s="1" t="s">
        <v>619</v>
      </c>
      <c r="D2154" s="2">
        <v>45849</v>
      </c>
      <c r="E2154" s="1" t="s">
        <v>620</v>
      </c>
      <c r="F2154" s="1" t="s">
        <v>49</v>
      </c>
      <c r="G2154">
        <v>4</v>
      </c>
      <c r="H2154">
        <v>5</v>
      </c>
      <c r="I2154">
        <v>0</v>
      </c>
      <c r="J2154">
        <v>125</v>
      </c>
      <c r="K2154" s="1" t="s">
        <v>49</v>
      </c>
      <c r="L2154">
        <v>4</v>
      </c>
      <c r="M2154">
        <v>80.539999999999992</v>
      </c>
      <c r="N2154">
        <v>12</v>
      </c>
      <c r="Q2154">
        <v>68.539999999999992</v>
      </c>
      <c r="R2154" s="1"/>
    </row>
    <row r="2155" spans="1:18" x14ac:dyDescent="0.2">
      <c r="A2155" s="1" t="s">
        <v>53</v>
      </c>
      <c r="B2155">
        <v>1</v>
      </c>
      <c r="C2155" s="1" t="s">
        <v>619</v>
      </c>
      <c r="D2155" s="2">
        <v>45849</v>
      </c>
      <c r="E2155" s="1" t="s">
        <v>620</v>
      </c>
      <c r="F2155" s="1" t="s">
        <v>49</v>
      </c>
      <c r="G2155">
        <v>4</v>
      </c>
      <c r="H2155">
        <v>5</v>
      </c>
      <c r="I2155">
        <v>0</v>
      </c>
      <c r="J2155">
        <v>125</v>
      </c>
      <c r="K2155" s="1" t="s">
        <v>49</v>
      </c>
      <c r="L2155">
        <v>8</v>
      </c>
      <c r="M2155">
        <v>179.89999999999998</v>
      </c>
      <c r="N2155">
        <v>3.2</v>
      </c>
      <c r="O2155">
        <v>32</v>
      </c>
      <c r="Q2155">
        <v>176.7</v>
      </c>
      <c r="R2155" s="1"/>
    </row>
    <row r="2156" spans="1:18" x14ac:dyDescent="0.2">
      <c r="A2156" s="1" t="s">
        <v>46</v>
      </c>
      <c r="B2156">
        <v>2</v>
      </c>
      <c r="C2156" s="1" t="s">
        <v>609</v>
      </c>
      <c r="D2156" s="2">
        <v>45849</v>
      </c>
      <c r="E2156" s="1" t="s">
        <v>582</v>
      </c>
      <c r="F2156" s="1" t="s">
        <v>49</v>
      </c>
      <c r="G2156">
        <v>2</v>
      </c>
      <c r="H2156">
        <v>5</v>
      </c>
      <c r="I2156">
        <v>0</v>
      </c>
      <c r="J2156">
        <v>500</v>
      </c>
      <c r="K2156" s="1" t="s">
        <v>49</v>
      </c>
      <c r="L2156">
        <v>4</v>
      </c>
      <c r="M2156">
        <v>77.099999999999994</v>
      </c>
      <c r="N2156">
        <v>0.8</v>
      </c>
      <c r="Q2156">
        <v>76.3</v>
      </c>
      <c r="R2156" s="1"/>
    </row>
    <row r="2157" spans="1:18" x14ac:dyDescent="0.2">
      <c r="A2157" s="1" t="s">
        <v>53</v>
      </c>
      <c r="B2157">
        <v>2</v>
      </c>
      <c r="C2157" s="1" t="s">
        <v>609</v>
      </c>
      <c r="D2157" s="2">
        <v>45849</v>
      </c>
      <c r="E2157" s="1" t="s">
        <v>582</v>
      </c>
      <c r="F2157" s="1" t="s">
        <v>49</v>
      </c>
      <c r="G2157">
        <v>2</v>
      </c>
      <c r="H2157">
        <v>5</v>
      </c>
      <c r="I2157">
        <v>0</v>
      </c>
      <c r="J2157">
        <v>500</v>
      </c>
      <c r="K2157" s="1" t="s">
        <v>49</v>
      </c>
      <c r="L2157">
        <v>3</v>
      </c>
      <c r="M2157">
        <v>62.4</v>
      </c>
      <c r="N2157">
        <v>0.60000000000000009</v>
      </c>
      <c r="Q2157">
        <v>61.8</v>
      </c>
      <c r="R2157" s="1"/>
    </row>
    <row r="2158" spans="1:18" x14ac:dyDescent="0.2">
      <c r="A2158" s="1" t="s">
        <v>46</v>
      </c>
      <c r="B2158">
        <v>4</v>
      </c>
      <c r="C2158" s="1" t="s">
        <v>614</v>
      </c>
      <c r="D2158" s="2">
        <v>45849</v>
      </c>
      <c r="E2158" s="1" t="s">
        <v>613</v>
      </c>
      <c r="F2158" s="1" t="s">
        <v>49</v>
      </c>
      <c r="G2158">
        <v>15</v>
      </c>
      <c r="H2158">
        <v>6.5</v>
      </c>
      <c r="I2158">
        <v>0</v>
      </c>
      <c r="J2158">
        <v>400</v>
      </c>
      <c r="K2158" s="1" t="s">
        <v>49</v>
      </c>
      <c r="L2158">
        <v>9</v>
      </c>
      <c r="M2158">
        <v>271.78000000000003</v>
      </c>
      <c r="N2158">
        <v>17.099999999999998</v>
      </c>
      <c r="Q2158">
        <v>254.68000000000004</v>
      </c>
      <c r="R2158" s="1"/>
    </row>
    <row r="2159" spans="1:18" x14ac:dyDescent="0.2">
      <c r="A2159" s="1" t="s">
        <v>46</v>
      </c>
      <c r="B2159">
        <v>4</v>
      </c>
      <c r="C2159" s="1" t="s">
        <v>621</v>
      </c>
      <c r="D2159" s="2">
        <v>45849</v>
      </c>
      <c r="E2159" s="1" t="s">
        <v>613</v>
      </c>
      <c r="F2159" s="1" t="s">
        <v>49</v>
      </c>
      <c r="G2159">
        <v>17</v>
      </c>
      <c r="H2159">
        <v>5</v>
      </c>
      <c r="I2159">
        <v>0</v>
      </c>
      <c r="J2159">
        <v>100</v>
      </c>
      <c r="K2159" s="1" t="s">
        <v>49</v>
      </c>
      <c r="L2159">
        <v>4</v>
      </c>
      <c r="M2159">
        <v>111.19999999999999</v>
      </c>
      <c r="N2159">
        <v>8.8000000000000007</v>
      </c>
      <c r="Q2159">
        <v>102.39999999999999</v>
      </c>
      <c r="R2159" s="1"/>
    </row>
    <row r="2160" spans="1:18" x14ac:dyDescent="0.2">
      <c r="A2160" s="1" t="s">
        <v>46</v>
      </c>
      <c r="B2160">
        <v>4</v>
      </c>
      <c r="C2160" s="1" t="s">
        <v>622</v>
      </c>
      <c r="D2160" s="2">
        <v>45849</v>
      </c>
      <c r="E2160" s="1" t="s">
        <v>623</v>
      </c>
      <c r="F2160" s="1" t="s">
        <v>49</v>
      </c>
      <c r="G2160">
        <v>18</v>
      </c>
      <c r="H2160">
        <v>5</v>
      </c>
      <c r="I2160">
        <v>0</v>
      </c>
      <c r="J2160">
        <v>200</v>
      </c>
      <c r="K2160" s="1" t="s">
        <v>49</v>
      </c>
      <c r="L2160">
        <v>3</v>
      </c>
      <c r="M2160">
        <v>118</v>
      </c>
      <c r="N2160">
        <v>6.6000000000000005</v>
      </c>
      <c r="Q2160">
        <v>111.4</v>
      </c>
      <c r="R2160" s="1"/>
    </row>
    <row r="2161" spans="1:18" x14ac:dyDescent="0.2">
      <c r="A2161" s="1" t="s">
        <v>46</v>
      </c>
      <c r="B2161">
        <v>4</v>
      </c>
      <c r="C2161" s="1" t="s">
        <v>624</v>
      </c>
      <c r="D2161" s="2">
        <v>45849</v>
      </c>
      <c r="E2161" s="1" t="s">
        <v>625</v>
      </c>
      <c r="F2161" s="1" t="s">
        <v>49</v>
      </c>
      <c r="G2161">
        <v>17</v>
      </c>
      <c r="H2161" t="s">
        <v>209</v>
      </c>
      <c r="I2161" t="s">
        <v>100</v>
      </c>
      <c r="J2161">
        <v>80</v>
      </c>
      <c r="K2161" s="1" t="s">
        <v>49</v>
      </c>
      <c r="L2161">
        <v>2</v>
      </c>
      <c r="M2161">
        <v>89</v>
      </c>
      <c r="N2161">
        <v>4.4000000000000004</v>
      </c>
      <c r="Q2161">
        <v>84.6</v>
      </c>
      <c r="R2161" s="1"/>
    </row>
    <row r="2162" spans="1:18" x14ac:dyDescent="0.2">
      <c r="A2162" s="1" t="s">
        <v>53</v>
      </c>
      <c r="B2162">
        <v>4</v>
      </c>
      <c r="C2162" s="1" t="s">
        <v>626</v>
      </c>
      <c r="D2162" s="2">
        <v>45849</v>
      </c>
      <c r="E2162" s="1" t="s">
        <v>585</v>
      </c>
      <c r="F2162" s="1" t="s">
        <v>49</v>
      </c>
      <c r="G2162">
        <v>18</v>
      </c>
      <c r="H2162">
        <v>4.5</v>
      </c>
      <c r="I2162">
        <v>0</v>
      </c>
      <c r="J2162">
        <v>100</v>
      </c>
      <c r="K2162" s="1" t="s">
        <v>49</v>
      </c>
      <c r="L2162">
        <v>2</v>
      </c>
      <c r="M2162">
        <v>82</v>
      </c>
      <c r="N2162">
        <v>4.4000000000000004</v>
      </c>
      <c r="Q2162">
        <v>77.599999999999994</v>
      </c>
      <c r="R2162" s="1"/>
    </row>
    <row r="2163" spans="1:18" x14ac:dyDescent="0.2">
      <c r="A2163" s="1" t="s">
        <v>53</v>
      </c>
      <c r="B2163">
        <v>4</v>
      </c>
      <c r="C2163" s="1" t="s">
        <v>627</v>
      </c>
      <c r="D2163" s="2">
        <v>45849</v>
      </c>
      <c r="E2163" s="1" t="s">
        <v>585</v>
      </c>
      <c r="F2163" s="1" t="s">
        <v>49</v>
      </c>
      <c r="G2163">
        <v>14</v>
      </c>
      <c r="H2163">
        <v>4.5</v>
      </c>
      <c r="I2163">
        <v>0</v>
      </c>
      <c r="J2163">
        <v>100</v>
      </c>
      <c r="K2163" s="1" t="s">
        <v>49</v>
      </c>
      <c r="L2163">
        <v>3</v>
      </c>
      <c r="M2163">
        <v>127.38</v>
      </c>
      <c r="N2163">
        <v>5.0999999999999996</v>
      </c>
      <c r="Q2163">
        <v>122.28</v>
      </c>
      <c r="R2163" s="1"/>
    </row>
    <row r="2164" spans="1:18" x14ac:dyDescent="0.2">
      <c r="A2164" s="1" t="s">
        <v>53</v>
      </c>
      <c r="B2164">
        <v>4</v>
      </c>
      <c r="C2164" s="1" t="s">
        <v>628</v>
      </c>
      <c r="D2164" s="2">
        <v>45849</v>
      </c>
      <c r="E2164" s="1" t="s">
        <v>629</v>
      </c>
      <c r="F2164" s="1" t="s">
        <v>49</v>
      </c>
      <c r="G2164">
        <v>22</v>
      </c>
      <c r="H2164" t="s">
        <v>167</v>
      </c>
      <c r="I2164" t="s">
        <v>94</v>
      </c>
      <c r="J2164">
        <v>165</v>
      </c>
      <c r="K2164" s="1" t="s">
        <v>49</v>
      </c>
      <c r="L2164">
        <v>3</v>
      </c>
      <c r="M2164">
        <v>181.60000000000002</v>
      </c>
      <c r="N2164">
        <v>8.3999999999999986</v>
      </c>
      <c r="Q2164">
        <v>173.20000000000002</v>
      </c>
      <c r="R2164" s="1"/>
    </row>
    <row r="2165" spans="1:18" x14ac:dyDescent="0.2">
      <c r="A2165" s="1" t="s">
        <v>53</v>
      </c>
      <c r="B2165">
        <v>4</v>
      </c>
      <c r="C2165" s="1" t="s">
        <v>626</v>
      </c>
      <c r="D2165" s="2">
        <v>45849</v>
      </c>
      <c r="E2165" s="1" t="s">
        <v>585</v>
      </c>
      <c r="F2165" s="1" t="s">
        <v>49</v>
      </c>
      <c r="G2165">
        <v>18</v>
      </c>
      <c r="H2165">
        <v>4.5</v>
      </c>
      <c r="I2165">
        <v>0</v>
      </c>
      <c r="J2165">
        <v>100</v>
      </c>
      <c r="K2165" s="1" t="s">
        <v>49</v>
      </c>
      <c r="L2165">
        <v>2</v>
      </c>
      <c r="M2165">
        <v>64.099999999999994</v>
      </c>
      <c r="N2165">
        <v>4.2</v>
      </c>
      <c r="Q2165">
        <v>59.899999999999991</v>
      </c>
      <c r="R2165" s="1"/>
    </row>
    <row r="2166" spans="1:18" x14ac:dyDescent="0.2">
      <c r="A2166" s="1" t="s">
        <v>53</v>
      </c>
      <c r="B2166">
        <v>4</v>
      </c>
      <c r="C2166" s="1" t="s">
        <v>627</v>
      </c>
      <c r="D2166" s="2">
        <v>45849</v>
      </c>
      <c r="E2166" s="1" t="s">
        <v>585</v>
      </c>
      <c r="F2166" s="1" t="s">
        <v>49</v>
      </c>
      <c r="G2166">
        <v>14</v>
      </c>
      <c r="H2166">
        <v>4.5</v>
      </c>
      <c r="I2166">
        <v>0</v>
      </c>
      <c r="J2166">
        <v>100</v>
      </c>
      <c r="K2166" s="1" t="s">
        <v>49</v>
      </c>
      <c r="L2166">
        <v>1</v>
      </c>
      <c r="M2166">
        <v>38.869999999999997</v>
      </c>
      <c r="N2166">
        <v>1.75</v>
      </c>
      <c r="Q2166">
        <v>37.119999999999997</v>
      </c>
      <c r="R2166" s="1"/>
    </row>
    <row r="2167" spans="1:18" x14ac:dyDescent="0.2">
      <c r="A2167" s="1" t="s">
        <v>46</v>
      </c>
      <c r="B2167">
        <v>4</v>
      </c>
      <c r="C2167" s="1" t="s">
        <v>630</v>
      </c>
      <c r="D2167" s="2">
        <v>45849</v>
      </c>
      <c r="E2167" s="1" t="s">
        <v>629</v>
      </c>
      <c r="F2167" s="1" t="s">
        <v>49</v>
      </c>
      <c r="G2167">
        <v>22</v>
      </c>
      <c r="H2167" t="s">
        <v>167</v>
      </c>
      <c r="I2167" t="s">
        <v>94</v>
      </c>
      <c r="J2167">
        <v>400</v>
      </c>
      <c r="K2167" s="1" t="s">
        <v>49</v>
      </c>
      <c r="L2167">
        <v>1</v>
      </c>
      <c r="M2167">
        <v>67.010000000000005</v>
      </c>
      <c r="N2167">
        <v>0.22</v>
      </c>
      <c r="Q2167">
        <v>66.790000000000006</v>
      </c>
      <c r="R2167" s="1"/>
    </row>
    <row r="2168" spans="1:18" x14ac:dyDescent="0.2">
      <c r="A2168" s="1" t="s">
        <v>46</v>
      </c>
      <c r="B2168">
        <v>5</v>
      </c>
      <c r="C2168" s="1" t="s">
        <v>617</v>
      </c>
      <c r="D2168" s="2">
        <v>45849</v>
      </c>
      <c r="E2168" s="1" t="s">
        <v>613</v>
      </c>
      <c r="F2168" s="1" t="s">
        <v>49</v>
      </c>
      <c r="G2168">
        <v>13</v>
      </c>
      <c r="H2168">
        <v>6.5</v>
      </c>
      <c r="I2168">
        <v>0</v>
      </c>
      <c r="J2168">
        <v>400</v>
      </c>
      <c r="K2168" s="1" t="s">
        <v>49</v>
      </c>
      <c r="L2168">
        <v>13</v>
      </c>
      <c r="M2168">
        <v>389.26999999999992</v>
      </c>
      <c r="N2168">
        <v>21.45</v>
      </c>
      <c r="Q2168">
        <v>367.81999999999994</v>
      </c>
      <c r="R2168" s="1"/>
    </row>
    <row r="2169" spans="1:18" x14ac:dyDescent="0.2">
      <c r="A2169" s="1" t="s">
        <v>53</v>
      </c>
      <c r="B2169">
        <v>5</v>
      </c>
      <c r="C2169" s="1" t="s">
        <v>631</v>
      </c>
      <c r="D2169" s="2">
        <v>45849</v>
      </c>
      <c r="E2169" s="1" t="s">
        <v>585</v>
      </c>
      <c r="F2169" s="1" t="s">
        <v>49</v>
      </c>
      <c r="G2169">
        <v>9</v>
      </c>
      <c r="H2169">
        <v>4.5</v>
      </c>
      <c r="I2169">
        <v>0</v>
      </c>
      <c r="J2169">
        <v>100</v>
      </c>
      <c r="K2169" s="1" t="s">
        <v>49</v>
      </c>
      <c r="L2169">
        <v>3</v>
      </c>
      <c r="M2169">
        <v>68.400000000000006</v>
      </c>
      <c r="N2169">
        <v>2.7</v>
      </c>
      <c r="Q2169">
        <v>65.7</v>
      </c>
      <c r="R2169" s="1"/>
    </row>
    <row r="2170" spans="1:18" x14ac:dyDescent="0.2">
      <c r="A2170" s="1" t="s">
        <v>53</v>
      </c>
      <c r="B2170">
        <v>5</v>
      </c>
      <c r="C2170" s="1" t="s">
        <v>631</v>
      </c>
      <c r="D2170" s="2">
        <v>45849</v>
      </c>
      <c r="E2170" s="1" t="s">
        <v>585</v>
      </c>
      <c r="F2170" s="1" t="s">
        <v>49</v>
      </c>
      <c r="G2170">
        <v>9</v>
      </c>
      <c r="H2170">
        <v>4.5</v>
      </c>
      <c r="I2170">
        <v>0</v>
      </c>
      <c r="J2170">
        <v>100</v>
      </c>
      <c r="K2170" s="1" t="s">
        <v>49</v>
      </c>
      <c r="L2170">
        <v>1</v>
      </c>
      <c r="M2170">
        <v>17.600000000000001</v>
      </c>
      <c r="N2170">
        <v>1.1499999999999999</v>
      </c>
      <c r="Q2170">
        <v>16.450000000000003</v>
      </c>
      <c r="R2170" s="1"/>
    </row>
    <row r="2171" spans="1:18" x14ac:dyDescent="0.2">
      <c r="A2171" s="1" t="s">
        <v>53</v>
      </c>
      <c r="B2171">
        <v>5</v>
      </c>
      <c r="C2171" s="1" t="s">
        <v>631</v>
      </c>
      <c r="D2171" s="2">
        <v>45849</v>
      </c>
      <c r="E2171" s="1" t="s">
        <v>585</v>
      </c>
      <c r="F2171" s="1" t="s">
        <v>49</v>
      </c>
      <c r="G2171">
        <v>9</v>
      </c>
      <c r="H2171">
        <v>4.5</v>
      </c>
      <c r="I2171">
        <v>0</v>
      </c>
      <c r="J2171">
        <v>100</v>
      </c>
      <c r="K2171" s="1" t="s">
        <v>49</v>
      </c>
      <c r="L2171">
        <v>2</v>
      </c>
      <c r="M2171">
        <v>61.7</v>
      </c>
      <c r="N2171">
        <v>2.3499999999999996</v>
      </c>
      <c r="Q2171">
        <v>59.35</v>
      </c>
      <c r="R2171" s="1"/>
    </row>
    <row r="2172" spans="1:18" x14ac:dyDescent="0.2">
      <c r="A2172" s="1" t="s">
        <v>53</v>
      </c>
      <c r="B2172">
        <v>5</v>
      </c>
      <c r="C2172" s="1" t="s">
        <v>632</v>
      </c>
      <c r="D2172" s="2">
        <v>45849</v>
      </c>
      <c r="E2172" s="1" t="s">
        <v>594</v>
      </c>
      <c r="F2172" s="1" t="s">
        <v>49</v>
      </c>
      <c r="G2172">
        <v>9</v>
      </c>
      <c r="H2172">
        <v>6</v>
      </c>
      <c r="I2172">
        <v>0</v>
      </c>
      <c r="J2172">
        <v>50</v>
      </c>
      <c r="K2172" s="1" t="s">
        <v>49</v>
      </c>
      <c r="L2172">
        <v>2</v>
      </c>
      <c r="M2172">
        <v>54.370000000000005</v>
      </c>
      <c r="N2172">
        <v>2.5</v>
      </c>
      <c r="Q2172">
        <v>51.870000000000005</v>
      </c>
      <c r="R2172" s="1"/>
    </row>
    <row r="2173" spans="1:18" x14ac:dyDescent="0.2">
      <c r="A2173" s="1" t="s">
        <v>53</v>
      </c>
      <c r="B2173">
        <v>5</v>
      </c>
      <c r="C2173" s="1" t="s">
        <v>633</v>
      </c>
      <c r="D2173" s="2">
        <v>45849</v>
      </c>
      <c r="E2173" s="1" t="s">
        <v>585</v>
      </c>
      <c r="F2173" s="1" t="s">
        <v>49</v>
      </c>
      <c r="G2173">
        <v>12</v>
      </c>
      <c r="H2173">
        <v>4.5</v>
      </c>
      <c r="I2173">
        <v>0</v>
      </c>
      <c r="J2173">
        <v>300</v>
      </c>
      <c r="K2173" s="1" t="s">
        <v>49</v>
      </c>
      <c r="L2173">
        <v>6</v>
      </c>
      <c r="M2173">
        <v>247.40000000000003</v>
      </c>
      <c r="N2173">
        <v>9</v>
      </c>
      <c r="Q2173">
        <v>238.40000000000003</v>
      </c>
      <c r="R2173" s="1"/>
    </row>
    <row r="2174" spans="1:18" x14ac:dyDescent="0.2">
      <c r="A2174" s="1" t="s">
        <v>46</v>
      </c>
      <c r="B2174">
        <v>1</v>
      </c>
      <c r="C2174" s="1" t="s">
        <v>95</v>
      </c>
      <c r="D2174" s="2">
        <v>45850</v>
      </c>
      <c r="E2174" s="1" t="s">
        <v>576</v>
      </c>
      <c r="F2174" s="1" t="s">
        <v>49</v>
      </c>
      <c r="G2174">
        <v>2.5</v>
      </c>
      <c r="H2174" t="s">
        <v>76</v>
      </c>
      <c r="I2174">
        <v>0</v>
      </c>
      <c r="J2174" t="s">
        <v>51</v>
      </c>
      <c r="K2174" s="1" t="s">
        <v>49</v>
      </c>
      <c r="L2174">
        <v>4</v>
      </c>
      <c r="M2174">
        <v>43.78</v>
      </c>
      <c r="N2174">
        <v>0.4</v>
      </c>
      <c r="O2174">
        <v>31</v>
      </c>
      <c r="Q2174">
        <v>43.38</v>
      </c>
      <c r="R2174" s="1"/>
    </row>
    <row r="2175" spans="1:18" x14ac:dyDescent="0.2">
      <c r="A2175" s="1" t="s">
        <v>46</v>
      </c>
      <c r="B2175">
        <v>1</v>
      </c>
      <c r="C2175" s="1" t="s">
        <v>118</v>
      </c>
      <c r="D2175" s="2">
        <v>45850</v>
      </c>
      <c r="E2175" s="1" t="s">
        <v>576</v>
      </c>
      <c r="F2175" s="1" t="s">
        <v>49</v>
      </c>
      <c r="G2175">
        <v>3.5</v>
      </c>
      <c r="H2175" t="s">
        <v>76</v>
      </c>
      <c r="I2175">
        <v>0</v>
      </c>
      <c r="J2175" t="s">
        <v>51</v>
      </c>
      <c r="K2175" s="1" t="s">
        <v>49</v>
      </c>
      <c r="L2175">
        <v>1</v>
      </c>
      <c r="M2175">
        <v>13.05</v>
      </c>
      <c r="N2175">
        <v>0.35</v>
      </c>
      <c r="Q2175">
        <v>12.700000000000001</v>
      </c>
      <c r="R2175" s="1"/>
    </row>
    <row r="2176" spans="1:18" x14ac:dyDescent="0.2">
      <c r="A2176" s="1" t="s">
        <v>53</v>
      </c>
      <c r="B2176">
        <v>1</v>
      </c>
      <c r="C2176" s="1" t="s">
        <v>118</v>
      </c>
      <c r="D2176" s="2">
        <v>45850</v>
      </c>
      <c r="E2176" s="1" t="s">
        <v>576</v>
      </c>
      <c r="F2176" s="1" t="s">
        <v>49</v>
      </c>
      <c r="G2176">
        <v>3.5</v>
      </c>
      <c r="H2176" t="s">
        <v>76</v>
      </c>
      <c r="I2176">
        <v>0</v>
      </c>
      <c r="J2176" t="s">
        <v>51</v>
      </c>
      <c r="K2176" s="1" t="s">
        <v>49</v>
      </c>
      <c r="L2176">
        <v>3</v>
      </c>
      <c r="M2176">
        <v>76.14</v>
      </c>
      <c r="N2176">
        <v>1.0499999999999998</v>
      </c>
      <c r="O2176">
        <v>30</v>
      </c>
      <c r="Q2176">
        <v>75.09</v>
      </c>
      <c r="R2176" s="1"/>
    </row>
    <row r="2177" spans="1:18" x14ac:dyDescent="0.2">
      <c r="A2177" s="1" t="s">
        <v>46</v>
      </c>
      <c r="B2177">
        <v>2</v>
      </c>
      <c r="C2177" s="1" t="s">
        <v>606</v>
      </c>
      <c r="D2177" s="2">
        <v>45850</v>
      </c>
      <c r="E2177" s="1" t="s">
        <v>599</v>
      </c>
      <c r="F2177" s="1" t="s">
        <v>49</v>
      </c>
      <c r="G2177">
        <v>3</v>
      </c>
      <c r="H2177">
        <v>5.5</v>
      </c>
      <c r="I2177">
        <v>0</v>
      </c>
      <c r="J2177">
        <v>150</v>
      </c>
      <c r="K2177" s="1" t="s">
        <v>49</v>
      </c>
      <c r="L2177">
        <v>6</v>
      </c>
      <c r="M2177">
        <v>73.2</v>
      </c>
      <c r="N2177">
        <v>3.92</v>
      </c>
      <c r="Q2177">
        <v>69.28</v>
      </c>
      <c r="R2177" s="1"/>
    </row>
    <row r="2178" spans="1:18" x14ac:dyDescent="0.2">
      <c r="A2178" s="1" t="s">
        <v>53</v>
      </c>
      <c r="B2178">
        <v>2</v>
      </c>
      <c r="C2178" s="1" t="s">
        <v>606</v>
      </c>
      <c r="D2178" s="2">
        <v>45850</v>
      </c>
      <c r="E2178" s="1" t="s">
        <v>599</v>
      </c>
      <c r="F2178" s="1" t="s">
        <v>49</v>
      </c>
      <c r="G2178">
        <v>3</v>
      </c>
      <c r="H2178">
        <v>5.5</v>
      </c>
      <c r="I2178">
        <v>0</v>
      </c>
      <c r="J2178">
        <v>150</v>
      </c>
      <c r="K2178" s="1" t="s">
        <v>49</v>
      </c>
      <c r="L2178">
        <v>5</v>
      </c>
      <c r="M2178">
        <v>68.099999999999994</v>
      </c>
      <c r="N2178">
        <v>1.75</v>
      </c>
      <c r="Q2178">
        <v>66.349999999999994</v>
      </c>
      <c r="R2178" s="1"/>
    </row>
    <row r="2179" spans="1:18" x14ac:dyDescent="0.2">
      <c r="A2179" s="1" t="s">
        <v>46</v>
      </c>
      <c r="B2179">
        <v>4</v>
      </c>
      <c r="C2179" s="1" t="s">
        <v>630</v>
      </c>
      <c r="D2179" s="2">
        <v>45850</v>
      </c>
      <c r="E2179" s="1" t="s">
        <v>629</v>
      </c>
      <c r="F2179" s="1" t="s">
        <v>49</v>
      </c>
      <c r="G2179">
        <v>22</v>
      </c>
      <c r="H2179" t="s">
        <v>167</v>
      </c>
      <c r="I2179" t="s">
        <v>94</v>
      </c>
      <c r="J2179">
        <v>400</v>
      </c>
      <c r="K2179" s="1" t="s">
        <v>49</v>
      </c>
      <c r="L2179">
        <v>3</v>
      </c>
      <c r="M2179">
        <v>125.8</v>
      </c>
      <c r="N2179">
        <v>8.3999999999999986</v>
      </c>
      <c r="Q2179">
        <v>117.4</v>
      </c>
      <c r="R2179" s="1"/>
    </row>
    <row r="2180" spans="1:18" x14ac:dyDescent="0.2">
      <c r="A2180" s="1" t="s">
        <v>46</v>
      </c>
      <c r="B2180">
        <v>4</v>
      </c>
      <c r="C2180" s="1" t="s">
        <v>634</v>
      </c>
      <c r="D2180" s="2">
        <v>45850</v>
      </c>
      <c r="E2180" s="1" t="s">
        <v>635</v>
      </c>
      <c r="F2180" s="1" t="s">
        <v>49</v>
      </c>
      <c r="G2180">
        <v>14</v>
      </c>
      <c r="H2180" t="s">
        <v>160</v>
      </c>
      <c r="I2180" t="s">
        <v>94</v>
      </c>
      <c r="J2180">
        <v>1000</v>
      </c>
      <c r="K2180" s="1" t="s">
        <v>49</v>
      </c>
      <c r="L2180">
        <v>5</v>
      </c>
      <c r="M2180">
        <v>181.89999999999998</v>
      </c>
      <c r="N2180">
        <v>8.5</v>
      </c>
      <c r="Q2180">
        <v>173.39999999999998</v>
      </c>
      <c r="R2180" s="1"/>
    </row>
    <row r="2181" spans="1:18" x14ac:dyDescent="0.2">
      <c r="A2181" s="1" t="s">
        <v>46</v>
      </c>
      <c r="B2181">
        <v>4</v>
      </c>
      <c r="C2181" s="1" t="s">
        <v>87</v>
      </c>
      <c r="D2181" s="2">
        <v>45850</v>
      </c>
      <c r="E2181" s="1" t="s">
        <v>576</v>
      </c>
      <c r="F2181" s="1" t="s">
        <v>49</v>
      </c>
      <c r="G2181">
        <v>14</v>
      </c>
      <c r="H2181">
        <v>5</v>
      </c>
      <c r="I2181">
        <v>0</v>
      </c>
      <c r="J2181" t="s">
        <v>51</v>
      </c>
      <c r="K2181" s="1" t="s">
        <v>49</v>
      </c>
      <c r="L2181">
        <v>2</v>
      </c>
      <c r="M2181">
        <v>63.1</v>
      </c>
      <c r="N2181">
        <v>0.28000000000000003</v>
      </c>
      <c r="Q2181">
        <v>62.82</v>
      </c>
      <c r="R2181" s="1"/>
    </row>
    <row r="2182" spans="1:18" x14ac:dyDescent="0.2">
      <c r="A2182" s="1" t="s">
        <v>53</v>
      </c>
      <c r="B2182">
        <v>4</v>
      </c>
      <c r="C2182" s="1" t="s">
        <v>634</v>
      </c>
      <c r="D2182" s="2">
        <v>45850</v>
      </c>
      <c r="E2182" s="1" t="s">
        <v>635</v>
      </c>
      <c r="F2182" s="1" t="s">
        <v>49</v>
      </c>
      <c r="G2182">
        <v>14</v>
      </c>
      <c r="H2182" t="s">
        <v>160</v>
      </c>
      <c r="I2182" t="s">
        <v>94</v>
      </c>
      <c r="J2182">
        <v>1000</v>
      </c>
      <c r="K2182" s="1" t="s">
        <v>49</v>
      </c>
      <c r="L2182">
        <v>11</v>
      </c>
      <c r="M2182">
        <v>527.38</v>
      </c>
      <c r="N2182">
        <v>17.199999999999996</v>
      </c>
      <c r="Q2182">
        <v>510.18</v>
      </c>
      <c r="R2182" s="1"/>
    </row>
    <row r="2183" spans="1:18" x14ac:dyDescent="0.2">
      <c r="A2183" s="1" t="s">
        <v>46</v>
      </c>
      <c r="B2183">
        <v>5</v>
      </c>
      <c r="C2183" s="1" t="s">
        <v>633</v>
      </c>
      <c r="D2183" s="2">
        <v>45850</v>
      </c>
      <c r="E2183" s="1" t="s">
        <v>585</v>
      </c>
      <c r="F2183" s="1" t="s">
        <v>49</v>
      </c>
      <c r="G2183">
        <v>12</v>
      </c>
      <c r="H2183">
        <v>4.5</v>
      </c>
      <c r="I2183">
        <v>0</v>
      </c>
      <c r="J2183">
        <v>300</v>
      </c>
      <c r="K2183" s="1" t="s">
        <v>49</v>
      </c>
      <c r="L2183">
        <v>3</v>
      </c>
      <c r="M2183">
        <v>94.899999999999991</v>
      </c>
      <c r="N2183">
        <v>0.36</v>
      </c>
      <c r="Q2183">
        <v>94.539999999999992</v>
      </c>
      <c r="R2183" s="1"/>
    </row>
    <row r="2184" spans="1:18" x14ac:dyDescent="0.2">
      <c r="A2184" s="1" t="s">
        <v>46</v>
      </c>
      <c r="B2184">
        <v>5</v>
      </c>
      <c r="C2184" s="1" t="s">
        <v>636</v>
      </c>
      <c r="D2184" s="2">
        <v>45850</v>
      </c>
      <c r="E2184" s="1" t="s">
        <v>637</v>
      </c>
      <c r="F2184" s="1" t="s">
        <v>49</v>
      </c>
      <c r="G2184">
        <v>18</v>
      </c>
      <c r="H2184">
        <v>5</v>
      </c>
      <c r="I2184">
        <v>0</v>
      </c>
      <c r="J2184">
        <v>50</v>
      </c>
      <c r="K2184" s="1" t="s">
        <v>49</v>
      </c>
      <c r="L2184">
        <v>6</v>
      </c>
      <c r="M2184">
        <v>167.39999999999998</v>
      </c>
      <c r="Q2184">
        <v>167.39999999999998</v>
      </c>
      <c r="R2184" s="1"/>
    </row>
    <row r="2185" spans="1:18" x14ac:dyDescent="0.2">
      <c r="A2185" s="1" t="s">
        <v>53</v>
      </c>
      <c r="B2185">
        <v>5</v>
      </c>
      <c r="C2185" s="1" t="s">
        <v>638</v>
      </c>
      <c r="D2185" s="2">
        <v>45850</v>
      </c>
      <c r="E2185" s="1" t="s">
        <v>613</v>
      </c>
      <c r="F2185" s="1" t="s">
        <v>49</v>
      </c>
      <c r="G2185">
        <v>7</v>
      </c>
      <c r="H2185">
        <v>5</v>
      </c>
      <c r="I2185">
        <v>0</v>
      </c>
      <c r="J2185">
        <v>100</v>
      </c>
      <c r="K2185" s="1" t="s">
        <v>49</v>
      </c>
      <c r="L2185">
        <v>3</v>
      </c>
      <c r="M2185">
        <v>63.399999999999991</v>
      </c>
      <c r="N2185">
        <v>2.4000000000000004</v>
      </c>
      <c r="Q2185">
        <v>60.999999999999993</v>
      </c>
      <c r="R2185" s="1"/>
    </row>
    <row r="2186" spans="1:18" x14ac:dyDescent="0.2">
      <c r="A2186" s="1" t="s">
        <v>53</v>
      </c>
      <c r="B2186">
        <v>5</v>
      </c>
      <c r="C2186" s="1" t="s">
        <v>638</v>
      </c>
      <c r="D2186" s="2">
        <v>45850</v>
      </c>
      <c r="E2186" s="1" t="s">
        <v>613</v>
      </c>
      <c r="F2186" s="1" t="s">
        <v>49</v>
      </c>
      <c r="G2186">
        <v>7</v>
      </c>
      <c r="H2186">
        <v>5</v>
      </c>
      <c r="I2186">
        <v>0</v>
      </c>
      <c r="J2186">
        <v>100</v>
      </c>
      <c r="K2186" s="1" t="s">
        <v>49</v>
      </c>
      <c r="L2186">
        <v>4</v>
      </c>
      <c r="M2186">
        <v>105.19999999999999</v>
      </c>
      <c r="N2186">
        <v>3.2</v>
      </c>
      <c r="Q2186">
        <v>101.99999999999999</v>
      </c>
      <c r="R2186" s="1"/>
    </row>
    <row r="2187" spans="1:18" x14ac:dyDescent="0.2">
      <c r="A2187" s="1" t="s">
        <v>53</v>
      </c>
      <c r="B2187">
        <v>5</v>
      </c>
      <c r="C2187" s="1" t="s">
        <v>639</v>
      </c>
      <c r="D2187" s="2">
        <v>45850</v>
      </c>
      <c r="E2187" s="1" t="s">
        <v>585</v>
      </c>
      <c r="F2187" s="1" t="s">
        <v>49</v>
      </c>
      <c r="G2187">
        <v>7</v>
      </c>
      <c r="H2187">
        <v>4.5</v>
      </c>
      <c r="I2187">
        <v>0</v>
      </c>
      <c r="J2187">
        <v>50</v>
      </c>
      <c r="K2187" s="1" t="s">
        <v>49</v>
      </c>
      <c r="L2187">
        <v>1</v>
      </c>
      <c r="M2187">
        <v>24.9</v>
      </c>
      <c r="N2187">
        <v>0.8</v>
      </c>
      <c r="Q2187">
        <v>24.099999999999998</v>
      </c>
      <c r="R2187" s="1"/>
    </row>
    <row r="2188" spans="1:18" x14ac:dyDescent="0.2">
      <c r="A2188" s="1" t="s">
        <v>46</v>
      </c>
      <c r="B2188">
        <v>1</v>
      </c>
      <c r="C2188" s="1" t="s">
        <v>118</v>
      </c>
      <c r="D2188" s="2">
        <v>45852</v>
      </c>
      <c r="E2188" s="1" t="s">
        <v>576</v>
      </c>
      <c r="F2188" s="1" t="s">
        <v>49</v>
      </c>
      <c r="G2188">
        <v>3.5</v>
      </c>
      <c r="H2188" t="s">
        <v>76</v>
      </c>
      <c r="I2188">
        <v>0</v>
      </c>
      <c r="J2188" t="s">
        <v>51</v>
      </c>
      <c r="K2188" s="1" t="s">
        <v>49</v>
      </c>
      <c r="L2188">
        <v>4</v>
      </c>
      <c r="M2188">
        <v>86.36</v>
      </c>
      <c r="N2188">
        <v>1.2</v>
      </c>
      <c r="O2188">
        <v>32</v>
      </c>
      <c r="Q2188">
        <v>85.16</v>
      </c>
      <c r="R2188" s="1"/>
    </row>
    <row r="2189" spans="1:18" x14ac:dyDescent="0.2">
      <c r="A2189" s="1" t="s">
        <v>53</v>
      </c>
      <c r="B2189">
        <v>1</v>
      </c>
      <c r="C2189" s="1" t="s">
        <v>118</v>
      </c>
      <c r="D2189" s="2">
        <v>45852</v>
      </c>
      <c r="E2189" s="1" t="s">
        <v>576</v>
      </c>
      <c r="F2189" s="1" t="s">
        <v>49</v>
      </c>
      <c r="G2189">
        <v>3.5</v>
      </c>
      <c r="H2189" t="s">
        <v>76</v>
      </c>
      <c r="I2189">
        <v>0</v>
      </c>
      <c r="J2189" t="s">
        <v>51</v>
      </c>
      <c r="K2189" s="1" t="s">
        <v>49</v>
      </c>
      <c r="L2189">
        <v>7</v>
      </c>
      <c r="M2189">
        <v>116.22999999999999</v>
      </c>
      <c r="N2189">
        <v>2.1</v>
      </c>
      <c r="O2189">
        <v>27.5</v>
      </c>
      <c r="Q2189">
        <v>114.13</v>
      </c>
      <c r="R2189" s="1"/>
    </row>
    <row r="2190" spans="1:18" x14ac:dyDescent="0.2">
      <c r="A2190" s="1" t="s">
        <v>53</v>
      </c>
      <c r="B2190">
        <v>1</v>
      </c>
      <c r="C2190" s="1" t="s">
        <v>640</v>
      </c>
      <c r="D2190" s="2">
        <v>45852</v>
      </c>
      <c r="E2190" s="1" t="s">
        <v>641</v>
      </c>
      <c r="F2190" s="1" t="s">
        <v>49</v>
      </c>
      <c r="G2190">
        <v>4</v>
      </c>
      <c r="H2190">
        <v>5</v>
      </c>
      <c r="I2190">
        <v>0</v>
      </c>
      <c r="J2190">
        <v>2000</v>
      </c>
      <c r="K2190" s="1" t="s">
        <v>49</v>
      </c>
      <c r="L2190">
        <v>2</v>
      </c>
      <c r="M2190">
        <v>28.200000000000003</v>
      </c>
      <c r="N2190">
        <v>0.8</v>
      </c>
      <c r="Q2190">
        <v>27.400000000000002</v>
      </c>
      <c r="R2190" s="1"/>
    </row>
    <row r="2191" spans="1:18" x14ac:dyDescent="0.2">
      <c r="A2191" s="1" t="s">
        <v>46</v>
      </c>
      <c r="B2191">
        <v>2</v>
      </c>
      <c r="C2191" s="1" t="s">
        <v>118</v>
      </c>
      <c r="D2191" s="2">
        <v>45852</v>
      </c>
      <c r="E2191" s="1" t="s">
        <v>576</v>
      </c>
      <c r="F2191" s="1" t="s">
        <v>49</v>
      </c>
      <c r="G2191">
        <v>3.5</v>
      </c>
      <c r="H2191" t="s">
        <v>76</v>
      </c>
      <c r="I2191">
        <v>0</v>
      </c>
      <c r="J2191" t="s">
        <v>51</v>
      </c>
      <c r="K2191" s="1" t="s">
        <v>49</v>
      </c>
      <c r="L2191">
        <v>6</v>
      </c>
      <c r="M2191">
        <v>83.864999999999995</v>
      </c>
      <c r="N2191">
        <v>1.7999999999999998</v>
      </c>
      <c r="Q2191">
        <v>82.064999999999998</v>
      </c>
      <c r="R2191" s="1"/>
    </row>
    <row r="2192" spans="1:18" x14ac:dyDescent="0.2">
      <c r="A2192" s="1" t="s">
        <v>53</v>
      </c>
      <c r="B2192">
        <v>2</v>
      </c>
      <c r="C2192" s="1" t="s">
        <v>118</v>
      </c>
      <c r="D2192" s="2">
        <v>45852</v>
      </c>
      <c r="E2192" s="1" t="s">
        <v>576</v>
      </c>
      <c r="F2192" s="1" t="s">
        <v>49</v>
      </c>
      <c r="G2192">
        <v>3.5</v>
      </c>
      <c r="H2192" t="s">
        <v>76</v>
      </c>
      <c r="I2192">
        <v>0</v>
      </c>
      <c r="J2192" t="s">
        <v>51</v>
      </c>
      <c r="K2192" s="1" t="s">
        <v>49</v>
      </c>
      <c r="L2192">
        <v>2</v>
      </c>
      <c r="M2192">
        <v>20.630000000000003</v>
      </c>
      <c r="N2192">
        <v>0.6</v>
      </c>
      <c r="Q2192">
        <v>20.03</v>
      </c>
      <c r="R2192" s="1"/>
    </row>
    <row r="2193" spans="1:18" x14ac:dyDescent="0.2">
      <c r="A2193" s="1" t="s">
        <v>53</v>
      </c>
      <c r="B2193">
        <v>2</v>
      </c>
      <c r="C2193" s="1" t="s">
        <v>54</v>
      </c>
      <c r="D2193" s="2">
        <v>45852</v>
      </c>
      <c r="E2193" s="1" t="s">
        <v>576</v>
      </c>
      <c r="F2193" s="1" t="s">
        <v>49</v>
      </c>
      <c r="G2193">
        <v>2</v>
      </c>
      <c r="H2193" t="s">
        <v>76</v>
      </c>
      <c r="I2193">
        <v>0</v>
      </c>
      <c r="J2193" t="s">
        <v>51</v>
      </c>
      <c r="K2193" s="1" t="s">
        <v>49</v>
      </c>
      <c r="L2193">
        <v>5</v>
      </c>
      <c r="M2193">
        <v>67.699999999999989</v>
      </c>
      <c r="N2193">
        <v>1</v>
      </c>
      <c r="Q2193">
        <v>66.699999999999989</v>
      </c>
      <c r="R2193" s="1"/>
    </row>
    <row r="2194" spans="1:18" x14ac:dyDescent="0.2">
      <c r="A2194" s="1" t="s">
        <v>46</v>
      </c>
      <c r="B2194">
        <v>3</v>
      </c>
      <c r="C2194" s="1" t="s">
        <v>642</v>
      </c>
      <c r="D2194" s="2">
        <v>45852</v>
      </c>
      <c r="E2194" s="1" t="s">
        <v>641</v>
      </c>
      <c r="F2194" s="1" t="s">
        <v>49</v>
      </c>
      <c r="G2194">
        <v>7</v>
      </c>
      <c r="H2194">
        <v>5</v>
      </c>
      <c r="I2194">
        <v>0</v>
      </c>
      <c r="J2194">
        <v>6000</v>
      </c>
      <c r="K2194" s="1" t="s">
        <v>49</v>
      </c>
      <c r="L2194">
        <v>3</v>
      </c>
      <c r="M2194">
        <v>101.89999999999999</v>
      </c>
      <c r="N2194">
        <v>2.5</v>
      </c>
      <c r="Q2194">
        <v>99.399999999999991</v>
      </c>
      <c r="R2194" s="1"/>
    </row>
    <row r="2195" spans="1:18" x14ac:dyDescent="0.2">
      <c r="A2195" s="1" t="s">
        <v>53</v>
      </c>
      <c r="B2195">
        <v>3</v>
      </c>
      <c r="C2195" s="1" t="s">
        <v>642</v>
      </c>
      <c r="D2195" s="2">
        <v>45852</v>
      </c>
      <c r="E2195" s="1" t="s">
        <v>641</v>
      </c>
      <c r="F2195" s="1" t="s">
        <v>49</v>
      </c>
      <c r="G2195">
        <v>7</v>
      </c>
      <c r="H2195">
        <v>5</v>
      </c>
      <c r="I2195">
        <v>0</v>
      </c>
      <c r="J2195">
        <v>6000</v>
      </c>
      <c r="K2195" s="1" t="s">
        <v>49</v>
      </c>
      <c r="L2195">
        <v>7</v>
      </c>
      <c r="M2195">
        <v>225.20000000000002</v>
      </c>
      <c r="N2195">
        <v>14</v>
      </c>
      <c r="Q2195">
        <v>211.20000000000002</v>
      </c>
      <c r="R2195" s="1"/>
    </row>
    <row r="2196" spans="1:18" x14ac:dyDescent="0.2">
      <c r="A2196" s="1" t="s">
        <v>53</v>
      </c>
      <c r="B2196">
        <v>3</v>
      </c>
      <c r="C2196" s="1" t="s">
        <v>66</v>
      </c>
      <c r="D2196" s="2">
        <v>45852</v>
      </c>
      <c r="E2196" s="1" t="s">
        <v>576</v>
      </c>
      <c r="F2196" s="1" t="s">
        <v>49</v>
      </c>
      <c r="G2196">
        <v>10</v>
      </c>
      <c r="H2196">
        <v>5</v>
      </c>
      <c r="I2196">
        <v>0</v>
      </c>
      <c r="J2196" t="s">
        <v>51</v>
      </c>
      <c r="K2196" s="1" t="s">
        <v>49</v>
      </c>
      <c r="L2196">
        <v>2</v>
      </c>
      <c r="M2196">
        <v>48.099999999999994</v>
      </c>
      <c r="N2196">
        <v>5.6</v>
      </c>
      <c r="Q2196">
        <v>42.499999999999993</v>
      </c>
      <c r="R2196" s="1"/>
    </row>
    <row r="2197" spans="1:18" x14ac:dyDescent="0.2">
      <c r="A2197" s="1" t="s">
        <v>46</v>
      </c>
      <c r="B2197">
        <v>5</v>
      </c>
      <c r="C2197" s="1" t="s">
        <v>58</v>
      </c>
      <c r="D2197" s="2">
        <v>45852</v>
      </c>
      <c r="E2197" s="1" t="s">
        <v>576</v>
      </c>
      <c r="F2197" s="1" t="s">
        <v>49</v>
      </c>
      <c r="G2197">
        <v>12</v>
      </c>
      <c r="H2197">
        <v>5</v>
      </c>
      <c r="I2197">
        <v>0</v>
      </c>
      <c r="J2197" t="s">
        <v>51</v>
      </c>
      <c r="K2197" s="1" t="s">
        <v>49</v>
      </c>
      <c r="L2197">
        <v>5</v>
      </c>
      <c r="M2197">
        <v>209.4</v>
      </c>
      <c r="N2197">
        <v>7.5</v>
      </c>
      <c r="Q2197">
        <v>201.9</v>
      </c>
      <c r="R2197" s="1"/>
    </row>
    <row r="2198" spans="1:18" x14ac:dyDescent="0.2">
      <c r="A2198" s="1" t="s">
        <v>53</v>
      </c>
      <c r="B2198">
        <v>5</v>
      </c>
      <c r="C2198" s="1" t="s">
        <v>58</v>
      </c>
      <c r="D2198" s="2">
        <v>45852</v>
      </c>
      <c r="E2198" s="1" t="s">
        <v>576</v>
      </c>
      <c r="F2198" s="1" t="s">
        <v>49</v>
      </c>
      <c r="G2198">
        <v>12</v>
      </c>
      <c r="H2198">
        <v>5</v>
      </c>
      <c r="I2198">
        <v>0</v>
      </c>
      <c r="J2198" t="s">
        <v>51</v>
      </c>
      <c r="K2198" s="1" t="s">
        <v>49</v>
      </c>
      <c r="L2198">
        <v>10</v>
      </c>
      <c r="M2198">
        <v>424.50000000000006</v>
      </c>
      <c r="N2198">
        <v>15</v>
      </c>
      <c r="Q2198">
        <v>409.50000000000006</v>
      </c>
      <c r="R2198" s="1"/>
    </row>
    <row r="2199" spans="1:18" x14ac:dyDescent="0.2">
      <c r="A2199" s="1" t="s">
        <v>46</v>
      </c>
      <c r="B2199">
        <v>1</v>
      </c>
      <c r="C2199" s="1" t="s">
        <v>640</v>
      </c>
      <c r="D2199" s="2">
        <v>45853</v>
      </c>
      <c r="E2199" s="1" t="s">
        <v>641</v>
      </c>
      <c r="F2199" s="1" t="s">
        <v>49</v>
      </c>
      <c r="G2199">
        <v>4</v>
      </c>
      <c r="H2199">
        <v>5</v>
      </c>
      <c r="I2199">
        <v>0</v>
      </c>
      <c r="J2199">
        <v>2000</v>
      </c>
      <c r="K2199" s="1" t="s">
        <v>49</v>
      </c>
      <c r="L2199">
        <v>9</v>
      </c>
      <c r="M2199">
        <v>164.6</v>
      </c>
      <c r="N2199">
        <v>3.6</v>
      </c>
      <c r="O2199">
        <v>17.3</v>
      </c>
      <c r="Q2199">
        <v>161</v>
      </c>
      <c r="R2199" s="1"/>
    </row>
    <row r="2200" spans="1:18" x14ac:dyDescent="0.2">
      <c r="A2200" s="1" t="s">
        <v>53</v>
      </c>
      <c r="B2200">
        <v>1</v>
      </c>
      <c r="C2200" s="1" t="s">
        <v>640</v>
      </c>
      <c r="D2200" s="2">
        <v>45853</v>
      </c>
      <c r="E2200" s="1" t="s">
        <v>641</v>
      </c>
      <c r="F2200" s="1" t="s">
        <v>49</v>
      </c>
      <c r="G2200">
        <v>4</v>
      </c>
      <c r="H2200">
        <v>5</v>
      </c>
      <c r="I2200">
        <v>0</v>
      </c>
      <c r="J2200">
        <v>2000</v>
      </c>
      <c r="K2200" s="1" t="s">
        <v>49</v>
      </c>
      <c r="L2200">
        <v>10</v>
      </c>
      <c r="M2200">
        <v>183.60000000000002</v>
      </c>
      <c r="N2200">
        <v>4</v>
      </c>
      <c r="O2200">
        <v>30.5</v>
      </c>
      <c r="Q2200">
        <v>179.60000000000002</v>
      </c>
      <c r="R2200" s="1"/>
    </row>
    <row r="2201" spans="1:18" x14ac:dyDescent="0.2">
      <c r="A2201" s="1" t="s">
        <v>46</v>
      </c>
      <c r="B2201">
        <v>2</v>
      </c>
      <c r="C2201" s="1" t="s">
        <v>54</v>
      </c>
      <c r="D2201" s="2">
        <v>45853</v>
      </c>
      <c r="E2201" s="1" t="s">
        <v>576</v>
      </c>
      <c r="F2201" s="1" t="s">
        <v>49</v>
      </c>
      <c r="G2201">
        <v>2</v>
      </c>
      <c r="H2201" t="s">
        <v>76</v>
      </c>
      <c r="I2201">
        <v>0</v>
      </c>
      <c r="J2201" t="s">
        <v>51</v>
      </c>
      <c r="K2201" s="1" t="s">
        <v>49</v>
      </c>
      <c r="L2201">
        <v>4</v>
      </c>
      <c r="M2201">
        <v>83.7</v>
      </c>
      <c r="N2201">
        <v>0.8</v>
      </c>
      <c r="Q2201">
        <v>82.9</v>
      </c>
      <c r="R2201" s="1"/>
    </row>
    <row r="2202" spans="1:18" x14ac:dyDescent="0.2">
      <c r="A2202" s="1" t="s">
        <v>53</v>
      </c>
      <c r="B2202">
        <v>2</v>
      </c>
      <c r="C2202" s="1" t="s">
        <v>54</v>
      </c>
      <c r="D2202" s="2">
        <v>45853</v>
      </c>
      <c r="E2202" s="1" t="s">
        <v>576</v>
      </c>
      <c r="F2202" s="1" t="s">
        <v>49</v>
      </c>
      <c r="G2202">
        <v>2</v>
      </c>
      <c r="H2202" t="s">
        <v>76</v>
      </c>
      <c r="I2202">
        <v>0</v>
      </c>
      <c r="J2202" t="s">
        <v>51</v>
      </c>
      <c r="K2202" s="1" t="s">
        <v>49</v>
      </c>
      <c r="L2202">
        <v>6</v>
      </c>
      <c r="M2202">
        <v>109.5</v>
      </c>
      <c r="N2202">
        <v>1.2000000000000002</v>
      </c>
      <c r="Q2202">
        <v>108.3</v>
      </c>
      <c r="R2202" s="1"/>
    </row>
    <row r="2203" spans="1:18" x14ac:dyDescent="0.2">
      <c r="A2203" s="1" t="s">
        <v>46</v>
      </c>
      <c r="B2203">
        <v>3</v>
      </c>
      <c r="C2203" s="1" t="s">
        <v>66</v>
      </c>
      <c r="D2203" s="2">
        <v>45853</v>
      </c>
      <c r="E2203" s="1" t="s">
        <v>576</v>
      </c>
      <c r="F2203" s="1" t="s">
        <v>49</v>
      </c>
      <c r="G2203">
        <v>10</v>
      </c>
      <c r="H2203">
        <v>5</v>
      </c>
      <c r="I2203">
        <v>0</v>
      </c>
      <c r="J2203" t="s">
        <v>51</v>
      </c>
      <c r="K2203" s="1" t="s">
        <v>49</v>
      </c>
      <c r="L2203">
        <v>2</v>
      </c>
      <c r="M2203">
        <v>41.900000000000006</v>
      </c>
      <c r="N2203">
        <v>2.4</v>
      </c>
      <c r="Q2203">
        <v>39.500000000000007</v>
      </c>
      <c r="R2203" s="1"/>
    </row>
    <row r="2204" spans="1:18" x14ac:dyDescent="0.2">
      <c r="A2204" s="1" t="s">
        <v>46</v>
      </c>
      <c r="B2204">
        <v>3</v>
      </c>
      <c r="C2204" s="1" t="s">
        <v>643</v>
      </c>
      <c r="D2204" s="2">
        <v>45853</v>
      </c>
      <c r="E2204" s="1" t="s">
        <v>644</v>
      </c>
      <c r="F2204" s="1" t="s">
        <v>49</v>
      </c>
      <c r="G2204">
        <v>10</v>
      </c>
      <c r="H2204">
        <v>8</v>
      </c>
      <c r="I2204">
        <v>0</v>
      </c>
      <c r="J2204">
        <v>50</v>
      </c>
      <c r="K2204" s="1" t="s">
        <v>49</v>
      </c>
      <c r="L2204">
        <v>2</v>
      </c>
      <c r="M2204">
        <v>54.7</v>
      </c>
      <c r="N2204">
        <v>2.5</v>
      </c>
      <c r="Q2204">
        <v>52.2</v>
      </c>
      <c r="R2204" s="1"/>
    </row>
    <row r="2205" spans="1:18" x14ac:dyDescent="0.2">
      <c r="A2205" s="1" t="s">
        <v>46</v>
      </c>
      <c r="B2205">
        <v>3</v>
      </c>
      <c r="C2205" s="1" t="s">
        <v>645</v>
      </c>
      <c r="D2205" s="2">
        <v>45853</v>
      </c>
      <c r="E2205" s="1" t="s">
        <v>585</v>
      </c>
      <c r="F2205" s="1" t="s">
        <v>49</v>
      </c>
      <c r="G2205">
        <v>10</v>
      </c>
      <c r="H2205">
        <v>4.5</v>
      </c>
      <c r="I2205">
        <v>0</v>
      </c>
      <c r="J2205">
        <v>100</v>
      </c>
      <c r="K2205" s="1" t="s">
        <v>49</v>
      </c>
      <c r="L2205">
        <v>3</v>
      </c>
      <c r="M2205">
        <v>123.19999999999999</v>
      </c>
      <c r="N2205">
        <v>3.8</v>
      </c>
      <c r="Q2205">
        <v>119.39999999999999</v>
      </c>
      <c r="R2205" s="1"/>
    </row>
    <row r="2206" spans="1:18" x14ac:dyDescent="0.2">
      <c r="A2206" s="1" t="s">
        <v>46</v>
      </c>
      <c r="B2206">
        <v>3</v>
      </c>
      <c r="C2206" s="1" t="s">
        <v>646</v>
      </c>
      <c r="D2206" s="2">
        <v>45853</v>
      </c>
      <c r="E2206" s="1" t="s">
        <v>585</v>
      </c>
      <c r="F2206" s="1" t="s">
        <v>49</v>
      </c>
      <c r="G2206">
        <v>10</v>
      </c>
      <c r="H2206">
        <v>4.5</v>
      </c>
      <c r="I2206">
        <v>0</v>
      </c>
      <c r="J2206">
        <v>50</v>
      </c>
      <c r="K2206" s="1" t="s">
        <v>49</v>
      </c>
      <c r="L2206">
        <v>1</v>
      </c>
      <c r="M2206">
        <v>32.799999999999997</v>
      </c>
      <c r="N2206">
        <v>1.2</v>
      </c>
      <c r="Q2206">
        <v>31.599999999999998</v>
      </c>
      <c r="R2206" s="1"/>
    </row>
    <row r="2207" spans="1:18" x14ac:dyDescent="0.2">
      <c r="A2207" s="1" t="s">
        <v>46</v>
      </c>
      <c r="B2207">
        <v>3</v>
      </c>
      <c r="C2207" s="1" t="s">
        <v>639</v>
      </c>
      <c r="D2207" s="2">
        <v>45853</v>
      </c>
      <c r="E2207" s="1" t="s">
        <v>585</v>
      </c>
      <c r="F2207" s="1" t="s">
        <v>49</v>
      </c>
      <c r="G2207">
        <v>7</v>
      </c>
      <c r="H2207">
        <v>4.5</v>
      </c>
      <c r="I2207">
        <v>0</v>
      </c>
      <c r="J2207">
        <v>50</v>
      </c>
      <c r="K2207" s="1" t="s">
        <v>49</v>
      </c>
      <c r="L2207">
        <v>2</v>
      </c>
      <c r="M2207">
        <v>47</v>
      </c>
      <c r="N2207">
        <v>1.5</v>
      </c>
      <c r="Q2207">
        <v>45.5</v>
      </c>
      <c r="R2207" s="1"/>
    </row>
    <row r="2208" spans="1:18" x14ac:dyDescent="0.2">
      <c r="A2208" s="1" t="s">
        <v>53</v>
      </c>
      <c r="B2208">
        <v>3</v>
      </c>
      <c r="C2208" s="1" t="s">
        <v>639</v>
      </c>
      <c r="D2208" s="2">
        <v>45853</v>
      </c>
      <c r="E2208" s="1" t="s">
        <v>585</v>
      </c>
      <c r="F2208" s="1" t="s">
        <v>49</v>
      </c>
      <c r="G2208">
        <v>7</v>
      </c>
      <c r="H2208">
        <v>4.5</v>
      </c>
      <c r="I2208">
        <v>0</v>
      </c>
      <c r="J2208">
        <v>50</v>
      </c>
      <c r="K2208" s="1" t="s">
        <v>49</v>
      </c>
      <c r="L2208">
        <v>4</v>
      </c>
      <c r="M2208">
        <v>66.599999999999994</v>
      </c>
      <c r="N2208">
        <v>2.8</v>
      </c>
      <c r="Q2208">
        <v>63.8</v>
      </c>
      <c r="R2208" s="1"/>
    </row>
    <row r="2209" spans="1:18" x14ac:dyDescent="0.2">
      <c r="A2209" s="1" t="s">
        <v>53</v>
      </c>
      <c r="B2209">
        <v>3</v>
      </c>
      <c r="C2209" s="1" t="s">
        <v>642</v>
      </c>
      <c r="D2209" s="2">
        <v>45853</v>
      </c>
      <c r="E2209" s="1" t="s">
        <v>641</v>
      </c>
      <c r="F2209" s="1" t="s">
        <v>49</v>
      </c>
      <c r="G2209">
        <v>7</v>
      </c>
      <c r="H2209">
        <v>5</v>
      </c>
      <c r="I2209">
        <v>0</v>
      </c>
      <c r="J2209">
        <v>6000</v>
      </c>
      <c r="K2209" s="1" t="s">
        <v>49</v>
      </c>
      <c r="L2209">
        <v>6</v>
      </c>
      <c r="M2209">
        <v>174.60000000000002</v>
      </c>
      <c r="N2209">
        <v>4.1999999999999993</v>
      </c>
      <c r="Q2209">
        <v>170.40000000000003</v>
      </c>
      <c r="R2209" s="1"/>
    </row>
    <row r="2210" spans="1:18" x14ac:dyDescent="0.2">
      <c r="A2210" s="1" t="s">
        <v>53</v>
      </c>
      <c r="B2210">
        <v>3</v>
      </c>
      <c r="C2210" s="1" t="s">
        <v>180</v>
      </c>
      <c r="D2210" s="2">
        <v>45853</v>
      </c>
      <c r="E2210" s="1" t="s">
        <v>585</v>
      </c>
      <c r="F2210" s="1" t="s">
        <v>49</v>
      </c>
      <c r="G2210">
        <v>8</v>
      </c>
      <c r="H2210">
        <v>4.5</v>
      </c>
      <c r="I2210">
        <v>0</v>
      </c>
      <c r="J2210">
        <v>100</v>
      </c>
      <c r="K2210" s="1" t="s">
        <v>49</v>
      </c>
      <c r="L2210">
        <v>3</v>
      </c>
      <c r="M2210">
        <v>76.5</v>
      </c>
      <c r="N2210">
        <v>2.4000000000000004</v>
      </c>
      <c r="Q2210">
        <v>74.099999999999994</v>
      </c>
      <c r="R2210" s="1"/>
    </row>
    <row r="2211" spans="1:18" x14ac:dyDescent="0.2">
      <c r="A2211" s="1" t="s">
        <v>46</v>
      </c>
      <c r="B2211">
        <v>5</v>
      </c>
      <c r="C2211" s="1" t="s">
        <v>58</v>
      </c>
      <c r="D2211" s="2">
        <v>45853</v>
      </c>
      <c r="E2211" s="1" t="s">
        <v>576</v>
      </c>
      <c r="F2211" s="1" t="s">
        <v>49</v>
      </c>
      <c r="G2211">
        <v>12</v>
      </c>
      <c r="H2211">
        <v>5</v>
      </c>
      <c r="I2211">
        <v>0</v>
      </c>
      <c r="J2211" t="s">
        <v>51</v>
      </c>
      <c r="K2211" s="1" t="s">
        <v>49</v>
      </c>
      <c r="L2211">
        <v>9</v>
      </c>
      <c r="M2211">
        <v>387.85</v>
      </c>
      <c r="N2211">
        <v>11.7</v>
      </c>
      <c r="Q2211">
        <v>376.15000000000003</v>
      </c>
      <c r="R2211" s="1"/>
    </row>
    <row r="2212" spans="1:18" x14ac:dyDescent="0.2">
      <c r="A2212" s="1" t="s">
        <v>46</v>
      </c>
      <c r="B2212">
        <v>5</v>
      </c>
      <c r="C2212" s="1" t="s">
        <v>633</v>
      </c>
      <c r="D2212" s="2">
        <v>45853</v>
      </c>
      <c r="E2212" s="1" t="s">
        <v>585</v>
      </c>
      <c r="F2212" s="1" t="s">
        <v>49</v>
      </c>
      <c r="G2212">
        <v>12</v>
      </c>
      <c r="H2212">
        <v>4.5</v>
      </c>
      <c r="I2212">
        <v>0</v>
      </c>
      <c r="J2212">
        <v>300</v>
      </c>
      <c r="K2212" s="1" t="s">
        <v>49</v>
      </c>
      <c r="L2212">
        <v>3</v>
      </c>
      <c r="M2212">
        <v>79</v>
      </c>
      <c r="N2212">
        <v>4.8</v>
      </c>
      <c r="Q2212">
        <v>74.2</v>
      </c>
      <c r="R2212" s="1"/>
    </row>
    <row r="2213" spans="1:18" x14ac:dyDescent="0.2">
      <c r="A2213" s="1" t="s">
        <v>53</v>
      </c>
      <c r="B2213">
        <v>5</v>
      </c>
      <c r="C2213" s="1" t="s">
        <v>461</v>
      </c>
      <c r="D2213" s="2">
        <v>45853</v>
      </c>
      <c r="E2213" s="1" t="s">
        <v>582</v>
      </c>
      <c r="F2213" s="1" t="s">
        <v>49</v>
      </c>
      <c r="G2213">
        <v>12</v>
      </c>
      <c r="H2213">
        <v>6</v>
      </c>
      <c r="I2213">
        <v>0</v>
      </c>
      <c r="J2213">
        <v>200</v>
      </c>
      <c r="K2213" s="1" t="s">
        <v>49</v>
      </c>
      <c r="L2213">
        <v>12</v>
      </c>
      <c r="M2213">
        <v>297.59999999999997</v>
      </c>
      <c r="N2213">
        <v>18</v>
      </c>
      <c r="Q2213">
        <v>279.59999999999997</v>
      </c>
      <c r="R2213" s="1"/>
    </row>
    <row r="2214" spans="1:18" x14ac:dyDescent="0.2">
      <c r="A2214" s="1" t="s">
        <v>53</v>
      </c>
      <c r="B2214">
        <v>5</v>
      </c>
      <c r="C2214" s="1" t="s">
        <v>633</v>
      </c>
      <c r="D2214" s="2">
        <v>45853</v>
      </c>
      <c r="E2214" s="1" t="s">
        <v>585</v>
      </c>
      <c r="F2214" s="1" t="s">
        <v>49</v>
      </c>
      <c r="G2214">
        <v>12</v>
      </c>
      <c r="H2214">
        <v>4.5</v>
      </c>
      <c r="I2214">
        <v>0</v>
      </c>
      <c r="J2214">
        <v>300</v>
      </c>
      <c r="K2214" s="1" t="s">
        <v>49</v>
      </c>
      <c r="L2214">
        <v>1</v>
      </c>
      <c r="M2214">
        <v>25.4</v>
      </c>
      <c r="N2214">
        <v>0.12</v>
      </c>
      <c r="Q2214">
        <v>25.279999999999998</v>
      </c>
      <c r="R2214" s="1"/>
    </row>
    <row r="2215" spans="1:18" x14ac:dyDescent="0.2">
      <c r="A2215" s="1" t="s">
        <v>53</v>
      </c>
      <c r="B2215">
        <v>5</v>
      </c>
      <c r="C2215" s="1" t="s">
        <v>647</v>
      </c>
      <c r="D2215" s="2">
        <v>45853</v>
      </c>
      <c r="E2215" s="1" t="s">
        <v>585</v>
      </c>
      <c r="F2215" s="1" t="s">
        <v>49</v>
      </c>
      <c r="G2215">
        <v>11</v>
      </c>
      <c r="H2215">
        <v>4.5</v>
      </c>
      <c r="I2215">
        <v>0</v>
      </c>
      <c r="J2215">
        <v>50</v>
      </c>
      <c r="K2215" s="1" t="s">
        <v>49</v>
      </c>
      <c r="L2215">
        <v>5</v>
      </c>
      <c r="M2215">
        <v>117.7</v>
      </c>
      <c r="N2215">
        <v>7</v>
      </c>
      <c r="Q2215">
        <v>110.7</v>
      </c>
      <c r="R2215" s="1"/>
    </row>
    <row r="2216" spans="1:18" x14ac:dyDescent="0.2">
      <c r="A2216" s="1" t="s">
        <v>46</v>
      </c>
      <c r="B2216">
        <v>1</v>
      </c>
      <c r="C2216" s="1" t="s">
        <v>640</v>
      </c>
      <c r="D2216" s="2">
        <v>45854</v>
      </c>
      <c r="E2216" s="1" t="s">
        <v>641</v>
      </c>
      <c r="F2216" s="1" t="s">
        <v>49</v>
      </c>
      <c r="G2216">
        <v>4</v>
      </c>
      <c r="H2216">
        <v>5</v>
      </c>
      <c r="I2216">
        <v>0</v>
      </c>
      <c r="J2216">
        <v>2000</v>
      </c>
      <c r="K2216" s="1" t="s">
        <v>49</v>
      </c>
      <c r="L2216">
        <v>9</v>
      </c>
      <c r="M2216">
        <v>183.7</v>
      </c>
      <c r="N2216">
        <v>3.6</v>
      </c>
      <c r="O2216">
        <v>48</v>
      </c>
      <c r="Q2216">
        <v>180.1</v>
      </c>
      <c r="R2216" s="1"/>
    </row>
    <row r="2217" spans="1:18" x14ac:dyDescent="0.2">
      <c r="A2217" s="1" t="s">
        <v>53</v>
      </c>
      <c r="B2217">
        <v>1</v>
      </c>
      <c r="C2217" s="1" t="s">
        <v>640</v>
      </c>
      <c r="D2217" s="2">
        <v>45854</v>
      </c>
      <c r="E2217" s="1" t="s">
        <v>641</v>
      </c>
      <c r="F2217" s="1" t="s">
        <v>49</v>
      </c>
      <c r="G2217">
        <v>4</v>
      </c>
      <c r="H2217">
        <v>5</v>
      </c>
      <c r="I2217">
        <v>0</v>
      </c>
      <c r="J2217">
        <v>2000</v>
      </c>
      <c r="K2217" s="1" t="s">
        <v>49</v>
      </c>
      <c r="L2217">
        <v>10</v>
      </c>
      <c r="M2217">
        <v>185.28</v>
      </c>
      <c r="N2217">
        <v>4</v>
      </c>
      <c r="O2217">
        <v>36</v>
      </c>
      <c r="Q2217">
        <v>181.28</v>
      </c>
      <c r="R2217" s="1"/>
    </row>
    <row r="2218" spans="1:18" x14ac:dyDescent="0.2">
      <c r="A2218" s="1" t="s">
        <v>46</v>
      </c>
      <c r="B2218">
        <v>2</v>
      </c>
      <c r="C2218" s="1" t="s">
        <v>54</v>
      </c>
      <c r="D2218" s="2">
        <v>45854</v>
      </c>
      <c r="E2218" s="1" t="s">
        <v>576</v>
      </c>
      <c r="F2218" s="1" t="s">
        <v>49</v>
      </c>
      <c r="G2218">
        <v>2</v>
      </c>
      <c r="H2218" t="s">
        <v>76</v>
      </c>
      <c r="I2218">
        <v>0</v>
      </c>
      <c r="J2218" t="s">
        <v>51</v>
      </c>
      <c r="K2218" s="1" t="s">
        <v>49</v>
      </c>
      <c r="L2218">
        <v>4</v>
      </c>
      <c r="M2218">
        <v>56.500000000000007</v>
      </c>
      <c r="N2218">
        <v>0.8</v>
      </c>
      <c r="Q2218">
        <v>55.70000000000001</v>
      </c>
      <c r="R2218" s="1"/>
    </row>
    <row r="2219" spans="1:18" x14ac:dyDescent="0.2">
      <c r="A2219" s="1" t="s">
        <v>53</v>
      </c>
      <c r="B2219">
        <v>2</v>
      </c>
      <c r="C2219" s="1" t="s">
        <v>54</v>
      </c>
      <c r="D2219" s="2">
        <v>45854</v>
      </c>
      <c r="E2219" s="1" t="s">
        <v>576</v>
      </c>
      <c r="F2219" s="1" t="s">
        <v>49</v>
      </c>
      <c r="G2219">
        <v>2</v>
      </c>
      <c r="H2219" t="s">
        <v>76</v>
      </c>
      <c r="I2219">
        <v>0</v>
      </c>
      <c r="J2219" t="s">
        <v>51</v>
      </c>
      <c r="K2219" s="1" t="s">
        <v>49</v>
      </c>
      <c r="L2219">
        <v>9</v>
      </c>
      <c r="M2219">
        <v>77.58</v>
      </c>
      <c r="N2219">
        <v>1.8</v>
      </c>
      <c r="Q2219">
        <v>75.78</v>
      </c>
      <c r="R2219" s="1"/>
    </row>
    <row r="2220" spans="1:18" x14ac:dyDescent="0.2">
      <c r="A2220" s="1" t="s">
        <v>46</v>
      </c>
      <c r="B2220">
        <v>3</v>
      </c>
      <c r="C2220" s="1" t="s">
        <v>648</v>
      </c>
      <c r="D2220" s="2">
        <v>45854</v>
      </c>
      <c r="E2220" s="1" t="s">
        <v>585</v>
      </c>
      <c r="F2220" s="1" t="s">
        <v>49</v>
      </c>
      <c r="G2220">
        <v>8</v>
      </c>
      <c r="H2220">
        <v>4.5</v>
      </c>
      <c r="I2220">
        <v>0</v>
      </c>
      <c r="J2220">
        <v>100</v>
      </c>
      <c r="K2220" s="1" t="s">
        <v>49</v>
      </c>
      <c r="L2220">
        <v>1</v>
      </c>
      <c r="M2220">
        <v>23.1</v>
      </c>
      <c r="N2220">
        <v>1</v>
      </c>
      <c r="Q2220">
        <v>22.1</v>
      </c>
      <c r="R2220" s="1"/>
    </row>
    <row r="2221" spans="1:18" x14ac:dyDescent="0.2">
      <c r="A2221" s="1" t="s">
        <v>46</v>
      </c>
      <c r="B2221">
        <v>3</v>
      </c>
      <c r="C2221" s="1" t="s">
        <v>649</v>
      </c>
      <c r="D2221" s="2">
        <v>45854</v>
      </c>
      <c r="E2221" s="1" t="s">
        <v>585</v>
      </c>
      <c r="F2221" s="1" t="s">
        <v>49</v>
      </c>
      <c r="G2221">
        <v>8</v>
      </c>
      <c r="H2221">
        <v>4.5</v>
      </c>
      <c r="I2221">
        <v>0</v>
      </c>
      <c r="J2221">
        <v>50</v>
      </c>
      <c r="K2221" s="1" t="s">
        <v>49</v>
      </c>
      <c r="L2221">
        <v>2</v>
      </c>
      <c r="M2221">
        <v>56.9</v>
      </c>
      <c r="N2221">
        <v>1.8</v>
      </c>
      <c r="Q2221">
        <v>55.1</v>
      </c>
      <c r="R2221" s="1"/>
    </row>
    <row r="2222" spans="1:18" x14ac:dyDescent="0.2">
      <c r="A2222" s="1" t="s">
        <v>46</v>
      </c>
      <c r="B2222">
        <v>3</v>
      </c>
      <c r="C2222" s="1" t="s">
        <v>648</v>
      </c>
      <c r="D2222" s="2">
        <v>45854</v>
      </c>
      <c r="E2222" s="1" t="s">
        <v>585</v>
      </c>
      <c r="F2222" s="1" t="s">
        <v>49</v>
      </c>
      <c r="G2222">
        <v>8</v>
      </c>
      <c r="H2222">
        <v>4.5</v>
      </c>
      <c r="I2222">
        <v>0</v>
      </c>
      <c r="J2222">
        <v>100</v>
      </c>
      <c r="K2222" s="1" t="s">
        <v>49</v>
      </c>
      <c r="L2222">
        <v>2</v>
      </c>
      <c r="M2222">
        <v>50.2</v>
      </c>
      <c r="N2222">
        <v>1.8</v>
      </c>
      <c r="Q2222">
        <v>48.400000000000006</v>
      </c>
      <c r="R2222" s="1"/>
    </row>
    <row r="2223" spans="1:18" x14ac:dyDescent="0.2">
      <c r="A2223" s="1" t="s">
        <v>46</v>
      </c>
      <c r="B2223">
        <v>3</v>
      </c>
      <c r="C2223" s="1" t="s">
        <v>650</v>
      </c>
      <c r="D2223" s="2">
        <v>45854</v>
      </c>
      <c r="E2223" s="1" t="s">
        <v>641</v>
      </c>
      <c r="F2223" s="1" t="s">
        <v>49</v>
      </c>
      <c r="G2223">
        <v>6</v>
      </c>
      <c r="H2223">
        <v>5</v>
      </c>
      <c r="I2223">
        <v>0</v>
      </c>
      <c r="J2223">
        <v>4000</v>
      </c>
      <c r="K2223" s="1" t="s">
        <v>49</v>
      </c>
      <c r="L2223">
        <v>4</v>
      </c>
      <c r="M2223">
        <v>126.32</v>
      </c>
      <c r="N2223">
        <v>2.8</v>
      </c>
      <c r="Q2223">
        <v>123.52</v>
      </c>
      <c r="R2223" s="1"/>
    </row>
    <row r="2224" spans="1:18" x14ac:dyDescent="0.2">
      <c r="A2224" s="1" t="s">
        <v>53</v>
      </c>
      <c r="B2224">
        <v>3</v>
      </c>
      <c r="C2224" s="1" t="s">
        <v>650</v>
      </c>
      <c r="D2224" s="2">
        <v>45854</v>
      </c>
      <c r="E2224" s="1" t="s">
        <v>641</v>
      </c>
      <c r="F2224" s="1" t="s">
        <v>49</v>
      </c>
      <c r="G2224">
        <v>6</v>
      </c>
      <c r="H2224">
        <v>5</v>
      </c>
      <c r="I2224">
        <v>0</v>
      </c>
      <c r="J2224">
        <v>4000</v>
      </c>
      <c r="K2224" s="1" t="s">
        <v>49</v>
      </c>
      <c r="L2224">
        <v>9</v>
      </c>
      <c r="M2224">
        <v>273.99999999999994</v>
      </c>
      <c r="N2224">
        <v>5.3999999999999995</v>
      </c>
      <c r="Q2224">
        <v>268.59999999999997</v>
      </c>
      <c r="R2224" s="1"/>
    </row>
    <row r="2225" spans="1:18" x14ac:dyDescent="0.2">
      <c r="A2225" s="1" t="s">
        <v>46</v>
      </c>
      <c r="B2225">
        <v>4</v>
      </c>
      <c r="C2225" s="1" t="s">
        <v>634</v>
      </c>
      <c r="D2225" s="2">
        <v>45854</v>
      </c>
      <c r="E2225" s="1" t="s">
        <v>635</v>
      </c>
      <c r="F2225" s="1" t="s">
        <v>49</v>
      </c>
      <c r="G2225">
        <v>14</v>
      </c>
      <c r="H2225" t="s">
        <v>160</v>
      </c>
      <c r="I2225" t="s">
        <v>94</v>
      </c>
      <c r="J2225">
        <v>1000</v>
      </c>
      <c r="K2225" s="1" t="s">
        <v>49</v>
      </c>
      <c r="L2225">
        <v>5</v>
      </c>
      <c r="M2225">
        <v>157.6</v>
      </c>
      <c r="N2225">
        <v>8.6</v>
      </c>
      <c r="Q2225">
        <v>149</v>
      </c>
      <c r="R2225" s="1"/>
    </row>
    <row r="2226" spans="1:18" x14ac:dyDescent="0.2">
      <c r="A2226" s="1" t="s">
        <v>46</v>
      </c>
      <c r="B2226">
        <v>4</v>
      </c>
      <c r="C2226" s="1" t="s">
        <v>651</v>
      </c>
      <c r="D2226" s="2">
        <v>45854</v>
      </c>
      <c r="E2226" s="1" t="s">
        <v>652</v>
      </c>
      <c r="F2226" s="1" t="s">
        <v>49</v>
      </c>
      <c r="G2226">
        <v>14</v>
      </c>
      <c r="H2226" t="s">
        <v>93</v>
      </c>
      <c r="I2226" t="s">
        <v>135</v>
      </c>
      <c r="J2226">
        <v>100</v>
      </c>
      <c r="K2226" s="1" t="s">
        <v>49</v>
      </c>
      <c r="L2226">
        <v>2</v>
      </c>
      <c r="M2226">
        <v>88</v>
      </c>
      <c r="N2226">
        <v>3.6</v>
      </c>
      <c r="Q2226">
        <v>84.4</v>
      </c>
      <c r="R2226" s="1"/>
    </row>
    <row r="2227" spans="1:18" x14ac:dyDescent="0.2">
      <c r="A2227" s="1" t="s">
        <v>46</v>
      </c>
      <c r="B2227">
        <v>4</v>
      </c>
      <c r="C2227" s="1" t="s">
        <v>653</v>
      </c>
      <c r="D2227" s="2">
        <v>45854</v>
      </c>
      <c r="E2227" s="1" t="s">
        <v>654</v>
      </c>
      <c r="F2227" s="1" t="s">
        <v>49</v>
      </c>
      <c r="G2227">
        <v>19</v>
      </c>
      <c r="H2227" t="s">
        <v>93</v>
      </c>
      <c r="I2227" t="s">
        <v>94</v>
      </c>
      <c r="J2227">
        <v>100</v>
      </c>
      <c r="K2227" s="1" t="s">
        <v>49</v>
      </c>
      <c r="L2227">
        <v>2</v>
      </c>
      <c r="M2227">
        <v>108</v>
      </c>
      <c r="N2227">
        <v>4.8</v>
      </c>
      <c r="Q2227">
        <v>103.2</v>
      </c>
      <c r="R2227" s="1"/>
    </row>
    <row r="2228" spans="1:18" x14ac:dyDescent="0.2">
      <c r="A2228" s="1" t="s">
        <v>53</v>
      </c>
      <c r="B2228">
        <v>4</v>
      </c>
      <c r="C2228" s="1" t="s">
        <v>655</v>
      </c>
      <c r="D2228" s="2">
        <v>45854</v>
      </c>
      <c r="E2228" s="1" t="s">
        <v>656</v>
      </c>
      <c r="F2228" s="1" t="s">
        <v>49</v>
      </c>
      <c r="G2228">
        <v>28</v>
      </c>
      <c r="H2228">
        <v>5</v>
      </c>
      <c r="I2228">
        <v>0</v>
      </c>
      <c r="J2228">
        <v>100</v>
      </c>
      <c r="K2228" s="1" t="s">
        <v>49</v>
      </c>
      <c r="L2228">
        <v>3</v>
      </c>
      <c r="M2228">
        <v>151.19999999999999</v>
      </c>
      <c r="N2228">
        <v>0.60000000000000009</v>
      </c>
      <c r="Q2228">
        <v>150.6</v>
      </c>
      <c r="R2228" s="1"/>
    </row>
    <row r="2229" spans="1:18" x14ac:dyDescent="0.2">
      <c r="A2229" s="1" t="s">
        <v>53</v>
      </c>
      <c r="B2229">
        <v>4</v>
      </c>
      <c r="C2229" s="1" t="s">
        <v>657</v>
      </c>
      <c r="D2229" s="2">
        <v>45854</v>
      </c>
      <c r="E2229" s="1" t="s">
        <v>658</v>
      </c>
      <c r="F2229" s="1" t="s">
        <v>49</v>
      </c>
      <c r="G2229">
        <v>28</v>
      </c>
      <c r="H2229" t="s">
        <v>134</v>
      </c>
      <c r="I2229" t="s">
        <v>94</v>
      </c>
      <c r="J2229">
        <v>1000</v>
      </c>
      <c r="K2229" s="1" t="s">
        <v>49</v>
      </c>
      <c r="L2229">
        <v>7</v>
      </c>
      <c r="M2229">
        <v>388.64</v>
      </c>
      <c r="N2229">
        <v>1.4000000000000001</v>
      </c>
      <c r="Q2229">
        <v>387.24</v>
      </c>
      <c r="R2229" s="1"/>
    </row>
    <row r="2230" spans="1:18" x14ac:dyDescent="0.2">
      <c r="A2230" s="1" t="s">
        <v>46</v>
      </c>
      <c r="B2230">
        <v>5</v>
      </c>
      <c r="C2230" s="1" t="s">
        <v>659</v>
      </c>
      <c r="D2230" s="2">
        <v>45854</v>
      </c>
      <c r="E2230" s="1" t="s">
        <v>652</v>
      </c>
      <c r="F2230" s="1" t="s">
        <v>49</v>
      </c>
      <c r="G2230">
        <v>15</v>
      </c>
      <c r="H2230" t="s">
        <v>93</v>
      </c>
      <c r="I2230" t="s">
        <v>135</v>
      </c>
      <c r="J2230">
        <v>100</v>
      </c>
      <c r="K2230" s="1" t="s">
        <v>49</v>
      </c>
      <c r="L2230">
        <v>2</v>
      </c>
      <c r="M2230">
        <v>90.93</v>
      </c>
      <c r="N2230">
        <v>3.5</v>
      </c>
      <c r="Q2230">
        <v>87.43</v>
      </c>
      <c r="R2230" s="1"/>
    </row>
    <row r="2231" spans="1:18" x14ac:dyDescent="0.2">
      <c r="A2231" s="1" t="s">
        <v>46</v>
      </c>
      <c r="B2231">
        <v>5</v>
      </c>
      <c r="C2231" s="1" t="s">
        <v>660</v>
      </c>
      <c r="D2231" s="2">
        <v>45854</v>
      </c>
      <c r="E2231" s="1" t="s">
        <v>620</v>
      </c>
      <c r="F2231" s="1" t="s">
        <v>49</v>
      </c>
      <c r="G2231">
        <v>13</v>
      </c>
      <c r="H2231" t="s">
        <v>661</v>
      </c>
      <c r="I2231">
        <v>0</v>
      </c>
      <c r="J2231">
        <v>625</v>
      </c>
      <c r="K2231" s="1" t="s">
        <v>49</v>
      </c>
      <c r="L2231">
        <v>8</v>
      </c>
      <c r="M2231">
        <v>373.14</v>
      </c>
      <c r="N2231">
        <v>12.8</v>
      </c>
      <c r="Q2231">
        <v>360.34</v>
      </c>
      <c r="R2231" s="1"/>
    </row>
    <row r="2232" spans="1:18" x14ac:dyDescent="0.2">
      <c r="A2232" s="1" t="s">
        <v>53</v>
      </c>
      <c r="B2232">
        <v>5</v>
      </c>
      <c r="C2232" s="1" t="s">
        <v>660</v>
      </c>
      <c r="D2232" s="2">
        <v>45854</v>
      </c>
      <c r="E2232" s="1" t="s">
        <v>620</v>
      </c>
      <c r="F2232" s="1" t="s">
        <v>49</v>
      </c>
      <c r="G2232">
        <v>13</v>
      </c>
      <c r="H2232" t="s">
        <v>661</v>
      </c>
      <c r="I2232">
        <v>0</v>
      </c>
      <c r="J2232">
        <v>625</v>
      </c>
      <c r="K2232" s="1" t="s">
        <v>49</v>
      </c>
      <c r="L2232">
        <v>8</v>
      </c>
      <c r="M2232">
        <v>298.97000000000003</v>
      </c>
      <c r="N2232">
        <v>12.8</v>
      </c>
      <c r="Q2232">
        <v>286.17</v>
      </c>
      <c r="R2232" s="1"/>
    </row>
    <row r="2233" spans="1:18" x14ac:dyDescent="0.2">
      <c r="A2233" s="1" t="s">
        <v>53</v>
      </c>
      <c r="B2233">
        <v>5</v>
      </c>
      <c r="C2233" s="1" t="s">
        <v>269</v>
      </c>
      <c r="D2233" s="2">
        <v>45854</v>
      </c>
      <c r="E2233" s="1" t="s">
        <v>576</v>
      </c>
      <c r="F2233" s="1" t="s">
        <v>49</v>
      </c>
      <c r="G2233">
        <v>13</v>
      </c>
      <c r="H2233">
        <v>5</v>
      </c>
      <c r="I2233">
        <v>0</v>
      </c>
      <c r="J2233" t="s">
        <v>51</v>
      </c>
      <c r="K2233" s="1" t="s">
        <v>49</v>
      </c>
      <c r="L2233">
        <v>5</v>
      </c>
      <c r="M2233">
        <v>129.83000000000001</v>
      </c>
      <c r="N2233">
        <v>8</v>
      </c>
      <c r="Q2233">
        <v>121.83000000000001</v>
      </c>
      <c r="R2233" s="1"/>
    </row>
    <row r="2234" spans="1:18" x14ac:dyDescent="0.2">
      <c r="A2234" s="1" t="s">
        <v>46</v>
      </c>
      <c r="B2234">
        <v>1</v>
      </c>
      <c r="C2234" s="1" t="s">
        <v>640</v>
      </c>
      <c r="D2234" s="2">
        <v>45855</v>
      </c>
      <c r="E2234" s="1" t="s">
        <v>641</v>
      </c>
      <c r="F2234" s="1" t="s">
        <v>49</v>
      </c>
      <c r="G2234">
        <v>4</v>
      </c>
      <c r="H2234">
        <v>5</v>
      </c>
      <c r="I2234">
        <v>0</v>
      </c>
      <c r="J2234">
        <v>2000</v>
      </c>
      <c r="K2234" s="1" t="s">
        <v>49</v>
      </c>
      <c r="L2234">
        <v>9</v>
      </c>
      <c r="M2234">
        <v>170</v>
      </c>
      <c r="N2234">
        <v>3.6</v>
      </c>
      <c r="O2234">
        <v>23</v>
      </c>
      <c r="Q2234">
        <v>166.4</v>
      </c>
      <c r="R2234" s="1"/>
    </row>
    <row r="2235" spans="1:18" x14ac:dyDescent="0.2">
      <c r="A2235" s="1" t="s">
        <v>53</v>
      </c>
      <c r="B2235">
        <v>1</v>
      </c>
      <c r="C2235" s="1" t="s">
        <v>640</v>
      </c>
      <c r="D2235" s="2">
        <v>45855</v>
      </c>
      <c r="E2235" s="1" t="s">
        <v>641</v>
      </c>
      <c r="F2235" s="1" t="s">
        <v>49</v>
      </c>
      <c r="G2235">
        <v>4</v>
      </c>
      <c r="H2235">
        <v>5</v>
      </c>
      <c r="I2235">
        <v>0</v>
      </c>
      <c r="J2235">
        <v>2000</v>
      </c>
      <c r="K2235" s="1" t="s">
        <v>49</v>
      </c>
      <c r="L2235">
        <v>8</v>
      </c>
      <c r="M2235">
        <v>137</v>
      </c>
      <c r="N2235">
        <v>3.2</v>
      </c>
      <c r="O2235">
        <v>51</v>
      </c>
      <c r="Q2235">
        <v>133.80000000000001</v>
      </c>
      <c r="R2235" s="1"/>
    </row>
    <row r="2236" spans="1:18" x14ac:dyDescent="0.2">
      <c r="A2236" s="1" t="s">
        <v>46</v>
      </c>
      <c r="B2236">
        <v>2</v>
      </c>
      <c r="C2236" s="1" t="s">
        <v>662</v>
      </c>
      <c r="D2236" s="2">
        <v>45855</v>
      </c>
      <c r="E2236" s="1" t="s">
        <v>641</v>
      </c>
      <c r="F2236" s="1" t="s">
        <v>49</v>
      </c>
      <c r="G2236">
        <v>2</v>
      </c>
      <c r="H2236">
        <v>5</v>
      </c>
      <c r="I2236">
        <v>0</v>
      </c>
      <c r="J2236">
        <v>500</v>
      </c>
      <c r="K2236" s="1" t="s">
        <v>49</v>
      </c>
      <c r="L2236">
        <v>9</v>
      </c>
      <c r="M2236">
        <v>81.88</v>
      </c>
      <c r="N2236">
        <v>1.8</v>
      </c>
      <c r="Q2236">
        <v>80.08</v>
      </c>
      <c r="R2236" s="1"/>
    </row>
    <row r="2237" spans="1:18" x14ac:dyDescent="0.2">
      <c r="A2237" s="1" t="s">
        <v>53</v>
      </c>
      <c r="B2237">
        <v>2</v>
      </c>
      <c r="C2237" s="1" t="s">
        <v>662</v>
      </c>
      <c r="D2237" s="2">
        <v>45855</v>
      </c>
      <c r="E2237" s="1" t="s">
        <v>641</v>
      </c>
      <c r="F2237" s="1" t="s">
        <v>49</v>
      </c>
      <c r="G2237">
        <v>2</v>
      </c>
      <c r="H2237">
        <v>5</v>
      </c>
      <c r="I2237">
        <v>0</v>
      </c>
      <c r="J2237">
        <v>500</v>
      </c>
      <c r="K2237" s="1" t="s">
        <v>49</v>
      </c>
      <c r="L2237">
        <v>9</v>
      </c>
      <c r="M2237">
        <v>79.47</v>
      </c>
      <c r="N2237">
        <v>1.8</v>
      </c>
      <c r="Q2237">
        <v>77.67</v>
      </c>
      <c r="R2237" s="1"/>
    </row>
    <row r="2238" spans="1:18" x14ac:dyDescent="0.2">
      <c r="A2238" s="1" t="s">
        <v>46</v>
      </c>
      <c r="B2238">
        <v>3</v>
      </c>
      <c r="C2238" s="1" t="s">
        <v>650</v>
      </c>
      <c r="D2238" s="2">
        <v>45855</v>
      </c>
      <c r="E2238" s="1" t="s">
        <v>641</v>
      </c>
      <c r="F2238" s="1" t="s">
        <v>49</v>
      </c>
      <c r="G2238">
        <v>6</v>
      </c>
      <c r="H2238">
        <v>5</v>
      </c>
      <c r="I2238">
        <v>0</v>
      </c>
      <c r="J2238">
        <v>4000</v>
      </c>
      <c r="K2238" s="1" t="s">
        <v>49</v>
      </c>
      <c r="L2238">
        <v>9</v>
      </c>
      <c r="M2238">
        <v>286.27000000000004</v>
      </c>
      <c r="N2238">
        <v>5.3999999999999995</v>
      </c>
      <c r="Q2238">
        <v>280.87000000000006</v>
      </c>
      <c r="R2238" s="1"/>
    </row>
    <row r="2239" spans="1:18" x14ac:dyDescent="0.2">
      <c r="A2239" s="1" t="s">
        <v>53</v>
      </c>
      <c r="B2239">
        <v>3</v>
      </c>
      <c r="C2239" s="1" t="s">
        <v>650</v>
      </c>
      <c r="D2239" s="2">
        <v>45855</v>
      </c>
      <c r="E2239" s="1" t="s">
        <v>641</v>
      </c>
      <c r="F2239" s="1" t="s">
        <v>49</v>
      </c>
      <c r="G2239">
        <v>6</v>
      </c>
      <c r="H2239">
        <v>5</v>
      </c>
      <c r="I2239">
        <v>0</v>
      </c>
      <c r="J2239">
        <v>4000</v>
      </c>
      <c r="K2239" s="1" t="s">
        <v>49</v>
      </c>
      <c r="L2239">
        <v>10</v>
      </c>
      <c r="M2239">
        <v>285.89999999999998</v>
      </c>
      <c r="N2239">
        <v>6</v>
      </c>
      <c r="Q2239">
        <v>279.89999999999998</v>
      </c>
      <c r="R2239" s="1"/>
    </row>
    <row r="2240" spans="1:18" x14ac:dyDescent="0.2">
      <c r="A2240" s="1" t="s">
        <v>46</v>
      </c>
      <c r="B2240">
        <v>4</v>
      </c>
      <c r="C2240" s="1" t="s">
        <v>657</v>
      </c>
      <c r="D2240" s="2">
        <v>45855</v>
      </c>
      <c r="E2240" s="1" t="s">
        <v>658</v>
      </c>
      <c r="F2240" s="1" t="s">
        <v>49</v>
      </c>
      <c r="G2240">
        <v>28</v>
      </c>
      <c r="H2240" t="s">
        <v>134</v>
      </c>
      <c r="I2240" t="s">
        <v>94</v>
      </c>
      <c r="J2240">
        <v>1000</v>
      </c>
      <c r="K2240" s="1" t="s">
        <v>49</v>
      </c>
      <c r="L2240">
        <v>7</v>
      </c>
      <c r="M2240">
        <v>467.6</v>
      </c>
      <c r="N2240">
        <v>24.399999999999995</v>
      </c>
      <c r="Q2240">
        <v>443.20000000000005</v>
      </c>
      <c r="R2240" s="1"/>
    </row>
    <row r="2241" spans="1:18" x14ac:dyDescent="0.2">
      <c r="A2241" s="1" t="s">
        <v>46</v>
      </c>
      <c r="B2241">
        <v>4</v>
      </c>
      <c r="C2241" s="1" t="s">
        <v>663</v>
      </c>
      <c r="D2241" s="2">
        <v>45855</v>
      </c>
      <c r="E2241" s="1" t="s">
        <v>656</v>
      </c>
      <c r="F2241" s="1" t="s">
        <v>49</v>
      </c>
      <c r="G2241">
        <v>28</v>
      </c>
      <c r="H2241">
        <v>5</v>
      </c>
      <c r="I2241">
        <v>0</v>
      </c>
      <c r="J2241">
        <v>200</v>
      </c>
      <c r="K2241" s="1" t="s">
        <v>49</v>
      </c>
      <c r="L2241">
        <v>4</v>
      </c>
      <c r="M2241">
        <v>270.8</v>
      </c>
      <c r="N2241">
        <v>13.700000000000001</v>
      </c>
      <c r="Q2241">
        <v>257.10000000000002</v>
      </c>
      <c r="R2241" s="1"/>
    </row>
    <row r="2242" spans="1:18" x14ac:dyDescent="0.2">
      <c r="A2242" s="1" t="s">
        <v>53</v>
      </c>
      <c r="B2242">
        <v>4</v>
      </c>
      <c r="C2242" s="1" t="s">
        <v>657</v>
      </c>
      <c r="D2242" s="2">
        <v>45855</v>
      </c>
      <c r="E2242" s="1" t="s">
        <v>658</v>
      </c>
      <c r="F2242" s="1" t="s">
        <v>49</v>
      </c>
      <c r="G2242">
        <v>28</v>
      </c>
      <c r="H2242" t="s">
        <v>134</v>
      </c>
      <c r="I2242" t="s">
        <v>94</v>
      </c>
      <c r="J2242">
        <v>1000</v>
      </c>
      <c r="K2242" s="1" t="s">
        <v>49</v>
      </c>
      <c r="L2242">
        <v>2</v>
      </c>
      <c r="M2242">
        <v>130.80000000000001</v>
      </c>
      <c r="N2242">
        <v>4.5999999999999996</v>
      </c>
      <c r="Q2242">
        <v>126.20000000000002</v>
      </c>
      <c r="R2242" s="1"/>
    </row>
    <row r="2243" spans="1:18" x14ac:dyDescent="0.2">
      <c r="A2243" s="1" t="s">
        <v>53</v>
      </c>
      <c r="B2243">
        <v>4</v>
      </c>
      <c r="C2243" s="1" t="s">
        <v>88</v>
      </c>
      <c r="D2243" s="2">
        <v>45855</v>
      </c>
      <c r="E2243" s="1" t="s">
        <v>576</v>
      </c>
      <c r="F2243" s="1" t="s">
        <v>49</v>
      </c>
      <c r="G2243">
        <v>28</v>
      </c>
      <c r="H2243">
        <v>5</v>
      </c>
      <c r="I2243">
        <v>0</v>
      </c>
      <c r="J2243" t="s">
        <v>51</v>
      </c>
      <c r="K2243" s="1" t="s">
        <v>49</v>
      </c>
      <c r="L2243">
        <v>6</v>
      </c>
      <c r="M2243">
        <v>287.2</v>
      </c>
      <c r="N2243">
        <v>13.799999999999999</v>
      </c>
      <c r="Q2243">
        <v>273.39999999999998</v>
      </c>
      <c r="R2243" s="1"/>
    </row>
    <row r="2244" spans="1:18" x14ac:dyDescent="0.2">
      <c r="A2244" s="1" t="s">
        <v>53</v>
      </c>
      <c r="B2244">
        <v>4</v>
      </c>
      <c r="C2244" s="1" t="s">
        <v>491</v>
      </c>
      <c r="D2244" s="2">
        <v>45855</v>
      </c>
      <c r="E2244" s="1" t="s">
        <v>587</v>
      </c>
      <c r="F2244" s="1" t="s">
        <v>49</v>
      </c>
      <c r="G2244">
        <v>23</v>
      </c>
      <c r="H2244" t="s">
        <v>99</v>
      </c>
      <c r="I2244" t="s">
        <v>100</v>
      </c>
      <c r="J2244">
        <v>110</v>
      </c>
      <c r="K2244" s="1" t="s">
        <v>49</v>
      </c>
      <c r="L2244">
        <v>4</v>
      </c>
      <c r="M2244">
        <v>183</v>
      </c>
      <c r="N2244">
        <v>7.6</v>
      </c>
      <c r="Q2244">
        <v>175.4</v>
      </c>
      <c r="R2244" s="1"/>
    </row>
    <row r="2245" spans="1:18" x14ac:dyDescent="0.2">
      <c r="A2245" s="1" t="s">
        <v>46</v>
      </c>
      <c r="B2245">
        <v>5</v>
      </c>
      <c r="C2245" s="1" t="s">
        <v>617</v>
      </c>
      <c r="D2245" s="2">
        <v>45855</v>
      </c>
      <c r="E2245" s="1" t="s">
        <v>613</v>
      </c>
      <c r="F2245" s="1" t="s">
        <v>49</v>
      </c>
      <c r="G2245">
        <v>13</v>
      </c>
      <c r="H2245">
        <v>6.5</v>
      </c>
      <c r="I2245">
        <v>0</v>
      </c>
      <c r="J2245">
        <v>400</v>
      </c>
      <c r="K2245" s="1" t="s">
        <v>49</v>
      </c>
      <c r="L2245">
        <v>4</v>
      </c>
      <c r="M2245">
        <v>158.1</v>
      </c>
      <c r="N2245">
        <v>6.4</v>
      </c>
      <c r="Q2245">
        <v>151.69999999999999</v>
      </c>
      <c r="R2245" s="1"/>
    </row>
    <row r="2246" spans="1:18" x14ac:dyDescent="0.2">
      <c r="A2246" s="1" t="s">
        <v>46</v>
      </c>
      <c r="B2246">
        <v>5</v>
      </c>
      <c r="C2246" s="1" t="s">
        <v>87</v>
      </c>
      <c r="D2246" s="2">
        <v>45855</v>
      </c>
      <c r="E2246" s="1" t="s">
        <v>576</v>
      </c>
      <c r="F2246" s="1" t="s">
        <v>49</v>
      </c>
      <c r="G2246">
        <v>14</v>
      </c>
      <c r="H2246">
        <v>5</v>
      </c>
      <c r="I2246">
        <v>0</v>
      </c>
      <c r="J2246" t="s">
        <v>51</v>
      </c>
      <c r="K2246" s="1" t="s">
        <v>49</v>
      </c>
      <c r="L2246">
        <v>6</v>
      </c>
      <c r="M2246">
        <v>256.89999999999998</v>
      </c>
      <c r="N2246">
        <v>10.199999999999999</v>
      </c>
      <c r="Q2246">
        <v>246.7</v>
      </c>
      <c r="R2246" s="1"/>
    </row>
    <row r="2247" spans="1:18" x14ac:dyDescent="0.2">
      <c r="A2247" s="1" t="s">
        <v>53</v>
      </c>
      <c r="B2247">
        <v>5</v>
      </c>
      <c r="C2247" s="1" t="s">
        <v>651</v>
      </c>
      <c r="D2247" s="2">
        <v>45855</v>
      </c>
      <c r="E2247" s="1" t="s">
        <v>652</v>
      </c>
      <c r="F2247" s="1" t="s">
        <v>49</v>
      </c>
      <c r="G2247">
        <v>14</v>
      </c>
      <c r="H2247" t="s">
        <v>93</v>
      </c>
      <c r="I2247" t="s">
        <v>135</v>
      </c>
      <c r="J2247">
        <v>100</v>
      </c>
      <c r="K2247" s="1" t="s">
        <v>49</v>
      </c>
      <c r="L2247">
        <v>1</v>
      </c>
      <c r="M2247">
        <v>36.4</v>
      </c>
      <c r="N2247">
        <v>1.7</v>
      </c>
      <c r="Q2247">
        <v>34.699999999999996</v>
      </c>
      <c r="R2247" s="1"/>
    </row>
    <row r="2248" spans="1:18" x14ac:dyDescent="0.2">
      <c r="A2248" s="1" t="s">
        <v>53</v>
      </c>
      <c r="B2248">
        <v>5</v>
      </c>
      <c r="C2248" s="1" t="s">
        <v>634</v>
      </c>
      <c r="D2248" s="2">
        <v>45855</v>
      </c>
      <c r="E2248" s="1" t="s">
        <v>635</v>
      </c>
      <c r="F2248" s="1" t="s">
        <v>49</v>
      </c>
      <c r="G2248">
        <v>14</v>
      </c>
      <c r="H2248" t="s">
        <v>160</v>
      </c>
      <c r="I2248" t="s">
        <v>94</v>
      </c>
      <c r="J2248">
        <v>1000</v>
      </c>
      <c r="K2248" s="1" t="s">
        <v>49</v>
      </c>
      <c r="L2248">
        <v>2</v>
      </c>
      <c r="M2248">
        <v>73.650000000000006</v>
      </c>
      <c r="N2248">
        <v>3.4</v>
      </c>
      <c r="Q2248">
        <v>70.25</v>
      </c>
      <c r="R2248" s="1"/>
    </row>
    <row r="2249" spans="1:18" x14ac:dyDescent="0.2">
      <c r="A2249" s="1" t="s">
        <v>53</v>
      </c>
      <c r="B2249">
        <v>5</v>
      </c>
      <c r="C2249" s="1" t="s">
        <v>534</v>
      </c>
      <c r="D2249" s="2">
        <v>45855</v>
      </c>
      <c r="E2249" s="1" t="s">
        <v>664</v>
      </c>
      <c r="F2249" s="1" t="s">
        <v>49</v>
      </c>
      <c r="G2249">
        <v>17</v>
      </c>
      <c r="H2249">
        <v>6.5</v>
      </c>
      <c r="I2249">
        <v>0</v>
      </c>
      <c r="J2249">
        <v>400</v>
      </c>
      <c r="K2249" s="1" t="s">
        <v>49</v>
      </c>
      <c r="L2249">
        <v>5</v>
      </c>
      <c r="M2249">
        <v>178.8</v>
      </c>
      <c r="N2249">
        <v>0.85000000000000009</v>
      </c>
      <c r="Q2249">
        <v>177.95000000000002</v>
      </c>
      <c r="R2249" s="1"/>
    </row>
    <row r="2250" spans="1:18" x14ac:dyDescent="0.2">
      <c r="A2250" s="1" t="s">
        <v>46</v>
      </c>
      <c r="B2250">
        <v>1</v>
      </c>
      <c r="C2250" s="1" t="s">
        <v>74</v>
      </c>
      <c r="D2250" s="2">
        <v>45856</v>
      </c>
      <c r="E2250" s="1" t="s">
        <v>576</v>
      </c>
      <c r="F2250" s="1" t="s">
        <v>49</v>
      </c>
      <c r="G2250">
        <v>4</v>
      </c>
      <c r="H2250" t="s">
        <v>76</v>
      </c>
      <c r="I2250">
        <v>0</v>
      </c>
      <c r="J2250" t="s">
        <v>51</v>
      </c>
      <c r="K2250" s="1" t="s">
        <v>49</v>
      </c>
      <c r="L2250">
        <v>8</v>
      </c>
      <c r="M2250">
        <v>165.4</v>
      </c>
      <c r="N2250">
        <v>3.2</v>
      </c>
      <c r="O2250">
        <v>23.5</v>
      </c>
      <c r="Q2250">
        <v>162.20000000000002</v>
      </c>
      <c r="R2250" s="1"/>
    </row>
    <row r="2251" spans="1:18" x14ac:dyDescent="0.2">
      <c r="A2251" s="1" t="s">
        <v>53</v>
      </c>
      <c r="B2251">
        <v>1</v>
      </c>
      <c r="C2251" s="1" t="s">
        <v>74</v>
      </c>
      <c r="D2251" s="2">
        <v>45856</v>
      </c>
      <c r="E2251" s="1" t="s">
        <v>576</v>
      </c>
      <c r="F2251" s="1" t="s">
        <v>49</v>
      </c>
      <c r="G2251">
        <v>4</v>
      </c>
      <c r="H2251" t="s">
        <v>76</v>
      </c>
      <c r="I2251">
        <v>0</v>
      </c>
      <c r="J2251" t="s">
        <v>51</v>
      </c>
      <c r="K2251" s="1" t="s">
        <v>49</v>
      </c>
      <c r="L2251">
        <v>11</v>
      </c>
      <c r="M2251">
        <v>206.24</v>
      </c>
      <c r="N2251">
        <v>4.4000000000000004</v>
      </c>
      <c r="O2251">
        <v>48.5</v>
      </c>
      <c r="Q2251">
        <v>201.84</v>
      </c>
      <c r="R2251" s="1"/>
    </row>
    <row r="2252" spans="1:18" x14ac:dyDescent="0.2">
      <c r="A2252" s="1" t="s">
        <v>46</v>
      </c>
      <c r="B2252">
        <v>2</v>
      </c>
      <c r="C2252" s="1" t="s">
        <v>54</v>
      </c>
      <c r="D2252" s="2">
        <v>45856</v>
      </c>
      <c r="E2252" s="1" t="s">
        <v>576</v>
      </c>
      <c r="F2252" s="1" t="s">
        <v>49</v>
      </c>
      <c r="G2252">
        <v>2</v>
      </c>
      <c r="H2252" t="s">
        <v>76</v>
      </c>
      <c r="I2252">
        <v>0</v>
      </c>
      <c r="J2252" t="s">
        <v>51</v>
      </c>
      <c r="K2252" s="1" t="s">
        <v>49</v>
      </c>
      <c r="L2252">
        <v>9</v>
      </c>
      <c r="M2252">
        <v>81.800000000000011</v>
      </c>
      <c r="N2252">
        <v>1.8</v>
      </c>
      <c r="Q2252">
        <v>80.000000000000014</v>
      </c>
      <c r="R2252" s="1"/>
    </row>
    <row r="2253" spans="1:18" x14ac:dyDescent="0.2">
      <c r="A2253" s="1" t="s">
        <v>53</v>
      </c>
      <c r="B2253">
        <v>2</v>
      </c>
      <c r="C2253" s="1" t="s">
        <v>54</v>
      </c>
      <c r="D2253" s="2">
        <v>45856</v>
      </c>
      <c r="E2253" s="1" t="s">
        <v>576</v>
      </c>
      <c r="F2253" s="1" t="s">
        <v>49</v>
      </c>
      <c r="G2253">
        <v>2</v>
      </c>
      <c r="H2253" t="s">
        <v>76</v>
      </c>
      <c r="I2253">
        <v>0</v>
      </c>
      <c r="J2253" t="s">
        <v>51</v>
      </c>
      <c r="K2253" s="1" t="s">
        <v>49</v>
      </c>
      <c r="L2253">
        <v>10</v>
      </c>
      <c r="M2253">
        <v>89.4</v>
      </c>
      <c r="N2253">
        <v>2</v>
      </c>
      <c r="Q2253">
        <v>87.4</v>
      </c>
      <c r="R2253" s="1"/>
    </row>
    <row r="2254" spans="1:18" x14ac:dyDescent="0.2">
      <c r="A2254" s="1" t="s">
        <v>46</v>
      </c>
      <c r="B2254">
        <v>3</v>
      </c>
      <c r="C2254" s="1" t="s">
        <v>650</v>
      </c>
      <c r="D2254" s="2">
        <v>45856</v>
      </c>
      <c r="E2254" s="1" t="s">
        <v>641</v>
      </c>
      <c r="F2254" s="1" t="s">
        <v>49</v>
      </c>
      <c r="G2254">
        <v>6</v>
      </c>
      <c r="H2254">
        <v>5</v>
      </c>
      <c r="I2254">
        <v>0</v>
      </c>
      <c r="J2254">
        <v>4000</v>
      </c>
      <c r="K2254" s="1" t="s">
        <v>49</v>
      </c>
      <c r="L2254">
        <v>8</v>
      </c>
      <c r="M2254">
        <v>264.52000000000004</v>
      </c>
      <c r="N2254">
        <v>7.2</v>
      </c>
      <c r="Q2254">
        <v>257.32000000000005</v>
      </c>
      <c r="R2254" s="1"/>
    </row>
    <row r="2255" spans="1:18" x14ac:dyDescent="0.2">
      <c r="A2255" s="1" t="s">
        <v>53</v>
      </c>
      <c r="B2255">
        <v>3</v>
      </c>
      <c r="C2255" s="1" t="s">
        <v>650</v>
      </c>
      <c r="D2255" s="2">
        <v>45856</v>
      </c>
      <c r="E2255" s="1" t="s">
        <v>641</v>
      </c>
      <c r="F2255" s="1" t="s">
        <v>49</v>
      </c>
      <c r="G2255">
        <v>6</v>
      </c>
      <c r="H2255">
        <v>5</v>
      </c>
      <c r="I2255">
        <v>0</v>
      </c>
      <c r="J2255">
        <v>4000</v>
      </c>
      <c r="K2255" s="1" t="s">
        <v>49</v>
      </c>
      <c r="L2255">
        <v>8</v>
      </c>
      <c r="M2255">
        <v>233.39999999999998</v>
      </c>
      <c r="N2255">
        <v>7.2</v>
      </c>
      <c r="Q2255">
        <v>226.2</v>
      </c>
      <c r="R2255" s="1"/>
    </row>
    <row r="2256" spans="1:18" x14ac:dyDescent="0.2">
      <c r="A2256" s="1" t="s">
        <v>46</v>
      </c>
      <c r="B2256">
        <v>4</v>
      </c>
      <c r="C2256" s="1" t="s">
        <v>491</v>
      </c>
      <c r="D2256" s="2">
        <v>45856</v>
      </c>
      <c r="E2256" s="1" t="s">
        <v>587</v>
      </c>
      <c r="F2256" s="1" t="s">
        <v>49</v>
      </c>
      <c r="G2256">
        <v>23</v>
      </c>
      <c r="H2256" t="s">
        <v>99</v>
      </c>
      <c r="I2256" t="s">
        <v>100</v>
      </c>
      <c r="J2256">
        <v>110</v>
      </c>
      <c r="K2256" s="1" t="s">
        <v>49</v>
      </c>
      <c r="L2256">
        <v>4</v>
      </c>
      <c r="M2256">
        <v>232.14999999999998</v>
      </c>
      <c r="N2256">
        <v>10.4</v>
      </c>
      <c r="Q2256">
        <v>221.74999999999997</v>
      </c>
      <c r="R2256" s="1"/>
    </row>
    <row r="2257" spans="1:18" x14ac:dyDescent="0.2">
      <c r="A2257" s="1" t="s">
        <v>46</v>
      </c>
      <c r="B2257">
        <v>4</v>
      </c>
      <c r="C2257" s="1" t="s">
        <v>665</v>
      </c>
      <c r="D2257" s="2">
        <v>45856</v>
      </c>
      <c r="E2257" s="1" t="s">
        <v>666</v>
      </c>
      <c r="F2257" s="1" t="s">
        <v>49</v>
      </c>
      <c r="G2257">
        <v>20</v>
      </c>
      <c r="H2257" t="s">
        <v>93</v>
      </c>
      <c r="I2257" t="s">
        <v>135</v>
      </c>
      <c r="J2257">
        <v>400</v>
      </c>
      <c r="K2257" s="1" t="s">
        <v>49</v>
      </c>
      <c r="L2257">
        <v>9</v>
      </c>
      <c r="M2257">
        <v>459.48</v>
      </c>
      <c r="N2257">
        <v>22.5</v>
      </c>
      <c r="Q2257">
        <v>436.98</v>
      </c>
      <c r="R2257" s="1"/>
    </row>
    <row r="2258" spans="1:18" x14ac:dyDescent="0.2">
      <c r="A2258" s="1" t="s">
        <v>53</v>
      </c>
      <c r="B2258">
        <v>4</v>
      </c>
      <c r="C2258" s="1" t="s">
        <v>667</v>
      </c>
      <c r="D2258" s="2">
        <v>45856</v>
      </c>
      <c r="E2258" s="1" t="s">
        <v>666</v>
      </c>
      <c r="F2258" s="1" t="s">
        <v>49</v>
      </c>
      <c r="G2258">
        <v>20</v>
      </c>
      <c r="H2258" t="s">
        <v>93</v>
      </c>
      <c r="I2258" t="s">
        <v>135</v>
      </c>
      <c r="J2258">
        <v>300</v>
      </c>
      <c r="K2258" s="1" t="s">
        <v>49</v>
      </c>
      <c r="L2258">
        <v>5</v>
      </c>
      <c r="M2258">
        <v>249.79999999999998</v>
      </c>
      <c r="N2258">
        <v>12.5</v>
      </c>
      <c r="Q2258">
        <v>237.29999999999998</v>
      </c>
      <c r="R2258" s="1"/>
    </row>
    <row r="2259" spans="1:18" x14ac:dyDescent="0.2">
      <c r="A2259" s="1" t="s">
        <v>53</v>
      </c>
      <c r="B2259">
        <v>4</v>
      </c>
      <c r="C2259" s="1" t="s">
        <v>668</v>
      </c>
      <c r="D2259" s="2">
        <v>45856</v>
      </c>
      <c r="E2259" s="1" t="s">
        <v>658</v>
      </c>
      <c r="F2259" s="1" t="s">
        <v>49</v>
      </c>
      <c r="G2259">
        <v>20</v>
      </c>
      <c r="H2259" t="s">
        <v>134</v>
      </c>
      <c r="I2259" t="s">
        <v>94</v>
      </c>
      <c r="J2259">
        <v>500</v>
      </c>
      <c r="K2259" s="1" t="s">
        <v>49</v>
      </c>
      <c r="L2259">
        <v>8</v>
      </c>
      <c r="M2259">
        <v>441.59999999999997</v>
      </c>
      <c r="N2259">
        <v>20</v>
      </c>
      <c r="Q2259">
        <v>421.59999999999997</v>
      </c>
      <c r="R2259" s="1"/>
    </row>
    <row r="2260" spans="1:18" x14ac:dyDescent="0.2">
      <c r="A2260" s="1" t="s">
        <v>46</v>
      </c>
      <c r="B2260">
        <v>5</v>
      </c>
      <c r="C2260" s="1" t="s">
        <v>263</v>
      </c>
      <c r="D2260" s="2">
        <v>45856</v>
      </c>
      <c r="E2260" s="1" t="s">
        <v>576</v>
      </c>
      <c r="F2260" s="1" t="s">
        <v>49</v>
      </c>
      <c r="G2260">
        <v>11</v>
      </c>
      <c r="H2260">
        <v>5</v>
      </c>
      <c r="I2260">
        <v>0</v>
      </c>
      <c r="J2260" t="s">
        <v>51</v>
      </c>
      <c r="K2260" s="1" t="s">
        <v>49</v>
      </c>
      <c r="L2260">
        <v>9</v>
      </c>
      <c r="M2260">
        <v>432.69</v>
      </c>
      <c r="N2260">
        <v>11.700000000000001</v>
      </c>
      <c r="Q2260">
        <v>420.99</v>
      </c>
      <c r="R2260" s="1"/>
    </row>
    <row r="2261" spans="1:18" x14ac:dyDescent="0.2">
      <c r="A2261" s="1" t="s">
        <v>53</v>
      </c>
      <c r="B2261">
        <v>5</v>
      </c>
      <c r="C2261" s="1" t="s">
        <v>263</v>
      </c>
      <c r="D2261" s="2">
        <v>45856</v>
      </c>
      <c r="E2261" s="1" t="s">
        <v>576</v>
      </c>
      <c r="F2261" s="1" t="s">
        <v>49</v>
      </c>
      <c r="G2261">
        <v>11</v>
      </c>
      <c r="H2261">
        <v>5</v>
      </c>
      <c r="I2261">
        <v>0</v>
      </c>
      <c r="J2261" t="s">
        <v>51</v>
      </c>
      <c r="K2261" s="1" t="s">
        <v>49</v>
      </c>
      <c r="L2261">
        <v>11</v>
      </c>
      <c r="M2261">
        <v>451.4</v>
      </c>
      <c r="N2261">
        <v>1.1000000000000001</v>
      </c>
      <c r="Q2261">
        <v>450.29999999999995</v>
      </c>
      <c r="R2261" s="1"/>
    </row>
    <row r="2262" spans="1:18" x14ac:dyDescent="0.2">
      <c r="A2262" s="1" t="s">
        <v>46</v>
      </c>
      <c r="B2262">
        <v>1</v>
      </c>
      <c r="C2262" s="1" t="s">
        <v>640</v>
      </c>
      <c r="D2262" s="2">
        <v>45857</v>
      </c>
      <c r="E2262" s="1" t="s">
        <v>641</v>
      </c>
      <c r="F2262" s="1" t="s">
        <v>49</v>
      </c>
      <c r="G2262">
        <v>4</v>
      </c>
      <c r="H2262">
        <v>5</v>
      </c>
      <c r="I2262">
        <v>0</v>
      </c>
      <c r="J2262">
        <v>2000</v>
      </c>
      <c r="K2262" s="1" t="s">
        <v>49</v>
      </c>
      <c r="L2262">
        <v>10</v>
      </c>
      <c r="M2262">
        <v>187.39999999999998</v>
      </c>
      <c r="N2262">
        <v>4</v>
      </c>
      <c r="O2262">
        <v>30</v>
      </c>
      <c r="Q2262">
        <v>183.39999999999998</v>
      </c>
      <c r="R2262" s="1"/>
    </row>
    <row r="2263" spans="1:18" x14ac:dyDescent="0.2">
      <c r="A2263" s="1" t="s">
        <v>53</v>
      </c>
      <c r="B2263">
        <v>1</v>
      </c>
      <c r="C2263" s="1" t="s">
        <v>640</v>
      </c>
      <c r="D2263" s="2">
        <v>45857</v>
      </c>
      <c r="E2263" s="1" t="s">
        <v>641</v>
      </c>
      <c r="F2263" s="1" t="s">
        <v>49</v>
      </c>
      <c r="G2263">
        <v>4</v>
      </c>
      <c r="H2263">
        <v>5</v>
      </c>
      <c r="I2263">
        <v>0</v>
      </c>
      <c r="J2263">
        <v>2000</v>
      </c>
      <c r="K2263" s="1" t="s">
        <v>49</v>
      </c>
      <c r="L2263">
        <v>7</v>
      </c>
      <c r="M2263">
        <v>152.59</v>
      </c>
      <c r="N2263">
        <v>2.8000000000000003</v>
      </c>
      <c r="O2263">
        <v>23</v>
      </c>
      <c r="Q2263">
        <v>149.79</v>
      </c>
      <c r="R2263" s="1"/>
    </row>
    <row r="2264" spans="1:18" x14ac:dyDescent="0.2">
      <c r="A2264" s="1" t="s">
        <v>46</v>
      </c>
      <c r="B2264">
        <v>2</v>
      </c>
      <c r="C2264" s="1" t="s">
        <v>669</v>
      </c>
      <c r="D2264" s="2">
        <v>45857</v>
      </c>
      <c r="E2264" s="1" t="s">
        <v>620</v>
      </c>
      <c r="F2264" s="1" t="s">
        <v>49</v>
      </c>
      <c r="G2264">
        <v>2.5</v>
      </c>
      <c r="H2264">
        <v>5</v>
      </c>
      <c r="I2264">
        <v>0</v>
      </c>
      <c r="J2264">
        <v>250</v>
      </c>
      <c r="K2264" s="1" t="s">
        <v>49</v>
      </c>
      <c r="L2264">
        <v>7</v>
      </c>
      <c r="M2264">
        <v>74.48</v>
      </c>
      <c r="N2264">
        <v>1.75</v>
      </c>
      <c r="Q2264">
        <v>72.73</v>
      </c>
      <c r="R2264" s="1"/>
    </row>
    <row r="2265" spans="1:18" x14ac:dyDescent="0.2">
      <c r="A2265" s="1" t="s">
        <v>46</v>
      </c>
      <c r="B2265">
        <v>2</v>
      </c>
      <c r="C2265" s="1" t="s">
        <v>669</v>
      </c>
      <c r="D2265" s="2">
        <v>45857</v>
      </c>
      <c r="E2265" s="1" t="s">
        <v>620</v>
      </c>
      <c r="F2265" s="1" t="s">
        <v>49</v>
      </c>
      <c r="G2265">
        <v>2.5</v>
      </c>
      <c r="H2265">
        <v>5</v>
      </c>
      <c r="I2265">
        <v>0</v>
      </c>
      <c r="J2265">
        <v>250</v>
      </c>
      <c r="K2265" s="1" t="s">
        <v>49</v>
      </c>
      <c r="L2265">
        <v>2</v>
      </c>
      <c r="M2265">
        <v>19</v>
      </c>
      <c r="N2265">
        <v>0.5</v>
      </c>
      <c r="Q2265">
        <v>18.5</v>
      </c>
      <c r="R2265" s="1"/>
    </row>
    <row r="2266" spans="1:18" x14ac:dyDescent="0.2">
      <c r="A2266" s="1" t="s">
        <v>53</v>
      </c>
      <c r="B2266">
        <v>2</v>
      </c>
      <c r="C2266" s="1" t="s">
        <v>669</v>
      </c>
      <c r="D2266" s="2">
        <v>45857</v>
      </c>
      <c r="E2266" s="1" t="s">
        <v>620</v>
      </c>
      <c r="F2266" s="1" t="s">
        <v>49</v>
      </c>
      <c r="G2266">
        <v>2.5</v>
      </c>
      <c r="H2266">
        <v>5</v>
      </c>
      <c r="I2266">
        <v>0</v>
      </c>
      <c r="J2266">
        <v>250</v>
      </c>
      <c r="K2266" s="1" t="s">
        <v>49</v>
      </c>
      <c r="L2266">
        <v>8</v>
      </c>
      <c r="M2266">
        <v>84.320000000000007</v>
      </c>
      <c r="N2266">
        <v>2</v>
      </c>
      <c r="Q2266">
        <v>82.320000000000007</v>
      </c>
      <c r="R2266" s="1"/>
    </row>
    <row r="2267" spans="1:18" x14ac:dyDescent="0.2">
      <c r="A2267" s="1" t="s">
        <v>46</v>
      </c>
      <c r="B2267">
        <v>3</v>
      </c>
      <c r="C2267" s="1" t="s">
        <v>650</v>
      </c>
      <c r="D2267" s="2">
        <v>45857</v>
      </c>
      <c r="E2267" s="1" t="s">
        <v>641</v>
      </c>
      <c r="F2267" s="1" t="s">
        <v>49</v>
      </c>
      <c r="G2267">
        <v>6</v>
      </c>
      <c r="H2267">
        <v>5</v>
      </c>
      <c r="I2267">
        <v>0</v>
      </c>
      <c r="J2267">
        <v>4000</v>
      </c>
      <c r="K2267" s="1" t="s">
        <v>49</v>
      </c>
      <c r="L2267">
        <v>4</v>
      </c>
      <c r="M2267">
        <v>137.63</v>
      </c>
      <c r="N2267">
        <v>2.8</v>
      </c>
      <c r="Q2267">
        <v>134.82999999999998</v>
      </c>
      <c r="R2267" s="1"/>
    </row>
    <row r="2268" spans="1:18" x14ac:dyDescent="0.2">
      <c r="A2268" s="1" t="s">
        <v>46</v>
      </c>
      <c r="B2268">
        <v>3</v>
      </c>
      <c r="C2268" s="1" t="s">
        <v>670</v>
      </c>
      <c r="D2268" s="2">
        <v>45857</v>
      </c>
      <c r="E2268" s="1" t="s">
        <v>582</v>
      </c>
      <c r="F2268" s="1" t="s">
        <v>49</v>
      </c>
      <c r="G2268">
        <v>8</v>
      </c>
      <c r="H2268">
        <v>10</v>
      </c>
      <c r="I2268">
        <v>0</v>
      </c>
      <c r="J2268">
        <v>150</v>
      </c>
      <c r="K2268" s="1" t="s">
        <v>49</v>
      </c>
      <c r="L2268">
        <v>4</v>
      </c>
      <c r="M2268">
        <v>130.69999999999999</v>
      </c>
      <c r="N2268">
        <v>3.2</v>
      </c>
      <c r="Q2268">
        <v>127.49999999999999</v>
      </c>
      <c r="R2268" s="1"/>
    </row>
    <row r="2269" spans="1:18" x14ac:dyDescent="0.2">
      <c r="A2269" s="1" t="s">
        <v>46</v>
      </c>
      <c r="B2269">
        <v>3</v>
      </c>
      <c r="C2269" s="1" t="s">
        <v>670</v>
      </c>
      <c r="D2269" s="2">
        <v>45857</v>
      </c>
      <c r="E2269" s="1" t="s">
        <v>582</v>
      </c>
      <c r="F2269" s="1" t="s">
        <v>49</v>
      </c>
      <c r="G2269">
        <v>8</v>
      </c>
      <c r="H2269">
        <v>10</v>
      </c>
      <c r="I2269">
        <v>0</v>
      </c>
      <c r="J2269">
        <v>150</v>
      </c>
      <c r="K2269" s="1" t="s">
        <v>49</v>
      </c>
      <c r="L2269">
        <v>1</v>
      </c>
      <c r="M2269">
        <v>34.299999999999997</v>
      </c>
      <c r="N2269">
        <v>0.8</v>
      </c>
      <c r="Q2269">
        <v>33.5</v>
      </c>
      <c r="R2269" s="1"/>
    </row>
    <row r="2270" spans="1:18" x14ac:dyDescent="0.2">
      <c r="A2270" s="1" t="s">
        <v>53</v>
      </c>
      <c r="B2270">
        <v>3</v>
      </c>
      <c r="C2270" s="1" t="s">
        <v>83</v>
      </c>
      <c r="D2270" s="2">
        <v>45857</v>
      </c>
      <c r="E2270" s="1" t="s">
        <v>576</v>
      </c>
      <c r="F2270" s="1" t="s">
        <v>49</v>
      </c>
      <c r="G2270">
        <v>8</v>
      </c>
      <c r="H2270">
        <v>5</v>
      </c>
      <c r="I2270">
        <v>0</v>
      </c>
      <c r="J2270" t="s">
        <v>51</v>
      </c>
      <c r="K2270" s="1" t="s">
        <v>49</v>
      </c>
      <c r="L2270">
        <v>8</v>
      </c>
      <c r="M2270">
        <v>256</v>
      </c>
      <c r="N2270">
        <v>6.4</v>
      </c>
      <c r="Q2270">
        <v>249.6</v>
      </c>
      <c r="R2270" s="1"/>
    </row>
    <row r="2271" spans="1:18" x14ac:dyDescent="0.2">
      <c r="A2271" s="1" t="s">
        <v>46</v>
      </c>
      <c r="B2271">
        <v>4</v>
      </c>
      <c r="C2271" s="1" t="s">
        <v>668</v>
      </c>
      <c r="D2271" s="2">
        <v>45857</v>
      </c>
      <c r="E2271" s="1" t="s">
        <v>658</v>
      </c>
      <c r="F2271" s="1" t="s">
        <v>49</v>
      </c>
      <c r="G2271">
        <v>20</v>
      </c>
      <c r="H2271" t="s">
        <v>134</v>
      </c>
      <c r="I2271" t="s">
        <v>94</v>
      </c>
      <c r="J2271">
        <v>500</v>
      </c>
      <c r="K2271" s="1" t="s">
        <v>49</v>
      </c>
      <c r="L2271">
        <v>3</v>
      </c>
      <c r="M2271">
        <v>159.1</v>
      </c>
      <c r="N2271">
        <v>7.3000000000000007</v>
      </c>
      <c r="Q2271">
        <v>151.79999999999998</v>
      </c>
      <c r="R2271" s="1"/>
    </row>
    <row r="2272" spans="1:18" x14ac:dyDescent="0.2">
      <c r="A2272" s="1" t="s">
        <v>46</v>
      </c>
      <c r="B2272">
        <v>4</v>
      </c>
      <c r="C2272" s="1" t="s">
        <v>668</v>
      </c>
      <c r="D2272" s="2">
        <v>45857</v>
      </c>
      <c r="E2272" s="1" t="s">
        <v>658</v>
      </c>
      <c r="F2272" s="1" t="s">
        <v>49</v>
      </c>
      <c r="G2272">
        <v>20</v>
      </c>
      <c r="H2272" t="s">
        <v>134</v>
      </c>
      <c r="I2272" t="s">
        <v>94</v>
      </c>
      <c r="J2272">
        <v>500</v>
      </c>
      <c r="K2272" s="1" t="s">
        <v>49</v>
      </c>
      <c r="L2272">
        <v>2</v>
      </c>
      <c r="M2272">
        <v>77.7</v>
      </c>
      <c r="N2272">
        <v>4.8</v>
      </c>
      <c r="Q2272">
        <v>72.900000000000006</v>
      </c>
      <c r="R2272" s="1"/>
    </row>
    <row r="2273" spans="1:18" x14ac:dyDescent="0.2">
      <c r="A2273" s="1" t="s">
        <v>46</v>
      </c>
      <c r="B2273">
        <v>4</v>
      </c>
      <c r="C2273" s="1" t="s">
        <v>671</v>
      </c>
      <c r="D2273" s="2">
        <v>45857</v>
      </c>
      <c r="E2273" s="1" t="s">
        <v>658</v>
      </c>
      <c r="F2273" s="1" t="s">
        <v>49</v>
      </c>
      <c r="G2273">
        <v>22</v>
      </c>
      <c r="H2273" t="s">
        <v>134</v>
      </c>
      <c r="I2273" t="s">
        <v>94</v>
      </c>
      <c r="J2273">
        <v>1000</v>
      </c>
      <c r="K2273" s="1" t="s">
        <v>49</v>
      </c>
      <c r="L2273">
        <v>7</v>
      </c>
      <c r="M2273">
        <v>427.45000000000005</v>
      </c>
      <c r="N2273">
        <v>18.599999999999998</v>
      </c>
      <c r="Q2273">
        <v>408.85</v>
      </c>
      <c r="R2273" s="1"/>
    </row>
    <row r="2274" spans="1:18" x14ac:dyDescent="0.2">
      <c r="A2274" s="1" t="s">
        <v>53</v>
      </c>
      <c r="B2274">
        <v>4</v>
      </c>
      <c r="C2274" s="1" t="s">
        <v>671</v>
      </c>
      <c r="D2274" s="2">
        <v>45857</v>
      </c>
      <c r="E2274" s="1" t="s">
        <v>658</v>
      </c>
      <c r="F2274" s="1" t="s">
        <v>49</v>
      </c>
      <c r="G2274">
        <v>22</v>
      </c>
      <c r="H2274" t="s">
        <v>134</v>
      </c>
      <c r="I2274" t="s">
        <v>94</v>
      </c>
      <c r="J2274">
        <v>1000</v>
      </c>
      <c r="K2274" s="1" t="s">
        <v>49</v>
      </c>
      <c r="L2274">
        <v>11</v>
      </c>
      <c r="M2274">
        <v>644.6</v>
      </c>
      <c r="N2274">
        <v>30.799999999999997</v>
      </c>
      <c r="Q2274">
        <v>613.80000000000007</v>
      </c>
      <c r="R2274" s="1"/>
    </row>
    <row r="2275" spans="1:18" x14ac:dyDescent="0.2">
      <c r="A2275" s="1" t="s">
        <v>46</v>
      </c>
      <c r="B2275">
        <v>5</v>
      </c>
      <c r="C2275" s="1" t="s">
        <v>263</v>
      </c>
      <c r="D2275" s="2">
        <v>45857</v>
      </c>
      <c r="E2275" s="1" t="s">
        <v>576</v>
      </c>
      <c r="F2275" s="1" t="s">
        <v>49</v>
      </c>
      <c r="G2275">
        <v>11</v>
      </c>
      <c r="H2275">
        <v>5</v>
      </c>
      <c r="I2275">
        <v>0</v>
      </c>
      <c r="J2275" t="s">
        <v>51</v>
      </c>
      <c r="K2275" s="1" t="s">
        <v>49</v>
      </c>
      <c r="L2275">
        <v>3</v>
      </c>
      <c r="M2275">
        <v>113.9</v>
      </c>
      <c r="N2275">
        <v>0.30000000000000004</v>
      </c>
      <c r="Q2275">
        <v>113.60000000000001</v>
      </c>
      <c r="R2275" s="1"/>
    </row>
    <row r="2276" spans="1:18" x14ac:dyDescent="0.2">
      <c r="A2276" s="1" t="s">
        <v>46</v>
      </c>
      <c r="B2276">
        <v>5</v>
      </c>
      <c r="C2276" s="1" t="s">
        <v>58</v>
      </c>
      <c r="D2276" s="2">
        <v>45857</v>
      </c>
      <c r="E2276" s="1" t="s">
        <v>576</v>
      </c>
      <c r="F2276" s="1" t="s">
        <v>49</v>
      </c>
      <c r="G2276">
        <v>12</v>
      </c>
      <c r="H2276">
        <v>5</v>
      </c>
      <c r="I2276">
        <v>0</v>
      </c>
      <c r="J2276" t="s">
        <v>51</v>
      </c>
      <c r="K2276" s="1" t="s">
        <v>49</v>
      </c>
      <c r="L2276">
        <v>9</v>
      </c>
      <c r="M2276">
        <v>419.40999999999997</v>
      </c>
      <c r="N2276">
        <v>1.08</v>
      </c>
      <c r="Q2276">
        <v>418.33</v>
      </c>
      <c r="R2276" s="1"/>
    </row>
    <row r="2277" spans="1:18" x14ac:dyDescent="0.2">
      <c r="A2277" s="1" t="s">
        <v>53</v>
      </c>
      <c r="B2277">
        <v>5</v>
      </c>
      <c r="C2277" s="1" t="s">
        <v>58</v>
      </c>
      <c r="D2277" s="2">
        <v>45857</v>
      </c>
      <c r="E2277" s="1" t="s">
        <v>576</v>
      </c>
      <c r="F2277" s="1" t="s">
        <v>49</v>
      </c>
      <c r="G2277">
        <v>12</v>
      </c>
      <c r="H2277">
        <v>5</v>
      </c>
      <c r="I2277">
        <v>0</v>
      </c>
      <c r="J2277" t="s">
        <v>51</v>
      </c>
      <c r="K2277" s="1" t="s">
        <v>49</v>
      </c>
      <c r="L2277">
        <v>11</v>
      </c>
      <c r="M2277">
        <v>471.92999999999995</v>
      </c>
      <c r="N2277">
        <v>16.5</v>
      </c>
      <c r="Q2277">
        <v>455.42999999999995</v>
      </c>
      <c r="R2277" s="1"/>
    </row>
    <row r="2278" spans="1:18" x14ac:dyDescent="0.2">
      <c r="A2278" s="1" t="s">
        <v>46</v>
      </c>
      <c r="B2278">
        <v>1</v>
      </c>
      <c r="C2278" s="1" t="s">
        <v>672</v>
      </c>
      <c r="D2278" s="2">
        <v>45859</v>
      </c>
      <c r="E2278" s="1" t="s">
        <v>673</v>
      </c>
      <c r="F2278" s="1" t="s">
        <v>49</v>
      </c>
      <c r="G2278">
        <v>5</v>
      </c>
      <c r="H2278">
        <v>5</v>
      </c>
      <c r="I2278">
        <v>0</v>
      </c>
      <c r="J2278">
        <v>200</v>
      </c>
      <c r="K2278" s="1" t="s">
        <v>49</v>
      </c>
      <c r="L2278">
        <v>3</v>
      </c>
      <c r="M2278">
        <v>46.8</v>
      </c>
      <c r="N2278">
        <v>1.35</v>
      </c>
      <c r="O2278">
        <v>47</v>
      </c>
      <c r="Q2278">
        <v>45.449999999999996</v>
      </c>
      <c r="R2278" s="1"/>
    </row>
    <row r="2279" spans="1:18" x14ac:dyDescent="0.2">
      <c r="A2279" s="1" t="s">
        <v>53</v>
      </c>
      <c r="B2279">
        <v>1</v>
      </c>
      <c r="C2279" s="1" t="s">
        <v>672</v>
      </c>
      <c r="D2279" s="2">
        <v>45859</v>
      </c>
      <c r="E2279" s="1" t="s">
        <v>673</v>
      </c>
      <c r="F2279" s="1" t="s">
        <v>49</v>
      </c>
      <c r="G2279">
        <v>5</v>
      </c>
      <c r="H2279">
        <v>5</v>
      </c>
      <c r="I2279">
        <v>0</v>
      </c>
      <c r="J2279">
        <v>200</v>
      </c>
      <c r="K2279" s="1" t="s">
        <v>49</v>
      </c>
      <c r="L2279">
        <v>8</v>
      </c>
      <c r="M2279">
        <v>153.27000000000001</v>
      </c>
      <c r="N2279">
        <v>3.6</v>
      </c>
      <c r="O2279">
        <v>34</v>
      </c>
      <c r="Q2279">
        <v>149.67000000000002</v>
      </c>
      <c r="R2279" s="1"/>
    </row>
    <row r="2280" spans="1:18" x14ac:dyDescent="0.2">
      <c r="A2280" s="1" t="s">
        <v>46</v>
      </c>
      <c r="B2280">
        <v>2</v>
      </c>
      <c r="C2280" s="1" t="s">
        <v>669</v>
      </c>
      <c r="D2280" s="2">
        <v>45859</v>
      </c>
      <c r="E2280" s="1" t="s">
        <v>620</v>
      </c>
      <c r="F2280" s="1" t="s">
        <v>49</v>
      </c>
      <c r="G2280">
        <v>2.5</v>
      </c>
      <c r="H2280">
        <v>5</v>
      </c>
      <c r="I2280">
        <v>0</v>
      </c>
      <c r="J2280">
        <v>250</v>
      </c>
      <c r="K2280" s="1" t="s">
        <v>49</v>
      </c>
      <c r="L2280">
        <v>9</v>
      </c>
      <c r="M2280">
        <v>84.800000000000011</v>
      </c>
      <c r="N2280">
        <v>2.25</v>
      </c>
      <c r="Q2280">
        <v>82.550000000000011</v>
      </c>
      <c r="R2280" s="1"/>
    </row>
    <row r="2281" spans="1:18" x14ac:dyDescent="0.2">
      <c r="A2281" s="1" t="s">
        <v>53</v>
      </c>
      <c r="B2281">
        <v>2</v>
      </c>
      <c r="C2281" s="1" t="s">
        <v>669</v>
      </c>
      <c r="D2281" s="2">
        <v>45859</v>
      </c>
      <c r="E2281" s="1" t="s">
        <v>620</v>
      </c>
      <c r="F2281" s="1" t="s">
        <v>49</v>
      </c>
      <c r="G2281">
        <v>2.5</v>
      </c>
      <c r="H2281">
        <v>5</v>
      </c>
      <c r="I2281">
        <v>0</v>
      </c>
      <c r="J2281">
        <v>250</v>
      </c>
      <c r="K2281" s="1" t="s">
        <v>49</v>
      </c>
      <c r="L2281">
        <v>10</v>
      </c>
      <c r="M2281">
        <v>112.63999999999999</v>
      </c>
      <c r="N2281">
        <v>2.5</v>
      </c>
      <c r="Q2281">
        <v>110.13999999999999</v>
      </c>
      <c r="R2281" s="1"/>
    </row>
    <row r="2282" spans="1:18" x14ac:dyDescent="0.2">
      <c r="A2282" s="1" t="s">
        <v>46</v>
      </c>
      <c r="B2282">
        <v>3</v>
      </c>
      <c r="C2282" s="1" t="s">
        <v>83</v>
      </c>
      <c r="D2282" s="2">
        <v>45859</v>
      </c>
      <c r="E2282" s="1" t="s">
        <v>576</v>
      </c>
      <c r="F2282" s="1" t="s">
        <v>49</v>
      </c>
      <c r="G2282">
        <v>8</v>
      </c>
      <c r="H2282">
        <v>5</v>
      </c>
      <c r="I2282">
        <v>0</v>
      </c>
      <c r="J2282" t="s">
        <v>51</v>
      </c>
      <c r="K2282" s="1" t="s">
        <v>49</v>
      </c>
      <c r="L2282">
        <v>7</v>
      </c>
      <c r="M2282">
        <v>242.49000000000004</v>
      </c>
      <c r="N2282">
        <v>6.3</v>
      </c>
      <c r="Q2282">
        <v>236.19000000000003</v>
      </c>
      <c r="R2282" s="1"/>
    </row>
    <row r="2283" spans="1:18" x14ac:dyDescent="0.2">
      <c r="A2283" s="1" t="s">
        <v>53</v>
      </c>
      <c r="B2283">
        <v>3</v>
      </c>
      <c r="C2283" s="1" t="s">
        <v>83</v>
      </c>
      <c r="D2283" s="2">
        <v>45859</v>
      </c>
      <c r="E2283" s="1" t="s">
        <v>576</v>
      </c>
      <c r="F2283" s="1" t="s">
        <v>49</v>
      </c>
      <c r="G2283">
        <v>8</v>
      </c>
      <c r="H2283">
        <v>5</v>
      </c>
      <c r="I2283">
        <v>0</v>
      </c>
      <c r="J2283" t="s">
        <v>51</v>
      </c>
      <c r="K2283" s="1" t="s">
        <v>49</v>
      </c>
      <c r="L2283">
        <v>3</v>
      </c>
      <c r="M2283">
        <v>139.1</v>
      </c>
      <c r="N2283">
        <v>3.1500000000000004</v>
      </c>
      <c r="Q2283">
        <v>135.94999999999999</v>
      </c>
      <c r="R2283" s="1"/>
    </row>
    <row r="2284" spans="1:18" x14ac:dyDescent="0.2">
      <c r="A2284" s="1" t="s">
        <v>53</v>
      </c>
      <c r="B2284">
        <v>3</v>
      </c>
      <c r="C2284" s="1" t="s">
        <v>674</v>
      </c>
      <c r="D2284" s="2">
        <v>45859</v>
      </c>
      <c r="E2284" s="1" t="s">
        <v>675</v>
      </c>
      <c r="F2284" s="1" t="s">
        <v>49</v>
      </c>
      <c r="G2284">
        <v>7</v>
      </c>
      <c r="H2284">
        <v>10</v>
      </c>
      <c r="I2284">
        <v>0</v>
      </c>
      <c r="J2284">
        <v>100</v>
      </c>
      <c r="K2284" s="1" t="s">
        <v>49</v>
      </c>
      <c r="L2284">
        <v>4</v>
      </c>
      <c r="M2284">
        <v>107.79999999999998</v>
      </c>
      <c r="N2284">
        <v>3.6</v>
      </c>
      <c r="Q2284">
        <v>104.19999999999999</v>
      </c>
      <c r="R2284" s="1"/>
    </row>
    <row r="2285" spans="1:18" x14ac:dyDescent="0.2">
      <c r="A2285" s="1" t="s">
        <v>53</v>
      </c>
      <c r="B2285">
        <v>3</v>
      </c>
      <c r="C2285" s="1" t="s">
        <v>639</v>
      </c>
      <c r="D2285" s="2">
        <v>45859</v>
      </c>
      <c r="E2285" s="1" t="s">
        <v>585</v>
      </c>
      <c r="F2285" s="1" t="s">
        <v>49</v>
      </c>
      <c r="G2285">
        <v>7</v>
      </c>
      <c r="H2285">
        <v>4.5</v>
      </c>
      <c r="I2285">
        <v>0</v>
      </c>
      <c r="J2285">
        <v>50</v>
      </c>
      <c r="K2285" s="1" t="s">
        <v>49</v>
      </c>
      <c r="L2285">
        <v>3</v>
      </c>
      <c r="M2285">
        <v>95.47</v>
      </c>
      <c r="N2285">
        <v>2.7</v>
      </c>
      <c r="Q2285">
        <v>92.77</v>
      </c>
      <c r="R2285" s="1"/>
    </row>
    <row r="2286" spans="1:18" x14ac:dyDescent="0.2">
      <c r="A2286" s="1" t="s">
        <v>46</v>
      </c>
      <c r="B2286">
        <v>4</v>
      </c>
      <c r="C2286" s="1" t="s">
        <v>676</v>
      </c>
      <c r="D2286" s="2">
        <v>45859</v>
      </c>
      <c r="E2286" s="1" t="s">
        <v>658</v>
      </c>
      <c r="F2286" s="1" t="s">
        <v>49</v>
      </c>
      <c r="G2286">
        <v>18</v>
      </c>
      <c r="H2286" t="s">
        <v>134</v>
      </c>
      <c r="I2286" t="s">
        <v>94</v>
      </c>
      <c r="J2286">
        <v>1000</v>
      </c>
      <c r="K2286" s="1" t="s">
        <v>49</v>
      </c>
      <c r="L2286">
        <v>9</v>
      </c>
      <c r="M2286">
        <v>466</v>
      </c>
      <c r="N2286">
        <v>1.6199999999999999</v>
      </c>
      <c r="Q2286">
        <v>464.38</v>
      </c>
      <c r="R2286" s="1"/>
    </row>
    <row r="2287" spans="1:18" x14ac:dyDescent="0.2">
      <c r="A2287" s="1" t="s">
        <v>53</v>
      </c>
      <c r="B2287">
        <v>4</v>
      </c>
      <c r="C2287" s="1" t="s">
        <v>676</v>
      </c>
      <c r="D2287" s="2">
        <v>45859</v>
      </c>
      <c r="E2287" s="1" t="s">
        <v>658</v>
      </c>
      <c r="F2287" s="1" t="s">
        <v>49</v>
      </c>
      <c r="G2287">
        <v>18</v>
      </c>
      <c r="H2287" t="s">
        <v>134</v>
      </c>
      <c r="I2287" t="s">
        <v>94</v>
      </c>
      <c r="J2287">
        <v>1000</v>
      </c>
      <c r="K2287" s="1" t="s">
        <v>49</v>
      </c>
      <c r="L2287">
        <v>12</v>
      </c>
      <c r="M2287">
        <v>655.83999999999992</v>
      </c>
      <c r="N2287">
        <v>25.15</v>
      </c>
      <c r="Q2287">
        <v>630.68999999999994</v>
      </c>
      <c r="R2287" s="1"/>
    </row>
    <row r="2288" spans="1:18" x14ac:dyDescent="0.2">
      <c r="A2288" s="1" t="s">
        <v>53</v>
      </c>
      <c r="B2288">
        <v>4</v>
      </c>
      <c r="C2288" s="1" t="s">
        <v>96</v>
      </c>
      <c r="D2288" s="2">
        <v>45859</v>
      </c>
      <c r="E2288" s="1" t="s">
        <v>576</v>
      </c>
      <c r="F2288" s="1" t="s">
        <v>49</v>
      </c>
      <c r="G2288">
        <v>18</v>
      </c>
      <c r="H2288">
        <v>5</v>
      </c>
      <c r="I2288">
        <v>0</v>
      </c>
      <c r="J2288" t="s">
        <v>51</v>
      </c>
      <c r="K2288" s="1" t="s">
        <v>49</v>
      </c>
      <c r="L2288">
        <v>2</v>
      </c>
      <c r="M2288">
        <v>111.5</v>
      </c>
      <c r="N2288">
        <v>8.8000000000000007</v>
      </c>
      <c r="Q2288">
        <v>102.7</v>
      </c>
      <c r="R2288" s="1"/>
    </row>
    <row r="2289" spans="1:18" x14ac:dyDescent="0.2">
      <c r="A2289" s="1" t="s">
        <v>46</v>
      </c>
      <c r="B2289">
        <v>5</v>
      </c>
      <c r="C2289" s="1" t="s">
        <v>87</v>
      </c>
      <c r="D2289" s="2">
        <v>45859</v>
      </c>
      <c r="E2289" s="1" t="s">
        <v>576</v>
      </c>
      <c r="F2289" s="1" t="s">
        <v>49</v>
      </c>
      <c r="G2289">
        <v>14</v>
      </c>
      <c r="H2289">
        <v>5</v>
      </c>
      <c r="I2289">
        <v>0</v>
      </c>
      <c r="J2289" t="s">
        <v>51</v>
      </c>
      <c r="K2289" s="1" t="s">
        <v>49</v>
      </c>
      <c r="L2289">
        <v>11</v>
      </c>
      <c r="M2289">
        <v>385.2</v>
      </c>
      <c r="N2289">
        <v>19.25</v>
      </c>
      <c r="Q2289">
        <v>365.95</v>
      </c>
      <c r="R2289" s="1"/>
    </row>
    <row r="2290" spans="1:18" x14ac:dyDescent="0.2">
      <c r="A2290" s="1" t="s">
        <v>46</v>
      </c>
      <c r="B2290">
        <v>5</v>
      </c>
      <c r="C2290" s="1" t="s">
        <v>677</v>
      </c>
      <c r="D2290" s="2">
        <v>45859</v>
      </c>
      <c r="E2290" s="1" t="s">
        <v>675</v>
      </c>
      <c r="F2290" s="1" t="s">
        <v>49</v>
      </c>
      <c r="G2290">
        <v>14</v>
      </c>
      <c r="H2290">
        <v>10</v>
      </c>
      <c r="I2290">
        <v>0</v>
      </c>
      <c r="J2290">
        <v>100</v>
      </c>
      <c r="K2290" s="1" t="s">
        <v>49</v>
      </c>
      <c r="L2290">
        <v>2</v>
      </c>
      <c r="M2290">
        <v>46.1</v>
      </c>
      <c r="N2290">
        <v>3.5</v>
      </c>
      <c r="Q2290">
        <v>42.6</v>
      </c>
      <c r="R2290" s="1"/>
    </row>
    <row r="2291" spans="1:18" x14ac:dyDescent="0.2">
      <c r="A2291" s="1" t="s">
        <v>46</v>
      </c>
      <c r="B2291">
        <v>5</v>
      </c>
      <c r="C2291" s="1" t="s">
        <v>651</v>
      </c>
      <c r="D2291" s="2">
        <v>45859</v>
      </c>
      <c r="E2291" s="1" t="s">
        <v>652</v>
      </c>
      <c r="F2291" s="1" t="s">
        <v>49</v>
      </c>
      <c r="G2291">
        <v>14</v>
      </c>
      <c r="H2291" t="s">
        <v>93</v>
      </c>
      <c r="I2291" t="s">
        <v>135</v>
      </c>
      <c r="J2291">
        <v>100</v>
      </c>
      <c r="K2291" s="1" t="s">
        <v>49</v>
      </c>
      <c r="L2291">
        <v>1</v>
      </c>
      <c r="M2291">
        <v>14.3</v>
      </c>
      <c r="N2291">
        <v>1.75</v>
      </c>
      <c r="Q2291">
        <v>12.55</v>
      </c>
      <c r="R2291" s="1"/>
    </row>
    <row r="2292" spans="1:18" x14ac:dyDescent="0.2">
      <c r="A2292" s="1" t="s">
        <v>53</v>
      </c>
      <c r="B2292">
        <v>5</v>
      </c>
      <c r="C2292" s="1" t="s">
        <v>677</v>
      </c>
      <c r="D2292" s="2">
        <v>45859</v>
      </c>
      <c r="E2292" s="1" t="s">
        <v>675</v>
      </c>
      <c r="F2292" s="1" t="s">
        <v>49</v>
      </c>
      <c r="G2292">
        <v>14</v>
      </c>
      <c r="H2292">
        <v>10</v>
      </c>
      <c r="I2292">
        <v>0</v>
      </c>
      <c r="J2292">
        <v>100</v>
      </c>
      <c r="K2292" s="1" t="s">
        <v>49</v>
      </c>
      <c r="L2292">
        <v>2</v>
      </c>
      <c r="M2292">
        <v>60.8</v>
      </c>
      <c r="N2292">
        <v>3.4</v>
      </c>
      <c r="Q2292">
        <v>57.4</v>
      </c>
      <c r="R2292" s="1"/>
    </row>
    <row r="2293" spans="1:18" x14ac:dyDescent="0.2">
      <c r="A2293" s="1" t="s">
        <v>53</v>
      </c>
      <c r="B2293">
        <v>5</v>
      </c>
      <c r="C2293" s="1" t="s">
        <v>87</v>
      </c>
      <c r="D2293" s="2">
        <v>45859</v>
      </c>
      <c r="E2293" s="1" t="s">
        <v>576</v>
      </c>
      <c r="F2293" s="1" t="s">
        <v>49</v>
      </c>
      <c r="G2293">
        <v>14</v>
      </c>
      <c r="H2293">
        <v>5</v>
      </c>
      <c r="I2293">
        <v>0</v>
      </c>
      <c r="J2293" t="s">
        <v>51</v>
      </c>
      <c r="K2293" s="1" t="s">
        <v>49</v>
      </c>
      <c r="L2293">
        <v>5</v>
      </c>
      <c r="M2293">
        <v>284.59999999999997</v>
      </c>
      <c r="N2293">
        <v>8.5</v>
      </c>
      <c r="Q2293">
        <v>276.09999999999997</v>
      </c>
      <c r="R2293" s="1"/>
    </row>
    <row r="2294" spans="1:18" x14ac:dyDescent="0.2">
      <c r="A2294" s="1" t="s">
        <v>53</v>
      </c>
      <c r="B2294">
        <v>5</v>
      </c>
      <c r="C2294" s="1" t="s">
        <v>66</v>
      </c>
      <c r="D2294" s="2">
        <v>45859</v>
      </c>
      <c r="E2294" s="1" t="s">
        <v>576</v>
      </c>
      <c r="F2294" s="1" t="s">
        <v>49</v>
      </c>
      <c r="G2294">
        <v>10</v>
      </c>
      <c r="H2294">
        <v>5</v>
      </c>
      <c r="I2294">
        <v>0</v>
      </c>
      <c r="J2294" t="s">
        <v>51</v>
      </c>
      <c r="K2294" s="1" t="s">
        <v>49</v>
      </c>
      <c r="L2294">
        <v>4</v>
      </c>
      <c r="M2294">
        <v>168.8</v>
      </c>
      <c r="N2294">
        <v>4.4000000000000004</v>
      </c>
      <c r="Q2294">
        <v>164.4</v>
      </c>
      <c r="R2294" s="1"/>
    </row>
    <row r="2295" spans="1:18" x14ac:dyDescent="0.2">
      <c r="A2295" s="1" t="s">
        <v>46</v>
      </c>
      <c r="B2295">
        <v>1</v>
      </c>
      <c r="C2295" s="1" t="s">
        <v>678</v>
      </c>
      <c r="D2295" s="2">
        <v>45860</v>
      </c>
      <c r="E2295" s="1" t="s">
        <v>673</v>
      </c>
      <c r="F2295" s="1" t="s">
        <v>49</v>
      </c>
      <c r="G2295">
        <v>5</v>
      </c>
      <c r="H2295">
        <v>5</v>
      </c>
      <c r="I2295">
        <v>0</v>
      </c>
      <c r="J2295">
        <v>200</v>
      </c>
      <c r="K2295" s="1" t="s">
        <v>49</v>
      </c>
      <c r="L2295">
        <v>1</v>
      </c>
      <c r="M2295">
        <v>18.7</v>
      </c>
      <c r="N2295">
        <v>0.45</v>
      </c>
      <c r="O2295">
        <v>17</v>
      </c>
      <c r="Q2295">
        <v>18.25</v>
      </c>
      <c r="R2295" s="1"/>
    </row>
    <row r="2296" spans="1:18" x14ac:dyDescent="0.2">
      <c r="A2296" s="1" t="s">
        <v>46</v>
      </c>
      <c r="B2296">
        <v>1</v>
      </c>
      <c r="C2296" s="1" t="s">
        <v>679</v>
      </c>
      <c r="D2296" s="2">
        <v>45860</v>
      </c>
      <c r="E2296" s="1" t="s">
        <v>680</v>
      </c>
      <c r="F2296" s="1" t="s">
        <v>49</v>
      </c>
      <c r="G2296">
        <v>4.5</v>
      </c>
      <c r="H2296">
        <v>5</v>
      </c>
      <c r="I2296">
        <v>0</v>
      </c>
      <c r="J2296">
        <v>150</v>
      </c>
      <c r="K2296" s="1" t="s">
        <v>49</v>
      </c>
      <c r="L2296">
        <v>10</v>
      </c>
      <c r="M2296">
        <v>177.72</v>
      </c>
      <c r="N2296">
        <v>4.5</v>
      </c>
      <c r="Q2296">
        <v>173.22</v>
      </c>
      <c r="R2296" s="1"/>
    </row>
    <row r="2297" spans="1:18" x14ac:dyDescent="0.2">
      <c r="A2297" s="1" t="s">
        <v>53</v>
      </c>
      <c r="B2297">
        <v>1</v>
      </c>
      <c r="C2297" s="1" t="s">
        <v>679</v>
      </c>
      <c r="D2297" s="2">
        <v>45860</v>
      </c>
      <c r="E2297" s="1" t="s">
        <v>680</v>
      </c>
      <c r="F2297" s="1" t="s">
        <v>49</v>
      </c>
      <c r="G2297">
        <v>4.5</v>
      </c>
      <c r="H2297">
        <v>5</v>
      </c>
      <c r="I2297">
        <v>0</v>
      </c>
      <c r="J2297">
        <v>150</v>
      </c>
      <c r="K2297" s="1" t="s">
        <v>49</v>
      </c>
      <c r="L2297">
        <v>3</v>
      </c>
      <c r="M2297">
        <v>60.64</v>
      </c>
      <c r="N2297">
        <v>1.35</v>
      </c>
      <c r="O2297">
        <v>31</v>
      </c>
      <c r="Q2297">
        <v>59.29</v>
      </c>
      <c r="R2297" s="1"/>
    </row>
    <row r="2298" spans="1:18" x14ac:dyDescent="0.2">
      <c r="A2298" s="1" t="s">
        <v>53</v>
      </c>
      <c r="B2298">
        <v>1</v>
      </c>
      <c r="C2298" s="1" t="s">
        <v>681</v>
      </c>
      <c r="D2298" s="2">
        <v>45860</v>
      </c>
      <c r="E2298" s="1" t="s">
        <v>682</v>
      </c>
      <c r="F2298" s="1" t="s">
        <v>49</v>
      </c>
      <c r="G2298">
        <v>4</v>
      </c>
      <c r="H2298">
        <v>8</v>
      </c>
      <c r="I2298">
        <v>0</v>
      </c>
      <c r="J2298">
        <v>100</v>
      </c>
      <c r="K2298" s="1" t="s">
        <v>49</v>
      </c>
      <c r="L2298">
        <v>5</v>
      </c>
      <c r="M2298">
        <v>90.92</v>
      </c>
      <c r="N2298">
        <v>2</v>
      </c>
      <c r="Q2298">
        <v>88.92</v>
      </c>
      <c r="R2298" s="1"/>
    </row>
    <row r="2299" spans="1:18" x14ac:dyDescent="0.2">
      <c r="A2299" s="1" t="s">
        <v>46</v>
      </c>
      <c r="B2299">
        <v>2</v>
      </c>
      <c r="C2299" s="1" t="s">
        <v>669</v>
      </c>
      <c r="D2299" s="2">
        <v>45860</v>
      </c>
      <c r="E2299" s="1" t="s">
        <v>620</v>
      </c>
      <c r="F2299" s="1" t="s">
        <v>49</v>
      </c>
      <c r="G2299">
        <v>2.5</v>
      </c>
      <c r="H2299">
        <v>5</v>
      </c>
      <c r="I2299">
        <v>0</v>
      </c>
      <c r="J2299">
        <v>250</v>
      </c>
      <c r="K2299" s="1" t="s">
        <v>49</v>
      </c>
      <c r="L2299">
        <v>11</v>
      </c>
      <c r="M2299">
        <v>105.8</v>
      </c>
      <c r="N2299">
        <v>2.75</v>
      </c>
      <c r="Q2299">
        <v>103.05</v>
      </c>
      <c r="R2299" s="1"/>
    </row>
    <row r="2300" spans="1:18" x14ac:dyDescent="0.2">
      <c r="A2300" s="1" t="s">
        <v>53</v>
      </c>
      <c r="B2300">
        <v>2</v>
      </c>
      <c r="C2300" s="1" t="s">
        <v>669</v>
      </c>
      <c r="D2300" s="2">
        <v>45860</v>
      </c>
      <c r="E2300" s="1" t="s">
        <v>620</v>
      </c>
      <c r="F2300" s="1" t="s">
        <v>49</v>
      </c>
      <c r="G2300">
        <v>2.5</v>
      </c>
      <c r="H2300">
        <v>5</v>
      </c>
      <c r="I2300">
        <v>0</v>
      </c>
      <c r="J2300">
        <v>250</v>
      </c>
      <c r="K2300" s="1" t="s">
        <v>49</v>
      </c>
      <c r="L2300">
        <v>4</v>
      </c>
      <c r="M2300">
        <v>44.800000000000004</v>
      </c>
      <c r="N2300">
        <v>1</v>
      </c>
      <c r="Q2300">
        <v>43.800000000000004</v>
      </c>
      <c r="R2300" s="1"/>
    </row>
    <row r="2301" spans="1:18" x14ac:dyDescent="0.2">
      <c r="A2301" s="1" t="s">
        <v>53</v>
      </c>
      <c r="B2301">
        <v>2</v>
      </c>
      <c r="C2301" s="1" t="s">
        <v>683</v>
      </c>
      <c r="D2301" s="2">
        <v>45860</v>
      </c>
      <c r="E2301" s="1" t="s">
        <v>684</v>
      </c>
      <c r="F2301" s="1" t="s">
        <v>49</v>
      </c>
      <c r="G2301">
        <v>3.5</v>
      </c>
      <c r="H2301">
        <v>5</v>
      </c>
      <c r="I2301">
        <v>0</v>
      </c>
      <c r="J2301">
        <v>100</v>
      </c>
      <c r="K2301" s="1" t="s">
        <v>49</v>
      </c>
      <c r="L2301">
        <v>6</v>
      </c>
      <c r="M2301">
        <v>87.84</v>
      </c>
      <c r="N2301">
        <v>2.0999999999999996</v>
      </c>
      <c r="Q2301">
        <v>85.740000000000009</v>
      </c>
      <c r="R2301" s="1"/>
    </row>
    <row r="2302" spans="1:18" x14ac:dyDescent="0.2">
      <c r="A2302" s="1" t="s">
        <v>46</v>
      </c>
      <c r="B2302">
        <v>3</v>
      </c>
      <c r="C2302" s="1" t="s">
        <v>639</v>
      </c>
      <c r="D2302" s="2">
        <v>45860</v>
      </c>
      <c r="E2302" s="1" t="s">
        <v>585</v>
      </c>
      <c r="F2302" s="1" t="s">
        <v>49</v>
      </c>
      <c r="G2302">
        <v>7</v>
      </c>
      <c r="H2302">
        <v>4.5</v>
      </c>
      <c r="I2302">
        <v>0</v>
      </c>
      <c r="J2302">
        <v>50</v>
      </c>
      <c r="K2302" s="1" t="s">
        <v>49</v>
      </c>
      <c r="L2302">
        <v>3</v>
      </c>
      <c r="M2302">
        <v>93.300000000000011</v>
      </c>
      <c r="N2302">
        <v>2.4000000000000004</v>
      </c>
      <c r="Q2302">
        <v>90.9</v>
      </c>
      <c r="R2302" s="1"/>
    </row>
    <row r="2303" spans="1:18" x14ac:dyDescent="0.2">
      <c r="A2303" s="1" t="s">
        <v>46</v>
      </c>
      <c r="B2303">
        <v>3</v>
      </c>
      <c r="C2303" s="1" t="s">
        <v>642</v>
      </c>
      <c r="D2303" s="2">
        <v>45860</v>
      </c>
      <c r="E2303" s="1" t="s">
        <v>641</v>
      </c>
      <c r="F2303" s="1" t="s">
        <v>49</v>
      </c>
      <c r="G2303">
        <v>7</v>
      </c>
      <c r="H2303">
        <v>5</v>
      </c>
      <c r="I2303">
        <v>0</v>
      </c>
      <c r="J2303">
        <v>6000</v>
      </c>
      <c r="K2303" s="1" t="s">
        <v>49</v>
      </c>
      <c r="L2303">
        <v>6</v>
      </c>
      <c r="M2303">
        <v>203.32</v>
      </c>
      <c r="N2303">
        <v>4.8000000000000007</v>
      </c>
      <c r="Q2303">
        <v>198.51999999999998</v>
      </c>
      <c r="R2303" s="1"/>
    </row>
    <row r="2304" spans="1:18" x14ac:dyDescent="0.2">
      <c r="A2304" s="1" t="s">
        <v>53</v>
      </c>
      <c r="B2304">
        <v>3</v>
      </c>
      <c r="C2304" s="1" t="s">
        <v>642</v>
      </c>
      <c r="D2304" s="2">
        <v>45860</v>
      </c>
      <c r="E2304" s="1" t="s">
        <v>641</v>
      </c>
      <c r="F2304" s="1" t="s">
        <v>49</v>
      </c>
      <c r="G2304">
        <v>7</v>
      </c>
      <c r="H2304">
        <v>5</v>
      </c>
      <c r="I2304">
        <v>0</v>
      </c>
      <c r="J2304">
        <v>6000</v>
      </c>
      <c r="K2304" s="1" t="s">
        <v>49</v>
      </c>
      <c r="L2304">
        <v>9</v>
      </c>
      <c r="M2304">
        <v>289.5</v>
      </c>
      <c r="N2304">
        <v>7.2</v>
      </c>
      <c r="Q2304">
        <v>282.3</v>
      </c>
      <c r="R2304" s="1"/>
    </row>
    <row r="2305" spans="1:18" x14ac:dyDescent="0.2">
      <c r="A2305" s="1" t="s">
        <v>46</v>
      </c>
      <c r="B2305">
        <v>4</v>
      </c>
      <c r="C2305" s="1" t="s">
        <v>96</v>
      </c>
      <c r="D2305" s="2">
        <v>45860</v>
      </c>
      <c r="E2305" s="1" t="s">
        <v>576</v>
      </c>
      <c r="F2305" s="1" t="s">
        <v>49</v>
      </c>
      <c r="G2305">
        <v>18</v>
      </c>
      <c r="H2305">
        <v>5</v>
      </c>
      <c r="I2305">
        <v>0</v>
      </c>
      <c r="J2305" t="s">
        <v>51</v>
      </c>
      <c r="K2305" s="1" t="s">
        <v>49</v>
      </c>
      <c r="L2305">
        <v>11</v>
      </c>
      <c r="M2305">
        <v>587.99999999999989</v>
      </c>
      <c r="N2305">
        <v>24.200000000000003</v>
      </c>
      <c r="Q2305">
        <v>563.79999999999984</v>
      </c>
      <c r="R2305" s="1"/>
    </row>
    <row r="2306" spans="1:18" x14ac:dyDescent="0.2">
      <c r="A2306" s="1" t="s">
        <v>46</v>
      </c>
      <c r="B2306">
        <v>4</v>
      </c>
      <c r="C2306" s="1" t="s">
        <v>685</v>
      </c>
      <c r="D2306" s="2">
        <v>45860</v>
      </c>
      <c r="E2306" s="1" t="s">
        <v>686</v>
      </c>
      <c r="F2306" s="1" t="s">
        <v>49</v>
      </c>
      <c r="G2306">
        <v>18</v>
      </c>
      <c r="H2306" t="s">
        <v>290</v>
      </c>
      <c r="I2306">
        <v>0</v>
      </c>
      <c r="J2306">
        <v>100</v>
      </c>
      <c r="K2306" s="1" t="s">
        <v>49</v>
      </c>
      <c r="L2306">
        <v>2</v>
      </c>
      <c r="M2306">
        <v>100.19</v>
      </c>
      <c r="N2306">
        <v>0.36</v>
      </c>
      <c r="Q2306">
        <v>99.83</v>
      </c>
      <c r="R2306" s="1"/>
    </row>
    <row r="2307" spans="1:18" x14ac:dyDescent="0.2">
      <c r="A2307" s="1" t="s">
        <v>46</v>
      </c>
      <c r="B2307">
        <v>4</v>
      </c>
      <c r="C2307" s="1" t="s">
        <v>687</v>
      </c>
      <c r="D2307" s="2">
        <v>45860</v>
      </c>
      <c r="E2307" s="1" t="s">
        <v>688</v>
      </c>
      <c r="F2307" s="1" t="s">
        <v>49</v>
      </c>
      <c r="G2307">
        <v>17</v>
      </c>
      <c r="H2307" t="s">
        <v>134</v>
      </c>
      <c r="I2307" t="s">
        <v>94</v>
      </c>
      <c r="J2307">
        <v>100</v>
      </c>
      <c r="K2307" s="1" t="s">
        <v>49</v>
      </c>
      <c r="L2307">
        <v>1</v>
      </c>
      <c r="M2307">
        <v>45.7</v>
      </c>
      <c r="N2307">
        <v>0.17</v>
      </c>
      <c r="Q2307">
        <v>45.53</v>
      </c>
      <c r="R2307" s="1"/>
    </row>
    <row r="2308" spans="1:18" x14ac:dyDescent="0.2">
      <c r="A2308" s="1" t="s">
        <v>53</v>
      </c>
      <c r="B2308">
        <v>4</v>
      </c>
      <c r="C2308" s="1" t="s">
        <v>687</v>
      </c>
      <c r="D2308" s="2">
        <v>45860</v>
      </c>
      <c r="E2308" s="1" t="s">
        <v>688</v>
      </c>
      <c r="F2308" s="1" t="s">
        <v>49</v>
      </c>
      <c r="G2308">
        <v>17</v>
      </c>
      <c r="H2308" t="s">
        <v>134</v>
      </c>
      <c r="I2308" t="s">
        <v>94</v>
      </c>
      <c r="J2308">
        <v>100</v>
      </c>
      <c r="K2308" s="1" t="s">
        <v>49</v>
      </c>
      <c r="L2308">
        <v>2</v>
      </c>
      <c r="M2308">
        <v>116.5</v>
      </c>
      <c r="N2308">
        <v>3.8</v>
      </c>
      <c r="Q2308">
        <v>112.7</v>
      </c>
      <c r="R2308" s="1"/>
    </row>
    <row r="2309" spans="1:18" x14ac:dyDescent="0.2">
      <c r="A2309" s="1" t="s">
        <v>53</v>
      </c>
      <c r="B2309">
        <v>4</v>
      </c>
      <c r="C2309" s="1" t="s">
        <v>689</v>
      </c>
      <c r="D2309" s="2">
        <v>45860</v>
      </c>
      <c r="E2309" s="1" t="s">
        <v>690</v>
      </c>
      <c r="F2309" s="1" t="s">
        <v>49</v>
      </c>
      <c r="G2309">
        <v>16</v>
      </c>
      <c r="H2309" t="s">
        <v>438</v>
      </c>
      <c r="I2309" t="s">
        <v>135</v>
      </c>
      <c r="J2309">
        <v>100</v>
      </c>
      <c r="K2309" s="1" t="s">
        <v>49</v>
      </c>
      <c r="L2309">
        <v>2</v>
      </c>
      <c r="M2309">
        <v>110.2</v>
      </c>
      <c r="N2309">
        <v>3.9</v>
      </c>
      <c r="Q2309">
        <v>106.3</v>
      </c>
      <c r="R2309" s="1"/>
    </row>
    <row r="2310" spans="1:18" x14ac:dyDescent="0.2">
      <c r="A2310" s="1" t="s">
        <v>53</v>
      </c>
      <c r="B2310">
        <v>4</v>
      </c>
      <c r="C2310" s="1" t="s">
        <v>691</v>
      </c>
      <c r="D2310" s="2">
        <v>45860</v>
      </c>
      <c r="E2310" s="1" t="s">
        <v>658</v>
      </c>
      <c r="F2310" s="1" t="s">
        <v>49</v>
      </c>
      <c r="G2310">
        <v>16</v>
      </c>
      <c r="H2310" t="s">
        <v>134</v>
      </c>
      <c r="I2310" t="s">
        <v>94</v>
      </c>
      <c r="J2310">
        <v>1000</v>
      </c>
      <c r="K2310" s="1" t="s">
        <v>49</v>
      </c>
      <c r="L2310">
        <v>6</v>
      </c>
      <c r="M2310">
        <v>300.76</v>
      </c>
      <c r="N2310">
        <v>11.5</v>
      </c>
      <c r="Q2310">
        <v>289.26</v>
      </c>
      <c r="R2310" s="1"/>
    </row>
    <row r="2311" spans="1:18" x14ac:dyDescent="0.2">
      <c r="A2311" s="1" t="s">
        <v>53</v>
      </c>
      <c r="B2311">
        <v>4</v>
      </c>
      <c r="C2311" s="1" t="s">
        <v>692</v>
      </c>
      <c r="D2311" s="2">
        <v>45860</v>
      </c>
      <c r="E2311" s="1" t="s">
        <v>688</v>
      </c>
      <c r="F2311" s="1" t="s">
        <v>49</v>
      </c>
      <c r="G2311">
        <v>17</v>
      </c>
      <c r="H2311" t="s">
        <v>134</v>
      </c>
      <c r="I2311" t="s">
        <v>94</v>
      </c>
      <c r="J2311">
        <v>200</v>
      </c>
      <c r="K2311" s="1" t="s">
        <v>49</v>
      </c>
      <c r="L2311">
        <v>4</v>
      </c>
      <c r="M2311">
        <v>215.10000000000002</v>
      </c>
      <c r="N2311">
        <v>7.6</v>
      </c>
      <c r="Q2311">
        <v>207.50000000000003</v>
      </c>
      <c r="R2311" s="1"/>
    </row>
    <row r="2312" spans="1:18" x14ac:dyDescent="0.2">
      <c r="A2312" s="1" t="s">
        <v>46</v>
      </c>
      <c r="B2312">
        <v>5</v>
      </c>
      <c r="C2312" s="1" t="s">
        <v>693</v>
      </c>
      <c r="D2312" s="2">
        <v>45860</v>
      </c>
      <c r="E2312" s="1" t="s">
        <v>644</v>
      </c>
      <c r="F2312" s="1" t="s">
        <v>49</v>
      </c>
      <c r="G2312">
        <v>10</v>
      </c>
      <c r="H2312">
        <v>8</v>
      </c>
      <c r="I2312">
        <v>0</v>
      </c>
      <c r="J2312">
        <v>50</v>
      </c>
      <c r="K2312" s="1" t="s">
        <v>49</v>
      </c>
      <c r="L2312">
        <v>2</v>
      </c>
      <c r="M2312">
        <v>60.5</v>
      </c>
      <c r="N2312">
        <v>2.4</v>
      </c>
      <c r="Q2312">
        <v>58.1</v>
      </c>
      <c r="R2312" s="1"/>
    </row>
    <row r="2313" spans="1:18" x14ac:dyDescent="0.2">
      <c r="A2313" s="1" t="s">
        <v>46</v>
      </c>
      <c r="B2313">
        <v>5</v>
      </c>
      <c r="C2313" s="1" t="s">
        <v>66</v>
      </c>
      <c r="D2313" s="2">
        <v>45860</v>
      </c>
      <c r="E2313" s="1" t="s">
        <v>576</v>
      </c>
      <c r="F2313" s="1" t="s">
        <v>49</v>
      </c>
      <c r="G2313">
        <v>10</v>
      </c>
      <c r="H2313">
        <v>5</v>
      </c>
      <c r="I2313">
        <v>0</v>
      </c>
      <c r="J2313" t="s">
        <v>51</v>
      </c>
      <c r="K2313" s="1" t="s">
        <v>49</v>
      </c>
      <c r="L2313">
        <v>11</v>
      </c>
      <c r="M2313">
        <v>451.56999999999988</v>
      </c>
      <c r="N2313">
        <v>13.2</v>
      </c>
      <c r="Q2313">
        <v>438.36999999999989</v>
      </c>
      <c r="R2313" s="1"/>
    </row>
    <row r="2314" spans="1:18" x14ac:dyDescent="0.2">
      <c r="A2314" s="1" t="s">
        <v>53</v>
      </c>
      <c r="B2314">
        <v>5</v>
      </c>
      <c r="C2314" s="1" t="s">
        <v>66</v>
      </c>
      <c r="D2314" s="2">
        <v>45860</v>
      </c>
      <c r="E2314" s="1" t="s">
        <v>576</v>
      </c>
      <c r="F2314" s="1" t="s">
        <v>49</v>
      </c>
      <c r="G2314">
        <v>10</v>
      </c>
      <c r="H2314">
        <v>5</v>
      </c>
      <c r="I2314">
        <v>0</v>
      </c>
      <c r="J2314" t="s">
        <v>51</v>
      </c>
      <c r="K2314" s="1" t="s">
        <v>49</v>
      </c>
      <c r="L2314">
        <v>4</v>
      </c>
      <c r="M2314">
        <v>140.9</v>
      </c>
      <c r="N2314">
        <v>0.4</v>
      </c>
      <c r="Q2314">
        <v>140.5</v>
      </c>
      <c r="R2314" s="1"/>
    </row>
    <row r="2315" spans="1:18" x14ac:dyDescent="0.2">
      <c r="A2315" s="1" t="s">
        <v>53</v>
      </c>
      <c r="B2315">
        <v>5</v>
      </c>
      <c r="C2315" s="1" t="s">
        <v>66</v>
      </c>
      <c r="D2315" s="2">
        <v>45860</v>
      </c>
      <c r="E2315" s="1" t="s">
        <v>576</v>
      </c>
      <c r="F2315" s="1" t="s">
        <v>49</v>
      </c>
      <c r="G2315">
        <v>10</v>
      </c>
      <c r="H2315">
        <v>5</v>
      </c>
      <c r="I2315">
        <v>0</v>
      </c>
      <c r="J2315" t="s">
        <v>51</v>
      </c>
      <c r="K2315" s="1" t="s">
        <v>49</v>
      </c>
      <c r="L2315">
        <v>4</v>
      </c>
      <c r="M2315">
        <v>206.39</v>
      </c>
      <c r="N2315">
        <v>5.05</v>
      </c>
      <c r="Q2315">
        <v>201.33999999999997</v>
      </c>
      <c r="R2315" s="1"/>
    </row>
    <row r="2316" spans="1:18" x14ac:dyDescent="0.2">
      <c r="A2316" s="1" t="s">
        <v>53</v>
      </c>
      <c r="B2316">
        <v>5</v>
      </c>
      <c r="C2316" s="1" t="s">
        <v>694</v>
      </c>
      <c r="D2316" s="2">
        <v>45860</v>
      </c>
      <c r="E2316" s="1" t="s">
        <v>686</v>
      </c>
      <c r="F2316" s="1" t="s">
        <v>49</v>
      </c>
      <c r="G2316">
        <v>10</v>
      </c>
      <c r="H2316" t="s">
        <v>290</v>
      </c>
      <c r="I2316">
        <v>0</v>
      </c>
      <c r="J2316">
        <v>100</v>
      </c>
      <c r="K2316" s="1" t="s">
        <v>49</v>
      </c>
      <c r="L2316">
        <v>4</v>
      </c>
      <c r="M2316">
        <v>113</v>
      </c>
      <c r="N2316">
        <v>0.4</v>
      </c>
      <c r="Q2316">
        <v>112.6</v>
      </c>
      <c r="R2316" s="1"/>
    </row>
    <row r="2317" spans="1:18" x14ac:dyDescent="0.2">
      <c r="A2317" s="1" t="s">
        <v>46</v>
      </c>
      <c r="B2317">
        <v>1</v>
      </c>
      <c r="C2317" s="1" t="s">
        <v>74</v>
      </c>
      <c r="D2317" s="2">
        <v>45861</v>
      </c>
      <c r="E2317" s="1" t="s">
        <v>576</v>
      </c>
      <c r="F2317" s="1" t="s">
        <v>49</v>
      </c>
      <c r="G2317">
        <v>4</v>
      </c>
      <c r="H2317" t="s">
        <v>76</v>
      </c>
      <c r="I2317">
        <v>0</v>
      </c>
      <c r="J2317" t="s">
        <v>51</v>
      </c>
      <c r="K2317" s="1" t="s">
        <v>49</v>
      </c>
      <c r="L2317">
        <v>9</v>
      </c>
      <c r="M2317">
        <v>148.56</v>
      </c>
      <c r="N2317">
        <v>3.6</v>
      </c>
      <c r="O2317">
        <v>26</v>
      </c>
      <c r="Q2317">
        <v>144.96</v>
      </c>
      <c r="R2317" s="1"/>
    </row>
    <row r="2318" spans="1:18" x14ac:dyDescent="0.2">
      <c r="A2318" s="1" t="s">
        <v>46</v>
      </c>
      <c r="B2318">
        <v>1</v>
      </c>
      <c r="C2318" s="1" t="s">
        <v>695</v>
      </c>
      <c r="D2318" s="2">
        <v>45861</v>
      </c>
      <c r="E2318" s="1" t="s">
        <v>696</v>
      </c>
      <c r="F2318" s="1" t="s">
        <v>49</v>
      </c>
      <c r="G2318">
        <v>4</v>
      </c>
      <c r="H2318" t="s">
        <v>93</v>
      </c>
      <c r="I2318" t="s">
        <v>135</v>
      </c>
      <c r="J2318">
        <v>315</v>
      </c>
      <c r="K2318" s="1" t="s">
        <v>49</v>
      </c>
      <c r="L2318">
        <v>2</v>
      </c>
      <c r="M2318">
        <v>28.7</v>
      </c>
      <c r="N2318">
        <v>0.8</v>
      </c>
      <c r="Q2318">
        <v>27.9</v>
      </c>
      <c r="R2318" s="1"/>
    </row>
    <row r="2319" spans="1:18" x14ac:dyDescent="0.2">
      <c r="A2319" s="1" t="s">
        <v>53</v>
      </c>
      <c r="B2319">
        <v>1</v>
      </c>
      <c r="C2319" s="1" t="s">
        <v>695</v>
      </c>
      <c r="D2319" s="2">
        <v>45861</v>
      </c>
      <c r="E2319" s="1" t="s">
        <v>696</v>
      </c>
      <c r="F2319" s="1" t="s">
        <v>49</v>
      </c>
      <c r="G2319">
        <v>4</v>
      </c>
      <c r="H2319" t="s">
        <v>93</v>
      </c>
      <c r="I2319" t="s">
        <v>135</v>
      </c>
      <c r="J2319">
        <v>315</v>
      </c>
      <c r="K2319" s="1" t="s">
        <v>49</v>
      </c>
      <c r="L2319">
        <v>10</v>
      </c>
      <c r="M2319">
        <v>172.98</v>
      </c>
      <c r="N2319">
        <v>4</v>
      </c>
      <c r="O2319">
        <v>43</v>
      </c>
      <c r="Q2319">
        <v>168.98</v>
      </c>
      <c r="R2319" s="1"/>
    </row>
    <row r="2320" spans="1:18" x14ac:dyDescent="0.2">
      <c r="A2320" s="1" t="s">
        <v>46</v>
      </c>
      <c r="B2320">
        <v>2</v>
      </c>
      <c r="C2320" s="1" t="s">
        <v>683</v>
      </c>
      <c r="D2320" s="2">
        <v>45861</v>
      </c>
      <c r="E2320" s="1" t="s">
        <v>684</v>
      </c>
      <c r="F2320" s="1" t="s">
        <v>49</v>
      </c>
      <c r="G2320">
        <v>3.5</v>
      </c>
      <c r="H2320">
        <v>5</v>
      </c>
      <c r="I2320">
        <v>0</v>
      </c>
      <c r="J2320">
        <v>100</v>
      </c>
      <c r="K2320" s="1" t="s">
        <v>49</v>
      </c>
      <c r="L2320">
        <v>9</v>
      </c>
      <c r="M2320">
        <v>105.60000000000001</v>
      </c>
      <c r="N2320">
        <v>3.15</v>
      </c>
      <c r="Q2320">
        <v>102.45</v>
      </c>
      <c r="R2320" s="1"/>
    </row>
    <row r="2321" spans="1:18" x14ac:dyDescent="0.2">
      <c r="A2321" s="1" t="s">
        <v>53</v>
      </c>
      <c r="B2321">
        <v>2</v>
      </c>
      <c r="C2321" s="1" t="s">
        <v>683</v>
      </c>
      <c r="D2321" s="2">
        <v>45861</v>
      </c>
      <c r="E2321" s="1" t="s">
        <v>684</v>
      </c>
      <c r="F2321" s="1" t="s">
        <v>49</v>
      </c>
      <c r="G2321">
        <v>3.5</v>
      </c>
      <c r="H2321">
        <v>5</v>
      </c>
      <c r="I2321">
        <v>0</v>
      </c>
      <c r="J2321">
        <v>100</v>
      </c>
      <c r="K2321" s="1" t="s">
        <v>49</v>
      </c>
      <c r="L2321">
        <v>9</v>
      </c>
      <c r="M2321">
        <v>124.49999999999999</v>
      </c>
      <c r="N2321">
        <v>3.15</v>
      </c>
      <c r="Q2321">
        <v>121.34999999999998</v>
      </c>
      <c r="R2321" s="1"/>
    </row>
    <row r="2322" spans="1:18" x14ac:dyDescent="0.2">
      <c r="A2322" s="1" t="s">
        <v>46</v>
      </c>
      <c r="B2322">
        <v>3</v>
      </c>
      <c r="C2322" s="1" t="s">
        <v>642</v>
      </c>
      <c r="D2322" s="2">
        <v>45861</v>
      </c>
      <c r="E2322" s="1" t="s">
        <v>641</v>
      </c>
      <c r="F2322" s="1" t="s">
        <v>49</v>
      </c>
      <c r="G2322">
        <v>7</v>
      </c>
      <c r="H2322">
        <v>5</v>
      </c>
      <c r="I2322">
        <v>0</v>
      </c>
      <c r="J2322">
        <v>6000</v>
      </c>
      <c r="K2322" s="1" t="s">
        <v>49</v>
      </c>
      <c r="L2322">
        <v>10</v>
      </c>
      <c r="M2322">
        <v>406</v>
      </c>
      <c r="N2322">
        <v>7</v>
      </c>
      <c r="Q2322">
        <v>399</v>
      </c>
      <c r="R2322" s="1"/>
    </row>
    <row r="2323" spans="1:18" x14ac:dyDescent="0.2">
      <c r="A2323" s="1" t="s">
        <v>53</v>
      </c>
      <c r="B2323">
        <v>3</v>
      </c>
      <c r="C2323" s="1" t="s">
        <v>697</v>
      </c>
      <c r="D2323" s="2">
        <v>45861</v>
      </c>
      <c r="E2323" s="1" t="s">
        <v>675</v>
      </c>
      <c r="F2323" s="1" t="s">
        <v>49</v>
      </c>
      <c r="G2323">
        <v>7</v>
      </c>
      <c r="H2323">
        <v>10</v>
      </c>
      <c r="I2323">
        <v>0</v>
      </c>
      <c r="J2323">
        <v>125</v>
      </c>
      <c r="K2323" s="1" t="s">
        <v>49</v>
      </c>
      <c r="L2323">
        <v>4</v>
      </c>
      <c r="M2323">
        <v>135.60000000000002</v>
      </c>
      <c r="N2323">
        <v>3.6</v>
      </c>
      <c r="Q2323">
        <v>132.00000000000003</v>
      </c>
      <c r="R2323" s="1"/>
    </row>
    <row r="2324" spans="1:18" x14ac:dyDescent="0.2">
      <c r="A2324" s="1" t="s">
        <v>53</v>
      </c>
      <c r="B2324">
        <v>3</v>
      </c>
      <c r="C2324" s="1" t="s">
        <v>698</v>
      </c>
      <c r="D2324" s="2">
        <v>45861</v>
      </c>
      <c r="E2324" s="1" t="s">
        <v>699</v>
      </c>
      <c r="F2324" s="1" t="s">
        <v>49</v>
      </c>
      <c r="G2324">
        <v>8</v>
      </c>
      <c r="H2324" t="s">
        <v>93</v>
      </c>
      <c r="I2324" t="s">
        <v>51</v>
      </c>
      <c r="J2324">
        <v>1000</v>
      </c>
      <c r="K2324" s="1" t="s">
        <v>49</v>
      </c>
      <c r="L2324">
        <v>4</v>
      </c>
      <c r="M2324">
        <v>152.4</v>
      </c>
      <c r="N2324">
        <v>4.2</v>
      </c>
      <c r="Q2324">
        <v>148.20000000000002</v>
      </c>
      <c r="R2324" s="1"/>
    </row>
    <row r="2325" spans="1:18" x14ac:dyDescent="0.2">
      <c r="A2325" s="1" t="s">
        <v>53</v>
      </c>
      <c r="B2325">
        <v>3</v>
      </c>
      <c r="C2325" s="1" t="s">
        <v>642</v>
      </c>
      <c r="D2325" s="2">
        <v>45861</v>
      </c>
      <c r="E2325" s="1" t="s">
        <v>641</v>
      </c>
      <c r="F2325" s="1" t="s">
        <v>49</v>
      </c>
      <c r="G2325">
        <v>7</v>
      </c>
      <c r="H2325">
        <v>5</v>
      </c>
      <c r="I2325">
        <v>0</v>
      </c>
      <c r="J2325">
        <v>6000</v>
      </c>
      <c r="K2325" s="1" t="s">
        <v>49</v>
      </c>
      <c r="L2325">
        <v>1</v>
      </c>
      <c r="M2325">
        <v>33.200000000000003</v>
      </c>
      <c r="N2325">
        <v>0.7</v>
      </c>
      <c r="Q2325">
        <v>32.5</v>
      </c>
      <c r="R2325" s="1"/>
    </row>
    <row r="2326" spans="1:18" x14ac:dyDescent="0.2">
      <c r="A2326" s="1" t="s">
        <v>46</v>
      </c>
      <c r="B2326">
        <v>4</v>
      </c>
      <c r="C2326" s="1" t="s">
        <v>691</v>
      </c>
      <c r="D2326" s="2">
        <v>45861</v>
      </c>
      <c r="E2326" s="1" t="s">
        <v>658</v>
      </c>
      <c r="F2326" s="1" t="s">
        <v>49</v>
      </c>
      <c r="G2326">
        <v>16</v>
      </c>
      <c r="H2326" t="s">
        <v>134</v>
      </c>
      <c r="I2326" t="s">
        <v>94</v>
      </c>
      <c r="J2326">
        <v>1000</v>
      </c>
      <c r="K2326" s="1" t="s">
        <v>49</v>
      </c>
      <c r="L2326">
        <v>13</v>
      </c>
      <c r="M2326">
        <v>680.80000000000018</v>
      </c>
      <c r="N2326">
        <v>23.400000000000002</v>
      </c>
      <c r="Q2326">
        <v>657.4000000000002</v>
      </c>
      <c r="R2326" s="1"/>
    </row>
    <row r="2327" spans="1:18" x14ac:dyDescent="0.2">
      <c r="A2327" s="1" t="s">
        <v>53</v>
      </c>
      <c r="B2327">
        <v>4</v>
      </c>
      <c r="C2327" s="1" t="s">
        <v>691</v>
      </c>
      <c r="D2327" s="2">
        <v>45861</v>
      </c>
      <c r="E2327" s="1" t="s">
        <v>658</v>
      </c>
      <c r="F2327" s="1" t="s">
        <v>49</v>
      </c>
      <c r="G2327">
        <v>16</v>
      </c>
      <c r="H2327" t="s">
        <v>134</v>
      </c>
      <c r="I2327" t="s">
        <v>94</v>
      </c>
      <c r="J2327">
        <v>1000</v>
      </c>
      <c r="K2327" s="1" t="s">
        <v>49</v>
      </c>
      <c r="L2327">
        <v>2</v>
      </c>
      <c r="M2327">
        <v>105.16</v>
      </c>
      <c r="N2327">
        <v>3.8</v>
      </c>
      <c r="Q2327">
        <v>101.36</v>
      </c>
      <c r="R2327" s="1"/>
    </row>
    <row r="2328" spans="1:18" x14ac:dyDescent="0.2">
      <c r="A2328" s="1" t="s">
        <v>53</v>
      </c>
      <c r="B2328">
        <v>4</v>
      </c>
      <c r="C2328" s="1" t="s">
        <v>700</v>
      </c>
      <c r="D2328" s="2">
        <v>45861</v>
      </c>
      <c r="E2328" s="1" t="s">
        <v>625</v>
      </c>
      <c r="F2328" s="1" t="s">
        <v>49</v>
      </c>
      <c r="G2328">
        <v>16.2</v>
      </c>
      <c r="H2328" t="s">
        <v>51</v>
      </c>
      <c r="I2328" t="s">
        <v>100</v>
      </c>
      <c r="J2328">
        <v>2000</v>
      </c>
      <c r="K2328" s="1" t="s">
        <v>49</v>
      </c>
      <c r="L2328">
        <v>11</v>
      </c>
      <c r="M2328">
        <v>587.59</v>
      </c>
      <c r="N2328">
        <v>20.9</v>
      </c>
      <c r="Q2328">
        <v>566.69000000000005</v>
      </c>
      <c r="R2328" s="1"/>
    </row>
    <row r="2329" spans="1:18" x14ac:dyDescent="0.2">
      <c r="A2329" s="1" t="s">
        <v>46</v>
      </c>
      <c r="B2329">
        <v>5</v>
      </c>
      <c r="C2329" s="1" t="s">
        <v>66</v>
      </c>
      <c r="D2329" s="2">
        <v>45861</v>
      </c>
      <c r="E2329" s="1" t="s">
        <v>576</v>
      </c>
      <c r="F2329" s="1" t="s">
        <v>49</v>
      </c>
      <c r="G2329">
        <v>10</v>
      </c>
      <c r="H2329">
        <v>5</v>
      </c>
      <c r="I2329">
        <v>0</v>
      </c>
      <c r="J2329" t="s">
        <v>51</v>
      </c>
      <c r="K2329" s="1" t="s">
        <v>49</v>
      </c>
      <c r="L2329">
        <v>5</v>
      </c>
      <c r="M2329">
        <v>219.8</v>
      </c>
      <c r="N2329">
        <v>5.5</v>
      </c>
      <c r="Q2329">
        <v>214.3</v>
      </c>
      <c r="R2329" s="1"/>
    </row>
    <row r="2330" spans="1:18" x14ac:dyDescent="0.2">
      <c r="A2330" s="1" t="s">
        <v>46</v>
      </c>
      <c r="B2330">
        <v>5</v>
      </c>
      <c r="C2330" s="1" t="s">
        <v>58</v>
      </c>
      <c r="D2330" s="2">
        <v>45861</v>
      </c>
      <c r="E2330" s="1" t="s">
        <v>576</v>
      </c>
      <c r="F2330" s="1" t="s">
        <v>49</v>
      </c>
      <c r="G2330">
        <v>12</v>
      </c>
      <c r="H2330">
        <v>5</v>
      </c>
      <c r="I2330">
        <v>0</v>
      </c>
      <c r="J2330" t="s">
        <v>51</v>
      </c>
      <c r="K2330" s="1" t="s">
        <v>49</v>
      </c>
      <c r="L2330">
        <v>7</v>
      </c>
      <c r="M2330">
        <v>310.74</v>
      </c>
      <c r="N2330">
        <v>9.7999999999999989</v>
      </c>
      <c r="Q2330">
        <v>300.94</v>
      </c>
      <c r="R2330" s="1"/>
    </row>
    <row r="2331" spans="1:18" x14ac:dyDescent="0.2">
      <c r="A2331" s="1" t="s">
        <v>46</v>
      </c>
      <c r="B2331">
        <v>5</v>
      </c>
      <c r="C2331" s="1" t="s">
        <v>461</v>
      </c>
      <c r="D2331" s="2">
        <v>45861</v>
      </c>
      <c r="E2331" s="1" t="s">
        <v>582</v>
      </c>
      <c r="F2331" s="1" t="s">
        <v>49</v>
      </c>
      <c r="G2331">
        <v>12</v>
      </c>
      <c r="H2331">
        <v>6</v>
      </c>
      <c r="I2331">
        <v>0</v>
      </c>
      <c r="J2331">
        <v>200</v>
      </c>
      <c r="K2331" s="1" t="s">
        <v>49</v>
      </c>
      <c r="L2331">
        <v>1</v>
      </c>
      <c r="M2331">
        <v>30.5</v>
      </c>
      <c r="N2331">
        <v>0.1</v>
      </c>
      <c r="Q2331">
        <v>30.4</v>
      </c>
      <c r="R2331" s="1"/>
    </row>
    <row r="2332" spans="1:18" x14ac:dyDescent="0.2">
      <c r="A2332" s="1" t="s">
        <v>53</v>
      </c>
      <c r="B2332">
        <v>5</v>
      </c>
      <c r="C2332" s="1" t="s">
        <v>461</v>
      </c>
      <c r="D2332" s="2">
        <v>45861</v>
      </c>
      <c r="E2332" s="1" t="s">
        <v>582</v>
      </c>
      <c r="F2332" s="1" t="s">
        <v>49</v>
      </c>
      <c r="G2332">
        <v>12</v>
      </c>
      <c r="H2332">
        <v>6</v>
      </c>
      <c r="I2332">
        <v>0</v>
      </c>
      <c r="J2332">
        <v>200</v>
      </c>
      <c r="K2332" s="1" t="s">
        <v>49</v>
      </c>
      <c r="L2332">
        <v>1</v>
      </c>
      <c r="M2332">
        <v>47.6</v>
      </c>
      <c r="N2332">
        <v>1.5</v>
      </c>
      <c r="Q2332">
        <v>46.1</v>
      </c>
      <c r="R2332" s="1"/>
    </row>
    <row r="2333" spans="1:18" x14ac:dyDescent="0.2">
      <c r="A2333" s="1" t="s">
        <v>53</v>
      </c>
      <c r="B2333">
        <v>5</v>
      </c>
      <c r="C2333" s="1" t="s">
        <v>701</v>
      </c>
      <c r="D2333" s="2">
        <v>45861</v>
      </c>
      <c r="E2333" s="1" t="s">
        <v>51</v>
      </c>
      <c r="F2333" s="1" t="s">
        <v>51</v>
      </c>
      <c r="G2333" t="s">
        <v>51</v>
      </c>
      <c r="H2333" t="s">
        <v>51</v>
      </c>
      <c r="I2333" t="s">
        <v>51</v>
      </c>
      <c r="J2333" t="s">
        <v>51</v>
      </c>
      <c r="K2333" s="1" t="s">
        <v>49</v>
      </c>
      <c r="L2333">
        <v>10</v>
      </c>
      <c r="M2333">
        <v>477.90000000000003</v>
      </c>
      <c r="N2333">
        <v>15</v>
      </c>
      <c r="Q2333">
        <v>462.90000000000003</v>
      </c>
      <c r="R2333" s="1"/>
    </row>
    <row r="2334" spans="1:18" x14ac:dyDescent="0.2">
      <c r="A2334" s="1" t="s">
        <v>46</v>
      </c>
      <c r="B2334">
        <v>1</v>
      </c>
      <c r="C2334" s="1" t="s">
        <v>695</v>
      </c>
      <c r="D2334" s="2">
        <v>45862</v>
      </c>
      <c r="E2334" s="1" t="s">
        <v>696</v>
      </c>
      <c r="F2334" s="1" t="s">
        <v>49</v>
      </c>
      <c r="G2334">
        <v>4</v>
      </c>
      <c r="H2334" t="s">
        <v>93</v>
      </c>
      <c r="I2334" t="s">
        <v>135</v>
      </c>
      <c r="J2334">
        <v>315</v>
      </c>
      <c r="K2334" s="1" t="s">
        <v>49</v>
      </c>
      <c r="L2334">
        <v>6</v>
      </c>
      <c r="M2334">
        <v>91.86</v>
      </c>
      <c r="N2334">
        <v>2.4000000000000004</v>
      </c>
      <c r="O2334">
        <v>45</v>
      </c>
      <c r="Q2334">
        <v>89.46</v>
      </c>
      <c r="R2334" s="1"/>
    </row>
    <row r="2335" spans="1:18" x14ac:dyDescent="0.2">
      <c r="A2335" s="1" t="s">
        <v>46</v>
      </c>
      <c r="B2335">
        <v>1</v>
      </c>
      <c r="C2335" s="1" t="s">
        <v>74</v>
      </c>
      <c r="D2335" s="2">
        <v>45862</v>
      </c>
      <c r="E2335" s="1" t="s">
        <v>576</v>
      </c>
      <c r="F2335" s="1" t="s">
        <v>49</v>
      </c>
      <c r="G2335">
        <v>4</v>
      </c>
      <c r="H2335" t="s">
        <v>76</v>
      </c>
      <c r="I2335">
        <v>0</v>
      </c>
      <c r="J2335" t="s">
        <v>51</v>
      </c>
      <c r="K2335" s="1" t="s">
        <v>49</v>
      </c>
      <c r="L2335">
        <v>3</v>
      </c>
      <c r="M2335">
        <v>51.2</v>
      </c>
      <c r="N2335">
        <v>1.2000000000000002</v>
      </c>
      <c r="Q2335">
        <v>50</v>
      </c>
      <c r="R2335" s="1"/>
    </row>
    <row r="2336" spans="1:18" x14ac:dyDescent="0.2">
      <c r="A2336" s="1" t="s">
        <v>53</v>
      </c>
      <c r="B2336">
        <v>1</v>
      </c>
      <c r="C2336" s="1" t="s">
        <v>695</v>
      </c>
      <c r="D2336" s="2">
        <v>45862</v>
      </c>
      <c r="E2336" s="1" t="s">
        <v>696</v>
      </c>
      <c r="F2336" s="1" t="s">
        <v>49</v>
      </c>
      <c r="G2336">
        <v>4</v>
      </c>
      <c r="H2336" t="s">
        <v>93</v>
      </c>
      <c r="I2336" t="s">
        <v>135</v>
      </c>
      <c r="J2336">
        <v>315</v>
      </c>
      <c r="K2336" s="1" t="s">
        <v>49</v>
      </c>
      <c r="L2336">
        <v>2</v>
      </c>
      <c r="M2336">
        <v>33.549999999999997</v>
      </c>
      <c r="N2336">
        <v>0.8</v>
      </c>
      <c r="O2336">
        <v>12</v>
      </c>
      <c r="Q2336">
        <v>32.75</v>
      </c>
      <c r="R2336" s="1"/>
    </row>
    <row r="2337" spans="1:18" x14ac:dyDescent="0.2">
      <c r="A2337" s="1" t="s">
        <v>53</v>
      </c>
      <c r="B2337">
        <v>1</v>
      </c>
      <c r="C2337" s="1" t="s">
        <v>74</v>
      </c>
      <c r="D2337" s="2">
        <v>45862</v>
      </c>
      <c r="E2337" s="1" t="s">
        <v>576</v>
      </c>
      <c r="F2337" s="1" t="s">
        <v>49</v>
      </c>
      <c r="G2337">
        <v>4</v>
      </c>
      <c r="H2337" t="s">
        <v>76</v>
      </c>
      <c r="I2337">
        <v>0</v>
      </c>
      <c r="J2337" t="s">
        <v>51</v>
      </c>
      <c r="K2337" s="1" t="s">
        <v>49</v>
      </c>
      <c r="L2337">
        <v>8</v>
      </c>
      <c r="M2337">
        <v>144.41000000000003</v>
      </c>
      <c r="N2337">
        <v>3.2</v>
      </c>
      <c r="Q2337">
        <v>141.21000000000004</v>
      </c>
      <c r="R2337" s="1"/>
    </row>
    <row r="2338" spans="1:18" x14ac:dyDescent="0.2">
      <c r="A2338" s="1" t="s">
        <v>46</v>
      </c>
      <c r="B2338">
        <v>2</v>
      </c>
      <c r="C2338" s="1" t="s">
        <v>683</v>
      </c>
      <c r="D2338" s="2">
        <v>45862</v>
      </c>
      <c r="E2338" s="1" t="s">
        <v>684</v>
      </c>
      <c r="F2338" s="1" t="s">
        <v>49</v>
      </c>
      <c r="G2338">
        <v>3.5</v>
      </c>
      <c r="H2338">
        <v>5</v>
      </c>
      <c r="I2338">
        <v>0</v>
      </c>
      <c r="J2338">
        <v>100</v>
      </c>
      <c r="K2338" s="1" t="s">
        <v>49</v>
      </c>
      <c r="L2338">
        <v>10</v>
      </c>
      <c r="M2338">
        <v>141</v>
      </c>
      <c r="N2338">
        <v>3.5</v>
      </c>
      <c r="Q2338">
        <v>137.5</v>
      </c>
      <c r="R2338" s="1"/>
    </row>
    <row r="2339" spans="1:18" x14ac:dyDescent="0.2">
      <c r="A2339" s="1" t="s">
        <v>53</v>
      </c>
      <c r="B2339">
        <v>2</v>
      </c>
      <c r="C2339" s="1" t="s">
        <v>683</v>
      </c>
      <c r="D2339" s="2">
        <v>45862</v>
      </c>
      <c r="E2339" s="1" t="s">
        <v>684</v>
      </c>
      <c r="F2339" s="1" t="s">
        <v>49</v>
      </c>
      <c r="G2339">
        <v>3.5</v>
      </c>
      <c r="H2339">
        <v>5</v>
      </c>
      <c r="I2339">
        <v>0</v>
      </c>
      <c r="J2339">
        <v>100</v>
      </c>
      <c r="K2339" s="1" t="s">
        <v>49</v>
      </c>
      <c r="L2339">
        <v>5</v>
      </c>
      <c r="M2339">
        <v>71.7</v>
      </c>
      <c r="N2339">
        <v>1.75</v>
      </c>
      <c r="Q2339">
        <v>69.95</v>
      </c>
      <c r="R2339" s="1"/>
    </row>
    <row r="2340" spans="1:18" x14ac:dyDescent="0.2">
      <c r="A2340" s="1" t="s">
        <v>53</v>
      </c>
      <c r="B2340">
        <v>2</v>
      </c>
      <c r="C2340" s="1" t="s">
        <v>702</v>
      </c>
      <c r="D2340" s="2">
        <v>45862</v>
      </c>
      <c r="E2340" s="1" t="s">
        <v>682</v>
      </c>
      <c r="F2340" s="1" t="s">
        <v>49</v>
      </c>
      <c r="G2340">
        <v>3.5</v>
      </c>
      <c r="H2340">
        <v>8</v>
      </c>
      <c r="I2340">
        <v>0</v>
      </c>
      <c r="J2340">
        <v>1000</v>
      </c>
      <c r="K2340" s="1" t="s">
        <v>49</v>
      </c>
      <c r="L2340">
        <v>4</v>
      </c>
      <c r="M2340">
        <v>56.3</v>
      </c>
      <c r="N2340">
        <v>1.4</v>
      </c>
      <c r="Q2340">
        <v>54.9</v>
      </c>
      <c r="R2340" s="1"/>
    </row>
    <row r="2341" spans="1:18" x14ac:dyDescent="0.2">
      <c r="A2341" s="1" t="s">
        <v>46</v>
      </c>
      <c r="B2341">
        <v>3</v>
      </c>
      <c r="C2341" s="1" t="s">
        <v>698</v>
      </c>
      <c r="D2341" s="2">
        <v>45862</v>
      </c>
      <c r="E2341" s="1" t="s">
        <v>699</v>
      </c>
      <c r="F2341" s="1" t="s">
        <v>49</v>
      </c>
      <c r="G2341">
        <v>8</v>
      </c>
      <c r="H2341" t="s">
        <v>93</v>
      </c>
      <c r="I2341" t="s">
        <v>51</v>
      </c>
      <c r="J2341">
        <v>1000</v>
      </c>
      <c r="K2341" s="1" t="s">
        <v>49</v>
      </c>
      <c r="L2341">
        <v>5</v>
      </c>
      <c r="M2341">
        <v>185</v>
      </c>
      <c r="N2341">
        <v>4</v>
      </c>
      <c r="Q2341">
        <v>181</v>
      </c>
      <c r="R2341" s="1"/>
    </row>
    <row r="2342" spans="1:18" x14ac:dyDescent="0.2">
      <c r="A2342" s="1" t="s">
        <v>46</v>
      </c>
      <c r="B2342">
        <v>3</v>
      </c>
      <c r="C2342" s="1" t="s">
        <v>83</v>
      </c>
      <c r="D2342" s="2">
        <v>45862</v>
      </c>
      <c r="E2342" s="1" t="s">
        <v>576</v>
      </c>
      <c r="F2342" s="1" t="s">
        <v>49</v>
      </c>
      <c r="G2342">
        <v>8</v>
      </c>
      <c r="H2342">
        <v>5</v>
      </c>
      <c r="I2342">
        <v>0</v>
      </c>
      <c r="J2342" t="s">
        <v>51</v>
      </c>
      <c r="K2342" s="1" t="s">
        <v>49</v>
      </c>
      <c r="L2342">
        <v>3</v>
      </c>
      <c r="M2342">
        <v>115.13</v>
      </c>
      <c r="N2342">
        <v>2.4000000000000004</v>
      </c>
      <c r="Q2342">
        <v>112.72999999999999</v>
      </c>
      <c r="R2342" s="1"/>
    </row>
    <row r="2343" spans="1:18" x14ac:dyDescent="0.2">
      <c r="A2343" s="1" t="s">
        <v>53</v>
      </c>
      <c r="B2343">
        <v>3</v>
      </c>
      <c r="C2343" s="1" t="s">
        <v>83</v>
      </c>
      <c r="D2343" s="2">
        <v>45862</v>
      </c>
      <c r="E2343" s="1" t="s">
        <v>576</v>
      </c>
      <c r="F2343" s="1" t="s">
        <v>49</v>
      </c>
      <c r="G2343">
        <v>8</v>
      </c>
      <c r="H2343">
        <v>5</v>
      </c>
      <c r="I2343">
        <v>0</v>
      </c>
      <c r="J2343" t="s">
        <v>51</v>
      </c>
      <c r="K2343" s="1" t="s">
        <v>49</v>
      </c>
      <c r="L2343">
        <v>8</v>
      </c>
      <c r="M2343">
        <v>350</v>
      </c>
      <c r="N2343">
        <v>6.4</v>
      </c>
      <c r="Q2343">
        <v>343.6</v>
      </c>
      <c r="R2343" s="1"/>
    </row>
    <row r="2344" spans="1:18" x14ac:dyDescent="0.2">
      <c r="A2344" s="1" t="s">
        <v>46</v>
      </c>
      <c r="B2344">
        <v>4</v>
      </c>
      <c r="C2344" s="1" t="s">
        <v>700</v>
      </c>
      <c r="D2344" s="2">
        <v>45862</v>
      </c>
      <c r="E2344" s="1" t="s">
        <v>625</v>
      </c>
      <c r="F2344" s="1" t="s">
        <v>49</v>
      </c>
      <c r="G2344">
        <v>16.2</v>
      </c>
      <c r="H2344" t="s">
        <v>51</v>
      </c>
      <c r="I2344" t="s">
        <v>100</v>
      </c>
      <c r="J2344">
        <v>2000</v>
      </c>
      <c r="K2344" s="1" t="s">
        <v>49</v>
      </c>
      <c r="L2344">
        <v>17</v>
      </c>
      <c r="M2344">
        <v>711.6</v>
      </c>
      <c r="N2344">
        <v>2.72</v>
      </c>
      <c r="Q2344">
        <v>708.88</v>
      </c>
      <c r="R2344" s="1"/>
    </row>
    <row r="2345" spans="1:18" x14ac:dyDescent="0.2">
      <c r="A2345" s="1" t="s">
        <v>53</v>
      </c>
      <c r="B2345">
        <v>4</v>
      </c>
      <c r="C2345" s="1" t="s">
        <v>700</v>
      </c>
      <c r="D2345" s="2">
        <v>45862</v>
      </c>
      <c r="E2345" s="1" t="s">
        <v>625</v>
      </c>
      <c r="F2345" s="1" t="s">
        <v>49</v>
      </c>
      <c r="G2345">
        <v>16.2</v>
      </c>
      <c r="H2345" t="s">
        <v>51</v>
      </c>
      <c r="I2345" t="s">
        <v>100</v>
      </c>
      <c r="J2345">
        <v>2000</v>
      </c>
      <c r="K2345" s="1" t="s">
        <v>49</v>
      </c>
      <c r="L2345">
        <v>16</v>
      </c>
      <c r="M2345">
        <v>842.25</v>
      </c>
      <c r="N2345">
        <v>29.8</v>
      </c>
      <c r="Q2345">
        <v>812.45</v>
      </c>
      <c r="R2345" s="1"/>
    </row>
    <row r="2346" spans="1:18" x14ac:dyDescent="0.2">
      <c r="A2346" s="1" t="s">
        <v>46</v>
      </c>
      <c r="B2346">
        <v>5</v>
      </c>
      <c r="C2346" s="1" t="s">
        <v>58</v>
      </c>
      <c r="D2346" s="2">
        <v>45862</v>
      </c>
      <c r="E2346" s="1" t="s">
        <v>576</v>
      </c>
      <c r="F2346" s="1" t="s">
        <v>49</v>
      </c>
      <c r="G2346">
        <v>12</v>
      </c>
      <c r="H2346">
        <v>5</v>
      </c>
      <c r="I2346">
        <v>0</v>
      </c>
      <c r="J2346" t="s">
        <v>51</v>
      </c>
      <c r="K2346" s="1" t="s">
        <v>49</v>
      </c>
      <c r="L2346">
        <v>9</v>
      </c>
      <c r="M2346">
        <v>378.71999999999997</v>
      </c>
      <c r="N2346">
        <v>12.6</v>
      </c>
      <c r="Q2346">
        <v>366.11999999999995</v>
      </c>
      <c r="R2346" s="1"/>
    </row>
    <row r="2347" spans="1:18" x14ac:dyDescent="0.2">
      <c r="A2347" s="1" t="s">
        <v>46</v>
      </c>
      <c r="B2347">
        <v>5</v>
      </c>
      <c r="C2347" s="1" t="s">
        <v>703</v>
      </c>
      <c r="D2347" s="2">
        <v>45862</v>
      </c>
      <c r="E2347" s="1" t="s">
        <v>704</v>
      </c>
      <c r="F2347" s="1" t="s">
        <v>49</v>
      </c>
      <c r="G2347">
        <v>14</v>
      </c>
      <c r="H2347" t="s">
        <v>705</v>
      </c>
      <c r="I2347">
        <v>0</v>
      </c>
      <c r="J2347">
        <v>50</v>
      </c>
      <c r="K2347" s="1" t="s">
        <v>49</v>
      </c>
      <c r="L2347">
        <v>2</v>
      </c>
      <c r="M2347">
        <v>66.180000000000007</v>
      </c>
      <c r="N2347">
        <v>3.6</v>
      </c>
      <c r="Q2347">
        <v>62.580000000000005</v>
      </c>
      <c r="R2347" s="1"/>
    </row>
    <row r="2348" spans="1:18" x14ac:dyDescent="0.2">
      <c r="A2348" s="1" t="s">
        <v>46</v>
      </c>
      <c r="B2348">
        <v>5</v>
      </c>
      <c r="C2348" s="1" t="s">
        <v>706</v>
      </c>
      <c r="D2348" s="2">
        <v>45862</v>
      </c>
      <c r="E2348" s="1" t="s">
        <v>582</v>
      </c>
      <c r="F2348" s="1" t="s">
        <v>49</v>
      </c>
      <c r="G2348">
        <v>15</v>
      </c>
      <c r="H2348">
        <v>10</v>
      </c>
      <c r="I2348">
        <v>0</v>
      </c>
      <c r="J2348">
        <v>200</v>
      </c>
      <c r="K2348" s="1" t="s">
        <v>49</v>
      </c>
      <c r="L2348">
        <v>3</v>
      </c>
      <c r="M2348">
        <v>113.2</v>
      </c>
      <c r="N2348">
        <v>5.4</v>
      </c>
      <c r="Q2348">
        <v>107.8</v>
      </c>
      <c r="R2348" s="1"/>
    </row>
    <row r="2349" spans="1:18" x14ac:dyDescent="0.2">
      <c r="A2349" s="1" t="s">
        <v>53</v>
      </c>
      <c r="B2349">
        <v>5</v>
      </c>
      <c r="C2349" s="1" t="s">
        <v>706</v>
      </c>
      <c r="D2349" s="2">
        <v>45862</v>
      </c>
      <c r="E2349" s="1" t="s">
        <v>582</v>
      </c>
      <c r="F2349" s="1" t="s">
        <v>49</v>
      </c>
      <c r="G2349">
        <v>15</v>
      </c>
      <c r="H2349">
        <v>10</v>
      </c>
      <c r="I2349">
        <v>0</v>
      </c>
      <c r="J2349">
        <v>200</v>
      </c>
      <c r="K2349" s="1" t="s">
        <v>49</v>
      </c>
      <c r="L2349">
        <v>2</v>
      </c>
      <c r="M2349">
        <v>93.1</v>
      </c>
      <c r="N2349">
        <v>0.3</v>
      </c>
      <c r="Q2349">
        <v>92.8</v>
      </c>
      <c r="R2349" s="1"/>
    </row>
    <row r="2350" spans="1:18" x14ac:dyDescent="0.2">
      <c r="A2350" s="1" t="s">
        <v>53</v>
      </c>
      <c r="B2350">
        <v>5</v>
      </c>
      <c r="C2350" s="1" t="s">
        <v>459</v>
      </c>
      <c r="D2350" s="2">
        <v>45862</v>
      </c>
      <c r="E2350" s="1" t="s">
        <v>664</v>
      </c>
      <c r="F2350" s="1" t="s">
        <v>49</v>
      </c>
      <c r="G2350">
        <v>15</v>
      </c>
      <c r="H2350">
        <v>6.5</v>
      </c>
      <c r="I2350">
        <v>0</v>
      </c>
      <c r="J2350">
        <v>800</v>
      </c>
      <c r="K2350" s="1" t="s">
        <v>49</v>
      </c>
      <c r="L2350">
        <v>8</v>
      </c>
      <c r="M2350">
        <v>329.29999999999995</v>
      </c>
      <c r="N2350">
        <v>1.2</v>
      </c>
      <c r="Q2350">
        <v>328.09999999999997</v>
      </c>
      <c r="R2350" s="1"/>
    </row>
    <row r="2351" spans="1:18" x14ac:dyDescent="0.2">
      <c r="A2351" s="1" t="s">
        <v>53</v>
      </c>
      <c r="B2351">
        <v>5</v>
      </c>
      <c r="C2351" s="1" t="s">
        <v>459</v>
      </c>
      <c r="D2351" s="2">
        <v>45862</v>
      </c>
      <c r="E2351" s="1" t="s">
        <v>664</v>
      </c>
      <c r="F2351" s="1" t="s">
        <v>49</v>
      </c>
      <c r="G2351">
        <v>15</v>
      </c>
      <c r="H2351">
        <v>6.5</v>
      </c>
      <c r="I2351">
        <v>0</v>
      </c>
      <c r="J2351">
        <v>800</v>
      </c>
      <c r="K2351" s="1" t="s">
        <v>49</v>
      </c>
      <c r="L2351">
        <v>3</v>
      </c>
      <c r="M2351">
        <v>136.6</v>
      </c>
      <c r="N2351">
        <v>0.44999999999999996</v>
      </c>
      <c r="Q2351">
        <v>136.15</v>
      </c>
      <c r="R2351" s="1"/>
    </row>
    <row r="2352" spans="1:18" x14ac:dyDescent="0.2">
      <c r="A2352" s="1" t="s">
        <v>46</v>
      </c>
      <c r="B2352">
        <v>1</v>
      </c>
      <c r="C2352" s="1" t="s">
        <v>74</v>
      </c>
      <c r="D2352" s="2">
        <v>45863</v>
      </c>
      <c r="E2352" s="1" t="s">
        <v>576</v>
      </c>
      <c r="F2352" s="1" t="s">
        <v>49</v>
      </c>
      <c r="G2352">
        <v>4</v>
      </c>
      <c r="H2352" t="s">
        <v>76</v>
      </c>
      <c r="I2352">
        <v>0</v>
      </c>
      <c r="J2352" t="s">
        <v>51</v>
      </c>
      <c r="K2352" s="1" t="s">
        <v>49</v>
      </c>
      <c r="L2352">
        <v>12</v>
      </c>
      <c r="M2352">
        <v>181.10000000000002</v>
      </c>
      <c r="N2352">
        <v>4.8000000000000007</v>
      </c>
      <c r="O2352">
        <v>26</v>
      </c>
      <c r="Q2352">
        <v>176.3</v>
      </c>
      <c r="R2352" s="1"/>
    </row>
    <row r="2353" spans="1:18" x14ac:dyDescent="0.2">
      <c r="A2353" s="1" t="s">
        <v>53</v>
      </c>
      <c r="B2353">
        <v>1</v>
      </c>
      <c r="C2353" s="1" t="s">
        <v>74</v>
      </c>
      <c r="D2353" s="2">
        <v>45863</v>
      </c>
      <c r="E2353" s="1" t="s">
        <v>576</v>
      </c>
      <c r="F2353" s="1" t="s">
        <v>49</v>
      </c>
      <c r="G2353">
        <v>4</v>
      </c>
      <c r="H2353" t="s">
        <v>76</v>
      </c>
      <c r="I2353">
        <v>0</v>
      </c>
      <c r="J2353" t="s">
        <v>51</v>
      </c>
      <c r="K2353" s="1" t="s">
        <v>49</v>
      </c>
      <c r="L2353">
        <v>10</v>
      </c>
      <c r="M2353">
        <v>166.99000000000004</v>
      </c>
      <c r="N2353">
        <v>4</v>
      </c>
      <c r="O2353">
        <v>34</v>
      </c>
      <c r="Q2353">
        <v>162.99000000000004</v>
      </c>
      <c r="R2353" s="1"/>
    </row>
    <row r="2354" spans="1:18" x14ac:dyDescent="0.2">
      <c r="A2354" s="1" t="s">
        <v>46</v>
      </c>
      <c r="B2354">
        <v>2</v>
      </c>
      <c r="C2354" s="1" t="s">
        <v>702</v>
      </c>
      <c r="D2354" s="2">
        <v>45863</v>
      </c>
      <c r="E2354" s="1" t="s">
        <v>682</v>
      </c>
      <c r="F2354" s="1" t="s">
        <v>49</v>
      </c>
      <c r="G2354">
        <v>3.5</v>
      </c>
      <c r="H2354">
        <v>8</v>
      </c>
      <c r="I2354">
        <v>0</v>
      </c>
      <c r="J2354">
        <v>1000</v>
      </c>
      <c r="K2354" s="1" t="s">
        <v>49</v>
      </c>
      <c r="L2354">
        <v>9</v>
      </c>
      <c r="M2354">
        <v>119.17</v>
      </c>
      <c r="N2354">
        <v>3.15</v>
      </c>
      <c r="Q2354">
        <v>116.02</v>
      </c>
      <c r="R2354" s="1"/>
    </row>
    <row r="2355" spans="1:18" x14ac:dyDescent="0.2">
      <c r="A2355" s="1" t="s">
        <v>53</v>
      </c>
      <c r="B2355">
        <v>2</v>
      </c>
      <c r="C2355" s="1" t="s">
        <v>702</v>
      </c>
      <c r="D2355" s="2">
        <v>45863</v>
      </c>
      <c r="E2355" s="1" t="s">
        <v>682</v>
      </c>
      <c r="F2355" s="1" t="s">
        <v>49</v>
      </c>
      <c r="G2355">
        <v>3.5</v>
      </c>
      <c r="H2355">
        <v>8</v>
      </c>
      <c r="I2355">
        <v>0</v>
      </c>
      <c r="J2355">
        <v>1000</v>
      </c>
      <c r="K2355" s="1" t="s">
        <v>49</v>
      </c>
      <c r="L2355">
        <v>10</v>
      </c>
      <c r="M2355">
        <v>151.64000000000001</v>
      </c>
      <c r="N2355">
        <v>3.5</v>
      </c>
      <c r="Q2355">
        <v>148.14000000000001</v>
      </c>
      <c r="R2355" s="1"/>
    </row>
    <row r="2356" spans="1:18" x14ac:dyDescent="0.2">
      <c r="A2356" s="1" t="s">
        <v>46</v>
      </c>
      <c r="B2356">
        <v>3</v>
      </c>
      <c r="C2356" s="1" t="s">
        <v>83</v>
      </c>
      <c r="D2356" s="2">
        <v>45863</v>
      </c>
      <c r="E2356" s="1" t="s">
        <v>576</v>
      </c>
      <c r="F2356" s="1" t="s">
        <v>49</v>
      </c>
      <c r="G2356">
        <v>8</v>
      </c>
      <c r="H2356">
        <v>5</v>
      </c>
      <c r="I2356">
        <v>0</v>
      </c>
      <c r="J2356" t="s">
        <v>51</v>
      </c>
      <c r="K2356" s="1" t="s">
        <v>49</v>
      </c>
      <c r="L2356">
        <v>7</v>
      </c>
      <c r="M2356">
        <v>279.39999999999998</v>
      </c>
      <c r="N2356">
        <v>7.3500000000000005</v>
      </c>
      <c r="Q2356">
        <v>272.04999999999995</v>
      </c>
      <c r="R2356" s="1"/>
    </row>
    <row r="2357" spans="1:18" x14ac:dyDescent="0.2">
      <c r="A2357" s="1" t="s">
        <v>53</v>
      </c>
      <c r="B2357">
        <v>3</v>
      </c>
      <c r="C2357" s="1" t="s">
        <v>83</v>
      </c>
      <c r="D2357" s="2">
        <v>45863</v>
      </c>
      <c r="E2357" s="1" t="s">
        <v>576</v>
      </c>
      <c r="F2357" s="1" t="s">
        <v>49</v>
      </c>
      <c r="G2357">
        <v>8</v>
      </c>
      <c r="H2357">
        <v>5</v>
      </c>
      <c r="I2357">
        <v>0</v>
      </c>
      <c r="J2357" t="s">
        <v>51</v>
      </c>
      <c r="K2357" s="1" t="s">
        <v>49</v>
      </c>
      <c r="L2357">
        <v>7</v>
      </c>
      <c r="M2357">
        <v>297.39999999999998</v>
      </c>
      <c r="N2357">
        <v>5.6000000000000005</v>
      </c>
      <c r="Q2357">
        <v>291.79999999999995</v>
      </c>
      <c r="R2357" s="1"/>
    </row>
    <row r="2358" spans="1:18" x14ac:dyDescent="0.2">
      <c r="A2358" s="1" t="s">
        <v>46</v>
      </c>
      <c r="B2358">
        <v>4</v>
      </c>
      <c r="C2358" s="1" t="s">
        <v>700</v>
      </c>
      <c r="D2358" s="2">
        <v>45863</v>
      </c>
      <c r="E2358" s="1" t="s">
        <v>625</v>
      </c>
      <c r="F2358" s="1" t="s">
        <v>49</v>
      </c>
      <c r="G2358">
        <v>16.2</v>
      </c>
      <c r="H2358" t="s">
        <v>51</v>
      </c>
      <c r="I2358" t="s">
        <v>100</v>
      </c>
      <c r="J2358">
        <v>2000</v>
      </c>
      <c r="K2358" s="1" t="s">
        <v>49</v>
      </c>
      <c r="L2358">
        <v>2</v>
      </c>
      <c r="M2358">
        <v>100.4</v>
      </c>
      <c r="N2358">
        <v>3.8</v>
      </c>
      <c r="Q2358">
        <v>96.600000000000009</v>
      </c>
      <c r="R2358" s="1"/>
    </row>
    <row r="2359" spans="1:18" x14ac:dyDescent="0.2">
      <c r="A2359" s="1" t="s">
        <v>46</v>
      </c>
      <c r="B2359">
        <v>4</v>
      </c>
      <c r="C2359" s="1" t="s">
        <v>707</v>
      </c>
      <c r="D2359" s="2">
        <v>45863</v>
      </c>
      <c r="E2359" s="1" t="s">
        <v>708</v>
      </c>
      <c r="F2359" s="1" t="s">
        <v>49</v>
      </c>
      <c r="G2359">
        <v>18</v>
      </c>
      <c r="H2359" t="s">
        <v>93</v>
      </c>
      <c r="I2359" t="s">
        <v>94</v>
      </c>
      <c r="J2359">
        <v>200</v>
      </c>
      <c r="K2359" s="1" t="s">
        <v>49</v>
      </c>
      <c r="L2359">
        <v>4</v>
      </c>
      <c r="M2359">
        <v>210.6</v>
      </c>
      <c r="N2359">
        <v>8.8000000000000007</v>
      </c>
      <c r="Q2359">
        <v>201.79999999999998</v>
      </c>
      <c r="R2359" s="1"/>
    </row>
    <row r="2360" spans="1:18" x14ac:dyDescent="0.2">
      <c r="A2360" s="1" t="s">
        <v>46</v>
      </c>
      <c r="B2360">
        <v>4</v>
      </c>
      <c r="C2360" s="1" t="s">
        <v>709</v>
      </c>
      <c r="D2360" s="2">
        <v>45863</v>
      </c>
      <c r="E2360" s="1" t="s">
        <v>658</v>
      </c>
      <c r="F2360" s="1" t="s">
        <v>49</v>
      </c>
      <c r="G2360">
        <v>24</v>
      </c>
      <c r="H2360" t="s">
        <v>134</v>
      </c>
      <c r="I2360" t="s">
        <v>94</v>
      </c>
      <c r="J2360">
        <v>500</v>
      </c>
      <c r="K2360" s="1" t="s">
        <v>49</v>
      </c>
      <c r="L2360">
        <v>9</v>
      </c>
      <c r="M2360">
        <v>521.40000000000009</v>
      </c>
      <c r="N2360">
        <v>26.099999999999998</v>
      </c>
      <c r="Q2360">
        <v>495.30000000000007</v>
      </c>
      <c r="R2360" s="1"/>
    </row>
    <row r="2361" spans="1:18" x14ac:dyDescent="0.2">
      <c r="A2361" s="1" t="s">
        <v>53</v>
      </c>
      <c r="B2361">
        <v>4</v>
      </c>
      <c r="C2361" s="1" t="s">
        <v>709</v>
      </c>
      <c r="D2361" s="2">
        <v>45863</v>
      </c>
      <c r="E2361" s="1" t="s">
        <v>658</v>
      </c>
      <c r="F2361" s="1" t="s">
        <v>49</v>
      </c>
      <c r="G2361">
        <v>24</v>
      </c>
      <c r="H2361" t="s">
        <v>134</v>
      </c>
      <c r="I2361" t="s">
        <v>94</v>
      </c>
      <c r="J2361">
        <v>500</v>
      </c>
      <c r="K2361" s="1" t="s">
        <v>49</v>
      </c>
      <c r="L2361">
        <v>5</v>
      </c>
      <c r="M2361">
        <v>284.21000000000004</v>
      </c>
      <c r="N2361">
        <v>14</v>
      </c>
      <c r="Q2361">
        <v>270.21000000000004</v>
      </c>
      <c r="R2361" s="1"/>
    </row>
    <row r="2362" spans="1:18" x14ac:dyDescent="0.2">
      <c r="A2362" s="1" t="s">
        <v>53</v>
      </c>
      <c r="B2362">
        <v>4</v>
      </c>
      <c r="C2362" s="1" t="s">
        <v>96</v>
      </c>
      <c r="D2362" s="2">
        <v>45863</v>
      </c>
      <c r="E2362" s="1" t="s">
        <v>576</v>
      </c>
      <c r="F2362" s="1" t="s">
        <v>49</v>
      </c>
      <c r="G2362">
        <v>18</v>
      </c>
      <c r="H2362">
        <v>5</v>
      </c>
      <c r="I2362">
        <v>0</v>
      </c>
      <c r="J2362" t="s">
        <v>51</v>
      </c>
      <c r="K2362" s="1" t="s">
        <v>49</v>
      </c>
      <c r="L2362">
        <v>10</v>
      </c>
      <c r="M2362">
        <v>553.54999999999995</v>
      </c>
      <c r="N2362">
        <v>21.400000000000002</v>
      </c>
      <c r="Q2362">
        <v>532.15</v>
      </c>
      <c r="R2362" s="1"/>
    </row>
    <row r="2363" spans="1:18" x14ac:dyDescent="0.2">
      <c r="A2363" s="1" t="s">
        <v>46</v>
      </c>
      <c r="B2363">
        <v>5</v>
      </c>
      <c r="C2363" s="1" t="s">
        <v>614</v>
      </c>
      <c r="D2363" s="2">
        <v>45863</v>
      </c>
      <c r="E2363" s="1" t="s">
        <v>613</v>
      </c>
      <c r="F2363" s="1" t="s">
        <v>49</v>
      </c>
      <c r="G2363">
        <v>15</v>
      </c>
      <c r="H2363">
        <v>6.5</v>
      </c>
      <c r="I2363">
        <v>0</v>
      </c>
      <c r="J2363">
        <v>400</v>
      </c>
      <c r="K2363" s="1" t="s">
        <v>49</v>
      </c>
      <c r="L2363">
        <v>13</v>
      </c>
      <c r="M2363">
        <v>532.95999999999992</v>
      </c>
      <c r="N2363">
        <v>24.7</v>
      </c>
      <c r="Q2363">
        <v>508.25999999999993</v>
      </c>
      <c r="R2363" s="1"/>
    </row>
    <row r="2364" spans="1:18" x14ac:dyDescent="0.2">
      <c r="A2364" s="1" t="s">
        <v>53</v>
      </c>
      <c r="B2364">
        <v>5</v>
      </c>
      <c r="C2364" s="1" t="s">
        <v>614</v>
      </c>
      <c r="D2364" s="2">
        <v>45863</v>
      </c>
      <c r="E2364" s="1" t="s">
        <v>613</v>
      </c>
      <c r="F2364" s="1" t="s">
        <v>49</v>
      </c>
      <c r="G2364">
        <v>15</v>
      </c>
      <c r="H2364">
        <v>6.5</v>
      </c>
      <c r="I2364">
        <v>0</v>
      </c>
      <c r="J2364">
        <v>400</v>
      </c>
      <c r="K2364" s="1" t="s">
        <v>49</v>
      </c>
      <c r="L2364">
        <v>5</v>
      </c>
      <c r="M2364">
        <v>210.8</v>
      </c>
      <c r="N2364">
        <v>0.75</v>
      </c>
      <c r="Q2364">
        <v>210.05</v>
      </c>
      <c r="R2364" s="1"/>
    </row>
    <row r="2365" spans="1:18" x14ac:dyDescent="0.2">
      <c r="A2365" s="1" t="s">
        <v>53</v>
      </c>
      <c r="B2365">
        <v>5</v>
      </c>
      <c r="C2365" s="1" t="s">
        <v>710</v>
      </c>
      <c r="D2365" s="2">
        <v>45863</v>
      </c>
      <c r="E2365" s="1" t="s">
        <v>613</v>
      </c>
      <c r="F2365" s="1" t="s">
        <v>49</v>
      </c>
      <c r="G2365">
        <v>11</v>
      </c>
      <c r="H2365">
        <v>6.5</v>
      </c>
      <c r="I2365">
        <v>0</v>
      </c>
      <c r="J2365">
        <v>200</v>
      </c>
      <c r="K2365" s="1" t="s">
        <v>49</v>
      </c>
      <c r="L2365">
        <v>8</v>
      </c>
      <c r="M2365">
        <v>248.1</v>
      </c>
      <c r="N2365">
        <v>0.8</v>
      </c>
      <c r="Q2365">
        <v>247.29999999999998</v>
      </c>
      <c r="R2365" s="1"/>
    </row>
    <row r="2366" spans="1:18" x14ac:dyDescent="0.2">
      <c r="A2366" s="1" t="s">
        <v>53</v>
      </c>
      <c r="B2366">
        <v>5</v>
      </c>
      <c r="C2366" s="1" t="s">
        <v>711</v>
      </c>
      <c r="D2366" s="2">
        <v>45863</v>
      </c>
      <c r="E2366" s="1" t="s">
        <v>51</v>
      </c>
      <c r="F2366" s="1" t="s">
        <v>51</v>
      </c>
      <c r="G2366" t="s">
        <v>51</v>
      </c>
      <c r="H2366" t="s">
        <v>51</v>
      </c>
      <c r="I2366" t="s">
        <v>51</v>
      </c>
      <c r="J2366" t="s">
        <v>51</v>
      </c>
      <c r="K2366" s="1" t="s">
        <v>49</v>
      </c>
      <c r="L2366">
        <v>3</v>
      </c>
      <c r="M2366">
        <v>97.300000000000011</v>
      </c>
      <c r="N2366">
        <v>0.30000000000000004</v>
      </c>
      <c r="Q2366">
        <v>97.000000000000014</v>
      </c>
      <c r="R2366" s="1"/>
    </row>
    <row r="2367" spans="1:18" x14ac:dyDescent="0.2">
      <c r="A2367" s="1" t="s">
        <v>46</v>
      </c>
      <c r="B2367">
        <v>1</v>
      </c>
      <c r="C2367" s="1" t="s">
        <v>74</v>
      </c>
      <c r="D2367" s="2">
        <v>45864</v>
      </c>
      <c r="E2367" s="1" t="s">
        <v>576</v>
      </c>
      <c r="F2367" s="1" t="s">
        <v>49</v>
      </c>
      <c r="G2367">
        <v>4</v>
      </c>
      <c r="H2367" t="s">
        <v>76</v>
      </c>
      <c r="I2367">
        <v>0</v>
      </c>
      <c r="J2367" t="s">
        <v>51</v>
      </c>
      <c r="K2367" s="1" t="s">
        <v>49</v>
      </c>
      <c r="L2367">
        <v>10</v>
      </c>
      <c r="M2367">
        <v>163.75</v>
      </c>
      <c r="N2367">
        <v>4</v>
      </c>
      <c r="O2367">
        <v>32</v>
      </c>
      <c r="Q2367">
        <v>159.75</v>
      </c>
      <c r="R2367" s="1"/>
    </row>
    <row r="2368" spans="1:18" x14ac:dyDescent="0.2">
      <c r="A2368" s="1" t="s">
        <v>53</v>
      </c>
      <c r="B2368">
        <v>1</v>
      </c>
      <c r="C2368" s="1" t="s">
        <v>74</v>
      </c>
      <c r="D2368" s="2">
        <v>45864</v>
      </c>
      <c r="E2368" s="1" t="s">
        <v>576</v>
      </c>
      <c r="F2368" s="1" t="s">
        <v>49</v>
      </c>
      <c r="G2368">
        <v>4</v>
      </c>
      <c r="H2368" t="s">
        <v>76</v>
      </c>
      <c r="I2368">
        <v>0</v>
      </c>
      <c r="J2368" t="s">
        <v>51</v>
      </c>
      <c r="K2368" s="1" t="s">
        <v>49</v>
      </c>
      <c r="L2368">
        <v>7</v>
      </c>
      <c r="M2368">
        <v>123.55</v>
      </c>
      <c r="N2368">
        <v>2.8000000000000003</v>
      </c>
      <c r="O2368">
        <v>27</v>
      </c>
      <c r="Q2368">
        <v>120.75</v>
      </c>
      <c r="R2368" s="1"/>
    </row>
    <row r="2369" spans="1:18" x14ac:dyDescent="0.2">
      <c r="A2369" s="1" t="s">
        <v>46</v>
      </c>
      <c r="B2369">
        <v>2</v>
      </c>
      <c r="C2369" s="1" t="s">
        <v>683</v>
      </c>
      <c r="D2369" s="2">
        <v>45864</v>
      </c>
      <c r="E2369" s="1" t="s">
        <v>684</v>
      </c>
      <c r="F2369" s="1" t="s">
        <v>49</v>
      </c>
      <c r="G2369">
        <v>3.5</v>
      </c>
      <c r="H2369">
        <v>5</v>
      </c>
      <c r="I2369">
        <v>0</v>
      </c>
      <c r="J2369">
        <v>100</v>
      </c>
      <c r="K2369" s="1" t="s">
        <v>49</v>
      </c>
      <c r="L2369">
        <v>12</v>
      </c>
      <c r="M2369">
        <v>163.07999999999998</v>
      </c>
      <c r="N2369">
        <v>4.1999999999999993</v>
      </c>
      <c r="Q2369">
        <v>158.88</v>
      </c>
      <c r="R2369" s="1"/>
    </row>
    <row r="2370" spans="1:18" x14ac:dyDescent="0.2">
      <c r="A2370" s="1" t="s">
        <v>53</v>
      </c>
      <c r="B2370">
        <v>2</v>
      </c>
      <c r="C2370" s="1" t="s">
        <v>683</v>
      </c>
      <c r="D2370" s="2">
        <v>45864</v>
      </c>
      <c r="E2370" s="1" t="s">
        <v>684</v>
      </c>
      <c r="F2370" s="1" t="s">
        <v>49</v>
      </c>
      <c r="G2370">
        <v>3.5</v>
      </c>
      <c r="H2370">
        <v>5</v>
      </c>
      <c r="I2370">
        <v>0</v>
      </c>
      <c r="J2370">
        <v>100</v>
      </c>
      <c r="K2370" s="1" t="s">
        <v>49</v>
      </c>
      <c r="L2370">
        <v>8</v>
      </c>
      <c r="M2370">
        <v>120.3</v>
      </c>
      <c r="N2370">
        <v>2.4499999999999997</v>
      </c>
      <c r="Q2370">
        <v>117.85</v>
      </c>
      <c r="R2370" s="1"/>
    </row>
    <row r="2371" spans="1:18" x14ac:dyDescent="0.2">
      <c r="A2371" s="1" t="s">
        <v>46</v>
      </c>
      <c r="B2371">
        <v>3</v>
      </c>
      <c r="C2371" s="1" t="s">
        <v>83</v>
      </c>
      <c r="D2371" s="2">
        <v>45864</v>
      </c>
      <c r="E2371" s="1" t="s">
        <v>576</v>
      </c>
      <c r="F2371" s="1" t="s">
        <v>49</v>
      </c>
      <c r="G2371">
        <v>8</v>
      </c>
      <c r="H2371">
        <v>5</v>
      </c>
      <c r="I2371">
        <v>0</v>
      </c>
      <c r="J2371" t="s">
        <v>51</v>
      </c>
      <c r="K2371" s="1" t="s">
        <v>49</v>
      </c>
      <c r="L2371">
        <v>2</v>
      </c>
      <c r="M2371">
        <v>71.900000000000006</v>
      </c>
      <c r="N2371">
        <v>2.2999999999999998</v>
      </c>
      <c r="Q2371">
        <v>69.600000000000009</v>
      </c>
      <c r="R2371" s="1"/>
    </row>
    <row r="2372" spans="1:18" x14ac:dyDescent="0.2">
      <c r="A2372" s="1" t="s">
        <v>46</v>
      </c>
      <c r="B2372">
        <v>3</v>
      </c>
      <c r="C2372" s="1" t="s">
        <v>698</v>
      </c>
      <c r="D2372" s="2">
        <v>45864</v>
      </c>
      <c r="E2372" s="1" t="s">
        <v>699</v>
      </c>
      <c r="F2372" s="1" t="s">
        <v>49</v>
      </c>
      <c r="G2372">
        <v>8</v>
      </c>
      <c r="H2372" t="s">
        <v>93</v>
      </c>
      <c r="I2372" t="s">
        <v>51</v>
      </c>
      <c r="J2372">
        <v>1000</v>
      </c>
      <c r="K2372" s="1" t="s">
        <v>49</v>
      </c>
      <c r="L2372">
        <v>6</v>
      </c>
      <c r="M2372">
        <v>234.94000000000003</v>
      </c>
      <c r="N2372">
        <v>9</v>
      </c>
      <c r="Q2372">
        <v>225.94000000000003</v>
      </c>
      <c r="R2372" s="1"/>
    </row>
    <row r="2373" spans="1:18" x14ac:dyDescent="0.2">
      <c r="A2373" s="1" t="s">
        <v>53</v>
      </c>
      <c r="B2373">
        <v>3</v>
      </c>
      <c r="C2373" s="1" t="s">
        <v>698</v>
      </c>
      <c r="D2373" s="2">
        <v>45864</v>
      </c>
      <c r="E2373" s="1" t="s">
        <v>699</v>
      </c>
      <c r="F2373" s="1" t="s">
        <v>49</v>
      </c>
      <c r="G2373">
        <v>8</v>
      </c>
      <c r="H2373" t="s">
        <v>93</v>
      </c>
      <c r="I2373" t="s">
        <v>51</v>
      </c>
      <c r="J2373">
        <v>1000</v>
      </c>
      <c r="K2373" s="1" t="s">
        <v>49</v>
      </c>
      <c r="L2373">
        <v>3</v>
      </c>
      <c r="M2373">
        <v>121.6</v>
      </c>
      <c r="N2373">
        <v>2.7</v>
      </c>
      <c r="Q2373">
        <v>118.89999999999999</v>
      </c>
      <c r="R2373" s="1"/>
    </row>
    <row r="2374" spans="1:18" x14ac:dyDescent="0.2">
      <c r="A2374" s="1" t="s">
        <v>46</v>
      </c>
      <c r="B2374">
        <v>4</v>
      </c>
      <c r="C2374" s="1" t="s">
        <v>96</v>
      </c>
      <c r="D2374" s="2">
        <v>45864</v>
      </c>
      <c r="E2374" s="1" t="s">
        <v>576</v>
      </c>
      <c r="F2374" s="1" t="s">
        <v>49</v>
      </c>
      <c r="G2374">
        <v>18</v>
      </c>
      <c r="H2374">
        <v>5</v>
      </c>
      <c r="I2374">
        <v>0</v>
      </c>
      <c r="J2374" t="s">
        <v>51</v>
      </c>
      <c r="K2374" s="1" t="s">
        <v>49</v>
      </c>
      <c r="L2374">
        <v>12</v>
      </c>
      <c r="M2374">
        <v>590.92999999999995</v>
      </c>
      <c r="N2374">
        <v>9.94</v>
      </c>
      <c r="Q2374">
        <v>580.9899999999999</v>
      </c>
      <c r="R2374" s="1"/>
    </row>
    <row r="2375" spans="1:18" x14ac:dyDescent="0.2">
      <c r="A2375" s="1" t="s">
        <v>46</v>
      </c>
      <c r="B2375">
        <v>4</v>
      </c>
      <c r="C2375" s="1" t="s">
        <v>712</v>
      </c>
      <c r="D2375" s="2">
        <v>45864</v>
      </c>
      <c r="E2375" s="1" t="s">
        <v>613</v>
      </c>
      <c r="F2375" s="1" t="s">
        <v>49</v>
      </c>
      <c r="G2375">
        <v>19</v>
      </c>
      <c r="H2375">
        <v>7</v>
      </c>
      <c r="I2375">
        <v>0</v>
      </c>
      <c r="J2375">
        <v>200</v>
      </c>
      <c r="K2375" s="1" t="s">
        <v>49</v>
      </c>
      <c r="L2375">
        <v>3</v>
      </c>
      <c r="M2375">
        <v>105.06</v>
      </c>
      <c r="N2375">
        <v>6.9999999999999991</v>
      </c>
      <c r="Q2375">
        <v>98.06</v>
      </c>
      <c r="R2375" s="1"/>
    </row>
    <row r="2376" spans="1:18" x14ac:dyDescent="0.2">
      <c r="A2376" s="1" t="s">
        <v>53</v>
      </c>
      <c r="B2376">
        <v>4</v>
      </c>
      <c r="C2376" s="1" t="s">
        <v>712</v>
      </c>
      <c r="D2376" s="2">
        <v>45864</v>
      </c>
      <c r="E2376" s="1" t="s">
        <v>613</v>
      </c>
      <c r="F2376" s="1" t="s">
        <v>49</v>
      </c>
      <c r="G2376">
        <v>19</v>
      </c>
      <c r="H2376">
        <v>7</v>
      </c>
      <c r="I2376">
        <v>0</v>
      </c>
      <c r="J2376">
        <v>200</v>
      </c>
      <c r="K2376" s="1" t="s">
        <v>49</v>
      </c>
      <c r="L2376">
        <v>3</v>
      </c>
      <c r="M2376">
        <v>108.19999999999999</v>
      </c>
      <c r="N2376">
        <v>6.8</v>
      </c>
      <c r="Q2376">
        <v>101.39999999999999</v>
      </c>
      <c r="R2376" s="1"/>
    </row>
    <row r="2377" spans="1:18" x14ac:dyDescent="0.2">
      <c r="A2377" s="1" t="s">
        <v>53</v>
      </c>
      <c r="B2377">
        <v>4</v>
      </c>
      <c r="C2377" s="1" t="s">
        <v>713</v>
      </c>
      <c r="D2377" s="2">
        <v>45864</v>
      </c>
      <c r="E2377" s="1" t="s">
        <v>714</v>
      </c>
      <c r="F2377" s="1" t="s">
        <v>49</v>
      </c>
      <c r="G2377">
        <v>22</v>
      </c>
      <c r="H2377" t="s">
        <v>167</v>
      </c>
      <c r="I2377" t="s">
        <v>135</v>
      </c>
      <c r="J2377">
        <v>100</v>
      </c>
      <c r="K2377" s="1" t="s">
        <v>49</v>
      </c>
      <c r="L2377">
        <v>2</v>
      </c>
      <c r="M2377">
        <v>106.9</v>
      </c>
      <c r="N2377">
        <v>5.0999999999999996</v>
      </c>
      <c r="Q2377">
        <v>101.80000000000001</v>
      </c>
      <c r="R2377" s="1"/>
    </row>
    <row r="2378" spans="1:18" x14ac:dyDescent="0.2">
      <c r="A2378" s="1" t="s">
        <v>53</v>
      </c>
      <c r="B2378">
        <v>4</v>
      </c>
      <c r="C2378" s="1" t="s">
        <v>715</v>
      </c>
      <c r="D2378" s="2">
        <v>45864</v>
      </c>
      <c r="E2378" s="1" t="s">
        <v>613</v>
      </c>
      <c r="F2378" s="1" t="s">
        <v>49</v>
      </c>
      <c r="G2378">
        <v>23</v>
      </c>
      <c r="H2378">
        <v>7</v>
      </c>
      <c r="I2378">
        <v>0</v>
      </c>
      <c r="J2378">
        <v>200</v>
      </c>
      <c r="K2378" s="1" t="s">
        <v>49</v>
      </c>
      <c r="L2378">
        <v>6</v>
      </c>
      <c r="M2378">
        <v>212.20000000000002</v>
      </c>
      <c r="N2378">
        <v>17</v>
      </c>
      <c r="Q2378">
        <v>195.20000000000002</v>
      </c>
      <c r="R2378" s="1"/>
    </row>
    <row r="2379" spans="1:18" x14ac:dyDescent="0.2">
      <c r="A2379" s="1" t="s">
        <v>53</v>
      </c>
      <c r="B2379">
        <v>4</v>
      </c>
      <c r="C2379" s="1" t="s">
        <v>716</v>
      </c>
      <c r="D2379" s="2">
        <v>45864</v>
      </c>
      <c r="E2379" s="1" t="s">
        <v>625</v>
      </c>
      <c r="F2379" s="1" t="s">
        <v>49</v>
      </c>
      <c r="G2379">
        <v>20</v>
      </c>
      <c r="H2379" t="s">
        <v>209</v>
      </c>
      <c r="I2379" t="s">
        <v>100</v>
      </c>
      <c r="J2379">
        <v>100</v>
      </c>
      <c r="K2379" s="1" t="s">
        <v>49</v>
      </c>
      <c r="L2379">
        <v>2</v>
      </c>
      <c r="M2379">
        <v>109.19999999999999</v>
      </c>
      <c r="N2379">
        <v>4.8</v>
      </c>
      <c r="Q2379">
        <v>104.39999999999999</v>
      </c>
      <c r="R2379" s="1"/>
    </row>
    <row r="2380" spans="1:18" x14ac:dyDescent="0.2">
      <c r="A2380" s="1" t="s">
        <v>46</v>
      </c>
      <c r="B2380">
        <v>5</v>
      </c>
      <c r="C2380" s="1" t="s">
        <v>87</v>
      </c>
      <c r="D2380" s="2">
        <v>45864</v>
      </c>
      <c r="E2380" s="1" t="s">
        <v>576</v>
      </c>
      <c r="F2380" s="1" t="s">
        <v>49</v>
      </c>
      <c r="G2380">
        <v>14</v>
      </c>
      <c r="H2380">
        <v>5</v>
      </c>
      <c r="I2380">
        <v>0</v>
      </c>
      <c r="J2380" t="s">
        <v>51</v>
      </c>
      <c r="K2380" s="1" t="s">
        <v>49</v>
      </c>
      <c r="L2380">
        <v>6</v>
      </c>
      <c r="M2380">
        <v>242.26</v>
      </c>
      <c r="N2380">
        <v>0.84000000000000008</v>
      </c>
      <c r="Q2380">
        <v>241.42</v>
      </c>
      <c r="R2380" s="1"/>
    </row>
    <row r="2381" spans="1:18" x14ac:dyDescent="0.2">
      <c r="A2381" s="1" t="s">
        <v>46</v>
      </c>
      <c r="B2381">
        <v>5</v>
      </c>
      <c r="C2381" s="1" t="s">
        <v>717</v>
      </c>
      <c r="D2381" s="2">
        <v>45864</v>
      </c>
      <c r="E2381" s="1" t="s">
        <v>718</v>
      </c>
      <c r="F2381" s="1" t="s">
        <v>49</v>
      </c>
      <c r="G2381">
        <v>14</v>
      </c>
      <c r="H2381">
        <v>4.5</v>
      </c>
      <c r="I2381">
        <v>0</v>
      </c>
      <c r="J2381">
        <v>150</v>
      </c>
      <c r="K2381" s="1" t="s">
        <v>49</v>
      </c>
      <c r="L2381">
        <v>4</v>
      </c>
      <c r="M2381">
        <v>164.9</v>
      </c>
      <c r="N2381">
        <v>0.56000000000000005</v>
      </c>
      <c r="Q2381">
        <v>164.34</v>
      </c>
      <c r="R2381" s="1"/>
    </row>
    <row r="2382" spans="1:18" x14ac:dyDescent="0.2">
      <c r="A2382" s="1" t="s">
        <v>46</v>
      </c>
      <c r="B2382">
        <v>5</v>
      </c>
      <c r="C2382" s="1" t="s">
        <v>719</v>
      </c>
      <c r="D2382" s="2">
        <v>45864</v>
      </c>
      <c r="E2382" s="1" t="s">
        <v>708</v>
      </c>
      <c r="F2382" s="1" t="s">
        <v>49</v>
      </c>
      <c r="G2382">
        <v>14</v>
      </c>
      <c r="H2382" t="s">
        <v>93</v>
      </c>
      <c r="I2382" t="s">
        <v>94</v>
      </c>
      <c r="J2382">
        <v>100</v>
      </c>
      <c r="K2382" s="1" t="s">
        <v>49</v>
      </c>
      <c r="L2382">
        <v>3</v>
      </c>
      <c r="M2382">
        <v>100.96</v>
      </c>
      <c r="N2382">
        <v>0.42000000000000004</v>
      </c>
      <c r="Q2382">
        <v>100.53999999999999</v>
      </c>
      <c r="R2382" s="1"/>
    </row>
    <row r="2383" spans="1:18" x14ac:dyDescent="0.2">
      <c r="A2383" s="1" t="s">
        <v>53</v>
      </c>
      <c r="B2383">
        <v>5</v>
      </c>
      <c r="C2383" s="1" t="s">
        <v>87</v>
      </c>
      <c r="D2383" s="2">
        <v>45864</v>
      </c>
      <c r="E2383" s="1" t="s">
        <v>576</v>
      </c>
      <c r="F2383" s="1" t="s">
        <v>49</v>
      </c>
      <c r="G2383">
        <v>14</v>
      </c>
      <c r="H2383">
        <v>5</v>
      </c>
      <c r="I2383">
        <v>0</v>
      </c>
      <c r="J2383" t="s">
        <v>51</v>
      </c>
      <c r="K2383" s="1" t="s">
        <v>49</v>
      </c>
      <c r="L2383">
        <v>8</v>
      </c>
      <c r="M2383">
        <v>368.01</v>
      </c>
      <c r="N2383">
        <v>1.1200000000000001</v>
      </c>
      <c r="Q2383">
        <v>366.89</v>
      </c>
      <c r="R2383" s="1"/>
    </row>
    <row r="2384" spans="1:18" x14ac:dyDescent="0.2">
      <c r="A2384" s="1" t="s">
        <v>53</v>
      </c>
      <c r="B2384">
        <v>5</v>
      </c>
      <c r="C2384" s="1" t="s">
        <v>87</v>
      </c>
      <c r="D2384" s="2">
        <v>45864</v>
      </c>
      <c r="E2384" s="1" t="s">
        <v>576</v>
      </c>
      <c r="F2384" s="1" t="s">
        <v>49</v>
      </c>
      <c r="G2384">
        <v>14</v>
      </c>
      <c r="H2384">
        <v>5</v>
      </c>
      <c r="I2384">
        <v>0</v>
      </c>
      <c r="J2384" t="s">
        <v>51</v>
      </c>
      <c r="K2384" s="1" t="s">
        <v>49</v>
      </c>
      <c r="L2384">
        <v>2</v>
      </c>
      <c r="M2384">
        <v>73.900000000000006</v>
      </c>
      <c r="N2384">
        <v>0.28000000000000003</v>
      </c>
      <c r="Q2384">
        <v>73.62</v>
      </c>
      <c r="R2384" s="1"/>
    </row>
    <row r="2385" spans="1:18" x14ac:dyDescent="0.2">
      <c r="A2385" s="1" t="s">
        <v>46</v>
      </c>
      <c r="B2385">
        <v>1</v>
      </c>
      <c r="C2385" s="1" t="s">
        <v>720</v>
      </c>
      <c r="D2385" s="2">
        <v>45866</v>
      </c>
      <c r="E2385" s="1" t="s">
        <v>620</v>
      </c>
      <c r="F2385" s="1" t="s">
        <v>49</v>
      </c>
      <c r="G2385">
        <v>2.5</v>
      </c>
      <c r="H2385">
        <v>5</v>
      </c>
      <c r="I2385">
        <v>0</v>
      </c>
      <c r="J2385">
        <v>100</v>
      </c>
      <c r="K2385" s="1" t="s">
        <v>49</v>
      </c>
      <c r="L2385">
        <v>8</v>
      </c>
      <c r="M2385">
        <v>96.5</v>
      </c>
      <c r="N2385">
        <v>2</v>
      </c>
      <c r="O2385">
        <v>16.5</v>
      </c>
      <c r="Q2385">
        <v>94.5</v>
      </c>
      <c r="R2385" s="1"/>
    </row>
    <row r="2386" spans="1:18" x14ac:dyDescent="0.2">
      <c r="A2386" s="1" t="s">
        <v>53</v>
      </c>
      <c r="B2386">
        <v>1</v>
      </c>
      <c r="C2386" s="1" t="s">
        <v>720</v>
      </c>
      <c r="D2386" s="2">
        <v>45866</v>
      </c>
      <c r="E2386" s="1" t="s">
        <v>620</v>
      </c>
      <c r="F2386" s="1" t="s">
        <v>49</v>
      </c>
      <c r="G2386">
        <v>2.5</v>
      </c>
      <c r="H2386">
        <v>5</v>
      </c>
      <c r="I2386">
        <v>0</v>
      </c>
      <c r="J2386">
        <v>100</v>
      </c>
      <c r="K2386" s="1" t="s">
        <v>49</v>
      </c>
      <c r="L2386">
        <v>10</v>
      </c>
      <c r="M2386">
        <v>130.13999999999999</v>
      </c>
      <c r="N2386">
        <v>2.5</v>
      </c>
      <c r="O2386">
        <v>27.5</v>
      </c>
      <c r="Q2386">
        <v>127.63999999999999</v>
      </c>
      <c r="R2386" s="1"/>
    </row>
    <row r="2387" spans="1:18" x14ac:dyDescent="0.2">
      <c r="A2387" s="1" t="s">
        <v>46</v>
      </c>
      <c r="B2387">
        <v>2</v>
      </c>
      <c r="C2387" s="1" t="s">
        <v>702</v>
      </c>
      <c r="D2387" s="2">
        <v>45866</v>
      </c>
      <c r="E2387" s="1" t="s">
        <v>682</v>
      </c>
      <c r="F2387" s="1" t="s">
        <v>49</v>
      </c>
      <c r="G2387">
        <v>3.5</v>
      </c>
      <c r="H2387">
        <v>8</v>
      </c>
      <c r="I2387">
        <v>0</v>
      </c>
      <c r="J2387">
        <v>1000</v>
      </c>
      <c r="K2387" s="1" t="s">
        <v>49</v>
      </c>
      <c r="L2387">
        <v>8</v>
      </c>
      <c r="M2387">
        <v>111.57000000000001</v>
      </c>
      <c r="N2387">
        <v>2.8</v>
      </c>
      <c r="Q2387">
        <v>108.77000000000001</v>
      </c>
      <c r="R2387" s="1"/>
    </row>
    <row r="2388" spans="1:18" x14ac:dyDescent="0.2">
      <c r="A2388" s="1" t="s">
        <v>53</v>
      </c>
      <c r="B2388">
        <v>2</v>
      </c>
      <c r="C2388" s="1" t="s">
        <v>702</v>
      </c>
      <c r="D2388" s="2">
        <v>45866</v>
      </c>
      <c r="E2388" s="1" t="s">
        <v>682</v>
      </c>
      <c r="F2388" s="1" t="s">
        <v>49</v>
      </c>
      <c r="G2388">
        <v>3.5</v>
      </c>
      <c r="H2388">
        <v>8</v>
      </c>
      <c r="I2388">
        <v>0</v>
      </c>
      <c r="J2388">
        <v>1000</v>
      </c>
      <c r="K2388" s="1" t="s">
        <v>49</v>
      </c>
      <c r="L2388">
        <v>11</v>
      </c>
      <c r="M2388">
        <v>144.20000000000002</v>
      </c>
      <c r="N2388">
        <v>3.8499999999999996</v>
      </c>
      <c r="Q2388">
        <v>140.35000000000002</v>
      </c>
      <c r="R2388" s="1"/>
    </row>
    <row r="2389" spans="1:18" x14ac:dyDescent="0.2">
      <c r="A2389" s="1" t="s">
        <v>46</v>
      </c>
      <c r="B2389">
        <v>3</v>
      </c>
      <c r="C2389" s="1" t="s">
        <v>698</v>
      </c>
      <c r="D2389" s="2">
        <v>45866</v>
      </c>
      <c r="E2389" s="1" t="s">
        <v>699</v>
      </c>
      <c r="F2389" s="1" t="s">
        <v>49</v>
      </c>
      <c r="G2389">
        <v>8</v>
      </c>
      <c r="H2389" t="s">
        <v>93</v>
      </c>
      <c r="I2389" t="s">
        <v>51</v>
      </c>
      <c r="J2389">
        <v>1000</v>
      </c>
      <c r="K2389" s="1" t="s">
        <v>49</v>
      </c>
      <c r="L2389">
        <v>6</v>
      </c>
      <c r="M2389">
        <v>237.17999999999998</v>
      </c>
      <c r="N2389">
        <v>4.8000000000000007</v>
      </c>
      <c r="Q2389">
        <v>232.37999999999997</v>
      </c>
      <c r="R2389" s="1"/>
    </row>
    <row r="2390" spans="1:18" x14ac:dyDescent="0.2">
      <c r="A2390" s="1" t="s">
        <v>46</v>
      </c>
      <c r="B2390">
        <v>3</v>
      </c>
      <c r="C2390" s="1" t="s">
        <v>698</v>
      </c>
      <c r="D2390" s="2">
        <v>45866</v>
      </c>
      <c r="E2390" s="1" t="s">
        <v>699</v>
      </c>
      <c r="F2390" s="1" t="s">
        <v>49</v>
      </c>
      <c r="G2390">
        <v>8</v>
      </c>
      <c r="H2390" t="s">
        <v>93</v>
      </c>
      <c r="I2390" t="s">
        <v>51</v>
      </c>
      <c r="J2390">
        <v>1000</v>
      </c>
      <c r="K2390" s="1" t="s">
        <v>49</v>
      </c>
      <c r="L2390">
        <v>5</v>
      </c>
      <c r="M2390">
        <v>217.20000000000005</v>
      </c>
      <c r="N2390">
        <v>4</v>
      </c>
      <c r="Q2390">
        <v>213.20000000000005</v>
      </c>
      <c r="R2390" s="1"/>
    </row>
    <row r="2391" spans="1:18" x14ac:dyDescent="0.2">
      <c r="A2391" s="1" t="s">
        <v>53</v>
      </c>
      <c r="B2391">
        <v>3</v>
      </c>
      <c r="C2391" s="1" t="s">
        <v>83</v>
      </c>
      <c r="D2391" s="2">
        <v>45866</v>
      </c>
      <c r="E2391" s="1" t="s">
        <v>576</v>
      </c>
      <c r="F2391" s="1" t="s">
        <v>49</v>
      </c>
      <c r="G2391">
        <v>8</v>
      </c>
      <c r="H2391">
        <v>5</v>
      </c>
      <c r="I2391">
        <v>0</v>
      </c>
      <c r="J2391" t="s">
        <v>51</v>
      </c>
      <c r="K2391" s="1" t="s">
        <v>49</v>
      </c>
      <c r="L2391">
        <v>2</v>
      </c>
      <c r="M2391">
        <v>80</v>
      </c>
      <c r="N2391">
        <v>1.7</v>
      </c>
      <c r="Q2391">
        <v>78.3</v>
      </c>
      <c r="R2391" s="1"/>
    </row>
    <row r="2392" spans="1:18" x14ac:dyDescent="0.2">
      <c r="A2392" s="1" t="s">
        <v>46</v>
      </c>
      <c r="B2392">
        <v>5</v>
      </c>
      <c r="C2392" s="1" t="s">
        <v>721</v>
      </c>
      <c r="D2392" s="2">
        <v>45866</v>
      </c>
      <c r="E2392" s="1" t="s">
        <v>722</v>
      </c>
      <c r="F2392" s="1" t="s">
        <v>49</v>
      </c>
      <c r="G2392">
        <v>14</v>
      </c>
      <c r="H2392">
        <v>8</v>
      </c>
      <c r="I2392">
        <v>0</v>
      </c>
      <c r="J2392">
        <v>75</v>
      </c>
      <c r="K2392" s="1" t="s">
        <v>49</v>
      </c>
      <c r="L2392">
        <v>2</v>
      </c>
      <c r="M2392">
        <v>109.25</v>
      </c>
      <c r="N2392">
        <v>3.2</v>
      </c>
      <c r="Q2392">
        <v>106.05</v>
      </c>
      <c r="R2392" s="1"/>
    </row>
    <row r="2393" spans="1:18" x14ac:dyDescent="0.2">
      <c r="A2393" s="1" t="s">
        <v>46</v>
      </c>
      <c r="B2393">
        <v>5</v>
      </c>
      <c r="C2393" s="1" t="s">
        <v>87</v>
      </c>
      <c r="D2393" s="2">
        <v>45866</v>
      </c>
      <c r="E2393" s="1" t="s">
        <v>576</v>
      </c>
      <c r="F2393" s="1" t="s">
        <v>49</v>
      </c>
      <c r="G2393">
        <v>14</v>
      </c>
      <c r="H2393">
        <v>5</v>
      </c>
      <c r="I2393">
        <v>0</v>
      </c>
      <c r="J2393" t="s">
        <v>51</v>
      </c>
      <c r="K2393" s="1" t="s">
        <v>49</v>
      </c>
      <c r="L2393">
        <v>6</v>
      </c>
      <c r="M2393">
        <v>319.64999999999998</v>
      </c>
      <c r="N2393">
        <v>10.5</v>
      </c>
      <c r="Q2393">
        <v>309.14999999999998</v>
      </c>
      <c r="R2393" s="1"/>
    </row>
    <row r="2394" spans="1:18" x14ac:dyDescent="0.2">
      <c r="A2394" s="1" t="s">
        <v>53</v>
      </c>
      <c r="B2394">
        <v>5</v>
      </c>
      <c r="C2394" s="1" t="s">
        <v>87</v>
      </c>
      <c r="D2394" s="2">
        <v>45866</v>
      </c>
      <c r="E2394" s="1" t="s">
        <v>576</v>
      </c>
      <c r="F2394" s="1" t="s">
        <v>49</v>
      </c>
      <c r="G2394">
        <v>14</v>
      </c>
      <c r="H2394">
        <v>5</v>
      </c>
      <c r="I2394">
        <v>0</v>
      </c>
      <c r="J2394" t="s">
        <v>51</v>
      </c>
      <c r="K2394" s="1" t="s">
        <v>49</v>
      </c>
      <c r="L2394">
        <v>4</v>
      </c>
      <c r="M2394">
        <v>222.10000000000002</v>
      </c>
      <c r="N2394">
        <v>6.8</v>
      </c>
      <c r="Q2394">
        <v>215.3</v>
      </c>
      <c r="R2394" s="1"/>
    </row>
    <row r="2395" spans="1:18" x14ac:dyDescent="0.2">
      <c r="A2395" s="1" t="s">
        <v>53</v>
      </c>
      <c r="B2395">
        <v>5</v>
      </c>
      <c r="C2395" s="1" t="s">
        <v>723</v>
      </c>
      <c r="D2395" s="2">
        <v>45866</v>
      </c>
      <c r="E2395" s="1" t="s">
        <v>613</v>
      </c>
      <c r="F2395" s="1" t="s">
        <v>49</v>
      </c>
      <c r="G2395">
        <v>13</v>
      </c>
      <c r="H2395">
        <v>6.5</v>
      </c>
      <c r="I2395">
        <v>0</v>
      </c>
      <c r="J2395">
        <v>700</v>
      </c>
      <c r="K2395" s="1" t="s">
        <v>49</v>
      </c>
      <c r="L2395">
        <v>12</v>
      </c>
      <c r="M2395">
        <v>384.83</v>
      </c>
      <c r="N2395">
        <v>19.200000000000003</v>
      </c>
      <c r="Q2395">
        <v>365.63</v>
      </c>
      <c r="R2395" s="1"/>
    </row>
    <row r="2396" spans="1:18" x14ac:dyDescent="0.2">
      <c r="A2396" s="1" t="s">
        <v>46</v>
      </c>
      <c r="B2396">
        <v>1</v>
      </c>
      <c r="C2396" s="1" t="s">
        <v>720</v>
      </c>
      <c r="D2396" s="2">
        <v>45867</v>
      </c>
      <c r="E2396" s="1" t="s">
        <v>620</v>
      </c>
      <c r="F2396" s="1" t="s">
        <v>49</v>
      </c>
      <c r="G2396">
        <v>2.5</v>
      </c>
      <c r="H2396">
        <v>5</v>
      </c>
      <c r="I2396">
        <v>0</v>
      </c>
      <c r="J2396">
        <v>100</v>
      </c>
      <c r="K2396" s="1" t="s">
        <v>49</v>
      </c>
      <c r="L2396">
        <v>11</v>
      </c>
      <c r="M2396">
        <v>130.83000000000001</v>
      </c>
      <c r="N2396">
        <v>2.75</v>
      </c>
      <c r="O2396">
        <v>12</v>
      </c>
      <c r="Q2396">
        <v>128.08000000000001</v>
      </c>
      <c r="R2396" s="1"/>
    </row>
    <row r="2397" spans="1:18" x14ac:dyDescent="0.2">
      <c r="A2397" s="1" t="s">
        <v>53</v>
      </c>
      <c r="B2397">
        <v>1</v>
      </c>
      <c r="C2397" s="1" t="s">
        <v>720</v>
      </c>
      <c r="D2397" s="2">
        <v>45867</v>
      </c>
      <c r="E2397" s="1" t="s">
        <v>620</v>
      </c>
      <c r="F2397" s="1" t="s">
        <v>49</v>
      </c>
      <c r="G2397">
        <v>2.5</v>
      </c>
      <c r="H2397">
        <v>5</v>
      </c>
      <c r="I2397">
        <v>0</v>
      </c>
      <c r="J2397">
        <v>100</v>
      </c>
      <c r="K2397" s="1" t="s">
        <v>49</v>
      </c>
      <c r="L2397">
        <v>9</v>
      </c>
      <c r="M2397">
        <v>120.75</v>
      </c>
      <c r="N2397">
        <v>2.25</v>
      </c>
      <c r="O2397">
        <v>28</v>
      </c>
      <c r="Q2397">
        <v>118.5</v>
      </c>
      <c r="R2397" s="1"/>
    </row>
    <row r="2398" spans="1:18" x14ac:dyDescent="0.2">
      <c r="A2398" s="1" t="s">
        <v>46</v>
      </c>
      <c r="B2398">
        <v>2</v>
      </c>
      <c r="C2398" s="1" t="s">
        <v>702</v>
      </c>
      <c r="D2398" s="2">
        <v>45867</v>
      </c>
      <c r="E2398" s="1" t="s">
        <v>682</v>
      </c>
      <c r="F2398" s="1" t="s">
        <v>49</v>
      </c>
      <c r="G2398">
        <v>3.5</v>
      </c>
      <c r="H2398">
        <v>8</v>
      </c>
      <c r="I2398">
        <v>0</v>
      </c>
      <c r="J2398">
        <v>1000</v>
      </c>
      <c r="K2398" s="1" t="s">
        <v>49</v>
      </c>
      <c r="L2398">
        <v>11</v>
      </c>
      <c r="M2398">
        <v>159.6</v>
      </c>
      <c r="N2398">
        <v>3.8499999999999996</v>
      </c>
      <c r="Q2398">
        <v>155.75</v>
      </c>
      <c r="R2398" s="1"/>
    </row>
    <row r="2399" spans="1:18" x14ac:dyDescent="0.2">
      <c r="A2399" s="1" t="s">
        <v>53</v>
      </c>
      <c r="B2399">
        <v>2</v>
      </c>
      <c r="C2399" s="1" t="s">
        <v>702</v>
      </c>
      <c r="D2399" s="2">
        <v>45867</v>
      </c>
      <c r="E2399" s="1" t="s">
        <v>682</v>
      </c>
      <c r="F2399" s="1" t="s">
        <v>49</v>
      </c>
      <c r="G2399">
        <v>3.5</v>
      </c>
      <c r="H2399">
        <v>8</v>
      </c>
      <c r="I2399">
        <v>0</v>
      </c>
      <c r="J2399">
        <v>1000</v>
      </c>
      <c r="K2399" s="1" t="s">
        <v>49</v>
      </c>
      <c r="L2399">
        <v>3</v>
      </c>
      <c r="M2399">
        <v>34.700000000000003</v>
      </c>
      <c r="N2399">
        <v>1.0499999999999998</v>
      </c>
      <c r="Q2399">
        <v>33.650000000000006</v>
      </c>
      <c r="R2399" s="1"/>
    </row>
    <row r="2400" spans="1:18" x14ac:dyDescent="0.2">
      <c r="A2400" s="1" t="s">
        <v>53</v>
      </c>
      <c r="B2400">
        <v>2</v>
      </c>
      <c r="C2400" s="1" t="s">
        <v>724</v>
      </c>
      <c r="D2400" s="2">
        <v>45867</v>
      </c>
      <c r="E2400" s="1" t="s">
        <v>620</v>
      </c>
      <c r="F2400" s="1" t="s">
        <v>49</v>
      </c>
      <c r="G2400">
        <v>2</v>
      </c>
      <c r="H2400">
        <v>5</v>
      </c>
      <c r="I2400">
        <v>0</v>
      </c>
      <c r="J2400">
        <v>100</v>
      </c>
      <c r="K2400" s="1" t="s">
        <v>49</v>
      </c>
      <c r="L2400">
        <v>7</v>
      </c>
      <c r="M2400">
        <v>62.55</v>
      </c>
      <c r="N2400">
        <v>1.4000000000000001</v>
      </c>
      <c r="Q2400">
        <v>61.15</v>
      </c>
      <c r="R2400" s="1"/>
    </row>
    <row r="2401" spans="1:18" x14ac:dyDescent="0.2">
      <c r="A2401" s="1" t="s">
        <v>46</v>
      </c>
      <c r="B2401">
        <v>3</v>
      </c>
      <c r="C2401" s="1" t="s">
        <v>83</v>
      </c>
      <c r="D2401" s="2">
        <v>45867</v>
      </c>
      <c r="E2401" s="1" t="s">
        <v>576</v>
      </c>
      <c r="F2401" s="1" t="s">
        <v>49</v>
      </c>
      <c r="G2401">
        <v>8</v>
      </c>
      <c r="H2401">
        <v>5</v>
      </c>
      <c r="I2401">
        <v>0</v>
      </c>
      <c r="J2401" t="s">
        <v>51</v>
      </c>
      <c r="K2401" s="1" t="s">
        <v>49</v>
      </c>
      <c r="L2401">
        <v>3</v>
      </c>
      <c r="M2401">
        <v>114.5</v>
      </c>
      <c r="N2401">
        <v>3.4499999999999997</v>
      </c>
      <c r="Q2401">
        <v>111.05</v>
      </c>
      <c r="R2401" s="1"/>
    </row>
    <row r="2402" spans="1:18" x14ac:dyDescent="0.2">
      <c r="A2402" s="1" t="s">
        <v>46</v>
      </c>
      <c r="B2402">
        <v>3</v>
      </c>
      <c r="C2402" s="1" t="s">
        <v>725</v>
      </c>
      <c r="D2402" s="2">
        <v>45867</v>
      </c>
      <c r="E2402" s="1" t="s">
        <v>726</v>
      </c>
      <c r="F2402" s="1" t="s">
        <v>49</v>
      </c>
      <c r="G2402">
        <v>8</v>
      </c>
      <c r="H2402">
        <v>15</v>
      </c>
      <c r="I2402">
        <v>0</v>
      </c>
      <c r="J2402">
        <v>125</v>
      </c>
      <c r="K2402" s="1" t="s">
        <v>49</v>
      </c>
      <c r="L2402">
        <v>4</v>
      </c>
      <c r="M2402">
        <v>159.9</v>
      </c>
      <c r="N2402">
        <v>4.6199999999999992</v>
      </c>
      <c r="Q2402">
        <v>155.28</v>
      </c>
      <c r="R2402" s="1"/>
    </row>
    <row r="2403" spans="1:18" x14ac:dyDescent="0.2">
      <c r="A2403" s="1" t="s">
        <v>46</v>
      </c>
      <c r="B2403">
        <v>3</v>
      </c>
      <c r="C2403" s="1" t="s">
        <v>725</v>
      </c>
      <c r="D2403" s="2">
        <v>45867</v>
      </c>
      <c r="E2403" s="1" t="s">
        <v>726</v>
      </c>
      <c r="F2403" s="1" t="s">
        <v>49</v>
      </c>
      <c r="G2403">
        <v>8</v>
      </c>
      <c r="H2403">
        <v>15</v>
      </c>
      <c r="I2403">
        <v>0</v>
      </c>
      <c r="J2403">
        <v>125</v>
      </c>
      <c r="K2403" s="1" t="s">
        <v>49</v>
      </c>
      <c r="L2403">
        <v>3</v>
      </c>
      <c r="M2403">
        <v>91.460000000000008</v>
      </c>
      <c r="N2403">
        <v>3.9</v>
      </c>
      <c r="Q2403">
        <v>87.56</v>
      </c>
      <c r="R2403" s="1"/>
    </row>
    <row r="2404" spans="1:18" x14ac:dyDescent="0.2">
      <c r="A2404" s="1" t="s">
        <v>53</v>
      </c>
      <c r="B2404">
        <v>3</v>
      </c>
      <c r="C2404" s="1" t="s">
        <v>725</v>
      </c>
      <c r="D2404" s="2">
        <v>45867</v>
      </c>
      <c r="E2404" s="1" t="s">
        <v>726</v>
      </c>
      <c r="F2404" s="1" t="s">
        <v>49</v>
      </c>
      <c r="G2404">
        <v>8</v>
      </c>
      <c r="H2404">
        <v>15</v>
      </c>
      <c r="I2404">
        <v>0</v>
      </c>
      <c r="J2404">
        <v>125</v>
      </c>
      <c r="K2404" s="1" t="s">
        <v>49</v>
      </c>
      <c r="L2404">
        <v>6</v>
      </c>
      <c r="M2404">
        <v>144.70000000000002</v>
      </c>
      <c r="N2404">
        <v>6</v>
      </c>
      <c r="Q2404">
        <v>138.70000000000002</v>
      </c>
      <c r="R2404" s="1"/>
    </row>
    <row r="2405" spans="1:18" x14ac:dyDescent="0.2">
      <c r="A2405" s="1" t="s">
        <v>53</v>
      </c>
      <c r="B2405">
        <v>3</v>
      </c>
      <c r="C2405" s="1" t="s">
        <v>727</v>
      </c>
      <c r="D2405" s="2">
        <v>45867</v>
      </c>
      <c r="E2405" s="1" t="s">
        <v>576</v>
      </c>
      <c r="F2405" s="1" t="s">
        <v>49</v>
      </c>
      <c r="G2405" t="s">
        <v>209</v>
      </c>
      <c r="H2405">
        <v>5</v>
      </c>
      <c r="I2405">
        <v>0</v>
      </c>
      <c r="J2405" t="s">
        <v>51</v>
      </c>
      <c r="K2405" s="1" t="s">
        <v>49</v>
      </c>
      <c r="L2405">
        <v>5</v>
      </c>
      <c r="M2405">
        <v>187.89999999999998</v>
      </c>
      <c r="N2405">
        <v>5</v>
      </c>
      <c r="Q2405">
        <v>182.89999999999998</v>
      </c>
      <c r="R2405" s="1"/>
    </row>
    <row r="2406" spans="1:18" x14ac:dyDescent="0.2">
      <c r="A2406" s="1" t="s">
        <v>46</v>
      </c>
      <c r="B2406">
        <v>5</v>
      </c>
      <c r="C2406" s="1" t="s">
        <v>723</v>
      </c>
      <c r="D2406" s="2">
        <v>45867</v>
      </c>
      <c r="E2406" s="1" t="s">
        <v>613</v>
      </c>
      <c r="F2406" s="1" t="s">
        <v>49</v>
      </c>
      <c r="G2406">
        <v>13</v>
      </c>
      <c r="H2406">
        <v>6.5</v>
      </c>
      <c r="I2406">
        <v>0</v>
      </c>
      <c r="J2406">
        <v>700</v>
      </c>
      <c r="K2406" s="1" t="s">
        <v>49</v>
      </c>
      <c r="L2406">
        <v>11</v>
      </c>
      <c r="M2406">
        <v>359.53999999999996</v>
      </c>
      <c r="N2406">
        <v>18.399999999999999</v>
      </c>
      <c r="Q2406">
        <v>341.14</v>
      </c>
      <c r="R2406" s="1"/>
    </row>
    <row r="2407" spans="1:18" x14ac:dyDescent="0.2">
      <c r="A2407" s="1" t="s">
        <v>46</v>
      </c>
      <c r="B2407">
        <v>5</v>
      </c>
      <c r="C2407" s="1" t="s">
        <v>269</v>
      </c>
      <c r="D2407" s="2">
        <v>45867</v>
      </c>
      <c r="E2407" s="1" t="s">
        <v>576</v>
      </c>
      <c r="F2407" s="1" t="s">
        <v>49</v>
      </c>
      <c r="G2407">
        <v>13</v>
      </c>
      <c r="H2407">
        <v>5</v>
      </c>
      <c r="I2407">
        <v>0</v>
      </c>
      <c r="J2407" t="s">
        <v>51</v>
      </c>
      <c r="K2407" s="1" t="s">
        <v>49</v>
      </c>
      <c r="L2407">
        <v>8</v>
      </c>
      <c r="M2407">
        <v>274.04999999999995</v>
      </c>
      <c r="N2407">
        <v>13.6</v>
      </c>
      <c r="Q2407">
        <v>260.44999999999993</v>
      </c>
      <c r="R2407" s="1"/>
    </row>
    <row r="2408" spans="1:18" x14ac:dyDescent="0.2">
      <c r="A2408" s="1" t="s">
        <v>53</v>
      </c>
      <c r="B2408">
        <v>5</v>
      </c>
      <c r="C2408" s="1" t="s">
        <v>269</v>
      </c>
      <c r="D2408" s="2">
        <v>45867</v>
      </c>
      <c r="E2408" s="1" t="s">
        <v>576</v>
      </c>
      <c r="F2408" s="1" t="s">
        <v>49</v>
      </c>
      <c r="G2408">
        <v>13</v>
      </c>
      <c r="H2408">
        <v>5</v>
      </c>
      <c r="I2408">
        <v>0</v>
      </c>
      <c r="J2408" t="s">
        <v>51</v>
      </c>
      <c r="K2408" s="1" t="s">
        <v>49</v>
      </c>
      <c r="L2408">
        <v>7</v>
      </c>
      <c r="M2408">
        <v>282.2</v>
      </c>
      <c r="N2408">
        <v>0.91</v>
      </c>
      <c r="Q2408">
        <v>281.28999999999996</v>
      </c>
      <c r="R2408" s="1"/>
    </row>
    <row r="2409" spans="1:18" x14ac:dyDescent="0.2">
      <c r="A2409" s="1" t="s">
        <v>53</v>
      </c>
      <c r="B2409">
        <v>5</v>
      </c>
      <c r="C2409" s="1" t="s">
        <v>728</v>
      </c>
      <c r="D2409" s="2">
        <v>45867</v>
      </c>
      <c r="E2409" s="1" t="s">
        <v>718</v>
      </c>
      <c r="F2409" s="1" t="s">
        <v>49</v>
      </c>
      <c r="G2409">
        <v>13</v>
      </c>
      <c r="H2409">
        <v>4.5</v>
      </c>
      <c r="I2409">
        <v>0</v>
      </c>
      <c r="J2409">
        <v>150</v>
      </c>
      <c r="K2409" s="1" t="s">
        <v>49</v>
      </c>
      <c r="L2409">
        <v>4</v>
      </c>
      <c r="M2409">
        <v>164.5</v>
      </c>
      <c r="N2409">
        <v>0.52</v>
      </c>
      <c r="Q2409">
        <v>163.98</v>
      </c>
      <c r="R2409" s="1"/>
    </row>
    <row r="2410" spans="1:18" x14ac:dyDescent="0.2">
      <c r="A2410" s="1" t="s">
        <v>53</v>
      </c>
      <c r="B2410">
        <v>5</v>
      </c>
      <c r="C2410" s="1" t="s">
        <v>58</v>
      </c>
      <c r="D2410" s="2">
        <v>45867</v>
      </c>
      <c r="E2410" s="1" t="s">
        <v>576</v>
      </c>
      <c r="F2410" s="1" t="s">
        <v>49</v>
      </c>
      <c r="G2410">
        <v>12</v>
      </c>
      <c r="H2410">
        <v>5</v>
      </c>
      <c r="I2410">
        <v>0</v>
      </c>
      <c r="J2410" t="s">
        <v>51</v>
      </c>
      <c r="K2410" s="1" t="s">
        <v>49</v>
      </c>
      <c r="L2410">
        <v>4</v>
      </c>
      <c r="M2410">
        <v>135.67000000000002</v>
      </c>
      <c r="N2410">
        <v>0.48</v>
      </c>
      <c r="Q2410">
        <v>135.19000000000003</v>
      </c>
      <c r="R2410" s="1"/>
    </row>
    <row r="2411" spans="1:18" x14ac:dyDescent="0.2">
      <c r="A2411" s="1" t="s">
        <v>46</v>
      </c>
      <c r="B2411">
        <v>1</v>
      </c>
      <c r="C2411" s="1" t="s">
        <v>729</v>
      </c>
      <c r="D2411" s="2">
        <v>45868</v>
      </c>
      <c r="E2411" s="1" t="s">
        <v>620</v>
      </c>
      <c r="F2411" s="1" t="s">
        <v>49</v>
      </c>
      <c r="G2411">
        <v>2.5</v>
      </c>
      <c r="H2411">
        <v>5</v>
      </c>
      <c r="I2411">
        <v>0</v>
      </c>
      <c r="J2411">
        <v>250</v>
      </c>
      <c r="K2411" s="1" t="s">
        <v>49</v>
      </c>
      <c r="L2411">
        <v>10</v>
      </c>
      <c r="M2411">
        <v>125.42999999999999</v>
      </c>
      <c r="N2411">
        <v>2.5</v>
      </c>
      <c r="O2411">
        <v>23</v>
      </c>
      <c r="Q2411">
        <v>122.92999999999999</v>
      </c>
      <c r="R2411" s="1"/>
    </row>
    <row r="2412" spans="1:18" x14ac:dyDescent="0.2">
      <c r="A2412" s="1" t="s">
        <v>53</v>
      </c>
      <c r="B2412">
        <v>1</v>
      </c>
      <c r="C2412" s="1" t="s">
        <v>730</v>
      </c>
      <c r="D2412" s="2">
        <v>45868</v>
      </c>
      <c r="E2412" s="1" t="s">
        <v>620</v>
      </c>
      <c r="F2412" s="1" t="s">
        <v>49</v>
      </c>
      <c r="G2412">
        <v>3</v>
      </c>
      <c r="H2412">
        <v>5</v>
      </c>
      <c r="I2412">
        <v>0</v>
      </c>
      <c r="J2412">
        <v>250</v>
      </c>
      <c r="K2412" s="1" t="s">
        <v>49</v>
      </c>
      <c r="L2412">
        <v>10</v>
      </c>
      <c r="M2412">
        <v>151.51000000000002</v>
      </c>
      <c r="N2412">
        <v>3</v>
      </c>
      <c r="O2412">
        <v>36</v>
      </c>
      <c r="Q2412">
        <v>148.51000000000002</v>
      </c>
      <c r="R2412" s="1"/>
    </row>
    <row r="2413" spans="1:18" x14ac:dyDescent="0.2">
      <c r="A2413" s="1" t="s">
        <v>46</v>
      </c>
      <c r="B2413">
        <v>2</v>
      </c>
      <c r="C2413" s="1" t="s">
        <v>54</v>
      </c>
      <c r="D2413" s="2">
        <v>45868</v>
      </c>
      <c r="E2413" s="1" t="s">
        <v>576</v>
      </c>
      <c r="F2413" s="1" t="s">
        <v>49</v>
      </c>
      <c r="G2413">
        <v>2</v>
      </c>
      <c r="H2413" t="s">
        <v>76</v>
      </c>
      <c r="I2413">
        <v>0</v>
      </c>
      <c r="J2413" t="s">
        <v>51</v>
      </c>
      <c r="K2413" s="1" t="s">
        <v>49</v>
      </c>
      <c r="L2413">
        <v>10</v>
      </c>
      <c r="M2413">
        <v>101.7</v>
      </c>
      <c r="N2413">
        <v>2</v>
      </c>
      <c r="Q2413">
        <v>99.7</v>
      </c>
      <c r="R2413" s="1"/>
    </row>
    <row r="2414" spans="1:18" x14ac:dyDescent="0.2">
      <c r="A2414" s="1" t="s">
        <v>53</v>
      </c>
      <c r="B2414">
        <v>2</v>
      </c>
      <c r="C2414" s="1" t="s">
        <v>54</v>
      </c>
      <c r="D2414" s="2">
        <v>45868</v>
      </c>
      <c r="E2414" s="1" t="s">
        <v>576</v>
      </c>
      <c r="F2414" s="1" t="s">
        <v>49</v>
      </c>
      <c r="G2414">
        <v>2</v>
      </c>
      <c r="H2414" t="s">
        <v>76</v>
      </c>
      <c r="I2414">
        <v>0</v>
      </c>
      <c r="J2414" t="s">
        <v>51</v>
      </c>
      <c r="K2414" s="1" t="s">
        <v>49</v>
      </c>
      <c r="L2414">
        <v>12</v>
      </c>
      <c r="M2414">
        <v>110.20000000000002</v>
      </c>
      <c r="N2414">
        <v>2.4000000000000004</v>
      </c>
      <c r="Q2414">
        <v>107.80000000000001</v>
      </c>
      <c r="R2414" s="1"/>
    </row>
    <row r="2415" spans="1:18" x14ac:dyDescent="0.2">
      <c r="A2415" s="1" t="s">
        <v>46</v>
      </c>
      <c r="B2415">
        <v>3</v>
      </c>
      <c r="C2415" s="1" t="s">
        <v>83</v>
      </c>
      <c r="D2415" s="2">
        <v>45868</v>
      </c>
      <c r="E2415" s="1" t="s">
        <v>576</v>
      </c>
      <c r="F2415" s="1" t="s">
        <v>49</v>
      </c>
      <c r="G2415">
        <v>8</v>
      </c>
      <c r="H2415">
        <v>5</v>
      </c>
      <c r="I2415">
        <v>0</v>
      </c>
      <c r="J2415" t="s">
        <v>51</v>
      </c>
      <c r="K2415" s="1" t="s">
        <v>49</v>
      </c>
      <c r="L2415">
        <v>8</v>
      </c>
      <c r="M2415">
        <v>346.2</v>
      </c>
      <c r="N2415">
        <v>7.2</v>
      </c>
      <c r="Q2415">
        <v>339</v>
      </c>
      <c r="R2415" s="1"/>
    </row>
    <row r="2416" spans="1:18" x14ac:dyDescent="0.2">
      <c r="A2416" s="1" t="s">
        <v>53</v>
      </c>
      <c r="B2416">
        <v>3</v>
      </c>
      <c r="C2416" s="1" t="s">
        <v>83</v>
      </c>
      <c r="D2416" s="2">
        <v>45868</v>
      </c>
      <c r="E2416" s="1" t="s">
        <v>576</v>
      </c>
      <c r="F2416" s="1" t="s">
        <v>49</v>
      </c>
      <c r="G2416">
        <v>8</v>
      </c>
      <c r="H2416">
        <v>5</v>
      </c>
      <c r="I2416">
        <v>0</v>
      </c>
      <c r="J2416" t="s">
        <v>51</v>
      </c>
      <c r="K2416" s="1" t="s">
        <v>49</v>
      </c>
      <c r="L2416">
        <v>9</v>
      </c>
      <c r="M2416">
        <v>335.15000000000003</v>
      </c>
      <c r="N2416">
        <v>8.1</v>
      </c>
      <c r="Q2416">
        <v>327.05</v>
      </c>
      <c r="R2416" s="1"/>
    </row>
    <row r="2417" spans="1:18" x14ac:dyDescent="0.2">
      <c r="A2417" s="1" t="s">
        <v>46</v>
      </c>
      <c r="B2417">
        <v>4</v>
      </c>
      <c r="C2417" s="1" t="s">
        <v>667</v>
      </c>
      <c r="D2417" s="2">
        <v>45868</v>
      </c>
      <c r="E2417" s="1" t="s">
        <v>666</v>
      </c>
      <c r="F2417" s="1" t="s">
        <v>49</v>
      </c>
      <c r="G2417">
        <v>20</v>
      </c>
      <c r="H2417" t="s">
        <v>93</v>
      </c>
      <c r="I2417" t="s">
        <v>135</v>
      </c>
      <c r="J2417">
        <v>300</v>
      </c>
      <c r="K2417" s="1" t="s">
        <v>49</v>
      </c>
      <c r="L2417">
        <v>2</v>
      </c>
      <c r="M2417">
        <v>108.7</v>
      </c>
      <c r="N2417">
        <v>4.0999999999999996</v>
      </c>
      <c r="Q2417">
        <v>104.60000000000001</v>
      </c>
      <c r="R2417" s="1"/>
    </row>
    <row r="2418" spans="1:18" x14ac:dyDescent="0.2">
      <c r="A2418" s="1" t="s">
        <v>46</v>
      </c>
      <c r="B2418">
        <v>4</v>
      </c>
      <c r="C2418" s="1" t="s">
        <v>731</v>
      </c>
      <c r="D2418" s="2">
        <v>45868</v>
      </c>
      <c r="E2418" s="1" t="s">
        <v>658</v>
      </c>
      <c r="F2418" s="1" t="s">
        <v>49</v>
      </c>
      <c r="G2418">
        <v>20</v>
      </c>
      <c r="H2418" t="s">
        <v>134</v>
      </c>
      <c r="I2418" t="s">
        <v>135</v>
      </c>
      <c r="J2418">
        <v>500</v>
      </c>
      <c r="K2418" s="1" t="s">
        <v>49</v>
      </c>
      <c r="L2418">
        <v>8</v>
      </c>
      <c r="M2418">
        <v>459.77</v>
      </c>
      <c r="N2418">
        <v>20.8</v>
      </c>
      <c r="Q2418">
        <v>438.96999999999997</v>
      </c>
      <c r="R2418" s="1"/>
    </row>
    <row r="2419" spans="1:18" x14ac:dyDescent="0.2">
      <c r="A2419" s="1" t="s">
        <v>53</v>
      </c>
      <c r="B2419">
        <v>4</v>
      </c>
      <c r="C2419" s="1" t="s">
        <v>731</v>
      </c>
      <c r="D2419" s="2">
        <v>45868</v>
      </c>
      <c r="E2419" s="1" t="s">
        <v>658</v>
      </c>
      <c r="F2419" s="1" t="s">
        <v>49</v>
      </c>
      <c r="G2419">
        <v>20</v>
      </c>
      <c r="H2419" t="s">
        <v>134</v>
      </c>
      <c r="I2419" t="s">
        <v>135</v>
      </c>
      <c r="J2419">
        <v>500</v>
      </c>
      <c r="K2419" s="1" t="s">
        <v>49</v>
      </c>
      <c r="L2419">
        <v>2</v>
      </c>
      <c r="M2419">
        <v>99.5</v>
      </c>
      <c r="N2419">
        <v>6.6</v>
      </c>
      <c r="Q2419">
        <v>92.9</v>
      </c>
      <c r="R2419" s="1"/>
    </row>
    <row r="2420" spans="1:18" x14ac:dyDescent="0.2">
      <c r="A2420" s="1" t="s">
        <v>53</v>
      </c>
      <c r="B2420">
        <v>4</v>
      </c>
      <c r="C2420" s="1" t="s">
        <v>732</v>
      </c>
      <c r="D2420" s="2">
        <v>45868</v>
      </c>
      <c r="E2420" s="1" t="s">
        <v>658</v>
      </c>
      <c r="F2420" s="1" t="s">
        <v>49</v>
      </c>
      <c r="G2420">
        <v>16</v>
      </c>
      <c r="H2420" t="s">
        <v>134</v>
      </c>
      <c r="I2420" t="s">
        <v>135</v>
      </c>
      <c r="J2420">
        <v>500</v>
      </c>
      <c r="K2420" s="1" t="s">
        <v>49</v>
      </c>
      <c r="L2420">
        <v>3</v>
      </c>
      <c r="M2420">
        <v>146.89999999999998</v>
      </c>
      <c r="N2420">
        <v>5.4</v>
      </c>
      <c r="Q2420">
        <v>141.49999999999997</v>
      </c>
      <c r="R2420" s="1"/>
    </row>
    <row r="2421" spans="1:18" x14ac:dyDescent="0.2">
      <c r="A2421" s="1" t="s">
        <v>53</v>
      </c>
      <c r="B2421">
        <v>4</v>
      </c>
      <c r="C2421" s="1" t="s">
        <v>70</v>
      </c>
      <c r="D2421" s="2">
        <v>45868</v>
      </c>
      <c r="E2421" s="1" t="s">
        <v>576</v>
      </c>
      <c r="F2421" s="1" t="s">
        <v>49</v>
      </c>
      <c r="G2421">
        <v>16</v>
      </c>
      <c r="H2421">
        <v>5</v>
      </c>
      <c r="I2421">
        <v>0</v>
      </c>
      <c r="J2421" t="s">
        <v>51</v>
      </c>
      <c r="K2421" s="1" t="s">
        <v>49</v>
      </c>
      <c r="L2421">
        <v>5</v>
      </c>
      <c r="M2421">
        <v>213.3</v>
      </c>
      <c r="N2421">
        <v>9</v>
      </c>
      <c r="Q2421">
        <v>204.3</v>
      </c>
      <c r="R2421" s="1"/>
    </row>
    <row r="2422" spans="1:18" x14ac:dyDescent="0.2">
      <c r="A2422" s="1" t="s">
        <v>53</v>
      </c>
      <c r="B2422">
        <v>4</v>
      </c>
      <c r="C2422" s="1" t="s">
        <v>733</v>
      </c>
      <c r="D2422" s="2">
        <v>45868</v>
      </c>
      <c r="E2422" s="1" t="s">
        <v>734</v>
      </c>
      <c r="F2422" s="1" t="s">
        <v>49</v>
      </c>
      <c r="G2422">
        <v>16</v>
      </c>
      <c r="H2422" t="s">
        <v>735</v>
      </c>
      <c r="I2422" t="s">
        <v>135</v>
      </c>
      <c r="J2422">
        <v>100</v>
      </c>
      <c r="K2422" s="1" t="s">
        <v>49</v>
      </c>
      <c r="L2422">
        <v>2</v>
      </c>
      <c r="M2422">
        <v>107.22</v>
      </c>
      <c r="N2422">
        <v>3.6</v>
      </c>
      <c r="Q2422">
        <v>103.62</v>
      </c>
      <c r="R2422" s="1"/>
    </row>
    <row r="2423" spans="1:18" x14ac:dyDescent="0.2">
      <c r="A2423" s="1" t="s">
        <v>53</v>
      </c>
      <c r="B2423">
        <v>4</v>
      </c>
      <c r="C2423" s="1" t="s">
        <v>736</v>
      </c>
      <c r="D2423" s="2">
        <v>45868</v>
      </c>
      <c r="E2423" s="1" t="s">
        <v>737</v>
      </c>
      <c r="F2423" s="1" t="s">
        <v>49</v>
      </c>
      <c r="G2423">
        <v>16</v>
      </c>
      <c r="H2423" t="s">
        <v>287</v>
      </c>
      <c r="I2423" t="s">
        <v>135</v>
      </c>
      <c r="J2423">
        <v>150</v>
      </c>
      <c r="K2423" s="1" t="s">
        <v>49</v>
      </c>
      <c r="L2423">
        <v>5</v>
      </c>
      <c r="M2423">
        <v>202.1</v>
      </c>
      <c r="N2423">
        <v>9</v>
      </c>
      <c r="Q2423">
        <v>193.1</v>
      </c>
      <c r="R2423" s="1"/>
    </row>
    <row r="2424" spans="1:18" x14ac:dyDescent="0.2">
      <c r="A2424" s="1" t="s">
        <v>46</v>
      </c>
      <c r="B2424">
        <v>5</v>
      </c>
      <c r="C2424" s="1" t="s">
        <v>58</v>
      </c>
      <c r="D2424" s="2">
        <v>45868</v>
      </c>
      <c r="E2424" s="1" t="s">
        <v>576</v>
      </c>
      <c r="F2424" s="1" t="s">
        <v>49</v>
      </c>
      <c r="G2424">
        <v>12</v>
      </c>
      <c r="H2424">
        <v>5</v>
      </c>
      <c r="I2424">
        <v>0</v>
      </c>
      <c r="J2424" t="s">
        <v>51</v>
      </c>
      <c r="K2424" s="1" t="s">
        <v>49</v>
      </c>
      <c r="L2424">
        <v>12</v>
      </c>
      <c r="M2424">
        <v>591.41</v>
      </c>
      <c r="N2424">
        <v>16.799999999999997</v>
      </c>
      <c r="Q2424">
        <v>574.61</v>
      </c>
      <c r="R2424" s="1"/>
    </row>
    <row r="2425" spans="1:18" x14ac:dyDescent="0.2">
      <c r="A2425" s="1" t="s">
        <v>53</v>
      </c>
      <c r="B2425">
        <v>5</v>
      </c>
      <c r="C2425" s="1" t="s">
        <v>58</v>
      </c>
      <c r="D2425" s="2">
        <v>45868</v>
      </c>
      <c r="E2425" s="1" t="s">
        <v>576</v>
      </c>
      <c r="F2425" s="1" t="s">
        <v>49</v>
      </c>
      <c r="G2425">
        <v>12</v>
      </c>
      <c r="H2425">
        <v>5</v>
      </c>
      <c r="I2425">
        <v>0</v>
      </c>
      <c r="J2425" t="s">
        <v>51</v>
      </c>
      <c r="K2425" s="1" t="s">
        <v>49</v>
      </c>
      <c r="L2425">
        <v>13</v>
      </c>
      <c r="M2425">
        <v>557.19000000000005</v>
      </c>
      <c r="N2425">
        <v>1.68</v>
      </c>
      <c r="Q2425">
        <v>555.5100000000001</v>
      </c>
      <c r="R2425" s="1"/>
    </row>
    <row r="2426" spans="1:18" x14ac:dyDescent="0.2">
      <c r="A2426" s="1" t="s">
        <v>46</v>
      </c>
      <c r="B2426">
        <v>1</v>
      </c>
      <c r="C2426" s="1" t="s">
        <v>169</v>
      </c>
      <c r="D2426" s="2">
        <v>45869</v>
      </c>
      <c r="E2426" s="1" t="s">
        <v>576</v>
      </c>
      <c r="F2426" s="1" t="s">
        <v>49</v>
      </c>
      <c r="G2426">
        <v>3</v>
      </c>
      <c r="H2426" t="s">
        <v>76</v>
      </c>
      <c r="I2426">
        <v>0</v>
      </c>
      <c r="J2426" t="s">
        <v>51</v>
      </c>
      <c r="K2426" s="1" t="s">
        <v>49</v>
      </c>
      <c r="L2426">
        <v>9</v>
      </c>
      <c r="M2426">
        <v>316.58</v>
      </c>
      <c r="N2426">
        <v>2.6999999999999997</v>
      </c>
      <c r="Q2426">
        <v>313.88</v>
      </c>
      <c r="R2426" s="1"/>
    </row>
    <row r="2427" spans="1:18" x14ac:dyDescent="0.2">
      <c r="A2427" s="1" t="s">
        <v>53</v>
      </c>
      <c r="B2427">
        <v>1</v>
      </c>
      <c r="C2427" s="1" t="s">
        <v>169</v>
      </c>
      <c r="D2427" s="2">
        <v>45869</v>
      </c>
      <c r="E2427" s="1" t="s">
        <v>576</v>
      </c>
      <c r="F2427" s="1" t="s">
        <v>49</v>
      </c>
      <c r="G2427">
        <v>3</v>
      </c>
      <c r="H2427" t="s">
        <v>76</v>
      </c>
      <c r="I2427">
        <v>0</v>
      </c>
      <c r="J2427" t="s">
        <v>51</v>
      </c>
      <c r="K2427" s="1" t="s">
        <v>49</v>
      </c>
      <c r="L2427">
        <v>10</v>
      </c>
      <c r="M2427">
        <v>162.34</v>
      </c>
      <c r="N2427">
        <v>3</v>
      </c>
      <c r="Q2427">
        <v>159.34</v>
      </c>
      <c r="R2427" s="1"/>
    </row>
    <row r="2428" spans="1:18" x14ac:dyDescent="0.2">
      <c r="A2428" s="1" t="s">
        <v>46</v>
      </c>
      <c r="B2428">
        <v>2</v>
      </c>
      <c r="C2428" s="1" t="s">
        <v>54</v>
      </c>
      <c r="D2428" s="2">
        <v>45869</v>
      </c>
      <c r="E2428" s="1" t="s">
        <v>576</v>
      </c>
      <c r="F2428" s="1" t="s">
        <v>49</v>
      </c>
      <c r="G2428">
        <v>2</v>
      </c>
      <c r="H2428" t="s">
        <v>76</v>
      </c>
      <c r="I2428">
        <v>0</v>
      </c>
      <c r="J2428" t="s">
        <v>51</v>
      </c>
      <c r="K2428" s="1" t="s">
        <v>49</v>
      </c>
      <c r="L2428">
        <v>11</v>
      </c>
      <c r="M2428">
        <v>106.07000000000001</v>
      </c>
      <c r="N2428">
        <v>2.2000000000000002</v>
      </c>
      <c r="Q2428">
        <v>103.87</v>
      </c>
      <c r="R2428" s="1"/>
    </row>
    <row r="2429" spans="1:18" x14ac:dyDescent="0.2">
      <c r="A2429" s="1" t="s">
        <v>53</v>
      </c>
      <c r="B2429">
        <v>2</v>
      </c>
      <c r="C2429" s="1" t="s">
        <v>54</v>
      </c>
      <c r="D2429" s="2">
        <v>45869</v>
      </c>
      <c r="E2429" s="1" t="s">
        <v>576</v>
      </c>
      <c r="F2429" s="1" t="s">
        <v>49</v>
      </c>
      <c r="G2429">
        <v>2</v>
      </c>
      <c r="H2429" t="s">
        <v>76</v>
      </c>
      <c r="I2429">
        <v>0</v>
      </c>
      <c r="J2429" t="s">
        <v>51</v>
      </c>
      <c r="K2429" s="1" t="s">
        <v>49</v>
      </c>
      <c r="L2429">
        <v>12</v>
      </c>
      <c r="M2429">
        <v>106.43</v>
      </c>
      <c r="N2429">
        <v>2.4000000000000004</v>
      </c>
      <c r="Q2429">
        <v>104.03</v>
      </c>
      <c r="R2429" s="1"/>
    </row>
    <row r="2430" spans="1:18" x14ac:dyDescent="0.2">
      <c r="A2430" s="1" t="s">
        <v>46</v>
      </c>
      <c r="B2430">
        <v>3</v>
      </c>
      <c r="C2430" s="1" t="s">
        <v>83</v>
      </c>
      <c r="D2430" s="2">
        <v>45869</v>
      </c>
      <c r="E2430" s="1" t="s">
        <v>576</v>
      </c>
      <c r="F2430" s="1" t="s">
        <v>49</v>
      </c>
      <c r="G2430">
        <v>8</v>
      </c>
      <c r="H2430">
        <v>5</v>
      </c>
      <c r="I2430">
        <v>0</v>
      </c>
      <c r="J2430" t="s">
        <v>51</v>
      </c>
      <c r="K2430" s="1" t="s">
        <v>49</v>
      </c>
      <c r="L2430">
        <v>7</v>
      </c>
      <c r="M2430">
        <v>311.76</v>
      </c>
      <c r="N2430">
        <v>5.6000000000000005</v>
      </c>
      <c r="Q2430">
        <v>306.15999999999997</v>
      </c>
      <c r="R2430" s="1"/>
    </row>
    <row r="2431" spans="1:18" x14ac:dyDescent="0.2">
      <c r="A2431" s="1" t="s">
        <v>46</v>
      </c>
      <c r="B2431">
        <v>3</v>
      </c>
      <c r="C2431" s="1" t="s">
        <v>83</v>
      </c>
      <c r="D2431" s="2">
        <v>45869</v>
      </c>
      <c r="E2431" s="1" t="s">
        <v>576</v>
      </c>
      <c r="F2431" s="1" t="s">
        <v>49</v>
      </c>
      <c r="G2431">
        <v>8</v>
      </c>
      <c r="H2431">
        <v>5</v>
      </c>
      <c r="I2431">
        <v>0</v>
      </c>
      <c r="J2431" t="s">
        <v>51</v>
      </c>
      <c r="K2431" s="1" t="s">
        <v>49</v>
      </c>
      <c r="L2431">
        <v>2</v>
      </c>
      <c r="M2431">
        <v>69.490000000000009</v>
      </c>
      <c r="N2431">
        <v>1.96</v>
      </c>
      <c r="Q2431">
        <v>67.530000000000015</v>
      </c>
      <c r="R2431" s="1"/>
    </row>
    <row r="2432" spans="1:18" x14ac:dyDescent="0.2">
      <c r="A2432" s="1" t="s">
        <v>53</v>
      </c>
      <c r="B2432">
        <v>3</v>
      </c>
      <c r="C2432" s="1" t="s">
        <v>83</v>
      </c>
      <c r="D2432" s="2">
        <v>45869</v>
      </c>
      <c r="E2432" s="1" t="s">
        <v>576</v>
      </c>
      <c r="F2432" s="1" t="s">
        <v>49</v>
      </c>
      <c r="G2432">
        <v>8</v>
      </c>
      <c r="H2432">
        <v>5</v>
      </c>
      <c r="I2432">
        <v>0</v>
      </c>
      <c r="J2432" t="s">
        <v>51</v>
      </c>
      <c r="K2432" s="1" t="s">
        <v>49</v>
      </c>
      <c r="L2432">
        <v>10</v>
      </c>
      <c r="M2432">
        <v>402.94</v>
      </c>
      <c r="N2432">
        <v>8</v>
      </c>
      <c r="Q2432">
        <v>394.94</v>
      </c>
      <c r="R2432" s="1"/>
    </row>
    <row r="2433" spans="1:18" x14ac:dyDescent="0.2">
      <c r="A2433" s="1" t="s">
        <v>46</v>
      </c>
      <c r="B2433">
        <v>4</v>
      </c>
      <c r="C2433" s="1" t="s">
        <v>732</v>
      </c>
      <c r="D2433" s="2">
        <v>45869</v>
      </c>
      <c r="E2433" s="1" t="s">
        <v>658</v>
      </c>
      <c r="F2433" s="1" t="s">
        <v>49</v>
      </c>
      <c r="G2433">
        <v>16</v>
      </c>
      <c r="H2433" t="s">
        <v>134</v>
      </c>
      <c r="I2433" t="s">
        <v>135</v>
      </c>
      <c r="J2433">
        <v>500</v>
      </c>
      <c r="K2433" s="1" t="s">
        <v>49</v>
      </c>
      <c r="L2433">
        <v>11</v>
      </c>
      <c r="M2433">
        <v>543.05999999999995</v>
      </c>
      <c r="N2433">
        <v>21.129999999999995</v>
      </c>
      <c r="Q2433">
        <v>521.92999999999995</v>
      </c>
      <c r="R2433" s="1"/>
    </row>
    <row r="2434" spans="1:18" x14ac:dyDescent="0.2">
      <c r="A2434" s="1" t="s">
        <v>46</v>
      </c>
      <c r="B2434">
        <v>4</v>
      </c>
      <c r="C2434" s="1" t="s">
        <v>738</v>
      </c>
      <c r="D2434" s="2">
        <v>45869</v>
      </c>
      <c r="E2434" s="1" t="s">
        <v>739</v>
      </c>
      <c r="F2434" s="1" t="s">
        <v>49</v>
      </c>
      <c r="G2434">
        <v>22</v>
      </c>
      <c r="H2434" t="s">
        <v>134</v>
      </c>
      <c r="I2434">
        <v>0</v>
      </c>
      <c r="J2434">
        <v>400</v>
      </c>
      <c r="K2434" s="1" t="s">
        <v>49</v>
      </c>
      <c r="L2434">
        <v>4</v>
      </c>
      <c r="M2434">
        <v>257.11</v>
      </c>
      <c r="N2434">
        <v>8.620000000000001</v>
      </c>
      <c r="Q2434">
        <v>248.49</v>
      </c>
      <c r="R2434" s="1"/>
    </row>
    <row r="2435" spans="1:18" x14ac:dyDescent="0.2">
      <c r="A2435" s="1" t="s">
        <v>53</v>
      </c>
      <c r="B2435">
        <v>4</v>
      </c>
      <c r="C2435" s="1" t="s">
        <v>740</v>
      </c>
      <c r="D2435" s="2">
        <v>45869</v>
      </c>
      <c r="E2435" s="1" t="s">
        <v>582</v>
      </c>
      <c r="F2435" s="1" t="s">
        <v>49</v>
      </c>
      <c r="G2435">
        <v>10</v>
      </c>
      <c r="H2435">
        <v>5</v>
      </c>
      <c r="I2435">
        <v>0</v>
      </c>
      <c r="J2435">
        <v>500</v>
      </c>
      <c r="K2435" s="1" t="s">
        <v>49</v>
      </c>
      <c r="L2435">
        <v>3</v>
      </c>
      <c r="M2435">
        <v>171.19</v>
      </c>
      <c r="N2435">
        <v>8.6999999999999993</v>
      </c>
      <c r="Q2435">
        <v>162.49</v>
      </c>
      <c r="R2435" s="1"/>
    </row>
    <row r="2436" spans="1:18" x14ac:dyDescent="0.2">
      <c r="A2436" s="1" t="s">
        <v>53</v>
      </c>
      <c r="B2436">
        <v>4</v>
      </c>
      <c r="C2436" s="1" t="s">
        <v>103</v>
      </c>
      <c r="D2436" s="2">
        <v>45869</v>
      </c>
      <c r="E2436" s="1" t="s">
        <v>576</v>
      </c>
      <c r="F2436" s="1" t="s">
        <v>49</v>
      </c>
      <c r="G2436">
        <v>24</v>
      </c>
      <c r="H2436">
        <v>5</v>
      </c>
      <c r="I2436">
        <v>0</v>
      </c>
      <c r="J2436" t="s">
        <v>51</v>
      </c>
      <c r="K2436" s="1" t="s">
        <v>49</v>
      </c>
      <c r="L2436">
        <v>9</v>
      </c>
      <c r="M2436">
        <v>547.81999999999994</v>
      </c>
      <c r="N2436">
        <v>28.8</v>
      </c>
      <c r="Q2436">
        <v>519.02</v>
      </c>
      <c r="R2436" s="1"/>
    </row>
    <row r="2437" spans="1:18" x14ac:dyDescent="0.2">
      <c r="A2437" s="1" t="s">
        <v>53</v>
      </c>
      <c r="B2437">
        <v>4</v>
      </c>
      <c r="C2437" s="1" t="s">
        <v>741</v>
      </c>
      <c r="D2437" s="2">
        <v>45869</v>
      </c>
      <c r="E2437" s="1" t="s">
        <v>658</v>
      </c>
      <c r="F2437" s="1" t="s">
        <v>49</v>
      </c>
      <c r="G2437">
        <v>24</v>
      </c>
      <c r="H2437" t="s">
        <v>134</v>
      </c>
      <c r="I2437" t="s">
        <v>135</v>
      </c>
      <c r="J2437">
        <v>500</v>
      </c>
      <c r="K2437" s="1" t="s">
        <v>49</v>
      </c>
      <c r="L2437">
        <v>2</v>
      </c>
      <c r="M2437">
        <v>95.990000000000009</v>
      </c>
      <c r="N2437">
        <v>6.4</v>
      </c>
      <c r="Q2437">
        <v>89.59</v>
      </c>
      <c r="R2437" s="1"/>
    </row>
    <row r="2438" spans="1:18" x14ac:dyDescent="0.2">
      <c r="A2438" s="1" t="s">
        <v>46</v>
      </c>
      <c r="B2438">
        <v>5</v>
      </c>
      <c r="C2438" s="1" t="s">
        <v>58</v>
      </c>
      <c r="D2438" s="2">
        <v>45869</v>
      </c>
      <c r="E2438" s="1" t="s">
        <v>576</v>
      </c>
      <c r="F2438" s="1" t="s">
        <v>49</v>
      </c>
      <c r="G2438">
        <v>12</v>
      </c>
      <c r="H2438">
        <v>5</v>
      </c>
      <c r="I2438">
        <v>0</v>
      </c>
      <c r="J2438" t="s">
        <v>51</v>
      </c>
      <c r="K2438" s="1" t="s">
        <v>49</v>
      </c>
      <c r="L2438">
        <v>10</v>
      </c>
      <c r="M2438">
        <v>591.19999999999993</v>
      </c>
      <c r="N2438">
        <v>15.2</v>
      </c>
      <c r="Q2438">
        <v>575.99999999999989</v>
      </c>
      <c r="R2438" s="1"/>
    </row>
    <row r="2439" spans="1:18" x14ac:dyDescent="0.2">
      <c r="A2439" s="1" t="s">
        <v>53</v>
      </c>
      <c r="B2439">
        <v>5</v>
      </c>
      <c r="C2439" s="1" t="s">
        <v>58</v>
      </c>
      <c r="D2439" s="2">
        <v>45869</v>
      </c>
      <c r="E2439" s="1" t="s">
        <v>576</v>
      </c>
      <c r="F2439" s="1" t="s">
        <v>49</v>
      </c>
      <c r="G2439">
        <v>12</v>
      </c>
      <c r="H2439">
        <v>5</v>
      </c>
      <c r="I2439">
        <v>0</v>
      </c>
      <c r="J2439" t="s">
        <v>51</v>
      </c>
      <c r="K2439" s="1" t="s">
        <v>49</v>
      </c>
      <c r="L2439">
        <v>3</v>
      </c>
      <c r="M2439">
        <v>101.16</v>
      </c>
      <c r="N2439">
        <v>3.5999999999999996</v>
      </c>
      <c r="Q2439">
        <v>97.56</v>
      </c>
      <c r="R2439" s="1"/>
    </row>
    <row r="2440" spans="1:18" x14ac:dyDescent="0.2">
      <c r="A2440" s="1" t="s">
        <v>53</v>
      </c>
      <c r="B2440">
        <v>5</v>
      </c>
      <c r="C2440" s="1" t="s">
        <v>738</v>
      </c>
      <c r="D2440" s="2">
        <v>45869</v>
      </c>
      <c r="E2440" s="1" t="s">
        <v>739</v>
      </c>
      <c r="F2440" s="1" t="s">
        <v>49</v>
      </c>
      <c r="G2440">
        <v>22</v>
      </c>
      <c r="H2440" t="s">
        <v>134</v>
      </c>
      <c r="I2440">
        <v>0</v>
      </c>
      <c r="J2440">
        <v>400</v>
      </c>
      <c r="K2440" s="1" t="s">
        <v>49</v>
      </c>
      <c r="L2440">
        <v>4</v>
      </c>
      <c r="M2440">
        <v>117.85000000000001</v>
      </c>
      <c r="N2440">
        <v>4.8</v>
      </c>
      <c r="Q2440">
        <v>113.05000000000001</v>
      </c>
      <c r="R2440" s="1"/>
    </row>
    <row r="2441" spans="1:18" x14ac:dyDescent="0.2">
      <c r="A2441" s="1" t="s">
        <v>53</v>
      </c>
      <c r="B2441">
        <v>5</v>
      </c>
      <c r="C2441" s="1" t="s">
        <v>66</v>
      </c>
      <c r="D2441" s="2">
        <v>45869</v>
      </c>
      <c r="E2441" s="1" t="s">
        <v>576</v>
      </c>
      <c r="F2441" s="1" t="s">
        <v>49</v>
      </c>
      <c r="G2441">
        <v>10</v>
      </c>
      <c r="H2441">
        <v>5</v>
      </c>
      <c r="I2441">
        <v>0</v>
      </c>
      <c r="J2441" t="s">
        <v>51</v>
      </c>
      <c r="K2441" s="1" t="s">
        <v>49</v>
      </c>
      <c r="L2441">
        <v>3</v>
      </c>
      <c r="M2441">
        <v>91.710000000000008</v>
      </c>
      <c r="N2441">
        <v>3</v>
      </c>
      <c r="Q2441">
        <v>88.710000000000008</v>
      </c>
      <c r="R2441" s="1"/>
    </row>
    <row r="2442" spans="1:18" x14ac:dyDescent="0.2">
      <c r="A2442" s="1" t="s">
        <v>53</v>
      </c>
      <c r="B2442">
        <v>5</v>
      </c>
      <c r="C2442" s="1" t="s">
        <v>742</v>
      </c>
      <c r="D2442" s="2">
        <v>45869</v>
      </c>
      <c r="E2442" s="1" t="s">
        <v>51</v>
      </c>
      <c r="F2442" s="1" t="s">
        <v>51</v>
      </c>
      <c r="G2442" t="s">
        <v>51</v>
      </c>
      <c r="H2442" t="s">
        <v>51</v>
      </c>
      <c r="I2442" t="s">
        <v>51</v>
      </c>
      <c r="J2442" t="s">
        <v>51</v>
      </c>
      <c r="K2442" s="1" t="s">
        <v>49</v>
      </c>
      <c r="L2442">
        <v>7</v>
      </c>
      <c r="M2442">
        <v>243.37</v>
      </c>
      <c r="N2442">
        <v>7</v>
      </c>
      <c r="Q2442">
        <v>236.37</v>
      </c>
      <c r="R2442" s="1"/>
    </row>
    <row r="2443" spans="1:18" x14ac:dyDescent="0.2">
      <c r="A2443" s="1" t="s">
        <v>53</v>
      </c>
      <c r="B2443">
        <v>5</v>
      </c>
      <c r="C2443" s="1" t="s">
        <v>743</v>
      </c>
      <c r="D2443" s="2">
        <v>45869</v>
      </c>
      <c r="E2443" s="1" t="s">
        <v>744</v>
      </c>
      <c r="F2443" s="1" t="s">
        <v>49</v>
      </c>
      <c r="G2443">
        <v>12</v>
      </c>
      <c r="H2443" t="s">
        <v>76</v>
      </c>
      <c r="I2443" t="s">
        <v>135</v>
      </c>
      <c r="J2443">
        <v>25</v>
      </c>
      <c r="K2443" s="1" t="s">
        <v>49</v>
      </c>
      <c r="L2443">
        <v>1</v>
      </c>
      <c r="M2443">
        <v>30.32</v>
      </c>
      <c r="N2443">
        <v>1.2</v>
      </c>
      <c r="Q2443">
        <v>29.12</v>
      </c>
      <c r="R2443" s="1"/>
    </row>
    <row r="2444" spans="1:18" x14ac:dyDescent="0.2">
      <c r="A2444" s="1" t="s">
        <v>46</v>
      </c>
      <c r="B2444">
        <v>1</v>
      </c>
      <c r="C2444" s="1" t="s">
        <v>47</v>
      </c>
      <c r="D2444" s="2">
        <v>45870</v>
      </c>
      <c r="E2444" s="1" t="s">
        <v>576</v>
      </c>
      <c r="F2444" s="1" t="s">
        <v>49</v>
      </c>
      <c r="G2444">
        <v>3</v>
      </c>
      <c r="H2444" t="s">
        <v>76</v>
      </c>
      <c r="I2444">
        <v>0</v>
      </c>
      <c r="J2444" t="s">
        <v>51</v>
      </c>
      <c r="K2444" s="1" t="s">
        <v>49</v>
      </c>
      <c r="L2444">
        <v>10</v>
      </c>
      <c r="M2444">
        <v>149.92999999999998</v>
      </c>
      <c r="N2444">
        <v>3</v>
      </c>
      <c r="O2444">
        <v>21.5</v>
      </c>
      <c r="Q2444">
        <v>146.92999999999998</v>
      </c>
      <c r="R2444" s="1"/>
    </row>
    <row r="2445" spans="1:18" x14ac:dyDescent="0.2">
      <c r="A2445" s="1" t="s">
        <v>53</v>
      </c>
      <c r="B2445">
        <v>1</v>
      </c>
      <c r="C2445" s="1" t="s">
        <v>47</v>
      </c>
      <c r="D2445" s="2">
        <v>45870</v>
      </c>
      <c r="E2445" s="1" t="s">
        <v>576</v>
      </c>
      <c r="F2445" s="1" t="s">
        <v>49</v>
      </c>
      <c r="G2445">
        <v>3</v>
      </c>
      <c r="H2445" t="s">
        <v>76</v>
      </c>
      <c r="I2445">
        <v>0</v>
      </c>
      <c r="J2445" t="s">
        <v>51</v>
      </c>
      <c r="K2445" s="1" t="s">
        <v>49</v>
      </c>
      <c r="L2445">
        <v>10</v>
      </c>
      <c r="M2445">
        <v>155.49</v>
      </c>
      <c r="N2445">
        <v>3</v>
      </c>
      <c r="O2445">
        <v>31.5</v>
      </c>
      <c r="Q2445">
        <v>152.49</v>
      </c>
      <c r="R2445" s="1"/>
    </row>
    <row r="2446" spans="1:18" x14ac:dyDescent="0.2">
      <c r="A2446" s="1" t="s">
        <v>46</v>
      </c>
      <c r="B2446">
        <v>2</v>
      </c>
      <c r="C2446" s="1" t="s">
        <v>54</v>
      </c>
      <c r="D2446" s="2">
        <v>45870</v>
      </c>
      <c r="E2446" s="1" t="s">
        <v>576</v>
      </c>
      <c r="F2446" s="1" t="s">
        <v>49</v>
      </c>
      <c r="G2446">
        <v>2</v>
      </c>
      <c r="H2446" t="s">
        <v>76</v>
      </c>
      <c r="I2446">
        <v>0</v>
      </c>
      <c r="J2446" t="s">
        <v>51</v>
      </c>
      <c r="K2446" s="1" t="s">
        <v>49</v>
      </c>
      <c r="L2446">
        <v>3</v>
      </c>
      <c r="M2446">
        <v>30.11</v>
      </c>
      <c r="N2446">
        <v>0.60000000000000009</v>
      </c>
      <c r="Q2446">
        <v>29.509999999999998</v>
      </c>
      <c r="R2446" s="1"/>
    </row>
    <row r="2447" spans="1:18" x14ac:dyDescent="0.2">
      <c r="A2447" s="1" t="s">
        <v>46</v>
      </c>
      <c r="B2447">
        <v>2</v>
      </c>
      <c r="C2447" s="1" t="s">
        <v>95</v>
      </c>
      <c r="D2447" s="2">
        <v>45870</v>
      </c>
      <c r="E2447" s="1" t="s">
        <v>576</v>
      </c>
      <c r="F2447" s="1" t="s">
        <v>49</v>
      </c>
      <c r="G2447">
        <v>2.5</v>
      </c>
      <c r="H2447" t="s">
        <v>76</v>
      </c>
      <c r="I2447">
        <v>0</v>
      </c>
      <c r="J2447" t="s">
        <v>51</v>
      </c>
      <c r="K2447" s="1" t="s">
        <v>49</v>
      </c>
      <c r="L2447">
        <v>5</v>
      </c>
      <c r="M2447">
        <v>90.539999999999992</v>
      </c>
      <c r="N2447">
        <v>1.25</v>
      </c>
      <c r="Q2447">
        <v>89.289999999999992</v>
      </c>
      <c r="R2447" s="1"/>
    </row>
    <row r="2448" spans="1:18" x14ac:dyDescent="0.2">
      <c r="A2448" s="1" t="s">
        <v>53</v>
      </c>
      <c r="B2448">
        <v>2</v>
      </c>
      <c r="C2448" s="1" t="s">
        <v>95</v>
      </c>
      <c r="D2448" s="2">
        <v>45870</v>
      </c>
      <c r="E2448" s="1" t="s">
        <v>576</v>
      </c>
      <c r="F2448" s="1" t="s">
        <v>49</v>
      </c>
      <c r="G2448">
        <v>2.5</v>
      </c>
      <c r="H2448" t="s">
        <v>76</v>
      </c>
      <c r="I2448">
        <v>0</v>
      </c>
      <c r="J2448" t="s">
        <v>51</v>
      </c>
      <c r="K2448" s="1" t="s">
        <v>49</v>
      </c>
      <c r="L2448">
        <v>8</v>
      </c>
      <c r="M2448">
        <v>109.60999999999999</v>
      </c>
      <c r="N2448">
        <v>2</v>
      </c>
      <c r="Q2448">
        <v>107.60999999999999</v>
      </c>
      <c r="R2448" s="1"/>
    </row>
    <row r="2449" spans="1:18" x14ac:dyDescent="0.2">
      <c r="A2449" s="1" t="s">
        <v>53</v>
      </c>
      <c r="B2449">
        <v>2</v>
      </c>
      <c r="C2449" s="1" t="s">
        <v>745</v>
      </c>
      <c r="D2449" s="2">
        <v>45870</v>
      </c>
      <c r="E2449" s="1" t="s">
        <v>746</v>
      </c>
      <c r="F2449" s="1" t="s">
        <v>49</v>
      </c>
      <c r="G2449">
        <v>5</v>
      </c>
      <c r="H2449">
        <v>5</v>
      </c>
      <c r="I2449">
        <v>0</v>
      </c>
      <c r="J2449">
        <v>150</v>
      </c>
      <c r="K2449" s="1" t="s">
        <v>49</v>
      </c>
      <c r="L2449">
        <v>2</v>
      </c>
      <c r="M2449">
        <v>25.169999999999998</v>
      </c>
      <c r="N2449">
        <v>1</v>
      </c>
      <c r="Q2449">
        <v>24.169999999999998</v>
      </c>
      <c r="R2449" s="1"/>
    </row>
    <row r="2450" spans="1:18" x14ac:dyDescent="0.2">
      <c r="A2450" s="1" t="s">
        <v>46</v>
      </c>
      <c r="B2450">
        <v>3</v>
      </c>
      <c r="C2450" s="1" t="s">
        <v>727</v>
      </c>
      <c r="D2450" s="2">
        <v>45870</v>
      </c>
      <c r="E2450" s="1" t="s">
        <v>576</v>
      </c>
      <c r="F2450" s="1" t="s">
        <v>49</v>
      </c>
      <c r="G2450" t="s">
        <v>209</v>
      </c>
      <c r="H2450">
        <v>5</v>
      </c>
      <c r="I2450">
        <v>0</v>
      </c>
      <c r="J2450" t="s">
        <v>51</v>
      </c>
      <c r="K2450" s="1" t="s">
        <v>49</v>
      </c>
      <c r="L2450">
        <v>8</v>
      </c>
      <c r="M2450">
        <v>346.73</v>
      </c>
      <c r="N2450">
        <v>6.4</v>
      </c>
      <c r="Q2450">
        <v>340.33000000000004</v>
      </c>
      <c r="R2450" s="1"/>
    </row>
    <row r="2451" spans="1:18" x14ac:dyDescent="0.2">
      <c r="A2451" s="1" t="s">
        <v>53</v>
      </c>
      <c r="B2451">
        <v>3</v>
      </c>
      <c r="C2451" s="1" t="s">
        <v>83</v>
      </c>
      <c r="D2451" s="2">
        <v>45870</v>
      </c>
      <c r="E2451" s="1" t="s">
        <v>576</v>
      </c>
      <c r="F2451" s="1" t="s">
        <v>49</v>
      </c>
      <c r="G2451">
        <v>8</v>
      </c>
      <c r="H2451">
        <v>5</v>
      </c>
      <c r="I2451">
        <v>0</v>
      </c>
      <c r="J2451" t="s">
        <v>51</v>
      </c>
      <c r="K2451" s="1" t="s">
        <v>49</v>
      </c>
      <c r="L2451">
        <v>2</v>
      </c>
      <c r="M2451">
        <v>91.44</v>
      </c>
      <c r="N2451">
        <v>1.6</v>
      </c>
      <c r="Q2451">
        <v>89.84</v>
      </c>
      <c r="R2451" s="1"/>
    </row>
    <row r="2452" spans="1:18" x14ac:dyDescent="0.2">
      <c r="A2452" s="1" t="s">
        <v>53</v>
      </c>
      <c r="B2452">
        <v>3</v>
      </c>
      <c r="C2452" s="1" t="s">
        <v>747</v>
      </c>
      <c r="D2452" s="2">
        <v>45870</v>
      </c>
      <c r="E2452" s="1" t="s">
        <v>726</v>
      </c>
      <c r="F2452" s="1" t="s">
        <v>49</v>
      </c>
      <c r="G2452">
        <v>9</v>
      </c>
      <c r="H2452">
        <v>10</v>
      </c>
      <c r="I2452">
        <v>0</v>
      </c>
      <c r="J2452">
        <v>325</v>
      </c>
      <c r="K2452" s="1" t="s">
        <v>49</v>
      </c>
      <c r="L2452">
        <v>9</v>
      </c>
      <c r="M2452">
        <v>298.33</v>
      </c>
      <c r="N2452">
        <v>8.1</v>
      </c>
      <c r="Q2452">
        <v>290.22999999999996</v>
      </c>
      <c r="R2452" s="1"/>
    </row>
    <row r="2453" spans="1:18" x14ac:dyDescent="0.2">
      <c r="A2453" s="1" t="s">
        <v>46</v>
      </c>
      <c r="B2453">
        <v>4</v>
      </c>
      <c r="C2453" s="1" t="s">
        <v>741</v>
      </c>
      <c r="D2453" s="2">
        <v>45870</v>
      </c>
      <c r="E2453" s="1" t="s">
        <v>658</v>
      </c>
      <c r="F2453" s="1" t="s">
        <v>49</v>
      </c>
      <c r="G2453">
        <v>24</v>
      </c>
      <c r="H2453" t="s">
        <v>134</v>
      </c>
      <c r="I2453" t="s">
        <v>135</v>
      </c>
      <c r="J2453">
        <v>500</v>
      </c>
      <c r="K2453" s="1" t="s">
        <v>49</v>
      </c>
      <c r="L2453">
        <v>10</v>
      </c>
      <c r="M2453">
        <v>567.43000000000006</v>
      </c>
      <c r="N2453">
        <v>28.57</v>
      </c>
      <c r="Q2453">
        <v>538.86</v>
      </c>
      <c r="R2453" s="1"/>
    </row>
    <row r="2454" spans="1:18" x14ac:dyDescent="0.2">
      <c r="A2454" s="1" t="s">
        <v>46</v>
      </c>
      <c r="B2454">
        <v>4</v>
      </c>
      <c r="C2454" s="1" t="s">
        <v>748</v>
      </c>
      <c r="D2454" s="2">
        <v>45870</v>
      </c>
      <c r="E2454" s="1" t="s">
        <v>658</v>
      </c>
      <c r="F2454" s="1" t="s">
        <v>49</v>
      </c>
      <c r="G2454">
        <v>18</v>
      </c>
      <c r="H2454" t="s">
        <v>134</v>
      </c>
      <c r="I2454" t="s">
        <v>135</v>
      </c>
      <c r="J2454">
        <v>500</v>
      </c>
      <c r="K2454" s="1" t="s">
        <v>49</v>
      </c>
      <c r="L2454">
        <v>4</v>
      </c>
      <c r="M2454">
        <v>201.49</v>
      </c>
      <c r="N2454">
        <v>6.4</v>
      </c>
      <c r="Q2454">
        <v>195.09</v>
      </c>
      <c r="R2454" s="1"/>
    </row>
    <row r="2455" spans="1:18" x14ac:dyDescent="0.2">
      <c r="A2455" s="1" t="s">
        <v>53</v>
      </c>
      <c r="B2455">
        <v>4</v>
      </c>
      <c r="C2455" s="1" t="s">
        <v>748</v>
      </c>
      <c r="D2455" s="2">
        <v>45870</v>
      </c>
      <c r="E2455" s="1" t="s">
        <v>658</v>
      </c>
      <c r="F2455" s="1" t="s">
        <v>49</v>
      </c>
      <c r="G2455">
        <v>18</v>
      </c>
      <c r="H2455" t="s">
        <v>134</v>
      </c>
      <c r="I2455" t="s">
        <v>135</v>
      </c>
      <c r="J2455">
        <v>500</v>
      </c>
      <c r="K2455" s="1" t="s">
        <v>49</v>
      </c>
      <c r="L2455">
        <v>11</v>
      </c>
      <c r="M2455">
        <v>554.30999999999995</v>
      </c>
      <c r="N2455">
        <v>23.1</v>
      </c>
      <c r="Q2455">
        <v>531.20999999999992</v>
      </c>
      <c r="R2455" s="1"/>
    </row>
    <row r="2456" spans="1:18" x14ac:dyDescent="0.2">
      <c r="A2456" s="1" t="s">
        <v>53</v>
      </c>
      <c r="B2456">
        <v>4</v>
      </c>
      <c r="C2456" s="1" t="s">
        <v>749</v>
      </c>
      <c r="D2456" s="2">
        <v>45870</v>
      </c>
      <c r="E2456" s="1" t="s">
        <v>658</v>
      </c>
      <c r="F2456" s="1" t="s">
        <v>49</v>
      </c>
      <c r="G2456">
        <v>28</v>
      </c>
      <c r="H2456" t="s">
        <v>134</v>
      </c>
      <c r="I2456" t="s">
        <v>135</v>
      </c>
      <c r="J2456">
        <v>1000</v>
      </c>
      <c r="K2456" s="1" t="s">
        <v>49</v>
      </c>
      <c r="L2456">
        <v>4</v>
      </c>
      <c r="M2456">
        <v>205.56999999999996</v>
      </c>
      <c r="N2456">
        <v>13.96</v>
      </c>
      <c r="Q2456">
        <v>191.60999999999996</v>
      </c>
      <c r="R2456" s="1"/>
    </row>
    <row r="2457" spans="1:18" x14ac:dyDescent="0.2">
      <c r="A2457" s="1" t="s">
        <v>46</v>
      </c>
      <c r="B2457">
        <v>5</v>
      </c>
      <c r="C2457" s="1" t="s">
        <v>750</v>
      </c>
      <c r="D2457" s="2">
        <v>45870</v>
      </c>
      <c r="E2457" s="1" t="s">
        <v>726</v>
      </c>
      <c r="F2457" s="1" t="s">
        <v>49</v>
      </c>
      <c r="G2457">
        <v>4</v>
      </c>
      <c r="H2457">
        <v>15</v>
      </c>
      <c r="I2457">
        <v>0</v>
      </c>
      <c r="J2457">
        <v>375</v>
      </c>
      <c r="K2457" s="1" t="s">
        <v>49</v>
      </c>
      <c r="L2457">
        <v>5</v>
      </c>
      <c r="M2457">
        <v>226.36999999999998</v>
      </c>
      <c r="N2457">
        <v>6.5500000000000007</v>
      </c>
      <c r="Q2457">
        <v>219.81999999999996</v>
      </c>
      <c r="R2457" s="1"/>
    </row>
    <row r="2458" spans="1:18" x14ac:dyDescent="0.2">
      <c r="A2458" s="1" t="s">
        <v>46</v>
      </c>
      <c r="B2458">
        <v>5</v>
      </c>
      <c r="C2458" s="1" t="s">
        <v>66</v>
      </c>
      <c r="D2458" s="2">
        <v>45870</v>
      </c>
      <c r="E2458" s="1" t="s">
        <v>576</v>
      </c>
      <c r="F2458" s="1" t="s">
        <v>49</v>
      </c>
      <c r="G2458">
        <v>10</v>
      </c>
      <c r="H2458">
        <v>5</v>
      </c>
      <c r="I2458">
        <v>0</v>
      </c>
      <c r="J2458" t="s">
        <v>51</v>
      </c>
      <c r="K2458" s="1" t="s">
        <v>49</v>
      </c>
      <c r="L2458">
        <v>8</v>
      </c>
      <c r="M2458">
        <v>400.37</v>
      </c>
      <c r="N2458">
        <v>10.4</v>
      </c>
      <c r="Q2458">
        <v>389.97</v>
      </c>
      <c r="R2458" s="1"/>
    </row>
    <row r="2459" spans="1:18" x14ac:dyDescent="0.2">
      <c r="A2459" s="1" t="s">
        <v>53</v>
      </c>
      <c r="B2459">
        <v>5</v>
      </c>
      <c r="C2459" s="1" t="s">
        <v>66</v>
      </c>
      <c r="D2459" s="2">
        <v>45870</v>
      </c>
      <c r="E2459" s="1" t="s">
        <v>576</v>
      </c>
      <c r="F2459" s="1" t="s">
        <v>49</v>
      </c>
      <c r="G2459">
        <v>10</v>
      </c>
      <c r="H2459">
        <v>5</v>
      </c>
      <c r="I2459">
        <v>0</v>
      </c>
      <c r="J2459" t="s">
        <v>51</v>
      </c>
      <c r="K2459" s="1" t="s">
        <v>49</v>
      </c>
      <c r="L2459">
        <v>15</v>
      </c>
      <c r="M2459">
        <v>615.57000000000005</v>
      </c>
      <c r="N2459">
        <v>19.5</v>
      </c>
      <c r="Q2459">
        <v>596.07000000000005</v>
      </c>
      <c r="R2459" s="1"/>
    </row>
    <row r="2460" spans="1:18" x14ac:dyDescent="0.2">
      <c r="A2460" s="1" t="s">
        <v>46</v>
      </c>
      <c r="B2460">
        <v>1</v>
      </c>
      <c r="C2460" s="1" t="s">
        <v>47</v>
      </c>
      <c r="D2460" s="2">
        <v>45871</v>
      </c>
      <c r="E2460" s="1" t="s">
        <v>576</v>
      </c>
      <c r="F2460" s="1" t="s">
        <v>49</v>
      </c>
      <c r="G2460">
        <v>3</v>
      </c>
      <c r="H2460" t="s">
        <v>76</v>
      </c>
      <c r="I2460">
        <v>0</v>
      </c>
      <c r="J2460" t="s">
        <v>51</v>
      </c>
      <c r="K2460" s="1" t="s">
        <v>49</v>
      </c>
      <c r="L2460">
        <v>9</v>
      </c>
      <c r="M2460">
        <v>144.19</v>
      </c>
      <c r="N2460">
        <v>2.6999999999999997</v>
      </c>
      <c r="O2460">
        <v>14</v>
      </c>
      <c r="Q2460">
        <v>141.49</v>
      </c>
      <c r="R2460" s="1"/>
    </row>
    <row r="2461" spans="1:18" x14ac:dyDescent="0.2">
      <c r="A2461" s="1" t="s">
        <v>53</v>
      </c>
      <c r="B2461">
        <v>1</v>
      </c>
      <c r="C2461" s="1" t="s">
        <v>47</v>
      </c>
      <c r="D2461" s="2">
        <v>45871</v>
      </c>
      <c r="E2461" s="1" t="s">
        <v>576</v>
      </c>
      <c r="F2461" s="1" t="s">
        <v>49</v>
      </c>
      <c r="G2461">
        <v>3</v>
      </c>
      <c r="H2461" t="s">
        <v>76</v>
      </c>
      <c r="I2461">
        <v>0</v>
      </c>
      <c r="J2461" t="s">
        <v>51</v>
      </c>
      <c r="K2461" s="1" t="s">
        <v>49</v>
      </c>
      <c r="L2461">
        <v>8</v>
      </c>
      <c r="M2461">
        <v>117.70000000000002</v>
      </c>
      <c r="N2461">
        <v>2.4</v>
      </c>
      <c r="O2461">
        <v>28</v>
      </c>
      <c r="Q2461">
        <v>115.30000000000001</v>
      </c>
      <c r="R2461" s="1"/>
    </row>
    <row r="2462" spans="1:18" x14ac:dyDescent="0.2">
      <c r="A2462" s="1" t="s">
        <v>46</v>
      </c>
      <c r="B2462">
        <v>2</v>
      </c>
      <c r="C2462" s="1" t="s">
        <v>109</v>
      </c>
      <c r="D2462" s="2">
        <v>45871</v>
      </c>
      <c r="E2462" s="1" t="s">
        <v>576</v>
      </c>
      <c r="F2462" s="1" t="s">
        <v>49</v>
      </c>
      <c r="G2462">
        <v>5</v>
      </c>
      <c r="H2462" t="s">
        <v>76</v>
      </c>
      <c r="I2462">
        <v>0</v>
      </c>
      <c r="J2462" t="s">
        <v>51</v>
      </c>
      <c r="K2462" s="1" t="s">
        <v>49</v>
      </c>
      <c r="L2462">
        <v>4</v>
      </c>
      <c r="M2462">
        <v>67.34</v>
      </c>
      <c r="Q2462">
        <v>67.34</v>
      </c>
      <c r="R2462" s="1"/>
    </row>
    <row r="2463" spans="1:18" x14ac:dyDescent="0.2">
      <c r="A2463" s="1" t="s">
        <v>53</v>
      </c>
      <c r="B2463">
        <v>2</v>
      </c>
      <c r="C2463" s="1" t="s">
        <v>109</v>
      </c>
      <c r="D2463" s="2">
        <v>45871</v>
      </c>
      <c r="E2463" s="1" t="s">
        <v>576</v>
      </c>
      <c r="F2463" s="1" t="s">
        <v>49</v>
      </c>
      <c r="G2463">
        <v>5</v>
      </c>
      <c r="H2463" t="s">
        <v>76</v>
      </c>
      <c r="I2463">
        <v>0</v>
      </c>
      <c r="J2463" t="s">
        <v>51</v>
      </c>
      <c r="K2463" s="1" t="s">
        <v>49</v>
      </c>
      <c r="L2463">
        <v>8</v>
      </c>
      <c r="M2463">
        <v>142.30000000000001</v>
      </c>
      <c r="Q2463">
        <v>142.30000000000001</v>
      </c>
      <c r="R2463" s="1"/>
    </row>
    <row r="2464" spans="1:18" x14ac:dyDescent="0.2">
      <c r="A2464" s="1" t="s">
        <v>46</v>
      </c>
      <c r="B2464">
        <v>3</v>
      </c>
      <c r="C2464" s="1" t="s">
        <v>747</v>
      </c>
      <c r="D2464" s="2">
        <v>45871</v>
      </c>
      <c r="E2464" s="1" t="s">
        <v>726</v>
      </c>
      <c r="F2464" s="1" t="s">
        <v>49</v>
      </c>
      <c r="G2464">
        <v>9</v>
      </c>
      <c r="H2464">
        <v>10</v>
      </c>
      <c r="I2464">
        <v>0</v>
      </c>
      <c r="J2464">
        <v>325</v>
      </c>
      <c r="K2464" s="1" t="s">
        <v>49</v>
      </c>
      <c r="L2464">
        <v>3</v>
      </c>
      <c r="M2464">
        <v>115.98</v>
      </c>
      <c r="Q2464">
        <v>115.98</v>
      </c>
      <c r="R2464" s="1"/>
    </row>
    <row r="2465" spans="1:18" x14ac:dyDescent="0.2">
      <c r="A2465" s="1" t="s">
        <v>46</v>
      </c>
      <c r="B2465">
        <v>3</v>
      </c>
      <c r="C2465" s="1" t="s">
        <v>73</v>
      </c>
      <c r="D2465" s="2">
        <v>45871</v>
      </c>
      <c r="E2465" s="1" t="s">
        <v>576</v>
      </c>
      <c r="F2465" s="1" t="s">
        <v>49</v>
      </c>
      <c r="G2465">
        <v>9</v>
      </c>
      <c r="H2465">
        <v>5</v>
      </c>
      <c r="I2465">
        <v>0</v>
      </c>
      <c r="J2465" t="s">
        <v>51</v>
      </c>
      <c r="K2465" s="1" t="s">
        <v>49</v>
      </c>
      <c r="L2465">
        <v>4</v>
      </c>
      <c r="M2465">
        <v>195.00999999999996</v>
      </c>
      <c r="Q2465">
        <v>195.00999999999996</v>
      </c>
      <c r="R2465" s="1"/>
    </row>
    <row r="2466" spans="1:18" x14ac:dyDescent="0.2">
      <c r="A2466" s="1" t="s">
        <v>53</v>
      </c>
      <c r="B2466">
        <v>3</v>
      </c>
      <c r="C2466" s="1" t="s">
        <v>73</v>
      </c>
      <c r="D2466" s="2">
        <v>45871</v>
      </c>
      <c r="E2466" s="1" t="s">
        <v>576</v>
      </c>
      <c r="F2466" s="1" t="s">
        <v>49</v>
      </c>
      <c r="G2466">
        <v>9</v>
      </c>
      <c r="H2466">
        <v>5</v>
      </c>
      <c r="I2466">
        <v>0</v>
      </c>
      <c r="J2466" t="s">
        <v>51</v>
      </c>
      <c r="K2466" s="1" t="s">
        <v>49</v>
      </c>
      <c r="L2466">
        <v>1</v>
      </c>
      <c r="M2466">
        <v>43.21</v>
      </c>
      <c r="Q2466">
        <v>43.21</v>
      </c>
      <c r="R2466" s="1"/>
    </row>
    <row r="2467" spans="1:18" x14ac:dyDescent="0.2">
      <c r="A2467" s="1" t="s">
        <v>46</v>
      </c>
      <c r="B2467">
        <v>4</v>
      </c>
      <c r="C2467" s="1" t="s">
        <v>749</v>
      </c>
      <c r="D2467" s="2">
        <v>45871</v>
      </c>
      <c r="E2467" s="1" t="s">
        <v>658</v>
      </c>
      <c r="F2467" s="1" t="s">
        <v>49</v>
      </c>
      <c r="G2467">
        <v>28</v>
      </c>
      <c r="H2467" t="s">
        <v>134</v>
      </c>
      <c r="I2467" t="s">
        <v>135</v>
      </c>
      <c r="J2467">
        <v>1000</v>
      </c>
      <c r="K2467" s="1" t="s">
        <v>49</v>
      </c>
      <c r="L2467">
        <v>14</v>
      </c>
      <c r="M2467">
        <v>769.53000000000009</v>
      </c>
      <c r="Q2467">
        <v>769.53000000000009</v>
      </c>
      <c r="R2467" s="1"/>
    </row>
    <row r="2468" spans="1:18" x14ac:dyDescent="0.2">
      <c r="A2468" s="1" t="s">
        <v>53</v>
      </c>
      <c r="B2468">
        <v>4</v>
      </c>
      <c r="C2468" s="1" t="s">
        <v>749</v>
      </c>
      <c r="D2468" s="2">
        <v>45871</v>
      </c>
      <c r="E2468" s="1" t="s">
        <v>658</v>
      </c>
      <c r="F2468" s="1" t="s">
        <v>49</v>
      </c>
      <c r="G2468">
        <v>28</v>
      </c>
      <c r="H2468" t="s">
        <v>134</v>
      </c>
      <c r="I2468" t="s">
        <v>135</v>
      </c>
      <c r="J2468">
        <v>1000</v>
      </c>
      <c r="K2468" s="1" t="s">
        <v>49</v>
      </c>
      <c r="L2468">
        <v>2</v>
      </c>
      <c r="M2468">
        <v>135.6</v>
      </c>
      <c r="Q2468">
        <v>135.6</v>
      </c>
      <c r="R2468" s="1"/>
    </row>
    <row r="2469" spans="1:18" x14ac:dyDescent="0.2">
      <c r="A2469" s="1" t="s">
        <v>53</v>
      </c>
      <c r="B2469">
        <v>4</v>
      </c>
      <c r="C2469" s="1" t="s">
        <v>751</v>
      </c>
      <c r="D2469" s="2">
        <v>45871</v>
      </c>
      <c r="E2469" s="1" t="s">
        <v>752</v>
      </c>
      <c r="F2469" s="1" t="s">
        <v>49</v>
      </c>
      <c r="G2469">
        <v>20</v>
      </c>
      <c r="H2469" t="s">
        <v>93</v>
      </c>
      <c r="I2469" t="s">
        <v>100</v>
      </c>
      <c r="J2469">
        <v>200</v>
      </c>
      <c r="K2469" s="1" t="s">
        <v>49</v>
      </c>
      <c r="L2469">
        <v>10</v>
      </c>
      <c r="M2469">
        <v>524.99</v>
      </c>
      <c r="Q2469">
        <v>524.99</v>
      </c>
      <c r="R2469" s="1"/>
    </row>
    <row r="2470" spans="1:18" x14ac:dyDescent="0.2">
      <c r="A2470" s="1" t="s">
        <v>46</v>
      </c>
      <c r="B2470">
        <v>5</v>
      </c>
      <c r="C2470" s="1" t="s">
        <v>66</v>
      </c>
      <c r="D2470" s="2">
        <v>45871</v>
      </c>
      <c r="E2470" s="1" t="s">
        <v>576</v>
      </c>
      <c r="F2470" s="1" t="s">
        <v>49</v>
      </c>
      <c r="G2470">
        <v>10</v>
      </c>
      <c r="H2470">
        <v>5</v>
      </c>
      <c r="I2470">
        <v>0</v>
      </c>
      <c r="J2470" t="s">
        <v>51</v>
      </c>
      <c r="K2470" s="1" t="s">
        <v>49</v>
      </c>
      <c r="L2470">
        <v>10</v>
      </c>
      <c r="M2470">
        <v>448.78</v>
      </c>
      <c r="Q2470">
        <v>448.78</v>
      </c>
      <c r="R2470" s="1"/>
    </row>
    <row r="2471" spans="1:18" x14ac:dyDescent="0.2">
      <c r="A2471" s="1" t="s">
        <v>46</v>
      </c>
      <c r="B2471">
        <v>5</v>
      </c>
      <c r="C2471" s="1" t="s">
        <v>694</v>
      </c>
      <c r="D2471" s="2">
        <v>45871</v>
      </c>
      <c r="E2471" s="1" t="s">
        <v>686</v>
      </c>
      <c r="F2471" s="1" t="s">
        <v>49</v>
      </c>
      <c r="G2471">
        <v>10</v>
      </c>
      <c r="H2471" t="s">
        <v>290</v>
      </c>
      <c r="I2471">
        <v>0</v>
      </c>
      <c r="J2471">
        <v>100</v>
      </c>
      <c r="K2471" s="1" t="s">
        <v>49</v>
      </c>
      <c r="L2471">
        <v>2</v>
      </c>
      <c r="M2471">
        <v>65.23</v>
      </c>
      <c r="Q2471">
        <v>65.23</v>
      </c>
      <c r="R2471" s="1"/>
    </row>
    <row r="2472" spans="1:18" x14ac:dyDescent="0.2">
      <c r="A2472" s="1" t="s">
        <v>53</v>
      </c>
      <c r="B2472">
        <v>5</v>
      </c>
      <c r="C2472" s="1" t="s">
        <v>311</v>
      </c>
      <c r="D2472" s="2">
        <v>45871</v>
      </c>
      <c r="E2472" s="1" t="s">
        <v>576</v>
      </c>
      <c r="F2472" s="1" t="s">
        <v>49</v>
      </c>
      <c r="G2472">
        <v>15</v>
      </c>
      <c r="H2472">
        <v>5</v>
      </c>
      <c r="I2472">
        <v>0</v>
      </c>
      <c r="J2472" t="s">
        <v>51</v>
      </c>
      <c r="K2472" s="1" t="s">
        <v>49</v>
      </c>
      <c r="L2472">
        <v>9</v>
      </c>
      <c r="M2472">
        <v>384.6</v>
      </c>
      <c r="Q2472">
        <v>384.6</v>
      </c>
      <c r="R2472" s="1"/>
    </row>
    <row r="2473" spans="1:18" x14ac:dyDescent="0.2">
      <c r="A2473" s="1" t="s">
        <v>53</v>
      </c>
      <c r="B2473">
        <v>5</v>
      </c>
      <c r="C2473" s="1" t="s">
        <v>694</v>
      </c>
      <c r="D2473" s="2">
        <v>45871</v>
      </c>
      <c r="E2473" s="1" t="s">
        <v>686</v>
      </c>
      <c r="F2473" s="1" t="s">
        <v>49</v>
      </c>
      <c r="G2473">
        <v>10</v>
      </c>
      <c r="H2473" t="s">
        <v>290</v>
      </c>
      <c r="I2473">
        <v>0</v>
      </c>
      <c r="J2473">
        <v>100</v>
      </c>
      <c r="K2473" s="1" t="s">
        <v>49</v>
      </c>
      <c r="L2473">
        <v>2</v>
      </c>
      <c r="M2473">
        <v>56.97</v>
      </c>
      <c r="Q2473">
        <v>56.97</v>
      </c>
      <c r="R2473" s="1"/>
    </row>
    <row r="2474" spans="1:18" x14ac:dyDescent="0.2">
      <c r="A2474" s="1" t="s">
        <v>46</v>
      </c>
      <c r="B2474">
        <v>1</v>
      </c>
      <c r="C2474" s="1" t="s">
        <v>47</v>
      </c>
      <c r="D2474" s="2">
        <v>45873</v>
      </c>
      <c r="E2474" s="1" t="s">
        <v>576</v>
      </c>
      <c r="F2474" s="1" t="s">
        <v>49</v>
      </c>
      <c r="G2474">
        <v>3</v>
      </c>
      <c r="H2474" t="s">
        <v>76</v>
      </c>
      <c r="I2474">
        <v>0</v>
      </c>
      <c r="J2474" t="s">
        <v>51</v>
      </c>
      <c r="K2474" s="1" t="s">
        <v>49</v>
      </c>
      <c r="L2474">
        <v>9</v>
      </c>
      <c r="M2474">
        <v>111.31</v>
      </c>
      <c r="N2474">
        <v>2.6999999999999997</v>
      </c>
      <c r="O2474">
        <v>51</v>
      </c>
      <c r="Q2474">
        <v>108.61</v>
      </c>
      <c r="R2474" s="1"/>
    </row>
    <row r="2475" spans="1:18" x14ac:dyDescent="0.2">
      <c r="A2475" s="1" t="s">
        <v>53</v>
      </c>
      <c r="B2475">
        <v>1</v>
      </c>
      <c r="C2475" s="1" t="s">
        <v>47</v>
      </c>
      <c r="D2475" s="2">
        <v>45873</v>
      </c>
      <c r="E2475" s="1" t="s">
        <v>576</v>
      </c>
      <c r="F2475" s="1" t="s">
        <v>49</v>
      </c>
      <c r="G2475">
        <v>3</v>
      </c>
      <c r="H2475" t="s">
        <v>76</v>
      </c>
      <c r="I2475">
        <v>0</v>
      </c>
      <c r="J2475" t="s">
        <v>51</v>
      </c>
      <c r="K2475" s="1" t="s">
        <v>49</v>
      </c>
      <c r="L2475">
        <v>2</v>
      </c>
      <c r="M2475">
        <v>34.03</v>
      </c>
      <c r="N2475">
        <v>0.6</v>
      </c>
      <c r="O2475">
        <v>16</v>
      </c>
      <c r="Q2475">
        <v>33.43</v>
      </c>
      <c r="R2475" s="1"/>
    </row>
    <row r="2476" spans="1:18" x14ac:dyDescent="0.2">
      <c r="A2476" s="1" t="s">
        <v>53</v>
      </c>
      <c r="B2476">
        <v>1</v>
      </c>
      <c r="C2476" s="1" t="s">
        <v>74</v>
      </c>
      <c r="D2476" s="2">
        <v>45873</v>
      </c>
      <c r="E2476" s="1" t="s">
        <v>576</v>
      </c>
      <c r="F2476" s="1" t="s">
        <v>49</v>
      </c>
      <c r="G2476">
        <v>4</v>
      </c>
      <c r="H2476" t="s">
        <v>76</v>
      </c>
      <c r="I2476">
        <v>0</v>
      </c>
      <c r="J2476" t="s">
        <v>51</v>
      </c>
      <c r="K2476" s="1" t="s">
        <v>49</v>
      </c>
      <c r="L2476">
        <v>3</v>
      </c>
      <c r="M2476">
        <v>58.76</v>
      </c>
      <c r="N2476">
        <v>1.2000000000000002</v>
      </c>
      <c r="Q2476">
        <v>57.559999999999995</v>
      </c>
      <c r="R2476" s="1"/>
    </row>
    <row r="2477" spans="1:18" x14ac:dyDescent="0.2">
      <c r="A2477" s="1" t="s">
        <v>53</v>
      </c>
      <c r="B2477">
        <v>1</v>
      </c>
      <c r="C2477" s="1" t="s">
        <v>74</v>
      </c>
      <c r="D2477" s="2">
        <v>45873</v>
      </c>
      <c r="E2477" s="1" t="s">
        <v>576</v>
      </c>
      <c r="F2477" s="1" t="s">
        <v>49</v>
      </c>
      <c r="G2477">
        <v>4</v>
      </c>
      <c r="H2477" t="s">
        <v>76</v>
      </c>
      <c r="I2477">
        <v>0</v>
      </c>
      <c r="J2477" t="s">
        <v>51</v>
      </c>
      <c r="K2477" s="1" t="s">
        <v>49</v>
      </c>
      <c r="L2477">
        <v>4</v>
      </c>
      <c r="M2477">
        <v>69.53</v>
      </c>
      <c r="N2477">
        <v>1.6</v>
      </c>
      <c r="Q2477">
        <v>67.930000000000007</v>
      </c>
      <c r="R2477" s="1"/>
    </row>
    <row r="2478" spans="1:18" x14ac:dyDescent="0.2">
      <c r="A2478" s="1" t="s">
        <v>46</v>
      </c>
      <c r="B2478">
        <v>2</v>
      </c>
      <c r="C2478" s="1" t="s">
        <v>109</v>
      </c>
      <c r="D2478" s="2">
        <v>45873</v>
      </c>
      <c r="E2478" s="1" t="s">
        <v>576</v>
      </c>
      <c r="F2478" s="1" t="s">
        <v>49</v>
      </c>
      <c r="G2478">
        <v>5</v>
      </c>
      <c r="H2478" t="s">
        <v>76</v>
      </c>
      <c r="I2478">
        <v>0</v>
      </c>
      <c r="J2478" t="s">
        <v>51</v>
      </c>
      <c r="K2478" s="1" t="s">
        <v>49</v>
      </c>
      <c r="L2478">
        <v>7</v>
      </c>
      <c r="M2478">
        <v>132.35</v>
      </c>
      <c r="N2478">
        <v>3.5</v>
      </c>
      <c r="Q2478">
        <v>128.85</v>
      </c>
      <c r="R2478" s="1"/>
    </row>
    <row r="2479" spans="1:18" x14ac:dyDescent="0.2">
      <c r="A2479" s="1" t="s">
        <v>53</v>
      </c>
      <c r="B2479">
        <v>2</v>
      </c>
      <c r="C2479" s="1" t="s">
        <v>109</v>
      </c>
      <c r="D2479" s="2">
        <v>45873</v>
      </c>
      <c r="E2479" s="1" t="s">
        <v>576</v>
      </c>
      <c r="F2479" s="1" t="s">
        <v>49</v>
      </c>
      <c r="G2479">
        <v>5</v>
      </c>
      <c r="H2479" t="s">
        <v>76</v>
      </c>
      <c r="I2479">
        <v>0</v>
      </c>
      <c r="J2479" t="s">
        <v>51</v>
      </c>
      <c r="K2479" s="1" t="s">
        <v>49</v>
      </c>
      <c r="L2479">
        <v>9</v>
      </c>
      <c r="M2479">
        <v>193.58999999999997</v>
      </c>
      <c r="N2479">
        <v>4.5</v>
      </c>
      <c r="Q2479">
        <v>189.08999999999997</v>
      </c>
      <c r="R2479" s="1"/>
    </row>
    <row r="2480" spans="1:18" x14ac:dyDescent="0.2">
      <c r="A2480" s="1" t="s">
        <v>46</v>
      </c>
      <c r="B2480">
        <v>4</v>
      </c>
      <c r="C2480" s="1" t="s">
        <v>73</v>
      </c>
      <c r="D2480" s="2">
        <v>45873</v>
      </c>
      <c r="E2480" s="1" t="s">
        <v>576</v>
      </c>
      <c r="F2480" s="1" t="s">
        <v>49</v>
      </c>
      <c r="G2480">
        <v>9</v>
      </c>
      <c r="H2480">
        <v>5</v>
      </c>
      <c r="I2480">
        <v>0</v>
      </c>
      <c r="J2480" t="s">
        <v>51</v>
      </c>
      <c r="K2480" s="1" t="s">
        <v>49</v>
      </c>
      <c r="L2480">
        <v>4</v>
      </c>
      <c r="M2480">
        <v>121.75</v>
      </c>
      <c r="N2480">
        <v>3.6</v>
      </c>
      <c r="Q2480">
        <v>118.15</v>
      </c>
      <c r="R2480" s="1"/>
    </row>
    <row r="2481" spans="1:42" x14ac:dyDescent="0.2">
      <c r="A2481" s="1" t="s">
        <v>53</v>
      </c>
      <c r="B2481">
        <v>4</v>
      </c>
      <c r="C2481" s="1" t="s">
        <v>73</v>
      </c>
      <c r="D2481" s="2">
        <v>45873</v>
      </c>
      <c r="E2481" s="1" t="s">
        <v>576</v>
      </c>
      <c r="F2481" s="1" t="s">
        <v>49</v>
      </c>
      <c r="G2481">
        <v>9</v>
      </c>
      <c r="H2481">
        <v>5</v>
      </c>
      <c r="I2481">
        <v>0</v>
      </c>
      <c r="J2481" t="s">
        <v>51</v>
      </c>
      <c r="K2481" s="1" t="s">
        <v>49</v>
      </c>
      <c r="L2481">
        <v>7</v>
      </c>
      <c r="M2481">
        <v>284.55</v>
      </c>
      <c r="N2481">
        <v>8.6</v>
      </c>
      <c r="Q2481">
        <v>275.95</v>
      </c>
      <c r="R2481" s="1"/>
    </row>
    <row r="2482" spans="1:42" x14ac:dyDescent="0.2">
      <c r="A2482" s="1" t="s">
        <v>46</v>
      </c>
      <c r="B2482">
        <v>5</v>
      </c>
      <c r="C2482" s="1" t="s">
        <v>753</v>
      </c>
      <c r="D2482" s="2">
        <v>45873</v>
      </c>
      <c r="E2482" s="1" t="s">
        <v>754</v>
      </c>
      <c r="F2482" s="1" t="s">
        <v>49</v>
      </c>
      <c r="G2482">
        <v>14</v>
      </c>
      <c r="H2482" t="s">
        <v>134</v>
      </c>
      <c r="I2482" t="s">
        <v>94</v>
      </c>
      <c r="J2482">
        <v>125</v>
      </c>
      <c r="K2482" s="1" t="s">
        <v>49</v>
      </c>
      <c r="L2482">
        <v>10</v>
      </c>
      <c r="M2482">
        <v>443.54</v>
      </c>
      <c r="N2482">
        <v>18</v>
      </c>
      <c r="Q2482">
        <v>425.54</v>
      </c>
      <c r="R2482" s="1"/>
    </row>
    <row r="2483" spans="1:42" x14ac:dyDescent="0.2">
      <c r="A2483" s="1" t="s">
        <v>53</v>
      </c>
      <c r="B2483">
        <v>5</v>
      </c>
      <c r="C2483" s="1" t="s">
        <v>753</v>
      </c>
      <c r="D2483" s="2">
        <v>45873</v>
      </c>
      <c r="E2483" s="1" t="s">
        <v>754</v>
      </c>
      <c r="F2483" s="1" t="s">
        <v>49</v>
      </c>
      <c r="G2483">
        <v>14</v>
      </c>
      <c r="H2483" t="s">
        <v>134</v>
      </c>
      <c r="I2483" t="s">
        <v>94</v>
      </c>
      <c r="J2483">
        <v>125</v>
      </c>
      <c r="K2483" s="1" t="s">
        <v>49</v>
      </c>
      <c r="L2483">
        <v>3</v>
      </c>
      <c r="M2483">
        <v>164.42000000000002</v>
      </c>
      <c r="N2483">
        <v>5.35</v>
      </c>
      <c r="Q2483">
        <v>159.07000000000002</v>
      </c>
      <c r="R2483" s="1"/>
    </row>
    <row r="2484" spans="1:42" x14ac:dyDescent="0.2">
      <c r="A2484" s="1" t="s">
        <v>53</v>
      </c>
      <c r="B2484">
        <v>5</v>
      </c>
      <c r="C2484" s="1" t="s">
        <v>58</v>
      </c>
      <c r="D2484" s="2">
        <v>45873</v>
      </c>
      <c r="E2484" s="1" t="s">
        <v>576</v>
      </c>
      <c r="F2484" s="1" t="s">
        <v>49</v>
      </c>
      <c r="G2484">
        <v>12</v>
      </c>
      <c r="H2484">
        <v>5</v>
      </c>
      <c r="I2484">
        <v>0</v>
      </c>
      <c r="J2484" t="s">
        <v>51</v>
      </c>
      <c r="K2484" s="1" t="s">
        <v>49</v>
      </c>
      <c r="L2484">
        <v>9</v>
      </c>
      <c r="M2484">
        <v>448.32</v>
      </c>
      <c r="N2484">
        <v>12.899999999999999</v>
      </c>
      <c r="Q2484">
        <v>435.42</v>
      </c>
      <c r="R2484" s="1"/>
      <c r="V2484">
        <v>0</v>
      </c>
      <c r="W2484">
        <v>1</v>
      </c>
      <c r="AF2484">
        <v>0</v>
      </c>
      <c r="AG2484">
        <v>50</v>
      </c>
      <c r="AH2484">
        <v>51</v>
      </c>
      <c r="AI2484">
        <v>-39</v>
      </c>
      <c r="AJ2484">
        <v>12</v>
      </c>
      <c r="AM2484">
        <v>0</v>
      </c>
      <c r="AP2484">
        <v>32</v>
      </c>
    </row>
    <row r="2485" spans="1:42" x14ac:dyDescent="0.2">
      <c r="A2485" s="1" t="s">
        <v>46</v>
      </c>
      <c r="B2485">
        <v>1</v>
      </c>
      <c r="C2485" s="1" t="s">
        <v>74</v>
      </c>
      <c r="D2485" s="2">
        <v>45874</v>
      </c>
      <c r="E2485" s="1" t="s">
        <v>576</v>
      </c>
      <c r="F2485" s="1" t="s">
        <v>49</v>
      </c>
      <c r="G2485">
        <v>4</v>
      </c>
      <c r="H2485" t="s">
        <v>76</v>
      </c>
      <c r="I2485">
        <v>0</v>
      </c>
      <c r="J2485" t="s">
        <v>51</v>
      </c>
      <c r="K2485" s="1" t="s">
        <v>49</v>
      </c>
      <c r="L2485">
        <v>5</v>
      </c>
      <c r="M2485">
        <v>86.64</v>
      </c>
      <c r="N2485">
        <v>2</v>
      </c>
      <c r="Q2485">
        <v>84.64</v>
      </c>
      <c r="R2485" s="1"/>
      <c r="S2485">
        <v>20</v>
      </c>
      <c r="V2485">
        <v>20</v>
      </c>
      <c r="W2485">
        <v>0.33333333333333331</v>
      </c>
      <c r="AF2485">
        <v>0</v>
      </c>
      <c r="AG2485">
        <v>0</v>
      </c>
      <c r="AH2485">
        <v>0.33333333333333331</v>
      </c>
      <c r="AI2485">
        <v>11.666666666666666</v>
      </c>
      <c r="AJ2485">
        <v>12</v>
      </c>
      <c r="AM2485">
        <v>0</v>
      </c>
      <c r="AN2485">
        <v>1300</v>
      </c>
      <c r="AP2485">
        <v>32</v>
      </c>
    </row>
    <row r="2486" spans="1:42" x14ac:dyDescent="0.2">
      <c r="A2486" s="1" t="s">
        <v>46</v>
      </c>
      <c r="B2486">
        <v>1</v>
      </c>
      <c r="C2486" s="1" t="s">
        <v>47</v>
      </c>
      <c r="D2486" s="2">
        <v>45874</v>
      </c>
      <c r="E2486" s="1" t="s">
        <v>576</v>
      </c>
      <c r="F2486" s="1" t="s">
        <v>49</v>
      </c>
      <c r="G2486">
        <v>3</v>
      </c>
      <c r="H2486" t="s">
        <v>76</v>
      </c>
      <c r="I2486">
        <v>0</v>
      </c>
      <c r="J2486" t="s">
        <v>51</v>
      </c>
      <c r="K2486" s="1" t="s">
        <v>49</v>
      </c>
      <c r="L2486">
        <v>4</v>
      </c>
      <c r="M2486">
        <v>57.62</v>
      </c>
      <c r="N2486">
        <v>4</v>
      </c>
      <c r="O2486">
        <v>3</v>
      </c>
      <c r="Q2486">
        <v>53.62</v>
      </c>
      <c r="R2486" s="1"/>
      <c r="V2486">
        <v>0</v>
      </c>
      <c r="W2486">
        <v>0</v>
      </c>
      <c r="AF2486">
        <v>0</v>
      </c>
      <c r="AG2486">
        <v>0</v>
      </c>
      <c r="AH2486">
        <v>0</v>
      </c>
      <c r="AI2486">
        <v>12</v>
      </c>
      <c r="AJ2486">
        <v>12</v>
      </c>
      <c r="AM2486">
        <v>0</v>
      </c>
      <c r="AP2486">
        <v>32</v>
      </c>
    </row>
    <row r="2487" spans="1:42" x14ac:dyDescent="0.2">
      <c r="A2487" s="1" t="s">
        <v>53</v>
      </c>
      <c r="B2487">
        <v>1</v>
      </c>
      <c r="C2487" s="1" t="s">
        <v>47</v>
      </c>
      <c r="D2487" s="2">
        <v>45874</v>
      </c>
      <c r="E2487" s="1" t="s">
        <v>576</v>
      </c>
      <c r="F2487" s="1" t="s">
        <v>49</v>
      </c>
      <c r="G2487">
        <v>3</v>
      </c>
      <c r="H2487" t="s">
        <v>76</v>
      </c>
      <c r="I2487">
        <v>0</v>
      </c>
      <c r="J2487" t="s">
        <v>51</v>
      </c>
      <c r="K2487" s="1" t="s">
        <v>49</v>
      </c>
      <c r="L2487">
        <v>7</v>
      </c>
      <c r="M2487">
        <v>142.06</v>
      </c>
      <c r="N2487">
        <v>2.1</v>
      </c>
      <c r="Q2487">
        <v>139.96</v>
      </c>
      <c r="R2487" s="1"/>
      <c r="V2487">
        <v>0</v>
      </c>
      <c r="W2487">
        <v>0</v>
      </c>
      <c r="AF2487">
        <v>0</v>
      </c>
      <c r="AG2487">
        <v>0</v>
      </c>
      <c r="AH2487">
        <v>0</v>
      </c>
      <c r="AI2487">
        <v>12</v>
      </c>
      <c r="AJ2487">
        <v>12</v>
      </c>
      <c r="AM2487">
        <v>0</v>
      </c>
      <c r="AN2487">
        <v>1800</v>
      </c>
      <c r="AP2487">
        <v>32</v>
      </c>
    </row>
    <row r="2488" spans="1:42" x14ac:dyDescent="0.2">
      <c r="A2488" s="1" t="s">
        <v>46</v>
      </c>
      <c r="B2488">
        <v>2</v>
      </c>
      <c r="C2488" s="1" t="s">
        <v>745</v>
      </c>
      <c r="D2488" s="2">
        <v>45874</v>
      </c>
      <c r="E2488" s="1" t="s">
        <v>746</v>
      </c>
      <c r="F2488" s="1" t="s">
        <v>49</v>
      </c>
      <c r="G2488">
        <v>5</v>
      </c>
      <c r="H2488">
        <v>5</v>
      </c>
      <c r="I2488">
        <v>0</v>
      </c>
      <c r="J2488">
        <v>150</v>
      </c>
      <c r="K2488" s="1" t="s">
        <v>49</v>
      </c>
      <c r="L2488">
        <v>11</v>
      </c>
      <c r="M2488">
        <v>205.49999999999997</v>
      </c>
      <c r="N2488">
        <v>5.5</v>
      </c>
      <c r="Q2488">
        <v>199.99999999999997</v>
      </c>
      <c r="R2488" s="1"/>
      <c r="V2488">
        <v>0</v>
      </c>
      <c r="W2488">
        <v>0</v>
      </c>
      <c r="AF2488">
        <v>0</v>
      </c>
      <c r="AG2488">
        <v>0</v>
      </c>
      <c r="AH2488">
        <v>0</v>
      </c>
      <c r="AI2488">
        <v>12</v>
      </c>
      <c r="AJ2488">
        <v>12</v>
      </c>
      <c r="AM2488">
        <v>0</v>
      </c>
      <c r="AP2488">
        <v>32</v>
      </c>
    </row>
    <row r="2489" spans="1:42" x14ac:dyDescent="0.2">
      <c r="A2489" s="1" t="s">
        <v>53</v>
      </c>
      <c r="B2489">
        <v>2</v>
      </c>
      <c r="C2489" s="1" t="s">
        <v>109</v>
      </c>
      <c r="D2489" s="2">
        <v>45874</v>
      </c>
      <c r="E2489" s="1" t="s">
        <v>576</v>
      </c>
      <c r="F2489" s="1" t="s">
        <v>49</v>
      </c>
      <c r="G2489">
        <v>5</v>
      </c>
      <c r="H2489" t="s">
        <v>76</v>
      </c>
      <c r="I2489">
        <v>0</v>
      </c>
      <c r="J2489" t="s">
        <v>51</v>
      </c>
      <c r="K2489" s="1" t="s">
        <v>49</v>
      </c>
      <c r="L2489">
        <v>10</v>
      </c>
      <c r="M2489">
        <v>194.99</v>
      </c>
      <c r="N2489">
        <v>5</v>
      </c>
      <c r="Q2489">
        <v>189.99</v>
      </c>
      <c r="R2489" s="1"/>
      <c r="V2489">
        <v>0</v>
      </c>
      <c r="W2489">
        <v>0</v>
      </c>
      <c r="AF2489">
        <v>0</v>
      </c>
      <c r="AG2489">
        <v>0</v>
      </c>
      <c r="AH2489">
        <v>0</v>
      </c>
      <c r="AI2489">
        <v>12</v>
      </c>
      <c r="AJ2489">
        <v>12</v>
      </c>
      <c r="AM2489">
        <v>0</v>
      </c>
      <c r="AP2489">
        <v>32</v>
      </c>
    </row>
    <row r="2490" spans="1:42" x14ac:dyDescent="0.2">
      <c r="A2490" s="1" t="s">
        <v>46</v>
      </c>
      <c r="B2490">
        <v>3</v>
      </c>
      <c r="C2490" s="1"/>
      <c r="D2490" s="2">
        <v>45874</v>
      </c>
      <c r="E2490" s="1" t="s">
        <v>51</v>
      </c>
      <c r="F2490" s="1" t="s">
        <v>51</v>
      </c>
      <c r="G2490" t="s">
        <v>51</v>
      </c>
      <c r="H2490" t="s">
        <v>51</v>
      </c>
      <c r="I2490" t="s">
        <v>51</v>
      </c>
      <c r="J2490" t="s">
        <v>51</v>
      </c>
      <c r="K2490" s="1" t="s">
        <v>49</v>
      </c>
      <c r="L2490">
        <v>7</v>
      </c>
      <c r="M2490">
        <v>275.95</v>
      </c>
      <c r="O2490">
        <v>9</v>
      </c>
      <c r="Q2490">
        <v>275.95</v>
      </c>
      <c r="R2490" s="1"/>
      <c r="V2490">
        <v>0</v>
      </c>
      <c r="W2490">
        <v>0</v>
      </c>
      <c r="Z2490">
        <v>20</v>
      </c>
      <c r="AF2490">
        <v>20</v>
      </c>
      <c r="AG2490">
        <v>0.33333333333333331</v>
      </c>
      <c r="AH2490">
        <v>0.33333333333333331</v>
      </c>
      <c r="AI2490">
        <v>11.666666666666666</v>
      </c>
      <c r="AJ2490">
        <v>12</v>
      </c>
      <c r="AM2490">
        <v>0</v>
      </c>
      <c r="AP2490">
        <v>32</v>
      </c>
    </row>
    <row r="2491" spans="1:42" x14ac:dyDescent="0.2">
      <c r="A2491" s="1" t="s">
        <v>46</v>
      </c>
      <c r="B2491">
        <v>3</v>
      </c>
      <c r="C2491" s="1" t="s">
        <v>55</v>
      </c>
      <c r="D2491" s="2">
        <v>45874</v>
      </c>
      <c r="E2491" s="1" t="s">
        <v>576</v>
      </c>
      <c r="F2491" s="1" t="s">
        <v>49</v>
      </c>
      <c r="G2491">
        <v>7</v>
      </c>
      <c r="H2491">
        <v>5</v>
      </c>
      <c r="I2491">
        <v>0</v>
      </c>
      <c r="J2491" t="s">
        <v>51</v>
      </c>
      <c r="K2491" s="1" t="s">
        <v>49</v>
      </c>
      <c r="L2491">
        <v>2</v>
      </c>
      <c r="M2491">
        <v>51.96</v>
      </c>
      <c r="N2491">
        <v>1.4</v>
      </c>
      <c r="Q2491">
        <v>50.56</v>
      </c>
      <c r="R2491" s="1"/>
      <c r="V2491">
        <v>0</v>
      </c>
      <c r="W2491">
        <v>0</v>
      </c>
      <c r="AF2491">
        <v>0</v>
      </c>
      <c r="AG2491">
        <v>0</v>
      </c>
      <c r="AH2491">
        <v>0</v>
      </c>
      <c r="AI2491">
        <v>12</v>
      </c>
      <c r="AJ2491">
        <v>12</v>
      </c>
      <c r="AM2491">
        <v>0</v>
      </c>
      <c r="AP2491">
        <v>32</v>
      </c>
    </row>
    <row r="2492" spans="1:42" x14ac:dyDescent="0.2">
      <c r="A2492" s="1" t="s">
        <v>53</v>
      </c>
      <c r="B2492">
        <v>3</v>
      </c>
      <c r="C2492" s="1" t="s">
        <v>55</v>
      </c>
      <c r="D2492" s="2">
        <v>45874</v>
      </c>
      <c r="E2492" s="1" t="s">
        <v>576</v>
      </c>
      <c r="F2492" s="1" t="s">
        <v>49</v>
      </c>
      <c r="G2492">
        <v>7</v>
      </c>
      <c r="H2492">
        <v>5</v>
      </c>
      <c r="I2492">
        <v>0</v>
      </c>
      <c r="J2492" t="s">
        <v>51</v>
      </c>
      <c r="K2492" s="1" t="s">
        <v>49</v>
      </c>
      <c r="L2492">
        <v>10</v>
      </c>
      <c r="M2492">
        <v>342.06000000000006</v>
      </c>
      <c r="N2492">
        <v>7.3000000000000007</v>
      </c>
      <c r="O2492">
        <v>7</v>
      </c>
      <c r="Q2492">
        <v>334.76000000000005</v>
      </c>
      <c r="R2492" s="1"/>
      <c r="V2492">
        <v>0</v>
      </c>
      <c r="W2492">
        <v>0</v>
      </c>
      <c r="Z2492">
        <v>20</v>
      </c>
      <c r="AF2492">
        <v>20</v>
      </c>
      <c r="AG2492">
        <v>0.33333333333333331</v>
      </c>
      <c r="AH2492">
        <v>0.33333333333333331</v>
      </c>
      <c r="AI2492">
        <v>11.666666666666666</v>
      </c>
      <c r="AJ2492">
        <v>12</v>
      </c>
      <c r="AM2492">
        <v>0</v>
      </c>
      <c r="AP2492">
        <v>32</v>
      </c>
    </row>
    <row r="2493" spans="1:42" x14ac:dyDescent="0.2">
      <c r="A2493" s="1" t="s">
        <v>53</v>
      </c>
      <c r="B2493">
        <v>4</v>
      </c>
      <c r="C2493" s="1" t="s">
        <v>755</v>
      </c>
      <c r="D2493" s="2">
        <v>45874</v>
      </c>
      <c r="E2493" s="1" t="s">
        <v>744</v>
      </c>
      <c r="F2493" s="1" t="s">
        <v>49</v>
      </c>
      <c r="G2493">
        <v>17</v>
      </c>
      <c r="H2493" t="s">
        <v>287</v>
      </c>
      <c r="I2493" t="s">
        <v>135</v>
      </c>
      <c r="J2493">
        <v>50</v>
      </c>
      <c r="K2493" s="1" t="s">
        <v>49</v>
      </c>
      <c r="L2493">
        <v>4</v>
      </c>
      <c r="M2493">
        <v>199.61</v>
      </c>
      <c r="N2493">
        <v>8.6700000000000017</v>
      </c>
      <c r="Q2493">
        <v>190.94</v>
      </c>
      <c r="R2493" s="1"/>
      <c r="V2493">
        <v>0</v>
      </c>
      <c r="W2493">
        <v>0</v>
      </c>
      <c r="AF2493">
        <v>0</v>
      </c>
      <c r="AG2493">
        <v>0</v>
      </c>
      <c r="AH2493">
        <v>0</v>
      </c>
      <c r="AI2493">
        <v>12</v>
      </c>
      <c r="AJ2493">
        <v>12</v>
      </c>
      <c r="AM2493">
        <v>0</v>
      </c>
      <c r="AP2493">
        <v>32</v>
      </c>
    </row>
    <row r="2494" spans="1:42" x14ac:dyDescent="0.2">
      <c r="A2494" s="1" t="s">
        <v>53</v>
      </c>
      <c r="B2494">
        <v>4</v>
      </c>
      <c r="C2494" s="1" t="s">
        <v>756</v>
      </c>
      <c r="D2494" s="2">
        <v>45874</v>
      </c>
      <c r="E2494" s="1" t="s">
        <v>754</v>
      </c>
      <c r="F2494" s="1" t="s">
        <v>49</v>
      </c>
      <c r="G2494">
        <v>18</v>
      </c>
      <c r="H2494" t="s">
        <v>134</v>
      </c>
      <c r="I2494" t="s">
        <v>94</v>
      </c>
      <c r="J2494">
        <v>300</v>
      </c>
      <c r="K2494" s="1" t="s">
        <v>49</v>
      </c>
      <c r="L2494">
        <v>2</v>
      </c>
      <c r="M2494">
        <v>106.02</v>
      </c>
      <c r="N2494">
        <v>2.2000000000000002</v>
      </c>
      <c r="O2494">
        <v>12</v>
      </c>
      <c r="Q2494">
        <v>103.82</v>
      </c>
      <c r="R2494" s="1"/>
      <c r="U2494">
        <v>460</v>
      </c>
      <c r="V2494">
        <v>460</v>
      </c>
      <c r="W2494">
        <v>7.666666666666667</v>
      </c>
      <c r="Y2494">
        <v>10</v>
      </c>
      <c r="AD2494">
        <v>40</v>
      </c>
      <c r="AF2494">
        <v>50</v>
      </c>
      <c r="AG2494">
        <v>0.83333333333333348</v>
      </c>
      <c r="AH2494">
        <v>8.5</v>
      </c>
      <c r="AI2494">
        <v>3.5</v>
      </c>
      <c r="AJ2494">
        <v>12</v>
      </c>
      <c r="AM2494">
        <v>0</v>
      </c>
      <c r="AP2494">
        <v>32</v>
      </c>
    </row>
    <row r="2495" spans="1:42" x14ac:dyDescent="0.2">
      <c r="A2495" s="1" t="s">
        <v>46</v>
      </c>
      <c r="B2495">
        <v>5</v>
      </c>
      <c r="C2495" s="1" t="s">
        <v>58</v>
      </c>
      <c r="D2495" s="2">
        <v>45874</v>
      </c>
      <c r="E2495" s="1" t="s">
        <v>576</v>
      </c>
      <c r="F2495" s="1" t="s">
        <v>49</v>
      </c>
      <c r="G2495">
        <v>12</v>
      </c>
      <c r="H2495">
        <v>5</v>
      </c>
      <c r="I2495">
        <v>0</v>
      </c>
      <c r="J2495" t="s">
        <v>51</v>
      </c>
      <c r="K2495" s="1" t="s">
        <v>49</v>
      </c>
      <c r="L2495">
        <v>13</v>
      </c>
      <c r="M2495">
        <v>612.72</v>
      </c>
      <c r="N2495">
        <v>18.46</v>
      </c>
      <c r="O2495">
        <v>8</v>
      </c>
      <c r="Q2495">
        <v>594.26</v>
      </c>
      <c r="R2495" s="1"/>
      <c r="V2495">
        <v>0</v>
      </c>
      <c r="W2495">
        <v>0</v>
      </c>
      <c r="Y2495">
        <v>20</v>
      </c>
      <c r="AF2495">
        <v>20</v>
      </c>
      <c r="AG2495">
        <v>0.33333333333333331</v>
      </c>
      <c r="AH2495">
        <v>0.33333333333333331</v>
      </c>
      <c r="AI2495">
        <v>11.666666666666666</v>
      </c>
      <c r="AJ2495">
        <v>12</v>
      </c>
      <c r="AM2495">
        <v>0</v>
      </c>
      <c r="AP2495">
        <v>32</v>
      </c>
    </row>
    <row r="2496" spans="1:42" x14ac:dyDescent="0.2">
      <c r="A2496" s="1" t="s">
        <v>53</v>
      </c>
      <c r="B2496">
        <v>5</v>
      </c>
      <c r="C2496" s="1" t="s">
        <v>58</v>
      </c>
      <c r="D2496" s="2">
        <v>45874</v>
      </c>
      <c r="E2496" s="1" t="s">
        <v>576</v>
      </c>
      <c r="F2496" s="1" t="s">
        <v>49</v>
      </c>
      <c r="G2496">
        <v>12</v>
      </c>
      <c r="H2496">
        <v>5</v>
      </c>
      <c r="I2496">
        <v>0</v>
      </c>
      <c r="J2496" t="s">
        <v>51</v>
      </c>
      <c r="K2496" s="1" t="s">
        <v>49</v>
      </c>
      <c r="L2496">
        <v>3</v>
      </c>
      <c r="M2496">
        <v>201.89</v>
      </c>
      <c r="N2496">
        <v>4.2699999999999996</v>
      </c>
      <c r="Q2496">
        <v>197.61999999999998</v>
      </c>
      <c r="R2496" s="1"/>
      <c r="V2496">
        <v>0</v>
      </c>
      <c r="W2496">
        <v>0</v>
      </c>
      <c r="Y2496">
        <v>20</v>
      </c>
      <c r="Z2496">
        <v>30</v>
      </c>
      <c r="AF2496">
        <v>50</v>
      </c>
      <c r="AG2496">
        <v>0.83333333333333348</v>
      </c>
      <c r="AH2496">
        <v>0.83333333333333348</v>
      </c>
      <c r="AI2496">
        <v>11.166666666666666</v>
      </c>
      <c r="AJ2496">
        <v>12</v>
      </c>
      <c r="AM2496">
        <v>0</v>
      </c>
      <c r="AP2496">
        <v>32</v>
      </c>
    </row>
    <row r="2497" spans="1:42" x14ac:dyDescent="0.2">
      <c r="A2497" s="1" t="s">
        <v>53</v>
      </c>
      <c r="B2497">
        <v>5</v>
      </c>
      <c r="C2497" s="1" t="s">
        <v>66</v>
      </c>
      <c r="D2497" s="2">
        <v>45874</v>
      </c>
      <c r="E2497" s="1" t="s">
        <v>576</v>
      </c>
      <c r="F2497" s="1" t="s">
        <v>49</v>
      </c>
      <c r="G2497">
        <v>10</v>
      </c>
      <c r="H2497">
        <v>5</v>
      </c>
      <c r="I2497">
        <v>0</v>
      </c>
      <c r="J2497" t="s">
        <v>51</v>
      </c>
      <c r="K2497" s="1" t="s">
        <v>49</v>
      </c>
      <c r="L2497">
        <v>7</v>
      </c>
      <c r="M2497">
        <v>358.52000000000004</v>
      </c>
      <c r="N2497">
        <v>8.75</v>
      </c>
      <c r="O2497">
        <v>5</v>
      </c>
      <c r="Q2497">
        <v>349.77000000000004</v>
      </c>
      <c r="R2497" s="1"/>
      <c r="V2497">
        <v>0</v>
      </c>
      <c r="W2497">
        <v>0</v>
      </c>
      <c r="AF2497">
        <v>0</v>
      </c>
      <c r="AG2497">
        <v>0</v>
      </c>
      <c r="AH2497">
        <v>0</v>
      </c>
      <c r="AI2497">
        <v>12</v>
      </c>
      <c r="AJ2497">
        <v>12</v>
      </c>
      <c r="AM2497">
        <v>0</v>
      </c>
      <c r="AP2497">
        <v>32</v>
      </c>
    </row>
    <row r="2498" spans="1:42" x14ac:dyDescent="0.2">
      <c r="A2498" s="1" t="s">
        <v>46</v>
      </c>
      <c r="B2498">
        <v>1</v>
      </c>
      <c r="C2498" s="1" t="s">
        <v>757</v>
      </c>
      <c r="D2498" s="2">
        <v>45875</v>
      </c>
      <c r="E2498" s="1" t="s">
        <v>758</v>
      </c>
      <c r="F2498" s="1" t="s">
        <v>49</v>
      </c>
      <c r="G2498">
        <v>3</v>
      </c>
      <c r="H2498">
        <v>5</v>
      </c>
      <c r="I2498">
        <v>0</v>
      </c>
      <c r="J2498">
        <v>50</v>
      </c>
      <c r="K2498" s="1" t="s">
        <v>49</v>
      </c>
      <c r="L2498">
        <v>10</v>
      </c>
      <c r="M2498">
        <v>129.30000000000001</v>
      </c>
      <c r="N2498">
        <v>3</v>
      </c>
      <c r="O2498">
        <v>15</v>
      </c>
      <c r="Q2498">
        <v>126.30000000000001</v>
      </c>
      <c r="R2498" s="1"/>
      <c r="V2498">
        <v>0</v>
      </c>
      <c r="W2498">
        <v>0</v>
      </c>
      <c r="AA2498">
        <v>20</v>
      </c>
      <c r="AF2498">
        <v>20</v>
      </c>
      <c r="AG2498">
        <v>0.33333333333333331</v>
      </c>
      <c r="AH2498">
        <v>0.33333333333333331</v>
      </c>
      <c r="AI2498">
        <v>11.666666666666666</v>
      </c>
      <c r="AJ2498">
        <v>12</v>
      </c>
      <c r="AL2498">
        <v>2086</v>
      </c>
      <c r="AM2498">
        <v>0</v>
      </c>
      <c r="AN2498">
        <v>1800</v>
      </c>
      <c r="AP2498">
        <v>32</v>
      </c>
    </row>
    <row r="2499" spans="1:42" x14ac:dyDescent="0.2">
      <c r="A2499" s="1" t="s">
        <v>53</v>
      </c>
      <c r="B2499">
        <v>1</v>
      </c>
      <c r="C2499" s="1" t="s">
        <v>757</v>
      </c>
      <c r="D2499" s="2">
        <v>45875</v>
      </c>
      <c r="E2499" s="1" t="s">
        <v>758</v>
      </c>
      <c r="F2499" s="1" t="s">
        <v>49</v>
      </c>
      <c r="G2499">
        <v>3</v>
      </c>
      <c r="H2499">
        <v>5</v>
      </c>
      <c r="I2499">
        <v>0</v>
      </c>
      <c r="J2499">
        <v>50</v>
      </c>
      <c r="K2499" s="1" t="s">
        <v>49</v>
      </c>
      <c r="L2499">
        <v>11</v>
      </c>
      <c r="M2499">
        <v>138.67999999999998</v>
      </c>
      <c r="N2499">
        <v>3.3</v>
      </c>
      <c r="O2499">
        <v>20</v>
      </c>
      <c r="Q2499">
        <v>135.37999999999997</v>
      </c>
      <c r="R2499" s="1"/>
      <c r="V2499">
        <v>0</v>
      </c>
      <c r="W2499">
        <v>0</v>
      </c>
      <c r="AA2499">
        <v>20</v>
      </c>
      <c r="AF2499">
        <v>20</v>
      </c>
      <c r="AG2499">
        <v>0.33333333333333331</v>
      </c>
      <c r="AH2499">
        <v>0.33333333333333331</v>
      </c>
      <c r="AI2499">
        <v>11.666666666666666</v>
      </c>
      <c r="AJ2499">
        <v>12</v>
      </c>
      <c r="AM2499">
        <v>0</v>
      </c>
      <c r="AN2499">
        <v>1750</v>
      </c>
      <c r="AP2499">
        <v>32</v>
      </c>
    </row>
    <row r="2500" spans="1:42" x14ac:dyDescent="0.2">
      <c r="A2500" s="1" t="s">
        <v>46</v>
      </c>
      <c r="B2500">
        <v>2</v>
      </c>
      <c r="C2500" s="1" t="s">
        <v>109</v>
      </c>
      <c r="D2500" s="2">
        <v>45875</v>
      </c>
      <c r="E2500" s="1" t="s">
        <v>576</v>
      </c>
      <c r="F2500" s="1" t="s">
        <v>49</v>
      </c>
      <c r="G2500">
        <v>5</v>
      </c>
      <c r="H2500" t="s">
        <v>76</v>
      </c>
      <c r="I2500">
        <v>0</v>
      </c>
      <c r="J2500" t="s">
        <v>51</v>
      </c>
      <c r="K2500" s="1" t="s">
        <v>49</v>
      </c>
      <c r="L2500">
        <v>6</v>
      </c>
      <c r="M2500">
        <v>90.81</v>
      </c>
      <c r="N2500">
        <v>3</v>
      </c>
      <c r="Q2500">
        <v>87.81</v>
      </c>
      <c r="R2500" s="1"/>
      <c r="S2500">
        <v>20</v>
      </c>
      <c r="V2500">
        <v>20</v>
      </c>
      <c r="W2500">
        <v>0.33333333333333331</v>
      </c>
      <c r="AF2500">
        <v>0</v>
      </c>
      <c r="AG2500">
        <v>0</v>
      </c>
      <c r="AH2500">
        <v>0.33333333333333331</v>
      </c>
      <c r="AI2500">
        <v>11.666666666666666</v>
      </c>
      <c r="AJ2500">
        <v>12</v>
      </c>
      <c r="AM2500">
        <v>0</v>
      </c>
      <c r="AP2500">
        <v>32</v>
      </c>
    </row>
    <row r="2501" spans="1:42" x14ac:dyDescent="0.2">
      <c r="A2501" s="1" t="s">
        <v>46</v>
      </c>
      <c r="B2501">
        <v>2</v>
      </c>
      <c r="C2501" s="1" t="s">
        <v>74</v>
      </c>
      <c r="D2501" s="2">
        <v>45875</v>
      </c>
      <c r="E2501" s="1" t="s">
        <v>576</v>
      </c>
      <c r="F2501" s="1" t="s">
        <v>49</v>
      </c>
      <c r="G2501">
        <v>4</v>
      </c>
      <c r="H2501" t="s">
        <v>76</v>
      </c>
      <c r="I2501">
        <v>0</v>
      </c>
      <c r="J2501" t="s">
        <v>51</v>
      </c>
      <c r="K2501" s="1" t="s">
        <v>49</v>
      </c>
      <c r="L2501">
        <v>3</v>
      </c>
      <c r="M2501">
        <v>46.27</v>
      </c>
      <c r="N2501">
        <v>1.2000000000000002</v>
      </c>
      <c r="Q2501">
        <v>45.07</v>
      </c>
      <c r="R2501" s="1"/>
      <c r="S2501">
        <v>20</v>
      </c>
      <c r="V2501">
        <v>20</v>
      </c>
      <c r="W2501">
        <v>0.33333333333333331</v>
      </c>
      <c r="AF2501">
        <v>0</v>
      </c>
      <c r="AG2501">
        <v>0</v>
      </c>
      <c r="AH2501">
        <v>0.33333333333333331</v>
      </c>
      <c r="AI2501">
        <v>11.666666666666666</v>
      </c>
      <c r="AJ2501">
        <v>12</v>
      </c>
      <c r="AM2501">
        <v>0</v>
      </c>
      <c r="AP2501">
        <v>32</v>
      </c>
    </row>
    <row r="2502" spans="1:42" x14ac:dyDescent="0.2">
      <c r="A2502" s="1" t="s">
        <v>46</v>
      </c>
      <c r="B2502">
        <v>2</v>
      </c>
      <c r="C2502" s="1" t="s">
        <v>95</v>
      </c>
      <c r="D2502" s="2">
        <v>45875</v>
      </c>
      <c r="E2502" s="1" t="s">
        <v>576</v>
      </c>
      <c r="F2502" s="1" t="s">
        <v>49</v>
      </c>
      <c r="G2502">
        <v>2.5</v>
      </c>
      <c r="H2502" t="s">
        <v>76</v>
      </c>
      <c r="I2502">
        <v>0</v>
      </c>
      <c r="J2502" t="s">
        <v>51</v>
      </c>
      <c r="K2502" s="1" t="s">
        <v>49</v>
      </c>
      <c r="L2502">
        <v>2</v>
      </c>
      <c r="M2502">
        <v>13.690000000000001</v>
      </c>
      <c r="N2502">
        <v>0.4</v>
      </c>
      <c r="Q2502">
        <v>13.290000000000001</v>
      </c>
      <c r="R2502" s="1"/>
      <c r="V2502">
        <v>0</v>
      </c>
      <c r="W2502">
        <v>0</v>
      </c>
      <c r="AF2502">
        <v>0</v>
      </c>
      <c r="AG2502">
        <v>0</v>
      </c>
      <c r="AH2502">
        <v>0</v>
      </c>
      <c r="AI2502">
        <v>12</v>
      </c>
      <c r="AJ2502">
        <v>12</v>
      </c>
      <c r="AM2502">
        <v>0</v>
      </c>
      <c r="AP2502">
        <v>32</v>
      </c>
    </row>
    <row r="2503" spans="1:42" x14ac:dyDescent="0.2">
      <c r="A2503" s="1" t="s">
        <v>53</v>
      </c>
      <c r="B2503">
        <v>2</v>
      </c>
      <c r="C2503" s="1" t="s">
        <v>95</v>
      </c>
      <c r="D2503" s="2">
        <v>45875</v>
      </c>
      <c r="E2503" s="1" t="s">
        <v>576</v>
      </c>
      <c r="F2503" s="1" t="s">
        <v>49</v>
      </c>
      <c r="G2503">
        <v>2.5</v>
      </c>
      <c r="H2503" t="s">
        <v>76</v>
      </c>
      <c r="I2503">
        <v>0</v>
      </c>
      <c r="J2503" t="s">
        <v>51</v>
      </c>
      <c r="K2503" s="1" t="s">
        <v>49</v>
      </c>
      <c r="L2503">
        <v>11</v>
      </c>
      <c r="M2503">
        <v>100.07000000000001</v>
      </c>
      <c r="N2503">
        <v>2.2000000000000002</v>
      </c>
      <c r="Q2503">
        <v>97.87</v>
      </c>
      <c r="R2503" s="1"/>
      <c r="V2503">
        <v>0</v>
      </c>
      <c r="W2503">
        <v>0</v>
      </c>
      <c r="AF2503">
        <v>0</v>
      </c>
      <c r="AG2503">
        <v>0</v>
      </c>
      <c r="AH2503">
        <v>0</v>
      </c>
      <c r="AI2503">
        <v>12</v>
      </c>
      <c r="AJ2503">
        <v>12</v>
      </c>
      <c r="AM2503">
        <v>0</v>
      </c>
      <c r="AP2503">
        <v>32</v>
      </c>
    </row>
    <row r="2504" spans="1:42" x14ac:dyDescent="0.2">
      <c r="A2504" s="1" t="s">
        <v>46</v>
      </c>
      <c r="B2504">
        <v>3</v>
      </c>
      <c r="C2504" s="1" t="s">
        <v>55</v>
      </c>
      <c r="D2504" s="2">
        <v>45875</v>
      </c>
      <c r="E2504" s="1" t="s">
        <v>576</v>
      </c>
      <c r="F2504" s="1" t="s">
        <v>49</v>
      </c>
      <c r="G2504">
        <v>7</v>
      </c>
      <c r="H2504">
        <v>5</v>
      </c>
      <c r="I2504">
        <v>0</v>
      </c>
      <c r="J2504" t="s">
        <v>51</v>
      </c>
      <c r="K2504" s="1" t="s">
        <v>49</v>
      </c>
      <c r="L2504">
        <v>4</v>
      </c>
      <c r="M2504">
        <v>156.60000000000002</v>
      </c>
      <c r="N2504">
        <v>2.8</v>
      </c>
      <c r="Q2504">
        <v>153.80000000000001</v>
      </c>
      <c r="R2504" s="1"/>
      <c r="S2504">
        <v>20</v>
      </c>
      <c r="V2504">
        <v>20</v>
      </c>
      <c r="W2504">
        <v>0.33333333333333331</v>
      </c>
      <c r="AF2504">
        <v>0</v>
      </c>
      <c r="AG2504">
        <v>0</v>
      </c>
      <c r="AH2504">
        <v>0.33333333333333331</v>
      </c>
      <c r="AI2504">
        <v>11.666666666666666</v>
      </c>
      <c r="AJ2504">
        <v>12</v>
      </c>
      <c r="AM2504">
        <v>0</v>
      </c>
      <c r="AP2504">
        <v>32</v>
      </c>
    </row>
    <row r="2505" spans="1:42" x14ac:dyDescent="0.2">
      <c r="A2505" s="1" t="s">
        <v>46</v>
      </c>
      <c r="B2505">
        <v>3</v>
      </c>
      <c r="C2505" s="1" t="s">
        <v>126</v>
      </c>
      <c r="D2505" s="2">
        <v>45875</v>
      </c>
      <c r="E2505" s="1" t="s">
        <v>576</v>
      </c>
      <c r="F2505" s="1" t="s">
        <v>49</v>
      </c>
      <c r="G2505">
        <v>6</v>
      </c>
      <c r="H2505">
        <v>5</v>
      </c>
      <c r="I2505">
        <v>0</v>
      </c>
      <c r="J2505" t="s">
        <v>51</v>
      </c>
      <c r="K2505" s="1" t="s">
        <v>49</v>
      </c>
      <c r="L2505">
        <v>3</v>
      </c>
      <c r="M2505">
        <v>91.72999999999999</v>
      </c>
      <c r="N2505">
        <v>1.7999999999999998</v>
      </c>
      <c r="Q2505">
        <v>89.929999999999993</v>
      </c>
      <c r="R2505" s="1"/>
      <c r="V2505">
        <v>0</v>
      </c>
      <c r="W2505">
        <v>0</v>
      </c>
      <c r="Z2505">
        <v>20</v>
      </c>
      <c r="AF2505">
        <v>20</v>
      </c>
      <c r="AG2505">
        <v>0.33333333333333331</v>
      </c>
      <c r="AH2505">
        <v>0.33333333333333331</v>
      </c>
      <c r="AI2505">
        <v>11.666666666666666</v>
      </c>
      <c r="AJ2505">
        <v>12</v>
      </c>
      <c r="AM2505">
        <v>0</v>
      </c>
      <c r="AP2505">
        <v>32</v>
      </c>
    </row>
    <row r="2506" spans="1:42" x14ac:dyDescent="0.2">
      <c r="A2506" s="1" t="s">
        <v>53</v>
      </c>
      <c r="B2506">
        <v>3</v>
      </c>
      <c r="C2506" s="1" t="s">
        <v>126</v>
      </c>
      <c r="D2506" s="2">
        <v>45875</v>
      </c>
      <c r="E2506" s="1" t="s">
        <v>576</v>
      </c>
      <c r="F2506" s="1" t="s">
        <v>49</v>
      </c>
      <c r="G2506">
        <v>6</v>
      </c>
      <c r="H2506">
        <v>5</v>
      </c>
      <c r="I2506">
        <v>0</v>
      </c>
      <c r="J2506" t="s">
        <v>51</v>
      </c>
      <c r="K2506" s="1" t="s">
        <v>49</v>
      </c>
      <c r="L2506">
        <v>8</v>
      </c>
      <c r="M2506">
        <v>288.33000000000004</v>
      </c>
      <c r="N2506">
        <v>6.0600000000000005</v>
      </c>
      <c r="Q2506">
        <v>282.27000000000004</v>
      </c>
      <c r="R2506" s="1"/>
      <c r="V2506">
        <v>0</v>
      </c>
      <c r="W2506">
        <v>0</v>
      </c>
      <c r="AF2506">
        <v>0</v>
      </c>
      <c r="AG2506">
        <v>0</v>
      </c>
      <c r="AH2506">
        <v>0</v>
      </c>
      <c r="AI2506">
        <v>12</v>
      </c>
      <c r="AJ2506">
        <v>12</v>
      </c>
      <c r="AM2506">
        <v>0</v>
      </c>
      <c r="AP2506">
        <v>32</v>
      </c>
    </row>
    <row r="2507" spans="1:42" x14ac:dyDescent="0.2">
      <c r="A2507" s="1" t="s">
        <v>46</v>
      </c>
      <c r="B2507">
        <v>4</v>
      </c>
      <c r="C2507" s="1" t="s">
        <v>759</v>
      </c>
      <c r="D2507" s="2">
        <v>45875</v>
      </c>
      <c r="E2507" s="1" t="s">
        <v>760</v>
      </c>
      <c r="F2507" s="1" t="s">
        <v>49</v>
      </c>
      <c r="G2507" t="s">
        <v>762</v>
      </c>
      <c r="H2507" t="s">
        <v>287</v>
      </c>
      <c r="I2507" t="s">
        <v>763</v>
      </c>
      <c r="J2507">
        <v>180</v>
      </c>
      <c r="K2507" s="1" t="s">
        <v>49</v>
      </c>
      <c r="L2507">
        <v>2</v>
      </c>
      <c r="M2507">
        <v>106.75</v>
      </c>
      <c r="N2507">
        <v>4.38</v>
      </c>
      <c r="Q2507">
        <v>102.37</v>
      </c>
      <c r="R2507" s="1"/>
      <c r="V2507">
        <v>0</v>
      </c>
      <c r="W2507">
        <v>0</v>
      </c>
      <c r="AA2507">
        <v>10</v>
      </c>
      <c r="AF2507">
        <v>10</v>
      </c>
      <c r="AG2507">
        <v>0.16666666666666666</v>
      </c>
      <c r="AH2507">
        <v>0.16666666666666666</v>
      </c>
      <c r="AI2507">
        <v>11.833333333333334</v>
      </c>
      <c r="AJ2507">
        <v>12</v>
      </c>
      <c r="AM2507">
        <v>0</v>
      </c>
      <c r="AP2507">
        <v>32</v>
      </c>
    </row>
    <row r="2508" spans="1:42" x14ac:dyDescent="0.2">
      <c r="A2508" s="1" t="s">
        <v>46</v>
      </c>
      <c r="B2508">
        <v>4</v>
      </c>
      <c r="C2508" s="1" t="s">
        <v>764</v>
      </c>
      <c r="D2508" s="2">
        <v>45875</v>
      </c>
      <c r="E2508" s="1" t="s">
        <v>637</v>
      </c>
      <c r="F2508" s="1" t="s">
        <v>49</v>
      </c>
      <c r="G2508">
        <v>18</v>
      </c>
      <c r="H2508">
        <v>5</v>
      </c>
      <c r="I2508">
        <v>0</v>
      </c>
      <c r="J2508">
        <v>25</v>
      </c>
      <c r="K2508" s="1" t="s">
        <v>49</v>
      </c>
      <c r="L2508">
        <v>12</v>
      </c>
      <c r="M2508">
        <v>638.70999999999992</v>
      </c>
      <c r="N2508">
        <v>22.78</v>
      </c>
      <c r="Q2508">
        <v>615.92999999999995</v>
      </c>
      <c r="R2508" s="1"/>
      <c r="V2508">
        <v>0</v>
      </c>
      <c r="W2508">
        <v>0</v>
      </c>
      <c r="AF2508">
        <v>0</v>
      </c>
      <c r="AG2508">
        <v>0</v>
      </c>
      <c r="AH2508">
        <v>0</v>
      </c>
      <c r="AI2508">
        <v>12</v>
      </c>
      <c r="AJ2508">
        <v>12</v>
      </c>
      <c r="AM2508">
        <v>0</v>
      </c>
      <c r="AP2508">
        <v>32</v>
      </c>
    </row>
    <row r="2509" spans="1:42" x14ac:dyDescent="0.2">
      <c r="A2509" s="1" t="s">
        <v>53</v>
      </c>
      <c r="B2509">
        <v>4</v>
      </c>
      <c r="C2509" s="1" t="s">
        <v>764</v>
      </c>
      <c r="D2509" s="2">
        <v>45875</v>
      </c>
      <c r="E2509" s="1" t="s">
        <v>637</v>
      </c>
      <c r="F2509" s="1" t="s">
        <v>49</v>
      </c>
      <c r="G2509">
        <v>18</v>
      </c>
      <c r="H2509">
        <v>5</v>
      </c>
      <c r="I2509">
        <v>0</v>
      </c>
      <c r="J2509">
        <v>25</v>
      </c>
      <c r="K2509" s="1" t="s">
        <v>49</v>
      </c>
      <c r="L2509">
        <v>9</v>
      </c>
      <c r="M2509">
        <v>497.96999999999991</v>
      </c>
      <c r="N2509">
        <v>19.529999999999998</v>
      </c>
      <c r="Q2509">
        <v>478.43999999999994</v>
      </c>
      <c r="R2509" s="1"/>
      <c r="V2509">
        <v>0</v>
      </c>
      <c r="W2509">
        <v>0</v>
      </c>
      <c r="AF2509">
        <v>0</v>
      </c>
      <c r="AG2509">
        <v>0</v>
      </c>
      <c r="AH2509">
        <v>0</v>
      </c>
      <c r="AI2509">
        <v>12</v>
      </c>
      <c r="AJ2509">
        <v>12</v>
      </c>
      <c r="AM2509">
        <v>0</v>
      </c>
      <c r="AP2509">
        <v>32</v>
      </c>
    </row>
    <row r="2510" spans="1:42" x14ac:dyDescent="0.2">
      <c r="A2510" s="1" t="s">
        <v>53</v>
      </c>
      <c r="B2510">
        <v>4</v>
      </c>
      <c r="C2510" s="1" t="s">
        <v>765</v>
      </c>
      <c r="D2510" s="2">
        <v>45875</v>
      </c>
      <c r="E2510" s="1" t="s">
        <v>625</v>
      </c>
      <c r="F2510" s="1" t="s">
        <v>49</v>
      </c>
      <c r="G2510">
        <v>18</v>
      </c>
      <c r="H2510" t="s">
        <v>99</v>
      </c>
      <c r="I2510" t="s">
        <v>100</v>
      </c>
      <c r="J2510">
        <v>400</v>
      </c>
      <c r="K2510" s="1" t="s">
        <v>49</v>
      </c>
      <c r="L2510">
        <v>5</v>
      </c>
      <c r="M2510">
        <v>270.75</v>
      </c>
      <c r="N2510">
        <v>10.89</v>
      </c>
      <c r="Q2510">
        <v>259.86</v>
      </c>
      <c r="R2510" s="1"/>
      <c r="V2510">
        <v>0</v>
      </c>
      <c r="W2510">
        <v>0</v>
      </c>
      <c r="AF2510">
        <v>0</v>
      </c>
      <c r="AG2510">
        <v>0</v>
      </c>
      <c r="AH2510">
        <v>0</v>
      </c>
      <c r="AI2510">
        <v>12</v>
      </c>
      <c r="AJ2510">
        <v>12</v>
      </c>
      <c r="AM2510">
        <v>0</v>
      </c>
      <c r="AP2510">
        <v>32</v>
      </c>
    </row>
    <row r="2511" spans="1:42" x14ac:dyDescent="0.2">
      <c r="A2511" s="1" t="s">
        <v>46</v>
      </c>
      <c r="B2511">
        <v>5</v>
      </c>
      <c r="C2511" s="1" t="s">
        <v>66</v>
      </c>
      <c r="D2511" s="2">
        <v>45875</v>
      </c>
      <c r="E2511" s="1" t="s">
        <v>576</v>
      </c>
      <c r="F2511" s="1" t="s">
        <v>49</v>
      </c>
      <c r="G2511">
        <v>10</v>
      </c>
      <c r="H2511">
        <v>5</v>
      </c>
      <c r="I2511">
        <v>0</v>
      </c>
      <c r="J2511" t="s">
        <v>51</v>
      </c>
      <c r="K2511" s="1" t="s">
        <v>49</v>
      </c>
      <c r="L2511">
        <v>11</v>
      </c>
      <c r="M2511">
        <v>490.38999999999993</v>
      </c>
      <c r="N2511">
        <v>11</v>
      </c>
      <c r="Q2511">
        <v>479.38999999999993</v>
      </c>
      <c r="R2511" s="1"/>
      <c r="S2511">
        <v>10</v>
      </c>
      <c r="V2511">
        <v>10</v>
      </c>
      <c r="W2511">
        <v>0.16666666666666666</v>
      </c>
      <c r="AF2511">
        <v>0</v>
      </c>
      <c r="AG2511">
        <v>0</v>
      </c>
      <c r="AH2511">
        <v>0.16666666666666666</v>
      </c>
      <c r="AI2511">
        <v>11.833333333333334</v>
      </c>
      <c r="AJ2511">
        <v>12</v>
      </c>
      <c r="AM2511">
        <v>0</v>
      </c>
      <c r="AP2511">
        <v>32</v>
      </c>
    </row>
    <row r="2512" spans="1:42" x14ac:dyDescent="0.2">
      <c r="A2512" s="1" t="s">
        <v>53</v>
      </c>
      <c r="B2512">
        <v>5</v>
      </c>
      <c r="C2512" s="1" t="s">
        <v>66</v>
      </c>
      <c r="D2512" s="2">
        <v>45875</v>
      </c>
      <c r="E2512" s="1" t="s">
        <v>576</v>
      </c>
      <c r="F2512" s="1" t="s">
        <v>49</v>
      </c>
      <c r="G2512">
        <v>10</v>
      </c>
      <c r="H2512">
        <v>5</v>
      </c>
      <c r="I2512">
        <v>0</v>
      </c>
      <c r="J2512" t="s">
        <v>51</v>
      </c>
      <c r="K2512" s="1" t="s">
        <v>49</v>
      </c>
      <c r="L2512">
        <v>5</v>
      </c>
      <c r="M2512">
        <v>238.10999999999999</v>
      </c>
      <c r="N2512">
        <v>6.2</v>
      </c>
      <c r="Q2512">
        <v>231.91</v>
      </c>
      <c r="R2512" s="1"/>
      <c r="V2512">
        <v>0</v>
      </c>
      <c r="W2512">
        <v>0</v>
      </c>
      <c r="AF2512">
        <v>0</v>
      </c>
      <c r="AG2512">
        <v>0</v>
      </c>
      <c r="AH2512">
        <v>0</v>
      </c>
      <c r="AI2512">
        <v>12</v>
      </c>
      <c r="AJ2512">
        <v>12</v>
      </c>
      <c r="AM2512">
        <v>0</v>
      </c>
      <c r="AP2512">
        <v>32</v>
      </c>
    </row>
    <row r="2513" spans="1:42" x14ac:dyDescent="0.2">
      <c r="A2513" s="1" t="s">
        <v>53</v>
      </c>
      <c r="B2513">
        <v>5</v>
      </c>
      <c r="C2513" s="1" t="s">
        <v>766</v>
      </c>
      <c r="D2513" s="2">
        <v>45875</v>
      </c>
      <c r="E2513" s="1" t="s">
        <v>611</v>
      </c>
      <c r="F2513" s="1" t="s">
        <v>49</v>
      </c>
      <c r="G2513">
        <v>6</v>
      </c>
      <c r="H2513">
        <v>14</v>
      </c>
      <c r="I2513">
        <v>0</v>
      </c>
      <c r="J2513">
        <v>900</v>
      </c>
      <c r="K2513" s="1" t="s">
        <v>49</v>
      </c>
      <c r="L2513">
        <v>6</v>
      </c>
      <c r="M2513">
        <v>283.7</v>
      </c>
      <c r="N2513">
        <v>6.3</v>
      </c>
      <c r="Q2513">
        <v>277.39999999999998</v>
      </c>
      <c r="R2513" s="1"/>
      <c r="V2513">
        <v>0</v>
      </c>
      <c r="W2513">
        <v>0</v>
      </c>
      <c r="AF2513">
        <v>0</v>
      </c>
      <c r="AG2513">
        <v>0</v>
      </c>
      <c r="AH2513">
        <v>0</v>
      </c>
      <c r="AI2513">
        <v>12</v>
      </c>
      <c r="AJ2513">
        <v>12</v>
      </c>
      <c r="AM2513">
        <v>0</v>
      </c>
      <c r="AP2513">
        <v>32</v>
      </c>
    </row>
    <row r="2514" spans="1:42" x14ac:dyDescent="0.2">
      <c r="A2514" s="1" t="s">
        <v>46</v>
      </c>
      <c r="B2514">
        <v>1</v>
      </c>
      <c r="C2514" s="1" t="s">
        <v>47</v>
      </c>
      <c r="D2514" s="2">
        <v>45876</v>
      </c>
      <c r="E2514" s="1" t="s">
        <v>576</v>
      </c>
      <c r="F2514" s="1" t="s">
        <v>49</v>
      </c>
      <c r="G2514">
        <v>3</v>
      </c>
      <c r="H2514" t="s">
        <v>76</v>
      </c>
      <c r="I2514">
        <v>0</v>
      </c>
      <c r="J2514" t="s">
        <v>51</v>
      </c>
      <c r="K2514" s="1" t="s">
        <v>49</v>
      </c>
      <c r="L2514">
        <v>12</v>
      </c>
      <c r="M2514">
        <v>123.26000000000002</v>
      </c>
      <c r="N2514">
        <v>3.5999999999999996</v>
      </c>
      <c r="O2514">
        <v>18</v>
      </c>
      <c r="Q2514">
        <v>119.66000000000003</v>
      </c>
      <c r="R2514" s="1"/>
      <c r="V2514">
        <v>0</v>
      </c>
      <c r="W2514">
        <v>0</v>
      </c>
      <c r="AF2514">
        <v>0</v>
      </c>
      <c r="AG2514">
        <v>0</v>
      </c>
      <c r="AH2514">
        <v>0</v>
      </c>
      <c r="AI2514">
        <v>12</v>
      </c>
      <c r="AJ2514">
        <v>12</v>
      </c>
      <c r="AL2514">
        <v>2026</v>
      </c>
      <c r="AM2514">
        <v>0</v>
      </c>
      <c r="AN2514">
        <v>1800</v>
      </c>
      <c r="AP2514">
        <v>32</v>
      </c>
    </row>
    <row r="2515" spans="1:42" x14ac:dyDescent="0.2">
      <c r="A2515" s="1" t="s">
        <v>53</v>
      </c>
      <c r="B2515">
        <v>1</v>
      </c>
      <c r="C2515" s="1" t="s">
        <v>47</v>
      </c>
      <c r="D2515" s="2">
        <v>45876</v>
      </c>
      <c r="E2515" s="1" t="s">
        <v>576</v>
      </c>
      <c r="F2515" s="1" t="s">
        <v>49</v>
      </c>
      <c r="G2515">
        <v>3</v>
      </c>
      <c r="H2515" t="s">
        <v>76</v>
      </c>
      <c r="I2515">
        <v>0</v>
      </c>
      <c r="J2515" t="s">
        <v>51</v>
      </c>
      <c r="K2515" s="1" t="s">
        <v>49</v>
      </c>
      <c r="L2515">
        <v>11</v>
      </c>
      <c r="M2515">
        <v>130.14000000000001</v>
      </c>
      <c r="N2515">
        <v>3.3</v>
      </c>
      <c r="O2515">
        <v>24</v>
      </c>
      <c r="Q2515">
        <v>126.84000000000002</v>
      </c>
      <c r="R2515" s="1"/>
      <c r="V2515">
        <v>0</v>
      </c>
      <c r="W2515">
        <v>0</v>
      </c>
      <c r="AF2515">
        <v>0</v>
      </c>
      <c r="AG2515">
        <v>0</v>
      </c>
      <c r="AH2515">
        <v>0</v>
      </c>
      <c r="AI2515">
        <v>12</v>
      </c>
      <c r="AJ2515">
        <v>12</v>
      </c>
      <c r="AM2515">
        <v>0</v>
      </c>
      <c r="AN2515">
        <v>1800</v>
      </c>
      <c r="AP2515">
        <v>32</v>
      </c>
    </row>
    <row r="2516" spans="1:42" x14ac:dyDescent="0.2">
      <c r="A2516" s="1" t="s">
        <v>46</v>
      </c>
      <c r="B2516">
        <v>2</v>
      </c>
      <c r="C2516" s="1" t="s">
        <v>95</v>
      </c>
      <c r="D2516" s="2">
        <v>45876</v>
      </c>
      <c r="E2516" s="1" t="s">
        <v>576</v>
      </c>
      <c r="F2516" s="1" t="s">
        <v>49</v>
      </c>
      <c r="G2516">
        <v>2.5</v>
      </c>
      <c r="H2516" t="s">
        <v>76</v>
      </c>
      <c r="I2516">
        <v>0</v>
      </c>
      <c r="J2516" t="s">
        <v>51</v>
      </c>
      <c r="K2516" s="1" t="s">
        <v>49</v>
      </c>
      <c r="L2516">
        <v>12</v>
      </c>
      <c r="M2516">
        <v>86.990000000000009</v>
      </c>
      <c r="N2516">
        <v>2.4000000000000004</v>
      </c>
      <c r="Q2516">
        <v>84.59</v>
      </c>
      <c r="R2516" s="1"/>
      <c r="V2516">
        <v>0</v>
      </c>
      <c r="W2516">
        <v>0</v>
      </c>
      <c r="AF2516">
        <v>0</v>
      </c>
      <c r="AG2516">
        <v>0</v>
      </c>
      <c r="AH2516">
        <v>0</v>
      </c>
      <c r="AI2516">
        <v>12</v>
      </c>
      <c r="AJ2516">
        <v>12</v>
      </c>
      <c r="AM2516">
        <v>0</v>
      </c>
      <c r="AP2516">
        <v>32</v>
      </c>
    </row>
    <row r="2517" spans="1:42" x14ac:dyDescent="0.2">
      <c r="A2517" s="1" t="s">
        <v>53</v>
      </c>
      <c r="B2517">
        <v>2</v>
      </c>
      <c r="C2517" s="1" t="s">
        <v>95</v>
      </c>
      <c r="D2517" s="2">
        <v>45876</v>
      </c>
      <c r="E2517" s="1" t="s">
        <v>576</v>
      </c>
      <c r="F2517" s="1" t="s">
        <v>49</v>
      </c>
      <c r="G2517">
        <v>2.5</v>
      </c>
      <c r="H2517" t="s">
        <v>76</v>
      </c>
      <c r="I2517">
        <v>0</v>
      </c>
      <c r="J2517" t="s">
        <v>51</v>
      </c>
      <c r="K2517" s="1" t="s">
        <v>49</v>
      </c>
      <c r="L2517">
        <v>11</v>
      </c>
      <c r="M2517">
        <v>93.06</v>
      </c>
      <c r="N2517">
        <v>2.2000000000000002</v>
      </c>
      <c r="Q2517">
        <v>90.86</v>
      </c>
      <c r="R2517" s="1"/>
      <c r="V2517">
        <v>0</v>
      </c>
      <c r="W2517">
        <v>0</v>
      </c>
      <c r="AF2517">
        <v>0</v>
      </c>
      <c r="AG2517">
        <v>0</v>
      </c>
      <c r="AH2517">
        <v>0</v>
      </c>
      <c r="AI2517">
        <v>12</v>
      </c>
      <c r="AJ2517">
        <v>12</v>
      </c>
      <c r="AM2517">
        <v>0</v>
      </c>
      <c r="AP2517">
        <v>32</v>
      </c>
    </row>
    <row r="2518" spans="1:42" x14ac:dyDescent="0.2">
      <c r="A2518" s="1" t="s">
        <v>46</v>
      </c>
      <c r="B2518">
        <v>3</v>
      </c>
      <c r="C2518" s="1" t="s">
        <v>126</v>
      </c>
      <c r="D2518" s="2">
        <v>45876</v>
      </c>
      <c r="E2518" s="1" t="s">
        <v>576</v>
      </c>
      <c r="F2518" s="1" t="s">
        <v>49</v>
      </c>
      <c r="G2518">
        <v>6</v>
      </c>
      <c r="H2518">
        <v>5</v>
      </c>
      <c r="I2518">
        <v>0</v>
      </c>
      <c r="J2518" t="s">
        <v>51</v>
      </c>
      <c r="K2518" s="1" t="s">
        <v>49</v>
      </c>
      <c r="L2518">
        <v>8</v>
      </c>
      <c r="M2518">
        <v>260.69</v>
      </c>
      <c r="N2518">
        <v>4.8</v>
      </c>
      <c r="Q2518">
        <v>255.89</v>
      </c>
      <c r="R2518" s="1"/>
      <c r="V2518">
        <v>0</v>
      </c>
      <c r="W2518">
        <v>0</v>
      </c>
      <c r="Z2518">
        <v>5</v>
      </c>
      <c r="AF2518">
        <v>5</v>
      </c>
      <c r="AG2518">
        <v>8.3333333333333329E-2</v>
      </c>
      <c r="AH2518">
        <v>8.3333333333333329E-2</v>
      </c>
      <c r="AI2518">
        <v>11.916666666666666</v>
      </c>
      <c r="AJ2518">
        <v>12</v>
      </c>
      <c r="AM2518">
        <v>0</v>
      </c>
      <c r="AP2518">
        <v>32</v>
      </c>
    </row>
    <row r="2519" spans="1:42" x14ac:dyDescent="0.2">
      <c r="A2519" s="1" t="s">
        <v>53</v>
      </c>
      <c r="B2519">
        <v>3</v>
      </c>
      <c r="C2519" s="1" t="s">
        <v>767</v>
      </c>
      <c r="D2519" s="2">
        <v>45876</v>
      </c>
      <c r="E2519" s="1" t="s">
        <v>768</v>
      </c>
      <c r="F2519" s="1" t="s">
        <v>49</v>
      </c>
      <c r="G2519">
        <v>6</v>
      </c>
      <c r="H2519" t="s">
        <v>79</v>
      </c>
      <c r="I2519" t="s">
        <v>51</v>
      </c>
      <c r="J2519">
        <v>100</v>
      </c>
      <c r="K2519" s="1" t="s">
        <v>49</v>
      </c>
      <c r="L2519">
        <v>4</v>
      </c>
      <c r="M2519">
        <v>109.31</v>
      </c>
      <c r="N2519">
        <v>3.04</v>
      </c>
      <c r="Q2519">
        <v>106.27</v>
      </c>
      <c r="R2519" s="1"/>
      <c r="S2519">
        <v>20</v>
      </c>
      <c r="V2519">
        <v>20</v>
      </c>
      <c r="W2519">
        <v>0.33333333333333331</v>
      </c>
      <c r="AF2519">
        <v>0</v>
      </c>
      <c r="AG2519">
        <v>0</v>
      </c>
      <c r="AH2519">
        <v>0.33333333333333331</v>
      </c>
      <c r="AI2519">
        <v>11.666666666666666</v>
      </c>
      <c r="AJ2519">
        <v>12</v>
      </c>
      <c r="AM2519">
        <v>0</v>
      </c>
      <c r="AP2519">
        <v>32</v>
      </c>
    </row>
    <row r="2520" spans="1:42" x14ac:dyDescent="0.2">
      <c r="A2520" s="1" t="s">
        <v>53</v>
      </c>
      <c r="B2520">
        <v>3</v>
      </c>
      <c r="C2520" s="1" t="s">
        <v>55</v>
      </c>
      <c r="D2520" s="2">
        <v>45876</v>
      </c>
      <c r="E2520" s="1" t="s">
        <v>576</v>
      </c>
      <c r="F2520" s="1" t="s">
        <v>49</v>
      </c>
      <c r="G2520">
        <v>7</v>
      </c>
      <c r="H2520">
        <v>5</v>
      </c>
      <c r="I2520">
        <v>0</v>
      </c>
      <c r="J2520" t="s">
        <v>51</v>
      </c>
      <c r="K2520" s="1" t="s">
        <v>49</v>
      </c>
      <c r="L2520">
        <v>4</v>
      </c>
      <c r="M2520">
        <v>147.29000000000002</v>
      </c>
      <c r="N2520">
        <v>2.8</v>
      </c>
      <c r="Q2520">
        <v>144.49</v>
      </c>
      <c r="R2520" s="1"/>
      <c r="V2520">
        <v>0</v>
      </c>
      <c r="W2520">
        <v>0</v>
      </c>
      <c r="AF2520">
        <v>0</v>
      </c>
      <c r="AG2520">
        <v>0</v>
      </c>
      <c r="AH2520">
        <v>0</v>
      </c>
      <c r="AI2520">
        <v>12</v>
      </c>
      <c r="AJ2520">
        <v>12</v>
      </c>
      <c r="AM2520">
        <v>0</v>
      </c>
      <c r="AP2520">
        <v>32</v>
      </c>
    </row>
    <row r="2521" spans="1:42" x14ac:dyDescent="0.2">
      <c r="A2521" s="1" t="s">
        <v>46</v>
      </c>
      <c r="B2521">
        <v>4</v>
      </c>
      <c r="C2521" s="1" t="s">
        <v>765</v>
      </c>
      <c r="D2521" s="2">
        <v>45876</v>
      </c>
      <c r="E2521" s="1" t="s">
        <v>625</v>
      </c>
      <c r="F2521" s="1" t="s">
        <v>49</v>
      </c>
      <c r="G2521">
        <v>18</v>
      </c>
      <c r="H2521" t="s">
        <v>99</v>
      </c>
      <c r="I2521" t="s">
        <v>100</v>
      </c>
      <c r="J2521">
        <v>400</v>
      </c>
      <c r="K2521" s="1" t="s">
        <v>49</v>
      </c>
      <c r="L2521">
        <v>3</v>
      </c>
      <c r="M2521">
        <v>156.76999999999998</v>
      </c>
      <c r="N2521">
        <v>6.57</v>
      </c>
      <c r="Q2521">
        <v>150.19999999999999</v>
      </c>
      <c r="R2521" s="1"/>
      <c r="V2521">
        <v>0</v>
      </c>
      <c r="W2521">
        <v>0</v>
      </c>
      <c r="AF2521">
        <v>0</v>
      </c>
      <c r="AG2521">
        <v>0</v>
      </c>
      <c r="AH2521">
        <v>0</v>
      </c>
      <c r="AI2521">
        <v>12</v>
      </c>
      <c r="AJ2521">
        <v>12</v>
      </c>
      <c r="AM2521">
        <v>0</v>
      </c>
      <c r="AP2521">
        <v>32</v>
      </c>
    </row>
    <row r="2522" spans="1:42" x14ac:dyDescent="0.2">
      <c r="A2522" s="1" t="s">
        <v>46</v>
      </c>
      <c r="B2522">
        <v>4</v>
      </c>
      <c r="C2522" s="1" t="s">
        <v>769</v>
      </c>
      <c r="D2522" s="2">
        <v>45876</v>
      </c>
      <c r="E2522" s="1" t="s">
        <v>625</v>
      </c>
      <c r="F2522" s="1" t="s">
        <v>49</v>
      </c>
      <c r="G2522">
        <v>22</v>
      </c>
      <c r="H2522" t="s">
        <v>209</v>
      </c>
      <c r="I2522" t="s">
        <v>100</v>
      </c>
      <c r="J2522">
        <v>28</v>
      </c>
      <c r="K2522" s="1" t="s">
        <v>49</v>
      </c>
      <c r="L2522">
        <v>6</v>
      </c>
      <c r="M2522">
        <v>270.08999999999997</v>
      </c>
      <c r="N2522">
        <v>17.52</v>
      </c>
      <c r="Q2522">
        <v>252.56999999999996</v>
      </c>
      <c r="R2522" s="1"/>
      <c r="V2522">
        <v>0</v>
      </c>
      <c r="W2522">
        <v>0</v>
      </c>
      <c r="AF2522">
        <v>0</v>
      </c>
      <c r="AG2522">
        <v>0</v>
      </c>
      <c r="AH2522">
        <v>0</v>
      </c>
      <c r="AI2522">
        <v>12</v>
      </c>
      <c r="AJ2522">
        <v>12</v>
      </c>
      <c r="AM2522">
        <v>0</v>
      </c>
      <c r="AP2522">
        <v>32</v>
      </c>
    </row>
    <row r="2523" spans="1:42" x14ac:dyDescent="0.2">
      <c r="A2523" s="1" t="s">
        <v>46</v>
      </c>
      <c r="B2523">
        <v>4</v>
      </c>
      <c r="C2523" s="1" t="s">
        <v>770</v>
      </c>
      <c r="D2523" s="2">
        <v>45876</v>
      </c>
      <c r="E2523" s="1" t="s">
        <v>582</v>
      </c>
      <c r="F2523" s="1" t="s">
        <v>49</v>
      </c>
      <c r="G2523">
        <v>18</v>
      </c>
      <c r="H2523">
        <v>10</v>
      </c>
      <c r="I2523">
        <v>0</v>
      </c>
      <c r="J2523">
        <v>125</v>
      </c>
      <c r="K2523" s="1" t="s">
        <v>49</v>
      </c>
      <c r="L2523">
        <v>4</v>
      </c>
      <c r="M2523">
        <v>142.09</v>
      </c>
      <c r="N2523">
        <v>7.2</v>
      </c>
      <c r="Q2523">
        <v>134.89000000000001</v>
      </c>
      <c r="R2523" s="1"/>
      <c r="V2523">
        <v>0</v>
      </c>
      <c r="W2523">
        <v>0</v>
      </c>
      <c r="AF2523">
        <v>0</v>
      </c>
      <c r="AG2523">
        <v>0</v>
      </c>
      <c r="AH2523">
        <v>0</v>
      </c>
      <c r="AI2523">
        <v>12</v>
      </c>
      <c r="AJ2523">
        <v>12</v>
      </c>
      <c r="AM2523">
        <v>0</v>
      </c>
      <c r="AP2523">
        <v>32</v>
      </c>
    </row>
    <row r="2524" spans="1:42" x14ac:dyDescent="0.2">
      <c r="A2524" s="1" t="s">
        <v>46</v>
      </c>
      <c r="B2524">
        <v>4</v>
      </c>
      <c r="C2524" s="1" t="s">
        <v>771</v>
      </c>
      <c r="D2524" s="2">
        <v>45876</v>
      </c>
      <c r="E2524" s="1" t="s">
        <v>51</v>
      </c>
      <c r="F2524" s="1" t="s">
        <v>51</v>
      </c>
      <c r="G2524" t="s">
        <v>51</v>
      </c>
      <c r="H2524" t="s">
        <v>51</v>
      </c>
      <c r="I2524" t="s">
        <v>51</v>
      </c>
      <c r="J2524" t="s">
        <v>51</v>
      </c>
      <c r="K2524" s="1" t="s">
        <v>49</v>
      </c>
      <c r="L2524">
        <v>3</v>
      </c>
      <c r="M2524">
        <v>110.10000000000001</v>
      </c>
      <c r="N2524">
        <v>5.4</v>
      </c>
      <c r="Q2524">
        <v>104.7</v>
      </c>
      <c r="R2524" s="1"/>
      <c r="V2524">
        <v>0</v>
      </c>
      <c r="W2524">
        <v>0</v>
      </c>
      <c r="AF2524">
        <v>0</v>
      </c>
      <c r="AG2524">
        <v>0</v>
      </c>
      <c r="AH2524">
        <v>0</v>
      </c>
      <c r="AI2524">
        <v>12</v>
      </c>
      <c r="AJ2524">
        <v>12</v>
      </c>
      <c r="AM2524">
        <v>0</v>
      </c>
      <c r="AP2524">
        <v>32</v>
      </c>
    </row>
    <row r="2525" spans="1:42" x14ac:dyDescent="0.2">
      <c r="A2525" s="1" t="s">
        <v>46</v>
      </c>
      <c r="B2525">
        <v>4</v>
      </c>
      <c r="C2525" s="1" t="s">
        <v>772</v>
      </c>
      <c r="D2525" s="2">
        <v>45876</v>
      </c>
      <c r="E2525" s="1" t="s">
        <v>625</v>
      </c>
      <c r="F2525" s="1" t="s">
        <v>49</v>
      </c>
      <c r="G2525">
        <v>19</v>
      </c>
      <c r="H2525" t="s">
        <v>99</v>
      </c>
      <c r="I2525" t="s">
        <v>100</v>
      </c>
      <c r="J2525">
        <v>180</v>
      </c>
      <c r="K2525" s="1" t="s">
        <v>49</v>
      </c>
      <c r="L2525">
        <v>1</v>
      </c>
      <c r="M2525">
        <v>51.17</v>
      </c>
      <c r="N2525">
        <v>1.9</v>
      </c>
      <c r="Q2525">
        <v>49.27</v>
      </c>
      <c r="R2525" s="1"/>
      <c r="S2525">
        <v>20</v>
      </c>
      <c r="V2525">
        <v>20</v>
      </c>
      <c r="W2525">
        <v>0.33333333333333331</v>
      </c>
      <c r="AF2525">
        <v>0</v>
      </c>
      <c r="AG2525">
        <v>0</v>
      </c>
      <c r="AH2525">
        <v>0.33333333333333331</v>
      </c>
      <c r="AI2525">
        <v>11.666666666666666</v>
      </c>
      <c r="AJ2525">
        <v>12</v>
      </c>
      <c r="AM2525">
        <v>0</v>
      </c>
      <c r="AP2525">
        <v>32</v>
      </c>
    </row>
    <row r="2526" spans="1:42" x14ac:dyDescent="0.2">
      <c r="A2526" s="1" t="s">
        <v>53</v>
      </c>
      <c r="B2526">
        <v>4</v>
      </c>
      <c r="C2526" s="1" t="s">
        <v>772</v>
      </c>
      <c r="D2526" s="2">
        <v>45876</v>
      </c>
      <c r="E2526" s="1" t="s">
        <v>625</v>
      </c>
      <c r="F2526" s="1" t="s">
        <v>49</v>
      </c>
      <c r="G2526">
        <v>19</v>
      </c>
      <c r="H2526" t="s">
        <v>99</v>
      </c>
      <c r="I2526" t="s">
        <v>100</v>
      </c>
      <c r="J2526">
        <v>180</v>
      </c>
      <c r="K2526" s="1" t="s">
        <v>49</v>
      </c>
      <c r="L2526">
        <v>5</v>
      </c>
      <c r="M2526">
        <v>287.63</v>
      </c>
      <c r="N2526">
        <v>12.01</v>
      </c>
      <c r="Q2526">
        <v>275.62</v>
      </c>
      <c r="R2526" s="1"/>
      <c r="S2526">
        <v>20</v>
      </c>
      <c r="V2526">
        <v>20</v>
      </c>
      <c r="W2526">
        <v>0.33333333333333331</v>
      </c>
      <c r="AF2526">
        <v>0</v>
      </c>
      <c r="AG2526">
        <v>0</v>
      </c>
      <c r="AH2526">
        <v>0.33333333333333331</v>
      </c>
      <c r="AI2526">
        <v>11.666666666666666</v>
      </c>
      <c r="AJ2526">
        <v>12</v>
      </c>
      <c r="AM2526">
        <v>0</v>
      </c>
      <c r="AP2526">
        <v>32</v>
      </c>
    </row>
    <row r="2527" spans="1:42" x14ac:dyDescent="0.2">
      <c r="A2527" s="1" t="s">
        <v>53</v>
      </c>
      <c r="B2527">
        <v>4</v>
      </c>
      <c r="C2527" s="1" t="s">
        <v>773</v>
      </c>
      <c r="D2527" s="2">
        <v>45876</v>
      </c>
      <c r="E2527" s="1" t="s">
        <v>620</v>
      </c>
      <c r="F2527" s="1" t="s">
        <v>49</v>
      </c>
      <c r="G2527">
        <v>22</v>
      </c>
      <c r="H2527">
        <v>8</v>
      </c>
      <c r="I2527">
        <v>0</v>
      </c>
      <c r="J2527">
        <v>250</v>
      </c>
      <c r="K2527" s="1" t="s">
        <v>49</v>
      </c>
      <c r="L2527">
        <v>4</v>
      </c>
      <c r="M2527">
        <v>275.72000000000003</v>
      </c>
      <c r="N2527">
        <v>11.6</v>
      </c>
      <c r="Q2527">
        <v>264.12</v>
      </c>
      <c r="R2527" s="1"/>
      <c r="V2527">
        <v>0</v>
      </c>
      <c r="W2527">
        <v>0</v>
      </c>
      <c r="AF2527">
        <v>0</v>
      </c>
      <c r="AG2527">
        <v>0</v>
      </c>
      <c r="AH2527">
        <v>0</v>
      </c>
      <c r="AI2527">
        <v>12</v>
      </c>
      <c r="AJ2527">
        <v>12</v>
      </c>
      <c r="AM2527">
        <v>0</v>
      </c>
      <c r="AP2527">
        <v>32</v>
      </c>
    </row>
    <row r="2528" spans="1:42" x14ac:dyDescent="0.2">
      <c r="A2528" s="1" t="s">
        <v>53</v>
      </c>
      <c r="B2528">
        <v>4</v>
      </c>
      <c r="C2528" s="1" t="s">
        <v>774</v>
      </c>
      <c r="D2528" s="2">
        <v>45876</v>
      </c>
      <c r="E2528" s="1" t="s">
        <v>582</v>
      </c>
      <c r="F2528" s="1" t="s">
        <v>49</v>
      </c>
      <c r="G2528">
        <v>22</v>
      </c>
      <c r="H2528">
        <v>10</v>
      </c>
      <c r="I2528">
        <v>0</v>
      </c>
      <c r="J2528">
        <v>250</v>
      </c>
      <c r="K2528" s="1" t="s">
        <v>49</v>
      </c>
      <c r="L2528">
        <v>3</v>
      </c>
      <c r="M2528">
        <v>201</v>
      </c>
      <c r="N2528">
        <v>8.6</v>
      </c>
      <c r="Q2528">
        <v>192.4</v>
      </c>
      <c r="R2528" s="1"/>
      <c r="V2528">
        <v>0</v>
      </c>
      <c r="W2528">
        <v>0</v>
      </c>
      <c r="AF2528">
        <v>0</v>
      </c>
      <c r="AG2528">
        <v>0</v>
      </c>
      <c r="AH2528">
        <v>0</v>
      </c>
      <c r="AI2528">
        <v>12</v>
      </c>
      <c r="AJ2528">
        <v>12</v>
      </c>
      <c r="AM2528">
        <v>0</v>
      </c>
      <c r="AP2528">
        <v>32</v>
      </c>
    </row>
    <row r="2529" spans="1:42" x14ac:dyDescent="0.2">
      <c r="A2529" s="1" t="s">
        <v>46</v>
      </c>
      <c r="B2529">
        <v>5</v>
      </c>
      <c r="C2529" s="1" t="s">
        <v>766</v>
      </c>
      <c r="D2529" s="2">
        <v>45876</v>
      </c>
      <c r="E2529" s="1" t="s">
        <v>611</v>
      </c>
      <c r="F2529" s="1" t="s">
        <v>49</v>
      </c>
      <c r="G2529">
        <v>6</v>
      </c>
      <c r="H2529">
        <v>14</v>
      </c>
      <c r="I2529">
        <v>0</v>
      </c>
      <c r="J2529">
        <v>900</v>
      </c>
      <c r="K2529" s="1" t="s">
        <v>49</v>
      </c>
      <c r="L2529">
        <v>11</v>
      </c>
      <c r="M2529">
        <v>555.55999999999995</v>
      </c>
      <c r="Q2529">
        <v>555.55999999999995</v>
      </c>
      <c r="R2529" s="1"/>
      <c r="S2529">
        <v>20</v>
      </c>
      <c r="V2529">
        <v>20</v>
      </c>
      <c r="W2529">
        <v>0.33333333333333331</v>
      </c>
      <c r="AF2529">
        <v>0</v>
      </c>
      <c r="AG2529">
        <v>0</v>
      </c>
      <c r="AH2529">
        <v>0.33333333333333331</v>
      </c>
      <c r="AI2529">
        <v>11.666666666666666</v>
      </c>
      <c r="AJ2529">
        <v>12</v>
      </c>
      <c r="AM2529">
        <v>0</v>
      </c>
      <c r="AP2529">
        <v>32</v>
      </c>
    </row>
    <row r="2530" spans="1:42" x14ac:dyDescent="0.2">
      <c r="A2530" s="1" t="s">
        <v>53</v>
      </c>
      <c r="B2530">
        <v>5</v>
      </c>
      <c r="C2530" s="1" t="s">
        <v>766</v>
      </c>
      <c r="D2530" s="2">
        <v>45876</v>
      </c>
      <c r="E2530" s="1" t="s">
        <v>611</v>
      </c>
      <c r="F2530" s="1" t="s">
        <v>49</v>
      </c>
      <c r="G2530">
        <v>6</v>
      </c>
      <c r="H2530">
        <v>14</v>
      </c>
      <c r="I2530">
        <v>0</v>
      </c>
      <c r="J2530">
        <v>900</v>
      </c>
      <c r="K2530" s="1" t="s">
        <v>49</v>
      </c>
      <c r="L2530">
        <v>4</v>
      </c>
      <c r="M2530">
        <v>216.64999999999998</v>
      </c>
      <c r="Q2530">
        <v>216.64999999999998</v>
      </c>
      <c r="R2530" s="1"/>
      <c r="V2530">
        <v>0</v>
      </c>
      <c r="W2530">
        <v>0</v>
      </c>
      <c r="AF2530">
        <v>0</v>
      </c>
      <c r="AG2530">
        <v>0</v>
      </c>
      <c r="AH2530">
        <v>0</v>
      </c>
      <c r="AI2530">
        <v>12</v>
      </c>
      <c r="AJ2530">
        <v>12</v>
      </c>
      <c r="AM2530">
        <v>0</v>
      </c>
      <c r="AP2530">
        <v>32</v>
      </c>
    </row>
    <row r="2531" spans="1:42" x14ac:dyDescent="0.2">
      <c r="A2531" s="1" t="s">
        <v>53</v>
      </c>
      <c r="B2531">
        <v>5</v>
      </c>
      <c r="C2531" s="1" t="s">
        <v>775</v>
      </c>
      <c r="D2531" s="2">
        <v>45876</v>
      </c>
      <c r="E2531" s="1" t="s">
        <v>51</v>
      </c>
      <c r="F2531" s="1" t="s">
        <v>51</v>
      </c>
      <c r="G2531" t="s">
        <v>51</v>
      </c>
      <c r="H2531" t="s">
        <v>51</v>
      </c>
      <c r="I2531" t="s">
        <v>51</v>
      </c>
      <c r="J2531" t="s">
        <v>51</v>
      </c>
      <c r="K2531" s="1" t="s">
        <v>49</v>
      </c>
      <c r="L2531">
        <v>3</v>
      </c>
      <c r="M2531">
        <v>130.34</v>
      </c>
      <c r="Q2531">
        <v>130.34</v>
      </c>
      <c r="R2531" s="1"/>
      <c r="V2531">
        <v>0</v>
      </c>
      <c r="W2531">
        <v>0</v>
      </c>
      <c r="AF2531">
        <v>0</v>
      </c>
      <c r="AG2531">
        <v>0</v>
      </c>
      <c r="AH2531">
        <v>0</v>
      </c>
      <c r="AI2531">
        <v>12</v>
      </c>
      <c r="AJ2531">
        <v>12</v>
      </c>
      <c r="AM2531">
        <v>0</v>
      </c>
      <c r="AP2531">
        <v>32</v>
      </c>
    </row>
    <row r="2532" spans="1:42" x14ac:dyDescent="0.2">
      <c r="A2532" s="1" t="s">
        <v>53</v>
      </c>
      <c r="B2532">
        <v>5</v>
      </c>
      <c r="C2532" s="1" t="s">
        <v>776</v>
      </c>
      <c r="D2532" s="2">
        <v>45876</v>
      </c>
      <c r="E2532" s="1" t="s">
        <v>777</v>
      </c>
      <c r="F2532" s="1" t="s">
        <v>49</v>
      </c>
      <c r="G2532">
        <v>14</v>
      </c>
      <c r="H2532" t="s">
        <v>201</v>
      </c>
      <c r="I2532" t="s">
        <v>135</v>
      </c>
      <c r="J2532">
        <v>300</v>
      </c>
      <c r="K2532" s="1" t="s">
        <v>49</v>
      </c>
      <c r="L2532">
        <v>2</v>
      </c>
      <c r="M2532">
        <v>110.74000000000001</v>
      </c>
      <c r="Q2532">
        <v>110.74000000000001</v>
      </c>
      <c r="R2532" s="1"/>
      <c r="V2532">
        <v>0</v>
      </c>
      <c r="W2532">
        <v>0</v>
      </c>
      <c r="AF2532">
        <v>0</v>
      </c>
      <c r="AG2532">
        <v>0</v>
      </c>
      <c r="AH2532">
        <v>0</v>
      </c>
      <c r="AI2532">
        <v>12</v>
      </c>
      <c r="AJ2532">
        <v>12</v>
      </c>
      <c r="AM2532">
        <v>0</v>
      </c>
      <c r="AP2532">
        <v>32</v>
      </c>
    </row>
    <row r="2533" spans="1:42" x14ac:dyDescent="0.2">
      <c r="A2533" s="1" t="s">
        <v>53</v>
      </c>
      <c r="B2533">
        <v>5</v>
      </c>
      <c r="C2533" s="1" t="s">
        <v>58</v>
      </c>
      <c r="D2533" s="2">
        <v>45876</v>
      </c>
      <c r="E2533" s="1" t="s">
        <v>576</v>
      </c>
      <c r="F2533" s="1" t="s">
        <v>49</v>
      </c>
      <c r="G2533">
        <v>12</v>
      </c>
      <c r="H2533">
        <v>5</v>
      </c>
      <c r="I2533">
        <v>0</v>
      </c>
      <c r="J2533" t="s">
        <v>51</v>
      </c>
      <c r="K2533" s="1" t="s">
        <v>49</v>
      </c>
      <c r="L2533">
        <v>5</v>
      </c>
      <c r="M2533">
        <v>157.68</v>
      </c>
      <c r="Q2533">
        <v>157.68</v>
      </c>
      <c r="R2533" s="1"/>
      <c r="V2533">
        <v>0</v>
      </c>
      <c r="W2533">
        <v>0</v>
      </c>
      <c r="AF2533">
        <v>0</v>
      </c>
      <c r="AG2533">
        <v>0</v>
      </c>
      <c r="AH2533">
        <v>0</v>
      </c>
      <c r="AI2533">
        <v>12</v>
      </c>
      <c r="AJ2533">
        <v>12</v>
      </c>
      <c r="AM2533">
        <v>0</v>
      </c>
      <c r="AP2533">
        <v>32</v>
      </c>
    </row>
    <row r="2534" spans="1:42" x14ac:dyDescent="0.2">
      <c r="A2534" s="1" t="s">
        <v>46</v>
      </c>
      <c r="B2534">
        <v>1</v>
      </c>
      <c r="C2534" s="1" t="s">
        <v>47</v>
      </c>
      <c r="D2534" s="2">
        <v>45877</v>
      </c>
      <c r="E2534" s="1" t="s">
        <v>576</v>
      </c>
      <c r="F2534" s="1" t="s">
        <v>49</v>
      </c>
      <c r="G2534">
        <v>3</v>
      </c>
      <c r="H2534" t="s">
        <v>76</v>
      </c>
      <c r="I2534">
        <v>0</v>
      </c>
      <c r="J2534" t="s">
        <v>51</v>
      </c>
      <c r="K2534" s="1" t="s">
        <v>49</v>
      </c>
      <c r="L2534">
        <v>12</v>
      </c>
      <c r="M2534">
        <v>130.81</v>
      </c>
      <c r="N2534">
        <v>3.5999999999999996</v>
      </c>
      <c r="O2534">
        <v>23</v>
      </c>
      <c r="Q2534">
        <v>127.21000000000001</v>
      </c>
      <c r="R2534" s="1"/>
      <c r="V2534">
        <v>0</v>
      </c>
      <c r="W2534">
        <v>0</v>
      </c>
      <c r="AF2534">
        <v>0</v>
      </c>
      <c r="AG2534">
        <v>0</v>
      </c>
      <c r="AH2534">
        <v>0</v>
      </c>
      <c r="AI2534">
        <v>12</v>
      </c>
      <c r="AJ2534">
        <v>12</v>
      </c>
      <c r="AL2534">
        <v>2026</v>
      </c>
      <c r="AM2534">
        <v>0</v>
      </c>
      <c r="AN2534">
        <v>1750</v>
      </c>
      <c r="AP2534">
        <v>32</v>
      </c>
    </row>
    <row r="2535" spans="1:42" x14ac:dyDescent="0.2">
      <c r="A2535" s="1" t="s">
        <v>53</v>
      </c>
      <c r="B2535">
        <v>1</v>
      </c>
      <c r="C2535" s="1" t="s">
        <v>47</v>
      </c>
      <c r="D2535" s="2">
        <v>45877</v>
      </c>
      <c r="E2535" s="1" t="s">
        <v>576</v>
      </c>
      <c r="F2535" s="1" t="s">
        <v>49</v>
      </c>
      <c r="G2535">
        <v>3</v>
      </c>
      <c r="H2535" t="s">
        <v>76</v>
      </c>
      <c r="I2535">
        <v>0</v>
      </c>
      <c r="J2535" t="s">
        <v>51</v>
      </c>
      <c r="K2535" s="1" t="s">
        <v>49</v>
      </c>
      <c r="L2535">
        <v>10</v>
      </c>
      <c r="M2535">
        <v>125.95</v>
      </c>
      <c r="N2535">
        <v>3</v>
      </c>
      <c r="O2535">
        <v>22</v>
      </c>
      <c r="Q2535">
        <v>122.95</v>
      </c>
      <c r="R2535" s="1"/>
      <c r="V2535">
        <v>0</v>
      </c>
      <c r="W2535">
        <v>0</v>
      </c>
      <c r="AF2535">
        <v>0</v>
      </c>
      <c r="AG2535">
        <v>0</v>
      </c>
      <c r="AH2535">
        <v>0</v>
      </c>
      <c r="AI2535">
        <v>12</v>
      </c>
      <c r="AJ2535">
        <v>12</v>
      </c>
      <c r="AM2535">
        <v>0</v>
      </c>
      <c r="AN2535">
        <v>1650</v>
      </c>
      <c r="AP2535">
        <v>32</v>
      </c>
    </row>
    <row r="2536" spans="1:42" x14ac:dyDescent="0.2">
      <c r="A2536" s="1" t="s">
        <v>46</v>
      </c>
      <c r="B2536">
        <v>2</v>
      </c>
      <c r="C2536" s="1" t="s">
        <v>95</v>
      </c>
      <c r="D2536" s="2">
        <v>45877</v>
      </c>
      <c r="E2536" s="1" t="s">
        <v>576</v>
      </c>
      <c r="F2536" s="1" t="s">
        <v>49</v>
      </c>
      <c r="G2536">
        <v>2.5</v>
      </c>
      <c r="H2536" t="s">
        <v>76</v>
      </c>
      <c r="I2536">
        <v>0</v>
      </c>
      <c r="J2536" t="s">
        <v>51</v>
      </c>
      <c r="K2536" s="1" t="s">
        <v>49</v>
      </c>
      <c r="L2536">
        <v>12</v>
      </c>
      <c r="M2536">
        <v>104.25000000000001</v>
      </c>
      <c r="N2536">
        <v>2.4000000000000004</v>
      </c>
      <c r="Q2536">
        <v>101.85000000000001</v>
      </c>
      <c r="R2536" s="1"/>
      <c r="V2536">
        <v>0</v>
      </c>
      <c r="W2536">
        <v>0</v>
      </c>
      <c r="AF2536">
        <v>0</v>
      </c>
      <c r="AG2536">
        <v>0</v>
      </c>
      <c r="AH2536">
        <v>0</v>
      </c>
      <c r="AI2536">
        <v>12</v>
      </c>
      <c r="AJ2536">
        <v>12</v>
      </c>
      <c r="AM2536">
        <v>0</v>
      </c>
      <c r="AP2536">
        <v>32</v>
      </c>
    </row>
    <row r="2537" spans="1:42" x14ac:dyDescent="0.2">
      <c r="A2537" s="1" t="s">
        <v>53</v>
      </c>
      <c r="B2537">
        <v>2</v>
      </c>
      <c r="C2537" s="1" t="s">
        <v>95</v>
      </c>
      <c r="D2537" s="2">
        <v>45877</v>
      </c>
      <c r="E2537" s="1" t="s">
        <v>576</v>
      </c>
      <c r="F2537" s="1" t="s">
        <v>49</v>
      </c>
      <c r="G2537">
        <v>2.5</v>
      </c>
      <c r="H2537" t="s">
        <v>76</v>
      </c>
      <c r="I2537">
        <v>0</v>
      </c>
      <c r="J2537" t="s">
        <v>51</v>
      </c>
      <c r="K2537" s="1" t="s">
        <v>49</v>
      </c>
      <c r="L2537">
        <v>11</v>
      </c>
      <c r="M2537">
        <v>97.93</v>
      </c>
      <c r="N2537">
        <v>2.2000000000000002</v>
      </c>
      <c r="Q2537">
        <v>95.73</v>
      </c>
      <c r="R2537" s="1"/>
      <c r="V2537">
        <v>0</v>
      </c>
      <c r="W2537">
        <v>0</v>
      </c>
      <c r="AF2537">
        <v>0</v>
      </c>
      <c r="AG2537">
        <v>0</v>
      </c>
      <c r="AH2537">
        <v>0</v>
      </c>
      <c r="AI2537">
        <v>12</v>
      </c>
      <c r="AJ2537">
        <v>12</v>
      </c>
      <c r="AM2537">
        <v>0</v>
      </c>
      <c r="AP2537">
        <v>32</v>
      </c>
    </row>
    <row r="2538" spans="1:42" x14ac:dyDescent="0.2">
      <c r="A2538" s="1" t="s">
        <v>46</v>
      </c>
      <c r="B2538">
        <v>3</v>
      </c>
      <c r="C2538" s="1" t="s">
        <v>55</v>
      </c>
      <c r="D2538" s="2">
        <v>45877</v>
      </c>
      <c r="E2538" s="1" t="s">
        <v>576</v>
      </c>
      <c r="F2538" s="1" t="s">
        <v>49</v>
      </c>
      <c r="G2538">
        <v>7</v>
      </c>
      <c r="H2538">
        <v>5</v>
      </c>
      <c r="I2538">
        <v>0</v>
      </c>
      <c r="J2538" t="s">
        <v>51</v>
      </c>
      <c r="K2538" s="1" t="s">
        <v>49</v>
      </c>
      <c r="L2538">
        <v>7</v>
      </c>
      <c r="M2538">
        <v>254.41</v>
      </c>
      <c r="N2538">
        <v>7</v>
      </c>
      <c r="Q2538">
        <v>247.41</v>
      </c>
      <c r="R2538" s="1"/>
      <c r="V2538">
        <v>0</v>
      </c>
      <c r="W2538">
        <v>0</v>
      </c>
      <c r="AF2538">
        <v>0</v>
      </c>
      <c r="AG2538">
        <v>0</v>
      </c>
      <c r="AH2538">
        <v>0</v>
      </c>
      <c r="AI2538">
        <v>12</v>
      </c>
      <c r="AJ2538">
        <v>12</v>
      </c>
      <c r="AM2538">
        <v>0</v>
      </c>
      <c r="AP2538">
        <v>32</v>
      </c>
    </row>
    <row r="2539" spans="1:42" x14ac:dyDescent="0.2">
      <c r="A2539" s="1" t="s">
        <v>53</v>
      </c>
      <c r="B2539">
        <v>3</v>
      </c>
      <c r="C2539" s="1" t="s">
        <v>55</v>
      </c>
      <c r="D2539" s="2">
        <v>45877</v>
      </c>
      <c r="E2539" s="1" t="s">
        <v>576</v>
      </c>
      <c r="F2539" s="1" t="s">
        <v>49</v>
      </c>
      <c r="G2539">
        <v>7</v>
      </c>
      <c r="H2539">
        <v>5</v>
      </c>
      <c r="I2539">
        <v>0</v>
      </c>
      <c r="J2539" t="s">
        <v>51</v>
      </c>
      <c r="K2539" s="1" t="s">
        <v>49</v>
      </c>
      <c r="L2539">
        <v>6</v>
      </c>
      <c r="M2539">
        <v>232.45999999999998</v>
      </c>
      <c r="N2539">
        <v>5.4</v>
      </c>
      <c r="Q2539">
        <v>227.05999999999997</v>
      </c>
      <c r="R2539" s="1"/>
      <c r="V2539">
        <v>0</v>
      </c>
      <c r="W2539">
        <v>0</v>
      </c>
      <c r="AF2539">
        <v>0</v>
      </c>
      <c r="AG2539">
        <v>0</v>
      </c>
      <c r="AH2539">
        <v>0</v>
      </c>
      <c r="AI2539">
        <v>12</v>
      </c>
      <c r="AJ2539">
        <v>12</v>
      </c>
      <c r="AM2539">
        <v>0</v>
      </c>
      <c r="AP2539">
        <v>32</v>
      </c>
    </row>
    <row r="2540" spans="1:42" x14ac:dyDescent="0.2">
      <c r="A2540" s="1" t="s">
        <v>46</v>
      </c>
      <c r="B2540">
        <v>4</v>
      </c>
      <c r="C2540" s="1" t="s">
        <v>774</v>
      </c>
      <c r="D2540" s="2">
        <v>45877</v>
      </c>
      <c r="E2540" s="1" t="s">
        <v>582</v>
      </c>
      <c r="F2540" s="1" t="s">
        <v>49</v>
      </c>
      <c r="G2540">
        <v>22</v>
      </c>
      <c r="H2540">
        <v>10</v>
      </c>
      <c r="I2540">
        <v>0</v>
      </c>
      <c r="J2540">
        <v>250</v>
      </c>
      <c r="K2540" s="1" t="s">
        <v>49</v>
      </c>
      <c r="L2540">
        <v>1</v>
      </c>
      <c r="M2540">
        <v>61.71</v>
      </c>
      <c r="N2540">
        <v>2.4</v>
      </c>
      <c r="Q2540">
        <v>59.31</v>
      </c>
      <c r="R2540" s="1"/>
      <c r="S2540">
        <v>20</v>
      </c>
      <c r="V2540">
        <v>20</v>
      </c>
      <c r="W2540">
        <v>0.33333333333333331</v>
      </c>
      <c r="AA2540">
        <v>5</v>
      </c>
      <c r="AF2540">
        <v>5</v>
      </c>
      <c r="AG2540">
        <v>8.3333333333333329E-2</v>
      </c>
      <c r="AH2540">
        <v>0.41666666666666663</v>
      </c>
      <c r="AI2540">
        <v>11.583333333333334</v>
      </c>
      <c r="AJ2540">
        <v>12</v>
      </c>
      <c r="AM2540">
        <v>0</v>
      </c>
      <c r="AP2540">
        <v>32</v>
      </c>
    </row>
    <row r="2541" spans="1:42" x14ac:dyDescent="0.2">
      <c r="A2541" s="1" t="s">
        <v>46</v>
      </c>
      <c r="B2541">
        <v>4</v>
      </c>
      <c r="C2541" s="1" t="s">
        <v>778</v>
      </c>
      <c r="D2541" s="2">
        <v>45877</v>
      </c>
      <c r="E2541" s="1" t="s">
        <v>779</v>
      </c>
      <c r="F2541" s="1" t="s">
        <v>49</v>
      </c>
      <c r="G2541">
        <v>16</v>
      </c>
      <c r="H2541" t="s">
        <v>76</v>
      </c>
      <c r="I2541">
        <v>0</v>
      </c>
      <c r="J2541">
        <v>2000</v>
      </c>
      <c r="K2541" s="1" t="s">
        <v>49</v>
      </c>
      <c r="L2541">
        <v>14</v>
      </c>
      <c r="M2541">
        <v>600.03</v>
      </c>
      <c r="N2541">
        <v>26.599999999999998</v>
      </c>
      <c r="Q2541">
        <v>573.42999999999995</v>
      </c>
      <c r="R2541" s="1"/>
      <c r="V2541">
        <v>0</v>
      </c>
      <c r="W2541">
        <v>0</v>
      </c>
      <c r="AF2541">
        <v>0</v>
      </c>
      <c r="AG2541">
        <v>0</v>
      </c>
      <c r="AH2541">
        <v>0</v>
      </c>
      <c r="AI2541">
        <v>12</v>
      </c>
      <c r="AJ2541">
        <v>12</v>
      </c>
      <c r="AM2541">
        <v>0</v>
      </c>
      <c r="AP2541">
        <v>32</v>
      </c>
    </row>
    <row r="2542" spans="1:42" x14ac:dyDescent="0.2">
      <c r="A2542" s="1" t="s">
        <v>53</v>
      </c>
      <c r="B2542">
        <v>4</v>
      </c>
      <c r="C2542" s="1" t="s">
        <v>778</v>
      </c>
      <c r="D2542" s="2">
        <v>45877</v>
      </c>
      <c r="E2542" s="1" t="s">
        <v>779</v>
      </c>
      <c r="F2542" s="1" t="s">
        <v>49</v>
      </c>
      <c r="G2542">
        <v>16</v>
      </c>
      <c r="H2542" t="s">
        <v>76</v>
      </c>
      <c r="I2542">
        <v>0</v>
      </c>
      <c r="J2542">
        <v>2000</v>
      </c>
      <c r="K2542" s="1" t="s">
        <v>49</v>
      </c>
      <c r="L2542">
        <v>14</v>
      </c>
      <c r="M2542">
        <v>674.06</v>
      </c>
      <c r="N2542">
        <v>26.5</v>
      </c>
      <c r="Q2542">
        <v>647.55999999999995</v>
      </c>
      <c r="R2542" s="1"/>
      <c r="V2542">
        <v>0</v>
      </c>
      <c r="W2542">
        <v>0</v>
      </c>
      <c r="AF2542">
        <v>0</v>
      </c>
      <c r="AG2542">
        <v>0</v>
      </c>
      <c r="AH2542">
        <v>0</v>
      </c>
      <c r="AI2542">
        <v>12</v>
      </c>
      <c r="AJ2542">
        <v>12</v>
      </c>
      <c r="AM2542">
        <v>0</v>
      </c>
      <c r="AP2542">
        <v>32</v>
      </c>
    </row>
    <row r="2543" spans="1:42" x14ac:dyDescent="0.2">
      <c r="A2543" s="1" t="s">
        <v>46</v>
      </c>
      <c r="B2543">
        <v>5</v>
      </c>
      <c r="C2543" s="1" t="s">
        <v>780</v>
      </c>
      <c r="D2543" s="2">
        <v>45877</v>
      </c>
      <c r="E2543" s="1" t="s">
        <v>582</v>
      </c>
      <c r="F2543" s="1" t="s">
        <v>49</v>
      </c>
      <c r="G2543">
        <v>12</v>
      </c>
      <c r="H2543">
        <v>10</v>
      </c>
      <c r="I2543">
        <v>0</v>
      </c>
      <c r="J2543">
        <v>150</v>
      </c>
      <c r="K2543" s="1" t="s">
        <v>49</v>
      </c>
      <c r="L2543">
        <v>1</v>
      </c>
      <c r="M2543">
        <v>55.6</v>
      </c>
      <c r="N2543">
        <v>1.4</v>
      </c>
      <c r="Q2543">
        <v>54.2</v>
      </c>
      <c r="R2543" s="1"/>
      <c r="V2543">
        <v>0</v>
      </c>
      <c r="W2543">
        <v>0</v>
      </c>
      <c r="AF2543">
        <v>0</v>
      </c>
      <c r="AG2543">
        <v>0</v>
      </c>
      <c r="AH2543">
        <v>0</v>
      </c>
      <c r="AI2543">
        <v>12</v>
      </c>
      <c r="AJ2543">
        <v>12</v>
      </c>
      <c r="AM2543">
        <v>0</v>
      </c>
      <c r="AP2543">
        <v>32</v>
      </c>
    </row>
    <row r="2544" spans="1:42" x14ac:dyDescent="0.2">
      <c r="A2544" s="1" t="s">
        <v>46</v>
      </c>
      <c r="B2544">
        <v>5</v>
      </c>
      <c r="C2544" s="1" t="s">
        <v>776</v>
      </c>
      <c r="D2544" s="2">
        <v>45877</v>
      </c>
      <c r="E2544" s="1" t="s">
        <v>777</v>
      </c>
      <c r="F2544" s="1" t="s">
        <v>49</v>
      </c>
      <c r="G2544">
        <v>14</v>
      </c>
      <c r="H2544" t="s">
        <v>201</v>
      </c>
      <c r="I2544" t="s">
        <v>135</v>
      </c>
      <c r="J2544">
        <v>300</v>
      </c>
      <c r="K2544" s="1" t="s">
        <v>49</v>
      </c>
      <c r="L2544">
        <v>4</v>
      </c>
      <c r="M2544">
        <v>195.56</v>
      </c>
      <c r="N2544">
        <v>6.8</v>
      </c>
      <c r="Q2544">
        <v>188.76</v>
      </c>
      <c r="R2544" s="1"/>
      <c r="V2544">
        <v>0</v>
      </c>
      <c r="W2544">
        <v>0</v>
      </c>
      <c r="AF2544">
        <v>0</v>
      </c>
      <c r="AG2544">
        <v>0</v>
      </c>
      <c r="AH2544">
        <v>0</v>
      </c>
      <c r="AI2544">
        <v>12</v>
      </c>
      <c r="AJ2544">
        <v>12</v>
      </c>
      <c r="AM2544">
        <v>0</v>
      </c>
      <c r="AP2544">
        <v>32</v>
      </c>
    </row>
    <row r="2545" spans="1:42" x14ac:dyDescent="0.2">
      <c r="A2545" s="1" t="s">
        <v>46</v>
      </c>
      <c r="B2545">
        <v>5</v>
      </c>
      <c r="C2545" s="1" t="s">
        <v>781</v>
      </c>
      <c r="D2545" s="2">
        <v>45877</v>
      </c>
      <c r="E2545" s="1" t="s">
        <v>582</v>
      </c>
      <c r="F2545" s="1" t="s">
        <v>49</v>
      </c>
      <c r="G2545">
        <v>14</v>
      </c>
      <c r="H2545">
        <v>10</v>
      </c>
      <c r="I2545">
        <v>0</v>
      </c>
      <c r="J2545">
        <v>250</v>
      </c>
      <c r="K2545" s="1" t="s">
        <v>49</v>
      </c>
      <c r="L2545">
        <v>8</v>
      </c>
      <c r="M2545">
        <v>259.56</v>
      </c>
      <c r="N2545">
        <v>13.6</v>
      </c>
      <c r="Q2545">
        <v>245.96</v>
      </c>
      <c r="R2545" s="1"/>
      <c r="V2545">
        <v>0</v>
      </c>
      <c r="W2545">
        <v>0</v>
      </c>
      <c r="AF2545">
        <v>0</v>
      </c>
      <c r="AG2545">
        <v>0</v>
      </c>
      <c r="AH2545">
        <v>0</v>
      </c>
      <c r="AI2545">
        <v>12</v>
      </c>
      <c r="AJ2545">
        <v>12</v>
      </c>
      <c r="AM2545">
        <v>0</v>
      </c>
      <c r="AP2545">
        <v>32</v>
      </c>
    </row>
    <row r="2546" spans="1:42" x14ac:dyDescent="0.2">
      <c r="A2546" s="1" t="s">
        <v>46</v>
      </c>
      <c r="B2546">
        <v>5</v>
      </c>
      <c r="C2546" s="1" t="s">
        <v>87</v>
      </c>
      <c r="D2546" s="2">
        <v>45877</v>
      </c>
      <c r="E2546" s="1" t="s">
        <v>576</v>
      </c>
      <c r="F2546" s="1" t="s">
        <v>49</v>
      </c>
      <c r="G2546">
        <v>14</v>
      </c>
      <c r="H2546">
        <v>5</v>
      </c>
      <c r="I2546">
        <v>0</v>
      </c>
      <c r="J2546" t="s">
        <v>51</v>
      </c>
      <c r="K2546" s="1" t="s">
        <v>49</v>
      </c>
      <c r="L2546">
        <v>2</v>
      </c>
      <c r="M2546">
        <v>88.97</v>
      </c>
      <c r="N2546">
        <v>3.4</v>
      </c>
      <c r="Q2546">
        <v>85.57</v>
      </c>
      <c r="R2546" s="1"/>
      <c r="S2546">
        <v>20</v>
      </c>
      <c r="V2546">
        <v>20</v>
      </c>
      <c r="W2546">
        <v>0.33333333333333331</v>
      </c>
      <c r="AF2546">
        <v>0</v>
      </c>
      <c r="AG2546">
        <v>0</v>
      </c>
      <c r="AH2546">
        <v>0.33333333333333331</v>
      </c>
      <c r="AI2546">
        <v>11.666666666666666</v>
      </c>
      <c r="AJ2546">
        <v>12</v>
      </c>
      <c r="AM2546">
        <v>0</v>
      </c>
      <c r="AP2546">
        <v>32</v>
      </c>
    </row>
    <row r="2547" spans="1:42" x14ac:dyDescent="0.2">
      <c r="A2547" s="1" t="s">
        <v>53</v>
      </c>
      <c r="B2547">
        <v>5</v>
      </c>
      <c r="C2547" s="1" t="s">
        <v>87</v>
      </c>
      <c r="D2547" s="2">
        <v>45877</v>
      </c>
      <c r="E2547" s="1" t="s">
        <v>576</v>
      </c>
      <c r="F2547" s="1" t="s">
        <v>49</v>
      </c>
      <c r="G2547">
        <v>14</v>
      </c>
      <c r="H2547">
        <v>5</v>
      </c>
      <c r="I2547">
        <v>0</v>
      </c>
      <c r="J2547" t="s">
        <v>51</v>
      </c>
      <c r="K2547" s="1" t="s">
        <v>49</v>
      </c>
      <c r="L2547">
        <v>8</v>
      </c>
      <c r="M2547">
        <v>464.93</v>
      </c>
      <c r="N2547">
        <v>13.76</v>
      </c>
      <c r="Q2547">
        <v>451.17</v>
      </c>
      <c r="R2547" s="1"/>
      <c r="V2547">
        <v>0</v>
      </c>
      <c r="W2547">
        <v>0</v>
      </c>
      <c r="AF2547">
        <v>0</v>
      </c>
      <c r="AG2547">
        <v>0</v>
      </c>
      <c r="AH2547">
        <v>0</v>
      </c>
      <c r="AI2547">
        <v>12</v>
      </c>
      <c r="AJ2547">
        <v>12</v>
      </c>
      <c r="AM2547">
        <v>0</v>
      </c>
      <c r="AP2547">
        <v>32</v>
      </c>
    </row>
    <row r="2548" spans="1:42" x14ac:dyDescent="0.2">
      <c r="A2548" s="1" t="s">
        <v>53</v>
      </c>
      <c r="B2548">
        <v>5</v>
      </c>
      <c r="C2548" s="1" t="s">
        <v>66</v>
      </c>
      <c r="D2548" s="2">
        <v>45877</v>
      </c>
      <c r="E2548" s="1" t="s">
        <v>576</v>
      </c>
      <c r="F2548" s="1" t="s">
        <v>49</v>
      </c>
      <c r="G2548">
        <v>10</v>
      </c>
      <c r="H2548">
        <v>5</v>
      </c>
      <c r="I2548">
        <v>0</v>
      </c>
      <c r="J2548" t="s">
        <v>51</v>
      </c>
      <c r="K2548" s="1" t="s">
        <v>49</v>
      </c>
      <c r="L2548">
        <v>1</v>
      </c>
      <c r="M2548">
        <v>48.71</v>
      </c>
      <c r="N2548">
        <v>1</v>
      </c>
      <c r="Q2548">
        <v>47.71</v>
      </c>
      <c r="R2548" s="1"/>
      <c r="S2548">
        <v>20</v>
      </c>
      <c r="V2548">
        <v>20</v>
      </c>
      <c r="W2548">
        <v>0.33333333333333331</v>
      </c>
      <c r="AF2548">
        <v>0</v>
      </c>
      <c r="AG2548">
        <v>0</v>
      </c>
      <c r="AH2548">
        <v>0.33333333333333331</v>
      </c>
      <c r="AI2548">
        <v>11.666666666666666</v>
      </c>
      <c r="AJ2548">
        <v>12</v>
      </c>
      <c r="AM2548">
        <v>0</v>
      </c>
      <c r="AP2548">
        <v>32</v>
      </c>
    </row>
    <row r="2549" spans="1:42" x14ac:dyDescent="0.2">
      <c r="A2549" s="1" t="s">
        <v>46</v>
      </c>
      <c r="B2549">
        <v>1</v>
      </c>
      <c r="C2549" s="1" t="s">
        <v>47</v>
      </c>
      <c r="D2549" s="2">
        <v>45878</v>
      </c>
      <c r="E2549" s="1" t="s">
        <v>576</v>
      </c>
      <c r="F2549" s="1" t="s">
        <v>49</v>
      </c>
      <c r="G2549">
        <v>3</v>
      </c>
      <c r="H2549" t="s">
        <v>76</v>
      </c>
      <c r="I2549">
        <v>0</v>
      </c>
      <c r="J2549" t="s">
        <v>51</v>
      </c>
      <c r="K2549" s="1" t="s">
        <v>49</v>
      </c>
      <c r="L2549">
        <v>13</v>
      </c>
      <c r="M2549">
        <v>137.63</v>
      </c>
      <c r="N2549">
        <v>3.9</v>
      </c>
      <c r="O2549">
        <v>12.5</v>
      </c>
      <c r="Q2549">
        <v>133.72999999999999</v>
      </c>
      <c r="R2549" s="1"/>
      <c r="V2549">
        <v>0</v>
      </c>
      <c r="W2549">
        <v>0</v>
      </c>
      <c r="AF2549">
        <v>0</v>
      </c>
      <c r="AG2549">
        <v>0</v>
      </c>
      <c r="AH2549">
        <v>0</v>
      </c>
      <c r="AI2549">
        <v>12</v>
      </c>
      <c r="AJ2549">
        <v>12</v>
      </c>
      <c r="AM2549">
        <v>0</v>
      </c>
      <c r="AP2549">
        <v>32</v>
      </c>
    </row>
    <row r="2550" spans="1:42" x14ac:dyDescent="0.2">
      <c r="A2550" s="1" t="s">
        <v>53</v>
      </c>
      <c r="B2550">
        <v>1</v>
      </c>
      <c r="C2550" s="1" t="s">
        <v>47</v>
      </c>
      <c r="D2550" s="2">
        <v>45878</v>
      </c>
      <c r="E2550" s="1" t="s">
        <v>576</v>
      </c>
      <c r="F2550" s="1" t="s">
        <v>49</v>
      </c>
      <c r="G2550">
        <v>3</v>
      </c>
      <c r="H2550" t="s">
        <v>76</v>
      </c>
      <c r="I2550">
        <v>0</v>
      </c>
      <c r="J2550" t="s">
        <v>51</v>
      </c>
      <c r="K2550" s="1" t="s">
        <v>49</v>
      </c>
      <c r="L2550">
        <v>8</v>
      </c>
      <c r="M2550">
        <v>126.47999999999999</v>
      </c>
      <c r="N2550">
        <v>2.4</v>
      </c>
      <c r="O2550">
        <v>30</v>
      </c>
      <c r="Q2550">
        <v>124.07999999999998</v>
      </c>
      <c r="R2550" s="1"/>
      <c r="V2550">
        <v>0</v>
      </c>
      <c r="W2550">
        <v>0</v>
      </c>
      <c r="AF2550">
        <v>0</v>
      </c>
      <c r="AG2550">
        <v>0</v>
      </c>
      <c r="AH2550">
        <v>0</v>
      </c>
      <c r="AI2550">
        <v>12</v>
      </c>
      <c r="AJ2550">
        <v>12</v>
      </c>
      <c r="AM2550">
        <v>0</v>
      </c>
      <c r="AP2550">
        <v>32</v>
      </c>
    </row>
    <row r="2551" spans="1:42" x14ac:dyDescent="0.2">
      <c r="A2551" s="1" t="s">
        <v>46</v>
      </c>
      <c r="B2551">
        <v>2</v>
      </c>
      <c r="C2551" s="1" t="s">
        <v>95</v>
      </c>
      <c r="D2551" s="2">
        <v>45878</v>
      </c>
      <c r="E2551" s="1" t="s">
        <v>576</v>
      </c>
      <c r="F2551" s="1" t="s">
        <v>49</v>
      </c>
      <c r="G2551">
        <v>2.5</v>
      </c>
      <c r="H2551" t="s">
        <v>76</v>
      </c>
      <c r="I2551">
        <v>0</v>
      </c>
      <c r="J2551" t="s">
        <v>51</v>
      </c>
      <c r="K2551" s="1" t="s">
        <v>49</v>
      </c>
      <c r="L2551">
        <v>13</v>
      </c>
      <c r="M2551">
        <v>101.27999999999999</v>
      </c>
      <c r="N2551">
        <v>3.25</v>
      </c>
      <c r="Q2551">
        <v>98.029999999999987</v>
      </c>
      <c r="R2551" s="1"/>
      <c r="V2551">
        <v>0</v>
      </c>
      <c r="W2551">
        <v>0</v>
      </c>
      <c r="AF2551">
        <v>0</v>
      </c>
      <c r="AG2551">
        <v>0</v>
      </c>
      <c r="AH2551">
        <v>0</v>
      </c>
      <c r="AI2551">
        <v>12</v>
      </c>
      <c r="AJ2551">
        <v>12</v>
      </c>
      <c r="AM2551">
        <v>0</v>
      </c>
      <c r="AP2551">
        <v>32</v>
      </c>
    </row>
    <row r="2552" spans="1:42" x14ac:dyDescent="0.2">
      <c r="A2552" s="1" t="s">
        <v>53</v>
      </c>
      <c r="B2552">
        <v>2</v>
      </c>
      <c r="C2552" s="1" t="s">
        <v>95</v>
      </c>
      <c r="D2552" s="2">
        <v>45878</v>
      </c>
      <c r="E2552" s="1" t="s">
        <v>576</v>
      </c>
      <c r="F2552" s="1" t="s">
        <v>49</v>
      </c>
      <c r="G2552">
        <v>2.5</v>
      </c>
      <c r="H2552" t="s">
        <v>76</v>
      </c>
      <c r="I2552">
        <v>0</v>
      </c>
      <c r="J2552" t="s">
        <v>51</v>
      </c>
      <c r="K2552" s="1" t="s">
        <v>49</v>
      </c>
      <c r="L2552">
        <v>9</v>
      </c>
      <c r="M2552">
        <v>99.45999999999998</v>
      </c>
      <c r="N2552">
        <v>2.25</v>
      </c>
      <c r="Q2552">
        <v>97.20999999999998</v>
      </c>
      <c r="R2552" s="1"/>
      <c r="V2552">
        <v>0</v>
      </c>
      <c r="W2552">
        <v>0</v>
      </c>
      <c r="AF2552">
        <v>0</v>
      </c>
      <c r="AG2552">
        <v>0</v>
      </c>
      <c r="AH2552">
        <v>0</v>
      </c>
      <c r="AI2552">
        <v>12</v>
      </c>
      <c r="AJ2552">
        <v>12</v>
      </c>
      <c r="AM2552">
        <v>0</v>
      </c>
      <c r="AP2552">
        <v>32</v>
      </c>
    </row>
    <row r="2553" spans="1:42" x14ac:dyDescent="0.2">
      <c r="A2553" s="1" t="s">
        <v>46</v>
      </c>
      <c r="B2553">
        <v>3</v>
      </c>
      <c r="C2553" s="1" t="s">
        <v>55</v>
      </c>
      <c r="D2553" s="2">
        <v>45878</v>
      </c>
      <c r="E2553" s="1" t="s">
        <v>576</v>
      </c>
      <c r="F2553" s="1" t="s">
        <v>49</v>
      </c>
      <c r="G2553">
        <v>7</v>
      </c>
      <c r="H2553">
        <v>5</v>
      </c>
      <c r="I2553">
        <v>0</v>
      </c>
      <c r="J2553" t="s">
        <v>51</v>
      </c>
      <c r="K2553" s="1" t="s">
        <v>49</v>
      </c>
      <c r="L2553">
        <v>8</v>
      </c>
      <c r="M2553">
        <v>262.14</v>
      </c>
      <c r="N2553">
        <v>5.6</v>
      </c>
      <c r="Q2553">
        <v>256.53999999999996</v>
      </c>
      <c r="R2553" s="1"/>
      <c r="V2553">
        <v>0</v>
      </c>
      <c r="W2553">
        <v>0</v>
      </c>
      <c r="AF2553">
        <v>0</v>
      </c>
      <c r="AG2553">
        <v>0</v>
      </c>
      <c r="AH2553">
        <v>0</v>
      </c>
      <c r="AI2553">
        <v>12</v>
      </c>
      <c r="AJ2553">
        <v>12</v>
      </c>
      <c r="AM2553">
        <v>0</v>
      </c>
      <c r="AP2553">
        <v>32</v>
      </c>
    </row>
    <row r="2554" spans="1:42" x14ac:dyDescent="0.2">
      <c r="A2554" s="1" t="s">
        <v>53</v>
      </c>
      <c r="B2554">
        <v>3</v>
      </c>
      <c r="C2554" s="1" t="s">
        <v>55</v>
      </c>
      <c r="D2554" s="2">
        <v>45878</v>
      </c>
      <c r="E2554" s="1" t="s">
        <v>576</v>
      </c>
      <c r="F2554" s="1" t="s">
        <v>49</v>
      </c>
      <c r="G2554">
        <v>7</v>
      </c>
      <c r="H2554">
        <v>5</v>
      </c>
      <c r="I2554">
        <v>0</v>
      </c>
      <c r="J2554" t="s">
        <v>51</v>
      </c>
      <c r="K2554" s="1" t="s">
        <v>49</v>
      </c>
      <c r="L2554">
        <v>7</v>
      </c>
      <c r="M2554">
        <v>265.68</v>
      </c>
      <c r="N2554">
        <v>4.8999999999999995</v>
      </c>
      <c r="Q2554">
        <v>260.78000000000003</v>
      </c>
      <c r="R2554" s="1"/>
      <c r="V2554">
        <v>0</v>
      </c>
      <c r="W2554">
        <v>0</v>
      </c>
      <c r="AF2554">
        <v>0</v>
      </c>
      <c r="AG2554">
        <v>0</v>
      </c>
      <c r="AH2554">
        <v>0</v>
      </c>
      <c r="AI2554">
        <v>12</v>
      </c>
      <c r="AJ2554">
        <v>12</v>
      </c>
      <c r="AM2554">
        <v>0</v>
      </c>
      <c r="AP2554">
        <v>32</v>
      </c>
    </row>
    <row r="2555" spans="1:42" x14ac:dyDescent="0.2">
      <c r="A2555" s="1" t="s">
        <v>46</v>
      </c>
      <c r="B2555">
        <v>4</v>
      </c>
      <c r="C2555" s="1" t="s">
        <v>778</v>
      </c>
      <c r="D2555" s="2">
        <v>45878</v>
      </c>
      <c r="E2555" s="1" t="s">
        <v>779</v>
      </c>
      <c r="F2555" s="1" t="s">
        <v>49</v>
      </c>
      <c r="G2555">
        <v>16</v>
      </c>
      <c r="H2555" t="s">
        <v>76</v>
      </c>
      <c r="I2555">
        <v>0</v>
      </c>
      <c r="J2555">
        <v>2000</v>
      </c>
      <c r="K2555" s="1" t="s">
        <v>49</v>
      </c>
      <c r="L2555">
        <v>16</v>
      </c>
      <c r="M2555">
        <v>775.13999999999987</v>
      </c>
      <c r="N2555">
        <v>28.8</v>
      </c>
      <c r="Q2555">
        <v>746.33999999999992</v>
      </c>
      <c r="R2555" s="1"/>
      <c r="V2555">
        <v>0</v>
      </c>
      <c r="W2555">
        <v>0</v>
      </c>
      <c r="AF2555">
        <v>0</v>
      </c>
      <c r="AG2555">
        <v>0</v>
      </c>
      <c r="AH2555">
        <v>0</v>
      </c>
      <c r="AI2555">
        <v>12</v>
      </c>
      <c r="AJ2555">
        <v>12</v>
      </c>
      <c r="AM2555">
        <v>0</v>
      </c>
      <c r="AP2555">
        <v>32</v>
      </c>
    </row>
    <row r="2556" spans="1:42" x14ac:dyDescent="0.2">
      <c r="A2556" s="1" t="s">
        <v>53</v>
      </c>
      <c r="B2556">
        <v>4</v>
      </c>
      <c r="C2556" s="1" t="s">
        <v>778</v>
      </c>
      <c r="D2556" s="2">
        <v>45878</v>
      </c>
      <c r="E2556" s="1" t="s">
        <v>779</v>
      </c>
      <c r="F2556" s="1" t="s">
        <v>49</v>
      </c>
      <c r="G2556">
        <v>16</v>
      </c>
      <c r="H2556" t="s">
        <v>76</v>
      </c>
      <c r="I2556">
        <v>0</v>
      </c>
      <c r="J2556">
        <v>2000</v>
      </c>
      <c r="K2556" s="1" t="s">
        <v>49</v>
      </c>
      <c r="L2556">
        <v>4</v>
      </c>
      <c r="M2556">
        <v>202.98000000000002</v>
      </c>
      <c r="N2556">
        <v>7.2</v>
      </c>
      <c r="Q2556">
        <v>195.78000000000003</v>
      </c>
      <c r="R2556" s="1"/>
      <c r="V2556">
        <v>0</v>
      </c>
      <c r="W2556">
        <v>0</v>
      </c>
      <c r="AF2556">
        <v>0</v>
      </c>
      <c r="AG2556">
        <v>0</v>
      </c>
      <c r="AH2556">
        <v>0</v>
      </c>
      <c r="AI2556">
        <v>12</v>
      </c>
      <c r="AJ2556">
        <v>12</v>
      </c>
      <c r="AM2556">
        <v>0</v>
      </c>
      <c r="AP2556">
        <v>32</v>
      </c>
    </row>
    <row r="2557" spans="1:42" x14ac:dyDescent="0.2">
      <c r="A2557" s="1" t="s">
        <v>53</v>
      </c>
      <c r="B2557">
        <v>4</v>
      </c>
      <c r="C2557" s="1" t="s">
        <v>70</v>
      </c>
      <c r="D2557" s="2">
        <v>45878</v>
      </c>
      <c r="E2557" s="1" t="s">
        <v>576</v>
      </c>
      <c r="F2557" s="1" t="s">
        <v>49</v>
      </c>
      <c r="G2557">
        <v>16</v>
      </c>
      <c r="H2557">
        <v>5</v>
      </c>
      <c r="I2557">
        <v>0</v>
      </c>
      <c r="J2557" t="s">
        <v>51</v>
      </c>
      <c r="K2557" s="1" t="s">
        <v>49</v>
      </c>
      <c r="L2557">
        <v>12</v>
      </c>
      <c r="M2557">
        <v>640.01</v>
      </c>
      <c r="N2557">
        <v>22.799999999999997</v>
      </c>
      <c r="Q2557">
        <v>617.21</v>
      </c>
      <c r="R2557" s="1"/>
      <c r="V2557">
        <v>0</v>
      </c>
      <c r="W2557">
        <v>0</v>
      </c>
      <c r="AF2557">
        <v>0</v>
      </c>
      <c r="AG2557">
        <v>0</v>
      </c>
      <c r="AH2557">
        <v>0</v>
      </c>
      <c r="AI2557">
        <v>12</v>
      </c>
      <c r="AJ2557">
        <v>12</v>
      </c>
      <c r="AM2557">
        <v>0</v>
      </c>
      <c r="AP2557">
        <v>32</v>
      </c>
    </row>
    <row r="2558" spans="1:42" x14ac:dyDescent="0.2">
      <c r="A2558" s="1" t="s">
        <v>46</v>
      </c>
      <c r="B2558">
        <v>5</v>
      </c>
      <c r="C2558" s="1" t="s">
        <v>66</v>
      </c>
      <c r="D2558" s="2">
        <v>45878</v>
      </c>
      <c r="E2558" s="1" t="s">
        <v>576</v>
      </c>
      <c r="F2558" s="1" t="s">
        <v>49</v>
      </c>
      <c r="G2558">
        <v>10</v>
      </c>
      <c r="H2558">
        <v>5</v>
      </c>
      <c r="I2558">
        <v>0</v>
      </c>
      <c r="J2558" t="s">
        <v>51</v>
      </c>
      <c r="K2558" s="1" t="s">
        <v>49</v>
      </c>
      <c r="L2558">
        <v>11</v>
      </c>
      <c r="M2558">
        <v>415.55</v>
      </c>
      <c r="N2558">
        <v>13.2</v>
      </c>
      <c r="Q2558">
        <v>402.35</v>
      </c>
      <c r="R2558" s="1"/>
      <c r="V2558">
        <v>0</v>
      </c>
      <c r="W2558">
        <v>0</v>
      </c>
      <c r="AF2558">
        <v>0</v>
      </c>
      <c r="AG2558">
        <v>0</v>
      </c>
      <c r="AH2558">
        <v>0</v>
      </c>
      <c r="AI2558">
        <v>12</v>
      </c>
      <c r="AJ2558">
        <v>12</v>
      </c>
      <c r="AM2558">
        <v>0</v>
      </c>
      <c r="AP2558">
        <v>32</v>
      </c>
    </row>
    <row r="2559" spans="1:42" x14ac:dyDescent="0.2">
      <c r="A2559" s="1" t="s">
        <v>53</v>
      </c>
      <c r="B2559">
        <v>5</v>
      </c>
      <c r="C2559" s="1" t="s">
        <v>66</v>
      </c>
      <c r="D2559" s="2">
        <v>45878</v>
      </c>
      <c r="E2559" s="1" t="s">
        <v>576</v>
      </c>
      <c r="F2559" s="1" t="s">
        <v>49</v>
      </c>
      <c r="G2559">
        <v>10</v>
      </c>
      <c r="H2559">
        <v>5</v>
      </c>
      <c r="I2559">
        <v>0</v>
      </c>
      <c r="J2559" t="s">
        <v>51</v>
      </c>
      <c r="K2559" s="1" t="s">
        <v>49</v>
      </c>
      <c r="L2559">
        <v>8</v>
      </c>
      <c r="M2559">
        <v>408.71</v>
      </c>
      <c r="N2559">
        <v>9.6</v>
      </c>
      <c r="Q2559">
        <v>399.10999999999996</v>
      </c>
      <c r="R2559" s="1"/>
      <c r="V2559">
        <v>0</v>
      </c>
      <c r="W2559">
        <v>0</v>
      </c>
      <c r="AF2559">
        <v>0</v>
      </c>
      <c r="AG2559">
        <v>0</v>
      </c>
      <c r="AH2559">
        <v>0</v>
      </c>
      <c r="AI2559">
        <v>12</v>
      </c>
      <c r="AJ2559">
        <v>12</v>
      </c>
      <c r="AM2559">
        <v>0</v>
      </c>
      <c r="AP2559">
        <v>32</v>
      </c>
    </row>
    <row r="2560" spans="1:42" x14ac:dyDescent="0.2">
      <c r="A2560" s="1" t="s">
        <v>46</v>
      </c>
      <c r="B2560">
        <v>1</v>
      </c>
      <c r="C2560" s="1" t="s">
        <v>118</v>
      </c>
      <c r="D2560" s="2">
        <v>45879</v>
      </c>
      <c r="E2560" s="1" t="s">
        <v>576</v>
      </c>
      <c r="F2560" s="1" t="s">
        <v>49</v>
      </c>
      <c r="G2560">
        <v>3.5</v>
      </c>
      <c r="H2560" t="s">
        <v>76</v>
      </c>
      <c r="I2560">
        <v>0</v>
      </c>
      <c r="J2560" t="s">
        <v>51</v>
      </c>
      <c r="K2560" s="1" t="s">
        <v>49</v>
      </c>
      <c r="L2560">
        <v>9</v>
      </c>
      <c r="M2560">
        <v>125.18</v>
      </c>
      <c r="N2560">
        <v>3.15</v>
      </c>
      <c r="O2560">
        <v>25</v>
      </c>
      <c r="Q2560">
        <v>122.03</v>
      </c>
      <c r="R2560" s="1"/>
      <c r="V2560">
        <v>0</v>
      </c>
      <c r="W2560">
        <v>0</v>
      </c>
      <c r="AF2560">
        <v>0</v>
      </c>
      <c r="AG2560">
        <v>0</v>
      </c>
      <c r="AH2560">
        <v>0</v>
      </c>
      <c r="AI2560">
        <v>12</v>
      </c>
      <c r="AJ2560">
        <v>12</v>
      </c>
      <c r="AL2560">
        <v>1950</v>
      </c>
      <c r="AM2560">
        <v>0</v>
      </c>
      <c r="AP2560">
        <v>32</v>
      </c>
    </row>
    <row r="2561" spans="1:42" x14ac:dyDescent="0.2">
      <c r="A2561" s="1" t="s">
        <v>53</v>
      </c>
      <c r="B2561">
        <v>1</v>
      </c>
      <c r="C2561" s="1" t="s">
        <v>118</v>
      </c>
      <c r="D2561" s="2">
        <v>45879</v>
      </c>
      <c r="E2561" s="1" t="s">
        <v>576</v>
      </c>
      <c r="F2561" s="1" t="s">
        <v>49</v>
      </c>
      <c r="G2561">
        <v>3.5</v>
      </c>
      <c r="H2561" t="s">
        <v>76</v>
      </c>
      <c r="I2561">
        <v>0</v>
      </c>
      <c r="J2561" t="s">
        <v>51</v>
      </c>
      <c r="K2561" s="1" t="s">
        <v>49</v>
      </c>
      <c r="L2561">
        <v>11</v>
      </c>
      <c r="M2561">
        <v>134.04</v>
      </c>
      <c r="N2561">
        <v>3.8499999999999996</v>
      </c>
      <c r="O2561">
        <v>12</v>
      </c>
      <c r="Q2561">
        <v>130.19</v>
      </c>
      <c r="R2561" s="1"/>
      <c r="V2561">
        <v>0</v>
      </c>
      <c r="W2561">
        <v>0</v>
      </c>
      <c r="AF2561">
        <v>0</v>
      </c>
      <c r="AG2561">
        <v>0</v>
      </c>
      <c r="AH2561">
        <v>0</v>
      </c>
      <c r="AI2561">
        <v>12</v>
      </c>
      <c r="AJ2561">
        <v>12</v>
      </c>
      <c r="AM2561">
        <v>0</v>
      </c>
      <c r="AP2561">
        <v>32</v>
      </c>
    </row>
    <row r="2562" spans="1:42" x14ac:dyDescent="0.2">
      <c r="A2562" s="1" t="s">
        <v>46</v>
      </c>
      <c r="B2562">
        <v>2</v>
      </c>
      <c r="C2562" s="1" t="s">
        <v>95</v>
      </c>
      <c r="D2562" s="2">
        <v>45879</v>
      </c>
      <c r="E2562" s="1" t="s">
        <v>576</v>
      </c>
      <c r="F2562" s="1" t="s">
        <v>49</v>
      </c>
      <c r="G2562">
        <v>2.5</v>
      </c>
      <c r="H2562" t="s">
        <v>76</v>
      </c>
      <c r="I2562">
        <v>0</v>
      </c>
      <c r="J2562" t="s">
        <v>51</v>
      </c>
      <c r="K2562" s="1" t="s">
        <v>49</v>
      </c>
      <c r="L2562">
        <v>10</v>
      </c>
      <c r="M2562">
        <v>93.11999999999999</v>
      </c>
      <c r="N2562">
        <v>2.5</v>
      </c>
      <c r="Q2562">
        <v>90.61999999999999</v>
      </c>
      <c r="R2562" s="1"/>
      <c r="V2562">
        <v>0</v>
      </c>
      <c r="W2562">
        <v>0</v>
      </c>
      <c r="AF2562">
        <v>0</v>
      </c>
      <c r="AG2562">
        <v>0</v>
      </c>
      <c r="AH2562">
        <v>0</v>
      </c>
      <c r="AI2562">
        <v>12</v>
      </c>
      <c r="AJ2562">
        <v>12</v>
      </c>
      <c r="AM2562">
        <v>0</v>
      </c>
      <c r="AP2562">
        <v>32</v>
      </c>
    </row>
    <row r="2563" spans="1:42" x14ac:dyDescent="0.2">
      <c r="A2563" s="1" t="s">
        <v>53</v>
      </c>
      <c r="B2563">
        <v>2</v>
      </c>
      <c r="C2563" s="1" t="s">
        <v>95</v>
      </c>
      <c r="D2563" s="2">
        <v>45879</v>
      </c>
      <c r="E2563" s="1" t="s">
        <v>576</v>
      </c>
      <c r="F2563" s="1" t="s">
        <v>49</v>
      </c>
      <c r="G2563">
        <v>2.5</v>
      </c>
      <c r="H2563" t="s">
        <v>76</v>
      </c>
      <c r="I2563">
        <v>0</v>
      </c>
      <c r="J2563" t="s">
        <v>51</v>
      </c>
      <c r="K2563" s="1" t="s">
        <v>49</v>
      </c>
      <c r="L2563">
        <v>12</v>
      </c>
      <c r="M2563">
        <v>116.64999999999999</v>
      </c>
      <c r="N2563">
        <v>3</v>
      </c>
      <c r="Q2563">
        <v>113.64999999999999</v>
      </c>
      <c r="R2563" s="1"/>
      <c r="V2563">
        <v>0</v>
      </c>
      <c r="W2563">
        <v>0</v>
      </c>
      <c r="AF2563">
        <v>0</v>
      </c>
      <c r="AG2563">
        <v>0</v>
      </c>
      <c r="AH2563">
        <v>0</v>
      </c>
      <c r="AI2563">
        <v>12</v>
      </c>
      <c r="AJ2563">
        <v>12</v>
      </c>
      <c r="AM2563">
        <v>0</v>
      </c>
      <c r="AP2563">
        <v>32</v>
      </c>
    </row>
    <row r="2564" spans="1:42" x14ac:dyDescent="0.2">
      <c r="A2564" s="1" t="s">
        <v>46</v>
      </c>
      <c r="B2564">
        <v>3</v>
      </c>
      <c r="C2564" s="1" t="s">
        <v>55</v>
      </c>
      <c r="D2564" s="2">
        <v>45879</v>
      </c>
      <c r="E2564" s="1" t="s">
        <v>576</v>
      </c>
      <c r="F2564" s="1" t="s">
        <v>49</v>
      </c>
      <c r="G2564">
        <v>7</v>
      </c>
      <c r="H2564">
        <v>5</v>
      </c>
      <c r="I2564">
        <v>0</v>
      </c>
      <c r="J2564" t="s">
        <v>51</v>
      </c>
      <c r="K2564" s="1" t="s">
        <v>49</v>
      </c>
      <c r="L2564">
        <v>9</v>
      </c>
      <c r="M2564">
        <v>346.28</v>
      </c>
      <c r="N2564">
        <v>6.3</v>
      </c>
      <c r="Q2564">
        <v>339.97999999999996</v>
      </c>
      <c r="R2564" s="1"/>
      <c r="V2564">
        <v>0</v>
      </c>
      <c r="W2564">
        <v>0</v>
      </c>
      <c r="AF2564">
        <v>0</v>
      </c>
      <c r="AG2564">
        <v>0</v>
      </c>
      <c r="AH2564">
        <v>0</v>
      </c>
      <c r="AI2564">
        <v>12</v>
      </c>
      <c r="AJ2564">
        <v>12</v>
      </c>
      <c r="AM2564">
        <v>0</v>
      </c>
      <c r="AP2564">
        <v>32</v>
      </c>
    </row>
    <row r="2565" spans="1:42" x14ac:dyDescent="0.2">
      <c r="A2565" s="1" t="s">
        <v>53</v>
      </c>
      <c r="B2565">
        <v>3</v>
      </c>
      <c r="C2565" s="1" t="s">
        <v>55</v>
      </c>
      <c r="D2565" s="2">
        <v>45879</v>
      </c>
      <c r="E2565" s="1" t="s">
        <v>576</v>
      </c>
      <c r="F2565" s="1" t="s">
        <v>49</v>
      </c>
      <c r="G2565">
        <v>7</v>
      </c>
      <c r="H2565">
        <v>5</v>
      </c>
      <c r="I2565">
        <v>0</v>
      </c>
      <c r="J2565" t="s">
        <v>51</v>
      </c>
      <c r="K2565" s="1" t="s">
        <v>49</v>
      </c>
      <c r="L2565">
        <v>9</v>
      </c>
      <c r="M2565">
        <v>323.82</v>
      </c>
      <c r="N2565">
        <v>6.3</v>
      </c>
      <c r="Q2565">
        <v>317.52</v>
      </c>
      <c r="R2565" s="1"/>
      <c r="V2565">
        <v>0</v>
      </c>
      <c r="W2565">
        <v>0</v>
      </c>
      <c r="AF2565">
        <v>0</v>
      </c>
      <c r="AG2565">
        <v>0</v>
      </c>
      <c r="AH2565">
        <v>0</v>
      </c>
      <c r="AI2565">
        <v>12</v>
      </c>
      <c r="AJ2565">
        <v>12</v>
      </c>
      <c r="AM2565">
        <v>0</v>
      </c>
      <c r="AP2565">
        <v>32</v>
      </c>
    </row>
    <row r="2566" spans="1:42" x14ac:dyDescent="0.2">
      <c r="A2566" s="1" t="s">
        <v>46</v>
      </c>
      <c r="B2566">
        <v>4</v>
      </c>
      <c r="C2566" s="1" t="s">
        <v>70</v>
      </c>
      <c r="D2566" s="2">
        <v>45879</v>
      </c>
      <c r="E2566" s="1" t="s">
        <v>576</v>
      </c>
      <c r="F2566" s="1" t="s">
        <v>49</v>
      </c>
      <c r="G2566">
        <v>16</v>
      </c>
      <c r="H2566">
        <v>5</v>
      </c>
      <c r="I2566">
        <v>0</v>
      </c>
      <c r="J2566" t="s">
        <v>51</v>
      </c>
      <c r="K2566" s="1" t="s">
        <v>49</v>
      </c>
      <c r="L2566">
        <v>2</v>
      </c>
      <c r="M2566">
        <v>109.17</v>
      </c>
      <c r="N2566">
        <v>3.2</v>
      </c>
      <c r="Q2566">
        <v>105.97</v>
      </c>
      <c r="R2566" s="1"/>
      <c r="V2566">
        <v>0</v>
      </c>
      <c r="W2566">
        <v>0</v>
      </c>
      <c r="AF2566">
        <v>0</v>
      </c>
      <c r="AG2566">
        <v>0</v>
      </c>
      <c r="AH2566">
        <v>0</v>
      </c>
      <c r="AI2566">
        <v>12</v>
      </c>
      <c r="AJ2566">
        <v>12</v>
      </c>
      <c r="AM2566">
        <v>0</v>
      </c>
      <c r="AP2566">
        <v>32</v>
      </c>
    </row>
    <row r="2567" spans="1:42" x14ac:dyDescent="0.2">
      <c r="A2567" s="1" t="s">
        <v>46</v>
      </c>
      <c r="B2567">
        <v>4</v>
      </c>
      <c r="C2567" s="1" t="s">
        <v>782</v>
      </c>
      <c r="D2567" s="2">
        <v>45879</v>
      </c>
      <c r="E2567" s="1" t="s">
        <v>783</v>
      </c>
      <c r="F2567" s="1" t="s">
        <v>49</v>
      </c>
      <c r="G2567">
        <v>16</v>
      </c>
      <c r="H2567" t="s">
        <v>241</v>
      </c>
      <c r="I2567" t="s">
        <v>135</v>
      </c>
      <c r="J2567">
        <v>1000</v>
      </c>
      <c r="K2567" s="1" t="s">
        <v>49</v>
      </c>
      <c r="L2567">
        <v>12</v>
      </c>
      <c r="M2567">
        <v>639.53</v>
      </c>
      <c r="N2567">
        <v>21.6</v>
      </c>
      <c r="Q2567">
        <v>617.92999999999995</v>
      </c>
      <c r="R2567" s="1"/>
      <c r="V2567">
        <v>0</v>
      </c>
      <c r="W2567">
        <v>0</v>
      </c>
      <c r="AF2567">
        <v>0</v>
      </c>
      <c r="AG2567">
        <v>0</v>
      </c>
      <c r="AH2567">
        <v>0</v>
      </c>
      <c r="AI2567">
        <v>12</v>
      </c>
      <c r="AJ2567">
        <v>12</v>
      </c>
      <c r="AM2567">
        <v>0</v>
      </c>
      <c r="AP2567">
        <v>32</v>
      </c>
    </row>
    <row r="2568" spans="1:42" x14ac:dyDescent="0.2">
      <c r="A2568" s="1" t="s">
        <v>53</v>
      </c>
      <c r="B2568">
        <v>4</v>
      </c>
      <c r="C2568" s="1" t="s">
        <v>782</v>
      </c>
      <c r="D2568" s="2">
        <v>45879</v>
      </c>
      <c r="E2568" s="1" t="s">
        <v>783</v>
      </c>
      <c r="F2568" s="1" t="s">
        <v>49</v>
      </c>
      <c r="G2568">
        <v>16</v>
      </c>
      <c r="H2568" t="s">
        <v>241</v>
      </c>
      <c r="I2568" t="s">
        <v>135</v>
      </c>
      <c r="J2568">
        <v>1000</v>
      </c>
      <c r="K2568" s="1" t="s">
        <v>49</v>
      </c>
      <c r="L2568">
        <v>13</v>
      </c>
      <c r="M2568">
        <v>624.32000000000005</v>
      </c>
      <c r="N2568">
        <v>24.7</v>
      </c>
      <c r="Q2568">
        <v>599.62</v>
      </c>
      <c r="R2568" s="1"/>
      <c r="V2568">
        <v>0</v>
      </c>
      <c r="W2568">
        <v>0</v>
      </c>
      <c r="AF2568">
        <v>0</v>
      </c>
      <c r="AG2568">
        <v>0</v>
      </c>
      <c r="AH2568">
        <v>0</v>
      </c>
      <c r="AI2568">
        <v>12</v>
      </c>
      <c r="AJ2568">
        <v>12</v>
      </c>
      <c r="AM2568">
        <v>0</v>
      </c>
      <c r="AP2568">
        <v>32</v>
      </c>
    </row>
    <row r="2569" spans="1:42" x14ac:dyDescent="0.2">
      <c r="A2569" s="1" t="s">
        <v>53</v>
      </c>
      <c r="B2569">
        <v>4</v>
      </c>
      <c r="C2569" s="1" t="s">
        <v>70</v>
      </c>
      <c r="D2569" s="2">
        <v>45879</v>
      </c>
      <c r="E2569" s="1" t="s">
        <v>576</v>
      </c>
      <c r="F2569" s="1" t="s">
        <v>49</v>
      </c>
      <c r="G2569">
        <v>16</v>
      </c>
      <c r="H2569">
        <v>5</v>
      </c>
      <c r="I2569">
        <v>0</v>
      </c>
      <c r="J2569" t="s">
        <v>51</v>
      </c>
      <c r="K2569" s="1" t="s">
        <v>49</v>
      </c>
      <c r="L2569">
        <v>2</v>
      </c>
      <c r="M2569">
        <v>91.960000000000008</v>
      </c>
      <c r="N2569">
        <v>3.2</v>
      </c>
      <c r="Q2569">
        <v>88.76</v>
      </c>
      <c r="R2569" s="1"/>
      <c r="V2569">
        <v>0</v>
      </c>
      <c r="W2569">
        <v>0</v>
      </c>
      <c r="AF2569">
        <v>0</v>
      </c>
      <c r="AG2569">
        <v>0</v>
      </c>
      <c r="AH2569">
        <v>0</v>
      </c>
      <c r="AI2569">
        <v>12</v>
      </c>
      <c r="AJ2569">
        <v>12</v>
      </c>
      <c r="AM2569">
        <v>0</v>
      </c>
      <c r="AP2569">
        <v>32</v>
      </c>
    </row>
    <row r="2570" spans="1:42" x14ac:dyDescent="0.2">
      <c r="A2570" s="1" t="s">
        <v>46</v>
      </c>
      <c r="B2570">
        <v>5</v>
      </c>
      <c r="C2570" s="1" t="s">
        <v>66</v>
      </c>
      <c r="D2570" s="2">
        <v>45879</v>
      </c>
      <c r="E2570" s="1" t="s">
        <v>576</v>
      </c>
      <c r="F2570" s="1" t="s">
        <v>49</v>
      </c>
      <c r="G2570">
        <v>10</v>
      </c>
      <c r="H2570">
        <v>5</v>
      </c>
      <c r="I2570">
        <v>0</v>
      </c>
      <c r="J2570" t="s">
        <v>51</v>
      </c>
      <c r="K2570" s="1" t="s">
        <v>49</v>
      </c>
      <c r="L2570">
        <v>5</v>
      </c>
      <c r="M2570">
        <v>265.33999999999997</v>
      </c>
      <c r="N2570">
        <v>6</v>
      </c>
      <c r="Q2570">
        <v>259.33999999999997</v>
      </c>
      <c r="R2570" s="1"/>
      <c r="S2570">
        <v>20</v>
      </c>
      <c r="V2570">
        <v>20</v>
      </c>
      <c r="W2570">
        <v>0.33333333333333331</v>
      </c>
      <c r="AD2570">
        <v>30</v>
      </c>
      <c r="AF2570">
        <v>30</v>
      </c>
      <c r="AG2570">
        <v>0.5</v>
      </c>
      <c r="AH2570">
        <v>0.83333333333333326</v>
      </c>
      <c r="AI2570">
        <v>11.166666666666666</v>
      </c>
      <c r="AJ2570">
        <v>12</v>
      </c>
      <c r="AM2570">
        <v>0</v>
      </c>
      <c r="AP2570">
        <v>32</v>
      </c>
    </row>
    <row r="2571" spans="1:42" x14ac:dyDescent="0.2">
      <c r="A2571" s="1" t="s">
        <v>46</v>
      </c>
      <c r="B2571">
        <v>5</v>
      </c>
      <c r="C2571" s="1" t="s">
        <v>58</v>
      </c>
      <c r="D2571" s="2">
        <v>45879</v>
      </c>
      <c r="E2571" s="1" t="s">
        <v>576</v>
      </c>
      <c r="F2571" s="1" t="s">
        <v>49</v>
      </c>
      <c r="G2571">
        <v>12</v>
      </c>
      <c r="H2571">
        <v>5</v>
      </c>
      <c r="I2571">
        <v>0</v>
      </c>
      <c r="J2571" t="s">
        <v>51</v>
      </c>
      <c r="K2571" s="1" t="s">
        <v>49</v>
      </c>
      <c r="L2571">
        <v>6</v>
      </c>
      <c r="M2571">
        <v>265.28999999999996</v>
      </c>
      <c r="N2571">
        <v>7.1999999999999993</v>
      </c>
      <c r="Q2571">
        <v>258.08999999999997</v>
      </c>
      <c r="R2571" s="1"/>
      <c r="V2571">
        <v>0</v>
      </c>
      <c r="W2571">
        <v>0</v>
      </c>
      <c r="AF2571">
        <v>0</v>
      </c>
      <c r="AG2571">
        <v>0</v>
      </c>
      <c r="AH2571">
        <v>0</v>
      </c>
      <c r="AI2571">
        <v>12</v>
      </c>
      <c r="AJ2571">
        <v>12</v>
      </c>
      <c r="AM2571">
        <v>0</v>
      </c>
      <c r="AP2571">
        <v>32</v>
      </c>
    </row>
    <row r="2572" spans="1:42" x14ac:dyDescent="0.2">
      <c r="A2572" s="1" t="s">
        <v>53</v>
      </c>
      <c r="B2572">
        <v>5</v>
      </c>
      <c r="C2572" s="1" t="s">
        <v>58</v>
      </c>
      <c r="D2572" s="2">
        <v>45879</v>
      </c>
      <c r="E2572" s="1" t="s">
        <v>576</v>
      </c>
      <c r="F2572" s="1" t="s">
        <v>49</v>
      </c>
      <c r="G2572">
        <v>12</v>
      </c>
      <c r="H2572">
        <v>5</v>
      </c>
      <c r="I2572">
        <v>0</v>
      </c>
      <c r="J2572" t="s">
        <v>51</v>
      </c>
      <c r="K2572" s="1" t="s">
        <v>49</v>
      </c>
      <c r="L2572">
        <v>11</v>
      </c>
      <c r="M2572">
        <v>514.05999999999995</v>
      </c>
      <c r="N2572">
        <v>13.2</v>
      </c>
      <c r="Q2572">
        <v>500.85999999999996</v>
      </c>
      <c r="R2572" s="1"/>
      <c r="V2572">
        <v>0</v>
      </c>
      <c r="W2572">
        <v>0</v>
      </c>
      <c r="AF2572">
        <v>0</v>
      </c>
      <c r="AG2572">
        <v>0</v>
      </c>
      <c r="AH2572">
        <v>0</v>
      </c>
      <c r="AI2572">
        <v>12</v>
      </c>
      <c r="AJ2572">
        <v>12</v>
      </c>
      <c r="AM2572">
        <v>0</v>
      </c>
      <c r="AP2572">
        <v>32</v>
      </c>
    </row>
    <row r="2573" spans="1:42" x14ac:dyDescent="0.2">
      <c r="A2573" s="1" t="s">
        <v>46</v>
      </c>
      <c r="B2573">
        <v>1</v>
      </c>
      <c r="C2573" s="1" t="s">
        <v>125</v>
      </c>
      <c r="D2573" s="2">
        <v>45880</v>
      </c>
      <c r="E2573" s="1" t="s">
        <v>585</v>
      </c>
      <c r="F2573" s="1" t="s">
        <v>49</v>
      </c>
      <c r="G2573">
        <v>3.5</v>
      </c>
      <c r="H2573">
        <v>4.5</v>
      </c>
      <c r="I2573">
        <v>0</v>
      </c>
      <c r="J2573">
        <v>150</v>
      </c>
      <c r="K2573" s="1" t="s">
        <v>49</v>
      </c>
      <c r="L2573">
        <v>2</v>
      </c>
      <c r="M2573">
        <v>28.56</v>
      </c>
      <c r="N2573">
        <v>0.7</v>
      </c>
      <c r="O2573">
        <v>25</v>
      </c>
      <c r="Q2573">
        <v>27.86</v>
      </c>
      <c r="R2573" s="1"/>
      <c r="S2573">
        <v>20</v>
      </c>
      <c r="V2573">
        <v>20</v>
      </c>
      <c r="W2573">
        <v>0.33333333333333331</v>
      </c>
      <c r="AF2573">
        <v>0</v>
      </c>
      <c r="AG2573">
        <v>0</v>
      </c>
      <c r="AH2573">
        <v>0.33333333333333331</v>
      </c>
      <c r="AI2573">
        <v>11.666666666666666</v>
      </c>
      <c r="AJ2573">
        <v>12</v>
      </c>
      <c r="AM2573">
        <v>0</v>
      </c>
      <c r="AP2573">
        <v>32</v>
      </c>
    </row>
    <row r="2574" spans="1:42" x14ac:dyDescent="0.2">
      <c r="A2574" s="1" t="s">
        <v>46</v>
      </c>
      <c r="B2574">
        <v>1</v>
      </c>
      <c r="C2574" s="1" t="s">
        <v>255</v>
      </c>
      <c r="D2574" s="2">
        <v>45880</v>
      </c>
      <c r="E2574" s="1" t="s">
        <v>784</v>
      </c>
      <c r="F2574" s="1" t="s">
        <v>49</v>
      </c>
      <c r="G2574">
        <v>4.5</v>
      </c>
      <c r="H2574">
        <v>4.5</v>
      </c>
      <c r="I2574">
        <v>0</v>
      </c>
      <c r="J2574">
        <v>250</v>
      </c>
      <c r="K2574" s="1" t="s">
        <v>49</v>
      </c>
      <c r="L2574">
        <v>4</v>
      </c>
      <c r="M2574">
        <v>56.2</v>
      </c>
      <c r="N2574">
        <v>1.8</v>
      </c>
      <c r="O2574">
        <v>30</v>
      </c>
      <c r="Q2574">
        <v>54.400000000000006</v>
      </c>
      <c r="R2574" s="1"/>
      <c r="V2574">
        <v>0</v>
      </c>
      <c r="W2574">
        <v>0</v>
      </c>
      <c r="AF2574">
        <v>0</v>
      </c>
      <c r="AG2574">
        <v>0</v>
      </c>
      <c r="AH2574">
        <v>0</v>
      </c>
      <c r="AI2574">
        <v>12</v>
      </c>
      <c r="AJ2574">
        <v>12</v>
      </c>
      <c r="AM2574">
        <v>0</v>
      </c>
      <c r="AP2574">
        <v>32</v>
      </c>
    </row>
    <row r="2575" spans="1:42" x14ac:dyDescent="0.2">
      <c r="A2575" s="1" t="s">
        <v>53</v>
      </c>
      <c r="B2575">
        <v>1</v>
      </c>
      <c r="C2575" s="1" t="s">
        <v>785</v>
      </c>
      <c r="D2575" s="2">
        <v>45880</v>
      </c>
      <c r="E2575" s="1" t="s">
        <v>51</v>
      </c>
      <c r="F2575" s="1" t="s">
        <v>51</v>
      </c>
      <c r="G2575" t="s">
        <v>51</v>
      </c>
      <c r="H2575" t="s">
        <v>51</v>
      </c>
      <c r="I2575" t="s">
        <v>51</v>
      </c>
      <c r="J2575" t="s">
        <v>51</v>
      </c>
      <c r="K2575" s="1" t="s">
        <v>49</v>
      </c>
      <c r="L2575">
        <v>8</v>
      </c>
      <c r="M2575">
        <v>125.8</v>
      </c>
      <c r="N2575">
        <v>3.6</v>
      </c>
      <c r="Q2575">
        <v>122.2</v>
      </c>
      <c r="R2575" s="1"/>
      <c r="V2575">
        <v>0</v>
      </c>
      <c r="W2575">
        <v>0</v>
      </c>
      <c r="X2575">
        <v>160</v>
      </c>
      <c r="AF2575">
        <v>160</v>
      </c>
      <c r="AG2575">
        <v>2.6666666666666665</v>
      </c>
      <c r="AH2575">
        <v>2.6666666666666665</v>
      </c>
      <c r="AI2575">
        <v>9.3333333333333339</v>
      </c>
      <c r="AJ2575">
        <v>12</v>
      </c>
      <c r="AM2575">
        <v>0</v>
      </c>
      <c r="AP2575">
        <v>32</v>
      </c>
    </row>
    <row r="2576" spans="1:42" x14ac:dyDescent="0.2">
      <c r="A2576" s="1" t="s">
        <v>46</v>
      </c>
      <c r="B2576">
        <v>2</v>
      </c>
      <c r="C2576" s="1" t="s">
        <v>95</v>
      </c>
      <c r="D2576" s="2">
        <v>45880</v>
      </c>
      <c r="E2576" s="1" t="s">
        <v>576</v>
      </c>
      <c r="F2576" s="1" t="s">
        <v>49</v>
      </c>
      <c r="G2576">
        <v>2.5</v>
      </c>
      <c r="H2576" t="s">
        <v>76</v>
      </c>
      <c r="I2576">
        <v>0</v>
      </c>
      <c r="J2576" t="s">
        <v>51</v>
      </c>
      <c r="K2576" s="1" t="s">
        <v>49</v>
      </c>
      <c r="L2576">
        <v>11</v>
      </c>
      <c r="M2576">
        <v>92.96</v>
      </c>
      <c r="N2576">
        <v>2.75</v>
      </c>
      <c r="Q2576">
        <v>90.21</v>
      </c>
      <c r="R2576" s="1"/>
      <c r="V2576">
        <v>0</v>
      </c>
      <c r="W2576">
        <v>0</v>
      </c>
      <c r="AF2576">
        <v>0</v>
      </c>
      <c r="AG2576">
        <v>0</v>
      </c>
      <c r="AH2576">
        <v>0</v>
      </c>
      <c r="AI2576">
        <v>12</v>
      </c>
      <c r="AJ2576">
        <v>12</v>
      </c>
      <c r="AM2576">
        <v>0</v>
      </c>
      <c r="AP2576">
        <v>32</v>
      </c>
    </row>
    <row r="2577" spans="1:42" x14ac:dyDescent="0.2">
      <c r="A2577" s="1" t="s">
        <v>53</v>
      </c>
      <c r="B2577">
        <v>2</v>
      </c>
      <c r="C2577" s="1" t="s">
        <v>786</v>
      </c>
      <c r="D2577" s="2">
        <v>45880</v>
      </c>
      <c r="E2577" s="1" t="s">
        <v>620</v>
      </c>
      <c r="F2577" s="1" t="s">
        <v>49</v>
      </c>
      <c r="G2577">
        <v>2.5</v>
      </c>
      <c r="H2577">
        <v>5</v>
      </c>
      <c r="I2577">
        <v>0</v>
      </c>
      <c r="J2577">
        <v>200</v>
      </c>
      <c r="K2577" s="1" t="s">
        <v>49</v>
      </c>
      <c r="L2577">
        <v>10</v>
      </c>
      <c r="M2577">
        <v>83.899999999999991</v>
      </c>
      <c r="N2577">
        <v>2.5</v>
      </c>
      <c r="Q2577">
        <v>81.399999999999991</v>
      </c>
      <c r="R2577" s="1"/>
      <c r="V2577">
        <v>0</v>
      </c>
      <c r="W2577">
        <v>0</v>
      </c>
      <c r="AF2577">
        <v>0</v>
      </c>
      <c r="AG2577">
        <v>0</v>
      </c>
      <c r="AH2577">
        <v>0</v>
      </c>
      <c r="AI2577">
        <v>12</v>
      </c>
      <c r="AJ2577">
        <v>12</v>
      </c>
      <c r="AM2577">
        <v>0</v>
      </c>
      <c r="AP2577">
        <v>32</v>
      </c>
    </row>
    <row r="2578" spans="1:42" x14ac:dyDescent="0.2">
      <c r="A2578" s="1" t="s">
        <v>46</v>
      </c>
      <c r="B2578">
        <v>3</v>
      </c>
      <c r="C2578" s="1" t="s">
        <v>787</v>
      </c>
      <c r="D2578" s="2">
        <v>45880</v>
      </c>
      <c r="E2578" s="1" t="s">
        <v>576</v>
      </c>
      <c r="F2578" s="1" t="s">
        <v>49</v>
      </c>
      <c r="G2578">
        <v>7</v>
      </c>
      <c r="H2578">
        <v>5</v>
      </c>
      <c r="I2578">
        <v>0</v>
      </c>
      <c r="J2578" t="s">
        <v>51</v>
      </c>
      <c r="K2578" s="1" t="s">
        <v>49</v>
      </c>
      <c r="L2578">
        <v>7</v>
      </c>
      <c r="M2578">
        <v>279.38</v>
      </c>
      <c r="N2578">
        <v>5.6000000000000005</v>
      </c>
      <c r="Q2578">
        <v>273.77999999999997</v>
      </c>
      <c r="R2578" s="1"/>
      <c r="S2578">
        <v>20</v>
      </c>
      <c r="V2578">
        <v>20</v>
      </c>
      <c r="W2578">
        <v>0.33333333333333331</v>
      </c>
      <c r="AF2578">
        <v>0</v>
      </c>
      <c r="AG2578">
        <v>0</v>
      </c>
      <c r="AH2578">
        <v>0.33333333333333331</v>
      </c>
      <c r="AI2578">
        <v>11.666666666666666</v>
      </c>
      <c r="AJ2578">
        <v>12</v>
      </c>
      <c r="AM2578">
        <v>0</v>
      </c>
      <c r="AP2578">
        <v>32</v>
      </c>
    </row>
    <row r="2579" spans="1:42" x14ac:dyDescent="0.2">
      <c r="A2579" s="1" t="s">
        <v>53</v>
      </c>
      <c r="B2579">
        <v>3</v>
      </c>
      <c r="C2579" s="1" t="s">
        <v>787</v>
      </c>
      <c r="D2579" s="2">
        <v>45880</v>
      </c>
      <c r="E2579" s="1" t="s">
        <v>576</v>
      </c>
      <c r="F2579" s="1" t="s">
        <v>49</v>
      </c>
      <c r="G2579">
        <v>7</v>
      </c>
      <c r="H2579">
        <v>5</v>
      </c>
      <c r="I2579">
        <v>0</v>
      </c>
      <c r="J2579" t="s">
        <v>51</v>
      </c>
      <c r="K2579" s="1" t="s">
        <v>49</v>
      </c>
      <c r="L2579">
        <v>6</v>
      </c>
      <c r="M2579">
        <v>184.68</v>
      </c>
      <c r="N2579">
        <v>5.6000000000000005</v>
      </c>
      <c r="Q2579">
        <v>179.08</v>
      </c>
      <c r="R2579" s="1"/>
      <c r="V2579">
        <v>0</v>
      </c>
      <c r="W2579">
        <v>0</v>
      </c>
      <c r="AF2579">
        <v>0</v>
      </c>
      <c r="AG2579">
        <v>0</v>
      </c>
      <c r="AH2579">
        <v>0</v>
      </c>
      <c r="AI2579">
        <v>12</v>
      </c>
      <c r="AJ2579">
        <v>12</v>
      </c>
      <c r="AM2579">
        <v>0</v>
      </c>
      <c r="AP2579">
        <v>32</v>
      </c>
    </row>
    <row r="2580" spans="1:42" x14ac:dyDescent="0.2">
      <c r="A2580" s="1" t="s">
        <v>53</v>
      </c>
      <c r="B2580">
        <v>3</v>
      </c>
      <c r="C2580" s="1" t="s">
        <v>788</v>
      </c>
      <c r="D2580" s="2">
        <v>45880</v>
      </c>
      <c r="E2580" s="1" t="s">
        <v>576</v>
      </c>
      <c r="F2580" s="1" t="s">
        <v>49</v>
      </c>
      <c r="G2580">
        <v>6</v>
      </c>
      <c r="H2580">
        <v>5</v>
      </c>
      <c r="I2580">
        <v>0</v>
      </c>
      <c r="J2580" t="s">
        <v>51</v>
      </c>
      <c r="K2580" s="1" t="s">
        <v>49</v>
      </c>
      <c r="L2580">
        <v>2</v>
      </c>
      <c r="M2580">
        <v>57.52</v>
      </c>
      <c r="N2580">
        <v>1.2</v>
      </c>
      <c r="Q2580">
        <v>56.32</v>
      </c>
      <c r="R2580" s="1"/>
      <c r="V2580">
        <v>0</v>
      </c>
      <c r="W2580">
        <v>0</v>
      </c>
      <c r="AF2580">
        <v>0</v>
      </c>
      <c r="AG2580">
        <v>0</v>
      </c>
      <c r="AH2580">
        <v>0</v>
      </c>
      <c r="AI2580">
        <v>12</v>
      </c>
      <c r="AJ2580">
        <v>12</v>
      </c>
      <c r="AM2580">
        <v>0</v>
      </c>
      <c r="AP2580">
        <v>32</v>
      </c>
    </row>
    <row r="2581" spans="1:42" x14ac:dyDescent="0.2">
      <c r="A2581" s="1" t="s">
        <v>46</v>
      </c>
      <c r="B2581">
        <v>4</v>
      </c>
      <c r="C2581" s="1" t="s">
        <v>789</v>
      </c>
      <c r="D2581" s="2">
        <v>45880</v>
      </c>
      <c r="E2581" s="1" t="s">
        <v>582</v>
      </c>
      <c r="F2581" s="1" t="s">
        <v>49</v>
      </c>
      <c r="G2581">
        <v>16</v>
      </c>
      <c r="H2581">
        <v>10</v>
      </c>
      <c r="I2581">
        <v>0</v>
      </c>
      <c r="J2581">
        <v>125</v>
      </c>
      <c r="K2581" s="1" t="s">
        <v>49</v>
      </c>
      <c r="L2581">
        <v>2</v>
      </c>
      <c r="M2581">
        <v>101.03</v>
      </c>
      <c r="N2581">
        <v>3.75</v>
      </c>
      <c r="Q2581">
        <v>97.28</v>
      </c>
      <c r="R2581" s="1"/>
      <c r="S2581">
        <v>20</v>
      </c>
      <c r="V2581">
        <v>20</v>
      </c>
      <c r="W2581">
        <v>0.33333333333333331</v>
      </c>
      <c r="AF2581">
        <v>0</v>
      </c>
      <c r="AG2581">
        <v>0</v>
      </c>
      <c r="AH2581">
        <v>0.33333333333333331</v>
      </c>
      <c r="AI2581">
        <v>11.666666666666666</v>
      </c>
      <c r="AJ2581">
        <v>12</v>
      </c>
      <c r="AM2581">
        <v>0</v>
      </c>
      <c r="AP2581">
        <v>32</v>
      </c>
    </row>
    <row r="2582" spans="1:42" x14ac:dyDescent="0.2">
      <c r="A2582" s="1" t="s">
        <v>46</v>
      </c>
      <c r="B2582">
        <v>4</v>
      </c>
      <c r="C2582" s="1" t="s">
        <v>790</v>
      </c>
      <c r="D2582" s="2">
        <v>45880</v>
      </c>
      <c r="E2582" s="1" t="s">
        <v>582</v>
      </c>
      <c r="F2582" s="1" t="s">
        <v>49</v>
      </c>
      <c r="G2582">
        <v>20</v>
      </c>
      <c r="H2582">
        <v>10</v>
      </c>
      <c r="I2582">
        <v>0</v>
      </c>
      <c r="J2582">
        <v>250</v>
      </c>
      <c r="K2582" s="1" t="s">
        <v>49</v>
      </c>
      <c r="L2582">
        <v>6</v>
      </c>
      <c r="M2582">
        <v>276.20999999999998</v>
      </c>
      <c r="N2582">
        <v>14.86</v>
      </c>
      <c r="Q2582">
        <v>261.34999999999997</v>
      </c>
      <c r="R2582" s="1"/>
      <c r="V2582">
        <v>0</v>
      </c>
      <c r="W2582">
        <v>0</v>
      </c>
      <c r="AF2582">
        <v>0</v>
      </c>
      <c r="AG2582">
        <v>0</v>
      </c>
      <c r="AH2582">
        <v>0</v>
      </c>
      <c r="AI2582">
        <v>12</v>
      </c>
      <c r="AJ2582">
        <v>12</v>
      </c>
      <c r="AM2582">
        <v>0</v>
      </c>
      <c r="AP2582">
        <v>32</v>
      </c>
    </row>
    <row r="2583" spans="1:42" x14ac:dyDescent="0.2">
      <c r="A2583" s="1" t="s">
        <v>46</v>
      </c>
      <c r="B2583">
        <v>4</v>
      </c>
      <c r="C2583" s="1" t="s">
        <v>751</v>
      </c>
      <c r="D2583" s="2">
        <v>45880</v>
      </c>
      <c r="E2583" s="1" t="s">
        <v>752</v>
      </c>
      <c r="F2583" s="1" t="s">
        <v>49</v>
      </c>
      <c r="G2583">
        <v>20</v>
      </c>
      <c r="H2583" t="s">
        <v>93</v>
      </c>
      <c r="I2583" t="s">
        <v>100</v>
      </c>
      <c r="J2583">
        <v>200</v>
      </c>
      <c r="K2583" s="1" t="s">
        <v>49</v>
      </c>
      <c r="L2583">
        <v>8</v>
      </c>
      <c r="M2583">
        <v>429.45</v>
      </c>
      <c r="N2583">
        <v>19.36</v>
      </c>
      <c r="Q2583">
        <v>410.09</v>
      </c>
      <c r="R2583" s="1"/>
      <c r="V2583">
        <v>0</v>
      </c>
      <c r="W2583">
        <v>0</v>
      </c>
      <c r="AF2583">
        <v>0</v>
      </c>
      <c r="AG2583">
        <v>0</v>
      </c>
      <c r="AH2583">
        <v>0</v>
      </c>
      <c r="AI2583">
        <v>12</v>
      </c>
      <c r="AJ2583">
        <v>12</v>
      </c>
      <c r="AM2583">
        <v>0</v>
      </c>
      <c r="AP2583">
        <v>32</v>
      </c>
    </row>
    <row r="2584" spans="1:42" x14ac:dyDescent="0.2">
      <c r="A2584" s="1" t="s">
        <v>53</v>
      </c>
      <c r="B2584">
        <v>4</v>
      </c>
      <c r="C2584" s="1" t="s">
        <v>751</v>
      </c>
      <c r="D2584" s="2">
        <v>45880</v>
      </c>
      <c r="E2584" s="1" t="s">
        <v>752</v>
      </c>
      <c r="F2584" s="1" t="s">
        <v>49</v>
      </c>
      <c r="G2584">
        <v>20</v>
      </c>
      <c r="H2584" t="s">
        <v>93</v>
      </c>
      <c r="I2584" t="s">
        <v>100</v>
      </c>
      <c r="J2584">
        <v>200</v>
      </c>
      <c r="K2584" s="1" t="s">
        <v>49</v>
      </c>
      <c r="L2584">
        <v>13</v>
      </c>
      <c r="M2584">
        <v>630.20999999999992</v>
      </c>
      <c r="N2584">
        <v>31.2</v>
      </c>
      <c r="Q2584">
        <v>599.00999999999988</v>
      </c>
      <c r="R2584" s="1"/>
      <c r="V2584">
        <v>0</v>
      </c>
      <c r="W2584">
        <v>0</v>
      </c>
      <c r="AF2584">
        <v>0</v>
      </c>
      <c r="AG2584">
        <v>0</v>
      </c>
      <c r="AH2584">
        <v>0</v>
      </c>
      <c r="AI2584">
        <v>12</v>
      </c>
      <c r="AJ2584">
        <v>12</v>
      </c>
      <c r="AM2584">
        <v>0</v>
      </c>
      <c r="AP2584">
        <v>32</v>
      </c>
    </row>
    <row r="2585" spans="1:42" x14ac:dyDescent="0.2">
      <c r="A2585" s="1" t="s">
        <v>46</v>
      </c>
      <c r="B2585">
        <v>5</v>
      </c>
      <c r="C2585" s="1" t="s">
        <v>58</v>
      </c>
      <c r="D2585" s="2">
        <v>45880</v>
      </c>
      <c r="E2585" s="1" t="s">
        <v>576</v>
      </c>
      <c r="F2585" s="1" t="s">
        <v>49</v>
      </c>
      <c r="G2585">
        <v>12</v>
      </c>
      <c r="H2585">
        <v>5</v>
      </c>
      <c r="I2585">
        <v>0</v>
      </c>
      <c r="J2585" t="s">
        <v>51</v>
      </c>
      <c r="K2585" s="1" t="s">
        <v>49</v>
      </c>
      <c r="L2585">
        <v>10</v>
      </c>
      <c r="M2585">
        <v>544.21</v>
      </c>
      <c r="N2585">
        <v>1.2</v>
      </c>
      <c r="Q2585">
        <v>543.01</v>
      </c>
      <c r="R2585" s="1"/>
      <c r="V2585">
        <v>0</v>
      </c>
      <c r="W2585">
        <v>0</v>
      </c>
      <c r="AF2585">
        <v>0</v>
      </c>
      <c r="AG2585">
        <v>0</v>
      </c>
      <c r="AH2585">
        <v>0</v>
      </c>
      <c r="AI2585">
        <v>12</v>
      </c>
      <c r="AJ2585">
        <v>12</v>
      </c>
      <c r="AM2585">
        <v>0</v>
      </c>
      <c r="AP2585">
        <v>32</v>
      </c>
    </row>
    <row r="2586" spans="1:42" x14ac:dyDescent="0.2">
      <c r="A2586" s="1" t="s">
        <v>53</v>
      </c>
      <c r="B2586">
        <v>5</v>
      </c>
      <c r="C2586" s="1" t="s">
        <v>791</v>
      </c>
      <c r="D2586" s="2">
        <v>45880</v>
      </c>
      <c r="E2586" s="1" t="s">
        <v>582</v>
      </c>
      <c r="F2586" s="1" t="s">
        <v>49</v>
      </c>
      <c r="G2586">
        <v>9</v>
      </c>
      <c r="H2586">
        <v>10</v>
      </c>
      <c r="I2586">
        <v>0</v>
      </c>
      <c r="J2586">
        <v>125</v>
      </c>
      <c r="K2586" s="1" t="s">
        <v>49</v>
      </c>
      <c r="L2586">
        <v>6</v>
      </c>
      <c r="M2586">
        <v>128.32</v>
      </c>
      <c r="N2586">
        <v>5.4</v>
      </c>
      <c r="Q2586">
        <v>122.91999999999999</v>
      </c>
      <c r="R2586" s="1"/>
      <c r="U2586">
        <v>60</v>
      </c>
      <c r="V2586">
        <v>60</v>
      </c>
      <c r="W2586">
        <v>1</v>
      </c>
      <c r="AF2586">
        <v>0</v>
      </c>
      <c r="AG2586">
        <v>0</v>
      </c>
      <c r="AH2586">
        <v>1</v>
      </c>
      <c r="AI2586">
        <v>11</v>
      </c>
      <c r="AJ2586">
        <v>12</v>
      </c>
      <c r="AM2586">
        <v>0</v>
      </c>
      <c r="AP2586">
        <v>32</v>
      </c>
    </row>
    <row r="2587" spans="1:42" x14ac:dyDescent="0.2">
      <c r="A2587" s="1" t="s">
        <v>53</v>
      </c>
      <c r="B2587">
        <v>5</v>
      </c>
      <c r="C2587" s="1" t="s">
        <v>73</v>
      </c>
      <c r="D2587" s="2">
        <v>45880</v>
      </c>
      <c r="E2587" s="1" t="s">
        <v>576</v>
      </c>
      <c r="F2587" s="1" t="s">
        <v>49</v>
      </c>
      <c r="G2587">
        <v>9</v>
      </c>
      <c r="H2587">
        <v>5</v>
      </c>
      <c r="I2587">
        <v>0</v>
      </c>
      <c r="J2587" t="s">
        <v>51</v>
      </c>
      <c r="K2587" s="1" t="s">
        <v>49</v>
      </c>
      <c r="L2587">
        <v>6</v>
      </c>
      <c r="M2587">
        <v>160.37</v>
      </c>
      <c r="N2587">
        <v>5.4</v>
      </c>
      <c r="Q2587">
        <v>154.97</v>
      </c>
      <c r="R2587" s="1"/>
      <c r="V2587">
        <v>0</v>
      </c>
      <c r="W2587">
        <v>0</v>
      </c>
      <c r="AF2587">
        <v>0</v>
      </c>
      <c r="AG2587">
        <v>0</v>
      </c>
      <c r="AH2587">
        <v>0</v>
      </c>
      <c r="AI2587">
        <v>12</v>
      </c>
      <c r="AJ2587">
        <v>12</v>
      </c>
      <c r="AM2587">
        <v>0</v>
      </c>
      <c r="AP2587">
        <v>32</v>
      </c>
    </row>
    <row r="2588" spans="1:42" x14ac:dyDescent="0.2">
      <c r="A2588" s="1" t="s">
        <v>53</v>
      </c>
      <c r="B2588">
        <v>5</v>
      </c>
      <c r="C2588" s="1" t="s">
        <v>73</v>
      </c>
      <c r="D2588" s="2">
        <v>45880</v>
      </c>
      <c r="E2588" s="1" t="s">
        <v>576</v>
      </c>
      <c r="F2588" s="1" t="s">
        <v>49</v>
      </c>
      <c r="G2588">
        <v>9</v>
      </c>
      <c r="H2588">
        <v>5</v>
      </c>
      <c r="I2588">
        <v>0</v>
      </c>
      <c r="J2588" t="s">
        <v>51</v>
      </c>
      <c r="K2588" s="1" t="s">
        <v>49</v>
      </c>
      <c r="L2588">
        <v>2</v>
      </c>
      <c r="M2588">
        <v>78.02</v>
      </c>
      <c r="N2588">
        <v>1.8</v>
      </c>
      <c r="Q2588">
        <v>76.22</v>
      </c>
      <c r="R2588" s="1"/>
      <c r="V2588">
        <v>0</v>
      </c>
      <c r="W2588">
        <v>0</v>
      </c>
      <c r="AF2588">
        <v>0</v>
      </c>
      <c r="AG2588">
        <v>0</v>
      </c>
      <c r="AH2588">
        <v>0</v>
      </c>
      <c r="AI2588">
        <v>12</v>
      </c>
      <c r="AJ2588">
        <v>12</v>
      </c>
      <c r="AM2588">
        <v>0</v>
      </c>
      <c r="AP2588">
        <v>32</v>
      </c>
    </row>
    <row r="2589" spans="1:42" x14ac:dyDescent="0.2">
      <c r="A2589" s="1" t="s">
        <v>46</v>
      </c>
      <c r="B2589">
        <v>1</v>
      </c>
      <c r="C2589" s="1" t="s">
        <v>328</v>
      </c>
      <c r="D2589" s="2">
        <v>45881</v>
      </c>
      <c r="E2589" s="1" t="s">
        <v>576</v>
      </c>
      <c r="F2589" s="1" t="s">
        <v>49</v>
      </c>
      <c r="G2589">
        <v>4.5</v>
      </c>
      <c r="H2589" t="s">
        <v>76</v>
      </c>
      <c r="I2589">
        <v>0</v>
      </c>
      <c r="J2589" t="s">
        <v>51</v>
      </c>
      <c r="K2589" s="1" t="s">
        <v>49</v>
      </c>
      <c r="L2589">
        <v>6</v>
      </c>
      <c r="M2589">
        <v>87.72999999999999</v>
      </c>
      <c r="N2589">
        <v>2.7</v>
      </c>
      <c r="O2589">
        <v>37</v>
      </c>
      <c r="Q2589">
        <v>85.029999999999987</v>
      </c>
      <c r="R2589" s="1"/>
      <c r="V2589">
        <v>0</v>
      </c>
      <c r="W2589">
        <v>0</v>
      </c>
      <c r="AF2589">
        <v>0</v>
      </c>
      <c r="AG2589">
        <v>0</v>
      </c>
      <c r="AH2589">
        <v>0</v>
      </c>
      <c r="AI2589">
        <v>12</v>
      </c>
      <c r="AJ2589">
        <v>12</v>
      </c>
      <c r="AM2589">
        <v>0</v>
      </c>
      <c r="AP2589">
        <v>32</v>
      </c>
    </row>
    <row r="2590" spans="1:42" x14ac:dyDescent="0.2">
      <c r="A2590" s="1" t="s">
        <v>46</v>
      </c>
      <c r="B2590">
        <v>1</v>
      </c>
      <c r="C2590" s="1" t="s">
        <v>110</v>
      </c>
      <c r="D2590" s="2">
        <v>45881</v>
      </c>
      <c r="E2590" s="1" t="s">
        <v>576</v>
      </c>
      <c r="F2590" s="1" t="s">
        <v>49</v>
      </c>
      <c r="G2590">
        <v>1.5</v>
      </c>
      <c r="H2590" t="s">
        <v>76</v>
      </c>
      <c r="I2590">
        <v>0</v>
      </c>
      <c r="J2590" t="s">
        <v>51</v>
      </c>
      <c r="K2590" s="1" t="s">
        <v>49</v>
      </c>
      <c r="L2590">
        <v>2</v>
      </c>
      <c r="M2590">
        <v>27.95</v>
      </c>
      <c r="N2590">
        <v>0.3</v>
      </c>
      <c r="O2590">
        <v>24</v>
      </c>
      <c r="Q2590">
        <v>27.65</v>
      </c>
      <c r="R2590" s="1"/>
      <c r="V2590">
        <v>0</v>
      </c>
      <c r="W2590">
        <v>0</v>
      </c>
      <c r="AF2590">
        <v>0</v>
      </c>
      <c r="AG2590">
        <v>0</v>
      </c>
      <c r="AH2590">
        <v>0</v>
      </c>
      <c r="AI2590">
        <v>12</v>
      </c>
      <c r="AJ2590">
        <v>12</v>
      </c>
      <c r="AM2590">
        <v>0</v>
      </c>
      <c r="AP2590">
        <v>32</v>
      </c>
    </row>
    <row r="2591" spans="1:42" x14ac:dyDescent="0.2">
      <c r="A2591" s="1" t="s">
        <v>46</v>
      </c>
      <c r="B2591">
        <v>2</v>
      </c>
      <c r="C2591" s="1" t="s">
        <v>109</v>
      </c>
      <c r="D2591" s="2">
        <v>45881</v>
      </c>
      <c r="E2591" s="1" t="s">
        <v>576</v>
      </c>
      <c r="F2591" s="1" t="s">
        <v>49</v>
      </c>
      <c r="G2591">
        <v>5</v>
      </c>
      <c r="H2591" t="s">
        <v>76</v>
      </c>
      <c r="I2591">
        <v>0</v>
      </c>
      <c r="J2591" t="s">
        <v>51</v>
      </c>
      <c r="K2591" s="1" t="s">
        <v>49</v>
      </c>
      <c r="L2591">
        <v>9</v>
      </c>
      <c r="M2591">
        <v>116.86999999999998</v>
      </c>
      <c r="N2591">
        <v>4.5</v>
      </c>
      <c r="Q2591">
        <v>112.36999999999998</v>
      </c>
      <c r="R2591" s="1"/>
      <c r="V2591">
        <v>0</v>
      </c>
      <c r="W2591">
        <v>0</v>
      </c>
      <c r="AF2591">
        <v>0</v>
      </c>
      <c r="AG2591">
        <v>0</v>
      </c>
      <c r="AH2591">
        <v>0</v>
      </c>
      <c r="AI2591">
        <v>12</v>
      </c>
      <c r="AJ2591">
        <v>12</v>
      </c>
      <c r="AM2591">
        <v>0</v>
      </c>
      <c r="AP2591">
        <v>32</v>
      </c>
    </row>
    <row r="2592" spans="1:42" x14ac:dyDescent="0.2">
      <c r="A2592" s="1" t="s">
        <v>46</v>
      </c>
      <c r="B2592">
        <v>3</v>
      </c>
      <c r="C2592" s="1" t="s">
        <v>126</v>
      </c>
      <c r="D2592" s="2">
        <v>45881</v>
      </c>
      <c r="E2592" s="1" t="s">
        <v>576</v>
      </c>
      <c r="F2592" s="1" t="s">
        <v>49</v>
      </c>
      <c r="G2592">
        <v>6</v>
      </c>
      <c r="H2592">
        <v>5</v>
      </c>
      <c r="I2592">
        <v>0</v>
      </c>
      <c r="J2592" t="s">
        <v>51</v>
      </c>
      <c r="K2592" s="1" t="s">
        <v>49</v>
      </c>
      <c r="L2592">
        <v>8</v>
      </c>
      <c r="M2592">
        <v>282.03999999999996</v>
      </c>
      <c r="N2592">
        <v>5.6</v>
      </c>
      <c r="Q2592">
        <v>276.43999999999994</v>
      </c>
      <c r="R2592" s="1"/>
      <c r="V2592">
        <v>0</v>
      </c>
      <c r="W2592">
        <v>0</v>
      </c>
      <c r="AF2592">
        <v>0</v>
      </c>
      <c r="AG2592">
        <v>0</v>
      </c>
      <c r="AH2592">
        <v>0</v>
      </c>
      <c r="AI2592">
        <v>12</v>
      </c>
      <c r="AJ2592">
        <v>12</v>
      </c>
      <c r="AM2592">
        <v>0</v>
      </c>
      <c r="AP2592">
        <v>32</v>
      </c>
    </row>
    <row r="2593" spans="1:42" x14ac:dyDescent="0.2">
      <c r="A2593" s="1" t="s">
        <v>53</v>
      </c>
      <c r="B2593">
        <v>3</v>
      </c>
      <c r="C2593" s="1" t="s">
        <v>126</v>
      </c>
      <c r="D2593" s="2">
        <v>45881</v>
      </c>
      <c r="E2593" s="1" t="s">
        <v>576</v>
      </c>
      <c r="F2593" s="1" t="s">
        <v>49</v>
      </c>
      <c r="G2593">
        <v>6</v>
      </c>
      <c r="H2593">
        <v>5</v>
      </c>
      <c r="I2593">
        <v>0</v>
      </c>
      <c r="J2593" t="s">
        <v>51</v>
      </c>
      <c r="K2593" s="1" t="s">
        <v>49</v>
      </c>
      <c r="L2593">
        <v>8</v>
      </c>
      <c r="M2593">
        <v>244.37000000000003</v>
      </c>
      <c r="N2593">
        <v>4.8</v>
      </c>
      <c r="Q2593">
        <v>239.57000000000002</v>
      </c>
      <c r="R2593" s="1"/>
      <c r="V2593">
        <v>0</v>
      </c>
      <c r="W2593">
        <v>0</v>
      </c>
      <c r="AF2593">
        <v>0</v>
      </c>
      <c r="AG2593">
        <v>0</v>
      </c>
      <c r="AH2593">
        <v>0</v>
      </c>
      <c r="AI2593">
        <v>12</v>
      </c>
      <c r="AJ2593">
        <v>12</v>
      </c>
      <c r="AM2593">
        <v>0</v>
      </c>
      <c r="AP2593">
        <v>32</v>
      </c>
    </row>
    <row r="2594" spans="1:42" x14ac:dyDescent="0.2">
      <c r="A2594" s="1" t="s">
        <v>46</v>
      </c>
      <c r="B2594">
        <v>4</v>
      </c>
      <c r="C2594" s="1" t="s">
        <v>751</v>
      </c>
      <c r="D2594" s="2">
        <v>45881</v>
      </c>
      <c r="E2594" s="1" t="s">
        <v>752</v>
      </c>
      <c r="F2594" s="1" t="s">
        <v>49</v>
      </c>
      <c r="G2594">
        <v>20</v>
      </c>
      <c r="H2594" t="s">
        <v>93</v>
      </c>
      <c r="I2594" t="s">
        <v>100</v>
      </c>
      <c r="J2594">
        <v>200</v>
      </c>
      <c r="K2594" s="1" t="s">
        <v>49</v>
      </c>
      <c r="L2594">
        <v>9</v>
      </c>
      <c r="M2594">
        <v>520.86</v>
      </c>
      <c r="N2594">
        <v>21.599999999999998</v>
      </c>
      <c r="Q2594">
        <v>499.26</v>
      </c>
      <c r="R2594" s="1"/>
      <c r="V2594">
        <v>0</v>
      </c>
      <c r="W2594">
        <v>0</v>
      </c>
      <c r="AF2594">
        <v>0</v>
      </c>
      <c r="AG2594">
        <v>0</v>
      </c>
      <c r="AH2594">
        <v>0</v>
      </c>
      <c r="AI2594">
        <v>12</v>
      </c>
      <c r="AJ2594">
        <v>12</v>
      </c>
      <c r="AM2594">
        <v>0</v>
      </c>
      <c r="AP2594">
        <v>32</v>
      </c>
    </row>
    <row r="2595" spans="1:42" x14ac:dyDescent="0.2">
      <c r="A2595" s="1" t="s">
        <v>46</v>
      </c>
      <c r="B2595">
        <v>4</v>
      </c>
      <c r="C2595" s="1" t="s">
        <v>741</v>
      </c>
      <c r="D2595" s="2">
        <v>45881</v>
      </c>
      <c r="E2595" s="1" t="s">
        <v>658</v>
      </c>
      <c r="F2595" s="1" t="s">
        <v>49</v>
      </c>
      <c r="G2595">
        <v>24</v>
      </c>
      <c r="H2595" t="s">
        <v>134</v>
      </c>
      <c r="I2595" t="s">
        <v>135</v>
      </c>
      <c r="J2595">
        <v>500</v>
      </c>
      <c r="K2595" s="1" t="s">
        <v>49</v>
      </c>
      <c r="L2595">
        <v>4</v>
      </c>
      <c r="M2595">
        <v>248.42000000000002</v>
      </c>
      <c r="N2595">
        <v>7.6999999999999993</v>
      </c>
      <c r="Q2595">
        <v>240.72000000000003</v>
      </c>
      <c r="R2595" s="1"/>
      <c r="V2595">
        <v>0</v>
      </c>
      <c r="W2595">
        <v>0</v>
      </c>
      <c r="AF2595">
        <v>0</v>
      </c>
      <c r="AG2595">
        <v>0</v>
      </c>
      <c r="AH2595">
        <v>0</v>
      </c>
      <c r="AI2595">
        <v>12</v>
      </c>
      <c r="AJ2595">
        <v>12</v>
      </c>
      <c r="AM2595">
        <v>0</v>
      </c>
      <c r="AP2595">
        <v>32</v>
      </c>
    </row>
    <row r="2596" spans="1:42" x14ac:dyDescent="0.2">
      <c r="A2596" s="1" t="s">
        <v>53</v>
      </c>
      <c r="B2596">
        <v>4</v>
      </c>
      <c r="C2596" s="1" t="s">
        <v>741</v>
      </c>
      <c r="D2596" s="2">
        <v>45881</v>
      </c>
      <c r="E2596" s="1" t="s">
        <v>658</v>
      </c>
      <c r="F2596" s="1" t="s">
        <v>49</v>
      </c>
      <c r="G2596">
        <v>24</v>
      </c>
      <c r="H2596" t="s">
        <v>134</v>
      </c>
      <c r="I2596" t="s">
        <v>135</v>
      </c>
      <c r="J2596">
        <v>500</v>
      </c>
      <c r="K2596" s="1" t="s">
        <v>49</v>
      </c>
      <c r="L2596">
        <v>12</v>
      </c>
      <c r="M2596">
        <v>701.50999999999988</v>
      </c>
      <c r="N2596">
        <v>22.799999999999997</v>
      </c>
      <c r="Q2596">
        <v>678.70999999999992</v>
      </c>
      <c r="R2596" s="1"/>
      <c r="V2596">
        <v>0</v>
      </c>
      <c r="W2596">
        <v>0</v>
      </c>
      <c r="AF2596">
        <v>0</v>
      </c>
      <c r="AG2596">
        <v>0</v>
      </c>
      <c r="AH2596">
        <v>0</v>
      </c>
      <c r="AI2596">
        <v>12</v>
      </c>
      <c r="AJ2596">
        <v>12</v>
      </c>
      <c r="AM2596">
        <v>0</v>
      </c>
      <c r="AP2596">
        <v>32</v>
      </c>
    </row>
    <row r="2597" spans="1:42" x14ac:dyDescent="0.2">
      <c r="A2597" s="1" t="s">
        <v>46</v>
      </c>
      <c r="B2597">
        <v>5</v>
      </c>
      <c r="C2597" s="1" t="s">
        <v>73</v>
      </c>
      <c r="D2597" s="2">
        <v>45881</v>
      </c>
      <c r="E2597" s="1" t="s">
        <v>576</v>
      </c>
      <c r="F2597" s="1" t="s">
        <v>49</v>
      </c>
      <c r="G2597">
        <v>9</v>
      </c>
      <c r="H2597">
        <v>5</v>
      </c>
      <c r="I2597">
        <v>0</v>
      </c>
      <c r="J2597" t="s">
        <v>51</v>
      </c>
      <c r="K2597" s="1" t="s">
        <v>49</v>
      </c>
      <c r="L2597">
        <v>9</v>
      </c>
      <c r="M2597">
        <v>386.37999999999994</v>
      </c>
      <c r="N2597">
        <v>8.1</v>
      </c>
      <c r="Q2597">
        <v>378.27999999999992</v>
      </c>
      <c r="R2597" s="1"/>
      <c r="V2597">
        <v>0</v>
      </c>
      <c r="W2597">
        <v>0</v>
      </c>
      <c r="AF2597">
        <v>0</v>
      </c>
      <c r="AG2597">
        <v>0</v>
      </c>
      <c r="AH2597">
        <v>0</v>
      </c>
      <c r="AI2597">
        <v>12</v>
      </c>
      <c r="AJ2597">
        <v>12</v>
      </c>
      <c r="AM2597">
        <v>0</v>
      </c>
      <c r="AP2597">
        <v>32</v>
      </c>
    </row>
    <row r="2598" spans="1:42" x14ac:dyDescent="0.2">
      <c r="A2598" s="1" t="s">
        <v>53</v>
      </c>
      <c r="B2598">
        <v>5</v>
      </c>
      <c r="C2598" s="1" t="s">
        <v>73</v>
      </c>
      <c r="D2598" s="2">
        <v>45881</v>
      </c>
      <c r="E2598" s="1" t="s">
        <v>576</v>
      </c>
      <c r="F2598" s="1" t="s">
        <v>49</v>
      </c>
      <c r="G2598">
        <v>9</v>
      </c>
      <c r="H2598">
        <v>5</v>
      </c>
      <c r="I2598">
        <v>0</v>
      </c>
      <c r="J2598" t="s">
        <v>51</v>
      </c>
      <c r="K2598" s="1" t="s">
        <v>49</v>
      </c>
      <c r="L2598">
        <v>10</v>
      </c>
      <c r="M2598">
        <v>414.03000000000003</v>
      </c>
      <c r="N2598">
        <v>9</v>
      </c>
      <c r="Q2598">
        <v>405.03000000000003</v>
      </c>
      <c r="R2598" s="1"/>
      <c r="V2598">
        <v>0</v>
      </c>
      <c r="W2598">
        <v>0</v>
      </c>
      <c r="AF2598">
        <v>0</v>
      </c>
      <c r="AG2598">
        <v>0</v>
      </c>
      <c r="AH2598">
        <v>0</v>
      </c>
      <c r="AI2598">
        <v>12</v>
      </c>
      <c r="AJ2598">
        <v>12</v>
      </c>
      <c r="AM2598">
        <v>0</v>
      </c>
      <c r="AP2598">
        <v>32</v>
      </c>
    </row>
    <row r="2599" spans="1:42" x14ac:dyDescent="0.2">
      <c r="A2599" s="1" t="s">
        <v>46</v>
      </c>
      <c r="B2599">
        <v>1</v>
      </c>
      <c r="C2599" s="1" t="s">
        <v>110</v>
      </c>
      <c r="D2599" s="2">
        <v>45882</v>
      </c>
      <c r="E2599" s="1" t="s">
        <v>576</v>
      </c>
      <c r="F2599" s="1" t="s">
        <v>49</v>
      </c>
      <c r="G2599">
        <v>1.5</v>
      </c>
      <c r="H2599" t="s">
        <v>76</v>
      </c>
      <c r="I2599">
        <v>0</v>
      </c>
      <c r="J2599" t="s">
        <v>51</v>
      </c>
      <c r="K2599" s="1" t="s">
        <v>49</v>
      </c>
      <c r="L2599">
        <v>5</v>
      </c>
      <c r="M2599">
        <v>97.4</v>
      </c>
      <c r="N2599">
        <v>0.75</v>
      </c>
      <c r="O2599">
        <v>29</v>
      </c>
      <c r="Q2599">
        <v>96.65</v>
      </c>
      <c r="R2599" s="1"/>
      <c r="V2599">
        <v>0</v>
      </c>
      <c r="W2599">
        <v>0</v>
      </c>
      <c r="AF2599">
        <v>0</v>
      </c>
      <c r="AG2599">
        <v>0</v>
      </c>
      <c r="AH2599">
        <v>0</v>
      </c>
      <c r="AI2599">
        <v>12</v>
      </c>
      <c r="AJ2599">
        <v>12</v>
      </c>
      <c r="AM2599">
        <v>0</v>
      </c>
      <c r="AP2599">
        <v>32</v>
      </c>
    </row>
    <row r="2600" spans="1:42" x14ac:dyDescent="0.2">
      <c r="A2600" s="1" t="s">
        <v>53</v>
      </c>
      <c r="B2600">
        <v>1</v>
      </c>
      <c r="C2600" s="1" t="s">
        <v>110</v>
      </c>
      <c r="D2600" s="2">
        <v>45882</v>
      </c>
      <c r="E2600" s="1" t="s">
        <v>576</v>
      </c>
      <c r="F2600" s="1" t="s">
        <v>49</v>
      </c>
      <c r="G2600">
        <v>1.5</v>
      </c>
      <c r="H2600" t="s">
        <v>76</v>
      </c>
      <c r="I2600">
        <v>0</v>
      </c>
      <c r="J2600" t="s">
        <v>51</v>
      </c>
      <c r="K2600" s="1" t="s">
        <v>49</v>
      </c>
      <c r="L2600">
        <v>2</v>
      </c>
      <c r="M2600">
        <v>27.28</v>
      </c>
      <c r="N2600">
        <v>0.3</v>
      </c>
      <c r="O2600">
        <v>18</v>
      </c>
      <c r="Q2600">
        <v>26.98</v>
      </c>
      <c r="R2600" s="1"/>
      <c r="V2600">
        <v>0</v>
      </c>
      <c r="W2600">
        <v>0</v>
      </c>
      <c r="AF2600">
        <v>0</v>
      </c>
      <c r="AG2600">
        <v>0</v>
      </c>
      <c r="AH2600">
        <v>0</v>
      </c>
      <c r="AI2600">
        <v>12</v>
      </c>
      <c r="AJ2600">
        <v>12</v>
      </c>
      <c r="AM2600">
        <v>0</v>
      </c>
      <c r="AP2600">
        <v>32</v>
      </c>
    </row>
    <row r="2601" spans="1:42" x14ac:dyDescent="0.2">
      <c r="A2601" s="1" t="s">
        <v>53</v>
      </c>
      <c r="B2601">
        <v>1</v>
      </c>
      <c r="C2601" s="1" t="s">
        <v>95</v>
      </c>
      <c r="D2601" s="2">
        <v>45882</v>
      </c>
      <c r="E2601" s="1" t="s">
        <v>576</v>
      </c>
      <c r="F2601" s="1" t="s">
        <v>49</v>
      </c>
      <c r="G2601">
        <v>2.5</v>
      </c>
      <c r="H2601" t="s">
        <v>76</v>
      </c>
      <c r="I2601">
        <v>0</v>
      </c>
      <c r="J2601" t="s">
        <v>51</v>
      </c>
      <c r="K2601" s="1" t="s">
        <v>49</v>
      </c>
      <c r="L2601">
        <v>9</v>
      </c>
      <c r="M2601">
        <v>85.78</v>
      </c>
      <c r="N2601">
        <v>2.25</v>
      </c>
      <c r="Q2601">
        <v>83.53</v>
      </c>
      <c r="R2601" s="1"/>
      <c r="V2601">
        <v>0</v>
      </c>
      <c r="W2601">
        <v>0</v>
      </c>
      <c r="AF2601">
        <v>0</v>
      </c>
      <c r="AG2601">
        <v>0</v>
      </c>
      <c r="AH2601">
        <v>0</v>
      </c>
      <c r="AI2601">
        <v>12</v>
      </c>
      <c r="AJ2601">
        <v>12</v>
      </c>
      <c r="AM2601">
        <v>0</v>
      </c>
      <c r="AP2601">
        <v>32</v>
      </c>
    </row>
    <row r="2602" spans="1:42" x14ac:dyDescent="0.2">
      <c r="A2602" s="1" t="s">
        <v>46</v>
      </c>
      <c r="B2602">
        <v>2</v>
      </c>
      <c r="C2602" s="1" t="s">
        <v>109</v>
      </c>
      <c r="D2602" s="2">
        <v>45882</v>
      </c>
      <c r="E2602" s="1" t="s">
        <v>576</v>
      </c>
      <c r="F2602" s="1" t="s">
        <v>49</v>
      </c>
      <c r="G2602">
        <v>5</v>
      </c>
      <c r="H2602" t="s">
        <v>76</v>
      </c>
      <c r="I2602">
        <v>0</v>
      </c>
      <c r="J2602" t="s">
        <v>51</v>
      </c>
      <c r="K2602" s="1" t="s">
        <v>49</v>
      </c>
      <c r="L2602">
        <v>8</v>
      </c>
      <c r="M2602">
        <v>117.10999999999999</v>
      </c>
      <c r="N2602">
        <v>4</v>
      </c>
      <c r="Q2602">
        <v>113.10999999999999</v>
      </c>
      <c r="R2602" s="1"/>
      <c r="V2602">
        <v>0</v>
      </c>
      <c r="W2602">
        <v>0</v>
      </c>
      <c r="AF2602">
        <v>0</v>
      </c>
      <c r="AG2602">
        <v>0</v>
      </c>
      <c r="AH2602">
        <v>0</v>
      </c>
      <c r="AI2602">
        <v>12</v>
      </c>
      <c r="AJ2602">
        <v>12</v>
      </c>
      <c r="AM2602">
        <v>0</v>
      </c>
      <c r="AP2602">
        <v>32</v>
      </c>
    </row>
    <row r="2603" spans="1:42" x14ac:dyDescent="0.2">
      <c r="A2603" s="1" t="s">
        <v>53</v>
      </c>
      <c r="B2603">
        <v>2</v>
      </c>
      <c r="C2603" s="1" t="s">
        <v>109</v>
      </c>
      <c r="D2603" s="2">
        <v>45882</v>
      </c>
      <c r="E2603" s="1" t="s">
        <v>576</v>
      </c>
      <c r="F2603" s="1" t="s">
        <v>49</v>
      </c>
      <c r="G2603">
        <v>5</v>
      </c>
      <c r="H2603" t="s">
        <v>76</v>
      </c>
      <c r="I2603">
        <v>0</v>
      </c>
      <c r="J2603" t="s">
        <v>51</v>
      </c>
      <c r="K2603" s="1" t="s">
        <v>49</v>
      </c>
      <c r="L2603">
        <v>2</v>
      </c>
      <c r="M2603">
        <v>30.130000000000003</v>
      </c>
      <c r="N2603">
        <v>1</v>
      </c>
      <c r="Q2603">
        <v>29.130000000000003</v>
      </c>
      <c r="R2603" s="1"/>
      <c r="V2603">
        <v>0</v>
      </c>
      <c r="W2603">
        <v>0</v>
      </c>
      <c r="AF2603">
        <v>0</v>
      </c>
      <c r="AG2603">
        <v>0</v>
      </c>
      <c r="AH2603">
        <v>0</v>
      </c>
      <c r="AI2603">
        <v>12</v>
      </c>
      <c r="AJ2603">
        <v>12</v>
      </c>
      <c r="AM2603">
        <v>0</v>
      </c>
      <c r="AP2603">
        <v>32</v>
      </c>
    </row>
    <row r="2604" spans="1:42" x14ac:dyDescent="0.2">
      <c r="A2604" s="1" t="s">
        <v>53</v>
      </c>
      <c r="B2604">
        <v>2</v>
      </c>
      <c r="C2604" s="1" t="s">
        <v>74</v>
      </c>
      <c r="D2604" s="2">
        <v>45882</v>
      </c>
      <c r="E2604" s="1" t="s">
        <v>576</v>
      </c>
      <c r="F2604" s="1" t="s">
        <v>49</v>
      </c>
      <c r="G2604">
        <v>4</v>
      </c>
      <c r="H2604" t="s">
        <v>76</v>
      </c>
      <c r="I2604">
        <v>0</v>
      </c>
      <c r="J2604" t="s">
        <v>51</v>
      </c>
      <c r="K2604" s="1" t="s">
        <v>49</v>
      </c>
      <c r="L2604">
        <v>7</v>
      </c>
      <c r="M2604">
        <v>121.53</v>
      </c>
      <c r="N2604">
        <v>2.8000000000000003</v>
      </c>
      <c r="Q2604">
        <v>118.73</v>
      </c>
      <c r="R2604" s="1"/>
      <c r="V2604">
        <v>0</v>
      </c>
      <c r="W2604">
        <v>0</v>
      </c>
      <c r="AF2604">
        <v>0</v>
      </c>
      <c r="AG2604">
        <v>0</v>
      </c>
      <c r="AH2604">
        <v>0</v>
      </c>
      <c r="AI2604">
        <v>12</v>
      </c>
      <c r="AJ2604">
        <v>12</v>
      </c>
      <c r="AM2604">
        <v>0</v>
      </c>
      <c r="AP2604">
        <v>32</v>
      </c>
    </row>
    <row r="2605" spans="1:42" x14ac:dyDescent="0.2">
      <c r="A2605" s="1" t="s">
        <v>46</v>
      </c>
      <c r="B2605">
        <v>3</v>
      </c>
      <c r="C2605" s="1" t="s">
        <v>126</v>
      </c>
      <c r="D2605" s="2">
        <v>45882</v>
      </c>
      <c r="E2605" s="1" t="s">
        <v>576</v>
      </c>
      <c r="F2605" s="1" t="s">
        <v>49</v>
      </c>
      <c r="G2605">
        <v>6</v>
      </c>
      <c r="H2605">
        <v>5</v>
      </c>
      <c r="I2605">
        <v>0</v>
      </c>
      <c r="J2605" t="s">
        <v>51</v>
      </c>
      <c r="K2605" s="1" t="s">
        <v>49</v>
      </c>
      <c r="L2605">
        <v>7</v>
      </c>
      <c r="M2605">
        <v>252.08999999999997</v>
      </c>
      <c r="N2605">
        <v>4.2</v>
      </c>
      <c r="Q2605">
        <v>247.89</v>
      </c>
      <c r="R2605" s="1"/>
      <c r="V2605">
        <v>0</v>
      </c>
      <c r="W2605">
        <v>0</v>
      </c>
      <c r="AF2605">
        <v>0</v>
      </c>
      <c r="AG2605">
        <v>0</v>
      </c>
      <c r="AH2605">
        <v>0</v>
      </c>
      <c r="AI2605">
        <v>12</v>
      </c>
      <c r="AJ2605">
        <v>12</v>
      </c>
      <c r="AM2605">
        <v>0</v>
      </c>
      <c r="AP2605">
        <v>32</v>
      </c>
    </row>
    <row r="2606" spans="1:42" x14ac:dyDescent="0.2">
      <c r="A2606" s="1" t="s">
        <v>53</v>
      </c>
      <c r="B2606">
        <v>3</v>
      </c>
      <c r="C2606" s="1" t="s">
        <v>126</v>
      </c>
      <c r="D2606" s="2">
        <v>45882</v>
      </c>
      <c r="E2606" s="1" t="s">
        <v>576</v>
      </c>
      <c r="F2606" s="1" t="s">
        <v>49</v>
      </c>
      <c r="G2606">
        <v>6</v>
      </c>
      <c r="H2606">
        <v>5</v>
      </c>
      <c r="I2606">
        <v>0</v>
      </c>
      <c r="J2606" t="s">
        <v>51</v>
      </c>
      <c r="K2606" s="1" t="s">
        <v>49</v>
      </c>
      <c r="L2606">
        <v>7</v>
      </c>
      <c r="M2606">
        <v>248.96</v>
      </c>
      <c r="N2606">
        <v>4.2</v>
      </c>
      <c r="Q2606">
        <v>244.76000000000002</v>
      </c>
      <c r="R2606" s="1"/>
      <c r="V2606">
        <v>0</v>
      </c>
      <c r="W2606">
        <v>0</v>
      </c>
      <c r="AF2606">
        <v>0</v>
      </c>
      <c r="AG2606">
        <v>0</v>
      </c>
      <c r="AH2606">
        <v>0</v>
      </c>
      <c r="AI2606">
        <v>12</v>
      </c>
      <c r="AJ2606">
        <v>12</v>
      </c>
      <c r="AM2606">
        <v>0</v>
      </c>
      <c r="AP2606">
        <v>32</v>
      </c>
    </row>
    <row r="2607" spans="1:42" x14ac:dyDescent="0.2">
      <c r="A2607" s="1" t="s">
        <v>46</v>
      </c>
      <c r="B2607">
        <v>4</v>
      </c>
      <c r="C2607" s="1" t="s">
        <v>741</v>
      </c>
      <c r="D2607" s="2">
        <v>45882</v>
      </c>
      <c r="E2607" s="1" t="s">
        <v>658</v>
      </c>
      <c r="F2607" s="1" t="s">
        <v>49</v>
      </c>
      <c r="G2607">
        <v>24</v>
      </c>
      <c r="H2607" t="s">
        <v>134</v>
      </c>
      <c r="I2607" t="s">
        <v>135</v>
      </c>
      <c r="J2607">
        <v>500</v>
      </c>
      <c r="K2607" s="1" t="s">
        <v>49</v>
      </c>
      <c r="L2607">
        <v>4</v>
      </c>
      <c r="M2607">
        <v>237.18</v>
      </c>
      <c r="N2607">
        <v>7.6</v>
      </c>
      <c r="Q2607">
        <v>229.58</v>
      </c>
      <c r="R2607" s="1"/>
      <c r="V2607">
        <v>0</v>
      </c>
      <c r="W2607">
        <v>0</v>
      </c>
      <c r="AF2607">
        <v>0</v>
      </c>
      <c r="AG2607">
        <v>0</v>
      </c>
      <c r="AH2607">
        <v>0</v>
      </c>
      <c r="AI2607">
        <v>12</v>
      </c>
      <c r="AJ2607">
        <v>12</v>
      </c>
      <c r="AM2607">
        <v>0</v>
      </c>
      <c r="AP2607">
        <v>32</v>
      </c>
    </row>
    <row r="2608" spans="1:42" x14ac:dyDescent="0.2">
      <c r="A2608" s="1" t="s">
        <v>46</v>
      </c>
      <c r="B2608">
        <v>4</v>
      </c>
      <c r="C2608" s="1" t="s">
        <v>115</v>
      </c>
      <c r="D2608" s="2">
        <v>45882</v>
      </c>
      <c r="E2608" s="1" t="s">
        <v>576</v>
      </c>
      <c r="F2608" s="1" t="s">
        <v>49</v>
      </c>
      <c r="G2608">
        <v>26</v>
      </c>
      <c r="H2608">
        <v>5</v>
      </c>
      <c r="I2608">
        <v>0</v>
      </c>
      <c r="J2608" t="s">
        <v>51</v>
      </c>
      <c r="K2608" s="1" t="s">
        <v>49</v>
      </c>
      <c r="L2608">
        <v>2</v>
      </c>
      <c r="M2608">
        <v>111.76</v>
      </c>
      <c r="N2608">
        <v>7.3000000000000007</v>
      </c>
      <c r="Q2608">
        <v>104.46000000000001</v>
      </c>
      <c r="R2608" s="1"/>
      <c r="V2608">
        <v>0</v>
      </c>
      <c r="W2608">
        <v>0</v>
      </c>
      <c r="AF2608">
        <v>0</v>
      </c>
      <c r="AG2608">
        <v>0</v>
      </c>
      <c r="AH2608">
        <v>0</v>
      </c>
      <c r="AI2608">
        <v>12</v>
      </c>
      <c r="AJ2608">
        <v>12</v>
      </c>
      <c r="AM2608">
        <v>0</v>
      </c>
      <c r="AP2608">
        <v>32</v>
      </c>
    </row>
    <row r="2609" spans="1:42" x14ac:dyDescent="0.2">
      <c r="A2609" s="1" t="s">
        <v>46</v>
      </c>
      <c r="B2609">
        <v>4</v>
      </c>
      <c r="C2609" s="1" t="s">
        <v>96</v>
      </c>
      <c r="D2609" s="2">
        <v>45882</v>
      </c>
      <c r="E2609" s="1" t="s">
        <v>576</v>
      </c>
      <c r="F2609" s="1" t="s">
        <v>49</v>
      </c>
      <c r="G2609">
        <v>18</v>
      </c>
      <c r="H2609">
        <v>5</v>
      </c>
      <c r="I2609">
        <v>0</v>
      </c>
      <c r="J2609" t="s">
        <v>51</v>
      </c>
      <c r="K2609" s="1" t="s">
        <v>49</v>
      </c>
      <c r="L2609">
        <v>5</v>
      </c>
      <c r="M2609">
        <v>265.04000000000002</v>
      </c>
      <c r="N2609">
        <v>11</v>
      </c>
      <c r="Q2609">
        <v>254.04000000000002</v>
      </c>
      <c r="R2609" s="1"/>
      <c r="V2609">
        <v>0</v>
      </c>
      <c r="W2609">
        <v>0</v>
      </c>
      <c r="AF2609">
        <v>0</v>
      </c>
      <c r="AG2609">
        <v>0</v>
      </c>
      <c r="AH2609">
        <v>0</v>
      </c>
      <c r="AI2609">
        <v>12</v>
      </c>
      <c r="AJ2609">
        <v>12</v>
      </c>
      <c r="AM2609">
        <v>0</v>
      </c>
      <c r="AP2609">
        <v>32</v>
      </c>
    </row>
    <row r="2610" spans="1:42" x14ac:dyDescent="0.2">
      <c r="A2610" s="1" t="s">
        <v>46</v>
      </c>
      <c r="B2610">
        <v>4</v>
      </c>
      <c r="C2610" s="1" t="s">
        <v>103</v>
      </c>
      <c r="D2610" s="2">
        <v>45882</v>
      </c>
      <c r="E2610" s="1" t="s">
        <v>576</v>
      </c>
      <c r="F2610" s="1" t="s">
        <v>49</v>
      </c>
      <c r="G2610">
        <v>24</v>
      </c>
      <c r="H2610">
        <v>5</v>
      </c>
      <c r="I2610">
        <v>0</v>
      </c>
      <c r="J2610" t="s">
        <v>51</v>
      </c>
      <c r="K2610" s="1" t="s">
        <v>49</v>
      </c>
      <c r="L2610">
        <v>2</v>
      </c>
      <c r="M2610">
        <v>141.67000000000002</v>
      </c>
      <c r="N2610">
        <v>3.9</v>
      </c>
      <c r="Q2610">
        <v>137.77000000000001</v>
      </c>
      <c r="R2610" s="1"/>
      <c r="V2610">
        <v>0</v>
      </c>
      <c r="W2610">
        <v>0</v>
      </c>
      <c r="AF2610">
        <v>0</v>
      </c>
      <c r="AG2610">
        <v>0</v>
      </c>
      <c r="AH2610">
        <v>0</v>
      </c>
      <c r="AI2610">
        <v>12</v>
      </c>
      <c r="AJ2610">
        <v>12</v>
      </c>
      <c r="AM2610">
        <v>0</v>
      </c>
      <c r="AP2610">
        <v>32</v>
      </c>
    </row>
    <row r="2611" spans="1:42" x14ac:dyDescent="0.2">
      <c r="A2611" s="1" t="s">
        <v>53</v>
      </c>
      <c r="B2611">
        <v>4</v>
      </c>
      <c r="C2611" s="1" t="s">
        <v>96</v>
      </c>
      <c r="D2611" s="2">
        <v>45882</v>
      </c>
      <c r="E2611" s="1" t="s">
        <v>576</v>
      </c>
      <c r="F2611" s="1" t="s">
        <v>49</v>
      </c>
      <c r="G2611">
        <v>18</v>
      </c>
      <c r="H2611">
        <v>5</v>
      </c>
      <c r="I2611">
        <v>0</v>
      </c>
      <c r="J2611" t="s">
        <v>51</v>
      </c>
      <c r="K2611" s="1" t="s">
        <v>49</v>
      </c>
      <c r="L2611">
        <v>12</v>
      </c>
      <c r="M2611">
        <v>690.00000000000011</v>
      </c>
      <c r="N2611">
        <v>24</v>
      </c>
      <c r="Q2611">
        <v>666.00000000000011</v>
      </c>
      <c r="R2611" s="1"/>
      <c r="V2611">
        <v>0</v>
      </c>
      <c r="W2611">
        <v>0</v>
      </c>
      <c r="AF2611">
        <v>0</v>
      </c>
      <c r="AG2611">
        <v>0</v>
      </c>
      <c r="AH2611">
        <v>0</v>
      </c>
      <c r="AI2611">
        <v>12</v>
      </c>
      <c r="AJ2611">
        <v>12</v>
      </c>
      <c r="AM2611">
        <v>0</v>
      </c>
      <c r="AP2611">
        <v>32</v>
      </c>
    </row>
    <row r="2612" spans="1:42" x14ac:dyDescent="0.2">
      <c r="A2612" s="1" t="s">
        <v>46</v>
      </c>
      <c r="B2612">
        <v>5</v>
      </c>
      <c r="C2612" s="1" t="s">
        <v>73</v>
      </c>
      <c r="D2612" s="2">
        <v>45882</v>
      </c>
      <c r="E2612" s="1" t="s">
        <v>576</v>
      </c>
      <c r="F2612" s="1" t="s">
        <v>49</v>
      </c>
      <c r="G2612">
        <v>9</v>
      </c>
      <c r="H2612">
        <v>5</v>
      </c>
      <c r="I2612">
        <v>0</v>
      </c>
      <c r="J2612" t="s">
        <v>51</v>
      </c>
      <c r="K2612" s="1" t="s">
        <v>49</v>
      </c>
      <c r="L2612">
        <v>3</v>
      </c>
      <c r="M2612">
        <v>150.1</v>
      </c>
      <c r="N2612">
        <v>3.5999999999999996</v>
      </c>
      <c r="Q2612">
        <v>146.5</v>
      </c>
      <c r="R2612" s="1"/>
      <c r="V2612">
        <v>0</v>
      </c>
      <c r="W2612">
        <v>0</v>
      </c>
      <c r="AF2612">
        <v>0</v>
      </c>
      <c r="AG2612">
        <v>0</v>
      </c>
      <c r="AH2612">
        <v>0</v>
      </c>
      <c r="AI2612">
        <v>12</v>
      </c>
      <c r="AJ2612">
        <v>12</v>
      </c>
      <c r="AM2612">
        <v>0</v>
      </c>
      <c r="AP2612">
        <v>32</v>
      </c>
    </row>
    <row r="2613" spans="1:42" x14ac:dyDescent="0.2">
      <c r="A2613" s="1" t="s">
        <v>46</v>
      </c>
      <c r="B2613">
        <v>5</v>
      </c>
      <c r="C2613" s="1" t="s">
        <v>58</v>
      </c>
      <c r="D2613" s="2">
        <v>45882</v>
      </c>
      <c r="E2613" s="1" t="s">
        <v>576</v>
      </c>
      <c r="F2613" s="1" t="s">
        <v>49</v>
      </c>
      <c r="G2613">
        <v>12</v>
      </c>
      <c r="H2613">
        <v>5</v>
      </c>
      <c r="I2613">
        <v>0</v>
      </c>
      <c r="J2613" t="s">
        <v>51</v>
      </c>
      <c r="K2613" s="1" t="s">
        <v>49</v>
      </c>
      <c r="L2613">
        <v>7</v>
      </c>
      <c r="M2613">
        <v>372.28</v>
      </c>
      <c r="N2613">
        <v>8.4</v>
      </c>
      <c r="Q2613">
        <v>363.88</v>
      </c>
      <c r="R2613" s="1"/>
      <c r="V2613">
        <v>0</v>
      </c>
      <c r="W2613">
        <v>0</v>
      </c>
      <c r="AF2613">
        <v>0</v>
      </c>
      <c r="AG2613">
        <v>0</v>
      </c>
      <c r="AH2613">
        <v>0</v>
      </c>
      <c r="AI2613">
        <v>12</v>
      </c>
      <c r="AJ2613">
        <v>12</v>
      </c>
      <c r="AM2613">
        <v>0</v>
      </c>
      <c r="AP2613">
        <v>32</v>
      </c>
    </row>
    <row r="2614" spans="1:42" x14ac:dyDescent="0.2">
      <c r="A2614" s="1" t="s">
        <v>53</v>
      </c>
      <c r="B2614">
        <v>5</v>
      </c>
      <c r="C2614" s="1" t="s">
        <v>58</v>
      </c>
      <c r="D2614" s="2">
        <v>45882</v>
      </c>
      <c r="E2614" s="1" t="s">
        <v>576</v>
      </c>
      <c r="F2614" s="1" t="s">
        <v>49</v>
      </c>
      <c r="G2614">
        <v>12</v>
      </c>
      <c r="H2614">
        <v>5</v>
      </c>
      <c r="I2614">
        <v>0</v>
      </c>
      <c r="J2614" t="s">
        <v>51</v>
      </c>
      <c r="K2614" s="1" t="s">
        <v>49</v>
      </c>
      <c r="L2614">
        <v>10</v>
      </c>
      <c r="M2614">
        <v>493.54999999999995</v>
      </c>
      <c r="N2614">
        <v>12</v>
      </c>
      <c r="Q2614">
        <v>481.54999999999995</v>
      </c>
      <c r="R2614" s="1"/>
      <c r="V2614">
        <v>0</v>
      </c>
      <c r="W2614">
        <v>0</v>
      </c>
      <c r="AF2614">
        <v>0</v>
      </c>
      <c r="AG2614">
        <v>0</v>
      </c>
      <c r="AH2614">
        <v>0</v>
      </c>
      <c r="AI2614">
        <v>12</v>
      </c>
      <c r="AJ2614">
        <v>12</v>
      </c>
      <c r="AM2614">
        <v>0</v>
      </c>
      <c r="AP2614">
        <v>32</v>
      </c>
    </row>
    <row r="2615" spans="1:42" x14ac:dyDescent="0.2">
      <c r="A2615" s="1" t="s">
        <v>46</v>
      </c>
      <c r="B2615">
        <v>1</v>
      </c>
      <c r="C2615" s="1" t="s">
        <v>95</v>
      </c>
      <c r="D2615" s="2">
        <v>45883</v>
      </c>
      <c r="E2615" s="1" t="s">
        <v>576</v>
      </c>
      <c r="F2615" s="1" t="s">
        <v>49</v>
      </c>
      <c r="G2615">
        <v>2.5</v>
      </c>
      <c r="H2615" t="s">
        <v>76</v>
      </c>
      <c r="I2615">
        <v>0</v>
      </c>
      <c r="J2615" t="s">
        <v>51</v>
      </c>
      <c r="K2615" s="1" t="s">
        <v>49</v>
      </c>
      <c r="L2615">
        <v>10</v>
      </c>
      <c r="M2615">
        <v>128.09</v>
      </c>
      <c r="N2615">
        <v>2.5</v>
      </c>
      <c r="O2615">
        <v>22</v>
      </c>
      <c r="Q2615">
        <v>125.59</v>
      </c>
      <c r="R2615" s="1"/>
      <c r="V2615">
        <v>0</v>
      </c>
      <c r="W2615">
        <v>0</v>
      </c>
      <c r="AF2615">
        <v>0</v>
      </c>
      <c r="AG2615">
        <v>0</v>
      </c>
      <c r="AH2615">
        <v>0</v>
      </c>
      <c r="AI2615">
        <v>12</v>
      </c>
      <c r="AJ2615">
        <v>12</v>
      </c>
      <c r="AM2615">
        <v>0</v>
      </c>
      <c r="AP2615">
        <v>32</v>
      </c>
    </row>
    <row r="2616" spans="1:42" x14ac:dyDescent="0.2">
      <c r="A2616" s="1" t="s">
        <v>53</v>
      </c>
      <c r="B2616">
        <v>1</v>
      </c>
      <c r="C2616" s="1" t="s">
        <v>95</v>
      </c>
      <c r="D2616" s="2">
        <v>45883</v>
      </c>
      <c r="E2616" s="1" t="s">
        <v>576</v>
      </c>
      <c r="F2616" s="1" t="s">
        <v>49</v>
      </c>
      <c r="G2616">
        <v>2.5</v>
      </c>
      <c r="H2616" t="s">
        <v>76</v>
      </c>
      <c r="I2616">
        <v>0</v>
      </c>
      <c r="J2616" t="s">
        <v>51</v>
      </c>
      <c r="K2616" s="1" t="s">
        <v>49</v>
      </c>
      <c r="L2616">
        <v>14</v>
      </c>
      <c r="M2616">
        <v>132.37</v>
      </c>
      <c r="N2616">
        <v>3.5</v>
      </c>
      <c r="O2616">
        <v>20</v>
      </c>
      <c r="Q2616">
        <v>128.87</v>
      </c>
      <c r="R2616" s="1"/>
      <c r="V2616">
        <v>0</v>
      </c>
      <c r="W2616">
        <v>0</v>
      </c>
      <c r="AF2616">
        <v>0</v>
      </c>
      <c r="AG2616">
        <v>0</v>
      </c>
      <c r="AH2616">
        <v>0</v>
      </c>
      <c r="AI2616">
        <v>12</v>
      </c>
      <c r="AJ2616">
        <v>12</v>
      </c>
      <c r="AM2616">
        <v>0</v>
      </c>
      <c r="AP2616">
        <v>32</v>
      </c>
    </row>
    <row r="2617" spans="1:42" x14ac:dyDescent="0.2">
      <c r="A2617" s="1" t="s">
        <v>46</v>
      </c>
      <c r="B2617">
        <v>2</v>
      </c>
      <c r="C2617" s="1" t="s">
        <v>74</v>
      </c>
      <c r="D2617" s="2">
        <v>45883</v>
      </c>
      <c r="E2617" s="1" t="s">
        <v>576</v>
      </c>
      <c r="F2617" s="1" t="s">
        <v>49</v>
      </c>
      <c r="G2617">
        <v>4</v>
      </c>
      <c r="H2617" t="s">
        <v>76</v>
      </c>
      <c r="I2617">
        <v>0</v>
      </c>
      <c r="J2617" t="s">
        <v>51</v>
      </c>
      <c r="K2617" s="1" t="s">
        <v>49</v>
      </c>
      <c r="L2617">
        <v>11</v>
      </c>
      <c r="M2617">
        <v>155.18999999999997</v>
      </c>
      <c r="N2617">
        <v>4.4000000000000004</v>
      </c>
      <c r="Q2617">
        <v>150.78999999999996</v>
      </c>
      <c r="R2617" s="1"/>
      <c r="V2617">
        <v>0</v>
      </c>
      <c r="W2617">
        <v>0</v>
      </c>
      <c r="AF2617">
        <v>0</v>
      </c>
      <c r="AG2617">
        <v>0</v>
      </c>
      <c r="AH2617">
        <v>0</v>
      </c>
      <c r="AI2617">
        <v>12</v>
      </c>
      <c r="AJ2617">
        <v>12</v>
      </c>
      <c r="AM2617">
        <v>0</v>
      </c>
      <c r="AP2617">
        <v>32</v>
      </c>
    </row>
    <row r="2618" spans="1:42" x14ac:dyDescent="0.2">
      <c r="A2618" s="1" t="s">
        <v>53</v>
      </c>
      <c r="B2618">
        <v>2</v>
      </c>
      <c r="C2618" s="1" t="s">
        <v>74</v>
      </c>
      <c r="D2618" s="2">
        <v>45883</v>
      </c>
      <c r="E2618" s="1" t="s">
        <v>576</v>
      </c>
      <c r="F2618" s="1" t="s">
        <v>49</v>
      </c>
      <c r="G2618">
        <v>4</v>
      </c>
      <c r="H2618" t="s">
        <v>76</v>
      </c>
      <c r="I2618">
        <v>0</v>
      </c>
      <c r="J2618" t="s">
        <v>51</v>
      </c>
      <c r="K2618" s="1" t="s">
        <v>49</v>
      </c>
      <c r="L2618">
        <v>11</v>
      </c>
      <c r="M2618">
        <v>149.44000000000003</v>
      </c>
      <c r="N2618">
        <v>4.4000000000000004</v>
      </c>
      <c r="Q2618">
        <v>145.04000000000002</v>
      </c>
      <c r="R2618" s="1"/>
      <c r="V2618">
        <v>0</v>
      </c>
      <c r="W2618">
        <v>0</v>
      </c>
      <c r="AF2618">
        <v>0</v>
      </c>
      <c r="AG2618">
        <v>0</v>
      </c>
      <c r="AH2618">
        <v>0</v>
      </c>
      <c r="AI2618">
        <v>12</v>
      </c>
      <c r="AJ2618">
        <v>12</v>
      </c>
      <c r="AM2618">
        <v>0</v>
      </c>
      <c r="AP2618">
        <v>32</v>
      </c>
    </row>
    <row r="2619" spans="1:42" x14ac:dyDescent="0.2">
      <c r="A2619" s="1" t="s">
        <v>46</v>
      </c>
      <c r="B2619">
        <v>3</v>
      </c>
      <c r="C2619" s="1" t="s">
        <v>83</v>
      </c>
      <c r="D2619" s="2">
        <v>45883</v>
      </c>
      <c r="E2619" s="1" t="s">
        <v>576</v>
      </c>
      <c r="F2619" s="1" t="s">
        <v>49</v>
      </c>
      <c r="G2619">
        <v>8</v>
      </c>
      <c r="H2619">
        <v>5</v>
      </c>
      <c r="I2619">
        <v>0</v>
      </c>
      <c r="J2619" t="s">
        <v>51</v>
      </c>
      <c r="K2619" s="1" t="s">
        <v>49</v>
      </c>
      <c r="L2619">
        <v>5</v>
      </c>
      <c r="M2619">
        <v>202.5</v>
      </c>
      <c r="N2619">
        <v>4</v>
      </c>
      <c r="Q2619">
        <v>198.5</v>
      </c>
      <c r="R2619" s="1"/>
      <c r="V2619">
        <v>0</v>
      </c>
      <c r="W2619">
        <v>0</v>
      </c>
      <c r="AF2619">
        <v>0</v>
      </c>
      <c r="AG2619">
        <v>0</v>
      </c>
      <c r="AH2619">
        <v>0</v>
      </c>
      <c r="AI2619">
        <v>12</v>
      </c>
      <c r="AJ2619">
        <v>12</v>
      </c>
      <c r="AM2619">
        <v>0</v>
      </c>
      <c r="AP2619">
        <v>32</v>
      </c>
    </row>
    <row r="2620" spans="1:42" x14ac:dyDescent="0.2">
      <c r="A2620" s="1" t="s">
        <v>46</v>
      </c>
      <c r="B2620">
        <v>3</v>
      </c>
      <c r="C2620" s="1" t="s">
        <v>55</v>
      </c>
      <c r="D2620" s="2">
        <v>45883</v>
      </c>
      <c r="E2620" s="1" t="s">
        <v>576</v>
      </c>
      <c r="F2620" s="1" t="s">
        <v>49</v>
      </c>
      <c r="G2620">
        <v>7</v>
      </c>
      <c r="H2620">
        <v>5</v>
      </c>
      <c r="I2620">
        <v>0</v>
      </c>
      <c r="J2620" t="s">
        <v>51</v>
      </c>
      <c r="K2620" s="1" t="s">
        <v>49</v>
      </c>
      <c r="L2620">
        <v>1</v>
      </c>
      <c r="M2620">
        <v>44.77</v>
      </c>
      <c r="N2620">
        <v>0.7</v>
      </c>
      <c r="Q2620">
        <v>44.07</v>
      </c>
      <c r="R2620" s="1"/>
      <c r="V2620">
        <v>0</v>
      </c>
      <c r="W2620">
        <v>0</v>
      </c>
      <c r="AF2620">
        <v>0</v>
      </c>
      <c r="AG2620">
        <v>0</v>
      </c>
      <c r="AH2620">
        <v>0</v>
      </c>
      <c r="AI2620">
        <v>12</v>
      </c>
      <c r="AJ2620">
        <v>12</v>
      </c>
      <c r="AM2620">
        <v>0</v>
      </c>
      <c r="AP2620">
        <v>32</v>
      </c>
    </row>
    <row r="2621" spans="1:42" x14ac:dyDescent="0.2">
      <c r="A2621" s="1" t="s">
        <v>53</v>
      </c>
      <c r="B2621">
        <v>3</v>
      </c>
      <c r="C2621" s="1" t="s">
        <v>83</v>
      </c>
      <c r="D2621" s="2">
        <v>45883</v>
      </c>
      <c r="E2621" s="1" t="s">
        <v>576</v>
      </c>
      <c r="F2621" s="1" t="s">
        <v>49</v>
      </c>
      <c r="G2621">
        <v>8</v>
      </c>
      <c r="H2621">
        <v>5</v>
      </c>
      <c r="I2621">
        <v>0</v>
      </c>
      <c r="J2621" t="s">
        <v>51</v>
      </c>
      <c r="K2621" s="1" t="s">
        <v>49</v>
      </c>
      <c r="L2621">
        <v>6</v>
      </c>
      <c r="M2621">
        <v>224.94</v>
      </c>
      <c r="N2621">
        <v>4.8000000000000007</v>
      </c>
      <c r="Q2621">
        <v>220.14</v>
      </c>
      <c r="R2621" s="1"/>
      <c r="V2621">
        <v>0</v>
      </c>
      <c r="W2621">
        <v>0</v>
      </c>
      <c r="AF2621">
        <v>0</v>
      </c>
      <c r="AG2621">
        <v>0</v>
      </c>
      <c r="AH2621">
        <v>0</v>
      </c>
      <c r="AI2621">
        <v>12</v>
      </c>
      <c r="AJ2621">
        <v>12</v>
      </c>
      <c r="AM2621">
        <v>0</v>
      </c>
      <c r="AP2621">
        <v>32</v>
      </c>
    </row>
    <row r="2622" spans="1:42" x14ac:dyDescent="0.2">
      <c r="A2622" s="1" t="s">
        <v>46</v>
      </c>
      <c r="B2622">
        <v>4</v>
      </c>
      <c r="C2622" s="1" t="s">
        <v>748</v>
      </c>
      <c r="D2622" s="2">
        <v>45883</v>
      </c>
      <c r="E2622" s="1" t="s">
        <v>658</v>
      </c>
      <c r="F2622" s="1" t="s">
        <v>49</v>
      </c>
      <c r="G2622">
        <v>18</v>
      </c>
      <c r="H2622" t="s">
        <v>134</v>
      </c>
      <c r="I2622" t="s">
        <v>135</v>
      </c>
      <c r="J2622">
        <v>500</v>
      </c>
      <c r="K2622" s="1" t="s">
        <v>49</v>
      </c>
      <c r="L2622">
        <v>12</v>
      </c>
      <c r="M2622">
        <v>634.28</v>
      </c>
      <c r="N2622">
        <v>26.400000000000002</v>
      </c>
      <c r="Q2622">
        <v>607.88</v>
      </c>
      <c r="R2622" s="1"/>
      <c r="V2622">
        <v>0</v>
      </c>
      <c r="W2622">
        <v>0</v>
      </c>
      <c r="AF2622">
        <v>0</v>
      </c>
      <c r="AG2622">
        <v>0</v>
      </c>
      <c r="AH2622">
        <v>0</v>
      </c>
      <c r="AI2622">
        <v>12</v>
      </c>
      <c r="AJ2622">
        <v>12</v>
      </c>
      <c r="AM2622">
        <v>0</v>
      </c>
      <c r="AP2622">
        <v>32</v>
      </c>
    </row>
    <row r="2623" spans="1:42" x14ac:dyDescent="0.2">
      <c r="A2623" s="1" t="s">
        <v>46</v>
      </c>
      <c r="B2623">
        <v>4</v>
      </c>
      <c r="C2623" s="1" t="s">
        <v>96</v>
      </c>
      <c r="D2623" s="2">
        <v>45883</v>
      </c>
      <c r="E2623" s="1" t="s">
        <v>576</v>
      </c>
      <c r="F2623" s="1" t="s">
        <v>49</v>
      </c>
      <c r="G2623">
        <v>18</v>
      </c>
      <c r="H2623">
        <v>5</v>
      </c>
      <c r="I2623">
        <v>0</v>
      </c>
      <c r="J2623" t="s">
        <v>51</v>
      </c>
      <c r="K2623" s="1" t="s">
        <v>49</v>
      </c>
      <c r="L2623">
        <v>2</v>
      </c>
      <c r="M2623">
        <v>111.13</v>
      </c>
      <c r="N2623">
        <v>4.3000000000000007</v>
      </c>
      <c r="Q2623">
        <v>106.83</v>
      </c>
      <c r="R2623" s="1"/>
      <c r="V2623">
        <v>0</v>
      </c>
      <c r="W2623">
        <v>0</v>
      </c>
      <c r="AF2623">
        <v>0</v>
      </c>
      <c r="AG2623">
        <v>0</v>
      </c>
      <c r="AH2623">
        <v>0</v>
      </c>
      <c r="AI2623">
        <v>12</v>
      </c>
      <c r="AJ2623">
        <v>12</v>
      </c>
      <c r="AM2623">
        <v>0</v>
      </c>
      <c r="AP2623">
        <v>32</v>
      </c>
    </row>
    <row r="2624" spans="1:42" x14ac:dyDescent="0.2">
      <c r="A2624" s="1" t="s">
        <v>53</v>
      </c>
      <c r="B2624">
        <v>4</v>
      </c>
      <c r="C2624" s="1" t="s">
        <v>96</v>
      </c>
      <c r="D2624" s="2">
        <v>45883</v>
      </c>
      <c r="E2624" s="1" t="s">
        <v>576</v>
      </c>
      <c r="F2624" s="1" t="s">
        <v>49</v>
      </c>
      <c r="G2624">
        <v>18</v>
      </c>
      <c r="H2624">
        <v>5</v>
      </c>
      <c r="I2624">
        <v>0</v>
      </c>
      <c r="J2624" t="s">
        <v>51</v>
      </c>
      <c r="K2624" s="1" t="s">
        <v>49</v>
      </c>
      <c r="L2624">
        <v>2</v>
      </c>
      <c r="M2624">
        <v>106.00999999999999</v>
      </c>
      <c r="N2624">
        <v>4</v>
      </c>
      <c r="Q2624">
        <v>102.00999999999999</v>
      </c>
      <c r="R2624" s="1"/>
      <c r="V2624">
        <v>0</v>
      </c>
      <c r="W2624">
        <v>0</v>
      </c>
      <c r="AF2624">
        <v>0</v>
      </c>
      <c r="AG2624">
        <v>0</v>
      </c>
      <c r="AH2624">
        <v>0</v>
      </c>
      <c r="AI2624">
        <v>12</v>
      </c>
      <c r="AJ2624">
        <v>12</v>
      </c>
      <c r="AM2624">
        <v>0</v>
      </c>
      <c r="AP2624">
        <v>32</v>
      </c>
    </row>
    <row r="2625" spans="1:42" x14ac:dyDescent="0.2">
      <c r="A2625" s="1" t="s">
        <v>53</v>
      </c>
      <c r="B2625">
        <v>4</v>
      </c>
      <c r="C2625" s="1" t="s">
        <v>319</v>
      </c>
      <c r="D2625" s="2">
        <v>45883</v>
      </c>
      <c r="E2625" s="1" t="s">
        <v>576</v>
      </c>
      <c r="F2625" s="1" t="s">
        <v>49</v>
      </c>
      <c r="G2625">
        <v>17</v>
      </c>
      <c r="H2625">
        <v>5</v>
      </c>
      <c r="I2625">
        <v>0</v>
      </c>
      <c r="J2625" t="s">
        <v>51</v>
      </c>
      <c r="K2625" s="1" t="s">
        <v>49</v>
      </c>
      <c r="L2625">
        <v>13</v>
      </c>
      <c r="M2625">
        <v>640.4899999999999</v>
      </c>
      <c r="N2625">
        <v>22.099999999999998</v>
      </c>
      <c r="Q2625">
        <v>618.38999999999987</v>
      </c>
      <c r="R2625" s="1"/>
      <c r="V2625">
        <v>0</v>
      </c>
      <c r="W2625">
        <v>0</v>
      </c>
      <c r="AF2625">
        <v>0</v>
      </c>
      <c r="AG2625">
        <v>0</v>
      </c>
      <c r="AH2625">
        <v>0</v>
      </c>
      <c r="AI2625">
        <v>12</v>
      </c>
      <c r="AJ2625">
        <v>12</v>
      </c>
      <c r="AM2625">
        <v>0</v>
      </c>
      <c r="AP2625">
        <v>32</v>
      </c>
    </row>
    <row r="2626" spans="1:42" x14ac:dyDescent="0.2">
      <c r="A2626" s="1" t="s">
        <v>46</v>
      </c>
      <c r="B2626">
        <v>5</v>
      </c>
      <c r="C2626" s="1" t="s">
        <v>58</v>
      </c>
      <c r="D2626" s="2">
        <v>45883</v>
      </c>
      <c r="E2626" s="1" t="s">
        <v>576</v>
      </c>
      <c r="F2626" s="1" t="s">
        <v>49</v>
      </c>
      <c r="G2626">
        <v>12</v>
      </c>
      <c r="H2626">
        <v>5</v>
      </c>
      <c r="I2626">
        <v>0</v>
      </c>
      <c r="J2626" t="s">
        <v>51</v>
      </c>
      <c r="K2626" s="1" t="s">
        <v>49</v>
      </c>
      <c r="L2626">
        <v>10</v>
      </c>
      <c r="M2626">
        <v>446.35</v>
      </c>
      <c r="N2626">
        <v>14</v>
      </c>
      <c r="Q2626">
        <v>432.35</v>
      </c>
      <c r="R2626" s="1"/>
      <c r="V2626">
        <v>0</v>
      </c>
      <c r="W2626">
        <v>0</v>
      </c>
      <c r="AF2626">
        <v>0</v>
      </c>
      <c r="AG2626">
        <v>0</v>
      </c>
      <c r="AH2626">
        <v>0</v>
      </c>
      <c r="AI2626">
        <v>12</v>
      </c>
      <c r="AJ2626">
        <v>12</v>
      </c>
      <c r="AM2626">
        <v>0</v>
      </c>
      <c r="AP2626">
        <v>32</v>
      </c>
    </row>
    <row r="2627" spans="1:42" x14ac:dyDescent="0.2">
      <c r="A2627" s="1" t="s">
        <v>53</v>
      </c>
      <c r="B2627">
        <v>5</v>
      </c>
      <c r="C2627" s="1" t="s">
        <v>66</v>
      </c>
      <c r="D2627" s="2">
        <v>45883</v>
      </c>
      <c r="E2627" s="1" t="s">
        <v>576</v>
      </c>
      <c r="F2627" s="1" t="s">
        <v>49</v>
      </c>
      <c r="G2627">
        <v>10</v>
      </c>
      <c r="H2627">
        <v>5</v>
      </c>
      <c r="I2627">
        <v>0</v>
      </c>
      <c r="J2627" t="s">
        <v>51</v>
      </c>
      <c r="K2627" s="1" t="s">
        <v>49</v>
      </c>
      <c r="L2627">
        <v>10</v>
      </c>
      <c r="M2627">
        <v>387.21000000000004</v>
      </c>
      <c r="N2627">
        <v>10</v>
      </c>
      <c r="Q2627">
        <v>377.21000000000004</v>
      </c>
      <c r="R2627" s="1"/>
      <c r="V2627">
        <v>0</v>
      </c>
      <c r="W2627">
        <v>0</v>
      </c>
      <c r="AF2627">
        <v>0</v>
      </c>
      <c r="AG2627">
        <v>0</v>
      </c>
      <c r="AH2627">
        <v>0</v>
      </c>
      <c r="AI2627">
        <v>12</v>
      </c>
      <c r="AJ2627">
        <v>12</v>
      </c>
      <c r="AM2627">
        <v>0</v>
      </c>
      <c r="AP2627">
        <v>32</v>
      </c>
    </row>
    <row r="2628" spans="1:42" x14ac:dyDescent="0.2">
      <c r="A2628" s="1" t="s">
        <v>53</v>
      </c>
      <c r="B2628">
        <v>5</v>
      </c>
      <c r="C2628" s="1" t="s">
        <v>58</v>
      </c>
      <c r="D2628" s="2">
        <v>45883</v>
      </c>
      <c r="E2628" s="1" t="s">
        <v>576</v>
      </c>
      <c r="F2628" s="1" t="s">
        <v>49</v>
      </c>
      <c r="G2628">
        <v>12</v>
      </c>
      <c r="H2628">
        <v>5</v>
      </c>
      <c r="I2628">
        <v>0</v>
      </c>
      <c r="J2628" t="s">
        <v>51</v>
      </c>
      <c r="K2628" s="1" t="s">
        <v>49</v>
      </c>
      <c r="L2628">
        <v>1</v>
      </c>
      <c r="M2628">
        <v>33.61</v>
      </c>
      <c r="N2628">
        <v>1.4</v>
      </c>
      <c r="Q2628">
        <v>32.21</v>
      </c>
      <c r="R2628" s="1"/>
      <c r="V2628">
        <v>0</v>
      </c>
      <c r="W2628">
        <v>0</v>
      </c>
      <c r="AF2628">
        <v>0</v>
      </c>
      <c r="AG2628">
        <v>0</v>
      </c>
      <c r="AH2628">
        <v>0</v>
      </c>
      <c r="AI2628">
        <v>12</v>
      </c>
      <c r="AJ2628">
        <v>12</v>
      </c>
      <c r="AM2628">
        <v>0</v>
      </c>
      <c r="AP2628">
        <v>32</v>
      </c>
    </row>
    <row r="2629" spans="1:42" x14ac:dyDescent="0.2">
      <c r="A2629" s="1" t="s">
        <v>46</v>
      </c>
      <c r="B2629">
        <v>1</v>
      </c>
      <c r="C2629" s="1" t="s">
        <v>95</v>
      </c>
      <c r="D2629" s="2">
        <v>45884</v>
      </c>
      <c r="E2629" s="1" t="s">
        <v>576</v>
      </c>
      <c r="F2629" s="1" t="s">
        <v>49</v>
      </c>
      <c r="G2629">
        <v>2.5</v>
      </c>
      <c r="H2629" t="s">
        <v>76</v>
      </c>
      <c r="I2629">
        <v>0</v>
      </c>
      <c r="J2629" t="s">
        <v>51</v>
      </c>
      <c r="K2629" s="1" t="s">
        <v>49</v>
      </c>
      <c r="L2629">
        <v>9</v>
      </c>
      <c r="M2629">
        <v>101.31</v>
      </c>
      <c r="N2629">
        <v>2.25</v>
      </c>
      <c r="O2629">
        <v>18</v>
      </c>
      <c r="Q2629">
        <v>99.06</v>
      </c>
      <c r="R2629" s="1"/>
      <c r="S2629">
        <v>30</v>
      </c>
      <c r="V2629">
        <v>30</v>
      </c>
      <c r="W2629">
        <v>0.5</v>
      </c>
      <c r="AF2629">
        <v>0</v>
      </c>
      <c r="AG2629">
        <v>0</v>
      </c>
      <c r="AH2629">
        <v>0.5</v>
      </c>
      <c r="AI2629">
        <v>11.5</v>
      </c>
      <c r="AJ2629">
        <v>12</v>
      </c>
      <c r="AM2629">
        <v>0</v>
      </c>
      <c r="AP2629">
        <v>32</v>
      </c>
    </row>
    <row r="2630" spans="1:42" x14ac:dyDescent="0.2">
      <c r="A2630" s="1" t="s">
        <v>46</v>
      </c>
      <c r="B2630">
        <v>1</v>
      </c>
      <c r="C2630" s="1" t="s">
        <v>118</v>
      </c>
      <c r="D2630" s="2">
        <v>45884</v>
      </c>
      <c r="E2630" s="1" t="s">
        <v>576</v>
      </c>
      <c r="F2630" s="1" t="s">
        <v>49</v>
      </c>
      <c r="G2630">
        <v>3.5</v>
      </c>
      <c r="H2630" t="s">
        <v>76</v>
      </c>
      <c r="I2630">
        <v>0</v>
      </c>
      <c r="J2630" t="s">
        <v>51</v>
      </c>
      <c r="K2630" s="1" t="s">
        <v>49</v>
      </c>
      <c r="L2630">
        <v>2</v>
      </c>
      <c r="M2630">
        <v>28.490000000000002</v>
      </c>
      <c r="N2630">
        <v>0.7</v>
      </c>
      <c r="Q2630">
        <v>27.790000000000003</v>
      </c>
      <c r="R2630" s="1"/>
      <c r="V2630">
        <v>0</v>
      </c>
      <c r="W2630">
        <v>0</v>
      </c>
      <c r="AF2630">
        <v>0</v>
      </c>
      <c r="AG2630">
        <v>0</v>
      </c>
      <c r="AH2630">
        <v>0</v>
      </c>
      <c r="AI2630">
        <v>12</v>
      </c>
      <c r="AJ2630">
        <v>12</v>
      </c>
      <c r="AM2630">
        <v>0</v>
      </c>
      <c r="AP2630">
        <v>32</v>
      </c>
    </row>
    <row r="2631" spans="1:42" x14ac:dyDescent="0.2">
      <c r="A2631" s="1" t="s">
        <v>53</v>
      </c>
      <c r="B2631">
        <v>1</v>
      </c>
      <c r="C2631" s="1" t="s">
        <v>118</v>
      </c>
      <c r="D2631" s="2">
        <v>45884</v>
      </c>
      <c r="E2631" s="1" t="s">
        <v>576</v>
      </c>
      <c r="F2631" s="1" t="s">
        <v>49</v>
      </c>
      <c r="G2631">
        <v>3.5</v>
      </c>
      <c r="H2631" t="s">
        <v>76</v>
      </c>
      <c r="I2631">
        <v>0</v>
      </c>
      <c r="J2631" t="s">
        <v>51</v>
      </c>
      <c r="K2631" s="1" t="s">
        <v>49</v>
      </c>
      <c r="L2631">
        <v>9</v>
      </c>
      <c r="M2631">
        <v>143.04000000000002</v>
      </c>
      <c r="N2631">
        <v>3.15</v>
      </c>
      <c r="O2631">
        <v>28</v>
      </c>
      <c r="Q2631">
        <v>139.89000000000001</v>
      </c>
      <c r="R2631" s="1"/>
      <c r="V2631">
        <v>0</v>
      </c>
      <c r="W2631">
        <v>0</v>
      </c>
      <c r="AF2631">
        <v>0</v>
      </c>
      <c r="AG2631">
        <v>0</v>
      </c>
      <c r="AH2631">
        <v>0</v>
      </c>
      <c r="AI2631">
        <v>12</v>
      </c>
      <c r="AJ2631">
        <v>12</v>
      </c>
      <c r="AM2631">
        <v>0</v>
      </c>
      <c r="AP2631">
        <v>32</v>
      </c>
    </row>
    <row r="2632" spans="1:42" x14ac:dyDescent="0.2">
      <c r="A2632" s="1" t="s">
        <v>46</v>
      </c>
      <c r="B2632">
        <v>2</v>
      </c>
      <c r="C2632" s="1" t="s">
        <v>74</v>
      </c>
      <c r="D2632" s="2">
        <v>45884</v>
      </c>
      <c r="E2632" s="1" t="s">
        <v>576</v>
      </c>
      <c r="F2632" s="1" t="s">
        <v>49</v>
      </c>
      <c r="G2632">
        <v>4</v>
      </c>
      <c r="H2632" t="s">
        <v>76</v>
      </c>
      <c r="I2632">
        <v>0</v>
      </c>
      <c r="J2632" t="s">
        <v>51</v>
      </c>
      <c r="K2632" s="1" t="s">
        <v>49</v>
      </c>
      <c r="L2632">
        <v>10</v>
      </c>
      <c r="M2632">
        <v>148.97999999999999</v>
      </c>
      <c r="N2632">
        <v>4</v>
      </c>
      <c r="Q2632">
        <v>144.97999999999999</v>
      </c>
      <c r="R2632" s="1"/>
      <c r="V2632">
        <v>0</v>
      </c>
      <c r="W2632">
        <v>0</v>
      </c>
      <c r="AF2632">
        <v>0</v>
      </c>
      <c r="AG2632">
        <v>0</v>
      </c>
      <c r="AH2632">
        <v>0</v>
      </c>
      <c r="AI2632">
        <v>12</v>
      </c>
      <c r="AJ2632">
        <v>12</v>
      </c>
      <c r="AM2632">
        <v>0</v>
      </c>
      <c r="AP2632">
        <v>32</v>
      </c>
    </row>
    <row r="2633" spans="1:42" x14ac:dyDescent="0.2">
      <c r="A2633" s="1" t="s">
        <v>53</v>
      </c>
      <c r="B2633">
        <v>2</v>
      </c>
      <c r="C2633" s="1" t="s">
        <v>74</v>
      </c>
      <c r="D2633" s="2">
        <v>45884</v>
      </c>
      <c r="E2633" s="1" t="s">
        <v>576</v>
      </c>
      <c r="F2633" s="1" t="s">
        <v>49</v>
      </c>
      <c r="G2633">
        <v>4</v>
      </c>
      <c r="H2633" t="s">
        <v>76</v>
      </c>
      <c r="I2633">
        <v>0</v>
      </c>
      <c r="J2633" t="s">
        <v>51</v>
      </c>
      <c r="K2633" s="1" t="s">
        <v>49</v>
      </c>
      <c r="L2633">
        <v>9</v>
      </c>
      <c r="M2633">
        <v>138.41</v>
      </c>
      <c r="N2633">
        <v>3.6</v>
      </c>
      <c r="Q2633">
        <v>134.81</v>
      </c>
      <c r="R2633" s="1"/>
      <c r="V2633">
        <v>0</v>
      </c>
      <c r="W2633">
        <v>0</v>
      </c>
      <c r="AF2633">
        <v>0</v>
      </c>
      <c r="AG2633">
        <v>0</v>
      </c>
      <c r="AH2633">
        <v>0</v>
      </c>
      <c r="AI2633">
        <v>12</v>
      </c>
      <c r="AJ2633">
        <v>12</v>
      </c>
      <c r="AM2633">
        <v>0</v>
      </c>
      <c r="AP2633">
        <v>32</v>
      </c>
    </row>
    <row r="2634" spans="1:42" x14ac:dyDescent="0.2">
      <c r="A2634" s="1" t="s">
        <v>46</v>
      </c>
      <c r="B2634">
        <v>3</v>
      </c>
      <c r="C2634" s="1" t="s">
        <v>83</v>
      </c>
      <c r="D2634" s="2">
        <v>45884</v>
      </c>
      <c r="E2634" s="1" t="s">
        <v>576</v>
      </c>
      <c r="F2634" s="1" t="s">
        <v>49</v>
      </c>
      <c r="G2634">
        <v>8</v>
      </c>
      <c r="H2634">
        <v>5</v>
      </c>
      <c r="I2634">
        <v>0</v>
      </c>
      <c r="J2634" t="s">
        <v>51</v>
      </c>
      <c r="K2634" s="1" t="s">
        <v>49</v>
      </c>
      <c r="L2634">
        <v>7</v>
      </c>
      <c r="M2634">
        <v>248.50000000000003</v>
      </c>
      <c r="N2634">
        <v>7</v>
      </c>
      <c r="Q2634">
        <v>241.50000000000003</v>
      </c>
      <c r="R2634" s="1"/>
      <c r="V2634">
        <v>0</v>
      </c>
      <c r="W2634">
        <v>0</v>
      </c>
      <c r="AF2634">
        <v>0</v>
      </c>
      <c r="AG2634">
        <v>0</v>
      </c>
      <c r="AH2634">
        <v>0</v>
      </c>
      <c r="AI2634">
        <v>12</v>
      </c>
      <c r="AJ2634">
        <v>12</v>
      </c>
      <c r="AM2634">
        <v>0</v>
      </c>
      <c r="AP2634">
        <v>32</v>
      </c>
    </row>
    <row r="2635" spans="1:42" x14ac:dyDescent="0.2">
      <c r="A2635" s="1" t="s">
        <v>53</v>
      </c>
      <c r="B2635">
        <v>3</v>
      </c>
      <c r="C2635" s="1" t="s">
        <v>83</v>
      </c>
      <c r="D2635" s="2">
        <v>45884</v>
      </c>
      <c r="E2635" s="1" t="s">
        <v>576</v>
      </c>
      <c r="F2635" s="1" t="s">
        <v>49</v>
      </c>
      <c r="G2635">
        <v>8</v>
      </c>
      <c r="H2635">
        <v>5</v>
      </c>
      <c r="I2635">
        <v>0</v>
      </c>
      <c r="J2635" t="s">
        <v>51</v>
      </c>
      <c r="K2635" s="1" t="s">
        <v>49</v>
      </c>
      <c r="L2635">
        <v>7</v>
      </c>
      <c r="M2635">
        <v>242.98</v>
      </c>
      <c r="N2635">
        <v>7</v>
      </c>
      <c r="Q2635">
        <v>235.98</v>
      </c>
      <c r="R2635" s="1"/>
      <c r="V2635">
        <v>0</v>
      </c>
      <c r="W2635">
        <v>0</v>
      </c>
      <c r="AF2635">
        <v>0</v>
      </c>
      <c r="AG2635">
        <v>0</v>
      </c>
      <c r="AH2635">
        <v>0</v>
      </c>
      <c r="AI2635">
        <v>12</v>
      </c>
      <c r="AJ2635">
        <v>12</v>
      </c>
      <c r="AM2635">
        <v>0</v>
      </c>
      <c r="AP2635">
        <v>32</v>
      </c>
    </row>
    <row r="2636" spans="1:42" x14ac:dyDescent="0.2">
      <c r="A2636" s="1" t="s">
        <v>46</v>
      </c>
      <c r="B2636">
        <v>4</v>
      </c>
      <c r="C2636" s="1" t="s">
        <v>319</v>
      </c>
      <c r="D2636" s="2">
        <v>45884</v>
      </c>
      <c r="E2636" s="1" t="s">
        <v>576</v>
      </c>
      <c r="F2636" s="1" t="s">
        <v>49</v>
      </c>
      <c r="G2636">
        <v>17</v>
      </c>
      <c r="H2636">
        <v>5</v>
      </c>
      <c r="I2636">
        <v>0</v>
      </c>
      <c r="J2636" t="s">
        <v>51</v>
      </c>
      <c r="K2636" s="1" t="s">
        <v>49</v>
      </c>
      <c r="L2636">
        <v>14</v>
      </c>
      <c r="M2636">
        <v>720.96</v>
      </c>
      <c r="N2636">
        <v>28</v>
      </c>
      <c r="Q2636">
        <v>692.96</v>
      </c>
      <c r="R2636" s="1"/>
      <c r="V2636">
        <v>0</v>
      </c>
      <c r="W2636">
        <v>0</v>
      </c>
      <c r="AF2636">
        <v>0</v>
      </c>
      <c r="AG2636">
        <v>0</v>
      </c>
      <c r="AH2636">
        <v>0</v>
      </c>
      <c r="AI2636">
        <v>12</v>
      </c>
      <c r="AJ2636">
        <v>12</v>
      </c>
      <c r="AM2636">
        <v>0</v>
      </c>
      <c r="AP2636">
        <v>32</v>
      </c>
    </row>
    <row r="2637" spans="1:42" x14ac:dyDescent="0.2">
      <c r="A2637" s="1" t="s">
        <v>53</v>
      </c>
      <c r="B2637">
        <v>4</v>
      </c>
      <c r="C2637" s="1" t="s">
        <v>319</v>
      </c>
      <c r="D2637" s="2">
        <v>45884</v>
      </c>
      <c r="E2637" s="1" t="s">
        <v>576</v>
      </c>
      <c r="F2637" s="1" t="s">
        <v>49</v>
      </c>
      <c r="G2637">
        <v>17</v>
      </c>
      <c r="H2637">
        <v>5</v>
      </c>
      <c r="I2637">
        <v>0</v>
      </c>
      <c r="J2637" t="s">
        <v>51</v>
      </c>
      <c r="K2637" s="1" t="s">
        <v>49</v>
      </c>
      <c r="L2637">
        <v>15</v>
      </c>
      <c r="M2637">
        <v>716.07999999999993</v>
      </c>
      <c r="N2637">
        <v>30</v>
      </c>
      <c r="Q2637">
        <v>686.07999999999993</v>
      </c>
      <c r="R2637" s="1"/>
      <c r="V2637">
        <v>0</v>
      </c>
      <c r="W2637">
        <v>0</v>
      </c>
      <c r="AF2637">
        <v>0</v>
      </c>
      <c r="AG2637">
        <v>0</v>
      </c>
      <c r="AH2637">
        <v>0</v>
      </c>
      <c r="AI2637">
        <v>12</v>
      </c>
      <c r="AJ2637">
        <v>12</v>
      </c>
      <c r="AM2637">
        <v>0</v>
      </c>
      <c r="AP2637">
        <v>32</v>
      </c>
    </row>
    <row r="2638" spans="1:42" x14ac:dyDescent="0.2">
      <c r="A2638" s="1" t="s">
        <v>46</v>
      </c>
      <c r="B2638">
        <v>5</v>
      </c>
      <c r="C2638" s="1" t="s">
        <v>66</v>
      </c>
      <c r="D2638" s="2">
        <v>45884</v>
      </c>
      <c r="E2638" s="1" t="s">
        <v>576</v>
      </c>
      <c r="F2638" s="1" t="s">
        <v>49</v>
      </c>
      <c r="G2638">
        <v>10</v>
      </c>
      <c r="H2638">
        <v>5</v>
      </c>
      <c r="I2638">
        <v>0</v>
      </c>
      <c r="J2638" t="s">
        <v>51</v>
      </c>
      <c r="K2638" s="1" t="s">
        <v>49</v>
      </c>
      <c r="L2638">
        <v>10</v>
      </c>
      <c r="M2638">
        <v>434.96000000000009</v>
      </c>
      <c r="N2638">
        <v>12</v>
      </c>
      <c r="Q2638">
        <v>422.96000000000009</v>
      </c>
      <c r="R2638" s="1"/>
      <c r="V2638">
        <v>0</v>
      </c>
      <c r="W2638">
        <v>0</v>
      </c>
      <c r="AF2638">
        <v>0</v>
      </c>
      <c r="AG2638">
        <v>0</v>
      </c>
      <c r="AH2638">
        <v>0</v>
      </c>
      <c r="AI2638">
        <v>12</v>
      </c>
      <c r="AJ2638">
        <v>12</v>
      </c>
      <c r="AM2638">
        <v>0</v>
      </c>
      <c r="AP2638">
        <v>32</v>
      </c>
    </row>
    <row r="2639" spans="1:42" x14ac:dyDescent="0.2">
      <c r="A2639" s="1" t="s">
        <v>53</v>
      </c>
      <c r="B2639">
        <v>5</v>
      </c>
      <c r="C2639" s="1" t="s">
        <v>66</v>
      </c>
      <c r="D2639" s="2">
        <v>45884</v>
      </c>
      <c r="E2639" s="1" t="s">
        <v>576</v>
      </c>
      <c r="F2639" s="1" t="s">
        <v>49</v>
      </c>
      <c r="G2639">
        <v>10</v>
      </c>
      <c r="H2639">
        <v>5</v>
      </c>
      <c r="I2639">
        <v>0</v>
      </c>
      <c r="J2639" t="s">
        <v>51</v>
      </c>
      <c r="K2639" s="1" t="s">
        <v>49</v>
      </c>
      <c r="L2639">
        <v>10</v>
      </c>
      <c r="M2639">
        <v>418.63999999999993</v>
      </c>
      <c r="N2639">
        <v>12</v>
      </c>
      <c r="Q2639">
        <v>406.63999999999993</v>
      </c>
      <c r="R2639" s="1"/>
      <c r="V2639">
        <v>0</v>
      </c>
      <c r="W2639">
        <v>0</v>
      </c>
      <c r="AF2639">
        <v>0</v>
      </c>
      <c r="AG2639">
        <v>0</v>
      </c>
      <c r="AH2639">
        <v>0</v>
      </c>
      <c r="AI2639">
        <v>12</v>
      </c>
      <c r="AJ2639">
        <v>12</v>
      </c>
      <c r="AM2639">
        <v>0</v>
      </c>
      <c r="AP2639">
        <v>32</v>
      </c>
    </row>
    <row r="2640" spans="1:42" x14ac:dyDescent="0.2">
      <c r="A2640" s="1" t="s">
        <v>46</v>
      </c>
      <c r="B2640">
        <v>1</v>
      </c>
      <c r="C2640" s="1" t="s">
        <v>118</v>
      </c>
      <c r="D2640" s="2">
        <v>45885</v>
      </c>
      <c r="E2640" s="1" t="s">
        <v>576</v>
      </c>
      <c r="F2640" s="1" t="s">
        <v>49</v>
      </c>
      <c r="G2640">
        <v>3.5</v>
      </c>
      <c r="H2640" t="s">
        <v>76</v>
      </c>
      <c r="I2640">
        <v>0</v>
      </c>
      <c r="J2640" t="s">
        <v>51</v>
      </c>
      <c r="K2640" s="1" t="s">
        <v>49</v>
      </c>
      <c r="L2640">
        <v>1</v>
      </c>
      <c r="M2640">
        <v>16.18</v>
      </c>
      <c r="N2640">
        <v>0.3</v>
      </c>
      <c r="O2640">
        <v>37</v>
      </c>
      <c r="Q2640">
        <v>15.879999999999999</v>
      </c>
      <c r="R2640" s="1"/>
      <c r="V2640">
        <v>0</v>
      </c>
      <c r="W2640">
        <v>0</v>
      </c>
      <c r="AF2640">
        <v>0</v>
      </c>
      <c r="AG2640">
        <v>0</v>
      </c>
      <c r="AH2640">
        <v>0</v>
      </c>
      <c r="AI2640">
        <v>12</v>
      </c>
      <c r="AJ2640">
        <v>12</v>
      </c>
      <c r="AM2640">
        <v>0</v>
      </c>
      <c r="AP2640">
        <v>33</v>
      </c>
    </row>
    <row r="2641" spans="1:42" x14ac:dyDescent="0.2">
      <c r="A2641" s="1" t="s">
        <v>46</v>
      </c>
      <c r="B2641">
        <v>1</v>
      </c>
      <c r="C2641" s="1" t="s">
        <v>95</v>
      </c>
      <c r="D2641" s="2">
        <v>45885</v>
      </c>
      <c r="E2641" s="1" t="s">
        <v>576</v>
      </c>
      <c r="F2641" s="1" t="s">
        <v>49</v>
      </c>
      <c r="G2641">
        <v>2.5</v>
      </c>
      <c r="H2641" t="s">
        <v>76</v>
      </c>
      <c r="I2641">
        <v>0</v>
      </c>
      <c r="J2641" t="s">
        <v>51</v>
      </c>
      <c r="K2641" s="1" t="s">
        <v>49</v>
      </c>
      <c r="L2641">
        <v>4</v>
      </c>
      <c r="M2641">
        <v>49.910000000000004</v>
      </c>
      <c r="N2641">
        <v>0.8</v>
      </c>
      <c r="Q2641">
        <v>49.110000000000007</v>
      </c>
      <c r="R2641" s="1"/>
      <c r="S2641">
        <v>30</v>
      </c>
      <c r="V2641">
        <v>30</v>
      </c>
      <c r="W2641">
        <v>0.5</v>
      </c>
      <c r="AF2641">
        <v>0</v>
      </c>
      <c r="AG2641">
        <v>0</v>
      </c>
      <c r="AH2641">
        <v>0.5</v>
      </c>
      <c r="AI2641">
        <v>11.5</v>
      </c>
      <c r="AJ2641">
        <v>12</v>
      </c>
      <c r="AM2641">
        <v>0</v>
      </c>
      <c r="AP2641">
        <v>33</v>
      </c>
    </row>
    <row r="2642" spans="1:42" x14ac:dyDescent="0.2">
      <c r="A2642" s="1" t="s">
        <v>46</v>
      </c>
      <c r="B2642">
        <v>1</v>
      </c>
      <c r="C2642" s="1" t="s">
        <v>118</v>
      </c>
      <c r="D2642" s="2">
        <v>45885</v>
      </c>
      <c r="E2642" s="1" t="s">
        <v>576</v>
      </c>
      <c r="F2642" s="1" t="s">
        <v>49</v>
      </c>
      <c r="G2642">
        <v>3.5</v>
      </c>
      <c r="H2642" t="s">
        <v>76</v>
      </c>
      <c r="I2642">
        <v>0</v>
      </c>
      <c r="J2642" t="s">
        <v>51</v>
      </c>
      <c r="K2642" s="1" t="s">
        <v>49</v>
      </c>
      <c r="L2642">
        <v>4</v>
      </c>
      <c r="M2642">
        <v>59.620000000000005</v>
      </c>
      <c r="N2642">
        <v>1.2</v>
      </c>
      <c r="Q2642">
        <v>58.42</v>
      </c>
      <c r="R2642" s="1"/>
      <c r="V2642">
        <v>0</v>
      </c>
      <c r="W2642">
        <v>0</v>
      </c>
      <c r="AF2642">
        <v>0</v>
      </c>
      <c r="AG2642">
        <v>0</v>
      </c>
      <c r="AH2642">
        <v>0</v>
      </c>
      <c r="AI2642">
        <v>12</v>
      </c>
      <c r="AJ2642">
        <v>12</v>
      </c>
      <c r="AM2642">
        <v>0</v>
      </c>
      <c r="AP2642">
        <v>33</v>
      </c>
    </row>
    <row r="2643" spans="1:42" x14ac:dyDescent="0.2">
      <c r="A2643" s="1" t="s">
        <v>53</v>
      </c>
      <c r="B2643">
        <v>1</v>
      </c>
      <c r="C2643" s="1" t="s">
        <v>118</v>
      </c>
      <c r="D2643" s="2">
        <v>45885</v>
      </c>
      <c r="E2643" s="1" t="s">
        <v>576</v>
      </c>
      <c r="F2643" s="1" t="s">
        <v>49</v>
      </c>
      <c r="G2643">
        <v>3.5</v>
      </c>
      <c r="H2643" t="s">
        <v>76</v>
      </c>
      <c r="I2643">
        <v>0</v>
      </c>
      <c r="J2643" t="s">
        <v>51</v>
      </c>
      <c r="K2643" s="1" t="s">
        <v>49</v>
      </c>
      <c r="L2643">
        <v>11</v>
      </c>
      <c r="M2643">
        <v>150.45000000000002</v>
      </c>
      <c r="N2643">
        <v>3.3</v>
      </c>
      <c r="O2643">
        <v>30</v>
      </c>
      <c r="Q2643">
        <v>147.15</v>
      </c>
      <c r="R2643" s="1"/>
      <c r="V2643">
        <v>0</v>
      </c>
      <c r="W2643">
        <v>0</v>
      </c>
      <c r="AF2643">
        <v>0</v>
      </c>
      <c r="AG2643">
        <v>0</v>
      </c>
      <c r="AH2643">
        <v>0</v>
      </c>
      <c r="AI2643">
        <v>12</v>
      </c>
      <c r="AJ2643">
        <v>12</v>
      </c>
      <c r="AM2643">
        <v>0</v>
      </c>
      <c r="AP2643">
        <v>33</v>
      </c>
    </row>
    <row r="2644" spans="1:42" x14ac:dyDescent="0.2">
      <c r="A2644" s="1" t="s">
        <v>46</v>
      </c>
      <c r="B2644">
        <v>2</v>
      </c>
      <c r="C2644" s="1" t="s">
        <v>74</v>
      </c>
      <c r="D2644" s="2">
        <v>45885</v>
      </c>
      <c r="E2644" s="1" t="s">
        <v>576</v>
      </c>
      <c r="F2644" s="1" t="s">
        <v>49</v>
      </c>
      <c r="G2644">
        <v>4</v>
      </c>
      <c r="H2644" t="s">
        <v>76</v>
      </c>
      <c r="I2644">
        <v>0</v>
      </c>
      <c r="J2644" t="s">
        <v>51</v>
      </c>
      <c r="K2644" s="1" t="s">
        <v>49</v>
      </c>
      <c r="L2644">
        <v>10</v>
      </c>
      <c r="M2644">
        <v>149.38000000000002</v>
      </c>
      <c r="N2644">
        <v>4</v>
      </c>
      <c r="Q2644">
        <v>145.38000000000002</v>
      </c>
      <c r="R2644" s="1"/>
      <c r="V2644">
        <v>0</v>
      </c>
      <c r="W2644">
        <v>0</v>
      </c>
      <c r="AF2644">
        <v>0</v>
      </c>
      <c r="AG2644">
        <v>0</v>
      </c>
      <c r="AH2644">
        <v>0</v>
      </c>
      <c r="AI2644">
        <v>12</v>
      </c>
      <c r="AJ2644">
        <v>12</v>
      </c>
      <c r="AM2644">
        <v>0</v>
      </c>
      <c r="AP2644">
        <v>33</v>
      </c>
    </row>
    <row r="2645" spans="1:42" x14ac:dyDescent="0.2">
      <c r="A2645" s="1" t="s">
        <v>53</v>
      </c>
      <c r="B2645">
        <v>2</v>
      </c>
      <c r="C2645" s="1" t="s">
        <v>74</v>
      </c>
      <c r="D2645" s="2">
        <v>45885</v>
      </c>
      <c r="E2645" s="1" t="s">
        <v>576</v>
      </c>
      <c r="F2645" s="1" t="s">
        <v>49</v>
      </c>
      <c r="G2645">
        <v>4</v>
      </c>
      <c r="H2645" t="s">
        <v>76</v>
      </c>
      <c r="I2645">
        <v>0</v>
      </c>
      <c r="J2645" t="s">
        <v>51</v>
      </c>
      <c r="K2645" s="1" t="s">
        <v>49</v>
      </c>
      <c r="L2645">
        <v>11</v>
      </c>
      <c r="M2645">
        <v>153.39000000000001</v>
      </c>
      <c r="N2645">
        <v>4.4000000000000004</v>
      </c>
      <c r="Q2645">
        <v>148.99</v>
      </c>
      <c r="R2645" s="1"/>
      <c r="V2645">
        <v>0</v>
      </c>
      <c r="W2645">
        <v>0</v>
      </c>
      <c r="AF2645">
        <v>0</v>
      </c>
      <c r="AG2645">
        <v>0</v>
      </c>
      <c r="AH2645">
        <v>0</v>
      </c>
      <c r="AI2645">
        <v>12</v>
      </c>
      <c r="AJ2645">
        <v>12</v>
      </c>
      <c r="AM2645">
        <v>0</v>
      </c>
      <c r="AP2645">
        <v>33</v>
      </c>
    </row>
    <row r="2646" spans="1:42" x14ac:dyDescent="0.2">
      <c r="A2646" s="1" t="s">
        <v>46</v>
      </c>
      <c r="B2646">
        <v>3</v>
      </c>
      <c r="C2646" s="1" t="s">
        <v>83</v>
      </c>
      <c r="D2646" s="2">
        <v>45885</v>
      </c>
      <c r="E2646" s="1" t="s">
        <v>576</v>
      </c>
      <c r="F2646" s="1" t="s">
        <v>49</v>
      </c>
      <c r="G2646">
        <v>8</v>
      </c>
      <c r="H2646">
        <v>5</v>
      </c>
      <c r="I2646">
        <v>0</v>
      </c>
      <c r="J2646" t="s">
        <v>51</v>
      </c>
      <c r="K2646" s="1" t="s">
        <v>49</v>
      </c>
      <c r="L2646">
        <v>6</v>
      </c>
      <c r="M2646">
        <v>239.89000000000001</v>
      </c>
      <c r="N2646">
        <v>5.2</v>
      </c>
      <c r="Q2646">
        <v>234.69000000000003</v>
      </c>
      <c r="R2646" s="1"/>
      <c r="V2646">
        <v>0</v>
      </c>
      <c r="W2646">
        <v>0</v>
      </c>
      <c r="Z2646">
        <v>100</v>
      </c>
      <c r="AF2646">
        <v>100</v>
      </c>
      <c r="AG2646">
        <v>1.6666666666666667</v>
      </c>
      <c r="AH2646">
        <v>1.6666666666666667</v>
      </c>
      <c r="AI2646">
        <v>10.333333333333334</v>
      </c>
      <c r="AJ2646">
        <v>12</v>
      </c>
      <c r="AM2646">
        <v>0</v>
      </c>
      <c r="AP2646">
        <v>33</v>
      </c>
    </row>
    <row r="2647" spans="1:42" x14ac:dyDescent="0.2">
      <c r="A2647" s="1" t="s">
        <v>53</v>
      </c>
      <c r="B2647">
        <v>3</v>
      </c>
      <c r="C2647" s="1" t="s">
        <v>83</v>
      </c>
      <c r="D2647" s="2">
        <v>45885</v>
      </c>
      <c r="E2647" s="1" t="s">
        <v>576</v>
      </c>
      <c r="F2647" s="1" t="s">
        <v>49</v>
      </c>
      <c r="G2647">
        <v>8</v>
      </c>
      <c r="H2647">
        <v>5</v>
      </c>
      <c r="I2647">
        <v>0</v>
      </c>
      <c r="J2647" t="s">
        <v>51</v>
      </c>
      <c r="K2647" s="1" t="s">
        <v>49</v>
      </c>
      <c r="L2647">
        <v>7</v>
      </c>
      <c r="M2647">
        <v>254.29</v>
      </c>
      <c r="N2647">
        <v>5.6000000000000005</v>
      </c>
      <c r="Q2647">
        <v>248.69</v>
      </c>
      <c r="R2647" s="1"/>
      <c r="V2647">
        <v>0</v>
      </c>
      <c r="W2647">
        <v>0</v>
      </c>
      <c r="AF2647">
        <v>0</v>
      </c>
      <c r="AG2647">
        <v>0</v>
      </c>
      <c r="AH2647">
        <v>0</v>
      </c>
      <c r="AI2647">
        <v>12</v>
      </c>
      <c r="AJ2647">
        <v>12</v>
      </c>
      <c r="AM2647">
        <v>0</v>
      </c>
      <c r="AP2647">
        <v>33</v>
      </c>
    </row>
    <row r="2648" spans="1:42" x14ac:dyDescent="0.2">
      <c r="A2648" s="1" t="s">
        <v>46</v>
      </c>
      <c r="B2648">
        <v>4</v>
      </c>
      <c r="C2648" s="1" t="s">
        <v>792</v>
      </c>
      <c r="D2648" s="2">
        <v>45885</v>
      </c>
      <c r="E2648" s="1" t="s">
        <v>779</v>
      </c>
      <c r="F2648" s="1" t="s">
        <v>49</v>
      </c>
      <c r="G2648">
        <v>17</v>
      </c>
      <c r="H2648" t="s">
        <v>76</v>
      </c>
      <c r="I2648">
        <v>0</v>
      </c>
      <c r="J2648">
        <v>5000</v>
      </c>
      <c r="K2648" s="1" t="s">
        <v>49</v>
      </c>
      <c r="L2648">
        <v>17</v>
      </c>
      <c r="M2648">
        <v>747.57</v>
      </c>
      <c r="N2648">
        <v>33.979999999999997</v>
      </c>
      <c r="Q2648">
        <v>713.59</v>
      </c>
      <c r="R2648" s="1"/>
      <c r="V2648">
        <v>0</v>
      </c>
      <c r="W2648">
        <v>0</v>
      </c>
      <c r="AF2648">
        <v>0</v>
      </c>
      <c r="AG2648">
        <v>0</v>
      </c>
      <c r="AH2648">
        <v>0</v>
      </c>
      <c r="AI2648">
        <v>12</v>
      </c>
      <c r="AJ2648">
        <v>12</v>
      </c>
      <c r="AM2648">
        <v>0</v>
      </c>
      <c r="AP2648">
        <v>33</v>
      </c>
    </row>
    <row r="2649" spans="1:42" x14ac:dyDescent="0.2">
      <c r="A2649" s="1" t="s">
        <v>46</v>
      </c>
      <c r="B2649">
        <v>4</v>
      </c>
      <c r="C2649" s="1" t="s">
        <v>793</v>
      </c>
      <c r="D2649" s="2">
        <v>45885</v>
      </c>
      <c r="E2649" s="1" t="s">
        <v>794</v>
      </c>
      <c r="F2649" s="1" t="s">
        <v>49</v>
      </c>
      <c r="G2649">
        <v>15</v>
      </c>
      <c r="H2649">
        <v>8</v>
      </c>
      <c r="I2649">
        <v>0</v>
      </c>
      <c r="J2649">
        <v>100</v>
      </c>
      <c r="K2649" s="1" t="s">
        <v>49</v>
      </c>
      <c r="L2649">
        <v>1</v>
      </c>
      <c r="M2649">
        <v>38.799999999999997</v>
      </c>
      <c r="N2649">
        <v>1.5</v>
      </c>
      <c r="Q2649">
        <v>37.299999999999997</v>
      </c>
      <c r="R2649" s="1"/>
      <c r="V2649">
        <v>0</v>
      </c>
      <c r="W2649">
        <v>0</v>
      </c>
      <c r="AF2649">
        <v>0</v>
      </c>
      <c r="AG2649">
        <v>0</v>
      </c>
      <c r="AH2649">
        <v>0</v>
      </c>
      <c r="AI2649">
        <v>12</v>
      </c>
      <c r="AJ2649">
        <v>12</v>
      </c>
      <c r="AM2649">
        <v>0</v>
      </c>
      <c r="AP2649">
        <v>33</v>
      </c>
    </row>
    <row r="2650" spans="1:42" x14ac:dyDescent="0.2">
      <c r="A2650" s="1" t="s">
        <v>53</v>
      </c>
      <c r="B2650">
        <v>4</v>
      </c>
      <c r="C2650" s="1" t="s">
        <v>792</v>
      </c>
      <c r="D2650" s="2">
        <v>45885</v>
      </c>
      <c r="E2650" s="1" t="s">
        <v>779</v>
      </c>
      <c r="F2650" s="1" t="s">
        <v>49</v>
      </c>
      <c r="G2650">
        <v>17</v>
      </c>
      <c r="H2650" t="s">
        <v>76</v>
      </c>
      <c r="I2650">
        <v>0</v>
      </c>
      <c r="J2650">
        <v>5000</v>
      </c>
      <c r="K2650" s="1" t="s">
        <v>49</v>
      </c>
      <c r="L2650">
        <v>2</v>
      </c>
      <c r="M2650">
        <v>113.89</v>
      </c>
      <c r="N2650">
        <v>3.4</v>
      </c>
      <c r="Q2650">
        <v>110.49</v>
      </c>
      <c r="R2650" s="1"/>
      <c r="V2650">
        <v>0</v>
      </c>
      <c r="W2650">
        <v>0</v>
      </c>
      <c r="AF2650">
        <v>0</v>
      </c>
      <c r="AG2650">
        <v>0</v>
      </c>
      <c r="AH2650">
        <v>0</v>
      </c>
      <c r="AI2650">
        <v>12</v>
      </c>
      <c r="AJ2650">
        <v>12</v>
      </c>
      <c r="AM2650">
        <v>0</v>
      </c>
      <c r="AP2650">
        <v>33</v>
      </c>
    </row>
    <row r="2651" spans="1:42" x14ac:dyDescent="0.2">
      <c r="A2651" s="1" t="s">
        <v>53</v>
      </c>
      <c r="B2651">
        <v>4</v>
      </c>
      <c r="C2651" s="1" t="s">
        <v>795</v>
      </c>
      <c r="D2651" s="2">
        <v>45885</v>
      </c>
      <c r="E2651" s="1" t="s">
        <v>582</v>
      </c>
      <c r="F2651" s="1" t="s">
        <v>49</v>
      </c>
      <c r="G2651">
        <v>15</v>
      </c>
      <c r="H2651">
        <v>10</v>
      </c>
      <c r="I2651">
        <v>0</v>
      </c>
      <c r="J2651">
        <v>125</v>
      </c>
      <c r="K2651" s="1" t="s">
        <v>49</v>
      </c>
      <c r="L2651">
        <v>4</v>
      </c>
      <c r="M2651">
        <v>140.72</v>
      </c>
      <c r="N2651">
        <v>6</v>
      </c>
      <c r="Q2651">
        <v>134.72</v>
      </c>
      <c r="R2651" s="1"/>
      <c r="V2651">
        <v>0</v>
      </c>
      <c r="W2651">
        <v>0</v>
      </c>
      <c r="AF2651">
        <v>0</v>
      </c>
      <c r="AG2651">
        <v>0</v>
      </c>
      <c r="AH2651">
        <v>0</v>
      </c>
      <c r="AI2651">
        <v>12</v>
      </c>
      <c r="AJ2651">
        <v>12</v>
      </c>
      <c r="AM2651">
        <v>0</v>
      </c>
      <c r="AP2651">
        <v>33</v>
      </c>
    </row>
    <row r="2652" spans="1:42" x14ac:dyDescent="0.2">
      <c r="A2652" s="1" t="s">
        <v>53</v>
      </c>
      <c r="B2652">
        <v>4</v>
      </c>
      <c r="C2652" s="1" t="s">
        <v>793</v>
      </c>
      <c r="D2652" s="2">
        <v>45885</v>
      </c>
      <c r="E2652" s="1" t="s">
        <v>794</v>
      </c>
      <c r="F2652" s="1" t="s">
        <v>49</v>
      </c>
      <c r="G2652">
        <v>15</v>
      </c>
      <c r="H2652">
        <v>8</v>
      </c>
      <c r="I2652">
        <v>0</v>
      </c>
      <c r="J2652">
        <v>100</v>
      </c>
      <c r="K2652" s="1" t="s">
        <v>49</v>
      </c>
      <c r="L2652">
        <v>3</v>
      </c>
      <c r="M2652">
        <v>115.3</v>
      </c>
      <c r="N2652">
        <v>4.5</v>
      </c>
      <c r="Q2652">
        <v>110.8</v>
      </c>
      <c r="R2652" s="1"/>
      <c r="V2652">
        <v>0</v>
      </c>
      <c r="W2652">
        <v>0</v>
      </c>
      <c r="AF2652">
        <v>0</v>
      </c>
      <c r="AG2652">
        <v>0</v>
      </c>
      <c r="AH2652">
        <v>0</v>
      </c>
      <c r="AI2652">
        <v>12</v>
      </c>
      <c r="AJ2652">
        <v>12</v>
      </c>
      <c r="AM2652">
        <v>0</v>
      </c>
      <c r="AP2652">
        <v>33</v>
      </c>
    </row>
    <row r="2653" spans="1:42" x14ac:dyDescent="0.2">
      <c r="A2653" s="1" t="s">
        <v>53</v>
      </c>
      <c r="B2653">
        <v>4</v>
      </c>
      <c r="C2653" s="1" t="s">
        <v>796</v>
      </c>
      <c r="D2653" s="2">
        <v>45885</v>
      </c>
      <c r="E2653" s="1" t="s">
        <v>797</v>
      </c>
      <c r="F2653" s="1" t="s">
        <v>49</v>
      </c>
      <c r="G2653">
        <v>12</v>
      </c>
      <c r="H2653">
        <v>5</v>
      </c>
      <c r="I2653">
        <v>0</v>
      </c>
      <c r="J2653">
        <v>150</v>
      </c>
      <c r="K2653" s="1" t="s">
        <v>49</v>
      </c>
      <c r="L2653">
        <v>9</v>
      </c>
      <c r="M2653">
        <v>383.54</v>
      </c>
      <c r="N2653">
        <v>13.5</v>
      </c>
      <c r="Q2653">
        <v>370.04</v>
      </c>
      <c r="R2653" s="1"/>
      <c r="V2653">
        <v>0</v>
      </c>
      <c r="W2653">
        <v>0</v>
      </c>
      <c r="AF2653">
        <v>0</v>
      </c>
      <c r="AG2653">
        <v>0</v>
      </c>
      <c r="AH2653">
        <v>0</v>
      </c>
      <c r="AI2653">
        <v>12</v>
      </c>
      <c r="AJ2653">
        <v>12</v>
      </c>
      <c r="AM2653">
        <v>0</v>
      </c>
      <c r="AP2653">
        <v>33</v>
      </c>
    </row>
    <row r="2654" spans="1:42" x14ac:dyDescent="0.2">
      <c r="A2654" s="1" t="s">
        <v>46</v>
      </c>
      <c r="B2654">
        <v>5</v>
      </c>
      <c r="C2654" s="1" t="s">
        <v>798</v>
      </c>
      <c r="D2654" s="2">
        <v>45885</v>
      </c>
      <c r="E2654" s="1" t="s">
        <v>799</v>
      </c>
      <c r="F2654" s="1" t="s">
        <v>49</v>
      </c>
      <c r="G2654">
        <v>18</v>
      </c>
      <c r="H2654">
        <v>4.5</v>
      </c>
      <c r="I2654">
        <v>0</v>
      </c>
      <c r="J2654">
        <v>200</v>
      </c>
      <c r="K2654" s="1" t="s">
        <v>49</v>
      </c>
      <c r="L2654">
        <v>7</v>
      </c>
      <c r="M2654">
        <v>322.39</v>
      </c>
      <c r="N2654">
        <v>8.68</v>
      </c>
      <c r="Q2654">
        <v>313.70999999999998</v>
      </c>
      <c r="R2654" s="1"/>
      <c r="V2654">
        <v>0</v>
      </c>
      <c r="W2654">
        <v>0</v>
      </c>
      <c r="AF2654">
        <v>0</v>
      </c>
      <c r="AG2654">
        <v>0</v>
      </c>
      <c r="AH2654">
        <v>0</v>
      </c>
      <c r="AI2654">
        <v>12</v>
      </c>
      <c r="AJ2654">
        <v>12</v>
      </c>
      <c r="AM2654">
        <v>0</v>
      </c>
      <c r="AP2654">
        <v>33</v>
      </c>
    </row>
    <row r="2655" spans="1:42" x14ac:dyDescent="0.2">
      <c r="A2655" s="1" t="s">
        <v>46</v>
      </c>
      <c r="B2655">
        <v>5</v>
      </c>
      <c r="C2655" s="1" t="s">
        <v>66</v>
      </c>
      <c r="D2655" s="2">
        <v>45885</v>
      </c>
      <c r="E2655" s="1" t="s">
        <v>576</v>
      </c>
      <c r="F2655" s="1" t="s">
        <v>49</v>
      </c>
      <c r="G2655">
        <v>10</v>
      </c>
      <c r="H2655">
        <v>5</v>
      </c>
      <c r="I2655">
        <v>0</v>
      </c>
      <c r="J2655" t="s">
        <v>51</v>
      </c>
      <c r="K2655" s="1" t="s">
        <v>49</v>
      </c>
      <c r="L2655">
        <v>2</v>
      </c>
      <c r="M2655">
        <v>105.99000000000001</v>
      </c>
      <c r="N2655">
        <v>2.48</v>
      </c>
      <c r="Q2655">
        <v>103.51</v>
      </c>
      <c r="R2655" s="1"/>
      <c r="V2655">
        <v>0</v>
      </c>
      <c r="W2655">
        <v>0</v>
      </c>
      <c r="AF2655">
        <v>0</v>
      </c>
      <c r="AG2655">
        <v>0</v>
      </c>
      <c r="AH2655">
        <v>0</v>
      </c>
      <c r="AI2655">
        <v>12</v>
      </c>
      <c r="AJ2655">
        <v>12</v>
      </c>
      <c r="AM2655">
        <v>0</v>
      </c>
      <c r="AP2655">
        <v>33</v>
      </c>
    </row>
    <row r="2656" spans="1:42" x14ac:dyDescent="0.2">
      <c r="A2656" s="1" t="s">
        <v>53</v>
      </c>
      <c r="B2656">
        <v>5</v>
      </c>
      <c r="C2656" s="1" t="s">
        <v>66</v>
      </c>
      <c r="D2656" s="2">
        <v>45885</v>
      </c>
      <c r="E2656" s="1" t="s">
        <v>576</v>
      </c>
      <c r="F2656" s="1" t="s">
        <v>49</v>
      </c>
      <c r="G2656">
        <v>10</v>
      </c>
      <c r="H2656">
        <v>5</v>
      </c>
      <c r="I2656">
        <v>0</v>
      </c>
      <c r="J2656" t="s">
        <v>51</v>
      </c>
      <c r="K2656" s="1" t="s">
        <v>49</v>
      </c>
      <c r="L2656">
        <v>11</v>
      </c>
      <c r="M2656">
        <v>474.86</v>
      </c>
      <c r="N2656">
        <v>1.1000000000000001</v>
      </c>
      <c r="Q2656">
        <v>473.76</v>
      </c>
      <c r="R2656" s="1"/>
      <c r="V2656">
        <v>0</v>
      </c>
      <c r="W2656">
        <v>0</v>
      </c>
      <c r="AF2656">
        <v>0</v>
      </c>
      <c r="AG2656">
        <v>0</v>
      </c>
      <c r="AH2656">
        <v>0</v>
      </c>
      <c r="AI2656">
        <v>12</v>
      </c>
      <c r="AJ2656">
        <v>12</v>
      </c>
      <c r="AM2656">
        <v>0</v>
      </c>
      <c r="AP2656">
        <v>33</v>
      </c>
    </row>
    <row r="2657" spans="1:42" x14ac:dyDescent="0.2">
      <c r="A2657" s="1" t="s">
        <v>46</v>
      </c>
      <c r="B2657">
        <v>1</v>
      </c>
      <c r="C2657" s="1" t="s">
        <v>118</v>
      </c>
      <c r="D2657" s="2">
        <v>45886</v>
      </c>
      <c r="E2657" s="1" t="s">
        <v>576</v>
      </c>
      <c r="F2657" s="1" t="s">
        <v>49</v>
      </c>
      <c r="G2657">
        <v>3.5</v>
      </c>
      <c r="H2657" t="s">
        <v>76</v>
      </c>
      <c r="I2657">
        <v>0</v>
      </c>
      <c r="J2657" t="s">
        <v>51</v>
      </c>
      <c r="K2657" s="1" t="s">
        <v>49</v>
      </c>
      <c r="L2657">
        <v>9</v>
      </c>
      <c r="M2657">
        <v>132.66999999999999</v>
      </c>
      <c r="N2657">
        <v>2.6999999999999997</v>
      </c>
      <c r="O2657">
        <v>23</v>
      </c>
      <c r="Q2657">
        <v>129.97</v>
      </c>
      <c r="R2657" s="1"/>
      <c r="V2657">
        <v>0</v>
      </c>
      <c r="W2657">
        <v>0</v>
      </c>
      <c r="AF2657">
        <v>0</v>
      </c>
      <c r="AG2657">
        <v>0</v>
      </c>
      <c r="AH2657">
        <v>0</v>
      </c>
      <c r="AI2657">
        <v>12</v>
      </c>
      <c r="AJ2657">
        <v>12</v>
      </c>
      <c r="AL2657">
        <v>1999</v>
      </c>
      <c r="AM2657">
        <v>0</v>
      </c>
      <c r="AP2657">
        <v>33</v>
      </c>
    </row>
    <row r="2658" spans="1:42" x14ac:dyDescent="0.2">
      <c r="A2658" s="1" t="s">
        <v>53</v>
      </c>
      <c r="B2658">
        <v>1</v>
      </c>
      <c r="C2658" s="1" t="s">
        <v>118</v>
      </c>
      <c r="D2658" s="2">
        <v>45886</v>
      </c>
      <c r="E2658" s="1" t="s">
        <v>576</v>
      </c>
      <c r="F2658" s="1" t="s">
        <v>49</v>
      </c>
      <c r="G2658">
        <v>3.5</v>
      </c>
      <c r="H2658" t="s">
        <v>76</v>
      </c>
      <c r="I2658">
        <v>0</v>
      </c>
      <c r="J2658" t="s">
        <v>51</v>
      </c>
      <c r="K2658" s="1" t="s">
        <v>49</v>
      </c>
      <c r="L2658">
        <v>9</v>
      </c>
      <c r="M2658">
        <v>134.90999999999997</v>
      </c>
      <c r="N2658">
        <v>2.7</v>
      </c>
      <c r="O2658">
        <v>24</v>
      </c>
      <c r="Q2658">
        <v>132.20999999999998</v>
      </c>
      <c r="R2658" s="1"/>
      <c r="V2658">
        <v>0</v>
      </c>
      <c r="W2658">
        <v>0</v>
      </c>
      <c r="AF2658">
        <v>0</v>
      </c>
      <c r="AG2658">
        <v>0</v>
      </c>
      <c r="AH2658">
        <v>0</v>
      </c>
      <c r="AI2658">
        <v>12</v>
      </c>
      <c r="AJ2658">
        <v>12</v>
      </c>
      <c r="AM2658">
        <v>0</v>
      </c>
      <c r="AP2658">
        <v>33</v>
      </c>
    </row>
    <row r="2659" spans="1:42" x14ac:dyDescent="0.2">
      <c r="A2659" s="1" t="s">
        <v>46</v>
      </c>
      <c r="B2659">
        <v>2</v>
      </c>
      <c r="C2659" s="1" t="s">
        <v>74</v>
      </c>
      <c r="D2659" s="2">
        <v>45886</v>
      </c>
      <c r="E2659" s="1" t="s">
        <v>576</v>
      </c>
      <c r="F2659" s="1" t="s">
        <v>49</v>
      </c>
      <c r="G2659">
        <v>4</v>
      </c>
      <c r="H2659" t="s">
        <v>76</v>
      </c>
      <c r="I2659">
        <v>0</v>
      </c>
      <c r="J2659" t="s">
        <v>51</v>
      </c>
      <c r="K2659" s="1" t="s">
        <v>49</v>
      </c>
      <c r="L2659">
        <v>10</v>
      </c>
      <c r="M2659">
        <v>142.82999999999998</v>
      </c>
      <c r="N2659">
        <v>4</v>
      </c>
      <c r="Q2659">
        <v>138.82999999999998</v>
      </c>
      <c r="R2659" s="1"/>
      <c r="V2659">
        <v>0</v>
      </c>
      <c r="W2659">
        <v>0</v>
      </c>
      <c r="AF2659">
        <v>0</v>
      </c>
      <c r="AG2659">
        <v>0</v>
      </c>
      <c r="AH2659">
        <v>0</v>
      </c>
      <c r="AI2659">
        <v>12</v>
      </c>
      <c r="AJ2659">
        <v>12</v>
      </c>
      <c r="AM2659">
        <v>0</v>
      </c>
      <c r="AP2659">
        <v>33</v>
      </c>
    </row>
    <row r="2660" spans="1:42" x14ac:dyDescent="0.2">
      <c r="A2660" s="1" t="s">
        <v>53</v>
      </c>
      <c r="B2660">
        <v>2</v>
      </c>
      <c r="C2660" s="1" t="s">
        <v>74</v>
      </c>
      <c r="D2660" s="2">
        <v>45886</v>
      </c>
      <c r="E2660" s="1" t="s">
        <v>576</v>
      </c>
      <c r="F2660" s="1" t="s">
        <v>49</v>
      </c>
      <c r="G2660">
        <v>4</v>
      </c>
      <c r="H2660" t="s">
        <v>76</v>
      </c>
      <c r="I2660">
        <v>0</v>
      </c>
      <c r="J2660" t="s">
        <v>51</v>
      </c>
      <c r="K2660" s="1" t="s">
        <v>49</v>
      </c>
      <c r="L2660">
        <v>2</v>
      </c>
      <c r="M2660">
        <v>24.31</v>
      </c>
      <c r="N2660">
        <v>0.8</v>
      </c>
      <c r="Q2660">
        <v>23.509999999999998</v>
      </c>
      <c r="R2660" s="1"/>
      <c r="V2660">
        <v>0</v>
      </c>
      <c r="W2660">
        <v>0</v>
      </c>
      <c r="AF2660">
        <v>0</v>
      </c>
      <c r="AG2660">
        <v>0</v>
      </c>
      <c r="AH2660">
        <v>0</v>
      </c>
      <c r="AI2660">
        <v>12</v>
      </c>
      <c r="AJ2660">
        <v>12</v>
      </c>
      <c r="AM2660">
        <v>0</v>
      </c>
      <c r="AP2660">
        <v>33</v>
      </c>
    </row>
    <row r="2661" spans="1:42" x14ac:dyDescent="0.2">
      <c r="A2661" s="1" t="s">
        <v>53</v>
      </c>
      <c r="B2661">
        <v>2</v>
      </c>
      <c r="C2661" s="1" t="s">
        <v>47</v>
      </c>
      <c r="D2661" s="2">
        <v>45886</v>
      </c>
      <c r="E2661" s="1" t="s">
        <v>576</v>
      </c>
      <c r="F2661" s="1" t="s">
        <v>49</v>
      </c>
      <c r="G2661">
        <v>3</v>
      </c>
      <c r="H2661" t="s">
        <v>76</v>
      </c>
      <c r="I2661">
        <v>0</v>
      </c>
      <c r="J2661" t="s">
        <v>51</v>
      </c>
      <c r="K2661" s="1" t="s">
        <v>49</v>
      </c>
      <c r="L2661">
        <v>9</v>
      </c>
      <c r="M2661">
        <v>107.07999999999998</v>
      </c>
      <c r="N2661">
        <v>2.6999999999999997</v>
      </c>
      <c r="Q2661">
        <v>104.37999999999998</v>
      </c>
      <c r="R2661" s="1"/>
      <c r="V2661">
        <v>0</v>
      </c>
      <c r="W2661">
        <v>0</v>
      </c>
      <c r="AF2661">
        <v>0</v>
      </c>
      <c r="AG2661">
        <v>0</v>
      </c>
      <c r="AH2661">
        <v>0</v>
      </c>
      <c r="AI2661">
        <v>12</v>
      </c>
      <c r="AJ2661">
        <v>12</v>
      </c>
      <c r="AM2661">
        <v>0</v>
      </c>
      <c r="AP2661">
        <v>33</v>
      </c>
    </row>
    <row r="2662" spans="1:42" x14ac:dyDescent="0.2">
      <c r="A2662" s="1" t="s">
        <v>46</v>
      </c>
      <c r="B2662">
        <v>3</v>
      </c>
      <c r="C2662" s="1" t="s">
        <v>83</v>
      </c>
      <c r="D2662" s="2">
        <v>45886</v>
      </c>
      <c r="E2662" s="1" t="s">
        <v>576</v>
      </c>
      <c r="F2662" s="1" t="s">
        <v>49</v>
      </c>
      <c r="G2662">
        <v>8</v>
      </c>
      <c r="H2662">
        <v>5</v>
      </c>
      <c r="I2662">
        <v>0</v>
      </c>
      <c r="J2662" t="s">
        <v>51</v>
      </c>
      <c r="K2662" s="1" t="s">
        <v>49</v>
      </c>
      <c r="L2662">
        <v>8</v>
      </c>
      <c r="M2662">
        <v>303.03000000000003</v>
      </c>
      <c r="N2662">
        <v>6.4</v>
      </c>
      <c r="Q2662">
        <v>296.63000000000005</v>
      </c>
      <c r="R2662" s="1"/>
      <c r="V2662">
        <v>0</v>
      </c>
      <c r="W2662">
        <v>0</v>
      </c>
      <c r="AF2662">
        <v>0</v>
      </c>
      <c r="AG2662">
        <v>0</v>
      </c>
      <c r="AH2662">
        <v>0</v>
      </c>
      <c r="AI2662">
        <v>12</v>
      </c>
      <c r="AJ2662">
        <v>12</v>
      </c>
      <c r="AM2662">
        <v>0</v>
      </c>
      <c r="AP2662">
        <v>33</v>
      </c>
    </row>
    <row r="2663" spans="1:42" x14ac:dyDescent="0.2">
      <c r="A2663" s="1" t="s">
        <v>53</v>
      </c>
      <c r="B2663">
        <v>3</v>
      </c>
      <c r="C2663" s="1" t="s">
        <v>83</v>
      </c>
      <c r="D2663" s="2">
        <v>45886</v>
      </c>
      <c r="E2663" s="1" t="s">
        <v>576</v>
      </c>
      <c r="F2663" s="1" t="s">
        <v>49</v>
      </c>
      <c r="G2663">
        <v>8</v>
      </c>
      <c r="H2663">
        <v>5</v>
      </c>
      <c r="I2663">
        <v>0</v>
      </c>
      <c r="J2663" t="s">
        <v>51</v>
      </c>
      <c r="K2663" s="1" t="s">
        <v>49</v>
      </c>
      <c r="L2663">
        <v>10</v>
      </c>
      <c r="M2663">
        <v>370.3</v>
      </c>
      <c r="N2663">
        <v>10</v>
      </c>
      <c r="Q2663">
        <v>360.3</v>
      </c>
      <c r="R2663" s="1"/>
      <c r="V2663">
        <v>0</v>
      </c>
      <c r="W2663">
        <v>0</v>
      </c>
      <c r="AF2663">
        <v>0</v>
      </c>
      <c r="AG2663">
        <v>0</v>
      </c>
      <c r="AH2663">
        <v>0</v>
      </c>
      <c r="AI2663">
        <v>12</v>
      </c>
      <c r="AJ2663">
        <v>12</v>
      </c>
      <c r="AM2663">
        <v>0</v>
      </c>
      <c r="AP2663">
        <v>33</v>
      </c>
    </row>
    <row r="2664" spans="1:42" x14ac:dyDescent="0.2">
      <c r="A2664" s="1" t="s">
        <v>46</v>
      </c>
      <c r="B2664">
        <v>4</v>
      </c>
      <c r="C2664" s="1" t="s">
        <v>796</v>
      </c>
      <c r="D2664" s="2">
        <v>45886</v>
      </c>
      <c r="E2664" s="1" t="s">
        <v>797</v>
      </c>
      <c r="F2664" s="1" t="s">
        <v>49</v>
      </c>
      <c r="G2664">
        <v>12</v>
      </c>
      <c r="H2664">
        <v>5</v>
      </c>
      <c r="I2664">
        <v>0</v>
      </c>
      <c r="J2664">
        <v>150</v>
      </c>
      <c r="K2664" s="1" t="s">
        <v>49</v>
      </c>
      <c r="L2664">
        <v>5</v>
      </c>
      <c r="M2664">
        <v>206.55</v>
      </c>
      <c r="N2664">
        <v>9.25</v>
      </c>
      <c r="Q2664">
        <v>197.3</v>
      </c>
      <c r="R2664" s="1"/>
      <c r="V2664">
        <v>0</v>
      </c>
      <c r="W2664">
        <v>0</v>
      </c>
      <c r="AF2664">
        <v>0</v>
      </c>
      <c r="AG2664">
        <v>0</v>
      </c>
      <c r="AH2664">
        <v>0</v>
      </c>
      <c r="AI2664">
        <v>12</v>
      </c>
      <c r="AJ2664">
        <v>12</v>
      </c>
      <c r="AM2664">
        <v>0</v>
      </c>
      <c r="AP2664">
        <v>33</v>
      </c>
    </row>
    <row r="2665" spans="1:42" x14ac:dyDescent="0.2">
      <c r="A2665" s="1" t="s">
        <v>46</v>
      </c>
      <c r="B2665">
        <v>4</v>
      </c>
      <c r="C2665" s="1" t="s">
        <v>798</v>
      </c>
      <c r="D2665" s="2">
        <v>45886</v>
      </c>
      <c r="E2665" s="1" t="s">
        <v>799</v>
      </c>
      <c r="F2665" s="1" t="s">
        <v>49</v>
      </c>
      <c r="G2665">
        <v>18</v>
      </c>
      <c r="H2665">
        <v>4.5</v>
      </c>
      <c r="I2665">
        <v>0</v>
      </c>
      <c r="J2665">
        <v>200</v>
      </c>
      <c r="K2665" s="1" t="s">
        <v>49</v>
      </c>
      <c r="L2665">
        <v>7</v>
      </c>
      <c r="M2665">
        <v>334.09000000000003</v>
      </c>
      <c r="N2665">
        <v>15.400000000000002</v>
      </c>
      <c r="Q2665">
        <v>318.69000000000005</v>
      </c>
      <c r="R2665" s="1"/>
      <c r="S2665">
        <v>20</v>
      </c>
      <c r="V2665">
        <v>20</v>
      </c>
      <c r="W2665">
        <v>0.33333333333333331</v>
      </c>
      <c r="AF2665">
        <v>0</v>
      </c>
      <c r="AG2665">
        <v>0</v>
      </c>
      <c r="AH2665">
        <v>0.33333333333333331</v>
      </c>
      <c r="AI2665">
        <v>11.666666666666666</v>
      </c>
      <c r="AJ2665">
        <v>12</v>
      </c>
      <c r="AM2665">
        <v>0</v>
      </c>
      <c r="AP2665">
        <v>33</v>
      </c>
    </row>
    <row r="2666" spans="1:42" x14ac:dyDescent="0.2">
      <c r="A2666" s="1" t="s">
        <v>53</v>
      </c>
      <c r="B2666">
        <v>4</v>
      </c>
      <c r="C2666" s="1" t="s">
        <v>798</v>
      </c>
      <c r="D2666" s="2">
        <v>45886</v>
      </c>
      <c r="E2666" s="1" t="s">
        <v>799</v>
      </c>
      <c r="F2666" s="1" t="s">
        <v>49</v>
      </c>
      <c r="G2666">
        <v>18</v>
      </c>
      <c r="H2666">
        <v>4.5</v>
      </c>
      <c r="I2666">
        <v>0</v>
      </c>
      <c r="J2666">
        <v>200</v>
      </c>
      <c r="K2666" s="1" t="s">
        <v>49</v>
      </c>
      <c r="L2666">
        <v>5</v>
      </c>
      <c r="M2666">
        <v>266.69</v>
      </c>
      <c r="N2666">
        <v>10.65</v>
      </c>
      <c r="Q2666">
        <v>256.04000000000002</v>
      </c>
      <c r="R2666" s="1"/>
      <c r="V2666">
        <v>0</v>
      </c>
      <c r="W2666">
        <v>0</v>
      </c>
      <c r="AF2666">
        <v>0</v>
      </c>
      <c r="AG2666">
        <v>0</v>
      </c>
      <c r="AH2666">
        <v>0</v>
      </c>
      <c r="AI2666">
        <v>12</v>
      </c>
      <c r="AJ2666">
        <v>12</v>
      </c>
      <c r="AM2666">
        <v>0</v>
      </c>
      <c r="AP2666">
        <v>33</v>
      </c>
    </row>
    <row r="2667" spans="1:42" x14ac:dyDescent="0.2">
      <c r="A2667" s="1" t="s">
        <v>53</v>
      </c>
      <c r="B2667">
        <v>4</v>
      </c>
      <c r="C2667" s="1" t="s">
        <v>1350</v>
      </c>
      <c r="D2667" s="2">
        <v>45886</v>
      </c>
      <c r="E2667" s="1" t="s">
        <v>801</v>
      </c>
      <c r="F2667" s="1" t="s">
        <v>49</v>
      </c>
      <c r="G2667">
        <v>18</v>
      </c>
      <c r="H2667">
        <v>5</v>
      </c>
      <c r="I2667">
        <v>0</v>
      </c>
      <c r="J2667">
        <v>600</v>
      </c>
      <c r="K2667" s="1" t="s">
        <v>49</v>
      </c>
      <c r="L2667">
        <v>10</v>
      </c>
      <c r="M2667">
        <v>535.31999999999994</v>
      </c>
      <c r="N2667">
        <v>21.5</v>
      </c>
      <c r="Q2667">
        <v>513.81999999999994</v>
      </c>
      <c r="R2667" s="1"/>
      <c r="V2667">
        <v>0</v>
      </c>
      <c r="W2667">
        <v>0</v>
      </c>
      <c r="AF2667">
        <v>0</v>
      </c>
      <c r="AG2667">
        <v>0</v>
      </c>
      <c r="AH2667">
        <v>0</v>
      </c>
      <c r="AI2667">
        <v>12</v>
      </c>
      <c r="AJ2667">
        <v>12</v>
      </c>
      <c r="AM2667">
        <v>0</v>
      </c>
      <c r="AP2667">
        <v>33</v>
      </c>
    </row>
    <row r="2668" spans="1:42" x14ac:dyDescent="0.2">
      <c r="A2668" s="1" t="s">
        <v>46</v>
      </c>
      <c r="B2668">
        <v>5</v>
      </c>
      <c r="C2668" s="1" t="s">
        <v>66</v>
      </c>
      <c r="D2668" s="2">
        <v>45886</v>
      </c>
      <c r="E2668" s="1" t="s">
        <v>576</v>
      </c>
      <c r="F2668" s="1" t="s">
        <v>49</v>
      </c>
      <c r="G2668">
        <v>10</v>
      </c>
      <c r="H2668">
        <v>5</v>
      </c>
      <c r="I2668">
        <v>0</v>
      </c>
      <c r="J2668" t="s">
        <v>51</v>
      </c>
      <c r="K2668" s="1" t="s">
        <v>49</v>
      </c>
      <c r="L2668">
        <v>1</v>
      </c>
      <c r="M2668">
        <v>12.64</v>
      </c>
      <c r="N2668">
        <v>1</v>
      </c>
      <c r="Q2668">
        <v>11.64</v>
      </c>
      <c r="R2668" s="1"/>
      <c r="V2668">
        <v>0</v>
      </c>
      <c r="W2668">
        <v>0</v>
      </c>
      <c r="AF2668">
        <v>0</v>
      </c>
      <c r="AG2668">
        <v>0</v>
      </c>
      <c r="AH2668">
        <v>0</v>
      </c>
      <c r="AI2668">
        <v>12</v>
      </c>
      <c r="AJ2668">
        <v>12</v>
      </c>
      <c r="AM2668">
        <v>0</v>
      </c>
      <c r="AP2668">
        <v>33</v>
      </c>
    </row>
    <row r="2669" spans="1:42" x14ac:dyDescent="0.2">
      <c r="A2669" s="1" t="s">
        <v>46</v>
      </c>
      <c r="B2669">
        <v>5</v>
      </c>
      <c r="C2669" s="1" t="s">
        <v>802</v>
      </c>
      <c r="D2669" s="2">
        <v>45886</v>
      </c>
      <c r="E2669" s="1" t="s">
        <v>803</v>
      </c>
      <c r="F2669" s="1" t="s">
        <v>49</v>
      </c>
      <c r="G2669">
        <v>10</v>
      </c>
      <c r="H2669">
        <v>8</v>
      </c>
      <c r="I2669">
        <v>0</v>
      </c>
      <c r="J2669">
        <v>50</v>
      </c>
      <c r="K2669" s="1" t="s">
        <v>49</v>
      </c>
      <c r="L2669">
        <v>2</v>
      </c>
      <c r="M2669">
        <v>53.67</v>
      </c>
      <c r="N2669">
        <v>2.2999999999999998</v>
      </c>
      <c r="Q2669">
        <v>51.370000000000005</v>
      </c>
      <c r="R2669" s="1"/>
      <c r="V2669">
        <v>0</v>
      </c>
      <c r="W2669">
        <v>0</v>
      </c>
      <c r="AF2669">
        <v>0</v>
      </c>
      <c r="AG2669">
        <v>0</v>
      </c>
      <c r="AH2669">
        <v>0</v>
      </c>
      <c r="AI2669">
        <v>12</v>
      </c>
      <c r="AJ2669">
        <v>12</v>
      </c>
      <c r="AM2669">
        <v>0</v>
      </c>
      <c r="AP2669">
        <v>33</v>
      </c>
    </row>
    <row r="2670" spans="1:42" x14ac:dyDescent="0.2">
      <c r="A2670" s="1" t="s">
        <v>46</v>
      </c>
      <c r="B2670">
        <v>5</v>
      </c>
      <c r="C2670" s="1" t="s">
        <v>804</v>
      </c>
      <c r="D2670" s="2">
        <v>45886</v>
      </c>
      <c r="E2670" s="1" t="s">
        <v>805</v>
      </c>
      <c r="F2670" s="1" t="s">
        <v>49</v>
      </c>
      <c r="G2670">
        <v>10</v>
      </c>
      <c r="H2670">
        <v>8</v>
      </c>
      <c r="I2670">
        <v>0</v>
      </c>
      <c r="J2670">
        <v>50</v>
      </c>
      <c r="K2670" s="1" t="s">
        <v>49</v>
      </c>
      <c r="L2670">
        <v>2</v>
      </c>
      <c r="M2670">
        <v>57.17</v>
      </c>
      <c r="N2670">
        <v>2</v>
      </c>
      <c r="Q2670">
        <v>55.17</v>
      </c>
      <c r="R2670" s="1"/>
      <c r="V2670">
        <v>0</v>
      </c>
      <c r="W2670">
        <v>0</v>
      </c>
      <c r="AF2670">
        <v>0</v>
      </c>
      <c r="AG2670">
        <v>0</v>
      </c>
      <c r="AH2670">
        <v>0</v>
      </c>
      <c r="AI2670">
        <v>12</v>
      </c>
      <c r="AJ2670">
        <v>12</v>
      </c>
      <c r="AM2670">
        <v>0</v>
      </c>
      <c r="AP2670">
        <v>33</v>
      </c>
    </row>
    <row r="2671" spans="1:42" x14ac:dyDescent="0.2">
      <c r="A2671" s="1" t="s">
        <v>46</v>
      </c>
      <c r="B2671">
        <v>5</v>
      </c>
      <c r="C2671" s="1" t="s">
        <v>66</v>
      </c>
      <c r="D2671" s="2">
        <v>45886</v>
      </c>
      <c r="E2671" s="1" t="s">
        <v>576</v>
      </c>
      <c r="F2671" s="1" t="s">
        <v>49</v>
      </c>
      <c r="G2671">
        <v>10</v>
      </c>
      <c r="H2671">
        <v>5</v>
      </c>
      <c r="I2671" t="s">
        <v>49</v>
      </c>
      <c r="J2671" t="s">
        <v>51</v>
      </c>
      <c r="K2671" s="1" t="s">
        <v>49</v>
      </c>
      <c r="L2671">
        <v>4</v>
      </c>
      <c r="M2671">
        <v>109.41</v>
      </c>
      <c r="N2671">
        <v>4</v>
      </c>
      <c r="Q2671">
        <v>105.41</v>
      </c>
      <c r="R2671" s="1"/>
      <c r="V2671">
        <v>0</v>
      </c>
      <c r="W2671">
        <v>0</v>
      </c>
      <c r="Z2671">
        <v>30</v>
      </c>
      <c r="AF2671">
        <v>30</v>
      </c>
      <c r="AG2671">
        <v>0.5</v>
      </c>
      <c r="AH2671">
        <v>0.5</v>
      </c>
      <c r="AI2671">
        <v>11.5</v>
      </c>
      <c r="AJ2671">
        <v>12</v>
      </c>
      <c r="AM2671">
        <v>0</v>
      </c>
      <c r="AP2671">
        <v>33</v>
      </c>
    </row>
    <row r="2672" spans="1:42" x14ac:dyDescent="0.2">
      <c r="A2672" s="1" t="s">
        <v>53</v>
      </c>
      <c r="B2672">
        <v>5</v>
      </c>
      <c r="C2672" s="1" t="s">
        <v>263</v>
      </c>
      <c r="D2672" s="2">
        <v>45886</v>
      </c>
      <c r="E2672" s="1" t="s">
        <v>576</v>
      </c>
      <c r="F2672" s="1" t="s">
        <v>49</v>
      </c>
      <c r="G2672">
        <v>11</v>
      </c>
      <c r="H2672">
        <v>5</v>
      </c>
      <c r="I2672">
        <v>0</v>
      </c>
      <c r="J2672" t="s">
        <v>51</v>
      </c>
      <c r="K2672" s="1" t="s">
        <v>49</v>
      </c>
      <c r="L2672">
        <v>16</v>
      </c>
      <c r="M2672">
        <v>700.87</v>
      </c>
      <c r="N2672">
        <v>17.600000000000001</v>
      </c>
      <c r="Q2672">
        <v>683.27</v>
      </c>
      <c r="R2672" s="1"/>
      <c r="V2672">
        <v>0</v>
      </c>
      <c r="W2672">
        <v>0</v>
      </c>
      <c r="AF2672">
        <v>0</v>
      </c>
      <c r="AG2672">
        <v>0</v>
      </c>
      <c r="AH2672">
        <v>0</v>
      </c>
      <c r="AI2672">
        <v>12</v>
      </c>
      <c r="AJ2672">
        <v>12</v>
      </c>
      <c r="AM2672">
        <v>0</v>
      </c>
      <c r="AP2672">
        <v>33</v>
      </c>
    </row>
    <row r="2673" spans="1:42" x14ac:dyDescent="0.2">
      <c r="A2673" s="1" t="s">
        <v>46</v>
      </c>
      <c r="B2673">
        <v>1</v>
      </c>
      <c r="C2673" s="1" t="s">
        <v>118</v>
      </c>
      <c r="D2673" s="2">
        <v>45887</v>
      </c>
      <c r="E2673" s="1" t="s">
        <v>576</v>
      </c>
      <c r="F2673" s="1" t="s">
        <v>49</v>
      </c>
      <c r="G2673">
        <v>3.5</v>
      </c>
      <c r="H2673" t="s">
        <v>76</v>
      </c>
      <c r="I2673">
        <v>0</v>
      </c>
      <c r="J2673" t="s">
        <v>51</v>
      </c>
      <c r="K2673" s="1" t="s">
        <v>49</v>
      </c>
      <c r="L2673">
        <v>3</v>
      </c>
      <c r="M2673">
        <v>46.13</v>
      </c>
      <c r="N2673">
        <v>0.89999999999999991</v>
      </c>
      <c r="O2673">
        <v>37</v>
      </c>
      <c r="Q2673">
        <v>45.230000000000004</v>
      </c>
      <c r="R2673" s="1"/>
      <c r="S2673">
        <v>15</v>
      </c>
      <c r="V2673">
        <v>15</v>
      </c>
      <c r="W2673">
        <v>0.25</v>
      </c>
      <c r="AF2673">
        <v>0</v>
      </c>
      <c r="AG2673">
        <v>0</v>
      </c>
      <c r="AH2673">
        <v>0.25</v>
      </c>
      <c r="AI2673">
        <v>11.75</v>
      </c>
      <c r="AJ2673">
        <v>12</v>
      </c>
      <c r="AM2673">
        <v>0</v>
      </c>
      <c r="AP2673">
        <v>34</v>
      </c>
    </row>
    <row r="2674" spans="1:42" x14ac:dyDescent="0.2">
      <c r="A2674" s="1" t="s">
        <v>46</v>
      </c>
      <c r="B2674">
        <v>1</v>
      </c>
      <c r="C2674" s="1" t="s">
        <v>95</v>
      </c>
      <c r="D2674" s="2">
        <v>45887</v>
      </c>
      <c r="E2674" s="1" t="s">
        <v>576</v>
      </c>
      <c r="F2674" s="1" t="s">
        <v>49</v>
      </c>
      <c r="G2674">
        <v>2.5</v>
      </c>
      <c r="H2674" t="s">
        <v>76</v>
      </c>
      <c r="I2674">
        <v>0</v>
      </c>
      <c r="J2674" t="s">
        <v>51</v>
      </c>
      <c r="K2674" s="1" t="s">
        <v>49</v>
      </c>
      <c r="L2674">
        <v>2</v>
      </c>
      <c r="M2674">
        <v>17.420000000000002</v>
      </c>
      <c r="N2674">
        <v>0.4</v>
      </c>
      <c r="Q2674">
        <v>17.020000000000003</v>
      </c>
      <c r="R2674" s="1"/>
      <c r="V2674">
        <v>0</v>
      </c>
      <c r="W2674">
        <v>0</v>
      </c>
      <c r="AF2674">
        <v>0</v>
      </c>
      <c r="AG2674">
        <v>0</v>
      </c>
      <c r="AH2674">
        <v>0</v>
      </c>
      <c r="AI2674">
        <v>12</v>
      </c>
      <c r="AJ2674">
        <v>12</v>
      </c>
      <c r="AM2674">
        <v>0</v>
      </c>
    </row>
    <row r="2675" spans="1:42" x14ac:dyDescent="0.2">
      <c r="A2675" s="1" t="s">
        <v>46</v>
      </c>
      <c r="B2675">
        <v>1</v>
      </c>
      <c r="C2675" s="1" t="s">
        <v>807</v>
      </c>
      <c r="D2675" s="2">
        <v>45887</v>
      </c>
      <c r="E2675" s="1" t="s">
        <v>576</v>
      </c>
      <c r="F2675" s="1" t="s">
        <v>49</v>
      </c>
      <c r="G2675">
        <v>2</v>
      </c>
      <c r="H2675" t="s">
        <v>76</v>
      </c>
      <c r="I2675">
        <v>0</v>
      </c>
      <c r="J2675">
        <v>500</v>
      </c>
      <c r="K2675" s="1" t="s">
        <v>49</v>
      </c>
      <c r="L2675">
        <v>3</v>
      </c>
      <c r="M2675">
        <v>51.949999999999996</v>
      </c>
      <c r="N2675">
        <v>0.60000000000000009</v>
      </c>
      <c r="Q2675">
        <v>51.349999999999994</v>
      </c>
      <c r="R2675" s="1"/>
      <c r="V2675">
        <v>0</v>
      </c>
      <c r="W2675">
        <v>0</v>
      </c>
      <c r="AF2675">
        <v>0</v>
      </c>
      <c r="AG2675">
        <v>0</v>
      </c>
      <c r="AH2675">
        <v>0</v>
      </c>
      <c r="AI2675">
        <v>12</v>
      </c>
      <c r="AJ2675">
        <v>12</v>
      </c>
      <c r="AM2675">
        <v>0</v>
      </c>
      <c r="AN2675">
        <v>1600</v>
      </c>
    </row>
    <row r="2676" spans="1:42" x14ac:dyDescent="0.2">
      <c r="A2676" s="1" t="s">
        <v>53</v>
      </c>
      <c r="B2676">
        <v>1</v>
      </c>
      <c r="C2676" s="1" t="s">
        <v>807</v>
      </c>
      <c r="D2676" s="2">
        <v>45887</v>
      </c>
      <c r="E2676" s="1" t="s">
        <v>576</v>
      </c>
      <c r="F2676" s="1" t="s">
        <v>49</v>
      </c>
      <c r="G2676">
        <v>2</v>
      </c>
      <c r="H2676" t="s">
        <v>76</v>
      </c>
      <c r="I2676">
        <v>0</v>
      </c>
      <c r="J2676">
        <v>500</v>
      </c>
      <c r="K2676" s="1" t="s">
        <v>49</v>
      </c>
      <c r="L2676">
        <v>6</v>
      </c>
      <c r="M2676">
        <v>115.44999999999999</v>
      </c>
      <c r="N2676">
        <v>1.2000000000000002</v>
      </c>
      <c r="O2676">
        <v>27</v>
      </c>
      <c r="Q2676">
        <v>114.24999999999999</v>
      </c>
      <c r="R2676" s="1"/>
      <c r="V2676">
        <v>0</v>
      </c>
      <c r="W2676">
        <v>0</v>
      </c>
      <c r="AF2676">
        <v>0</v>
      </c>
      <c r="AG2676">
        <v>0</v>
      </c>
      <c r="AH2676">
        <v>0</v>
      </c>
      <c r="AI2676">
        <v>12</v>
      </c>
      <c r="AJ2676">
        <v>12</v>
      </c>
      <c r="AM2676">
        <v>0</v>
      </c>
      <c r="AN2676">
        <v>1600</v>
      </c>
    </row>
    <row r="2677" spans="1:42" x14ac:dyDescent="0.2">
      <c r="A2677" s="1" t="s">
        <v>46</v>
      </c>
      <c r="B2677">
        <v>2</v>
      </c>
      <c r="C2677" s="1" t="s">
        <v>47</v>
      </c>
      <c r="D2677" s="2">
        <v>45887</v>
      </c>
      <c r="E2677" s="1" t="s">
        <v>576</v>
      </c>
      <c r="F2677" s="1" t="s">
        <v>49</v>
      </c>
      <c r="G2677">
        <v>3</v>
      </c>
      <c r="H2677" t="s">
        <v>76</v>
      </c>
      <c r="I2677">
        <v>0</v>
      </c>
      <c r="J2677" t="s">
        <v>51</v>
      </c>
      <c r="K2677" s="1" t="s">
        <v>49</v>
      </c>
      <c r="L2677">
        <v>10</v>
      </c>
      <c r="M2677">
        <v>120.93</v>
      </c>
      <c r="N2677">
        <v>3</v>
      </c>
      <c r="Q2677">
        <v>117.93</v>
      </c>
      <c r="R2677" s="1"/>
      <c r="V2677">
        <v>0</v>
      </c>
      <c r="W2677">
        <v>0</v>
      </c>
      <c r="AF2677">
        <v>0</v>
      </c>
      <c r="AG2677">
        <v>0</v>
      </c>
      <c r="AH2677">
        <v>0</v>
      </c>
      <c r="AI2677">
        <v>12</v>
      </c>
      <c r="AJ2677">
        <v>12</v>
      </c>
      <c r="AM2677">
        <v>0</v>
      </c>
    </row>
    <row r="2678" spans="1:42" x14ac:dyDescent="0.2">
      <c r="A2678" s="1" t="s">
        <v>53</v>
      </c>
      <c r="B2678">
        <v>2</v>
      </c>
      <c r="C2678" s="1" t="s">
        <v>47</v>
      </c>
      <c r="D2678" s="2">
        <v>45887</v>
      </c>
      <c r="E2678" s="1" t="s">
        <v>576</v>
      </c>
      <c r="F2678" s="1" t="s">
        <v>49</v>
      </c>
      <c r="G2678">
        <v>3</v>
      </c>
      <c r="H2678" t="s">
        <v>76</v>
      </c>
      <c r="I2678">
        <v>0</v>
      </c>
      <c r="J2678" t="s">
        <v>51</v>
      </c>
      <c r="K2678" s="1" t="s">
        <v>49</v>
      </c>
      <c r="L2678">
        <v>11</v>
      </c>
      <c r="M2678">
        <v>133.01</v>
      </c>
      <c r="N2678">
        <v>3.3</v>
      </c>
      <c r="Q2678">
        <v>129.70999999999998</v>
      </c>
      <c r="R2678" s="1"/>
      <c r="V2678">
        <v>0</v>
      </c>
      <c r="W2678">
        <v>0</v>
      </c>
      <c r="AF2678">
        <v>0</v>
      </c>
      <c r="AG2678">
        <v>0</v>
      </c>
      <c r="AH2678">
        <v>0</v>
      </c>
      <c r="AI2678">
        <v>12</v>
      </c>
      <c r="AJ2678">
        <v>12</v>
      </c>
      <c r="AM2678">
        <v>0</v>
      </c>
    </row>
    <row r="2679" spans="1:42" x14ac:dyDescent="0.2">
      <c r="A2679" s="1" t="s">
        <v>46</v>
      </c>
      <c r="B2679">
        <v>3</v>
      </c>
      <c r="C2679" s="1" t="s">
        <v>800</v>
      </c>
      <c r="D2679" s="2">
        <v>45887</v>
      </c>
      <c r="E2679" s="1" t="s">
        <v>801</v>
      </c>
      <c r="F2679" s="1" t="s">
        <v>49</v>
      </c>
      <c r="G2679">
        <v>8</v>
      </c>
      <c r="H2679">
        <v>4.5</v>
      </c>
      <c r="I2679">
        <v>0</v>
      </c>
      <c r="J2679">
        <v>300</v>
      </c>
      <c r="K2679" s="1" t="s">
        <v>49</v>
      </c>
      <c r="L2679">
        <v>3</v>
      </c>
      <c r="M2679">
        <v>78.28</v>
      </c>
      <c r="N2679">
        <v>2.4000000000000004</v>
      </c>
      <c r="Q2679">
        <v>75.88</v>
      </c>
      <c r="R2679" s="1"/>
      <c r="V2679">
        <v>0</v>
      </c>
      <c r="W2679">
        <v>0</v>
      </c>
      <c r="AF2679">
        <v>0</v>
      </c>
      <c r="AG2679">
        <v>0</v>
      </c>
      <c r="AH2679">
        <v>0</v>
      </c>
      <c r="AI2679">
        <v>12</v>
      </c>
      <c r="AJ2679">
        <v>12</v>
      </c>
      <c r="AM2679">
        <v>0</v>
      </c>
    </row>
    <row r="2680" spans="1:42" x14ac:dyDescent="0.2">
      <c r="A2680" s="1" t="s">
        <v>46</v>
      </c>
      <c r="B2680">
        <v>3</v>
      </c>
      <c r="C2680" s="1" t="s">
        <v>808</v>
      </c>
      <c r="D2680" s="2">
        <v>45887</v>
      </c>
      <c r="E2680" s="1" t="s">
        <v>809</v>
      </c>
      <c r="F2680" s="1" t="s">
        <v>49</v>
      </c>
      <c r="G2680">
        <v>6</v>
      </c>
      <c r="H2680">
        <v>6</v>
      </c>
      <c r="I2680">
        <v>0</v>
      </c>
      <c r="J2680">
        <v>100</v>
      </c>
      <c r="K2680" s="1" t="s">
        <v>49</v>
      </c>
      <c r="L2680">
        <v>3</v>
      </c>
      <c r="M2680">
        <v>55.28</v>
      </c>
      <c r="N2680">
        <v>1.7999999999999998</v>
      </c>
      <c r="Q2680">
        <v>53.480000000000004</v>
      </c>
      <c r="R2680" s="1"/>
      <c r="V2680">
        <v>0</v>
      </c>
      <c r="W2680">
        <v>0</v>
      </c>
      <c r="AF2680">
        <v>0</v>
      </c>
      <c r="AG2680">
        <v>0</v>
      </c>
      <c r="AH2680">
        <v>0</v>
      </c>
      <c r="AI2680">
        <v>12</v>
      </c>
      <c r="AJ2680">
        <v>12</v>
      </c>
      <c r="AM2680">
        <v>0</v>
      </c>
    </row>
    <row r="2681" spans="1:42" x14ac:dyDescent="0.2">
      <c r="A2681" s="1" t="s">
        <v>53</v>
      </c>
      <c r="B2681">
        <v>3</v>
      </c>
      <c r="C2681" s="1" t="s">
        <v>810</v>
      </c>
      <c r="D2681" s="2">
        <v>45887</v>
      </c>
      <c r="E2681" s="1" t="s">
        <v>811</v>
      </c>
      <c r="F2681" s="1" t="s">
        <v>49</v>
      </c>
      <c r="G2681">
        <v>6</v>
      </c>
      <c r="H2681">
        <v>10</v>
      </c>
      <c r="I2681">
        <v>0</v>
      </c>
      <c r="J2681">
        <v>100</v>
      </c>
      <c r="K2681" s="1" t="s">
        <v>49</v>
      </c>
      <c r="L2681">
        <v>5</v>
      </c>
      <c r="M2681">
        <v>108.55</v>
      </c>
      <c r="N2681">
        <v>3</v>
      </c>
      <c r="Q2681">
        <v>105.55</v>
      </c>
      <c r="R2681" s="1"/>
      <c r="V2681">
        <v>0</v>
      </c>
      <c r="W2681">
        <v>0</v>
      </c>
      <c r="AF2681">
        <v>0</v>
      </c>
      <c r="AG2681">
        <v>0</v>
      </c>
      <c r="AH2681">
        <v>0</v>
      </c>
      <c r="AI2681">
        <v>12</v>
      </c>
      <c r="AJ2681">
        <v>12</v>
      </c>
      <c r="AM2681">
        <v>0</v>
      </c>
    </row>
    <row r="2682" spans="1:42" x14ac:dyDescent="0.2">
      <c r="A2682" s="1" t="s">
        <v>53</v>
      </c>
      <c r="B2682">
        <v>3</v>
      </c>
      <c r="C2682" s="1" t="s">
        <v>788</v>
      </c>
      <c r="D2682" s="2">
        <v>45887</v>
      </c>
      <c r="E2682" s="1" t="s">
        <v>576</v>
      </c>
      <c r="F2682" s="1" t="s">
        <v>49</v>
      </c>
      <c r="G2682">
        <v>6</v>
      </c>
      <c r="H2682">
        <v>5</v>
      </c>
      <c r="I2682">
        <v>0</v>
      </c>
      <c r="J2682" t="s">
        <v>51</v>
      </c>
      <c r="K2682" s="1" t="s">
        <v>49</v>
      </c>
      <c r="L2682">
        <v>4</v>
      </c>
      <c r="M2682">
        <v>115.89999999999999</v>
      </c>
      <c r="N2682">
        <v>2.4</v>
      </c>
      <c r="Q2682">
        <v>113.49999999999999</v>
      </c>
      <c r="R2682" s="1"/>
      <c r="V2682">
        <v>0</v>
      </c>
      <c r="W2682">
        <v>0</v>
      </c>
      <c r="AF2682">
        <v>0</v>
      </c>
      <c r="AG2682">
        <v>0</v>
      </c>
      <c r="AH2682">
        <v>0</v>
      </c>
      <c r="AI2682">
        <v>12</v>
      </c>
      <c r="AJ2682">
        <v>12</v>
      </c>
      <c r="AM2682">
        <v>0</v>
      </c>
    </row>
    <row r="2683" spans="1:42" x14ac:dyDescent="0.2">
      <c r="A2683" s="1" t="s">
        <v>46</v>
      </c>
      <c r="B2683">
        <v>4</v>
      </c>
      <c r="C2683" s="1" t="s">
        <v>96</v>
      </c>
      <c r="D2683" s="2">
        <v>45887</v>
      </c>
      <c r="E2683" s="1" t="s">
        <v>576</v>
      </c>
      <c r="F2683" s="1" t="s">
        <v>49</v>
      </c>
      <c r="G2683">
        <v>18</v>
      </c>
      <c r="H2683">
        <v>5</v>
      </c>
      <c r="I2683">
        <v>0</v>
      </c>
      <c r="J2683" t="s">
        <v>51</v>
      </c>
      <c r="K2683" s="1" t="s">
        <v>49</v>
      </c>
      <c r="L2683">
        <v>2</v>
      </c>
      <c r="M2683">
        <v>109.94</v>
      </c>
      <c r="N2683">
        <v>5.4</v>
      </c>
      <c r="Q2683">
        <v>104.53999999999999</v>
      </c>
      <c r="R2683" s="1"/>
      <c r="V2683">
        <v>0</v>
      </c>
      <c r="W2683">
        <v>0</v>
      </c>
      <c r="AF2683">
        <v>0</v>
      </c>
      <c r="AG2683">
        <v>0</v>
      </c>
      <c r="AH2683">
        <v>0</v>
      </c>
      <c r="AI2683">
        <v>12</v>
      </c>
      <c r="AJ2683">
        <v>12</v>
      </c>
      <c r="AM2683">
        <v>0</v>
      </c>
    </row>
    <row r="2684" spans="1:42" x14ac:dyDescent="0.2">
      <c r="A2684" s="1" t="s">
        <v>46</v>
      </c>
      <c r="B2684">
        <v>4</v>
      </c>
      <c r="C2684" s="1" t="s">
        <v>812</v>
      </c>
      <c r="D2684" s="2">
        <v>45887</v>
      </c>
      <c r="E2684" s="1" t="s">
        <v>611</v>
      </c>
      <c r="F2684" s="1" t="s">
        <v>49</v>
      </c>
      <c r="G2684">
        <v>18</v>
      </c>
      <c r="H2684" t="s">
        <v>93</v>
      </c>
      <c r="I2684">
        <v>0</v>
      </c>
      <c r="J2684">
        <v>600</v>
      </c>
      <c r="K2684" s="1" t="s">
        <v>49</v>
      </c>
      <c r="L2684">
        <v>12</v>
      </c>
      <c r="M2684">
        <v>607.48</v>
      </c>
      <c r="N2684">
        <v>21.6</v>
      </c>
      <c r="Q2684">
        <v>585.88</v>
      </c>
      <c r="R2684" s="1"/>
      <c r="V2684">
        <v>0</v>
      </c>
      <c r="W2684">
        <v>0</v>
      </c>
      <c r="AF2684">
        <v>0</v>
      </c>
      <c r="AG2684">
        <v>0</v>
      </c>
      <c r="AH2684">
        <v>0</v>
      </c>
      <c r="AI2684">
        <v>12</v>
      </c>
      <c r="AJ2684">
        <v>12</v>
      </c>
      <c r="AM2684">
        <v>0</v>
      </c>
    </row>
    <row r="2685" spans="1:42" x14ac:dyDescent="0.2">
      <c r="A2685" s="1" t="s">
        <v>53</v>
      </c>
      <c r="B2685">
        <v>4</v>
      </c>
      <c r="C2685" s="1" t="s">
        <v>813</v>
      </c>
      <c r="D2685" s="2">
        <v>45887</v>
      </c>
      <c r="E2685" s="1" t="s">
        <v>797</v>
      </c>
      <c r="F2685" s="1" t="s">
        <v>49</v>
      </c>
      <c r="G2685">
        <v>16</v>
      </c>
      <c r="H2685">
        <v>5</v>
      </c>
      <c r="I2685">
        <v>0</v>
      </c>
      <c r="J2685">
        <v>500</v>
      </c>
      <c r="K2685" s="1" t="s">
        <v>49</v>
      </c>
      <c r="L2685">
        <v>2</v>
      </c>
      <c r="M2685">
        <v>99.89</v>
      </c>
      <c r="N2685">
        <v>3.91</v>
      </c>
      <c r="Q2685">
        <v>95.98</v>
      </c>
      <c r="R2685" s="1"/>
      <c r="S2685">
        <v>20</v>
      </c>
      <c r="V2685">
        <v>20</v>
      </c>
      <c r="W2685">
        <v>0.33333333333333331</v>
      </c>
      <c r="X2685">
        <v>40</v>
      </c>
      <c r="AF2685">
        <v>40</v>
      </c>
      <c r="AG2685">
        <v>0.66666666666666663</v>
      </c>
      <c r="AH2685">
        <v>1</v>
      </c>
      <c r="AI2685">
        <v>11</v>
      </c>
      <c r="AJ2685">
        <v>12</v>
      </c>
      <c r="AM2685">
        <v>0</v>
      </c>
    </row>
    <row r="2686" spans="1:42" x14ac:dyDescent="0.2">
      <c r="A2686" s="1" t="s">
        <v>53</v>
      </c>
      <c r="B2686">
        <v>4</v>
      </c>
      <c r="C2686" s="1" t="s">
        <v>732</v>
      </c>
      <c r="D2686" s="2">
        <v>45887</v>
      </c>
      <c r="E2686" s="1" t="s">
        <v>658</v>
      </c>
      <c r="F2686" s="1" t="s">
        <v>49</v>
      </c>
      <c r="G2686">
        <v>16</v>
      </c>
      <c r="H2686" t="s">
        <v>134</v>
      </c>
      <c r="I2686" t="s">
        <v>135</v>
      </c>
      <c r="J2686">
        <v>500</v>
      </c>
      <c r="K2686" s="1" t="s">
        <v>49</v>
      </c>
      <c r="L2686">
        <v>11</v>
      </c>
      <c r="M2686">
        <v>572.71</v>
      </c>
      <c r="N2686">
        <v>19.829999999999998</v>
      </c>
      <c r="Q2686">
        <v>552.88</v>
      </c>
      <c r="R2686" s="1"/>
      <c r="V2686">
        <v>0</v>
      </c>
      <c r="W2686">
        <v>0</v>
      </c>
      <c r="AF2686">
        <v>0</v>
      </c>
      <c r="AG2686">
        <v>0</v>
      </c>
      <c r="AH2686">
        <v>0</v>
      </c>
      <c r="AI2686">
        <v>12</v>
      </c>
      <c r="AJ2686">
        <v>12</v>
      </c>
      <c r="AM2686">
        <v>0</v>
      </c>
    </row>
    <row r="2687" spans="1:42" x14ac:dyDescent="0.2">
      <c r="A2687" s="1" t="s">
        <v>46</v>
      </c>
      <c r="B2687">
        <v>5</v>
      </c>
      <c r="C2687" s="1" t="s">
        <v>263</v>
      </c>
      <c r="D2687" s="2">
        <v>45887</v>
      </c>
      <c r="E2687" s="1" t="s">
        <v>576</v>
      </c>
      <c r="F2687" s="1" t="s">
        <v>49</v>
      </c>
      <c r="G2687">
        <v>11</v>
      </c>
      <c r="H2687">
        <v>5</v>
      </c>
      <c r="I2687">
        <v>0</v>
      </c>
      <c r="J2687" t="s">
        <v>51</v>
      </c>
      <c r="K2687" s="1" t="s">
        <v>49</v>
      </c>
      <c r="L2687">
        <v>12</v>
      </c>
      <c r="M2687">
        <v>411.74</v>
      </c>
      <c r="N2687">
        <v>13.200000000000001</v>
      </c>
      <c r="Q2687">
        <v>398.54</v>
      </c>
      <c r="R2687" s="1"/>
      <c r="V2687">
        <v>0</v>
      </c>
      <c r="W2687">
        <v>0</v>
      </c>
      <c r="AF2687">
        <v>0</v>
      </c>
      <c r="AG2687">
        <v>0</v>
      </c>
      <c r="AH2687">
        <v>0</v>
      </c>
      <c r="AI2687">
        <v>12</v>
      </c>
      <c r="AJ2687">
        <v>12</v>
      </c>
      <c r="AM2687">
        <v>0</v>
      </c>
    </row>
    <row r="2688" spans="1:42" x14ac:dyDescent="0.2">
      <c r="A2688" s="1" t="s">
        <v>46</v>
      </c>
      <c r="B2688">
        <v>5</v>
      </c>
      <c r="C2688" s="1" t="s">
        <v>814</v>
      </c>
      <c r="D2688" s="2">
        <v>45887</v>
      </c>
      <c r="E2688" s="1" t="s">
        <v>799</v>
      </c>
      <c r="F2688" s="1" t="s">
        <v>49</v>
      </c>
      <c r="G2688">
        <v>11</v>
      </c>
      <c r="H2688">
        <v>4.5</v>
      </c>
      <c r="I2688">
        <v>0</v>
      </c>
      <c r="J2688">
        <v>100</v>
      </c>
      <c r="K2688" s="1" t="s">
        <v>49</v>
      </c>
      <c r="L2688">
        <v>2</v>
      </c>
      <c r="M2688">
        <v>56.51</v>
      </c>
      <c r="N2688">
        <v>2.2000000000000002</v>
      </c>
      <c r="Q2688">
        <v>54.309999999999995</v>
      </c>
      <c r="R2688" s="1"/>
      <c r="V2688">
        <v>0</v>
      </c>
      <c r="W2688">
        <v>0</v>
      </c>
      <c r="AF2688">
        <v>0</v>
      </c>
      <c r="AG2688">
        <v>0</v>
      </c>
      <c r="AH2688">
        <v>0</v>
      </c>
      <c r="AI2688">
        <v>12</v>
      </c>
      <c r="AJ2688">
        <v>12</v>
      </c>
      <c r="AM2688">
        <v>0</v>
      </c>
    </row>
    <row r="2689" spans="1:39" x14ac:dyDescent="0.2">
      <c r="A2689" s="1" t="s">
        <v>53</v>
      </c>
      <c r="B2689">
        <v>5</v>
      </c>
      <c r="C2689" s="1" t="s">
        <v>269</v>
      </c>
      <c r="D2689" s="2">
        <v>45887</v>
      </c>
      <c r="E2689" s="1" t="s">
        <v>576</v>
      </c>
      <c r="F2689" s="1" t="s">
        <v>49</v>
      </c>
      <c r="G2689">
        <v>13</v>
      </c>
      <c r="H2689">
        <v>5</v>
      </c>
      <c r="I2689">
        <v>0</v>
      </c>
      <c r="J2689" t="s">
        <v>51</v>
      </c>
      <c r="K2689" s="1" t="s">
        <v>49</v>
      </c>
      <c r="L2689">
        <v>11</v>
      </c>
      <c r="M2689">
        <v>515.55000000000007</v>
      </c>
      <c r="N2689">
        <v>14.3</v>
      </c>
      <c r="Q2689">
        <v>501.25000000000006</v>
      </c>
      <c r="R2689" s="1"/>
      <c r="S2689">
        <v>20</v>
      </c>
      <c r="V2689">
        <v>20</v>
      </c>
      <c r="W2689">
        <v>0.33333333333333331</v>
      </c>
      <c r="AF2689">
        <v>0</v>
      </c>
      <c r="AG2689">
        <v>0</v>
      </c>
      <c r="AH2689">
        <v>0.33333333333333331</v>
      </c>
      <c r="AI2689">
        <v>11.666666666666666</v>
      </c>
      <c r="AJ2689">
        <v>12</v>
      </c>
      <c r="AM2689">
        <v>0</v>
      </c>
    </row>
    <row r="2690" spans="1:39" x14ac:dyDescent="0.2">
      <c r="A2690" s="1" t="s">
        <v>53</v>
      </c>
      <c r="B2690">
        <v>5</v>
      </c>
      <c r="C2690" s="1" t="s">
        <v>814</v>
      </c>
      <c r="D2690" s="2">
        <v>45887</v>
      </c>
      <c r="E2690" s="1" t="s">
        <v>799</v>
      </c>
      <c r="F2690" s="1" t="s">
        <v>49</v>
      </c>
      <c r="G2690">
        <v>11</v>
      </c>
      <c r="H2690">
        <v>4.5</v>
      </c>
      <c r="I2690">
        <v>0</v>
      </c>
      <c r="J2690">
        <v>100</v>
      </c>
      <c r="K2690" s="1" t="s">
        <v>49</v>
      </c>
      <c r="L2690">
        <v>2</v>
      </c>
      <c r="M2690">
        <v>61.36</v>
      </c>
      <c r="N2690">
        <v>2.4500000000000002</v>
      </c>
      <c r="Q2690">
        <v>58.91</v>
      </c>
      <c r="R2690" s="1"/>
      <c r="V2690">
        <v>0</v>
      </c>
      <c r="W2690">
        <v>0</v>
      </c>
      <c r="AF2690">
        <v>0</v>
      </c>
      <c r="AG2690">
        <v>0</v>
      </c>
      <c r="AH2690">
        <v>0</v>
      </c>
      <c r="AI2690">
        <v>12</v>
      </c>
      <c r="AJ2690">
        <v>12</v>
      </c>
      <c r="AM2690">
        <v>0</v>
      </c>
    </row>
    <row r="2691" spans="1:39" x14ac:dyDescent="0.2">
      <c r="A2691" s="1" t="s">
        <v>46</v>
      </c>
      <c r="B2691">
        <v>1</v>
      </c>
      <c r="C2691" s="1" t="s">
        <v>54</v>
      </c>
      <c r="D2691" s="2">
        <v>45888</v>
      </c>
      <c r="E2691" s="1" t="s">
        <v>576</v>
      </c>
      <c r="F2691" s="1" t="s">
        <v>49</v>
      </c>
      <c r="G2691">
        <v>2</v>
      </c>
      <c r="H2691" t="s">
        <v>76</v>
      </c>
      <c r="I2691">
        <v>0</v>
      </c>
      <c r="J2691" t="s">
        <v>51</v>
      </c>
      <c r="K2691" s="1" t="s">
        <v>49</v>
      </c>
      <c r="L2691">
        <v>6</v>
      </c>
      <c r="M2691">
        <v>112.61</v>
      </c>
      <c r="N2691">
        <v>1.2000000000000002</v>
      </c>
      <c r="O2691">
        <v>31</v>
      </c>
      <c r="Q2691">
        <v>111.41</v>
      </c>
      <c r="R2691" s="1"/>
      <c r="V2691">
        <v>0</v>
      </c>
      <c r="W2691">
        <v>0</v>
      </c>
      <c r="AF2691">
        <v>0</v>
      </c>
      <c r="AG2691">
        <v>0</v>
      </c>
      <c r="AH2691">
        <v>0</v>
      </c>
      <c r="AI2691">
        <v>12</v>
      </c>
      <c r="AJ2691">
        <v>12</v>
      </c>
      <c r="AL2691">
        <v>2036.5</v>
      </c>
      <c r="AM2691">
        <v>0</v>
      </c>
    </row>
    <row r="2692" spans="1:39" x14ac:dyDescent="0.2">
      <c r="A2692" s="1" t="s">
        <v>53</v>
      </c>
      <c r="B2692">
        <v>1</v>
      </c>
      <c r="C2692" s="1" t="s">
        <v>54</v>
      </c>
      <c r="D2692" s="2">
        <v>45888</v>
      </c>
      <c r="E2692" s="1" t="s">
        <v>576</v>
      </c>
      <c r="F2692" s="1" t="s">
        <v>49</v>
      </c>
      <c r="G2692">
        <v>2</v>
      </c>
      <c r="H2692" t="s">
        <v>76</v>
      </c>
      <c r="I2692">
        <v>0</v>
      </c>
      <c r="J2692" t="s">
        <v>51</v>
      </c>
      <c r="K2692" s="1" t="s">
        <v>49</v>
      </c>
      <c r="L2692">
        <v>6</v>
      </c>
      <c r="M2692">
        <v>117.64999999999998</v>
      </c>
      <c r="N2692">
        <v>1.2000000000000002</v>
      </c>
      <c r="O2692">
        <v>16</v>
      </c>
      <c r="Q2692">
        <v>116.44999999999997</v>
      </c>
      <c r="R2692" s="1"/>
      <c r="V2692">
        <v>0</v>
      </c>
      <c r="W2692">
        <v>0</v>
      </c>
      <c r="AF2692">
        <v>0</v>
      </c>
      <c r="AG2692">
        <v>0</v>
      </c>
      <c r="AH2692">
        <v>0</v>
      </c>
      <c r="AI2692">
        <v>12</v>
      </c>
      <c r="AJ2692">
        <v>12</v>
      </c>
      <c r="AM2692">
        <v>0</v>
      </c>
    </row>
    <row r="2693" spans="1:39" x14ac:dyDescent="0.2">
      <c r="A2693" s="1" t="s">
        <v>46</v>
      </c>
      <c r="B2693">
        <v>2</v>
      </c>
      <c r="C2693" s="1" t="s">
        <v>47</v>
      </c>
      <c r="D2693" s="2">
        <v>45888</v>
      </c>
      <c r="E2693" s="1" t="s">
        <v>576</v>
      </c>
      <c r="F2693" s="1" t="s">
        <v>49</v>
      </c>
      <c r="G2693">
        <v>3</v>
      </c>
      <c r="H2693" t="s">
        <v>76</v>
      </c>
      <c r="I2693">
        <v>0</v>
      </c>
      <c r="J2693" t="s">
        <v>51</v>
      </c>
      <c r="K2693" s="1" t="s">
        <v>49</v>
      </c>
      <c r="L2693">
        <v>12</v>
      </c>
      <c r="M2693">
        <v>130.16</v>
      </c>
      <c r="N2693">
        <v>3.5999999999999996</v>
      </c>
      <c r="Q2693">
        <v>126.56</v>
      </c>
      <c r="R2693" s="1"/>
      <c r="V2693">
        <v>0</v>
      </c>
      <c r="W2693">
        <v>0</v>
      </c>
      <c r="AF2693">
        <v>0</v>
      </c>
      <c r="AG2693">
        <v>0</v>
      </c>
      <c r="AH2693">
        <v>0</v>
      </c>
      <c r="AI2693">
        <v>12</v>
      </c>
      <c r="AJ2693">
        <v>12</v>
      </c>
      <c r="AM2693">
        <v>0</v>
      </c>
    </row>
    <row r="2694" spans="1:39" x14ac:dyDescent="0.2">
      <c r="A2694" s="1" t="s">
        <v>53</v>
      </c>
      <c r="B2694">
        <v>2</v>
      </c>
      <c r="C2694" s="1" t="s">
        <v>47</v>
      </c>
      <c r="D2694" s="2">
        <v>45888</v>
      </c>
      <c r="E2694" s="1" t="s">
        <v>576</v>
      </c>
      <c r="F2694" s="1" t="s">
        <v>49</v>
      </c>
      <c r="G2694">
        <v>3</v>
      </c>
      <c r="H2694" t="s">
        <v>76</v>
      </c>
      <c r="I2694">
        <v>0</v>
      </c>
      <c r="J2694" t="s">
        <v>51</v>
      </c>
      <c r="K2694" s="1" t="s">
        <v>49</v>
      </c>
      <c r="L2694">
        <v>11</v>
      </c>
      <c r="M2694">
        <v>130.79</v>
      </c>
      <c r="N2694">
        <v>3.3</v>
      </c>
      <c r="Q2694">
        <v>127.49</v>
      </c>
      <c r="R2694" s="1"/>
      <c r="V2694">
        <v>0</v>
      </c>
      <c r="W2694">
        <v>0</v>
      </c>
      <c r="Y2694">
        <v>15</v>
      </c>
      <c r="AF2694">
        <v>15</v>
      </c>
      <c r="AG2694">
        <v>0.25</v>
      </c>
      <c r="AH2694">
        <v>0.25</v>
      </c>
      <c r="AI2694">
        <v>11.75</v>
      </c>
      <c r="AJ2694">
        <v>12</v>
      </c>
      <c r="AM2694">
        <v>0</v>
      </c>
    </row>
    <row r="2695" spans="1:39" x14ac:dyDescent="0.2">
      <c r="A2695" s="1" t="s">
        <v>46</v>
      </c>
      <c r="B2695">
        <v>3</v>
      </c>
      <c r="C2695" s="1" t="s">
        <v>126</v>
      </c>
      <c r="D2695" s="2">
        <v>45888</v>
      </c>
      <c r="E2695" s="1" t="s">
        <v>576</v>
      </c>
      <c r="F2695" s="1" t="s">
        <v>49</v>
      </c>
      <c r="G2695">
        <v>6</v>
      </c>
      <c r="H2695">
        <v>5</v>
      </c>
      <c r="I2695">
        <v>0</v>
      </c>
      <c r="J2695" t="s">
        <v>51</v>
      </c>
      <c r="K2695" s="1" t="s">
        <v>49</v>
      </c>
      <c r="L2695">
        <v>10</v>
      </c>
      <c r="M2695">
        <v>265.17</v>
      </c>
      <c r="N2695">
        <v>6</v>
      </c>
      <c r="Q2695">
        <v>259.17</v>
      </c>
      <c r="R2695" s="1"/>
      <c r="V2695">
        <v>0</v>
      </c>
      <c r="W2695">
        <v>0</v>
      </c>
      <c r="AF2695">
        <v>0</v>
      </c>
      <c r="AG2695">
        <v>0</v>
      </c>
      <c r="AH2695">
        <v>0</v>
      </c>
      <c r="AI2695">
        <v>12</v>
      </c>
      <c r="AJ2695">
        <v>12</v>
      </c>
      <c r="AM2695">
        <v>0</v>
      </c>
    </row>
    <row r="2696" spans="1:39" x14ac:dyDescent="0.2">
      <c r="A2696" s="1" t="s">
        <v>53</v>
      </c>
      <c r="B2696">
        <v>3</v>
      </c>
      <c r="C2696" s="1" t="s">
        <v>55</v>
      </c>
      <c r="D2696" s="2">
        <v>45888</v>
      </c>
      <c r="E2696" s="1" t="s">
        <v>576</v>
      </c>
      <c r="F2696" s="1" t="s">
        <v>49</v>
      </c>
      <c r="G2696">
        <v>7</v>
      </c>
      <c r="H2696">
        <v>5</v>
      </c>
      <c r="I2696">
        <v>0</v>
      </c>
      <c r="J2696" t="s">
        <v>51</v>
      </c>
      <c r="K2696" s="1" t="s">
        <v>49</v>
      </c>
      <c r="L2696">
        <v>5</v>
      </c>
      <c r="M2696">
        <v>161.62</v>
      </c>
      <c r="N2696">
        <v>3.8</v>
      </c>
      <c r="Q2696">
        <v>157.82</v>
      </c>
      <c r="R2696" s="1"/>
      <c r="V2696">
        <v>0</v>
      </c>
      <c r="W2696">
        <v>0</v>
      </c>
      <c r="AF2696">
        <v>0</v>
      </c>
      <c r="AG2696">
        <v>0</v>
      </c>
      <c r="AH2696">
        <v>0</v>
      </c>
      <c r="AI2696">
        <v>12</v>
      </c>
      <c r="AJ2696">
        <v>12</v>
      </c>
      <c r="AM2696">
        <v>0</v>
      </c>
    </row>
    <row r="2697" spans="1:39" x14ac:dyDescent="0.2">
      <c r="A2697" s="1" t="s">
        <v>53</v>
      </c>
      <c r="B2697">
        <v>3</v>
      </c>
      <c r="C2697" s="1" t="s">
        <v>815</v>
      </c>
      <c r="D2697" s="2">
        <v>45888</v>
      </c>
      <c r="E2697" s="1" t="s">
        <v>51</v>
      </c>
      <c r="F2697" s="1" t="s">
        <v>51</v>
      </c>
      <c r="G2697" t="s">
        <v>51</v>
      </c>
      <c r="H2697" t="s">
        <v>51</v>
      </c>
      <c r="I2697" t="s">
        <v>51</v>
      </c>
      <c r="J2697" t="s">
        <v>51</v>
      </c>
      <c r="K2697" s="1" t="s">
        <v>49</v>
      </c>
      <c r="L2697">
        <v>2</v>
      </c>
      <c r="M2697">
        <v>83.789999999999992</v>
      </c>
      <c r="N2697">
        <v>2.2400000000000002</v>
      </c>
      <c r="Q2697">
        <v>81.55</v>
      </c>
      <c r="R2697" s="1"/>
      <c r="S2697">
        <v>5</v>
      </c>
      <c r="V2697">
        <v>5</v>
      </c>
      <c r="W2697">
        <v>8.3333333333333329E-2</v>
      </c>
      <c r="X2697">
        <v>15</v>
      </c>
      <c r="AF2697">
        <v>15</v>
      </c>
      <c r="AG2697">
        <v>0.25</v>
      </c>
      <c r="AH2697">
        <v>0.33333333333333331</v>
      </c>
      <c r="AI2697">
        <v>11.666666666666666</v>
      </c>
      <c r="AJ2697">
        <v>12</v>
      </c>
      <c r="AM2697">
        <v>0</v>
      </c>
    </row>
    <row r="2698" spans="1:39" x14ac:dyDescent="0.2">
      <c r="A2698" s="1" t="s">
        <v>46</v>
      </c>
      <c r="B2698">
        <v>4</v>
      </c>
      <c r="C2698" s="1" t="s">
        <v>732</v>
      </c>
      <c r="D2698" s="2">
        <v>45888</v>
      </c>
      <c r="E2698" s="1" t="s">
        <v>658</v>
      </c>
      <c r="F2698" s="1" t="s">
        <v>49</v>
      </c>
      <c r="G2698">
        <v>16</v>
      </c>
      <c r="H2698" t="s">
        <v>134</v>
      </c>
      <c r="I2698" t="s">
        <v>135</v>
      </c>
      <c r="J2698">
        <v>500</v>
      </c>
      <c r="K2698" s="1" t="s">
        <v>49</v>
      </c>
      <c r="L2698">
        <v>16</v>
      </c>
      <c r="M2698">
        <v>707.16</v>
      </c>
      <c r="N2698">
        <v>25.6</v>
      </c>
      <c r="Q2698">
        <v>681.56</v>
      </c>
      <c r="R2698" s="1"/>
      <c r="V2698">
        <v>0</v>
      </c>
      <c r="W2698">
        <v>0</v>
      </c>
      <c r="Z2698">
        <v>10</v>
      </c>
      <c r="AF2698">
        <v>10</v>
      </c>
      <c r="AG2698">
        <v>0.16666666666666666</v>
      </c>
      <c r="AH2698">
        <v>0.16666666666666666</v>
      </c>
      <c r="AI2698">
        <v>11.833333333333334</v>
      </c>
      <c r="AJ2698">
        <v>12</v>
      </c>
      <c r="AM2698">
        <v>0</v>
      </c>
    </row>
    <row r="2699" spans="1:39" x14ac:dyDescent="0.2">
      <c r="A2699" s="1" t="s">
        <v>53</v>
      </c>
      <c r="B2699">
        <v>4</v>
      </c>
      <c r="C2699" s="1" t="s">
        <v>732</v>
      </c>
      <c r="D2699" s="2">
        <v>45888</v>
      </c>
      <c r="E2699" s="1" t="s">
        <v>658</v>
      </c>
      <c r="F2699" s="1" t="s">
        <v>49</v>
      </c>
      <c r="G2699">
        <v>16</v>
      </c>
      <c r="H2699" t="s">
        <v>134</v>
      </c>
      <c r="I2699" t="s">
        <v>135</v>
      </c>
      <c r="J2699">
        <v>500</v>
      </c>
      <c r="K2699" s="1" t="s">
        <v>49</v>
      </c>
      <c r="L2699">
        <v>8</v>
      </c>
      <c r="M2699">
        <v>394.59</v>
      </c>
      <c r="N2699">
        <v>12.8</v>
      </c>
      <c r="Q2699">
        <v>381.78999999999996</v>
      </c>
      <c r="R2699" s="1"/>
      <c r="V2699">
        <v>0</v>
      </c>
      <c r="W2699">
        <v>0</v>
      </c>
      <c r="AF2699">
        <v>0</v>
      </c>
      <c r="AG2699">
        <v>0</v>
      </c>
      <c r="AH2699">
        <v>0</v>
      </c>
      <c r="AI2699">
        <v>12</v>
      </c>
      <c r="AJ2699">
        <v>12</v>
      </c>
      <c r="AM2699">
        <v>0</v>
      </c>
    </row>
    <row r="2700" spans="1:39" x14ac:dyDescent="0.2">
      <c r="A2700" s="1" t="s">
        <v>53</v>
      </c>
      <c r="B2700">
        <v>4</v>
      </c>
      <c r="C2700" s="1" t="s">
        <v>816</v>
      </c>
      <c r="D2700" s="2">
        <v>45888</v>
      </c>
      <c r="E2700" s="1" t="s">
        <v>51</v>
      </c>
      <c r="F2700" s="1" t="s">
        <v>51</v>
      </c>
      <c r="G2700" t="s">
        <v>51</v>
      </c>
      <c r="H2700" t="s">
        <v>51</v>
      </c>
      <c r="I2700" t="s">
        <v>51</v>
      </c>
      <c r="J2700" t="s">
        <v>51</v>
      </c>
      <c r="K2700" s="1" t="s">
        <v>49</v>
      </c>
      <c r="L2700">
        <v>4</v>
      </c>
      <c r="M2700">
        <v>210.95999999999998</v>
      </c>
      <c r="N2700">
        <v>6.4</v>
      </c>
      <c r="Q2700">
        <v>204.55999999999997</v>
      </c>
      <c r="R2700" s="1"/>
      <c r="V2700">
        <v>0</v>
      </c>
      <c r="W2700">
        <v>0</v>
      </c>
      <c r="AF2700">
        <v>0</v>
      </c>
      <c r="AG2700">
        <v>0</v>
      </c>
      <c r="AH2700">
        <v>0</v>
      </c>
      <c r="AI2700">
        <v>12</v>
      </c>
      <c r="AJ2700">
        <v>12</v>
      </c>
      <c r="AM2700">
        <v>0</v>
      </c>
    </row>
    <row r="2701" spans="1:39" x14ac:dyDescent="0.2">
      <c r="A2701" s="1" t="s">
        <v>53</v>
      </c>
      <c r="B2701">
        <v>4</v>
      </c>
      <c r="C2701" s="1" t="s">
        <v>813</v>
      </c>
      <c r="D2701" s="2">
        <v>45888</v>
      </c>
      <c r="E2701" s="1" t="s">
        <v>797</v>
      </c>
      <c r="F2701" s="1" t="s">
        <v>49</v>
      </c>
      <c r="G2701">
        <v>16</v>
      </c>
      <c r="H2701">
        <v>5</v>
      </c>
      <c r="I2701">
        <v>0</v>
      </c>
      <c r="J2701">
        <v>500</v>
      </c>
      <c r="K2701" s="1" t="s">
        <v>49</v>
      </c>
      <c r="L2701">
        <v>2</v>
      </c>
      <c r="M2701">
        <v>105.42</v>
      </c>
      <c r="N2701">
        <v>3.8</v>
      </c>
      <c r="Q2701">
        <v>101.62</v>
      </c>
      <c r="R2701" s="1"/>
      <c r="V2701">
        <v>0</v>
      </c>
      <c r="W2701">
        <v>0</v>
      </c>
      <c r="AF2701">
        <v>0</v>
      </c>
      <c r="AG2701">
        <v>0</v>
      </c>
      <c r="AH2701">
        <v>0</v>
      </c>
      <c r="AI2701">
        <v>12</v>
      </c>
      <c r="AJ2701">
        <v>12</v>
      </c>
      <c r="AM2701">
        <v>0</v>
      </c>
    </row>
    <row r="2702" spans="1:39" x14ac:dyDescent="0.2">
      <c r="A2702" s="1" t="s">
        <v>46</v>
      </c>
      <c r="B2702">
        <v>5</v>
      </c>
      <c r="C2702" s="1" t="s">
        <v>269</v>
      </c>
      <c r="D2702" s="2">
        <v>45888</v>
      </c>
      <c r="E2702" s="1" t="s">
        <v>576</v>
      </c>
      <c r="F2702" s="1" t="s">
        <v>49</v>
      </c>
      <c r="G2702">
        <v>13</v>
      </c>
      <c r="H2702">
        <v>5</v>
      </c>
      <c r="I2702">
        <v>0</v>
      </c>
      <c r="J2702" t="s">
        <v>51</v>
      </c>
      <c r="K2702" s="1" t="s">
        <v>49</v>
      </c>
      <c r="L2702">
        <v>6</v>
      </c>
      <c r="M2702">
        <v>223.59</v>
      </c>
      <c r="N2702">
        <v>9</v>
      </c>
      <c r="Q2702">
        <v>214.59</v>
      </c>
      <c r="R2702" s="1"/>
      <c r="V2702">
        <v>0</v>
      </c>
      <c r="W2702">
        <v>0</v>
      </c>
      <c r="AF2702">
        <v>0</v>
      </c>
      <c r="AG2702">
        <v>0</v>
      </c>
      <c r="AH2702">
        <v>0</v>
      </c>
      <c r="AI2702">
        <v>12</v>
      </c>
      <c r="AJ2702">
        <v>12</v>
      </c>
      <c r="AM2702">
        <v>0</v>
      </c>
    </row>
    <row r="2703" spans="1:39" x14ac:dyDescent="0.2">
      <c r="A2703" s="1" t="s">
        <v>46</v>
      </c>
      <c r="B2703">
        <v>5</v>
      </c>
      <c r="C2703" s="1" t="s">
        <v>817</v>
      </c>
      <c r="D2703" s="2">
        <v>45888</v>
      </c>
      <c r="E2703" s="1" t="s">
        <v>664</v>
      </c>
      <c r="F2703" s="1" t="s">
        <v>49</v>
      </c>
      <c r="G2703">
        <v>12</v>
      </c>
      <c r="H2703">
        <v>6.5</v>
      </c>
      <c r="I2703">
        <v>0</v>
      </c>
      <c r="J2703">
        <v>300</v>
      </c>
      <c r="K2703" s="1" t="s">
        <v>49</v>
      </c>
      <c r="L2703">
        <v>8</v>
      </c>
      <c r="M2703">
        <v>331.51</v>
      </c>
      <c r="N2703">
        <v>12</v>
      </c>
      <c r="Q2703">
        <v>319.51</v>
      </c>
      <c r="R2703" s="1"/>
      <c r="V2703">
        <v>0</v>
      </c>
      <c r="W2703">
        <v>0</v>
      </c>
      <c r="Y2703">
        <v>20</v>
      </c>
      <c r="AD2703">
        <v>20</v>
      </c>
      <c r="AF2703">
        <v>40</v>
      </c>
      <c r="AG2703">
        <v>0.66666666666666663</v>
      </c>
      <c r="AH2703">
        <v>0.66666666666666663</v>
      </c>
      <c r="AI2703">
        <v>11.333333333333334</v>
      </c>
      <c r="AJ2703">
        <v>12</v>
      </c>
      <c r="AM2703">
        <v>0</v>
      </c>
    </row>
    <row r="2704" spans="1:39" x14ac:dyDescent="0.2">
      <c r="A2704" s="1" t="s">
        <v>53</v>
      </c>
      <c r="B2704">
        <v>5</v>
      </c>
      <c r="C2704" s="1" t="s">
        <v>817</v>
      </c>
      <c r="D2704" s="2">
        <v>45888</v>
      </c>
      <c r="E2704" s="1" t="s">
        <v>664</v>
      </c>
      <c r="F2704" s="1" t="s">
        <v>49</v>
      </c>
      <c r="G2704">
        <v>12</v>
      </c>
      <c r="H2704">
        <v>6.5</v>
      </c>
      <c r="I2704">
        <v>0</v>
      </c>
      <c r="J2704">
        <v>300</v>
      </c>
      <c r="K2704" s="1" t="s">
        <v>49</v>
      </c>
      <c r="L2704">
        <v>11</v>
      </c>
      <c r="M2704">
        <v>573.82000000000005</v>
      </c>
      <c r="N2704">
        <v>17.490000000000002</v>
      </c>
      <c r="Q2704">
        <v>556.33000000000004</v>
      </c>
      <c r="R2704" s="1"/>
      <c r="V2704">
        <v>0</v>
      </c>
      <c r="W2704">
        <v>0</v>
      </c>
      <c r="AF2704">
        <v>0</v>
      </c>
      <c r="AG2704">
        <v>0</v>
      </c>
      <c r="AH2704">
        <v>0</v>
      </c>
      <c r="AI2704">
        <v>12</v>
      </c>
      <c r="AJ2704">
        <v>12</v>
      </c>
      <c r="AM2704">
        <v>0</v>
      </c>
    </row>
    <row r="2705" spans="1:40" x14ac:dyDescent="0.2">
      <c r="A2705" s="1" t="s">
        <v>46</v>
      </c>
      <c r="B2705">
        <v>1</v>
      </c>
      <c r="C2705" s="1" t="s">
        <v>807</v>
      </c>
      <c r="D2705" s="2">
        <v>45889</v>
      </c>
      <c r="E2705" s="1" t="s">
        <v>576</v>
      </c>
      <c r="F2705" s="1" t="s">
        <v>49</v>
      </c>
      <c r="G2705">
        <v>2</v>
      </c>
      <c r="H2705" t="s">
        <v>76</v>
      </c>
      <c r="I2705">
        <v>0</v>
      </c>
      <c r="J2705">
        <v>500</v>
      </c>
      <c r="K2705" s="1" t="s">
        <v>49</v>
      </c>
      <c r="L2705">
        <v>5</v>
      </c>
      <c r="M2705">
        <v>114.09</v>
      </c>
      <c r="N2705">
        <v>2.1</v>
      </c>
      <c r="O2705">
        <v>38</v>
      </c>
      <c r="Q2705">
        <v>111.99000000000001</v>
      </c>
      <c r="R2705" s="1"/>
      <c r="S2705">
        <v>5</v>
      </c>
      <c r="V2705">
        <v>5</v>
      </c>
      <c r="W2705">
        <v>8.3333333333333329E-2</v>
      </c>
      <c r="AF2705">
        <v>0</v>
      </c>
      <c r="AG2705">
        <v>0</v>
      </c>
      <c r="AH2705">
        <v>8.3333333333333329E-2</v>
      </c>
      <c r="AI2705">
        <v>11.916666666666666</v>
      </c>
      <c r="AJ2705">
        <v>12</v>
      </c>
      <c r="AL2705">
        <v>1870.5</v>
      </c>
      <c r="AM2705">
        <v>0</v>
      </c>
      <c r="AN2705">
        <v>1700</v>
      </c>
    </row>
    <row r="2706" spans="1:40" x14ac:dyDescent="0.2">
      <c r="A2706" s="1" t="s">
        <v>46</v>
      </c>
      <c r="B2706">
        <v>1</v>
      </c>
      <c r="C2706" s="1" t="s">
        <v>95</v>
      </c>
      <c r="D2706" s="2">
        <v>45889</v>
      </c>
      <c r="E2706" s="1" t="s">
        <v>576</v>
      </c>
      <c r="F2706" s="1" t="s">
        <v>49</v>
      </c>
      <c r="G2706">
        <v>2.5</v>
      </c>
      <c r="H2706" t="s">
        <v>76</v>
      </c>
      <c r="I2706">
        <v>0</v>
      </c>
      <c r="J2706" t="s">
        <v>51</v>
      </c>
      <c r="K2706" s="1" t="s">
        <v>49</v>
      </c>
      <c r="L2706">
        <v>2</v>
      </c>
      <c r="M2706">
        <v>22.979999999999997</v>
      </c>
      <c r="N2706">
        <v>0.4</v>
      </c>
      <c r="Q2706">
        <v>22.58</v>
      </c>
      <c r="R2706" s="1"/>
      <c r="V2706">
        <v>0</v>
      </c>
      <c r="W2706">
        <v>0</v>
      </c>
      <c r="AF2706">
        <v>0</v>
      </c>
      <c r="AG2706">
        <v>0</v>
      </c>
      <c r="AH2706">
        <v>0</v>
      </c>
      <c r="AI2706">
        <v>12</v>
      </c>
      <c r="AJ2706">
        <v>12</v>
      </c>
      <c r="AM2706">
        <v>0</v>
      </c>
    </row>
    <row r="2707" spans="1:40" x14ac:dyDescent="0.2">
      <c r="A2707" s="1" t="s">
        <v>53</v>
      </c>
      <c r="B2707">
        <v>1</v>
      </c>
      <c r="C2707" s="1" t="s">
        <v>95</v>
      </c>
      <c r="D2707" s="2">
        <v>45889</v>
      </c>
      <c r="E2707" s="1" t="s">
        <v>576</v>
      </c>
      <c r="F2707" s="1" t="s">
        <v>49</v>
      </c>
      <c r="G2707">
        <v>2.5</v>
      </c>
      <c r="H2707" t="s">
        <v>76</v>
      </c>
      <c r="I2707">
        <v>0</v>
      </c>
      <c r="J2707" t="s">
        <v>51</v>
      </c>
      <c r="K2707" s="1" t="s">
        <v>49</v>
      </c>
      <c r="L2707">
        <v>11</v>
      </c>
      <c r="M2707">
        <v>123.34</v>
      </c>
      <c r="N2707">
        <v>2.2000000000000002</v>
      </c>
      <c r="O2707">
        <v>17</v>
      </c>
      <c r="Q2707">
        <v>121.14</v>
      </c>
      <c r="R2707" s="1"/>
      <c r="V2707">
        <v>0</v>
      </c>
      <c r="W2707">
        <v>0</v>
      </c>
      <c r="AF2707">
        <v>0</v>
      </c>
      <c r="AG2707">
        <v>0</v>
      </c>
      <c r="AH2707">
        <v>0</v>
      </c>
      <c r="AI2707">
        <v>12</v>
      </c>
      <c r="AJ2707">
        <v>12</v>
      </c>
      <c r="AM2707">
        <v>0</v>
      </c>
      <c r="AN2707">
        <v>1700</v>
      </c>
    </row>
    <row r="2708" spans="1:40" x14ac:dyDescent="0.2">
      <c r="A2708" s="1" t="s">
        <v>46</v>
      </c>
      <c r="B2708">
        <v>2</v>
      </c>
      <c r="C2708" s="1" t="s">
        <v>47</v>
      </c>
      <c r="D2708" s="2">
        <v>45889</v>
      </c>
      <c r="E2708" s="1" t="s">
        <v>576</v>
      </c>
      <c r="F2708" s="1" t="s">
        <v>49</v>
      </c>
      <c r="G2708">
        <v>3</v>
      </c>
      <c r="H2708" t="s">
        <v>76</v>
      </c>
      <c r="I2708">
        <v>0</v>
      </c>
      <c r="J2708" t="s">
        <v>51</v>
      </c>
      <c r="K2708" s="1" t="s">
        <v>49</v>
      </c>
      <c r="L2708">
        <v>11</v>
      </c>
      <c r="M2708">
        <v>131.24</v>
      </c>
      <c r="N2708">
        <v>3.3</v>
      </c>
      <c r="Q2708">
        <v>127.94000000000001</v>
      </c>
      <c r="R2708" s="1"/>
      <c r="V2708">
        <v>0</v>
      </c>
      <c r="W2708">
        <v>0</v>
      </c>
      <c r="AF2708">
        <v>0</v>
      </c>
      <c r="AG2708">
        <v>0</v>
      </c>
      <c r="AH2708">
        <v>0</v>
      </c>
      <c r="AI2708">
        <v>12</v>
      </c>
      <c r="AJ2708">
        <v>12</v>
      </c>
      <c r="AM2708">
        <v>0</v>
      </c>
    </row>
    <row r="2709" spans="1:40" x14ac:dyDescent="0.2">
      <c r="A2709" s="1" t="s">
        <v>53</v>
      </c>
      <c r="B2709">
        <v>2</v>
      </c>
      <c r="C2709" s="1" t="s">
        <v>47</v>
      </c>
      <c r="D2709" s="2">
        <v>45889</v>
      </c>
      <c r="E2709" s="1" t="s">
        <v>576</v>
      </c>
      <c r="F2709" s="1" t="s">
        <v>49</v>
      </c>
      <c r="G2709">
        <v>3</v>
      </c>
      <c r="H2709" t="s">
        <v>76</v>
      </c>
      <c r="I2709">
        <v>0</v>
      </c>
      <c r="J2709" t="s">
        <v>51</v>
      </c>
      <c r="K2709" s="1" t="s">
        <v>49</v>
      </c>
      <c r="L2709">
        <v>4</v>
      </c>
      <c r="M2709">
        <v>53.79</v>
      </c>
      <c r="N2709">
        <v>1.2</v>
      </c>
      <c r="Q2709">
        <v>52.589999999999996</v>
      </c>
      <c r="R2709" s="1"/>
      <c r="S2709">
        <v>2</v>
      </c>
      <c r="V2709">
        <v>2</v>
      </c>
      <c r="W2709">
        <v>3.3333333333333333E-2</v>
      </c>
      <c r="AF2709">
        <v>0</v>
      </c>
      <c r="AG2709">
        <v>0</v>
      </c>
      <c r="AH2709">
        <v>3.3333333333333333E-2</v>
      </c>
      <c r="AI2709">
        <v>11.966666666666669</v>
      </c>
      <c r="AJ2709">
        <v>12</v>
      </c>
      <c r="AM2709">
        <v>0</v>
      </c>
    </row>
    <row r="2710" spans="1:40" x14ac:dyDescent="0.2">
      <c r="A2710" s="1" t="s">
        <v>53</v>
      </c>
      <c r="B2710">
        <v>2</v>
      </c>
      <c r="C2710" s="1" t="s">
        <v>74</v>
      </c>
      <c r="D2710" s="2">
        <v>45889</v>
      </c>
      <c r="E2710" s="1" t="s">
        <v>576</v>
      </c>
      <c r="F2710" s="1" t="s">
        <v>49</v>
      </c>
      <c r="G2710">
        <v>4</v>
      </c>
      <c r="H2710" t="s">
        <v>76</v>
      </c>
      <c r="I2710">
        <v>0</v>
      </c>
      <c r="J2710" t="s">
        <v>51</v>
      </c>
      <c r="K2710" s="1" t="s">
        <v>49</v>
      </c>
      <c r="L2710">
        <v>6</v>
      </c>
      <c r="M2710">
        <v>93.17</v>
      </c>
      <c r="N2710">
        <v>2.4000000000000004</v>
      </c>
      <c r="Q2710">
        <v>90.77</v>
      </c>
      <c r="R2710" s="1"/>
      <c r="V2710">
        <v>0</v>
      </c>
      <c r="W2710">
        <v>0</v>
      </c>
      <c r="AF2710">
        <v>0</v>
      </c>
      <c r="AG2710">
        <v>0</v>
      </c>
      <c r="AH2710">
        <v>0</v>
      </c>
      <c r="AI2710">
        <v>12</v>
      </c>
      <c r="AJ2710">
        <v>12</v>
      </c>
      <c r="AM2710">
        <v>0</v>
      </c>
    </row>
    <row r="2711" spans="1:40" x14ac:dyDescent="0.2">
      <c r="A2711" s="1" t="s">
        <v>46</v>
      </c>
      <c r="B2711">
        <v>3</v>
      </c>
      <c r="C2711" s="1" t="s">
        <v>798</v>
      </c>
      <c r="D2711" s="2">
        <v>45889</v>
      </c>
      <c r="E2711" s="1" t="s">
        <v>799</v>
      </c>
      <c r="F2711" s="1" t="s">
        <v>49</v>
      </c>
      <c r="G2711">
        <v>18</v>
      </c>
      <c r="H2711">
        <v>4.5</v>
      </c>
      <c r="I2711">
        <v>0</v>
      </c>
      <c r="J2711">
        <v>200</v>
      </c>
      <c r="K2711" s="1" t="s">
        <v>49</v>
      </c>
      <c r="L2711">
        <v>4</v>
      </c>
      <c r="M2711">
        <v>101.85</v>
      </c>
      <c r="N2711">
        <v>4.76</v>
      </c>
      <c r="Q2711">
        <v>97.089999999999989</v>
      </c>
      <c r="R2711" s="1"/>
      <c r="V2711">
        <v>0</v>
      </c>
      <c r="W2711">
        <v>0</v>
      </c>
      <c r="Z2711">
        <v>480</v>
      </c>
      <c r="AF2711">
        <v>480</v>
      </c>
      <c r="AG2711">
        <v>8</v>
      </c>
      <c r="AH2711">
        <v>8</v>
      </c>
      <c r="AI2711">
        <v>4</v>
      </c>
      <c r="AJ2711">
        <v>12</v>
      </c>
      <c r="AM2711">
        <v>0</v>
      </c>
    </row>
    <row r="2712" spans="1:40" x14ac:dyDescent="0.2">
      <c r="A2712" s="1" t="s">
        <v>53</v>
      </c>
      <c r="B2712">
        <v>3</v>
      </c>
      <c r="C2712" s="1" t="s">
        <v>798</v>
      </c>
      <c r="D2712" s="2">
        <v>45889</v>
      </c>
      <c r="E2712" s="1" t="s">
        <v>799</v>
      </c>
      <c r="F2712" s="1" t="s">
        <v>49</v>
      </c>
      <c r="G2712">
        <v>18</v>
      </c>
      <c r="H2712">
        <v>4.5</v>
      </c>
      <c r="I2712">
        <v>0</v>
      </c>
      <c r="J2712">
        <v>200</v>
      </c>
      <c r="K2712" s="1" t="s">
        <v>49</v>
      </c>
      <c r="L2712">
        <v>2</v>
      </c>
      <c r="M2712">
        <v>93.789999999999992</v>
      </c>
      <c r="N2712">
        <v>1.8</v>
      </c>
      <c r="Q2712">
        <v>91.99</v>
      </c>
      <c r="R2712" s="1"/>
      <c r="V2712">
        <v>0</v>
      </c>
      <c r="W2712">
        <v>0</v>
      </c>
      <c r="Z2712">
        <v>60</v>
      </c>
      <c r="AF2712">
        <v>60</v>
      </c>
      <c r="AG2712">
        <v>1</v>
      </c>
      <c r="AH2712">
        <v>1</v>
      </c>
      <c r="AI2712">
        <v>11</v>
      </c>
      <c r="AJ2712">
        <v>12</v>
      </c>
      <c r="AM2712">
        <v>0</v>
      </c>
    </row>
    <row r="2713" spans="1:40" x14ac:dyDescent="0.2">
      <c r="A2713" s="1" t="s">
        <v>53</v>
      </c>
      <c r="B2713">
        <v>3</v>
      </c>
      <c r="C2713" s="1" t="s">
        <v>800</v>
      </c>
      <c r="D2713" s="2">
        <v>45889</v>
      </c>
      <c r="E2713" s="1" t="s">
        <v>801</v>
      </c>
      <c r="F2713" s="1" t="s">
        <v>49</v>
      </c>
      <c r="G2713">
        <v>8</v>
      </c>
      <c r="H2713">
        <v>4.5</v>
      </c>
      <c r="I2713">
        <v>0</v>
      </c>
      <c r="J2713">
        <v>300</v>
      </c>
      <c r="K2713" s="1" t="s">
        <v>49</v>
      </c>
      <c r="L2713">
        <v>3</v>
      </c>
      <c r="M2713">
        <v>79.22</v>
      </c>
      <c r="N2713">
        <v>2.7</v>
      </c>
      <c r="Q2713">
        <v>76.52</v>
      </c>
      <c r="R2713" s="1"/>
      <c r="V2713">
        <v>0</v>
      </c>
      <c r="W2713">
        <v>0</v>
      </c>
      <c r="AF2713">
        <v>0</v>
      </c>
      <c r="AG2713">
        <v>0</v>
      </c>
      <c r="AH2713">
        <v>0</v>
      </c>
      <c r="AI2713">
        <v>12</v>
      </c>
      <c r="AJ2713">
        <v>12</v>
      </c>
      <c r="AM2713">
        <v>0</v>
      </c>
    </row>
    <row r="2714" spans="1:40" x14ac:dyDescent="0.2">
      <c r="A2714" s="1" t="s">
        <v>53</v>
      </c>
      <c r="B2714">
        <v>3</v>
      </c>
      <c r="C2714" s="1" t="s">
        <v>818</v>
      </c>
      <c r="D2714" s="2">
        <v>45889</v>
      </c>
      <c r="E2714" s="1" t="s">
        <v>664</v>
      </c>
      <c r="F2714" s="1" t="s">
        <v>49</v>
      </c>
      <c r="G2714">
        <v>9</v>
      </c>
      <c r="H2714">
        <v>5.5</v>
      </c>
      <c r="I2714">
        <v>0</v>
      </c>
      <c r="J2714">
        <v>50</v>
      </c>
      <c r="K2714" s="1" t="s">
        <v>49</v>
      </c>
      <c r="L2714">
        <v>1</v>
      </c>
      <c r="M2714">
        <v>38.380000000000003</v>
      </c>
      <c r="N2714">
        <v>0.9</v>
      </c>
      <c r="Q2714">
        <v>37.480000000000004</v>
      </c>
      <c r="R2714" s="1"/>
      <c r="V2714">
        <v>0</v>
      </c>
      <c r="W2714">
        <v>0</v>
      </c>
      <c r="AF2714">
        <v>0</v>
      </c>
      <c r="AG2714">
        <v>0</v>
      </c>
      <c r="AH2714">
        <v>0</v>
      </c>
      <c r="AI2714">
        <v>12</v>
      </c>
      <c r="AJ2714">
        <v>12</v>
      </c>
      <c r="AM2714">
        <v>0</v>
      </c>
    </row>
    <row r="2715" spans="1:40" x14ac:dyDescent="0.2">
      <c r="A2715" s="1" t="s">
        <v>46</v>
      </c>
      <c r="B2715">
        <v>4</v>
      </c>
      <c r="C2715" s="1" t="s">
        <v>813</v>
      </c>
      <c r="D2715" s="2">
        <v>45889</v>
      </c>
      <c r="E2715" s="1" t="s">
        <v>797</v>
      </c>
      <c r="F2715" s="1" t="s">
        <v>49</v>
      </c>
      <c r="G2715">
        <v>16</v>
      </c>
      <c r="H2715">
        <v>5</v>
      </c>
      <c r="I2715">
        <v>0</v>
      </c>
      <c r="J2715">
        <v>500</v>
      </c>
      <c r="K2715" s="1" t="s">
        <v>49</v>
      </c>
      <c r="L2715">
        <v>10</v>
      </c>
      <c r="M2715">
        <v>475.91999999999996</v>
      </c>
      <c r="N2715">
        <v>16.240000000000002</v>
      </c>
      <c r="Q2715">
        <v>459.67999999999995</v>
      </c>
      <c r="R2715" s="1"/>
      <c r="S2715">
        <v>5</v>
      </c>
      <c r="V2715">
        <v>5</v>
      </c>
      <c r="W2715">
        <v>8.3333333333333329E-2</v>
      </c>
      <c r="AF2715">
        <v>0</v>
      </c>
      <c r="AG2715">
        <v>0</v>
      </c>
      <c r="AH2715">
        <v>8.3333333333333329E-2</v>
      </c>
      <c r="AI2715">
        <v>11.916666666666666</v>
      </c>
      <c r="AJ2715">
        <v>12</v>
      </c>
      <c r="AM2715">
        <v>0</v>
      </c>
    </row>
    <row r="2716" spans="1:40" x14ac:dyDescent="0.2">
      <c r="A2716" s="1" t="s">
        <v>46</v>
      </c>
      <c r="B2716">
        <v>4</v>
      </c>
      <c r="C2716" s="1" t="s">
        <v>819</v>
      </c>
      <c r="D2716" s="2">
        <v>45889</v>
      </c>
      <c r="E2716" s="1" t="s">
        <v>820</v>
      </c>
      <c r="F2716" s="1" t="s">
        <v>49</v>
      </c>
      <c r="G2716">
        <v>22</v>
      </c>
      <c r="H2716" t="s">
        <v>93</v>
      </c>
      <c r="I2716" t="s">
        <v>94</v>
      </c>
      <c r="J2716">
        <v>100</v>
      </c>
      <c r="K2716" s="1" t="s">
        <v>49</v>
      </c>
      <c r="L2716">
        <v>3</v>
      </c>
      <c r="M2716">
        <v>117.28</v>
      </c>
      <c r="N2716">
        <v>7.68</v>
      </c>
      <c r="Q2716">
        <v>109.6</v>
      </c>
      <c r="R2716" s="1"/>
      <c r="S2716">
        <v>5</v>
      </c>
      <c r="V2716">
        <v>5</v>
      </c>
      <c r="W2716">
        <v>8.3333333333333329E-2</v>
      </c>
      <c r="AF2716">
        <v>0</v>
      </c>
      <c r="AG2716">
        <v>0</v>
      </c>
      <c r="AH2716">
        <v>8.3333333333333329E-2</v>
      </c>
      <c r="AI2716">
        <v>11.916666666666666</v>
      </c>
      <c r="AJ2716">
        <v>12</v>
      </c>
      <c r="AM2716">
        <v>0</v>
      </c>
    </row>
    <row r="2717" spans="1:40" x14ac:dyDescent="0.2">
      <c r="A2717" s="1" t="s">
        <v>46</v>
      </c>
      <c r="B2717">
        <v>4</v>
      </c>
      <c r="C2717" s="1" t="s">
        <v>749</v>
      </c>
      <c r="D2717" s="2">
        <v>45889</v>
      </c>
      <c r="E2717" s="1" t="s">
        <v>658</v>
      </c>
      <c r="F2717" s="1" t="s">
        <v>49</v>
      </c>
      <c r="G2717">
        <v>28</v>
      </c>
      <c r="H2717" t="s">
        <v>134</v>
      </c>
      <c r="I2717" t="s">
        <v>135</v>
      </c>
      <c r="J2717">
        <v>1000</v>
      </c>
      <c r="K2717" s="1" t="s">
        <v>49</v>
      </c>
      <c r="L2717">
        <v>2</v>
      </c>
      <c r="M2717">
        <v>108.5</v>
      </c>
      <c r="N2717">
        <v>6.4</v>
      </c>
      <c r="Q2717">
        <v>102.1</v>
      </c>
      <c r="R2717" s="1"/>
      <c r="V2717">
        <v>0</v>
      </c>
      <c r="W2717">
        <v>0</v>
      </c>
      <c r="AF2717">
        <v>0</v>
      </c>
      <c r="AG2717">
        <v>0</v>
      </c>
      <c r="AH2717">
        <v>0</v>
      </c>
      <c r="AI2717">
        <v>12</v>
      </c>
      <c r="AJ2717">
        <v>12</v>
      </c>
      <c r="AM2717">
        <v>0</v>
      </c>
    </row>
    <row r="2718" spans="1:40" x14ac:dyDescent="0.2">
      <c r="A2718" s="1" t="s">
        <v>53</v>
      </c>
      <c r="B2718">
        <v>4</v>
      </c>
      <c r="C2718" s="1" t="s">
        <v>749</v>
      </c>
      <c r="D2718" s="2">
        <v>45889</v>
      </c>
      <c r="E2718" s="1" t="s">
        <v>658</v>
      </c>
      <c r="F2718" s="1" t="s">
        <v>49</v>
      </c>
      <c r="G2718">
        <v>28</v>
      </c>
      <c r="H2718" t="s">
        <v>134</v>
      </c>
      <c r="I2718" t="s">
        <v>135</v>
      </c>
      <c r="J2718">
        <v>1000</v>
      </c>
      <c r="K2718" s="1" t="s">
        <v>49</v>
      </c>
      <c r="L2718">
        <v>12</v>
      </c>
      <c r="M2718">
        <v>708.87</v>
      </c>
      <c r="N2718">
        <v>38.090000000000003</v>
      </c>
      <c r="Q2718">
        <v>670.78</v>
      </c>
      <c r="R2718" s="1"/>
      <c r="V2718">
        <v>0</v>
      </c>
      <c r="W2718">
        <v>0</v>
      </c>
      <c r="AF2718">
        <v>0</v>
      </c>
      <c r="AG2718">
        <v>0</v>
      </c>
      <c r="AH2718">
        <v>0</v>
      </c>
      <c r="AI2718">
        <v>12</v>
      </c>
      <c r="AJ2718">
        <v>12</v>
      </c>
      <c r="AM2718">
        <v>0</v>
      </c>
    </row>
    <row r="2719" spans="1:40" x14ac:dyDescent="0.2">
      <c r="A2719" s="1" t="s">
        <v>46</v>
      </c>
      <c r="B2719">
        <v>5</v>
      </c>
      <c r="C2719" s="1" t="s">
        <v>821</v>
      </c>
      <c r="D2719" s="2">
        <v>45889</v>
      </c>
      <c r="E2719" s="1" t="s">
        <v>664</v>
      </c>
      <c r="F2719" s="1" t="s">
        <v>49</v>
      </c>
      <c r="G2719">
        <v>13</v>
      </c>
      <c r="H2719">
        <v>6.5</v>
      </c>
      <c r="I2719">
        <v>0</v>
      </c>
      <c r="J2719">
        <v>1000</v>
      </c>
      <c r="K2719" s="1" t="s">
        <v>49</v>
      </c>
      <c r="L2719">
        <v>4</v>
      </c>
      <c r="M2719">
        <v>154.79000000000002</v>
      </c>
      <c r="N2719">
        <v>6.16</v>
      </c>
      <c r="Q2719">
        <v>148.63000000000002</v>
      </c>
      <c r="R2719" s="1"/>
      <c r="S2719">
        <v>20</v>
      </c>
      <c r="V2719">
        <v>20</v>
      </c>
      <c r="W2719">
        <v>0.33333333333333331</v>
      </c>
      <c r="Z2719">
        <v>30</v>
      </c>
      <c r="AF2719">
        <v>30</v>
      </c>
      <c r="AG2719">
        <v>0.5</v>
      </c>
      <c r="AH2719">
        <v>0.83333333333333326</v>
      </c>
      <c r="AI2719">
        <v>11.166666666666666</v>
      </c>
      <c r="AJ2719">
        <v>12</v>
      </c>
      <c r="AM2719">
        <v>0</v>
      </c>
    </row>
    <row r="2720" spans="1:40" x14ac:dyDescent="0.2">
      <c r="A2720" s="1" t="s">
        <v>46</v>
      </c>
      <c r="B2720">
        <v>5</v>
      </c>
      <c r="C2720" s="1" t="s">
        <v>817</v>
      </c>
      <c r="D2720" s="2">
        <v>45889</v>
      </c>
      <c r="E2720" s="1" t="s">
        <v>664</v>
      </c>
      <c r="F2720" s="1" t="s">
        <v>49</v>
      </c>
      <c r="G2720">
        <v>12</v>
      </c>
      <c r="H2720">
        <v>6.5</v>
      </c>
      <c r="I2720">
        <v>0</v>
      </c>
      <c r="J2720">
        <v>300</v>
      </c>
      <c r="K2720" s="1" t="s">
        <v>49</v>
      </c>
      <c r="L2720">
        <v>8</v>
      </c>
      <c r="M2720">
        <v>333.92</v>
      </c>
      <c r="N2720">
        <v>9.6</v>
      </c>
      <c r="Q2720">
        <v>324.32</v>
      </c>
      <c r="R2720" s="1"/>
      <c r="V2720">
        <v>0</v>
      </c>
      <c r="W2720">
        <v>0</v>
      </c>
      <c r="AF2720">
        <v>0</v>
      </c>
      <c r="AG2720">
        <v>0</v>
      </c>
      <c r="AH2720">
        <v>0</v>
      </c>
      <c r="AI2720">
        <v>12</v>
      </c>
      <c r="AJ2720">
        <v>12</v>
      </c>
      <c r="AM2720">
        <v>0</v>
      </c>
    </row>
    <row r="2721" spans="1:40" x14ac:dyDescent="0.2">
      <c r="A2721" s="1" t="s">
        <v>46</v>
      </c>
      <c r="B2721">
        <v>5</v>
      </c>
      <c r="C2721" s="1" t="s">
        <v>822</v>
      </c>
      <c r="D2721" s="2">
        <v>45889</v>
      </c>
      <c r="E2721" s="1" t="s">
        <v>799</v>
      </c>
      <c r="F2721" s="1" t="s">
        <v>49</v>
      </c>
      <c r="G2721">
        <v>8</v>
      </c>
      <c r="H2721">
        <v>4.5</v>
      </c>
      <c r="I2721">
        <v>0</v>
      </c>
      <c r="J2721">
        <v>100</v>
      </c>
      <c r="K2721" s="1" t="s">
        <v>49</v>
      </c>
      <c r="L2721">
        <v>2</v>
      </c>
      <c r="M2721">
        <v>63.92</v>
      </c>
      <c r="N2721">
        <v>2.4</v>
      </c>
      <c r="Q2721">
        <v>61.52</v>
      </c>
      <c r="R2721" s="1"/>
      <c r="V2721">
        <v>0</v>
      </c>
      <c r="W2721">
        <v>0</v>
      </c>
      <c r="AF2721">
        <v>0</v>
      </c>
      <c r="AG2721">
        <v>0</v>
      </c>
      <c r="AH2721">
        <v>0</v>
      </c>
      <c r="AI2721">
        <v>12</v>
      </c>
      <c r="AJ2721">
        <v>12</v>
      </c>
      <c r="AM2721">
        <v>0</v>
      </c>
    </row>
    <row r="2722" spans="1:40" x14ac:dyDescent="0.2">
      <c r="A2722" s="1" t="s">
        <v>53</v>
      </c>
      <c r="B2722">
        <v>5</v>
      </c>
      <c r="C2722" s="1" t="s">
        <v>822</v>
      </c>
      <c r="D2722" s="2">
        <v>45889</v>
      </c>
      <c r="E2722" s="1" t="s">
        <v>799</v>
      </c>
      <c r="F2722" s="1" t="s">
        <v>49</v>
      </c>
      <c r="G2722">
        <v>8</v>
      </c>
      <c r="H2722">
        <v>4.5</v>
      </c>
      <c r="I2722">
        <v>0</v>
      </c>
      <c r="J2722">
        <v>100</v>
      </c>
      <c r="K2722" s="1" t="s">
        <v>49</v>
      </c>
      <c r="L2722">
        <v>3</v>
      </c>
      <c r="M2722">
        <v>105.77</v>
      </c>
      <c r="N2722">
        <v>4.53</v>
      </c>
      <c r="Q2722">
        <v>101.24</v>
      </c>
      <c r="R2722" s="1"/>
      <c r="V2722">
        <v>0</v>
      </c>
      <c r="W2722">
        <v>0</v>
      </c>
      <c r="AF2722">
        <v>0</v>
      </c>
      <c r="AG2722">
        <v>0</v>
      </c>
      <c r="AH2722">
        <v>0</v>
      </c>
      <c r="AI2722">
        <v>12</v>
      </c>
      <c r="AJ2722">
        <v>12</v>
      </c>
      <c r="AM2722">
        <v>0</v>
      </c>
    </row>
    <row r="2723" spans="1:40" x14ac:dyDescent="0.2">
      <c r="A2723" s="1" t="s">
        <v>53</v>
      </c>
      <c r="B2723">
        <v>5</v>
      </c>
      <c r="C2723" s="1" t="s">
        <v>823</v>
      </c>
      <c r="D2723" s="2">
        <v>45889</v>
      </c>
      <c r="E2723" s="1" t="s">
        <v>824</v>
      </c>
      <c r="F2723" s="1" t="s">
        <v>49</v>
      </c>
      <c r="G2723">
        <v>12</v>
      </c>
      <c r="H2723">
        <v>5</v>
      </c>
      <c r="I2723">
        <v>0</v>
      </c>
      <c r="J2723">
        <v>500</v>
      </c>
      <c r="K2723" s="1" t="s">
        <v>49</v>
      </c>
      <c r="L2723">
        <v>6</v>
      </c>
      <c r="M2723">
        <v>335.86</v>
      </c>
      <c r="N2723">
        <v>9.06</v>
      </c>
      <c r="Q2723">
        <v>326.8</v>
      </c>
      <c r="R2723" s="1"/>
      <c r="V2723">
        <v>0</v>
      </c>
      <c r="W2723">
        <v>0</v>
      </c>
      <c r="AF2723">
        <v>0</v>
      </c>
      <c r="AG2723">
        <v>0</v>
      </c>
      <c r="AH2723">
        <v>0</v>
      </c>
      <c r="AI2723">
        <v>12</v>
      </c>
      <c r="AJ2723">
        <v>12</v>
      </c>
      <c r="AM2723">
        <v>0</v>
      </c>
    </row>
    <row r="2724" spans="1:40" x14ac:dyDescent="0.2">
      <c r="A2724" s="1" t="s">
        <v>53</v>
      </c>
      <c r="B2724">
        <v>5</v>
      </c>
      <c r="C2724" s="1" t="s">
        <v>825</v>
      </c>
      <c r="D2724" s="2">
        <v>45889</v>
      </c>
      <c r="E2724" s="1" t="s">
        <v>826</v>
      </c>
      <c r="F2724" s="1" t="s">
        <v>49</v>
      </c>
      <c r="G2724">
        <v>12</v>
      </c>
      <c r="H2724">
        <v>5</v>
      </c>
      <c r="I2724">
        <v>0</v>
      </c>
      <c r="J2724">
        <v>75</v>
      </c>
      <c r="K2724" s="1" t="s">
        <v>49</v>
      </c>
      <c r="L2724">
        <v>1</v>
      </c>
      <c r="M2724">
        <v>60</v>
      </c>
      <c r="N2724">
        <v>1.2</v>
      </c>
      <c r="Q2724">
        <v>58.8</v>
      </c>
      <c r="R2724" s="1"/>
      <c r="V2724">
        <v>0</v>
      </c>
      <c r="W2724">
        <v>0</v>
      </c>
      <c r="AF2724">
        <v>0</v>
      </c>
      <c r="AG2724">
        <v>0</v>
      </c>
      <c r="AH2724">
        <v>0</v>
      </c>
      <c r="AI2724">
        <v>12</v>
      </c>
      <c r="AJ2724">
        <v>12</v>
      </c>
      <c r="AM2724">
        <v>0</v>
      </c>
    </row>
    <row r="2725" spans="1:40" x14ac:dyDescent="0.2">
      <c r="A2725" s="1" t="s">
        <v>46</v>
      </c>
      <c r="B2725">
        <v>1</v>
      </c>
      <c r="C2725" s="1" t="s">
        <v>95</v>
      </c>
      <c r="D2725" s="2">
        <v>45890</v>
      </c>
      <c r="E2725" s="1" t="s">
        <v>576</v>
      </c>
      <c r="F2725" s="1" t="s">
        <v>49</v>
      </c>
      <c r="G2725">
        <v>2.5</v>
      </c>
      <c r="H2725" t="s">
        <v>76</v>
      </c>
      <c r="I2725">
        <v>0</v>
      </c>
      <c r="J2725" t="s">
        <v>51</v>
      </c>
      <c r="K2725" s="1" t="s">
        <v>49</v>
      </c>
      <c r="L2725">
        <v>12</v>
      </c>
      <c r="M2725">
        <v>122.34000000000002</v>
      </c>
      <c r="N2725">
        <v>2.4000000000000004</v>
      </c>
      <c r="O2725">
        <v>15</v>
      </c>
      <c r="Q2725">
        <v>119.94000000000001</v>
      </c>
      <c r="R2725" s="1"/>
      <c r="V2725">
        <v>0</v>
      </c>
      <c r="W2725">
        <v>0</v>
      </c>
      <c r="AF2725">
        <v>0</v>
      </c>
      <c r="AG2725">
        <v>0</v>
      </c>
      <c r="AH2725">
        <v>0</v>
      </c>
      <c r="AI2725">
        <v>12</v>
      </c>
      <c r="AJ2725">
        <v>12</v>
      </c>
      <c r="AL2725">
        <v>1930</v>
      </c>
      <c r="AM2725">
        <v>0</v>
      </c>
      <c r="AN2725">
        <v>1700</v>
      </c>
    </row>
    <row r="2726" spans="1:40" x14ac:dyDescent="0.2">
      <c r="A2726" s="1" t="s">
        <v>53</v>
      </c>
      <c r="B2726">
        <v>1</v>
      </c>
      <c r="C2726" s="1" t="s">
        <v>95</v>
      </c>
      <c r="D2726" s="2">
        <v>45890</v>
      </c>
      <c r="E2726" s="1" t="s">
        <v>576</v>
      </c>
      <c r="F2726" s="1" t="s">
        <v>49</v>
      </c>
      <c r="G2726">
        <v>2.5</v>
      </c>
      <c r="H2726" t="s">
        <v>76</v>
      </c>
      <c r="I2726">
        <v>0</v>
      </c>
      <c r="J2726" t="s">
        <v>51</v>
      </c>
      <c r="K2726" s="1" t="s">
        <v>49</v>
      </c>
      <c r="L2726">
        <v>10</v>
      </c>
      <c r="M2726">
        <v>119.26</v>
      </c>
      <c r="N2726">
        <v>2</v>
      </c>
      <c r="O2726">
        <v>40</v>
      </c>
      <c r="Q2726">
        <v>117.26</v>
      </c>
      <c r="R2726" s="1"/>
      <c r="V2726">
        <v>0</v>
      </c>
      <c r="W2726">
        <v>0</v>
      </c>
      <c r="AF2726">
        <v>0</v>
      </c>
      <c r="AG2726">
        <v>0</v>
      </c>
      <c r="AH2726">
        <v>0</v>
      </c>
      <c r="AI2726">
        <v>12</v>
      </c>
      <c r="AJ2726">
        <v>12</v>
      </c>
      <c r="AM2726">
        <v>0</v>
      </c>
      <c r="AN2726">
        <v>1700</v>
      </c>
    </row>
    <row r="2727" spans="1:40" x14ac:dyDescent="0.2">
      <c r="A2727" s="1" t="s">
        <v>46</v>
      </c>
      <c r="B2727">
        <v>2</v>
      </c>
      <c r="C2727" s="1" t="s">
        <v>827</v>
      </c>
      <c r="D2727" s="2">
        <v>45890</v>
      </c>
      <c r="E2727" s="1" t="s">
        <v>826</v>
      </c>
      <c r="F2727" s="1" t="s">
        <v>49</v>
      </c>
      <c r="G2727">
        <v>4</v>
      </c>
      <c r="H2727">
        <v>5</v>
      </c>
      <c r="I2727">
        <v>0</v>
      </c>
      <c r="J2727">
        <v>125</v>
      </c>
      <c r="K2727" s="1" t="s">
        <v>49</v>
      </c>
      <c r="L2727">
        <v>10</v>
      </c>
      <c r="M2727">
        <v>155.92000000000002</v>
      </c>
      <c r="N2727">
        <v>4</v>
      </c>
      <c r="Q2727">
        <v>151.92000000000002</v>
      </c>
      <c r="R2727" s="1"/>
      <c r="V2727">
        <v>0</v>
      </c>
      <c r="W2727">
        <v>0</v>
      </c>
      <c r="AF2727">
        <v>0</v>
      </c>
      <c r="AG2727">
        <v>0</v>
      </c>
      <c r="AH2727">
        <v>0</v>
      </c>
      <c r="AI2727">
        <v>12</v>
      </c>
      <c r="AJ2727">
        <v>12</v>
      </c>
      <c r="AM2727">
        <v>0</v>
      </c>
    </row>
    <row r="2728" spans="1:40" x14ac:dyDescent="0.2">
      <c r="A2728" s="1" t="s">
        <v>53</v>
      </c>
      <c r="B2728">
        <v>2</v>
      </c>
      <c r="C2728" s="1" t="s">
        <v>827</v>
      </c>
      <c r="D2728" s="2">
        <v>45890</v>
      </c>
      <c r="E2728" s="1" t="s">
        <v>826</v>
      </c>
      <c r="F2728" s="1" t="s">
        <v>49</v>
      </c>
      <c r="G2728">
        <v>4</v>
      </c>
      <c r="H2728">
        <v>5</v>
      </c>
      <c r="I2728">
        <v>0</v>
      </c>
      <c r="J2728">
        <v>125</v>
      </c>
      <c r="K2728" s="1" t="s">
        <v>49</v>
      </c>
      <c r="L2728">
        <v>2</v>
      </c>
      <c r="M2728">
        <v>19.62</v>
      </c>
      <c r="N2728">
        <v>0.8</v>
      </c>
      <c r="Q2728">
        <v>18.82</v>
      </c>
      <c r="R2728" s="1"/>
      <c r="V2728">
        <v>0</v>
      </c>
      <c r="W2728">
        <v>0</v>
      </c>
      <c r="AF2728">
        <v>0</v>
      </c>
      <c r="AG2728">
        <v>0</v>
      </c>
      <c r="AH2728">
        <v>0</v>
      </c>
      <c r="AI2728">
        <v>12</v>
      </c>
      <c r="AJ2728">
        <v>12</v>
      </c>
      <c r="AM2728">
        <v>0</v>
      </c>
    </row>
    <row r="2729" spans="1:40" x14ac:dyDescent="0.2">
      <c r="A2729" s="1" t="s">
        <v>53</v>
      </c>
      <c r="B2729">
        <v>2</v>
      </c>
      <c r="C2729" s="1" t="s">
        <v>828</v>
      </c>
      <c r="D2729" s="2">
        <v>45890</v>
      </c>
      <c r="E2729" s="1" t="s">
        <v>826</v>
      </c>
      <c r="F2729" s="1" t="s">
        <v>49</v>
      </c>
      <c r="G2729">
        <v>2</v>
      </c>
      <c r="H2729">
        <v>5</v>
      </c>
      <c r="I2729">
        <v>0</v>
      </c>
      <c r="J2729">
        <v>75</v>
      </c>
      <c r="K2729" s="1" t="s">
        <v>49</v>
      </c>
      <c r="L2729">
        <v>9</v>
      </c>
      <c r="M2729">
        <v>83.47</v>
      </c>
      <c r="N2729">
        <v>1.8</v>
      </c>
      <c r="Q2729">
        <v>81.67</v>
      </c>
      <c r="R2729" s="1"/>
      <c r="S2729">
        <v>30</v>
      </c>
      <c r="V2729">
        <v>30</v>
      </c>
      <c r="W2729">
        <v>0.5</v>
      </c>
      <c r="AF2729">
        <v>0</v>
      </c>
      <c r="AG2729">
        <v>0</v>
      </c>
      <c r="AH2729">
        <v>0.5</v>
      </c>
      <c r="AI2729">
        <v>11.5</v>
      </c>
      <c r="AJ2729">
        <v>12</v>
      </c>
      <c r="AM2729">
        <v>0</v>
      </c>
    </row>
    <row r="2730" spans="1:40" x14ac:dyDescent="0.2">
      <c r="A2730" s="1" t="s">
        <v>46</v>
      </c>
      <c r="B2730">
        <v>3</v>
      </c>
      <c r="C2730" s="1" t="s">
        <v>829</v>
      </c>
      <c r="D2730" s="2">
        <v>45890</v>
      </c>
      <c r="E2730" s="1" t="s">
        <v>830</v>
      </c>
      <c r="F2730" s="1" t="s">
        <v>49</v>
      </c>
      <c r="G2730">
        <v>9</v>
      </c>
      <c r="H2730">
        <v>5</v>
      </c>
      <c r="I2730">
        <v>0</v>
      </c>
      <c r="J2730">
        <v>150</v>
      </c>
      <c r="K2730" s="1" t="s">
        <v>49</v>
      </c>
      <c r="L2730">
        <v>9</v>
      </c>
      <c r="M2730">
        <v>362.4</v>
      </c>
      <c r="N2730">
        <v>8.3000000000000007</v>
      </c>
      <c r="Q2730">
        <v>354.09999999999997</v>
      </c>
      <c r="R2730" s="1"/>
      <c r="V2730">
        <v>0</v>
      </c>
      <c r="W2730">
        <v>0</v>
      </c>
      <c r="AF2730">
        <v>0</v>
      </c>
      <c r="AG2730">
        <v>0</v>
      </c>
      <c r="AH2730">
        <v>0</v>
      </c>
      <c r="AI2730">
        <v>12</v>
      </c>
      <c r="AJ2730">
        <v>12</v>
      </c>
      <c r="AM2730">
        <v>0</v>
      </c>
    </row>
    <row r="2731" spans="1:40" x14ac:dyDescent="0.2">
      <c r="A2731" s="1" t="s">
        <v>53</v>
      </c>
      <c r="B2731">
        <v>3</v>
      </c>
      <c r="C2731" s="1" t="s">
        <v>829</v>
      </c>
      <c r="D2731" s="2">
        <v>45890</v>
      </c>
      <c r="E2731" s="1" t="s">
        <v>830</v>
      </c>
      <c r="F2731" s="1" t="s">
        <v>49</v>
      </c>
      <c r="G2731">
        <v>9</v>
      </c>
      <c r="H2731">
        <v>5</v>
      </c>
      <c r="I2731">
        <v>0</v>
      </c>
      <c r="J2731">
        <v>150</v>
      </c>
      <c r="K2731" s="1" t="s">
        <v>49</v>
      </c>
      <c r="L2731">
        <v>8</v>
      </c>
      <c r="M2731">
        <v>331.85</v>
      </c>
      <c r="N2731">
        <v>8.1999999999999993</v>
      </c>
      <c r="Q2731">
        <v>323.65000000000003</v>
      </c>
      <c r="R2731" s="1"/>
      <c r="V2731">
        <v>0</v>
      </c>
      <c r="W2731">
        <v>0</v>
      </c>
      <c r="AF2731">
        <v>0</v>
      </c>
      <c r="AG2731">
        <v>0</v>
      </c>
      <c r="AH2731">
        <v>0</v>
      </c>
      <c r="AI2731">
        <v>12</v>
      </c>
      <c r="AJ2731">
        <v>12</v>
      </c>
      <c r="AM2731">
        <v>0</v>
      </c>
    </row>
    <row r="2732" spans="1:40" x14ac:dyDescent="0.2">
      <c r="A2732" s="1" t="s">
        <v>53</v>
      </c>
      <c r="B2732">
        <v>3</v>
      </c>
      <c r="C2732" s="1" t="s">
        <v>831</v>
      </c>
      <c r="D2732" s="2">
        <v>45890</v>
      </c>
      <c r="E2732" s="1" t="s">
        <v>826</v>
      </c>
      <c r="F2732" s="1" t="s">
        <v>49</v>
      </c>
      <c r="G2732">
        <v>9</v>
      </c>
      <c r="H2732">
        <v>5</v>
      </c>
      <c r="I2732">
        <v>0</v>
      </c>
      <c r="J2732">
        <v>300</v>
      </c>
      <c r="K2732" s="1" t="s">
        <v>49</v>
      </c>
      <c r="L2732">
        <v>1</v>
      </c>
      <c r="M2732">
        <v>52.49</v>
      </c>
      <c r="N2732">
        <v>0.9</v>
      </c>
      <c r="Q2732">
        <v>51.59</v>
      </c>
      <c r="R2732" s="1"/>
      <c r="V2732">
        <v>0</v>
      </c>
      <c r="W2732">
        <v>0</v>
      </c>
      <c r="AF2732">
        <v>0</v>
      </c>
      <c r="AG2732">
        <v>0</v>
      </c>
      <c r="AH2732">
        <v>0</v>
      </c>
      <c r="AI2732">
        <v>12</v>
      </c>
      <c r="AJ2732">
        <v>12</v>
      </c>
      <c r="AM2732">
        <v>0</v>
      </c>
    </row>
    <row r="2733" spans="1:40" x14ac:dyDescent="0.2">
      <c r="A2733" s="1" t="s">
        <v>46</v>
      </c>
      <c r="B2733">
        <v>4</v>
      </c>
      <c r="C2733" s="1" t="s">
        <v>749</v>
      </c>
      <c r="D2733" s="2">
        <v>45890</v>
      </c>
      <c r="E2733" s="1" t="s">
        <v>658</v>
      </c>
      <c r="F2733" s="1" t="s">
        <v>49</v>
      </c>
      <c r="G2733">
        <v>28</v>
      </c>
      <c r="H2733" t="s">
        <v>134</v>
      </c>
      <c r="I2733" t="s">
        <v>135</v>
      </c>
      <c r="J2733">
        <v>1000</v>
      </c>
      <c r="K2733" s="1" t="s">
        <v>49</v>
      </c>
      <c r="L2733">
        <v>11</v>
      </c>
      <c r="M2733">
        <v>599.7700000000001</v>
      </c>
      <c r="N2733">
        <v>31.5</v>
      </c>
      <c r="Q2733">
        <v>568.2700000000001</v>
      </c>
      <c r="R2733" s="1"/>
      <c r="T2733">
        <v>60</v>
      </c>
      <c r="V2733">
        <v>60</v>
      </c>
      <c r="W2733">
        <v>1</v>
      </c>
      <c r="Z2733">
        <v>30</v>
      </c>
      <c r="AF2733">
        <v>30</v>
      </c>
      <c r="AG2733">
        <v>0.5</v>
      </c>
      <c r="AH2733">
        <v>1.5</v>
      </c>
      <c r="AI2733">
        <v>10.5</v>
      </c>
      <c r="AJ2733">
        <v>12</v>
      </c>
      <c r="AM2733">
        <v>0</v>
      </c>
    </row>
    <row r="2734" spans="1:40" x14ac:dyDescent="0.2">
      <c r="A2734" s="1" t="s">
        <v>53</v>
      </c>
      <c r="B2734">
        <v>4</v>
      </c>
      <c r="C2734" s="1" t="s">
        <v>749</v>
      </c>
      <c r="D2734" s="2">
        <v>45890</v>
      </c>
      <c r="E2734" s="1" t="s">
        <v>658</v>
      </c>
      <c r="F2734" s="1" t="s">
        <v>49</v>
      </c>
      <c r="G2734">
        <v>28</v>
      </c>
      <c r="H2734" t="s">
        <v>134</v>
      </c>
      <c r="I2734" t="s">
        <v>135</v>
      </c>
      <c r="J2734">
        <v>1000</v>
      </c>
      <c r="K2734" s="1" t="s">
        <v>49</v>
      </c>
      <c r="L2734">
        <v>5</v>
      </c>
      <c r="M2734">
        <v>287.48</v>
      </c>
      <c r="N2734">
        <v>17.29</v>
      </c>
      <c r="Q2734">
        <v>270.19</v>
      </c>
      <c r="R2734" s="1"/>
      <c r="S2734">
        <v>20</v>
      </c>
      <c r="U2734">
        <v>195</v>
      </c>
      <c r="V2734">
        <v>215</v>
      </c>
      <c r="W2734">
        <v>3.5833333333333335</v>
      </c>
      <c r="AD2734">
        <v>45</v>
      </c>
      <c r="AF2734">
        <v>45</v>
      </c>
      <c r="AG2734">
        <v>0.75</v>
      </c>
      <c r="AH2734">
        <v>4.3333333333333339</v>
      </c>
      <c r="AI2734">
        <v>7.6666666666666652</v>
      </c>
      <c r="AJ2734">
        <v>12</v>
      </c>
      <c r="AM2734">
        <v>0</v>
      </c>
    </row>
    <row r="2735" spans="1:40" x14ac:dyDescent="0.2">
      <c r="A2735" s="1" t="s">
        <v>53</v>
      </c>
      <c r="B2735">
        <v>4</v>
      </c>
      <c r="C2735" s="1" t="s">
        <v>832</v>
      </c>
      <c r="D2735" s="2">
        <v>45890</v>
      </c>
      <c r="E2735" s="1" t="s">
        <v>635</v>
      </c>
      <c r="F2735" s="1" t="s">
        <v>49</v>
      </c>
      <c r="G2735">
        <v>14</v>
      </c>
      <c r="H2735" t="s">
        <v>160</v>
      </c>
      <c r="I2735" t="s">
        <v>94</v>
      </c>
      <c r="J2735">
        <v>1000</v>
      </c>
      <c r="K2735" s="1" t="s">
        <v>49</v>
      </c>
      <c r="L2735">
        <v>4</v>
      </c>
      <c r="M2735">
        <v>143.80000000000001</v>
      </c>
      <c r="N2735">
        <v>6.6099999999999994</v>
      </c>
      <c r="Q2735">
        <v>137.19</v>
      </c>
      <c r="R2735" s="1"/>
      <c r="V2735">
        <v>0</v>
      </c>
      <c r="W2735">
        <v>0</v>
      </c>
      <c r="AF2735">
        <v>0</v>
      </c>
      <c r="AG2735">
        <v>0</v>
      </c>
      <c r="AH2735">
        <v>0</v>
      </c>
      <c r="AI2735">
        <v>12</v>
      </c>
      <c r="AJ2735">
        <v>12</v>
      </c>
      <c r="AM2735">
        <v>0</v>
      </c>
    </row>
    <row r="2736" spans="1:40" x14ac:dyDescent="0.2">
      <c r="A2736" s="1" t="s">
        <v>46</v>
      </c>
      <c r="B2736">
        <v>5</v>
      </c>
      <c r="C2736" s="1" t="s">
        <v>823</v>
      </c>
      <c r="D2736" s="2">
        <v>45890</v>
      </c>
      <c r="E2736" s="1" t="s">
        <v>824</v>
      </c>
      <c r="F2736" s="1" t="s">
        <v>49</v>
      </c>
      <c r="G2736">
        <v>12</v>
      </c>
      <c r="H2736">
        <v>5</v>
      </c>
      <c r="I2736">
        <v>0</v>
      </c>
      <c r="J2736">
        <v>500</v>
      </c>
      <c r="K2736" s="1" t="s">
        <v>49</v>
      </c>
      <c r="L2736">
        <v>6</v>
      </c>
      <c r="M2736">
        <v>276.02999999999997</v>
      </c>
      <c r="N2736">
        <v>8.1999999999999993</v>
      </c>
      <c r="Q2736">
        <v>267.83</v>
      </c>
      <c r="R2736" s="1"/>
      <c r="V2736">
        <v>0</v>
      </c>
      <c r="W2736">
        <v>0</v>
      </c>
      <c r="AF2736">
        <v>0</v>
      </c>
      <c r="AG2736">
        <v>0</v>
      </c>
      <c r="AH2736">
        <v>0</v>
      </c>
      <c r="AI2736">
        <v>12</v>
      </c>
      <c r="AJ2736">
        <v>12</v>
      </c>
      <c r="AM2736">
        <v>0</v>
      </c>
    </row>
    <row r="2737" spans="1:40" x14ac:dyDescent="0.2">
      <c r="A2737" s="1" t="s">
        <v>46</v>
      </c>
      <c r="B2737">
        <v>5</v>
      </c>
      <c r="C2737" s="1" t="s">
        <v>825</v>
      </c>
      <c r="D2737" s="2">
        <v>45890</v>
      </c>
      <c r="E2737" s="1" t="s">
        <v>826</v>
      </c>
      <c r="F2737" s="1" t="s">
        <v>49</v>
      </c>
      <c r="G2737">
        <v>12</v>
      </c>
      <c r="H2737">
        <v>5</v>
      </c>
      <c r="I2737">
        <v>0</v>
      </c>
      <c r="J2737">
        <v>75</v>
      </c>
      <c r="K2737" s="1" t="s">
        <v>49</v>
      </c>
      <c r="L2737">
        <v>9</v>
      </c>
      <c r="M2737">
        <v>257.36</v>
      </c>
      <c r="N2737">
        <v>12.709999999999999</v>
      </c>
      <c r="Q2737">
        <v>244.65</v>
      </c>
      <c r="R2737" s="1"/>
      <c r="V2737">
        <v>0</v>
      </c>
      <c r="W2737">
        <v>0</v>
      </c>
      <c r="AF2737">
        <v>0</v>
      </c>
      <c r="AG2737">
        <v>0</v>
      </c>
      <c r="AH2737">
        <v>0</v>
      </c>
      <c r="AI2737">
        <v>12</v>
      </c>
      <c r="AJ2737">
        <v>12</v>
      </c>
      <c r="AM2737">
        <v>0</v>
      </c>
    </row>
    <row r="2738" spans="1:40" x14ac:dyDescent="0.2">
      <c r="A2738" s="1" t="s">
        <v>46</v>
      </c>
      <c r="B2738">
        <v>5</v>
      </c>
      <c r="C2738" s="1" t="s">
        <v>817</v>
      </c>
      <c r="D2738" s="2">
        <v>45890</v>
      </c>
      <c r="E2738" s="1" t="s">
        <v>664</v>
      </c>
      <c r="F2738" s="1" t="s">
        <v>49</v>
      </c>
      <c r="G2738">
        <v>12</v>
      </c>
      <c r="H2738">
        <v>6.5</v>
      </c>
      <c r="I2738">
        <v>0</v>
      </c>
      <c r="J2738">
        <v>300</v>
      </c>
      <c r="K2738" s="1" t="s">
        <v>49</v>
      </c>
      <c r="L2738">
        <v>1</v>
      </c>
      <c r="M2738">
        <v>30.86</v>
      </c>
      <c r="N2738">
        <v>1.4</v>
      </c>
      <c r="Q2738">
        <v>29.46</v>
      </c>
      <c r="R2738" s="1"/>
      <c r="V2738">
        <v>0</v>
      </c>
      <c r="W2738">
        <v>0</v>
      </c>
      <c r="AF2738">
        <v>0</v>
      </c>
      <c r="AG2738">
        <v>0</v>
      </c>
      <c r="AH2738">
        <v>0</v>
      </c>
      <c r="AI2738">
        <v>12</v>
      </c>
      <c r="AJ2738">
        <v>12</v>
      </c>
      <c r="AM2738">
        <v>0</v>
      </c>
    </row>
    <row r="2739" spans="1:40" x14ac:dyDescent="0.2">
      <c r="A2739" s="1" t="s">
        <v>53</v>
      </c>
      <c r="B2739">
        <v>5</v>
      </c>
      <c r="C2739" s="1" t="s">
        <v>823</v>
      </c>
      <c r="D2739" s="2">
        <v>45890</v>
      </c>
      <c r="E2739" s="1" t="s">
        <v>824</v>
      </c>
      <c r="F2739" s="1" t="s">
        <v>49</v>
      </c>
      <c r="G2739">
        <v>12</v>
      </c>
      <c r="H2739">
        <v>5</v>
      </c>
      <c r="I2739">
        <v>0</v>
      </c>
      <c r="J2739">
        <v>500</v>
      </c>
      <c r="K2739" s="1" t="s">
        <v>49</v>
      </c>
      <c r="L2739">
        <v>7</v>
      </c>
      <c r="M2739">
        <v>385.68000000000006</v>
      </c>
      <c r="N2739">
        <v>10.57</v>
      </c>
      <c r="Q2739">
        <v>375.11000000000007</v>
      </c>
      <c r="R2739" s="1"/>
      <c r="V2739">
        <v>0</v>
      </c>
      <c r="W2739">
        <v>0</v>
      </c>
      <c r="AF2739">
        <v>0</v>
      </c>
      <c r="AG2739">
        <v>0</v>
      </c>
      <c r="AH2739">
        <v>0</v>
      </c>
      <c r="AI2739">
        <v>12</v>
      </c>
      <c r="AJ2739">
        <v>12</v>
      </c>
      <c r="AM2739">
        <v>0</v>
      </c>
    </row>
    <row r="2740" spans="1:40" x14ac:dyDescent="0.2">
      <c r="A2740" s="1" t="s">
        <v>53</v>
      </c>
      <c r="B2740">
        <v>5</v>
      </c>
      <c r="C2740" s="1" t="s">
        <v>833</v>
      </c>
      <c r="D2740" s="2">
        <v>45890</v>
      </c>
      <c r="E2740" s="1" t="s">
        <v>834</v>
      </c>
      <c r="F2740" s="1" t="s">
        <v>49</v>
      </c>
      <c r="G2740">
        <v>12</v>
      </c>
      <c r="H2740">
        <v>8</v>
      </c>
      <c r="I2740">
        <v>0</v>
      </c>
      <c r="J2740">
        <v>50</v>
      </c>
      <c r="K2740" s="1" t="s">
        <v>49</v>
      </c>
      <c r="L2740">
        <v>2</v>
      </c>
      <c r="M2740">
        <v>62.72</v>
      </c>
      <c r="N2740">
        <v>3.5999999999999996</v>
      </c>
      <c r="Q2740">
        <v>59.12</v>
      </c>
      <c r="R2740" s="1"/>
      <c r="V2740">
        <v>0</v>
      </c>
      <c r="W2740">
        <v>0</v>
      </c>
      <c r="AF2740">
        <v>0</v>
      </c>
      <c r="AG2740">
        <v>0</v>
      </c>
      <c r="AH2740">
        <v>0</v>
      </c>
      <c r="AI2740">
        <v>12</v>
      </c>
      <c r="AJ2740">
        <v>12</v>
      </c>
      <c r="AM2740">
        <v>0</v>
      </c>
    </row>
    <row r="2741" spans="1:40" x14ac:dyDescent="0.2">
      <c r="A2741" s="1" t="s">
        <v>53</v>
      </c>
      <c r="B2741">
        <v>5</v>
      </c>
      <c r="C2741" s="1" t="s">
        <v>835</v>
      </c>
      <c r="D2741" s="2">
        <v>45890</v>
      </c>
      <c r="E2741" s="1" t="s">
        <v>611</v>
      </c>
      <c r="F2741" s="1" t="s">
        <v>49</v>
      </c>
      <c r="G2741">
        <v>6</v>
      </c>
      <c r="H2741">
        <v>15</v>
      </c>
      <c r="I2741">
        <v>0</v>
      </c>
      <c r="J2741">
        <v>900</v>
      </c>
      <c r="K2741" s="1" t="s">
        <v>49</v>
      </c>
      <c r="L2741">
        <v>2</v>
      </c>
      <c r="M2741">
        <v>104.25</v>
      </c>
      <c r="N2741">
        <v>2.4</v>
      </c>
      <c r="Q2741">
        <v>101.85</v>
      </c>
      <c r="R2741" s="1"/>
      <c r="V2741">
        <v>0</v>
      </c>
      <c r="W2741">
        <v>0</v>
      </c>
      <c r="AF2741">
        <v>0</v>
      </c>
      <c r="AG2741">
        <v>0</v>
      </c>
      <c r="AH2741">
        <v>0</v>
      </c>
      <c r="AI2741">
        <v>12</v>
      </c>
      <c r="AJ2741">
        <v>12</v>
      </c>
      <c r="AM2741">
        <v>0</v>
      </c>
    </row>
    <row r="2742" spans="1:40" x14ac:dyDescent="0.2">
      <c r="A2742" s="1" t="s">
        <v>46</v>
      </c>
      <c r="B2742">
        <v>1</v>
      </c>
      <c r="C2742" s="1" t="s">
        <v>95</v>
      </c>
      <c r="D2742" s="2">
        <v>45891</v>
      </c>
      <c r="E2742" s="1" t="s">
        <v>576</v>
      </c>
      <c r="F2742" s="1" t="s">
        <v>49</v>
      </c>
      <c r="G2742">
        <v>2.5</v>
      </c>
      <c r="H2742" t="s">
        <v>76</v>
      </c>
      <c r="I2742">
        <v>0</v>
      </c>
      <c r="J2742" t="s">
        <v>51</v>
      </c>
      <c r="K2742" s="1" t="s">
        <v>49</v>
      </c>
      <c r="L2742">
        <v>12</v>
      </c>
      <c r="M2742">
        <v>116.42</v>
      </c>
      <c r="N2742">
        <v>2.4000000000000004</v>
      </c>
      <c r="O2742">
        <v>23</v>
      </c>
      <c r="Q2742">
        <v>114.02</v>
      </c>
      <c r="R2742" s="1"/>
      <c r="V2742">
        <v>0</v>
      </c>
      <c r="W2742">
        <v>0</v>
      </c>
      <c r="AF2742">
        <v>0</v>
      </c>
      <c r="AG2742">
        <v>0</v>
      </c>
      <c r="AH2742">
        <v>0</v>
      </c>
      <c r="AI2742">
        <v>12</v>
      </c>
      <c r="AJ2742">
        <v>12</v>
      </c>
      <c r="AL2742">
        <v>1980.5</v>
      </c>
      <c r="AM2742">
        <v>0</v>
      </c>
      <c r="AN2742">
        <v>1750</v>
      </c>
    </row>
    <row r="2743" spans="1:40" x14ac:dyDescent="0.2">
      <c r="A2743" s="1" t="s">
        <v>53</v>
      </c>
      <c r="B2743">
        <v>1</v>
      </c>
      <c r="C2743" s="1" t="s">
        <v>95</v>
      </c>
      <c r="D2743" s="2">
        <v>45891</v>
      </c>
      <c r="E2743" s="1" t="s">
        <v>576</v>
      </c>
      <c r="F2743" s="1" t="s">
        <v>49</v>
      </c>
      <c r="G2743">
        <v>2.5</v>
      </c>
      <c r="H2743" t="s">
        <v>76</v>
      </c>
      <c r="I2743">
        <v>0</v>
      </c>
      <c r="J2743" t="s">
        <v>51</v>
      </c>
      <c r="K2743" s="1" t="s">
        <v>49</v>
      </c>
      <c r="L2743">
        <v>10</v>
      </c>
      <c r="M2743">
        <v>116.09</v>
      </c>
      <c r="N2743">
        <v>2</v>
      </c>
      <c r="O2743">
        <v>25</v>
      </c>
      <c r="Q2743">
        <v>114.09</v>
      </c>
      <c r="R2743" s="1"/>
      <c r="V2743">
        <v>0</v>
      </c>
      <c r="W2743">
        <v>0</v>
      </c>
      <c r="AF2743">
        <v>0</v>
      </c>
      <c r="AG2743">
        <v>0</v>
      </c>
      <c r="AH2743">
        <v>0</v>
      </c>
      <c r="AI2743">
        <v>12</v>
      </c>
      <c r="AJ2743">
        <v>12</v>
      </c>
      <c r="AM2743">
        <v>0</v>
      </c>
      <c r="AN2743">
        <v>1750</v>
      </c>
    </row>
    <row r="2744" spans="1:40" x14ac:dyDescent="0.2">
      <c r="A2744" s="1" t="s">
        <v>46</v>
      </c>
      <c r="B2744">
        <v>2</v>
      </c>
      <c r="C2744" s="1" t="s">
        <v>54</v>
      </c>
      <c r="D2744" s="2">
        <v>45891</v>
      </c>
      <c r="E2744" s="1" t="s">
        <v>576</v>
      </c>
      <c r="F2744" s="1" t="s">
        <v>49</v>
      </c>
      <c r="G2744">
        <v>2</v>
      </c>
      <c r="H2744" t="s">
        <v>76</v>
      </c>
      <c r="I2744">
        <v>0</v>
      </c>
      <c r="J2744" t="s">
        <v>51</v>
      </c>
      <c r="K2744" s="1" t="s">
        <v>49</v>
      </c>
      <c r="L2744">
        <v>14</v>
      </c>
      <c r="M2744">
        <v>95.6</v>
      </c>
      <c r="N2744">
        <v>2.8000000000000003</v>
      </c>
      <c r="Q2744">
        <v>92.8</v>
      </c>
      <c r="R2744" s="1"/>
      <c r="V2744">
        <v>0</v>
      </c>
      <c r="W2744">
        <v>0</v>
      </c>
      <c r="AF2744">
        <v>0</v>
      </c>
      <c r="AG2744">
        <v>0</v>
      </c>
      <c r="AH2744">
        <v>0</v>
      </c>
      <c r="AI2744">
        <v>12</v>
      </c>
      <c r="AJ2744">
        <v>12</v>
      </c>
      <c r="AM2744">
        <v>0</v>
      </c>
    </row>
    <row r="2745" spans="1:40" x14ac:dyDescent="0.2">
      <c r="A2745" s="1" t="s">
        <v>53</v>
      </c>
      <c r="B2745">
        <v>2</v>
      </c>
      <c r="C2745" s="1" t="s">
        <v>54</v>
      </c>
      <c r="D2745" s="2">
        <v>45891</v>
      </c>
      <c r="E2745" s="1" t="s">
        <v>576</v>
      </c>
      <c r="F2745" s="1" t="s">
        <v>49</v>
      </c>
      <c r="G2745">
        <v>2</v>
      </c>
      <c r="H2745" t="s">
        <v>76</v>
      </c>
      <c r="I2745">
        <v>0</v>
      </c>
      <c r="J2745" t="s">
        <v>51</v>
      </c>
      <c r="K2745" s="1" t="s">
        <v>49</v>
      </c>
      <c r="L2745">
        <v>11</v>
      </c>
      <c r="M2745">
        <v>96.20999999999998</v>
      </c>
      <c r="N2745">
        <v>2.2000000000000002</v>
      </c>
      <c r="Q2745">
        <v>94.009999999999977</v>
      </c>
      <c r="R2745" s="1"/>
      <c r="V2745">
        <v>0</v>
      </c>
      <c r="W2745">
        <v>0</v>
      </c>
      <c r="AF2745">
        <v>0</v>
      </c>
      <c r="AG2745">
        <v>0</v>
      </c>
      <c r="AH2745">
        <v>0</v>
      </c>
      <c r="AI2745">
        <v>12</v>
      </c>
      <c r="AJ2745">
        <v>12</v>
      </c>
      <c r="AM2745">
        <v>0</v>
      </c>
    </row>
    <row r="2746" spans="1:40" x14ac:dyDescent="0.2">
      <c r="A2746" s="1" t="s">
        <v>46</v>
      </c>
      <c r="B2746">
        <v>3</v>
      </c>
      <c r="C2746" s="1" t="s">
        <v>836</v>
      </c>
      <c r="D2746" s="2">
        <v>45891</v>
      </c>
      <c r="E2746" s="1" t="s">
        <v>801</v>
      </c>
      <c r="F2746" s="1" t="s">
        <v>49</v>
      </c>
      <c r="G2746">
        <v>7</v>
      </c>
      <c r="H2746">
        <v>4.5</v>
      </c>
      <c r="I2746">
        <v>0</v>
      </c>
      <c r="J2746">
        <v>100</v>
      </c>
      <c r="K2746" s="1" t="s">
        <v>49</v>
      </c>
      <c r="L2746">
        <v>6</v>
      </c>
      <c r="M2746">
        <v>135.02000000000001</v>
      </c>
      <c r="N2746">
        <v>4.1999999999999993</v>
      </c>
      <c r="Q2746">
        <v>130.82000000000002</v>
      </c>
      <c r="R2746" s="1"/>
      <c r="V2746">
        <v>0</v>
      </c>
      <c r="W2746">
        <v>0</v>
      </c>
      <c r="AF2746">
        <v>0</v>
      </c>
      <c r="AG2746">
        <v>0</v>
      </c>
      <c r="AH2746">
        <v>0</v>
      </c>
      <c r="AI2746">
        <v>12</v>
      </c>
      <c r="AJ2746">
        <v>12</v>
      </c>
      <c r="AM2746">
        <v>0</v>
      </c>
    </row>
    <row r="2747" spans="1:40" x14ac:dyDescent="0.2">
      <c r="A2747" s="1" t="s">
        <v>46</v>
      </c>
      <c r="B2747">
        <v>3</v>
      </c>
      <c r="C2747" s="1" t="s">
        <v>55</v>
      </c>
      <c r="D2747" s="2">
        <v>45891</v>
      </c>
      <c r="E2747" s="1" t="s">
        <v>576</v>
      </c>
      <c r="F2747" s="1" t="s">
        <v>49</v>
      </c>
      <c r="G2747">
        <v>7</v>
      </c>
      <c r="H2747">
        <v>5</v>
      </c>
      <c r="I2747">
        <v>0</v>
      </c>
      <c r="J2747" t="s">
        <v>51</v>
      </c>
      <c r="K2747" s="1" t="s">
        <v>49</v>
      </c>
      <c r="L2747">
        <v>13</v>
      </c>
      <c r="M2747">
        <v>25.49</v>
      </c>
      <c r="N2747">
        <v>0.7</v>
      </c>
      <c r="Q2747">
        <v>24.79</v>
      </c>
      <c r="R2747" s="1"/>
      <c r="V2747">
        <v>0</v>
      </c>
      <c r="W2747">
        <v>0</v>
      </c>
      <c r="AF2747">
        <v>0</v>
      </c>
      <c r="AG2747">
        <v>0</v>
      </c>
      <c r="AH2747">
        <v>0</v>
      </c>
      <c r="AI2747">
        <v>12</v>
      </c>
      <c r="AJ2747">
        <v>12</v>
      </c>
      <c r="AM2747">
        <v>0</v>
      </c>
    </row>
    <row r="2748" spans="1:40" x14ac:dyDescent="0.2">
      <c r="A2748" s="1" t="s">
        <v>46</v>
      </c>
      <c r="B2748">
        <v>3</v>
      </c>
      <c r="C2748" s="1" t="s">
        <v>73</v>
      </c>
      <c r="D2748" s="2">
        <v>45891</v>
      </c>
      <c r="E2748" s="1" t="s">
        <v>576</v>
      </c>
      <c r="F2748" s="1" t="s">
        <v>49</v>
      </c>
      <c r="G2748">
        <v>9</v>
      </c>
      <c r="H2748">
        <v>5</v>
      </c>
      <c r="I2748">
        <v>0</v>
      </c>
      <c r="J2748" t="s">
        <v>51</v>
      </c>
      <c r="K2748" s="1" t="s">
        <v>49</v>
      </c>
      <c r="L2748">
        <v>1</v>
      </c>
      <c r="M2748">
        <v>36.31</v>
      </c>
      <c r="N2748">
        <v>0.9</v>
      </c>
      <c r="Q2748">
        <v>35.410000000000004</v>
      </c>
      <c r="R2748" s="1"/>
      <c r="V2748">
        <v>0</v>
      </c>
      <c r="W2748">
        <v>0</v>
      </c>
      <c r="AF2748">
        <v>0</v>
      </c>
      <c r="AG2748">
        <v>0</v>
      </c>
      <c r="AH2748">
        <v>0</v>
      </c>
      <c r="AI2748">
        <v>12</v>
      </c>
      <c r="AJ2748">
        <v>12</v>
      </c>
      <c r="AM2748">
        <v>0</v>
      </c>
    </row>
    <row r="2749" spans="1:40" x14ac:dyDescent="0.2">
      <c r="A2749" s="1" t="s">
        <v>46</v>
      </c>
      <c r="B2749">
        <v>3</v>
      </c>
      <c r="C2749" s="1" t="s">
        <v>837</v>
      </c>
      <c r="D2749" s="2">
        <v>45891</v>
      </c>
      <c r="E2749" s="1" t="s">
        <v>811</v>
      </c>
      <c r="F2749" s="1" t="s">
        <v>49</v>
      </c>
      <c r="G2749">
        <v>7</v>
      </c>
      <c r="H2749">
        <v>10</v>
      </c>
      <c r="I2749">
        <v>0</v>
      </c>
      <c r="J2749">
        <v>100</v>
      </c>
      <c r="K2749" s="1" t="s">
        <v>49</v>
      </c>
      <c r="L2749">
        <v>2</v>
      </c>
      <c r="M2749">
        <v>54.97</v>
      </c>
      <c r="N2749">
        <v>1.4</v>
      </c>
      <c r="Q2749">
        <v>53.57</v>
      </c>
      <c r="R2749" s="1"/>
      <c r="V2749">
        <v>0</v>
      </c>
      <c r="W2749">
        <v>0</v>
      </c>
      <c r="AF2749">
        <v>0</v>
      </c>
      <c r="AG2749">
        <v>0</v>
      </c>
      <c r="AH2749">
        <v>0</v>
      </c>
      <c r="AI2749">
        <v>12</v>
      </c>
      <c r="AJ2749">
        <v>12</v>
      </c>
      <c r="AM2749">
        <v>0</v>
      </c>
    </row>
    <row r="2750" spans="1:40" x14ac:dyDescent="0.2">
      <c r="A2750" s="1" t="s">
        <v>46</v>
      </c>
      <c r="B2750">
        <v>3</v>
      </c>
      <c r="C2750" s="1" t="s">
        <v>838</v>
      </c>
      <c r="D2750" s="2">
        <v>45891</v>
      </c>
      <c r="E2750" s="1" t="s">
        <v>664</v>
      </c>
      <c r="F2750" s="1" t="s">
        <v>49</v>
      </c>
      <c r="G2750">
        <v>15</v>
      </c>
      <c r="H2750">
        <v>5.5</v>
      </c>
      <c r="I2750">
        <v>0</v>
      </c>
      <c r="J2750">
        <v>300</v>
      </c>
      <c r="K2750" s="1" t="s">
        <v>49</v>
      </c>
      <c r="L2750">
        <v>1</v>
      </c>
      <c r="M2750">
        <v>25.21</v>
      </c>
      <c r="N2750">
        <v>1.5</v>
      </c>
      <c r="Q2750">
        <v>23.71</v>
      </c>
      <c r="R2750" s="1"/>
      <c r="V2750">
        <v>0</v>
      </c>
      <c r="W2750">
        <v>0</v>
      </c>
      <c r="AF2750">
        <v>0</v>
      </c>
      <c r="AG2750">
        <v>0</v>
      </c>
      <c r="AH2750">
        <v>0</v>
      </c>
      <c r="AI2750">
        <v>12</v>
      </c>
      <c r="AJ2750">
        <v>12</v>
      </c>
      <c r="AM2750">
        <v>0</v>
      </c>
    </row>
    <row r="2751" spans="1:40" x14ac:dyDescent="0.2">
      <c r="A2751" s="1" t="s">
        <v>53</v>
      </c>
      <c r="B2751">
        <v>3</v>
      </c>
      <c r="C2751" s="1" t="s">
        <v>839</v>
      </c>
      <c r="D2751" s="2">
        <v>45891</v>
      </c>
      <c r="E2751" s="1" t="s">
        <v>811</v>
      </c>
      <c r="F2751" s="1" t="s">
        <v>49</v>
      </c>
      <c r="G2751">
        <v>7</v>
      </c>
      <c r="H2751">
        <v>5</v>
      </c>
      <c r="I2751">
        <v>0</v>
      </c>
      <c r="J2751">
        <v>100</v>
      </c>
      <c r="K2751" s="1" t="s">
        <v>49</v>
      </c>
      <c r="L2751">
        <v>3</v>
      </c>
      <c r="M2751">
        <v>70.5</v>
      </c>
      <c r="N2751">
        <v>2.0999999999999996</v>
      </c>
      <c r="Q2751">
        <v>68.400000000000006</v>
      </c>
      <c r="R2751" s="1"/>
      <c r="V2751">
        <v>0</v>
      </c>
      <c r="W2751">
        <v>0</v>
      </c>
      <c r="AF2751">
        <v>0</v>
      </c>
      <c r="AG2751">
        <v>0</v>
      </c>
      <c r="AH2751">
        <v>0</v>
      </c>
      <c r="AI2751">
        <v>12</v>
      </c>
      <c r="AJ2751">
        <v>12</v>
      </c>
      <c r="AM2751">
        <v>0</v>
      </c>
    </row>
    <row r="2752" spans="1:40" x14ac:dyDescent="0.2">
      <c r="A2752" s="1" t="s">
        <v>53</v>
      </c>
      <c r="B2752">
        <v>3</v>
      </c>
      <c r="C2752" s="1" t="s">
        <v>840</v>
      </c>
      <c r="D2752" s="2">
        <v>45891</v>
      </c>
      <c r="E2752" s="1" t="s">
        <v>611</v>
      </c>
      <c r="F2752" s="1" t="s">
        <v>49</v>
      </c>
      <c r="G2752">
        <v>7</v>
      </c>
      <c r="H2752">
        <v>15</v>
      </c>
      <c r="I2752">
        <v>0</v>
      </c>
      <c r="J2752">
        <v>600</v>
      </c>
      <c r="K2752" s="1" t="s">
        <v>49</v>
      </c>
      <c r="L2752">
        <v>8</v>
      </c>
      <c r="M2752">
        <v>235.25000000000003</v>
      </c>
      <c r="N2752">
        <v>5.6</v>
      </c>
      <c r="Q2752">
        <v>229.65000000000003</v>
      </c>
      <c r="R2752" s="1"/>
      <c r="V2752">
        <v>0</v>
      </c>
      <c r="W2752">
        <v>0</v>
      </c>
      <c r="AF2752">
        <v>0</v>
      </c>
      <c r="AG2752">
        <v>0</v>
      </c>
      <c r="AH2752">
        <v>0</v>
      </c>
      <c r="AI2752">
        <v>12</v>
      </c>
      <c r="AJ2752">
        <v>12</v>
      </c>
      <c r="AM2752">
        <v>0</v>
      </c>
    </row>
    <row r="2753" spans="1:39" x14ac:dyDescent="0.2">
      <c r="A2753" s="1" t="s">
        <v>46</v>
      </c>
      <c r="B2753">
        <v>4</v>
      </c>
      <c r="C2753" s="1" t="s">
        <v>832</v>
      </c>
      <c r="D2753" s="2">
        <v>45891</v>
      </c>
      <c r="E2753" s="1" t="s">
        <v>635</v>
      </c>
      <c r="F2753" s="1" t="s">
        <v>49</v>
      </c>
      <c r="G2753">
        <v>14</v>
      </c>
      <c r="H2753" t="s">
        <v>160</v>
      </c>
      <c r="I2753" t="s">
        <v>94</v>
      </c>
      <c r="J2753">
        <v>1000</v>
      </c>
      <c r="K2753" s="1" t="s">
        <v>49</v>
      </c>
      <c r="L2753">
        <v>18</v>
      </c>
      <c r="M2753">
        <v>700.28000000000009</v>
      </c>
      <c r="N2753">
        <v>32.4</v>
      </c>
      <c r="Q2753">
        <v>667.88000000000011</v>
      </c>
      <c r="R2753" s="1"/>
      <c r="S2753">
        <v>20</v>
      </c>
      <c r="V2753">
        <v>20</v>
      </c>
      <c r="W2753">
        <v>0.33333333333333331</v>
      </c>
      <c r="AF2753">
        <v>0</v>
      </c>
      <c r="AG2753">
        <v>0</v>
      </c>
      <c r="AH2753">
        <v>0.33333333333333331</v>
      </c>
      <c r="AI2753">
        <v>11.666666666666666</v>
      </c>
      <c r="AJ2753">
        <v>12</v>
      </c>
      <c r="AM2753">
        <v>0</v>
      </c>
    </row>
    <row r="2754" spans="1:39" x14ac:dyDescent="0.2">
      <c r="A2754" s="1" t="s">
        <v>53</v>
      </c>
      <c r="B2754">
        <v>4</v>
      </c>
      <c r="C2754" s="1" t="s">
        <v>841</v>
      </c>
      <c r="D2754" s="2">
        <v>45891</v>
      </c>
      <c r="E2754" s="1" t="s">
        <v>664</v>
      </c>
      <c r="F2754" s="1" t="s">
        <v>49</v>
      </c>
      <c r="G2754">
        <v>15</v>
      </c>
      <c r="H2754">
        <v>6.5</v>
      </c>
      <c r="I2754">
        <v>0</v>
      </c>
      <c r="J2754">
        <v>1000</v>
      </c>
      <c r="K2754" s="1" t="s">
        <v>49</v>
      </c>
      <c r="L2754">
        <v>13</v>
      </c>
      <c r="M2754">
        <v>427.13</v>
      </c>
      <c r="N2754">
        <v>21.33</v>
      </c>
      <c r="Q2754">
        <v>405.8</v>
      </c>
      <c r="R2754" s="1"/>
      <c r="V2754">
        <v>0</v>
      </c>
      <c r="W2754">
        <v>0</v>
      </c>
      <c r="AF2754">
        <v>0</v>
      </c>
      <c r="AG2754">
        <v>0</v>
      </c>
      <c r="AH2754">
        <v>0</v>
      </c>
      <c r="AI2754">
        <v>12</v>
      </c>
      <c r="AJ2754">
        <v>12</v>
      </c>
      <c r="AM2754">
        <v>0</v>
      </c>
    </row>
    <row r="2755" spans="1:39" x14ac:dyDescent="0.2">
      <c r="A2755" s="1" t="s">
        <v>53</v>
      </c>
      <c r="B2755">
        <v>4</v>
      </c>
      <c r="C2755" s="1" t="s">
        <v>842</v>
      </c>
      <c r="D2755" s="2">
        <v>45891</v>
      </c>
      <c r="E2755" s="1" t="s">
        <v>824</v>
      </c>
      <c r="F2755" s="1" t="s">
        <v>49</v>
      </c>
      <c r="G2755">
        <v>15</v>
      </c>
      <c r="H2755">
        <v>7</v>
      </c>
      <c r="I2755">
        <v>0</v>
      </c>
      <c r="J2755">
        <v>200</v>
      </c>
      <c r="K2755" s="1" t="s">
        <v>49</v>
      </c>
      <c r="L2755">
        <v>10</v>
      </c>
      <c r="M2755">
        <v>290.76000000000005</v>
      </c>
      <c r="N2755">
        <v>10.950000000000001</v>
      </c>
      <c r="Q2755">
        <v>279.81000000000006</v>
      </c>
      <c r="R2755" s="1"/>
      <c r="V2755">
        <v>0</v>
      </c>
      <c r="W2755">
        <v>0</v>
      </c>
      <c r="AF2755">
        <v>0</v>
      </c>
      <c r="AG2755">
        <v>0</v>
      </c>
      <c r="AH2755">
        <v>0</v>
      </c>
      <c r="AI2755">
        <v>12</v>
      </c>
      <c r="AJ2755">
        <v>12</v>
      </c>
      <c r="AM2755">
        <v>0</v>
      </c>
    </row>
    <row r="2756" spans="1:39" x14ac:dyDescent="0.2">
      <c r="A2756" s="1" t="s">
        <v>46</v>
      </c>
      <c r="B2756">
        <v>5</v>
      </c>
      <c r="C2756" s="1" t="s">
        <v>835</v>
      </c>
      <c r="D2756" s="2">
        <v>45891</v>
      </c>
      <c r="E2756" s="1" t="s">
        <v>611</v>
      </c>
      <c r="F2756" s="1" t="s">
        <v>49</v>
      </c>
      <c r="G2756">
        <v>6</v>
      </c>
      <c r="H2756">
        <v>15</v>
      </c>
      <c r="I2756">
        <v>0</v>
      </c>
      <c r="J2756">
        <v>900</v>
      </c>
      <c r="K2756" s="1" t="s">
        <v>49</v>
      </c>
      <c r="L2756">
        <v>14</v>
      </c>
      <c r="M2756">
        <v>587.28</v>
      </c>
      <c r="N2756">
        <v>16.8</v>
      </c>
      <c r="Q2756">
        <v>570.48</v>
      </c>
      <c r="R2756" s="1"/>
      <c r="V2756">
        <v>0</v>
      </c>
      <c r="W2756">
        <v>0</v>
      </c>
      <c r="AF2756">
        <v>0</v>
      </c>
      <c r="AG2756">
        <v>0</v>
      </c>
      <c r="AH2756">
        <v>0</v>
      </c>
      <c r="AI2756">
        <v>12</v>
      </c>
      <c r="AJ2756">
        <v>12</v>
      </c>
      <c r="AM2756">
        <v>0</v>
      </c>
    </row>
    <row r="2757" spans="1:39" x14ac:dyDescent="0.2">
      <c r="A2757" s="1" t="s">
        <v>53</v>
      </c>
      <c r="B2757">
        <v>5</v>
      </c>
      <c r="C2757" s="1" t="s">
        <v>835</v>
      </c>
      <c r="D2757" s="2">
        <v>45891</v>
      </c>
      <c r="E2757" s="1" t="s">
        <v>611</v>
      </c>
      <c r="F2757" s="1" t="s">
        <v>49</v>
      </c>
      <c r="G2757">
        <v>6</v>
      </c>
      <c r="H2757">
        <v>15</v>
      </c>
      <c r="I2757">
        <v>0</v>
      </c>
      <c r="J2757">
        <v>900</v>
      </c>
      <c r="K2757" s="1" t="s">
        <v>49</v>
      </c>
      <c r="L2757">
        <v>5</v>
      </c>
      <c r="M2757">
        <v>242.49</v>
      </c>
      <c r="N2757">
        <v>6</v>
      </c>
      <c r="Q2757">
        <v>236.49</v>
      </c>
      <c r="R2757" s="1"/>
      <c r="V2757">
        <v>0</v>
      </c>
      <c r="W2757">
        <v>0</v>
      </c>
      <c r="AF2757">
        <v>0</v>
      </c>
      <c r="AG2757">
        <v>0</v>
      </c>
      <c r="AH2757">
        <v>0</v>
      </c>
      <c r="AI2757">
        <v>12</v>
      </c>
      <c r="AJ2757">
        <v>12</v>
      </c>
      <c r="AM2757">
        <v>0</v>
      </c>
    </row>
    <row r="2758" spans="1:39" x14ac:dyDescent="0.2">
      <c r="A2758" s="1" t="s">
        <v>53</v>
      </c>
      <c r="B2758">
        <v>5</v>
      </c>
      <c r="C2758" s="1" t="s">
        <v>87</v>
      </c>
      <c r="D2758" s="2">
        <v>45891</v>
      </c>
      <c r="E2758" s="1" t="s">
        <v>576</v>
      </c>
      <c r="F2758" s="1" t="s">
        <v>49</v>
      </c>
      <c r="G2758">
        <v>14</v>
      </c>
      <c r="H2758">
        <v>5</v>
      </c>
      <c r="I2758">
        <v>0</v>
      </c>
      <c r="J2758" t="s">
        <v>51</v>
      </c>
      <c r="K2758" s="1" t="s">
        <v>49</v>
      </c>
      <c r="L2758">
        <v>5</v>
      </c>
      <c r="M2758">
        <v>288.48</v>
      </c>
      <c r="N2758">
        <v>7</v>
      </c>
      <c r="Q2758">
        <v>281.48</v>
      </c>
      <c r="R2758" s="1"/>
      <c r="V2758">
        <v>0</v>
      </c>
      <c r="W2758">
        <v>0</v>
      </c>
      <c r="AF2758">
        <v>0</v>
      </c>
      <c r="AG2758">
        <v>0</v>
      </c>
      <c r="AH2758">
        <v>0</v>
      </c>
      <c r="AI2758">
        <v>12</v>
      </c>
      <c r="AJ2758">
        <v>12</v>
      </c>
      <c r="AM2758">
        <v>0</v>
      </c>
    </row>
    <row r="2759" spans="1:39" x14ac:dyDescent="0.2">
      <c r="A2759" s="1" t="s">
        <v>46</v>
      </c>
      <c r="B2759">
        <v>2</v>
      </c>
      <c r="C2759" s="1" t="s">
        <v>54</v>
      </c>
      <c r="D2759" s="2">
        <v>45892</v>
      </c>
      <c r="E2759" s="1" t="s">
        <v>576</v>
      </c>
      <c r="F2759" s="1" t="s">
        <v>49</v>
      </c>
      <c r="G2759">
        <v>2</v>
      </c>
      <c r="H2759" t="s">
        <v>76</v>
      </c>
      <c r="I2759">
        <v>0</v>
      </c>
      <c r="J2759" t="s">
        <v>51</v>
      </c>
      <c r="K2759" s="1" t="s">
        <v>49</v>
      </c>
      <c r="L2759">
        <v>4</v>
      </c>
      <c r="M2759">
        <v>28.57</v>
      </c>
      <c r="N2759">
        <v>0.8</v>
      </c>
      <c r="O2759">
        <v>21</v>
      </c>
      <c r="Q2759">
        <v>27.77</v>
      </c>
      <c r="R2759" s="1"/>
      <c r="V2759">
        <v>0</v>
      </c>
      <c r="W2759">
        <v>0</v>
      </c>
      <c r="AF2759">
        <v>0</v>
      </c>
      <c r="AG2759">
        <v>0</v>
      </c>
      <c r="AH2759">
        <v>0</v>
      </c>
      <c r="AI2759">
        <v>12</v>
      </c>
      <c r="AJ2759">
        <v>12</v>
      </c>
      <c r="AL2759">
        <v>1975</v>
      </c>
      <c r="AM2759">
        <v>0</v>
      </c>
    </row>
    <row r="2760" spans="1:39" x14ac:dyDescent="0.2">
      <c r="A2760" s="1" t="s">
        <v>46</v>
      </c>
      <c r="B2760">
        <v>2</v>
      </c>
      <c r="C2760" s="1" t="s">
        <v>109</v>
      </c>
      <c r="D2760" s="2">
        <v>45892</v>
      </c>
      <c r="E2760" s="1" t="s">
        <v>576</v>
      </c>
      <c r="F2760" s="1" t="s">
        <v>49</v>
      </c>
      <c r="G2760">
        <v>5</v>
      </c>
      <c r="H2760" t="s">
        <v>76</v>
      </c>
      <c r="I2760">
        <v>0</v>
      </c>
      <c r="J2760" t="s">
        <v>51</v>
      </c>
      <c r="K2760" s="1" t="s">
        <v>49</v>
      </c>
      <c r="L2760">
        <v>6</v>
      </c>
      <c r="M2760">
        <v>102.61999999999999</v>
      </c>
      <c r="N2760">
        <v>3</v>
      </c>
      <c r="Q2760">
        <v>99.61999999999999</v>
      </c>
      <c r="R2760" s="1"/>
      <c r="V2760">
        <v>0</v>
      </c>
      <c r="W2760">
        <v>0</v>
      </c>
      <c r="AF2760">
        <v>0</v>
      </c>
      <c r="AG2760">
        <v>0</v>
      </c>
      <c r="AH2760">
        <v>0</v>
      </c>
      <c r="AI2760">
        <v>12</v>
      </c>
      <c r="AJ2760">
        <v>12</v>
      </c>
      <c r="AM2760">
        <v>0</v>
      </c>
    </row>
    <row r="2761" spans="1:39" x14ac:dyDescent="0.2">
      <c r="A2761" s="1" t="s">
        <v>53</v>
      </c>
      <c r="B2761">
        <v>2</v>
      </c>
      <c r="C2761" s="1" t="s">
        <v>843</v>
      </c>
      <c r="D2761" s="2">
        <v>45892</v>
      </c>
      <c r="E2761" s="1" t="s">
        <v>844</v>
      </c>
      <c r="F2761" s="1" t="s">
        <v>49</v>
      </c>
      <c r="G2761">
        <v>5.5</v>
      </c>
      <c r="H2761">
        <v>10</v>
      </c>
      <c r="I2761">
        <v>0</v>
      </c>
      <c r="J2761">
        <v>50</v>
      </c>
      <c r="K2761" s="1" t="s">
        <v>49</v>
      </c>
      <c r="L2761">
        <v>10</v>
      </c>
      <c r="M2761">
        <v>125.29999999999998</v>
      </c>
      <c r="N2761">
        <v>5</v>
      </c>
      <c r="O2761">
        <v>58</v>
      </c>
      <c r="Q2761">
        <v>120.29999999999998</v>
      </c>
      <c r="R2761" s="1"/>
      <c r="S2761">
        <v>20</v>
      </c>
      <c r="V2761">
        <v>20</v>
      </c>
      <c r="W2761">
        <v>0.33333333333333331</v>
      </c>
      <c r="AF2761">
        <v>0</v>
      </c>
      <c r="AG2761">
        <v>0</v>
      </c>
      <c r="AH2761">
        <v>0.33333333333333331</v>
      </c>
      <c r="AI2761">
        <v>11.666666666666666</v>
      </c>
      <c r="AJ2761">
        <v>12</v>
      </c>
      <c r="AM2761">
        <v>0</v>
      </c>
    </row>
    <row r="2762" spans="1:39" x14ac:dyDescent="0.2">
      <c r="A2762" s="1" t="s">
        <v>53</v>
      </c>
      <c r="B2762">
        <v>2</v>
      </c>
      <c r="C2762" s="1" t="s">
        <v>845</v>
      </c>
      <c r="D2762" s="2">
        <v>45892</v>
      </c>
      <c r="E2762" s="1" t="s">
        <v>846</v>
      </c>
      <c r="F2762" s="1" t="s">
        <v>49</v>
      </c>
      <c r="G2762">
        <v>5</v>
      </c>
      <c r="H2762">
        <v>4.5</v>
      </c>
      <c r="I2762">
        <v>0</v>
      </c>
      <c r="J2762">
        <v>50</v>
      </c>
      <c r="K2762" s="1" t="s">
        <v>49</v>
      </c>
      <c r="L2762">
        <v>1</v>
      </c>
      <c r="M2762">
        <v>17.27</v>
      </c>
      <c r="N2762">
        <v>0.5</v>
      </c>
      <c r="Q2762">
        <v>16.77</v>
      </c>
      <c r="R2762" s="1"/>
      <c r="V2762">
        <v>0</v>
      </c>
      <c r="W2762">
        <v>0</v>
      </c>
      <c r="AF2762">
        <v>0</v>
      </c>
      <c r="AG2762">
        <v>0</v>
      </c>
      <c r="AH2762">
        <v>0</v>
      </c>
      <c r="AI2762">
        <v>12</v>
      </c>
      <c r="AJ2762">
        <v>12</v>
      </c>
      <c r="AM2762">
        <v>0</v>
      </c>
    </row>
    <row r="2763" spans="1:39" x14ac:dyDescent="0.2">
      <c r="A2763" s="1" t="s">
        <v>46</v>
      </c>
      <c r="B2763">
        <v>1</v>
      </c>
      <c r="C2763" s="1" t="s">
        <v>95</v>
      </c>
      <c r="D2763" s="2">
        <v>45892</v>
      </c>
      <c r="E2763" s="1" t="s">
        <v>576</v>
      </c>
      <c r="F2763" s="1" t="s">
        <v>49</v>
      </c>
      <c r="G2763">
        <v>2.5</v>
      </c>
      <c r="H2763" t="s">
        <v>76</v>
      </c>
      <c r="I2763">
        <v>0</v>
      </c>
      <c r="J2763" t="s">
        <v>51</v>
      </c>
      <c r="K2763" s="1" t="s">
        <v>49</v>
      </c>
      <c r="L2763">
        <v>8</v>
      </c>
      <c r="M2763">
        <v>82.64</v>
      </c>
      <c r="N2763">
        <v>1.6</v>
      </c>
      <c r="Q2763">
        <v>81.040000000000006</v>
      </c>
      <c r="R2763" s="1"/>
      <c r="V2763">
        <v>0</v>
      </c>
      <c r="W2763">
        <v>0</v>
      </c>
      <c r="Z2763">
        <v>180</v>
      </c>
      <c r="AF2763">
        <v>180</v>
      </c>
      <c r="AG2763">
        <v>3</v>
      </c>
      <c r="AH2763">
        <v>3</v>
      </c>
      <c r="AI2763">
        <v>9</v>
      </c>
      <c r="AJ2763">
        <v>12</v>
      </c>
      <c r="AM2763">
        <v>0</v>
      </c>
    </row>
    <row r="2764" spans="1:39" x14ac:dyDescent="0.2">
      <c r="A2764" s="1" t="s">
        <v>53</v>
      </c>
      <c r="B2764">
        <v>1</v>
      </c>
      <c r="C2764" s="1" t="s">
        <v>74</v>
      </c>
      <c r="D2764" s="2">
        <v>45892</v>
      </c>
      <c r="E2764" s="1" t="s">
        <v>576</v>
      </c>
      <c r="F2764" s="1" t="s">
        <v>49</v>
      </c>
      <c r="G2764">
        <v>4</v>
      </c>
      <c r="H2764" t="s">
        <v>76</v>
      </c>
      <c r="I2764">
        <v>0</v>
      </c>
      <c r="J2764" t="s">
        <v>51</v>
      </c>
      <c r="K2764" s="1" t="s">
        <v>49</v>
      </c>
      <c r="L2764">
        <v>8</v>
      </c>
      <c r="M2764">
        <v>130.76</v>
      </c>
      <c r="N2764">
        <v>3.2</v>
      </c>
      <c r="Q2764">
        <v>127.55999999999999</v>
      </c>
      <c r="R2764" s="1"/>
      <c r="S2764">
        <v>60</v>
      </c>
      <c r="V2764">
        <v>60</v>
      </c>
      <c r="W2764">
        <v>1</v>
      </c>
      <c r="AF2764">
        <v>0</v>
      </c>
      <c r="AG2764">
        <v>0</v>
      </c>
      <c r="AH2764">
        <v>1</v>
      </c>
      <c r="AI2764">
        <v>11</v>
      </c>
      <c r="AJ2764">
        <v>12</v>
      </c>
      <c r="AM2764">
        <v>0</v>
      </c>
    </row>
    <row r="2765" spans="1:39" x14ac:dyDescent="0.2">
      <c r="A2765" s="1" t="s">
        <v>46</v>
      </c>
      <c r="B2765">
        <v>3</v>
      </c>
      <c r="C2765" s="1" t="s">
        <v>840</v>
      </c>
      <c r="D2765" s="2">
        <v>45892</v>
      </c>
      <c r="E2765" s="1" t="s">
        <v>611</v>
      </c>
      <c r="F2765" s="1" t="s">
        <v>49</v>
      </c>
      <c r="G2765">
        <v>7</v>
      </c>
      <c r="H2765">
        <v>15</v>
      </c>
      <c r="I2765">
        <v>0</v>
      </c>
      <c r="J2765">
        <v>600</v>
      </c>
      <c r="K2765" s="1" t="s">
        <v>49</v>
      </c>
      <c r="L2765">
        <v>15</v>
      </c>
      <c r="M2765">
        <v>314.31999999999994</v>
      </c>
      <c r="N2765">
        <v>10.5</v>
      </c>
      <c r="Q2765">
        <v>303.81999999999994</v>
      </c>
      <c r="R2765" s="1"/>
      <c r="V2765">
        <v>0</v>
      </c>
      <c r="W2765">
        <v>0</v>
      </c>
      <c r="AF2765">
        <v>0</v>
      </c>
      <c r="AG2765">
        <v>0</v>
      </c>
      <c r="AH2765">
        <v>0</v>
      </c>
      <c r="AI2765">
        <v>12</v>
      </c>
      <c r="AJ2765">
        <v>12</v>
      </c>
      <c r="AM2765">
        <v>0</v>
      </c>
    </row>
    <row r="2766" spans="1:39" x14ac:dyDescent="0.2">
      <c r="A2766" s="1" t="s">
        <v>53</v>
      </c>
      <c r="B2766">
        <v>3</v>
      </c>
      <c r="C2766" s="1" t="s">
        <v>840</v>
      </c>
      <c r="D2766" s="2">
        <v>45892</v>
      </c>
      <c r="E2766" s="1" t="s">
        <v>611</v>
      </c>
      <c r="F2766" s="1" t="s">
        <v>49</v>
      </c>
      <c r="G2766">
        <v>7</v>
      </c>
      <c r="H2766">
        <v>15</v>
      </c>
      <c r="I2766">
        <v>0</v>
      </c>
      <c r="J2766">
        <v>600</v>
      </c>
      <c r="K2766" s="1" t="s">
        <v>49</v>
      </c>
      <c r="L2766">
        <v>5</v>
      </c>
      <c r="M2766">
        <v>153.98999999999998</v>
      </c>
      <c r="N2766">
        <v>4.6399999999999997</v>
      </c>
      <c r="Q2766">
        <v>149.35</v>
      </c>
      <c r="R2766" s="1"/>
      <c r="S2766">
        <v>20</v>
      </c>
      <c r="V2766">
        <v>20</v>
      </c>
      <c r="W2766">
        <v>0.33333333333333331</v>
      </c>
      <c r="AF2766">
        <v>0</v>
      </c>
      <c r="AG2766">
        <v>0</v>
      </c>
      <c r="AH2766">
        <v>0.33333333333333331</v>
      </c>
      <c r="AI2766">
        <v>11.666666666666666</v>
      </c>
      <c r="AJ2766">
        <v>12</v>
      </c>
      <c r="AM2766">
        <v>0</v>
      </c>
    </row>
    <row r="2767" spans="1:39" x14ac:dyDescent="0.2">
      <c r="A2767" s="1" t="s">
        <v>53</v>
      </c>
      <c r="B2767">
        <v>3</v>
      </c>
      <c r="C2767" s="1" t="s">
        <v>800</v>
      </c>
      <c r="D2767" s="2">
        <v>45892</v>
      </c>
      <c r="E2767" s="1" t="s">
        <v>801</v>
      </c>
      <c r="F2767" s="1" t="s">
        <v>49</v>
      </c>
      <c r="G2767">
        <v>8</v>
      </c>
      <c r="H2767">
        <v>4.5</v>
      </c>
      <c r="I2767">
        <v>0</v>
      </c>
      <c r="J2767">
        <v>300</v>
      </c>
      <c r="K2767" s="1" t="s">
        <v>49</v>
      </c>
      <c r="L2767">
        <v>3</v>
      </c>
      <c r="M2767">
        <v>108.66</v>
      </c>
      <c r="N2767">
        <v>3</v>
      </c>
      <c r="Q2767">
        <v>105.66</v>
      </c>
      <c r="R2767" s="1"/>
      <c r="V2767">
        <v>0</v>
      </c>
      <c r="W2767">
        <v>0</v>
      </c>
      <c r="AF2767">
        <v>0</v>
      </c>
      <c r="AG2767">
        <v>0</v>
      </c>
      <c r="AH2767">
        <v>0</v>
      </c>
      <c r="AI2767">
        <v>12</v>
      </c>
      <c r="AJ2767">
        <v>12</v>
      </c>
      <c r="AM2767">
        <v>0</v>
      </c>
    </row>
    <row r="2768" spans="1:39" x14ac:dyDescent="0.2">
      <c r="A2768" s="1" t="s">
        <v>46</v>
      </c>
      <c r="B2768">
        <v>4</v>
      </c>
      <c r="C2768" s="1" t="s">
        <v>838</v>
      </c>
      <c r="D2768" s="2">
        <v>45892</v>
      </c>
      <c r="E2768" s="1" t="s">
        <v>664</v>
      </c>
      <c r="F2768" s="1" t="s">
        <v>49</v>
      </c>
      <c r="G2768">
        <v>15</v>
      </c>
      <c r="H2768">
        <v>5.5</v>
      </c>
      <c r="I2768">
        <v>0</v>
      </c>
      <c r="J2768">
        <v>300</v>
      </c>
      <c r="K2768" s="1" t="s">
        <v>49</v>
      </c>
      <c r="L2768">
        <v>20</v>
      </c>
      <c r="M2768">
        <v>704.09000000000015</v>
      </c>
      <c r="N2768">
        <v>30</v>
      </c>
      <c r="Q2768">
        <v>674.09000000000015</v>
      </c>
      <c r="R2768" s="1"/>
      <c r="V2768">
        <v>0</v>
      </c>
      <c r="W2768">
        <v>0</v>
      </c>
      <c r="AF2768">
        <v>0</v>
      </c>
      <c r="AG2768">
        <v>0</v>
      </c>
      <c r="AH2768">
        <v>0</v>
      </c>
      <c r="AI2768">
        <v>12</v>
      </c>
      <c r="AJ2768">
        <v>12</v>
      </c>
      <c r="AM2768">
        <v>0</v>
      </c>
    </row>
    <row r="2769" spans="1:39" x14ac:dyDescent="0.2">
      <c r="A2769" s="1" t="s">
        <v>53</v>
      </c>
      <c r="B2769">
        <v>4</v>
      </c>
      <c r="C2769" s="1" t="s">
        <v>838</v>
      </c>
      <c r="D2769" s="2">
        <v>45892</v>
      </c>
      <c r="E2769" s="1" t="s">
        <v>664</v>
      </c>
      <c r="F2769" s="1" t="s">
        <v>49</v>
      </c>
      <c r="G2769">
        <v>15</v>
      </c>
      <c r="H2769">
        <v>5.5</v>
      </c>
      <c r="I2769">
        <v>0</v>
      </c>
      <c r="J2769">
        <v>300</v>
      </c>
      <c r="K2769" s="1" t="s">
        <v>49</v>
      </c>
      <c r="L2769">
        <v>3</v>
      </c>
      <c r="M2769">
        <v>100.28</v>
      </c>
      <c r="N2769">
        <v>5.15</v>
      </c>
      <c r="Q2769">
        <v>95.13</v>
      </c>
      <c r="R2769" s="1"/>
      <c r="S2769">
        <v>20</v>
      </c>
      <c r="V2769">
        <v>20</v>
      </c>
      <c r="W2769">
        <v>0.33333333333333331</v>
      </c>
      <c r="AF2769">
        <v>0</v>
      </c>
      <c r="AG2769">
        <v>0</v>
      </c>
      <c r="AH2769">
        <v>0.33333333333333331</v>
      </c>
      <c r="AI2769">
        <v>11.666666666666666</v>
      </c>
      <c r="AJ2769">
        <v>12</v>
      </c>
      <c r="AM2769">
        <v>0</v>
      </c>
    </row>
    <row r="2770" spans="1:39" x14ac:dyDescent="0.2">
      <c r="A2770" s="1" t="s">
        <v>53</v>
      </c>
      <c r="B2770">
        <v>4</v>
      </c>
      <c r="C2770" s="1" t="s">
        <v>842</v>
      </c>
      <c r="D2770" s="2">
        <v>45892</v>
      </c>
      <c r="E2770" s="1" t="s">
        <v>824</v>
      </c>
      <c r="F2770" s="1" t="s">
        <v>49</v>
      </c>
      <c r="G2770">
        <v>15</v>
      </c>
      <c r="H2770">
        <v>7</v>
      </c>
      <c r="I2770">
        <v>0</v>
      </c>
      <c r="J2770">
        <v>200</v>
      </c>
      <c r="K2770" s="1" t="s">
        <v>49</v>
      </c>
      <c r="L2770">
        <v>7</v>
      </c>
      <c r="M2770">
        <v>216.89</v>
      </c>
      <c r="N2770">
        <v>9.11</v>
      </c>
      <c r="Q2770">
        <v>207.77999999999997</v>
      </c>
      <c r="R2770" s="1"/>
      <c r="V2770">
        <v>0</v>
      </c>
      <c r="W2770">
        <v>0</v>
      </c>
      <c r="AF2770">
        <v>0</v>
      </c>
      <c r="AG2770">
        <v>0</v>
      </c>
      <c r="AH2770">
        <v>0</v>
      </c>
      <c r="AI2770">
        <v>12</v>
      </c>
      <c r="AJ2770">
        <v>12</v>
      </c>
      <c r="AM2770">
        <v>0</v>
      </c>
    </row>
    <row r="2771" spans="1:39" x14ac:dyDescent="0.2">
      <c r="A2771" s="1" t="s">
        <v>53</v>
      </c>
      <c r="B2771">
        <v>4</v>
      </c>
      <c r="C2771" s="1" t="s">
        <v>1350</v>
      </c>
      <c r="D2771" s="2">
        <v>45892</v>
      </c>
      <c r="E2771" s="1" t="s">
        <v>801</v>
      </c>
      <c r="F2771" s="1" t="s">
        <v>49</v>
      </c>
      <c r="G2771">
        <v>18</v>
      </c>
      <c r="H2771">
        <v>5</v>
      </c>
      <c r="I2771">
        <v>0</v>
      </c>
      <c r="J2771">
        <v>600</v>
      </c>
      <c r="K2771" s="1" t="s">
        <v>49</v>
      </c>
      <c r="L2771">
        <v>4</v>
      </c>
      <c r="M2771">
        <v>215.26</v>
      </c>
      <c r="N2771">
        <v>8.4500000000000011</v>
      </c>
      <c r="Q2771">
        <v>206.81</v>
      </c>
      <c r="R2771" s="1"/>
      <c r="V2771">
        <v>0</v>
      </c>
      <c r="W2771">
        <v>0</v>
      </c>
      <c r="AF2771">
        <v>0</v>
      </c>
      <c r="AG2771">
        <v>0</v>
      </c>
      <c r="AH2771">
        <v>0</v>
      </c>
      <c r="AI2771">
        <v>12</v>
      </c>
      <c r="AJ2771">
        <v>12</v>
      </c>
      <c r="AM2771">
        <v>0</v>
      </c>
    </row>
    <row r="2772" spans="1:39" x14ac:dyDescent="0.2">
      <c r="A2772" s="1" t="s">
        <v>53</v>
      </c>
      <c r="B2772">
        <v>4</v>
      </c>
      <c r="C2772" s="1" t="s">
        <v>848</v>
      </c>
      <c r="D2772" s="2">
        <v>45892</v>
      </c>
      <c r="E2772" s="1" t="s">
        <v>620</v>
      </c>
      <c r="F2772" s="1" t="s">
        <v>49</v>
      </c>
      <c r="G2772">
        <v>18</v>
      </c>
      <c r="H2772" t="s">
        <v>79</v>
      </c>
      <c r="I2772">
        <v>0</v>
      </c>
      <c r="J2772">
        <v>150</v>
      </c>
      <c r="K2772" s="1" t="s">
        <v>49</v>
      </c>
      <c r="L2772">
        <v>3</v>
      </c>
      <c r="M2772">
        <v>166.34</v>
      </c>
      <c r="N2772">
        <v>6.52</v>
      </c>
      <c r="Q2772">
        <v>159.82</v>
      </c>
      <c r="R2772" s="1"/>
      <c r="V2772">
        <v>0</v>
      </c>
      <c r="W2772">
        <v>0</v>
      </c>
      <c r="AF2772">
        <v>0</v>
      </c>
      <c r="AG2772">
        <v>0</v>
      </c>
      <c r="AH2772">
        <v>0</v>
      </c>
      <c r="AI2772">
        <v>12</v>
      </c>
      <c r="AJ2772">
        <v>12</v>
      </c>
      <c r="AM2772">
        <v>0</v>
      </c>
    </row>
    <row r="2773" spans="1:39" x14ac:dyDescent="0.2">
      <c r="A2773" s="1" t="s">
        <v>46</v>
      </c>
      <c r="B2773">
        <v>5</v>
      </c>
      <c r="C2773" s="1" t="s">
        <v>849</v>
      </c>
      <c r="D2773" s="2">
        <v>45892</v>
      </c>
      <c r="E2773" s="1" t="s">
        <v>779</v>
      </c>
      <c r="F2773" s="1" t="s">
        <v>49</v>
      </c>
      <c r="G2773">
        <v>14</v>
      </c>
      <c r="H2773" t="s">
        <v>134</v>
      </c>
      <c r="I2773">
        <v>0</v>
      </c>
      <c r="J2773">
        <v>500</v>
      </c>
      <c r="K2773" s="1" t="s">
        <v>49</v>
      </c>
      <c r="L2773">
        <v>13</v>
      </c>
      <c r="M2773">
        <v>557.91000000000008</v>
      </c>
      <c r="N2773">
        <v>18.2</v>
      </c>
      <c r="Q2773">
        <v>539.71</v>
      </c>
      <c r="R2773" s="1"/>
      <c r="V2773">
        <v>0</v>
      </c>
      <c r="W2773">
        <v>0</v>
      </c>
      <c r="AF2773">
        <v>0</v>
      </c>
      <c r="AG2773">
        <v>0</v>
      </c>
      <c r="AH2773">
        <v>0</v>
      </c>
      <c r="AI2773">
        <v>12</v>
      </c>
      <c r="AJ2773">
        <v>12</v>
      </c>
      <c r="AM2773">
        <v>0</v>
      </c>
    </row>
    <row r="2774" spans="1:39" x14ac:dyDescent="0.2">
      <c r="A2774" s="1" t="s">
        <v>53</v>
      </c>
      <c r="B2774">
        <v>5</v>
      </c>
      <c r="C2774" s="1" t="s">
        <v>87</v>
      </c>
      <c r="D2774" s="2">
        <v>45892</v>
      </c>
      <c r="E2774" s="1" t="s">
        <v>576</v>
      </c>
      <c r="F2774" s="1" t="s">
        <v>49</v>
      </c>
      <c r="G2774">
        <v>14</v>
      </c>
      <c r="H2774">
        <v>5</v>
      </c>
      <c r="I2774">
        <v>0</v>
      </c>
      <c r="J2774" t="s">
        <v>51</v>
      </c>
      <c r="K2774" s="1" t="s">
        <v>49</v>
      </c>
      <c r="L2774">
        <v>10</v>
      </c>
      <c r="M2774">
        <v>547.58999999999992</v>
      </c>
      <c r="N2774">
        <v>16.100000000000001</v>
      </c>
      <c r="Q2774">
        <v>531.4899999999999</v>
      </c>
      <c r="R2774" s="1"/>
      <c r="V2774">
        <v>0</v>
      </c>
      <c r="W2774">
        <v>0</v>
      </c>
      <c r="AF2774">
        <v>0</v>
      </c>
      <c r="AG2774">
        <v>0</v>
      </c>
      <c r="AH2774">
        <v>0</v>
      </c>
      <c r="AI2774">
        <v>12</v>
      </c>
      <c r="AJ2774">
        <v>12</v>
      </c>
      <c r="AM2774">
        <v>0</v>
      </c>
    </row>
    <row r="2775" spans="1:39" x14ac:dyDescent="0.2">
      <c r="A2775" s="1" t="s">
        <v>46</v>
      </c>
      <c r="B2775">
        <v>1</v>
      </c>
      <c r="C2775" s="1" t="s">
        <v>74</v>
      </c>
      <c r="D2775" s="2">
        <v>45893</v>
      </c>
      <c r="E2775" s="1" t="s">
        <v>576</v>
      </c>
      <c r="F2775" s="1" t="s">
        <v>49</v>
      </c>
      <c r="G2775">
        <v>4</v>
      </c>
      <c r="H2775" t="s">
        <v>76</v>
      </c>
      <c r="I2775">
        <v>0</v>
      </c>
      <c r="J2775" t="s">
        <v>51</v>
      </c>
      <c r="K2775" s="1" t="s">
        <v>49</v>
      </c>
      <c r="L2775">
        <v>8</v>
      </c>
      <c r="M2775">
        <v>135.58000000000001</v>
      </c>
      <c r="N2775">
        <v>3.2</v>
      </c>
      <c r="O2775">
        <v>36</v>
      </c>
      <c r="Q2775">
        <v>132.38000000000002</v>
      </c>
      <c r="R2775" s="1"/>
      <c r="V2775">
        <v>0</v>
      </c>
      <c r="W2775">
        <v>0</v>
      </c>
      <c r="AF2775">
        <v>0</v>
      </c>
      <c r="AG2775">
        <v>0</v>
      </c>
      <c r="AH2775">
        <v>0</v>
      </c>
      <c r="AI2775">
        <v>12</v>
      </c>
      <c r="AJ2775">
        <v>12</v>
      </c>
      <c r="AL2775">
        <v>2012</v>
      </c>
      <c r="AM2775">
        <v>0</v>
      </c>
    </row>
    <row r="2776" spans="1:39" x14ac:dyDescent="0.2">
      <c r="A2776" s="1" t="s">
        <v>53</v>
      </c>
      <c r="B2776">
        <v>1</v>
      </c>
      <c r="C2776" s="1" t="s">
        <v>74</v>
      </c>
      <c r="D2776" s="2">
        <v>45893</v>
      </c>
      <c r="E2776" s="1" t="s">
        <v>576</v>
      </c>
      <c r="F2776" s="1" t="s">
        <v>49</v>
      </c>
      <c r="G2776">
        <v>4</v>
      </c>
      <c r="H2776" t="s">
        <v>76</v>
      </c>
      <c r="I2776">
        <v>0</v>
      </c>
      <c r="J2776" t="s">
        <v>51</v>
      </c>
      <c r="K2776" s="1" t="s">
        <v>49</v>
      </c>
      <c r="L2776">
        <v>7</v>
      </c>
      <c r="M2776">
        <v>122.5</v>
      </c>
      <c r="N2776">
        <v>2.8000000000000003</v>
      </c>
      <c r="O2776">
        <v>19</v>
      </c>
      <c r="Q2776">
        <v>119.7</v>
      </c>
      <c r="R2776" s="1"/>
      <c r="V2776">
        <v>0</v>
      </c>
      <c r="W2776">
        <v>0</v>
      </c>
      <c r="AF2776">
        <v>0</v>
      </c>
      <c r="AG2776">
        <v>0</v>
      </c>
      <c r="AH2776">
        <v>0</v>
      </c>
      <c r="AI2776">
        <v>12</v>
      </c>
      <c r="AJ2776">
        <v>12</v>
      </c>
      <c r="AM2776">
        <v>0</v>
      </c>
    </row>
    <row r="2777" spans="1:39" x14ac:dyDescent="0.2">
      <c r="A2777" s="1" t="s">
        <v>46</v>
      </c>
      <c r="B2777">
        <v>2</v>
      </c>
      <c r="C2777" s="1" t="s">
        <v>109</v>
      </c>
      <c r="D2777" s="2">
        <v>45893</v>
      </c>
      <c r="E2777" s="1" t="s">
        <v>576</v>
      </c>
      <c r="F2777" s="1" t="s">
        <v>49</v>
      </c>
      <c r="G2777">
        <v>5</v>
      </c>
      <c r="H2777" t="s">
        <v>76</v>
      </c>
      <c r="I2777">
        <v>0</v>
      </c>
      <c r="J2777" t="s">
        <v>51</v>
      </c>
      <c r="K2777" s="1" t="s">
        <v>49</v>
      </c>
      <c r="L2777">
        <v>10</v>
      </c>
      <c r="M2777">
        <v>165.28999999999996</v>
      </c>
      <c r="N2777">
        <v>5</v>
      </c>
      <c r="Q2777">
        <v>160.28999999999996</v>
      </c>
      <c r="R2777" s="1"/>
      <c r="V2777">
        <v>0</v>
      </c>
      <c r="W2777">
        <v>0</v>
      </c>
      <c r="AF2777">
        <v>0</v>
      </c>
      <c r="AG2777">
        <v>0</v>
      </c>
      <c r="AH2777">
        <v>0</v>
      </c>
      <c r="AI2777">
        <v>12</v>
      </c>
      <c r="AJ2777">
        <v>12</v>
      </c>
      <c r="AM2777">
        <v>0</v>
      </c>
    </row>
    <row r="2778" spans="1:39" x14ac:dyDescent="0.2">
      <c r="A2778" s="1" t="s">
        <v>53</v>
      </c>
      <c r="B2778">
        <v>2</v>
      </c>
      <c r="C2778" s="1" t="s">
        <v>109</v>
      </c>
      <c r="D2778" s="2">
        <v>45893</v>
      </c>
      <c r="E2778" s="1" t="s">
        <v>576</v>
      </c>
      <c r="F2778" s="1" t="s">
        <v>49</v>
      </c>
      <c r="G2778">
        <v>5</v>
      </c>
      <c r="H2778" t="s">
        <v>76</v>
      </c>
      <c r="I2778">
        <v>0</v>
      </c>
      <c r="J2778" t="s">
        <v>51</v>
      </c>
      <c r="K2778" s="1" t="s">
        <v>49</v>
      </c>
      <c r="L2778">
        <v>10</v>
      </c>
      <c r="M2778">
        <v>181.14999999999998</v>
      </c>
      <c r="N2778">
        <v>5</v>
      </c>
      <c r="Q2778">
        <v>176.14999999999998</v>
      </c>
      <c r="R2778" s="1"/>
      <c r="V2778">
        <v>0</v>
      </c>
      <c r="W2778">
        <v>0</v>
      </c>
      <c r="AF2778">
        <v>0</v>
      </c>
      <c r="AG2778">
        <v>0</v>
      </c>
      <c r="AH2778">
        <v>0</v>
      </c>
      <c r="AI2778">
        <v>12</v>
      </c>
      <c r="AJ2778">
        <v>12</v>
      </c>
      <c r="AM2778">
        <v>0</v>
      </c>
    </row>
    <row r="2779" spans="1:39" x14ac:dyDescent="0.2">
      <c r="A2779" s="1" t="s">
        <v>46</v>
      </c>
      <c r="B2779">
        <v>3</v>
      </c>
      <c r="C2779" s="1" t="s">
        <v>55</v>
      </c>
      <c r="D2779" s="2">
        <v>45893</v>
      </c>
      <c r="E2779" s="1" t="s">
        <v>576</v>
      </c>
      <c r="F2779" s="1" t="s">
        <v>49</v>
      </c>
      <c r="G2779">
        <v>7</v>
      </c>
      <c r="H2779">
        <v>5</v>
      </c>
      <c r="I2779">
        <v>0</v>
      </c>
      <c r="J2779" t="s">
        <v>51</v>
      </c>
      <c r="K2779" s="1" t="s">
        <v>49</v>
      </c>
      <c r="L2779">
        <v>8</v>
      </c>
      <c r="M2779">
        <v>306.71000000000004</v>
      </c>
      <c r="N2779">
        <v>7.2</v>
      </c>
      <c r="Q2779">
        <v>299.51000000000005</v>
      </c>
      <c r="R2779" s="1"/>
      <c r="V2779">
        <v>0</v>
      </c>
      <c r="W2779">
        <v>0</v>
      </c>
      <c r="AF2779">
        <v>0</v>
      </c>
      <c r="AG2779">
        <v>0</v>
      </c>
      <c r="AH2779">
        <v>0</v>
      </c>
      <c r="AI2779">
        <v>12</v>
      </c>
      <c r="AJ2779">
        <v>12</v>
      </c>
      <c r="AM2779">
        <v>0</v>
      </c>
    </row>
    <row r="2780" spans="1:39" x14ac:dyDescent="0.2">
      <c r="A2780" s="1" t="s">
        <v>53</v>
      </c>
      <c r="B2780">
        <v>3</v>
      </c>
      <c r="C2780" s="1" t="s">
        <v>800</v>
      </c>
      <c r="D2780" s="2">
        <v>45893</v>
      </c>
      <c r="E2780" s="1" t="s">
        <v>801</v>
      </c>
      <c r="F2780" s="1" t="s">
        <v>49</v>
      </c>
      <c r="G2780">
        <v>8</v>
      </c>
      <c r="H2780">
        <v>4.5</v>
      </c>
      <c r="I2780">
        <v>0</v>
      </c>
      <c r="J2780">
        <v>300</v>
      </c>
      <c r="K2780" s="1" t="s">
        <v>49</v>
      </c>
      <c r="L2780">
        <v>2</v>
      </c>
      <c r="M2780">
        <v>67.989999999999995</v>
      </c>
      <c r="N2780">
        <v>1.8</v>
      </c>
      <c r="Q2780">
        <v>66.19</v>
      </c>
      <c r="R2780" s="1"/>
      <c r="V2780">
        <v>0</v>
      </c>
      <c r="W2780">
        <v>0</v>
      </c>
      <c r="AF2780">
        <v>0</v>
      </c>
      <c r="AG2780">
        <v>0</v>
      </c>
      <c r="AH2780">
        <v>0</v>
      </c>
      <c r="AI2780">
        <v>12</v>
      </c>
      <c r="AJ2780">
        <v>12</v>
      </c>
      <c r="AM2780">
        <v>0</v>
      </c>
    </row>
    <row r="2781" spans="1:39" x14ac:dyDescent="0.2">
      <c r="A2781" s="1" t="s">
        <v>53</v>
      </c>
      <c r="B2781">
        <v>3</v>
      </c>
      <c r="C2781" s="1" t="s">
        <v>2165</v>
      </c>
      <c r="D2781" s="2">
        <v>45893</v>
      </c>
      <c r="E2781" s="1" t="s">
        <v>51</v>
      </c>
      <c r="F2781" s="1" t="s">
        <v>51</v>
      </c>
      <c r="G2781" t="s">
        <v>51</v>
      </c>
      <c r="H2781" t="s">
        <v>51</v>
      </c>
      <c r="I2781" t="s">
        <v>51</v>
      </c>
      <c r="J2781" t="s">
        <v>51</v>
      </c>
      <c r="K2781" s="1" t="s">
        <v>49</v>
      </c>
      <c r="L2781">
        <v>7</v>
      </c>
      <c r="M2781">
        <v>223.19</v>
      </c>
      <c r="N2781">
        <v>6.3</v>
      </c>
      <c r="Q2781">
        <v>216.89</v>
      </c>
      <c r="R2781" s="1"/>
      <c r="V2781">
        <v>0</v>
      </c>
      <c r="W2781">
        <v>0</v>
      </c>
      <c r="AF2781">
        <v>0</v>
      </c>
      <c r="AG2781">
        <v>0</v>
      </c>
      <c r="AH2781">
        <v>0</v>
      </c>
      <c r="AI2781">
        <v>12</v>
      </c>
      <c r="AJ2781">
        <v>12</v>
      </c>
      <c r="AM2781">
        <v>0</v>
      </c>
    </row>
    <row r="2782" spans="1:39" x14ac:dyDescent="0.2">
      <c r="A2782" s="1" t="s">
        <v>46</v>
      </c>
      <c r="B2782">
        <v>4</v>
      </c>
      <c r="C2782" s="1" t="s">
        <v>1350</v>
      </c>
      <c r="D2782" s="2">
        <v>45893</v>
      </c>
      <c r="E2782" s="1" t="s">
        <v>801</v>
      </c>
      <c r="F2782" s="1" t="s">
        <v>49</v>
      </c>
      <c r="G2782">
        <v>18</v>
      </c>
      <c r="H2782">
        <v>5</v>
      </c>
      <c r="I2782">
        <v>0</v>
      </c>
      <c r="J2782">
        <v>600</v>
      </c>
      <c r="K2782" s="1" t="s">
        <v>49</v>
      </c>
      <c r="L2782">
        <v>9</v>
      </c>
      <c r="M2782">
        <v>519.28</v>
      </c>
      <c r="N2782">
        <v>18.900000000000002</v>
      </c>
      <c r="Q2782">
        <v>500.38</v>
      </c>
      <c r="R2782" s="1"/>
      <c r="S2782">
        <v>15</v>
      </c>
      <c r="V2782">
        <v>15</v>
      </c>
      <c r="W2782">
        <v>0.25</v>
      </c>
      <c r="Y2782">
        <v>15</v>
      </c>
      <c r="AF2782">
        <v>15</v>
      </c>
      <c r="AG2782">
        <v>0.25</v>
      </c>
      <c r="AH2782">
        <v>0.5</v>
      </c>
      <c r="AI2782">
        <v>11.5</v>
      </c>
      <c r="AJ2782">
        <v>12</v>
      </c>
      <c r="AM2782">
        <v>0</v>
      </c>
    </row>
    <row r="2783" spans="1:39" x14ac:dyDescent="0.2">
      <c r="A2783" s="1" t="s">
        <v>46</v>
      </c>
      <c r="B2783">
        <v>4</v>
      </c>
      <c r="C2783" s="1" t="s">
        <v>798</v>
      </c>
      <c r="D2783" s="2">
        <v>45893</v>
      </c>
      <c r="E2783" s="1" t="s">
        <v>799</v>
      </c>
      <c r="F2783" s="1" t="s">
        <v>49</v>
      </c>
      <c r="G2783">
        <v>18</v>
      </c>
      <c r="H2783">
        <v>4.5</v>
      </c>
      <c r="I2783">
        <v>0</v>
      </c>
      <c r="J2783">
        <v>200</v>
      </c>
      <c r="K2783" s="1" t="s">
        <v>49</v>
      </c>
      <c r="L2783">
        <v>2</v>
      </c>
      <c r="M2783">
        <v>113.53</v>
      </c>
      <c r="N2783">
        <v>5.5</v>
      </c>
      <c r="Q2783">
        <v>108.03</v>
      </c>
      <c r="R2783" s="1"/>
      <c r="V2783">
        <v>0</v>
      </c>
      <c r="W2783">
        <v>0</v>
      </c>
      <c r="AF2783">
        <v>0</v>
      </c>
      <c r="AG2783">
        <v>0</v>
      </c>
      <c r="AH2783">
        <v>0</v>
      </c>
      <c r="AI2783">
        <v>12</v>
      </c>
      <c r="AJ2783">
        <v>12</v>
      </c>
      <c r="AM2783">
        <v>0</v>
      </c>
    </row>
    <row r="2784" spans="1:39" x14ac:dyDescent="0.2">
      <c r="A2784" s="1" t="s">
        <v>46</v>
      </c>
      <c r="B2784">
        <v>4</v>
      </c>
      <c r="C2784" s="1" t="s">
        <v>850</v>
      </c>
      <c r="D2784" s="2">
        <v>45893</v>
      </c>
      <c r="E2784" s="1" t="s">
        <v>851</v>
      </c>
      <c r="F2784" s="1" t="s">
        <v>49</v>
      </c>
      <c r="G2784">
        <v>24</v>
      </c>
      <c r="H2784" t="s">
        <v>134</v>
      </c>
      <c r="I2784" t="s">
        <v>135</v>
      </c>
      <c r="J2784">
        <v>500</v>
      </c>
      <c r="K2784" s="1" t="s">
        <v>49</v>
      </c>
      <c r="L2784">
        <v>1</v>
      </c>
      <c r="M2784">
        <v>38.369999999999997</v>
      </c>
      <c r="N2784">
        <v>2.8</v>
      </c>
      <c r="Q2784">
        <v>35.57</v>
      </c>
      <c r="R2784" s="1"/>
      <c r="V2784">
        <v>0</v>
      </c>
      <c r="W2784">
        <v>0</v>
      </c>
      <c r="AF2784">
        <v>0</v>
      </c>
      <c r="AG2784">
        <v>0</v>
      </c>
      <c r="AH2784">
        <v>0</v>
      </c>
      <c r="AI2784">
        <v>12</v>
      </c>
      <c r="AJ2784">
        <v>12</v>
      </c>
      <c r="AM2784">
        <v>0</v>
      </c>
    </row>
    <row r="2785" spans="1:42" x14ac:dyDescent="0.2">
      <c r="A2785" s="1" t="s">
        <v>53</v>
      </c>
      <c r="B2785">
        <v>4</v>
      </c>
      <c r="C2785" s="1" t="s">
        <v>850</v>
      </c>
      <c r="D2785" s="2">
        <v>45893</v>
      </c>
      <c r="E2785" s="1" t="s">
        <v>851</v>
      </c>
      <c r="F2785" s="1" t="s">
        <v>49</v>
      </c>
      <c r="G2785">
        <v>24</v>
      </c>
      <c r="H2785" t="s">
        <v>134</v>
      </c>
      <c r="I2785" t="s">
        <v>135</v>
      </c>
      <c r="J2785">
        <v>500</v>
      </c>
      <c r="K2785" s="1" t="s">
        <v>49</v>
      </c>
      <c r="L2785">
        <v>9</v>
      </c>
      <c r="M2785">
        <v>460.35</v>
      </c>
      <c r="N2785">
        <v>25.2</v>
      </c>
      <c r="Q2785">
        <v>435.15000000000003</v>
      </c>
      <c r="R2785" s="1"/>
      <c r="S2785">
        <v>20</v>
      </c>
      <c r="V2785">
        <v>20</v>
      </c>
      <c r="W2785">
        <v>0.33333333333333331</v>
      </c>
      <c r="Y2785">
        <v>30</v>
      </c>
      <c r="AF2785">
        <v>30</v>
      </c>
      <c r="AG2785">
        <v>0.5</v>
      </c>
      <c r="AH2785">
        <v>0.83333333333333326</v>
      </c>
      <c r="AI2785">
        <v>11.166666666666666</v>
      </c>
      <c r="AJ2785">
        <v>12</v>
      </c>
      <c r="AM2785">
        <v>0</v>
      </c>
    </row>
    <row r="2786" spans="1:42" x14ac:dyDescent="0.2">
      <c r="A2786" s="1" t="s">
        <v>53</v>
      </c>
      <c r="B2786">
        <v>4</v>
      </c>
      <c r="C2786" s="1" t="s">
        <v>852</v>
      </c>
      <c r="D2786" s="2">
        <v>45893</v>
      </c>
      <c r="E2786" s="1" t="s">
        <v>801</v>
      </c>
      <c r="F2786" s="1" t="s">
        <v>49</v>
      </c>
      <c r="G2786">
        <v>20</v>
      </c>
      <c r="H2786">
        <v>4.5</v>
      </c>
      <c r="I2786">
        <v>0</v>
      </c>
      <c r="J2786">
        <v>100</v>
      </c>
      <c r="K2786" s="1" t="s">
        <v>49</v>
      </c>
      <c r="L2786">
        <v>2</v>
      </c>
      <c r="M2786">
        <v>104.5</v>
      </c>
      <c r="N2786">
        <v>4.8</v>
      </c>
      <c r="Q2786">
        <v>99.7</v>
      </c>
      <c r="R2786" s="1"/>
      <c r="V2786">
        <v>0</v>
      </c>
      <c r="W2786">
        <v>0</v>
      </c>
      <c r="AF2786">
        <v>0</v>
      </c>
      <c r="AG2786">
        <v>0</v>
      </c>
      <c r="AH2786">
        <v>0</v>
      </c>
      <c r="AI2786">
        <v>12</v>
      </c>
      <c r="AJ2786">
        <v>12</v>
      </c>
      <c r="AM2786">
        <v>0</v>
      </c>
    </row>
    <row r="2787" spans="1:42" x14ac:dyDescent="0.2">
      <c r="A2787" s="1" t="s">
        <v>53</v>
      </c>
      <c r="B2787">
        <v>4</v>
      </c>
      <c r="C2787" s="1" t="s">
        <v>853</v>
      </c>
      <c r="D2787" s="2">
        <v>45893</v>
      </c>
      <c r="E2787" s="1" t="s">
        <v>658</v>
      </c>
      <c r="F2787" s="1" t="s">
        <v>49</v>
      </c>
      <c r="G2787">
        <v>20</v>
      </c>
      <c r="H2787" t="s">
        <v>134</v>
      </c>
      <c r="I2787" t="s">
        <v>135</v>
      </c>
      <c r="J2787">
        <v>0</v>
      </c>
      <c r="K2787" s="1" t="s">
        <v>49</v>
      </c>
      <c r="L2787">
        <v>2</v>
      </c>
      <c r="M2787">
        <v>86.58</v>
      </c>
      <c r="N2787">
        <v>4.8</v>
      </c>
      <c r="Q2787">
        <v>81.78</v>
      </c>
      <c r="R2787" s="1"/>
      <c r="V2787">
        <v>0</v>
      </c>
      <c r="W2787">
        <v>0</v>
      </c>
      <c r="AF2787">
        <v>0</v>
      </c>
      <c r="AG2787">
        <v>0</v>
      </c>
      <c r="AH2787">
        <v>0</v>
      </c>
      <c r="AI2787">
        <v>12</v>
      </c>
      <c r="AJ2787">
        <v>12</v>
      </c>
      <c r="AM2787">
        <v>0</v>
      </c>
    </row>
    <row r="2788" spans="1:42" x14ac:dyDescent="0.2">
      <c r="A2788" s="1" t="s">
        <v>46</v>
      </c>
      <c r="B2788">
        <v>5</v>
      </c>
      <c r="C2788" s="1" t="s">
        <v>87</v>
      </c>
      <c r="D2788" s="2">
        <v>45893</v>
      </c>
      <c r="E2788" s="1" t="s">
        <v>576</v>
      </c>
      <c r="F2788" s="1" t="s">
        <v>49</v>
      </c>
      <c r="G2788">
        <v>14</v>
      </c>
      <c r="H2788">
        <v>5</v>
      </c>
      <c r="I2788">
        <v>0</v>
      </c>
      <c r="J2788" t="s">
        <v>51</v>
      </c>
      <c r="K2788" s="1" t="s">
        <v>49</v>
      </c>
      <c r="L2788">
        <v>9</v>
      </c>
      <c r="M2788">
        <v>532.13</v>
      </c>
      <c r="N2788">
        <v>16.47</v>
      </c>
      <c r="Q2788">
        <v>515.66</v>
      </c>
      <c r="R2788" s="1"/>
      <c r="V2788">
        <v>0</v>
      </c>
      <c r="W2788">
        <v>0</v>
      </c>
      <c r="AF2788">
        <v>0</v>
      </c>
      <c r="AG2788">
        <v>0</v>
      </c>
      <c r="AH2788">
        <v>0</v>
      </c>
      <c r="AI2788">
        <v>12</v>
      </c>
      <c r="AJ2788">
        <v>12</v>
      </c>
      <c r="AM2788">
        <v>0</v>
      </c>
    </row>
    <row r="2789" spans="1:42" x14ac:dyDescent="0.2">
      <c r="A2789" s="1" t="s">
        <v>53</v>
      </c>
      <c r="B2789">
        <v>5</v>
      </c>
      <c r="C2789" s="1" t="s">
        <v>87</v>
      </c>
      <c r="D2789" s="2">
        <v>45893</v>
      </c>
      <c r="E2789" s="1" t="s">
        <v>576</v>
      </c>
      <c r="F2789" s="1" t="s">
        <v>49</v>
      </c>
      <c r="G2789">
        <v>14</v>
      </c>
      <c r="H2789">
        <v>5</v>
      </c>
      <c r="I2789">
        <v>0</v>
      </c>
      <c r="J2789" t="s">
        <v>51</v>
      </c>
      <c r="K2789" s="1" t="s">
        <v>49</v>
      </c>
      <c r="L2789">
        <v>12</v>
      </c>
      <c r="M2789">
        <v>508.30999999999995</v>
      </c>
      <c r="N2789">
        <v>14.399999999999999</v>
      </c>
      <c r="Q2789">
        <v>493.90999999999997</v>
      </c>
      <c r="R2789" s="1"/>
      <c r="V2789">
        <v>0</v>
      </c>
      <c r="W2789">
        <v>0</v>
      </c>
      <c r="AD2789">
        <v>40</v>
      </c>
      <c r="AF2789">
        <v>40</v>
      </c>
      <c r="AG2789">
        <v>0.66666666666666663</v>
      </c>
      <c r="AH2789">
        <v>0.66666666666666663</v>
      </c>
      <c r="AI2789">
        <v>11.333333333333334</v>
      </c>
      <c r="AJ2789">
        <v>12</v>
      </c>
      <c r="AM2789">
        <v>0</v>
      </c>
    </row>
    <row r="2790" spans="1:42" x14ac:dyDescent="0.2">
      <c r="A2790" s="1" t="s">
        <v>46</v>
      </c>
      <c r="B2790">
        <v>1</v>
      </c>
      <c r="C2790" s="1" t="s">
        <v>47</v>
      </c>
      <c r="D2790" s="2">
        <v>45894</v>
      </c>
      <c r="E2790" s="1" t="s">
        <v>576</v>
      </c>
      <c r="F2790" s="1" t="s">
        <v>49</v>
      </c>
      <c r="G2790">
        <v>3</v>
      </c>
      <c r="H2790" t="s">
        <v>76</v>
      </c>
      <c r="I2790">
        <v>0</v>
      </c>
      <c r="J2790" t="s">
        <v>51</v>
      </c>
      <c r="K2790" s="1" t="s">
        <v>49</v>
      </c>
      <c r="L2790">
        <v>3</v>
      </c>
      <c r="M2790">
        <v>44.86</v>
      </c>
      <c r="N2790">
        <v>0.89999999999999991</v>
      </c>
      <c r="O2790">
        <v>19.5</v>
      </c>
      <c r="Q2790">
        <v>43.96</v>
      </c>
      <c r="R2790" s="1"/>
      <c r="S2790">
        <v>10</v>
      </c>
      <c r="V2790">
        <v>10</v>
      </c>
      <c r="W2790">
        <v>0.16666666666666666</v>
      </c>
      <c r="AD2790">
        <v>20</v>
      </c>
      <c r="AF2790">
        <v>20</v>
      </c>
      <c r="AG2790">
        <v>0.33333333333333331</v>
      </c>
      <c r="AH2790">
        <v>0.5</v>
      </c>
      <c r="AI2790">
        <v>11.5</v>
      </c>
      <c r="AJ2790">
        <v>12</v>
      </c>
      <c r="AM2790">
        <v>0</v>
      </c>
      <c r="AN2790">
        <v>44.86</v>
      </c>
      <c r="AO2790">
        <v>398</v>
      </c>
      <c r="AP2790">
        <v>35</v>
      </c>
    </row>
    <row r="2791" spans="1:42" x14ac:dyDescent="0.2">
      <c r="A2791" s="1" t="s">
        <v>46</v>
      </c>
      <c r="B2791">
        <v>1</v>
      </c>
      <c r="C2791" s="1" t="s">
        <v>74</v>
      </c>
      <c r="D2791" s="2">
        <v>45894</v>
      </c>
      <c r="E2791" s="1" t="s">
        <v>576</v>
      </c>
      <c r="F2791" s="1" t="s">
        <v>49</v>
      </c>
      <c r="G2791">
        <v>4</v>
      </c>
      <c r="H2791" t="s">
        <v>76</v>
      </c>
      <c r="I2791">
        <v>0</v>
      </c>
      <c r="J2791" t="s">
        <v>51</v>
      </c>
      <c r="K2791" s="1" t="s">
        <v>49</v>
      </c>
      <c r="L2791">
        <v>7</v>
      </c>
      <c r="M2791">
        <v>108.67</v>
      </c>
      <c r="N2791">
        <v>2.8000000000000003</v>
      </c>
      <c r="Q2791">
        <v>105.87</v>
      </c>
      <c r="R2791" s="1"/>
      <c r="V2791">
        <v>0</v>
      </c>
      <c r="W2791">
        <v>0</v>
      </c>
      <c r="AF2791">
        <v>0</v>
      </c>
      <c r="AG2791">
        <v>0</v>
      </c>
      <c r="AH2791">
        <v>0</v>
      </c>
      <c r="AI2791">
        <v>12</v>
      </c>
      <c r="AJ2791">
        <v>12</v>
      </c>
      <c r="AM2791">
        <v>0</v>
      </c>
      <c r="AN2791">
        <v>108.67</v>
      </c>
      <c r="AP2791">
        <v>35</v>
      </c>
    </row>
    <row r="2792" spans="1:42" x14ac:dyDescent="0.2">
      <c r="A2792" s="1" t="s">
        <v>53</v>
      </c>
      <c r="B2792">
        <v>1</v>
      </c>
      <c r="C2792" s="1" t="s">
        <v>47</v>
      </c>
      <c r="D2792" s="2">
        <v>45894</v>
      </c>
      <c r="E2792" s="1" t="s">
        <v>576</v>
      </c>
      <c r="F2792" s="1" t="s">
        <v>49</v>
      </c>
      <c r="G2792">
        <v>3</v>
      </c>
      <c r="H2792" t="s">
        <v>76</v>
      </c>
      <c r="I2792">
        <v>0</v>
      </c>
      <c r="J2792" t="s">
        <v>51</v>
      </c>
      <c r="K2792" s="1" t="s">
        <v>49</v>
      </c>
      <c r="L2792">
        <v>11</v>
      </c>
      <c r="M2792">
        <v>170.69</v>
      </c>
      <c r="N2792">
        <v>3.3</v>
      </c>
      <c r="O2792">
        <v>28.5</v>
      </c>
      <c r="Q2792">
        <v>167.39</v>
      </c>
      <c r="R2792" s="1"/>
      <c r="V2792">
        <v>0</v>
      </c>
      <c r="W2792">
        <v>0</v>
      </c>
      <c r="AF2792">
        <v>0</v>
      </c>
      <c r="AG2792">
        <v>0</v>
      </c>
      <c r="AH2792">
        <v>0</v>
      </c>
      <c r="AI2792">
        <v>12</v>
      </c>
      <c r="AJ2792">
        <v>12</v>
      </c>
      <c r="AL2792">
        <v>2148</v>
      </c>
      <c r="AM2792">
        <v>0</v>
      </c>
      <c r="AN2792">
        <v>170.69</v>
      </c>
      <c r="AP2792">
        <v>35</v>
      </c>
    </row>
    <row r="2793" spans="1:42" x14ac:dyDescent="0.2">
      <c r="A2793" s="1" t="s">
        <v>46</v>
      </c>
      <c r="B2793">
        <v>2</v>
      </c>
      <c r="C2793" s="1" t="s">
        <v>109</v>
      </c>
      <c r="D2793" s="2">
        <v>45894</v>
      </c>
      <c r="E2793" s="1" t="s">
        <v>576</v>
      </c>
      <c r="F2793" s="1" t="s">
        <v>49</v>
      </c>
      <c r="G2793">
        <v>5</v>
      </c>
      <c r="H2793" t="s">
        <v>76</v>
      </c>
      <c r="I2793">
        <v>0</v>
      </c>
      <c r="J2793" t="s">
        <v>51</v>
      </c>
      <c r="K2793" s="1" t="s">
        <v>49</v>
      </c>
      <c r="L2793">
        <v>6</v>
      </c>
      <c r="M2793">
        <v>117.07000000000001</v>
      </c>
      <c r="N2793">
        <v>3</v>
      </c>
      <c r="Q2793">
        <v>114.07000000000001</v>
      </c>
      <c r="R2793" s="1"/>
      <c r="S2793">
        <v>20</v>
      </c>
      <c r="V2793">
        <v>20</v>
      </c>
      <c r="W2793">
        <v>0.33333333333333331</v>
      </c>
      <c r="AF2793">
        <v>0</v>
      </c>
      <c r="AG2793">
        <v>0</v>
      </c>
      <c r="AH2793">
        <v>0.33333333333333331</v>
      </c>
      <c r="AI2793">
        <v>11.666666666666666</v>
      </c>
      <c r="AJ2793">
        <v>12</v>
      </c>
      <c r="AM2793">
        <v>0</v>
      </c>
      <c r="AN2793">
        <v>117.07</v>
      </c>
      <c r="AP2793">
        <v>35</v>
      </c>
    </row>
    <row r="2794" spans="1:42" x14ac:dyDescent="0.2">
      <c r="A2794" s="1" t="s">
        <v>46</v>
      </c>
      <c r="B2794">
        <v>2</v>
      </c>
      <c r="C2794" s="1" t="s">
        <v>74</v>
      </c>
      <c r="D2794" s="2">
        <v>45894</v>
      </c>
      <c r="E2794" s="1" t="s">
        <v>576</v>
      </c>
      <c r="F2794" s="1" t="s">
        <v>49</v>
      </c>
      <c r="G2794">
        <v>4</v>
      </c>
      <c r="H2794" t="s">
        <v>76</v>
      </c>
      <c r="I2794">
        <v>0</v>
      </c>
      <c r="J2794" t="s">
        <v>51</v>
      </c>
      <c r="K2794" s="1" t="s">
        <v>49</v>
      </c>
      <c r="L2794">
        <v>3</v>
      </c>
      <c r="M2794">
        <v>47.75</v>
      </c>
      <c r="N2794">
        <v>1.2000000000000002</v>
      </c>
      <c r="Q2794">
        <v>46.55</v>
      </c>
      <c r="R2794" s="1"/>
      <c r="V2794">
        <v>0</v>
      </c>
      <c r="W2794">
        <v>0</v>
      </c>
      <c r="AF2794">
        <v>0</v>
      </c>
      <c r="AG2794">
        <v>0</v>
      </c>
      <c r="AH2794">
        <v>0</v>
      </c>
      <c r="AI2794">
        <v>12</v>
      </c>
      <c r="AJ2794">
        <v>12</v>
      </c>
      <c r="AM2794">
        <v>0</v>
      </c>
      <c r="AN2794">
        <v>47.75</v>
      </c>
      <c r="AP2794">
        <v>35</v>
      </c>
    </row>
    <row r="2795" spans="1:42" x14ac:dyDescent="0.2">
      <c r="A2795" s="1" t="s">
        <v>53</v>
      </c>
      <c r="B2795">
        <v>2</v>
      </c>
      <c r="C2795" s="1" t="s">
        <v>74</v>
      </c>
      <c r="D2795" s="2">
        <v>45894</v>
      </c>
      <c r="E2795" s="1" t="s">
        <v>576</v>
      </c>
      <c r="F2795" s="1" t="s">
        <v>49</v>
      </c>
      <c r="G2795">
        <v>4</v>
      </c>
      <c r="H2795" t="s">
        <v>76</v>
      </c>
      <c r="I2795">
        <v>0</v>
      </c>
      <c r="J2795" t="s">
        <v>51</v>
      </c>
      <c r="K2795" s="1" t="s">
        <v>49</v>
      </c>
      <c r="L2795">
        <v>10</v>
      </c>
      <c r="M2795">
        <v>148.20999999999998</v>
      </c>
      <c r="N2795">
        <v>4</v>
      </c>
      <c r="Q2795">
        <v>144.20999999999998</v>
      </c>
      <c r="R2795" s="1"/>
      <c r="V2795">
        <v>0</v>
      </c>
      <c r="W2795">
        <v>0</v>
      </c>
      <c r="AF2795">
        <v>0</v>
      </c>
      <c r="AG2795">
        <v>0</v>
      </c>
      <c r="AH2795">
        <v>0</v>
      </c>
      <c r="AI2795">
        <v>12</v>
      </c>
      <c r="AJ2795">
        <v>12</v>
      </c>
      <c r="AM2795">
        <v>0</v>
      </c>
      <c r="AN2795">
        <v>148.20999999999998</v>
      </c>
      <c r="AP2795">
        <v>35</v>
      </c>
    </row>
    <row r="2796" spans="1:42" x14ac:dyDescent="0.2">
      <c r="A2796" s="1" t="s">
        <v>46</v>
      </c>
      <c r="B2796">
        <v>3</v>
      </c>
      <c r="C2796" s="1" t="s">
        <v>2165</v>
      </c>
      <c r="D2796" s="2">
        <v>45894</v>
      </c>
      <c r="E2796" s="1" t="s">
        <v>51</v>
      </c>
      <c r="F2796" s="1"/>
      <c r="K2796" s="1" t="s">
        <v>49</v>
      </c>
      <c r="L2796">
        <v>6</v>
      </c>
      <c r="M2796">
        <v>246.2</v>
      </c>
      <c r="N2796">
        <v>6</v>
      </c>
      <c r="Q2796">
        <v>240.2</v>
      </c>
      <c r="R2796" s="1"/>
      <c r="V2796">
        <v>0</v>
      </c>
      <c r="W2796">
        <v>0</v>
      </c>
      <c r="AF2796">
        <v>0</v>
      </c>
      <c r="AG2796">
        <v>0</v>
      </c>
      <c r="AH2796">
        <v>0</v>
      </c>
      <c r="AI2796">
        <v>12</v>
      </c>
      <c r="AJ2796">
        <v>12</v>
      </c>
      <c r="AM2796">
        <v>0</v>
      </c>
      <c r="AN2796">
        <v>246.2</v>
      </c>
      <c r="AP2796">
        <v>35</v>
      </c>
    </row>
    <row r="2797" spans="1:42" x14ac:dyDescent="0.2">
      <c r="A2797" s="1" t="s">
        <v>53</v>
      </c>
      <c r="B2797">
        <v>3</v>
      </c>
      <c r="C2797" s="1" t="s">
        <v>2165</v>
      </c>
      <c r="D2797" s="2">
        <v>45894</v>
      </c>
      <c r="E2797" s="1" t="s">
        <v>51</v>
      </c>
      <c r="F2797" s="1"/>
      <c r="K2797" s="1" t="s">
        <v>49</v>
      </c>
      <c r="L2797">
        <v>5</v>
      </c>
      <c r="M2797">
        <v>161.71</v>
      </c>
      <c r="N2797">
        <v>3.5</v>
      </c>
      <c r="Q2797">
        <v>158.21</v>
      </c>
      <c r="R2797" s="1"/>
      <c r="S2797">
        <v>20</v>
      </c>
      <c r="V2797">
        <v>20</v>
      </c>
      <c r="W2797">
        <v>0.33333333333333331</v>
      </c>
      <c r="AF2797">
        <v>0</v>
      </c>
      <c r="AG2797">
        <v>0</v>
      </c>
      <c r="AH2797">
        <v>0.33333333333333331</v>
      </c>
      <c r="AI2797">
        <v>11.666666666666666</v>
      </c>
      <c r="AJ2797">
        <v>12</v>
      </c>
      <c r="AM2797">
        <v>0</v>
      </c>
      <c r="AN2797">
        <v>161.71</v>
      </c>
      <c r="AP2797">
        <v>35</v>
      </c>
    </row>
    <row r="2798" spans="1:42" x14ac:dyDescent="0.2">
      <c r="A2798" s="1" t="s">
        <v>53</v>
      </c>
      <c r="B2798">
        <v>3</v>
      </c>
      <c r="C2798" s="1" t="s">
        <v>2166</v>
      </c>
      <c r="D2798" s="2">
        <v>45894</v>
      </c>
      <c r="E2798" s="1" t="s">
        <v>51</v>
      </c>
      <c r="F2798" s="1"/>
      <c r="K2798" s="1" t="s">
        <v>49</v>
      </c>
      <c r="L2798">
        <v>4</v>
      </c>
      <c r="M2798">
        <v>118.15</v>
      </c>
      <c r="N2798">
        <v>3.6</v>
      </c>
      <c r="Q2798">
        <v>114.55000000000001</v>
      </c>
      <c r="R2798" s="1"/>
      <c r="V2798">
        <v>0</v>
      </c>
      <c r="W2798">
        <v>0</v>
      </c>
      <c r="AF2798">
        <v>0</v>
      </c>
      <c r="AG2798">
        <v>0</v>
      </c>
      <c r="AH2798">
        <v>0</v>
      </c>
      <c r="AI2798">
        <v>12</v>
      </c>
      <c r="AJ2798">
        <v>12</v>
      </c>
      <c r="AM2798">
        <v>0</v>
      </c>
      <c r="AN2798">
        <v>118.15</v>
      </c>
      <c r="AP2798">
        <v>35</v>
      </c>
    </row>
    <row r="2799" spans="1:42" x14ac:dyDescent="0.2">
      <c r="A2799" s="1" t="s">
        <v>46</v>
      </c>
      <c r="B2799">
        <v>4</v>
      </c>
      <c r="C2799" s="1" t="s">
        <v>853</v>
      </c>
      <c r="D2799" s="2">
        <v>45894</v>
      </c>
      <c r="E2799" s="1" t="s">
        <v>658</v>
      </c>
      <c r="F2799" s="1" t="s">
        <v>49</v>
      </c>
      <c r="G2799">
        <v>20</v>
      </c>
      <c r="H2799" t="s">
        <v>134</v>
      </c>
      <c r="I2799" t="s">
        <v>135</v>
      </c>
      <c r="J2799">
        <v>0</v>
      </c>
      <c r="K2799" s="1" t="s">
        <v>49</v>
      </c>
      <c r="L2799">
        <v>11</v>
      </c>
      <c r="M2799">
        <v>610.85</v>
      </c>
      <c r="N2799">
        <v>24.360000000000003</v>
      </c>
      <c r="Q2799">
        <v>586.49</v>
      </c>
      <c r="R2799" s="1"/>
      <c r="S2799">
        <v>20</v>
      </c>
      <c r="V2799">
        <v>20</v>
      </c>
      <c r="W2799">
        <v>0.33333333333333331</v>
      </c>
      <c r="AF2799">
        <v>0</v>
      </c>
      <c r="AG2799">
        <v>0</v>
      </c>
      <c r="AH2799">
        <v>0.33333333333333331</v>
      </c>
      <c r="AI2799">
        <v>11.666666666666666</v>
      </c>
      <c r="AJ2799">
        <v>12</v>
      </c>
      <c r="AM2799">
        <v>0</v>
      </c>
      <c r="AN2799">
        <v>610.85</v>
      </c>
      <c r="AP2799">
        <v>35</v>
      </c>
    </row>
    <row r="2800" spans="1:42" x14ac:dyDescent="0.2">
      <c r="A2800" s="1" t="s">
        <v>46</v>
      </c>
      <c r="B2800">
        <v>4</v>
      </c>
      <c r="C2800" s="1" t="s">
        <v>2154</v>
      </c>
      <c r="D2800" s="2">
        <v>45894</v>
      </c>
      <c r="E2800" s="1" t="s">
        <v>1346</v>
      </c>
      <c r="F2800" s="1" t="s">
        <v>1346</v>
      </c>
      <c r="G2800">
        <v>0</v>
      </c>
      <c r="H2800" t="s">
        <v>51</v>
      </c>
      <c r="I2800">
        <v>0</v>
      </c>
      <c r="J2800">
        <v>1000</v>
      </c>
      <c r="K2800" s="1" t="s">
        <v>49</v>
      </c>
      <c r="L2800">
        <v>2</v>
      </c>
      <c r="M2800">
        <v>88.44</v>
      </c>
      <c r="N2800">
        <v>4</v>
      </c>
      <c r="Q2800">
        <v>84.44</v>
      </c>
      <c r="R2800" s="1"/>
      <c r="V2800">
        <v>0</v>
      </c>
      <c r="W2800">
        <v>0</v>
      </c>
      <c r="AF2800">
        <v>0</v>
      </c>
      <c r="AG2800">
        <v>0</v>
      </c>
      <c r="AH2800">
        <v>0</v>
      </c>
      <c r="AI2800">
        <v>12</v>
      </c>
      <c r="AJ2800">
        <v>12</v>
      </c>
      <c r="AM2800">
        <v>0</v>
      </c>
      <c r="AN2800">
        <v>88.44</v>
      </c>
      <c r="AP2800">
        <v>35</v>
      </c>
    </row>
    <row r="2801" spans="1:42" x14ac:dyDescent="0.2">
      <c r="A2801" s="1" t="s">
        <v>53</v>
      </c>
      <c r="B2801">
        <v>4</v>
      </c>
      <c r="C2801" s="1" t="s">
        <v>2154</v>
      </c>
      <c r="D2801" s="2">
        <v>45894</v>
      </c>
      <c r="E2801" s="1" t="s">
        <v>1346</v>
      </c>
      <c r="F2801" s="1" t="s">
        <v>1346</v>
      </c>
      <c r="G2801">
        <v>0</v>
      </c>
      <c r="H2801" t="s">
        <v>51</v>
      </c>
      <c r="I2801">
        <v>0</v>
      </c>
      <c r="J2801">
        <v>1000</v>
      </c>
      <c r="K2801" s="1" t="s">
        <v>49</v>
      </c>
      <c r="L2801">
        <v>14</v>
      </c>
      <c r="M2801">
        <v>680.82</v>
      </c>
      <c r="N2801">
        <v>23.24</v>
      </c>
      <c r="Q2801">
        <v>657.58</v>
      </c>
      <c r="R2801" s="1"/>
      <c r="V2801">
        <v>0</v>
      </c>
      <c r="W2801">
        <v>0</v>
      </c>
      <c r="AF2801">
        <v>0</v>
      </c>
      <c r="AG2801">
        <v>0</v>
      </c>
      <c r="AH2801">
        <v>0</v>
      </c>
      <c r="AI2801">
        <v>12</v>
      </c>
      <c r="AJ2801">
        <v>12</v>
      </c>
      <c r="AM2801">
        <v>0</v>
      </c>
      <c r="AN2801">
        <v>680.82</v>
      </c>
      <c r="AP2801">
        <v>35</v>
      </c>
    </row>
    <row r="2802" spans="1:42" x14ac:dyDescent="0.2">
      <c r="A2802" s="1" t="s">
        <v>46</v>
      </c>
      <c r="B2802">
        <v>5</v>
      </c>
      <c r="C2802" s="1" t="s">
        <v>87</v>
      </c>
      <c r="D2802" s="2">
        <v>45894</v>
      </c>
      <c r="E2802" s="1" t="s">
        <v>576</v>
      </c>
      <c r="F2802" s="1" t="s">
        <v>49</v>
      </c>
      <c r="G2802">
        <v>14</v>
      </c>
      <c r="H2802">
        <v>5</v>
      </c>
      <c r="I2802">
        <v>0</v>
      </c>
      <c r="J2802" t="s">
        <v>51</v>
      </c>
      <c r="K2802" s="1" t="s">
        <v>49</v>
      </c>
      <c r="L2802">
        <v>5</v>
      </c>
      <c r="M2802">
        <v>288.39000000000004</v>
      </c>
      <c r="N2802">
        <v>9</v>
      </c>
      <c r="Q2802">
        <v>279.39000000000004</v>
      </c>
      <c r="R2802" s="1"/>
      <c r="V2802">
        <v>0</v>
      </c>
      <c r="W2802">
        <v>0</v>
      </c>
      <c r="AF2802">
        <v>0</v>
      </c>
      <c r="AG2802">
        <v>0</v>
      </c>
      <c r="AH2802">
        <v>0</v>
      </c>
      <c r="AI2802">
        <v>12</v>
      </c>
      <c r="AJ2802">
        <v>12</v>
      </c>
      <c r="AM2802">
        <v>0</v>
      </c>
      <c r="AN2802">
        <v>288.39000000000004</v>
      </c>
      <c r="AP2802">
        <v>35</v>
      </c>
    </row>
    <row r="2803" spans="1:42" x14ac:dyDescent="0.2">
      <c r="A2803" s="1" t="s">
        <v>46</v>
      </c>
      <c r="B2803">
        <v>5</v>
      </c>
      <c r="C2803" s="1" t="s">
        <v>2156</v>
      </c>
      <c r="D2803" s="2">
        <v>45894</v>
      </c>
      <c r="E2803" s="1" t="s">
        <v>664</v>
      </c>
      <c r="F2803" s="1" t="s">
        <v>49</v>
      </c>
      <c r="G2803">
        <v>14</v>
      </c>
      <c r="H2803">
        <v>6</v>
      </c>
      <c r="I2803">
        <v>0</v>
      </c>
      <c r="J2803">
        <v>700</v>
      </c>
      <c r="K2803" s="1" t="s">
        <v>49</v>
      </c>
      <c r="L2803">
        <v>6</v>
      </c>
      <c r="M2803">
        <v>261.89</v>
      </c>
      <c r="N2803">
        <v>10.8</v>
      </c>
      <c r="Q2803">
        <v>251.08999999999997</v>
      </c>
      <c r="R2803" s="1"/>
      <c r="V2803">
        <v>0</v>
      </c>
      <c r="W2803">
        <v>0</v>
      </c>
      <c r="AF2803">
        <v>0</v>
      </c>
      <c r="AG2803">
        <v>0</v>
      </c>
      <c r="AH2803">
        <v>0</v>
      </c>
      <c r="AI2803">
        <v>12</v>
      </c>
      <c r="AJ2803">
        <v>12</v>
      </c>
      <c r="AM2803">
        <v>0</v>
      </c>
      <c r="AN2803">
        <v>261.89</v>
      </c>
      <c r="AP2803">
        <v>35</v>
      </c>
    </row>
    <row r="2804" spans="1:42" x14ac:dyDescent="0.2">
      <c r="A2804" s="1" t="s">
        <v>53</v>
      </c>
      <c r="B2804">
        <v>5</v>
      </c>
      <c r="C2804" s="1" t="s">
        <v>2157</v>
      </c>
      <c r="D2804" s="2">
        <v>45894</v>
      </c>
      <c r="E2804" s="1" t="s">
        <v>2158</v>
      </c>
      <c r="F2804" s="1" t="s">
        <v>49</v>
      </c>
      <c r="G2804">
        <v>14</v>
      </c>
      <c r="H2804">
        <v>4.5</v>
      </c>
      <c r="I2804">
        <v>0</v>
      </c>
      <c r="J2804">
        <v>125</v>
      </c>
      <c r="K2804" s="1" t="s">
        <v>49</v>
      </c>
      <c r="L2804">
        <v>4</v>
      </c>
      <c r="M2804">
        <v>115.00999999999999</v>
      </c>
      <c r="N2804">
        <v>5.84</v>
      </c>
      <c r="Q2804">
        <v>109.16999999999999</v>
      </c>
      <c r="R2804" s="1"/>
      <c r="S2804">
        <v>20</v>
      </c>
      <c r="V2804">
        <v>20</v>
      </c>
      <c r="W2804">
        <v>0.33333333333333331</v>
      </c>
      <c r="AF2804">
        <v>0</v>
      </c>
      <c r="AG2804">
        <v>0</v>
      </c>
      <c r="AH2804">
        <v>0.33333333333333331</v>
      </c>
      <c r="AI2804">
        <v>11.666666666666666</v>
      </c>
      <c r="AJ2804">
        <v>12</v>
      </c>
      <c r="AM2804">
        <v>0</v>
      </c>
      <c r="AN2804">
        <v>115.01</v>
      </c>
      <c r="AP2804">
        <v>35</v>
      </c>
    </row>
    <row r="2805" spans="1:42" x14ac:dyDescent="0.2">
      <c r="A2805" s="1" t="s">
        <v>53</v>
      </c>
      <c r="B2805">
        <v>5</v>
      </c>
      <c r="C2805" s="1" t="s">
        <v>2156</v>
      </c>
      <c r="D2805" s="2">
        <v>45894</v>
      </c>
      <c r="E2805" s="1" t="s">
        <v>664</v>
      </c>
      <c r="F2805" s="1" t="s">
        <v>49</v>
      </c>
      <c r="G2805">
        <v>14</v>
      </c>
      <c r="H2805">
        <v>6</v>
      </c>
      <c r="I2805">
        <v>0</v>
      </c>
      <c r="J2805">
        <v>700</v>
      </c>
      <c r="K2805" s="1" t="s">
        <v>49</v>
      </c>
      <c r="L2805">
        <v>7</v>
      </c>
      <c r="M2805">
        <v>255.04000000000002</v>
      </c>
      <c r="N2805">
        <v>10.219999999999999</v>
      </c>
      <c r="Q2805">
        <v>244.82000000000002</v>
      </c>
      <c r="R2805" s="1"/>
      <c r="V2805">
        <v>0</v>
      </c>
      <c r="W2805">
        <v>0</v>
      </c>
      <c r="AF2805">
        <v>0</v>
      </c>
      <c r="AG2805">
        <v>0</v>
      </c>
      <c r="AH2805">
        <v>0</v>
      </c>
      <c r="AI2805">
        <v>12</v>
      </c>
      <c r="AJ2805">
        <v>12</v>
      </c>
      <c r="AM2805">
        <v>0</v>
      </c>
      <c r="AN2805">
        <v>255.04</v>
      </c>
      <c r="AP2805">
        <v>35</v>
      </c>
    </row>
    <row r="2806" spans="1:42" x14ac:dyDescent="0.2">
      <c r="A2806" s="1" t="s">
        <v>53</v>
      </c>
      <c r="B2806">
        <v>5</v>
      </c>
      <c r="C2806" s="1" t="s">
        <v>2159</v>
      </c>
      <c r="D2806" s="2">
        <v>45894</v>
      </c>
      <c r="E2806" s="1" t="s">
        <v>664</v>
      </c>
      <c r="F2806" s="1" t="s">
        <v>49</v>
      </c>
      <c r="G2806">
        <v>11</v>
      </c>
      <c r="H2806">
        <v>6.5</v>
      </c>
      <c r="I2806">
        <v>0</v>
      </c>
      <c r="J2806">
        <v>800</v>
      </c>
      <c r="K2806" s="1" t="s">
        <v>49</v>
      </c>
      <c r="L2806">
        <v>5</v>
      </c>
      <c r="M2806">
        <v>151</v>
      </c>
      <c r="N2806">
        <v>6.6000000000000005</v>
      </c>
      <c r="Q2806">
        <v>144.4</v>
      </c>
      <c r="R2806" s="1"/>
      <c r="V2806">
        <v>0</v>
      </c>
      <c r="W2806">
        <v>0</v>
      </c>
      <c r="AF2806">
        <v>0</v>
      </c>
      <c r="AG2806">
        <v>0</v>
      </c>
      <c r="AH2806">
        <v>0</v>
      </c>
      <c r="AI2806">
        <v>12</v>
      </c>
      <c r="AJ2806">
        <v>12</v>
      </c>
      <c r="AM2806">
        <v>0</v>
      </c>
      <c r="AN2806">
        <v>151</v>
      </c>
      <c r="AP2806">
        <v>35</v>
      </c>
    </row>
    <row r="2807" spans="1:42" x14ac:dyDescent="0.2">
      <c r="A2807" s="1" t="s">
        <v>53</v>
      </c>
      <c r="B2807">
        <v>5</v>
      </c>
      <c r="C2807" s="1" t="s">
        <v>87</v>
      </c>
      <c r="D2807" s="2">
        <v>45894</v>
      </c>
      <c r="E2807" s="1" t="s">
        <v>576</v>
      </c>
      <c r="F2807" s="1" t="s">
        <v>49</v>
      </c>
      <c r="G2807">
        <v>14</v>
      </c>
      <c r="H2807">
        <v>5</v>
      </c>
      <c r="I2807">
        <v>0</v>
      </c>
      <c r="J2807" t="s">
        <v>51</v>
      </c>
      <c r="K2807" s="1" t="s">
        <v>49</v>
      </c>
      <c r="L2807">
        <v>1</v>
      </c>
      <c r="M2807">
        <v>26.38</v>
      </c>
      <c r="N2807">
        <v>1.46</v>
      </c>
      <c r="Q2807">
        <v>24.919999999999998</v>
      </c>
      <c r="R2807" s="1"/>
      <c r="V2807">
        <v>0</v>
      </c>
      <c r="W2807">
        <v>0</v>
      </c>
      <c r="AF2807">
        <v>0</v>
      </c>
      <c r="AG2807">
        <v>0</v>
      </c>
      <c r="AH2807">
        <v>0</v>
      </c>
      <c r="AI2807">
        <v>12</v>
      </c>
      <c r="AJ2807">
        <v>12</v>
      </c>
      <c r="AM2807">
        <v>0</v>
      </c>
      <c r="AN2807">
        <v>26.38</v>
      </c>
      <c r="AP2807">
        <v>35</v>
      </c>
    </row>
    <row r="2808" spans="1:42" x14ac:dyDescent="0.2">
      <c r="A2808" s="1" t="s">
        <v>46</v>
      </c>
      <c r="B2808">
        <v>1</v>
      </c>
      <c r="C2808" s="1" t="s">
        <v>47</v>
      </c>
      <c r="D2808" s="2">
        <v>45895</v>
      </c>
      <c r="E2808" s="1" t="s">
        <v>576</v>
      </c>
      <c r="F2808" s="1" t="s">
        <v>49</v>
      </c>
      <c r="G2808">
        <v>3</v>
      </c>
      <c r="H2808" t="s">
        <v>76</v>
      </c>
      <c r="I2808">
        <v>0</v>
      </c>
      <c r="J2808" t="s">
        <v>51</v>
      </c>
      <c r="K2808" s="1" t="s">
        <v>49</v>
      </c>
      <c r="L2808">
        <v>11</v>
      </c>
      <c r="M2808">
        <v>168.19</v>
      </c>
      <c r="N2808">
        <v>3.3</v>
      </c>
      <c r="O2808">
        <v>24</v>
      </c>
      <c r="Q2808">
        <v>164.89</v>
      </c>
      <c r="R2808" s="1"/>
      <c r="V2808">
        <v>0</v>
      </c>
      <c r="W2808">
        <v>0</v>
      </c>
      <c r="AF2808">
        <v>0</v>
      </c>
      <c r="AG2808">
        <v>0</v>
      </c>
      <c r="AH2808">
        <v>0</v>
      </c>
      <c r="AI2808">
        <v>12</v>
      </c>
      <c r="AJ2808">
        <v>12</v>
      </c>
      <c r="AL2808">
        <v>2092</v>
      </c>
      <c r="AM2808">
        <v>0</v>
      </c>
      <c r="AN2808">
        <v>168.19</v>
      </c>
      <c r="AO2808">
        <v>398</v>
      </c>
      <c r="AP2808">
        <v>35</v>
      </c>
    </row>
    <row r="2809" spans="1:42" x14ac:dyDescent="0.2">
      <c r="A2809" s="1" t="s">
        <v>53</v>
      </c>
      <c r="B2809">
        <v>1</v>
      </c>
      <c r="C2809" s="1" t="s">
        <v>47</v>
      </c>
      <c r="D2809" s="2">
        <v>45895</v>
      </c>
      <c r="E2809" s="1" t="s">
        <v>576</v>
      </c>
      <c r="F2809" s="1" t="s">
        <v>49</v>
      </c>
      <c r="G2809">
        <v>3</v>
      </c>
      <c r="H2809" t="s">
        <v>76</v>
      </c>
      <c r="I2809">
        <v>0</v>
      </c>
      <c r="J2809" t="s">
        <v>51</v>
      </c>
      <c r="K2809" s="1" t="s">
        <v>49</v>
      </c>
      <c r="L2809">
        <v>9</v>
      </c>
      <c r="M2809">
        <v>141.51</v>
      </c>
      <c r="N2809">
        <v>2.6999999999999997</v>
      </c>
      <c r="O2809">
        <v>26</v>
      </c>
      <c r="Q2809">
        <v>138.81</v>
      </c>
      <c r="R2809" s="1"/>
      <c r="V2809">
        <v>0</v>
      </c>
      <c r="W2809">
        <v>0</v>
      </c>
      <c r="AF2809">
        <v>0</v>
      </c>
      <c r="AG2809">
        <v>0</v>
      </c>
      <c r="AH2809">
        <v>0</v>
      </c>
      <c r="AI2809">
        <v>12</v>
      </c>
      <c r="AJ2809">
        <v>12</v>
      </c>
      <c r="AM2809">
        <v>0</v>
      </c>
      <c r="AN2809">
        <v>141.51</v>
      </c>
      <c r="AP2809">
        <v>35</v>
      </c>
    </row>
    <row r="2810" spans="1:42" x14ac:dyDescent="0.2">
      <c r="A2810" s="1" t="s">
        <v>46</v>
      </c>
      <c r="B2810">
        <v>2</v>
      </c>
      <c r="C2810" s="1" t="s">
        <v>74</v>
      </c>
      <c r="D2810" s="2">
        <v>45895</v>
      </c>
      <c r="E2810" s="1" t="s">
        <v>576</v>
      </c>
      <c r="F2810" s="1" t="s">
        <v>49</v>
      </c>
      <c r="G2810">
        <v>4</v>
      </c>
      <c r="H2810" t="s">
        <v>76</v>
      </c>
      <c r="I2810">
        <v>0</v>
      </c>
      <c r="J2810" t="s">
        <v>51</v>
      </c>
      <c r="K2810" s="1" t="s">
        <v>49</v>
      </c>
      <c r="L2810">
        <v>9</v>
      </c>
      <c r="M2810">
        <v>148.18</v>
      </c>
      <c r="N2810">
        <v>3.6</v>
      </c>
      <c r="Q2810">
        <v>144.58000000000001</v>
      </c>
      <c r="R2810" s="1"/>
      <c r="V2810">
        <v>0</v>
      </c>
      <c r="W2810">
        <v>0</v>
      </c>
      <c r="AF2810">
        <v>0</v>
      </c>
      <c r="AG2810">
        <v>0</v>
      </c>
      <c r="AH2810">
        <v>0</v>
      </c>
      <c r="AI2810">
        <v>12</v>
      </c>
      <c r="AJ2810">
        <v>12</v>
      </c>
      <c r="AM2810">
        <v>0</v>
      </c>
      <c r="AN2810">
        <v>148.18</v>
      </c>
      <c r="AP2810">
        <v>35</v>
      </c>
    </row>
    <row r="2811" spans="1:42" x14ac:dyDescent="0.2">
      <c r="A2811" s="1" t="s">
        <v>53</v>
      </c>
      <c r="B2811">
        <v>2</v>
      </c>
      <c r="C2811" s="1" t="s">
        <v>74</v>
      </c>
      <c r="D2811" s="2">
        <v>45895</v>
      </c>
      <c r="E2811" s="1" t="s">
        <v>576</v>
      </c>
      <c r="F2811" s="1" t="s">
        <v>49</v>
      </c>
      <c r="G2811">
        <v>4</v>
      </c>
      <c r="H2811" t="s">
        <v>76</v>
      </c>
      <c r="I2811">
        <v>0</v>
      </c>
      <c r="J2811" t="s">
        <v>51</v>
      </c>
      <c r="K2811" s="1" t="s">
        <v>49</v>
      </c>
      <c r="L2811">
        <v>9</v>
      </c>
      <c r="M2811">
        <v>147.14999999999998</v>
      </c>
      <c r="N2811">
        <v>3.6</v>
      </c>
      <c r="Q2811">
        <v>143.54999999999998</v>
      </c>
      <c r="R2811" s="1"/>
      <c r="V2811">
        <v>0</v>
      </c>
      <c r="W2811">
        <v>0</v>
      </c>
      <c r="AF2811">
        <v>0</v>
      </c>
      <c r="AG2811">
        <v>0</v>
      </c>
      <c r="AH2811">
        <v>0</v>
      </c>
      <c r="AI2811">
        <v>12</v>
      </c>
      <c r="AJ2811">
        <v>12</v>
      </c>
      <c r="AM2811">
        <v>0</v>
      </c>
      <c r="AN2811">
        <v>147.14999999999998</v>
      </c>
      <c r="AP2811">
        <v>35</v>
      </c>
    </row>
    <row r="2812" spans="1:42" x14ac:dyDescent="0.2">
      <c r="A2812" s="1" t="s">
        <v>46</v>
      </c>
      <c r="B2812">
        <v>4</v>
      </c>
      <c r="C2812" s="1" t="s">
        <v>2154</v>
      </c>
      <c r="D2812" s="2">
        <v>45895</v>
      </c>
      <c r="E2812" s="1" t="s">
        <v>1346</v>
      </c>
      <c r="F2812" s="1" t="s">
        <v>1346</v>
      </c>
      <c r="G2812" t="s">
        <v>51</v>
      </c>
      <c r="H2812" t="s">
        <v>51</v>
      </c>
      <c r="I2812">
        <v>0</v>
      </c>
      <c r="J2812">
        <v>1000</v>
      </c>
      <c r="K2812" s="1" t="s">
        <v>49</v>
      </c>
      <c r="L2812">
        <v>6</v>
      </c>
      <c r="M2812">
        <v>335.43</v>
      </c>
      <c r="N2812">
        <v>11.38</v>
      </c>
      <c r="Q2812">
        <v>324.05</v>
      </c>
      <c r="R2812" s="1"/>
      <c r="S2812">
        <v>30</v>
      </c>
      <c r="V2812">
        <v>30</v>
      </c>
      <c r="W2812">
        <v>0.5</v>
      </c>
      <c r="AF2812">
        <v>0</v>
      </c>
      <c r="AG2812">
        <v>0</v>
      </c>
      <c r="AH2812">
        <v>0.5</v>
      </c>
      <c r="AI2812">
        <v>11.5</v>
      </c>
      <c r="AJ2812">
        <v>12</v>
      </c>
      <c r="AM2812">
        <v>0</v>
      </c>
      <c r="AN2812">
        <v>335.43</v>
      </c>
      <c r="AP2812">
        <v>35</v>
      </c>
    </row>
    <row r="2813" spans="1:42" x14ac:dyDescent="0.2">
      <c r="A2813" s="1" t="s">
        <v>46</v>
      </c>
      <c r="B2813">
        <v>4</v>
      </c>
      <c r="C2813" s="1" t="s">
        <v>2160</v>
      </c>
      <c r="D2813" s="2">
        <v>45895</v>
      </c>
      <c r="E2813" s="1" t="s">
        <v>851</v>
      </c>
      <c r="F2813" s="1" t="s">
        <v>49</v>
      </c>
      <c r="G2813">
        <v>16</v>
      </c>
      <c r="H2813" t="s">
        <v>134</v>
      </c>
      <c r="I2813" t="s">
        <v>94</v>
      </c>
      <c r="J2813">
        <v>400</v>
      </c>
      <c r="K2813" s="1" t="s">
        <v>49</v>
      </c>
      <c r="L2813">
        <v>7</v>
      </c>
      <c r="M2813">
        <v>354.57</v>
      </c>
      <c r="N2813">
        <v>13.459999999999999</v>
      </c>
      <c r="Q2813">
        <v>341.11</v>
      </c>
      <c r="R2813" s="1"/>
      <c r="V2813">
        <v>0</v>
      </c>
      <c r="W2813">
        <v>0</v>
      </c>
      <c r="AF2813">
        <v>0</v>
      </c>
      <c r="AG2813">
        <v>0</v>
      </c>
      <c r="AH2813">
        <v>0</v>
      </c>
      <c r="AI2813">
        <v>12</v>
      </c>
      <c r="AJ2813">
        <v>12</v>
      </c>
      <c r="AM2813">
        <v>0</v>
      </c>
      <c r="AN2813">
        <v>354.57</v>
      </c>
      <c r="AP2813">
        <v>35</v>
      </c>
    </row>
    <row r="2814" spans="1:42" x14ac:dyDescent="0.2">
      <c r="A2814" s="1" t="s">
        <v>46</v>
      </c>
      <c r="B2814">
        <v>4</v>
      </c>
      <c r="C2814" s="1" t="s">
        <v>2161</v>
      </c>
      <c r="D2814" s="2">
        <v>45895</v>
      </c>
      <c r="E2814" s="1" t="s">
        <v>779</v>
      </c>
      <c r="F2814" s="1" t="s">
        <v>49</v>
      </c>
      <c r="G2814">
        <v>17</v>
      </c>
      <c r="H2814" t="s">
        <v>76</v>
      </c>
      <c r="I2814">
        <v>0</v>
      </c>
      <c r="J2814">
        <v>5000</v>
      </c>
      <c r="K2814" s="1" t="s">
        <v>49</v>
      </c>
      <c r="L2814">
        <v>3</v>
      </c>
      <c r="M2814">
        <v>142.91</v>
      </c>
      <c r="N2814">
        <v>5.8</v>
      </c>
      <c r="Q2814">
        <v>137.10999999999999</v>
      </c>
      <c r="R2814" s="1"/>
      <c r="V2814">
        <v>0</v>
      </c>
      <c r="W2814">
        <v>0</v>
      </c>
      <c r="AF2814">
        <v>0</v>
      </c>
      <c r="AG2814">
        <v>0</v>
      </c>
      <c r="AH2814">
        <v>0</v>
      </c>
      <c r="AI2814">
        <v>12</v>
      </c>
      <c r="AJ2814">
        <v>12</v>
      </c>
      <c r="AM2814">
        <v>0</v>
      </c>
      <c r="AN2814">
        <v>142.91</v>
      </c>
      <c r="AP2814">
        <v>35</v>
      </c>
    </row>
    <row r="2815" spans="1:42" x14ac:dyDescent="0.2">
      <c r="A2815" s="1" t="s">
        <v>53</v>
      </c>
      <c r="B2815">
        <v>4</v>
      </c>
      <c r="C2815" s="1" t="s">
        <v>2161</v>
      </c>
      <c r="D2815" s="2">
        <v>45895</v>
      </c>
      <c r="E2815" s="1" t="s">
        <v>779</v>
      </c>
      <c r="F2815" s="1" t="s">
        <v>49</v>
      </c>
      <c r="G2815">
        <v>17</v>
      </c>
      <c r="H2815" t="s">
        <v>76</v>
      </c>
      <c r="I2815">
        <v>0</v>
      </c>
      <c r="J2815">
        <v>5000</v>
      </c>
      <c r="K2815" s="1" t="s">
        <v>49</v>
      </c>
      <c r="L2815">
        <v>16</v>
      </c>
      <c r="M2815">
        <v>767.15</v>
      </c>
      <c r="N2815">
        <v>33.6</v>
      </c>
      <c r="Q2815">
        <v>733.55</v>
      </c>
      <c r="R2815" s="1"/>
      <c r="V2815">
        <v>0</v>
      </c>
      <c r="W2815">
        <v>0</v>
      </c>
      <c r="AF2815">
        <v>0</v>
      </c>
      <c r="AG2815">
        <v>0</v>
      </c>
      <c r="AH2815">
        <v>0</v>
      </c>
      <c r="AI2815">
        <v>12</v>
      </c>
      <c r="AJ2815">
        <v>12</v>
      </c>
      <c r="AM2815">
        <v>0</v>
      </c>
      <c r="AN2815">
        <v>767.15</v>
      </c>
      <c r="AP2815">
        <v>35</v>
      </c>
    </row>
    <row r="2816" spans="1:42" x14ac:dyDescent="0.2">
      <c r="A2816" s="1" t="s">
        <v>46</v>
      </c>
      <c r="B2816">
        <v>3</v>
      </c>
      <c r="C2816" s="1" t="s">
        <v>2166</v>
      </c>
      <c r="D2816" s="2">
        <v>45895</v>
      </c>
      <c r="E2816" s="1" t="s">
        <v>51</v>
      </c>
      <c r="F2816" s="1"/>
      <c r="K2816" s="1" t="s">
        <v>49</v>
      </c>
      <c r="L2816">
        <v>6</v>
      </c>
      <c r="M2816">
        <v>256.62</v>
      </c>
      <c r="N2816">
        <v>5.6</v>
      </c>
      <c r="Q2816">
        <v>251.02</v>
      </c>
      <c r="R2816" s="1"/>
      <c r="V2816">
        <v>0</v>
      </c>
      <c r="W2816">
        <v>0</v>
      </c>
      <c r="AF2816">
        <v>0</v>
      </c>
      <c r="AG2816">
        <v>0</v>
      </c>
      <c r="AH2816">
        <v>0</v>
      </c>
      <c r="AI2816">
        <v>12</v>
      </c>
      <c r="AJ2816">
        <v>12</v>
      </c>
      <c r="AM2816">
        <v>0</v>
      </c>
      <c r="AN2816">
        <v>256.62</v>
      </c>
      <c r="AP2816">
        <v>35</v>
      </c>
    </row>
    <row r="2817" spans="1:42" x14ac:dyDescent="0.2">
      <c r="A2817" s="1" t="s">
        <v>53</v>
      </c>
      <c r="B2817">
        <v>3</v>
      </c>
      <c r="C2817" s="1" t="s">
        <v>2166</v>
      </c>
      <c r="D2817" s="2">
        <v>45895</v>
      </c>
      <c r="E2817" s="1" t="s">
        <v>51</v>
      </c>
      <c r="F2817" s="1"/>
      <c r="K2817" s="1" t="s">
        <v>49</v>
      </c>
      <c r="L2817">
        <v>6</v>
      </c>
      <c r="M2817">
        <v>218.17</v>
      </c>
      <c r="N2817">
        <v>5.4</v>
      </c>
      <c r="Q2817">
        <v>212.76999999999998</v>
      </c>
      <c r="R2817" s="1"/>
      <c r="S2817">
        <v>20</v>
      </c>
      <c r="V2817">
        <v>20</v>
      </c>
      <c r="W2817">
        <v>0.33333333333333331</v>
      </c>
      <c r="AF2817">
        <v>0</v>
      </c>
      <c r="AG2817">
        <v>0</v>
      </c>
      <c r="AH2817">
        <v>0.33333333333333331</v>
      </c>
      <c r="AI2817">
        <v>11.666666666666666</v>
      </c>
      <c r="AJ2817">
        <v>12</v>
      </c>
      <c r="AM2817">
        <v>0</v>
      </c>
      <c r="AN2817">
        <v>218.17</v>
      </c>
      <c r="AP2817">
        <v>35</v>
      </c>
    </row>
    <row r="2818" spans="1:42" x14ac:dyDescent="0.2">
      <c r="A2818" s="1" t="s">
        <v>53</v>
      </c>
      <c r="B2818">
        <v>3</v>
      </c>
      <c r="C2818" s="1" t="s">
        <v>55</v>
      </c>
      <c r="D2818" s="2">
        <v>45895</v>
      </c>
      <c r="E2818" s="1" t="s">
        <v>576</v>
      </c>
      <c r="F2818" s="1" t="s">
        <v>49</v>
      </c>
      <c r="G2818">
        <v>7</v>
      </c>
      <c r="H2818">
        <v>5</v>
      </c>
      <c r="I2818">
        <v>0</v>
      </c>
      <c r="J2818" t="s">
        <v>51</v>
      </c>
      <c r="K2818" s="1" t="s">
        <v>49</v>
      </c>
      <c r="L2818">
        <v>1</v>
      </c>
      <c r="M2818">
        <v>23.4</v>
      </c>
      <c r="N2818">
        <v>0.7</v>
      </c>
      <c r="Q2818">
        <v>22.7</v>
      </c>
      <c r="R2818" s="1"/>
      <c r="V2818">
        <v>0</v>
      </c>
      <c r="W2818">
        <v>0</v>
      </c>
      <c r="AF2818">
        <v>0</v>
      </c>
      <c r="AG2818">
        <v>0</v>
      </c>
      <c r="AH2818">
        <v>0</v>
      </c>
      <c r="AI2818">
        <v>12</v>
      </c>
      <c r="AJ2818">
        <v>12</v>
      </c>
      <c r="AM2818">
        <v>0</v>
      </c>
      <c r="AN2818">
        <v>23.4</v>
      </c>
      <c r="AP2818">
        <v>35</v>
      </c>
    </row>
    <row r="2819" spans="1:42" x14ac:dyDescent="0.2">
      <c r="A2819" s="1" t="s">
        <v>46</v>
      </c>
      <c r="B2819">
        <v>5</v>
      </c>
      <c r="C2819" s="1" t="s">
        <v>2159</v>
      </c>
      <c r="D2819" s="2">
        <v>45895</v>
      </c>
      <c r="E2819" s="1" t="s">
        <v>664</v>
      </c>
      <c r="F2819" s="1" t="s">
        <v>49</v>
      </c>
      <c r="G2819">
        <v>11</v>
      </c>
      <c r="H2819">
        <v>6.5</v>
      </c>
      <c r="I2819">
        <v>0</v>
      </c>
      <c r="J2819">
        <v>800</v>
      </c>
      <c r="K2819" s="1" t="s">
        <v>49</v>
      </c>
      <c r="L2819">
        <v>12</v>
      </c>
      <c r="M2819">
        <v>516</v>
      </c>
      <c r="N2819">
        <v>16.080000000000002</v>
      </c>
      <c r="Q2819">
        <v>499.92</v>
      </c>
      <c r="R2819" s="1"/>
      <c r="V2819">
        <v>0</v>
      </c>
      <c r="W2819">
        <v>0</v>
      </c>
      <c r="AF2819">
        <v>0</v>
      </c>
      <c r="AG2819">
        <v>0</v>
      </c>
      <c r="AH2819">
        <v>0</v>
      </c>
      <c r="AI2819">
        <v>12</v>
      </c>
      <c r="AJ2819">
        <v>12</v>
      </c>
      <c r="AM2819">
        <v>0</v>
      </c>
      <c r="AN2819">
        <v>516</v>
      </c>
      <c r="AP2819">
        <v>35</v>
      </c>
    </row>
    <row r="2820" spans="1:42" x14ac:dyDescent="0.2">
      <c r="A2820" s="1" t="s">
        <v>53</v>
      </c>
      <c r="B2820">
        <v>5</v>
      </c>
      <c r="C2820" s="1" t="s">
        <v>2159</v>
      </c>
      <c r="D2820" s="2">
        <v>45895</v>
      </c>
      <c r="E2820" s="1" t="s">
        <v>664</v>
      </c>
      <c r="F2820" s="1" t="s">
        <v>49</v>
      </c>
      <c r="G2820">
        <v>11</v>
      </c>
      <c r="H2820">
        <v>6.5</v>
      </c>
      <c r="I2820">
        <v>0</v>
      </c>
      <c r="J2820">
        <v>800</v>
      </c>
      <c r="K2820" s="1" t="s">
        <v>49</v>
      </c>
      <c r="L2820">
        <v>8</v>
      </c>
      <c r="M2820">
        <v>282.54000000000002</v>
      </c>
      <c r="N2820">
        <v>8.8000000000000007</v>
      </c>
      <c r="Q2820">
        <v>273.74</v>
      </c>
      <c r="R2820" s="1"/>
      <c r="V2820">
        <v>0</v>
      </c>
      <c r="W2820">
        <v>0</v>
      </c>
      <c r="AF2820">
        <v>0</v>
      </c>
      <c r="AG2820">
        <v>0</v>
      </c>
      <c r="AH2820">
        <v>0</v>
      </c>
      <c r="AI2820">
        <v>12</v>
      </c>
      <c r="AJ2820">
        <v>12</v>
      </c>
      <c r="AM2820">
        <v>0</v>
      </c>
      <c r="AN2820">
        <v>282.54000000000002</v>
      </c>
      <c r="AP2820">
        <v>35</v>
      </c>
    </row>
    <row r="2821" spans="1:42" x14ac:dyDescent="0.2">
      <c r="A2821" s="1" t="s">
        <v>53</v>
      </c>
      <c r="B2821">
        <v>5</v>
      </c>
      <c r="C2821" s="1" t="s">
        <v>2162</v>
      </c>
      <c r="D2821" s="2">
        <v>45895</v>
      </c>
      <c r="E2821" s="1" t="s">
        <v>2163</v>
      </c>
      <c r="F2821" s="1" t="s">
        <v>49</v>
      </c>
      <c r="G2821">
        <v>11</v>
      </c>
      <c r="H2821" t="s">
        <v>64</v>
      </c>
      <c r="I2821">
        <v>0</v>
      </c>
      <c r="J2821">
        <v>50</v>
      </c>
      <c r="K2821" s="1" t="s">
        <v>49</v>
      </c>
      <c r="L2821">
        <v>4</v>
      </c>
      <c r="M2821">
        <v>126.77999999999999</v>
      </c>
      <c r="N2821">
        <v>4.4000000000000004</v>
      </c>
      <c r="Q2821">
        <v>122.37999999999998</v>
      </c>
      <c r="R2821" s="1"/>
      <c r="V2821">
        <v>0</v>
      </c>
      <c r="W2821">
        <v>0</v>
      </c>
      <c r="AF2821">
        <v>0</v>
      </c>
      <c r="AG2821">
        <v>0</v>
      </c>
      <c r="AH2821">
        <v>0</v>
      </c>
      <c r="AI2821">
        <v>12</v>
      </c>
      <c r="AJ2821">
        <v>12</v>
      </c>
      <c r="AM2821">
        <v>0</v>
      </c>
      <c r="AN2821">
        <v>126.78</v>
      </c>
      <c r="AP2821">
        <v>35</v>
      </c>
    </row>
    <row r="2822" spans="1:42" x14ac:dyDescent="0.2">
      <c r="A2822" s="1" t="s">
        <v>53</v>
      </c>
      <c r="B2822">
        <v>5</v>
      </c>
      <c r="C2822" s="1" t="s">
        <v>2164</v>
      </c>
      <c r="D2822" s="2">
        <v>45895</v>
      </c>
      <c r="E2822" s="1" t="s">
        <v>1263</v>
      </c>
      <c r="F2822" s="1" t="s">
        <v>49</v>
      </c>
      <c r="G2822">
        <v>11</v>
      </c>
      <c r="H2822" t="s">
        <v>93</v>
      </c>
      <c r="I2822">
        <v>0</v>
      </c>
      <c r="J2822">
        <v>100</v>
      </c>
      <c r="K2822" s="1" t="s">
        <v>49</v>
      </c>
      <c r="L2822">
        <v>4</v>
      </c>
      <c r="M2822">
        <v>140.03</v>
      </c>
      <c r="N2822">
        <v>4.4000000000000004</v>
      </c>
      <c r="Q2822">
        <v>135.63</v>
      </c>
      <c r="R2822" s="1"/>
      <c r="V2822">
        <v>0</v>
      </c>
      <c r="W2822">
        <v>0</v>
      </c>
      <c r="AF2822">
        <v>0</v>
      </c>
      <c r="AG2822">
        <v>0</v>
      </c>
      <c r="AH2822">
        <v>0</v>
      </c>
      <c r="AI2822">
        <v>12</v>
      </c>
      <c r="AJ2822">
        <v>12</v>
      </c>
      <c r="AM2822">
        <v>0</v>
      </c>
      <c r="AN2822">
        <v>140.03</v>
      </c>
      <c r="AP2822">
        <v>35</v>
      </c>
    </row>
    <row r="2823" spans="1:42" x14ac:dyDescent="0.2">
      <c r="A2823" s="1" t="s">
        <v>46</v>
      </c>
      <c r="B2823">
        <v>1</v>
      </c>
      <c r="C2823" s="1" t="s">
        <v>47</v>
      </c>
      <c r="D2823" s="2">
        <v>45896</v>
      </c>
      <c r="E2823" s="1" t="s">
        <v>576</v>
      </c>
      <c r="F2823" s="1" t="s">
        <v>49</v>
      </c>
      <c r="G2823">
        <v>3</v>
      </c>
      <c r="H2823" t="s">
        <v>76</v>
      </c>
      <c r="I2823">
        <v>0</v>
      </c>
      <c r="J2823" t="s">
        <v>51</v>
      </c>
      <c r="K2823" s="1" t="s">
        <v>49</v>
      </c>
      <c r="L2823">
        <v>9</v>
      </c>
      <c r="M2823">
        <v>135.96</v>
      </c>
      <c r="N2823">
        <v>2.6999999999999997</v>
      </c>
      <c r="O2823">
        <v>28</v>
      </c>
      <c r="Q2823">
        <v>133.26000000000002</v>
      </c>
      <c r="R2823" s="1"/>
      <c r="V2823">
        <v>0</v>
      </c>
      <c r="W2823">
        <v>0</v>
      </c>
      <c r="AF2823">
        <v>0</v>
      </c>
      <c r="AG2823">
        <v>0</v>
      </c>
      <c r="AH2823">
        <v>0</v>
      </c>
      <c r="AI2823">
        <v>12</v>
      </c>
      <c r="AJ2823">
        <v>12</v>
      </c>
      <c r="AL2823">
        <v>2079.5</v>
      </c>
      <c r="AM2823">
        <v>0</v>
      </c>
      <c r="AN2823">
        <v>135.96</v>
      </c>
      <c r="AO2823">
        <v>398</v>
      </c>
      <c r="AP2823">
        <v>35</v>
      </c>
    </row>
    <row r="2824" spans="1:42" x14ac:dyDescent="0.2">
      <c r="A2824" s="1" t="s">
        <v>53</v>
      </c>
      <c r="B2824">
        <v>1</v>
      </c>
      <c r="C2824" s="1" t="s">
        <v>47</v>
      </c>
      <c r="D2824" s="2">
        <v>45896</v>
      </c>
      <c r="E2824" s="1" t="s">
        <v>576</v>
      </c>
      <c r="F2824" s="1" t="s">
        <v>49</v>
      </c>
      <c r="G2824">
        <v>3</v>
      </c>
      <c r="H2824" t="s">
        <v>76</v>
      </c>
      <c r="I2824">
        <v>0</v>
      </c>
      <c r="J2824" t="s">
        <v>51</v>
      </c>
      <c r="K2824" s="1" t="s">
        <v>49</v>
      </c>
      <c r="L2824">
        <v>10</v>
      </c>
      <c r="M2824">
        <v>143.16</v>
      </c>
      <c r="N2824">
        <v>3</v>
      </c>
      <c r="O2824">
        <v>30</v>
      </c>
      <c r="Q2824">
        <v>140.16</v>
      </c>
      <c r="R2824" s="1"/>
      <c r="V2824">
        <v>0</v>
      </c>
      <c r="W2824">
        <v>0</v>
      </c>
      <c r="AF2824">
        <v>0</v>
      </c>
      <c r="AG2824">
        <v>0</v>
      </c>
      <c r="AH2824">
        <v>0</v>
      </c>
      <c r="AI2824">
        <v>12</v>
      </c>
      <c r="AJ2824">
        <v>12</v>
      </c>
      <c r="AM2824">
        <v>0</v>
      </c>
      <c r="AN2824">
        <v>143.16</v>
      </c>
      <c r="AP2824">
        <v>35</v>
      </c>
    </row>
    <row r="2825" spans="1:42" x14ac:dyDescent="0.2">
      <c r="A2825" s="1" t="s">
        <v>46</v>
      </c>
      <c r="B2825">
        <v>2</v>
      </c>
      <c r="C2825" s="1" t="s">
        <v>74</v>
      </c>
      <c r="D2825" s="2">
        <v>45896</v>
      </c>
      <c r="E2825" s="1" t="s">
        <v>576</v>
      </c>
      <c r="F2825" s="1" t="s">
        <v>49</v>
      </c>
      <c r="G2825">
        <v>4</v>
      </c>
      <c r="H2825" t="s">
        <v>76</v>
      </c>
      <c r="I2825">
        <v>0</v>
      </c>
      <c r="J2825" t="s">
        <v>51</v>
      </c>
      <c r="K2825" s="1" t="s">
        <v>49</v>
      </c>
      <c r="L2825">
        <v>4</v>
      </c>
      <c r="M2825">
        <v>64.13</v>
      </c>
      <c r="N2825">
        <v>1.6</v>
      </c>
      <c r="Q2825">
        <v>62.529999999999994</v>
      </c>
      <c r="R2825" s="1"/>
      <c r="V2825">
        <v>0</v>
      </c>
      <c r="W2825">
        <v>0</v>
      </c>
      <c r="Z2825">
        <v>435</v>
      </c>
      <c r="AF2825">
        <v>435</v>
      </c>
      <c r="AG2825">
        <v>7.25</v>
      </c>
      <c r="AH2825">
        <v>7.25</v>
      </c>
      <c r="AI2825">
        <v>4.75</v>
      </c>
      <c r="AJ2825">
        <v>12</v>
      </c>
      <c r="AM2825">
        <v>0</v>
      </c>
      <c r="AN2825">
        <v>64.13</v>
      </c>
      <c r="AP2825">
        <v>35</v>
      </c>
    </row>
    <row r="2826" spans="1:42" x14ac:dyDescent="0.2">
      <c r="A2826" s="1" t="s">
        <v>53</v>
      </c>
      <c r="B2826">
        <v>2</v>
      </c>
      <c r="C2826" s="1" t="s">
        <v>74</v>
      </c>
      <c r="D2826" s="2">
        <v>45896</v>
      </c>
      <c r="E2826" s="1" t="s">
        <v>576</v>
      </c>
      <c r="F2826" s="1" t="s">
        <v>49</v>
      </c>
      <c r="G2826">
        <v>4</v>
      </c>
      <c r="H2826" t="s">
        <v>76</v>
      </c>
      <c r="I2826">
        <v>0</v>
      </c>
      <c r="J2826" t="s">
        <v>51</v>
      </c>
      <c r="K2826" s="1" t="s">
        <v>49</v>
      </c>
      <c r="L2826">
        <v>10</v>
      </c>
      <c r="M2826">
        <v>151.88</v>
      </c>
      <c r="N2826">
        <v>4</v>
      </c>
      <c r="Q2826">
        <v>147.88</v>
      </c>
      <c r="R2826" s="1"/>
      <c r="V2826">
        <v>0</v>
      </c>
      <c r="W2826">
        <v>0</v>
      </c>
      <c r="AF2826">
        <v>0</v>
      </c>
      <c r="AG2826">
        <v>0</v>
      </c>
      <c r="AH2826">
        <v>0</v>
      </c>
      <c r="AI2826">
        <v>12</v>
      </c>
      <c r="AJ2826">
        <v>12</v>
      </c>
      <c r="AM2826">
        <v>0</v>
      </c>
      <c r="AN2826">
        <v>151.88</v>
      </c>
      <c r="AP2826">
        <v>35</v>
      </c>
    </row>
    <row r="2827" spans="1:42" x14ac:dyDescent="0.2">
      <c r="A2827" s="1" t="s">
        <v>46</v>
      </c>
      <c r="B2827">
        <v>3</v>
      </c>
      <c r="C2827" s="1" t="s">
        <v>2224</v>
      </c>
      <c r="D2827" s="2">
        <v>45896</v>
      </c>
      <c r="E2827" s="1" t="s">
        <v>2155</v>
      </c>
      <c r="F2827" s="1" t="s">
        <v>49</v>
      </c>
      <c r="G2827">
        <v>10</v>
      </c>
      <c r="H2827">
        <v>5</v>
      </c>
      <c r="I2827">
        <v>0</v>
      </c>
      <c r="J2827">
        <v>2000</v>
      </c>
      <c r="K2827" s="1" t="s">
        <v>49</v>
      </c>
      <c r="L2827">
        <v>9</v>
      </c>
      <c r="M2827">
        <v>230.04000000000002</v>
      </c>
      <c r="N2827">
        <v>7.2</v>
      </c>
      <c r="Q2827">
        <v>222.84000000000003</v>
      </c>
      <c r="R2827" s="1"/>
      <c r="V2827">
        <v>0</v>
      </c>
      <c r="W2827">
        <v>0</v>
      </c>
      <c r="AF2827">
        <v>0</v>
      </c>
      <c r="AG2827">
        <v>0</v>
      </c>
      <c r="AH2827">
        <v>0</v>
      </c>
      <c r="AI2827">
        <v>12</v>
      </c>
      <c r="AJ2827">
        <v>12</v>
      </c>
      <c r="AM2827">
        <v>0</v>
      </c>
      <c r="AN2827">
        <v>230.04</v>
      </c>
      <c r="AP2827">
        <v>35</v>
      </c>
    </row>
    <row r="2828" spans="1:42" x14ac:dyDescent="0.2">
      <c r="A2828" s="1" t="s">
        <v>53</v>
      </c>
      <c r="B2828">
        <v>3</v>
      </c>
      <c r="C2828" s="1" t="s">
        <v>2224</v>
      </c>
      <c r="D2828" s="2">
        <v>45896</v>
      </c>
      <c r="E2828" s="1" t="s">
        <v>2155</v>
      </c>
      <c r="F2828" s="1" t="s">
        <v>49</v>
      </c>
      <c r="G2828">
        <v>10</v>
      </c>
      <c r="H2828">
        <v>5</v>
      </c>
      <c r="I2828">
        <v>0</v>
      </c>
      <c r="J2828">
        <v>2000</v>
      </c>
      <c r="K2828" s="1" t="s">
        <v>49</v>
      </c>
      <c r="L2828">
        <v>8</v>
      </c>
      <c r="M2828">
        <v>205.57</v>
      </c>
      <c r="N2828">
        <v>5.6</v>
      </c>
      <c r="Q2828">
        <v>199.97</v>
      </c>
      <c r="R2828" s="1"/>
      <c r="V2828">
        <v>0</v>
      </c>
      <c r="W2828">
        <v>0</v>
      </c>
      <c r="AF2828">
        <v>0</v>
      </c>
      <c r="AG2828">
        <v>0</v>
      </c>
      <c r="AH2828">
        <v>0</v>
      </c>
      <c r="AI2828">
        <v>12</v>
      </c>
      <c r="AJ2828">
        <v>12</v>
      </c>
      <c r="AM2828">
        <v>0</v>
      </c>
      <c r="AN2828">
        <v>205.57</v>
      </c>
      <c r="AP2828">
        <v>35</v>
      </c>
    </row>
    <row r="2829" spans="1:42" x14ac:dyDescent="0.2">
      <c r="A2829" s="1" t="s">
        <v>46</v>
      </c>
      <c r="B2829">
        <v>4</v>
      </c>
      <c r="C2829" s="1" t="s">
        <v>2161</v>
      </c>
      <c r="D2829" s="2">
        <v>45896</v>
      </c>
      <c r="E2829" s="1" t="s">
        <v>779</v>
      </c>
      <c r="F2829" s="1" t="s">
        <v>49</v>
      </c>
      <c r="G2829">
        <v>17</v>
      </c>
      <c r="H2829" t="s">
        <v>76</v>
      </c>
      <c r="I2829">
        <v>0</v>
      </c>
      <c r="J2829">
        <v>5000</v>
      </c>
      <c r="K2829" s="1" t="s">
        <v>49</v>
      </c>
      <c r="L2829">
        <v>16</v>
      </c>
      <c r="M2829">
        <v>879.55</v>
      </c>
      <c r="N2829">
        <v>39.64</v>
      </c>
      <c r="Q2829">
        <v>839.91</v>
      </c>
      <c r="R2829" s="1"/>
      <c r="V2829">
        <v>0</v>
      </c>
      <c r="W2829">
        <v>0</v>
      </c>
      <c r="AF2829">
        <v>0</v>
      </c>
      <c r="AG2829">
        <v>0</v>
      </c>
      <c r="AH2829">
        <v>0</v>
      </c>
      <c r="AI2829">
        <v>12</v>
      </c>
      <c r="AJ2829">
        <v>12</v>
      </c>
      <c r="AM2829">
        <v>0</v>
      </c>
      <c r="AN2829">
        <v>879.55</v>
      </c>
      <c r="AP2829">
        <v>35</v>
      </c>
    </row>
    <row r="2830" spans="1:42" x14ac:dyDescent="0.2">
      <c r="A2830" s="1" t="s">
        <v>53</v>
      </c>
      <c r="B2830">
        <v>4</v>
      </c>
      <c r="C2830" s="1" t="s">
        <v>2161</v>
      </c>
      <c r="D2830" s="2">
        <v>45896</v>
      </c>
      <c r="E2830" s="1" t="s">
        <v>779</v>
      </c>
      <c r="F2830" s="1" t="s">
        <v>49</v>
      </c>
      <c r="G2830">
        <v>17</v>
      </c>
      <c r="H2830" t="s">
        <v>76</v>
      </c>
      <c r="I2830">
        <v>0</v>
      </c>
      <c r="J2830">
        <v>5000</v>
      </c>
      <c r="K2830" s="1" t="s">
        <v>49</v>
      </c>
      <c r="L2830">
        <v>16</v>
      </c>
      <c r="M2830">
        <v>806.92</v>
      </c>
      <c r="N2830">
        <v>25.5</v>
      </c>
      <c r="Q2830">
        <v>781.42</v>
      </c>
      <c r="R2830" s="1"/>
      <c r="V2830">
        <v>0</v>
      </c>
      <c r="W2830">
        <v>0</v>
      </c>
      <c r="AF2830">
        <v>0</v>
      </c>
      <c r="AG2830">
        <v>0</v>
      </c>
      <c r="AH2830">
        <v>0</v>
      </c>
      <c r="AI2830">
        <v>12</v>
      </c>
      <c r="AJ2830">
        <v>12</v>
      </c>
      <c r="AM2830">
        <v>0</v>
      </c>
      <c r="AN2830">
        <v>806.92</v>
      </c>
      <c r="AP2830">
        <v>35</v>
      </c>
    </row>
    <row r="2831" spans="1:42" x14ac:dyDescent="0.2">
      <c r="A2831" s="1" t="s">
        <v>46</v>
      </c>
      <c r="B2831">
        <v>5</v>
      </c>
      <c r="C2831" s="1" t="s">
        <v>2164</v>
      </c>
      <c r="D2831" s="2">
        <v>45896</v>
      </c>
      <c r="E2831" s="1" t="s">
        <v>1263</v>
      </c>
      <c r="F2831" s="1" t="s">
        <v>49</v>
      </c>
      <c r="G2831">
        <v>11</v>
      </c>
      <c r="H2831" t="s">
        <v>93</v>
      </c>
      <c r="I2831">
        <v>0</v>
      </c>
      <c r="J2831">
        <v>100</v>
      </c>
      <c r="K2831" s="1" t="s">
        <v>49</v>
      </c>
      <c r="L2831">
        <v>2</v>
      </c>
      <c r="M2831">
        <v>86.82</v>
      </c>
      <c r="N2831">
        <v>2.4</v>
      </c>
      <c r="Q2831">
        <v>84.419999999999987</v>
      </c>
      <c r="R2831" s="1"/>
      <c r="V2831">
        <v>0</v>
      </c>
      <c r="W2831">
        <v>0</v>
      </c>
      <c r="AF2831">
        <v>0</v>
      </c>
      <c r="AG2831">
        <v>0</v>
      </c>
      <c r="AH2831">
        <v>0</v>
      </c>
      <c r="AI2831">
        <v>12</v>
      </c>
      <c r="AJ2831">
        <v>12</v>
      </c>
      <c r="AM2831">
        <v>0</v>
      </c>
      <c r="AN2831">
        <v>86.82</v>
      </c>
      <c r="AP2831">
        <v>35</v>
      </c>
    </row>
    <row r="2832" spans="1:42" x14ac:dyDescent="0.2">
      <c r="A2832" s="1" t="s">
        <v>46</v>
      </c>
      <c r="B2832">
        <v>5</v>
      </c>
      <c r="C2832" s="1" t="s">
        <v>2225</v>
      </c>
      <c r="D2832" s="2">
        <v>45896</v>
      </c>
      <c r="E2832" s="1" t="s">
        <v>2155</v>
      </c>
      <c r="F2832" s="1" t="s">
        <v>49</v>
      </c>
      <c r="G2832">
        <v>12</v>
      </c>
      <c r="H2832">
        <v>5</v>
      </c>
      <c r="I2832">
        <v>0</v>
      </c>
      <c r="J2832">
        <v>2000</v>
      </c>
      <c r="K2832" s="1" t="s">
        <v>49</v>
      </c>
      <c r="L2832">
        <v>9</v>
      </c>
      <c r="M2832">
        <v>462.76</v>
      </c>
      <c r="N2832">
        <v>13.5</v>
      </c>
      <c r="Q2832">
        <v>449.26</v>
      </c>
      <c r="R2832" s="1"/>
      <c r="V2832">
        <v>0</v>
      </c>
      <c r="W2832">
        <v>0</v>
      </c>
      <c r="AF2832">
        <v>0</v>
      </c>
      <c r="AG2832">
        <v>0</v>
      </c>
      <c r="AH2832">
        <v>0</v>
      </c>
      <c r="AI2832">
        <v>12</v>
      </c>
      <c r="AJ2832">
        <v>12</v>
      </c>
      <c r="AM2832">
        <v>0</v>
      </c>
      <c r="AN2832">
        <v>462.76</v>
      </c>
      <c r="AP2832">
        <v>35</v>
      </c>
    </row>
    <row r="2833" spans="1:42" x14ac:dyDescent="0.2">
      <c r="A2833" s="1" t="s">
        <v>53</v>
      </c>
      <c r="B2833">
        <v>5</v>
      </c>
      <c r="C2833" s="1" t="s">
        <v>2225</v>
      </c>
      <c r="D2833" s="2">
        <v>45896</v>
      </c>
      <c r="E2833" s="1" t="s">
        <v>2155</v>
      </c>
      <c r="F2833" s="1" t="s">
        <v>49</v>
      </c>
      <c r="G2833">
        <v>12</v>
      </c>
      <c r="H2833">
        <v>5</v>
      </c>
      <c r="I2833">
        <v>0</v>
      </c>
      <c r="J2833">
        <v>2000</v>
      </c>
      <c r="K2833" s="1" t="s">
        <v>49</v>
      </c>
      <c r="L2833">
        <v>14</v>
      </c>
      <c r="M2833">
        <v>573.99</v>
      </c>
      <c r="N2833">
        <v>21</v>
      </c>
      <c r="Q2833">
        <v>552.99</v>
      </c>
      <c r="R2833" s="1"/>
      <c r="V2833">
        <v>0</v>
      </c>
      <c r="W2833">
        <v>0</v>
      </c>
      <c r="AF2833">
        <v>0</v>
      </c>
      <c r="AG2833">
        <v>0</v>
      </c>
      <c r="AH2833">
        <v>0</v>
      </c>
      <c r="AI2833">
        <v>12</v>
      </c>
      <c r="AJ2833">
        <v>12</v>
      </c>
      <c r="AM2833">
        <v>0</v>
      </c>
      <c r="AN2833">
        <v>573.99</v>
      </c>
      <c r="AP2833">
        <v>35</v>
      </c>
    </row>
    <row r="2834" spans="1:42" x14ac:dyDescent="0.2">
      <c r="A2834" s="1" t="s">
        <v>46</v>
      </c>
      <c r="B2834">
        <v>1</v>
      </c>
      <c r="C2834" s="1" t="s">
        <v>47</v>
      </c>
      <c r="D2834" s="2">
        <v>45897</v>
      </c>
      <c r="E2834" s="1" t="s">
        <v>576</v>
      </c>
      <c r="F2834" s="1" t="s">
        <v>49</v>
      </c>
      <c r="G2834">
        <v>3</v>
      </c>
      <c r="H2834" t="s">
        <v>76</v>
      </c>
      <c r="I2834">
        <v>0</v>
      </c>
      <c r="J2834" t="s">
        <v>51</v>
      </c>
      <c r="K2834" s="1" t="s">
        <v>49</v>
      </c>
      <c r="L2834">
        <v>7</v>
      </c>
      <c r="M2834">
        <v>112.93</v>
      </c>
      <c r="N2834">
        <v>2.1</v>
      </c>
      <c r="O2834">
        <v>36</v>
      </c>
      <c r="Q2834">
        <v>110.83000000000001</v>
      </c>
      <c r="R2834" s="1"/>
      <c r="S2834">
        <v>15</v>
      </c>
      <c r="V2834">
        <v>15</v>
      </c>
      <c r="W2834">
        <v>0.25</v>
      </c>
      <c r="AF2834">
        <v>0</v>
      </c>
      <c r="AG2834">
        <v>0</v>
      </c>
      <c r="AH2834">
        <v>0.25</v>
      </c>
      <c r="AI2834">
        <v>11.75</v>
      </c>
      <c r="AJ2834">
        <v>12</v>
      </c>
      <c r="AL2834">
        <v>2039</v>
      </c>
      <c r="AM2834">
        <v>0</v>
      </c>
      <c r="AN2834">
        <v>112.93</v>
      </c>
      <c r="AO2834">
        <v>398</v>
      </c>
      <c r="AP2834">
        <v>35</v>
      </c>
    </row>
    <row r="2835" spans="1:42" x14ac:dyDescent="0.2">
      <c r="A2835" s="1" t="s">
        <v>46</v>
      </c>
      <c r="B2835">
        <v>1</v>
      </c>
      <c r="C2835" s="1" t="s">
        <v>2226</v>
      </c>
      <c r="D2835" s="2">
        <v>45897</v>
      </c>
      <c r="E2835" s="1" t="s">
        <v>2155</v>
      </c>
      <c r="F2835" s="1" t="s">
        <v>49</v>
      </c>
      <c r="G2835">
        <v>5</v>
      </c>
      <c r="H2835" t="s">
        <v>76</v>
      </c>
      <c r="I2835">
        <v>0</v>
      </c>
      <c r="J2835">
        <v>500</v>
      </c>
      <c r="K2835" s="1" t="s">
        <v>49</v>
      </c>
      <c r="L2835">
        <v>1</v>
      </c>
      <c r="M2835">
        <v>17.8</v>
      </c>
      <c r="N2835">
        <v>0.5</v>
      </c>
      <c r="Q2835">
        <v>17.3</v>
      </c>
      <c r="R2835" s="1"/>
      <c r="V2835">
        <v>0</v>
      </c>
      <c r="W2835">
        <v>0</v>
      </c>
      <c r="AF2835">
        <v>0</v>
      </c>
      <c r="AG2835">
        <v>0</v>
      </c>
      <c r="AH2835">
        <v>0</v>
      </c>
      <c r="AI2835">
        <v>12</v>
      </c>
      <c r="AJ2835">
        <v>12</v>
      </c>
      <c r="AM2835">
        <v>0</v>
      </c>
      <c r="AN2835">
        <v>17.8</v>
      </c>
      <c r="AP2835">
        <v>35</v>
      </c>
    </row>
    <row r="2836" spans="1:42" x14ac:dyDescent="0.2">
      <c r="A2836" s="1" t="s">
        <v>53</v>
      </c>
      <c r="B2836">
        <v>1</v>
      </c>
      <c r="C2836" s="1" t="s">
        <v>2226</v>
      </c>
      <c r="D2836" s="2">
        <v>45897</v>
      </c>
      <c r="E2836" s="1" t="s">
        <v>2155</v>
      </c>
      <c r="F2836" s="1" t="s">
        <v>49</v>
      </c>
      <c r="G2836">
        <v>5</v>
      </c>
      <c r="H2836" t="s">
        <v>76</v>
      </c>
      <c r="I2836">
        <v>0</v>
      </c>
      <c r="J2836">
        <v>500</v>
      </c>
      <c r="K2836" s="1" t="s">
        <v>49</v>
      </c>
      <c r="L2836">
        <v>9</v>
      </c>
      <c r="M2836">
        <v>178.62</v>
      </c>
      <c r="N2836">
        <v>4.5</v>
      </c>
      <c r="O2836">
        <v>39</v>
      </c>
      <c r="Q2836">
        <v>174.12</v>
      </c>
      <c r="R2836" s="1"/>
      <c r="V2836">
        <v>0</v>
      </c>
      <c r="W2836">
        <v>0</v>
      </c>
      <c r="AF2836">
        <v>0</v>
      </c>
      <c r="AG2836">
        <v>0</v>
      </c>
      <c r="AH2836">
        <v>0</v>
      </c>
      <c r="AI2836">
        <v>12</v>
      </c>
      <c r="AJ2836">
        <v>12</v>
      </c>
      <c r="AM2836">
        <v>0</v>
      </c>
      <c r="AN2836">
        <v>178.62</v>
      </c>
      <c r="AP2836">
        <v>35</v>
      </c>
    </row>
    <row r="2837" spans="1:42" x14ac:dyDescent="0.2">
      <c r="A2837" s="1" t="s">
        <v>46</v>
      </c>
      <c r="B2837">
        <v>2</v>
      </c>
      <c r="C2837" s="1" t="s">
        <v>74</v>
      </c>
      <c r="D2837" s="2">
        <v>45897</v>
      </c>
      <c r="E2837" s="1" t="s">
        <v>576</v>
      </c>
      <c r="F2837" s="1" t="s">
        <v>49</v>
      </c>
      <c r="G2837">
        <v>4</v>
      </c>
      <c r="H2837" t="s">
        <v>76</v>
      </c>
      <c r="I2837">
        <v>0</v>
      </c>
      <c r="J2837" t="s">
        <v>51</v>
      </c>
      <c r="K2837" s="1" t="s">
        <v>49</v>
      </c>
      <c r="L2837">
        <v>11</v>
      </c>
      <c r="M2837">
        <v>156.01</v>
      </c>
      <c r="N2837">
        <v>4.4000000000000004</v>
      </c>
      <c r="Q2837">
        <v>151.60999999999999</v>
      </c>
      <c r="R2837" s="1"/>
      <c r="V2837">
        <v>0</v>
      </c>
      <c r="W2837">
        <v>0</v>
      </c>
      <c r="AF2837">
        <v>0</v>
      </c>
      <c r="AG2837">
        <v>0</v>
      </c>
      <c r="AH2837">
        <v>0</v>
      </c>
      <c r="AI2837">
        <v>12</v>
      </c>
      <c r="AJ2837">
        <v>12</v>
      </c>
      <c r="AM2837">
        <v>0</v>
      </c>
      <c r="AN2837">
        <v>156.01</v>
      </c>
      <c r="AP2837">
        <v>35</v>
      </c>
    </row>
    <row r="2838" spans="1:42" x14ac:dyDescent="0.2">
      <c r="A2838" s="1" t="s">
        <v>53</v>
      </c>
      <c r="B2838">
        <v>2</v>
      </c>
      <c r="C2838" s="1" t="s">
        <v>74</v>
      </c>
      <c r="D2838" s="2">
        <v>45897</v>
      </c>
      <c r="E2838" s="1" t="s">
        <v>576</v>
      </c>
      <c r="F2838" s="1" t="s">
        <v>49</v>
      </c>
      <c r="G2838">
        <v>4</v>
      </c>
      <c r="H2838" t="s">
        <v>76</v>
      </c>
      <c r="I2838">
        <v>0</v>
      </c>
      <c r="J2838" t="s">
        <v>51</v>
      </c>
      <c r="K2838" s="1" t="s">
        <v>49</v>
      </c>
      <c r="L2838">
        <v>9</v>
      </c>
      <c r="M2838">
        <v>135.28</v>
      </c>
      <c r="N2838">
        <v>3.6</v>
      </c>
      <c r="Q2838">
        <v>131.68</v>
      </c>
      <c r="R2838" s="1"/>
      <c r="V2838">
        <v>0</v>
      </c>
      <c r="W2838">
        <v>0</v>
      </c>
      <c r="AF2838">
        <v>0</v>
      </c>
      <c r="AG2838">
        <v>0</v>
      </c>
      <c r="AH2838">
        <v>0</v>
      </c>
      <c r="AI2838">
        <v>12</v>
      </c>
      <c r="AJ2838">
        <v>12</v>
      </c>
      <c r="AM2838">
        <v>0</v>
      </c>
      <c r="AN2838">
        <v>135.28</v>
      </c>
      <c r="AP2838">
        <v>35</v>
      </c>
    </row>
    <row r="2839" spans="1:42" x14ac:dyDescent="0.2">
      <c r="A2839" s="1" t="s">
        <v>46</v>
      </c>
      <c r="B2839">
        <v>3</v>
      </c>
      <c r="C2839" s="1" t="s">
        <v>2224</v>
      </c>
      <c r="D2839" s="2">
        <v>45897</v>
      </c>
      <c r="E2839" s="1" t="s">
        <v>2155</v>
      </c>
      <c r="F2839" s="1" t="s">
        <v>49</v>
      </c>
      <c r="G2839">
        <v>10</v>
      </c>
      <c r="H2839">
        <v>5</v>
      </c>
      <c r="I2839">
        <v>0</v>
      </c>
      <c r="J2839">
        <v>2000</v>
      </c>
      <c r="K2839" s="1" t="s">
        <v>49</v>
      </c>
      <c r="L2839">
        <v>9</v>
      </c>
      <c r="M2839">
        <v>269.2</v>
      </c>
      <c r="N2839">
        <v>7.2</v>
      </c>
      <c r="Q2839">
        <v>262</v>
      </c>
      <c r="R2839" s="1"/>
      <c r="V2839">
        <v>0</v>
      </c>
      <c r="W2839">
        <v>0</v>
      </c>
      <c r="AF2839">
        <v>0</v>
      </c>
      <c r="AG2839">
        <v>0</v>
      </c>
      <c r="AH2839">
        <v>0</v>
      </c>
      <c r="AI2839">
        <v>12</v>
      </c>
      <c r="AJ2839">
        <v>12</v>
      </c>
      <c r="AM2839">
        <v>0</v>
      </c>
      <c r="AN2839">
        <v>269.2</v>
      </c>
      <c r="AP2839">
        <v>35</v>
      </c>
    </row>
    <row r="2840" spans="1:42" x14ac:dyDescent="0.2">
      <c r="A2840" s="1" t="s">
        <v>53</v>
      </c>
      <c r="B2840">
        <v>3</v>
      </c>
      <c r="C2840" s="1" t="s">
        <v>2224</v>
      </c>
      <c r="D2840" s="2">
        <v>45897</v>
      </c>
      <c r="E2840" s="1" t="s">
        <v>2155</v>
      </c>
      <c r="F2840" s="1" t="s">
        <v>49</v>
      </c>
      <c r="G2840">
        <v>10</v>
      </c>
      <c r="H2840">
        <v>5</v>
      </c>
      <c r="I2840">
        <v>0</v>
      </c>
      <c r="J2840">
        <v>2000</v>
      </c>
      <c r="K2840" s="1" t="s">
        <v>49</v>
      </c>
      <c r="L2840">
        <v>7</v>
      </c>
      <c r="M2840">
        <v>184.08999999999997</v>
      </c>
      <c r="N2840">
        <v>4.8999999999999995</v>
      </c>
      <c r="Q2840">
        <v>179.18999999999997</v>
      </c>
      <c r="R2840" s="1"/>
      <c r="V2840">
        <v>0</v>
      </c>
      <c r="W2840">
        <v>0</v>
      </c>
      <c r="AF2840">
        <v>0</v>
      </c>
      <c r="AG2840">
        <v>0</v>
      </c>
      <c r="AH2840">
        <v>0</v>
      </c>
      <c r="AI2840">
        <v>12</v>
      </c>
      <c r="AJ2840">
        <v>12</v>
      </c>
      <c r="AM2840">
        <v>0</v>
      </c>
      <c r="AN2840">
        <v>184.08999999999995</v>
      </c>
      <c r="AP2840">
        <v>35</v>
      </c>
    </row>
    <row r="2841" spans="1:42" x14ac:dyDescent="0.2">
      <c r="A2841" s="1" t="s">
        <v>46</v>
      </c>
      <c r="B2841">
        <v>4</v>
      </c>
      <c r="C2841" s="1" t="s">
        <v>2161</v>
      </c>
      <c r="D2841" s="2">
        <v>45897</v>
      </c>
      <c r="E2841" s="1" t="s">
        <v>779</v>
      </c>
      <c r="F2841" s="1" t="s">
        <v>49</v>
      </c>
      <c r="G2841">
        <v>17</v>
      </c>
      <c r="H2841" t="s">
        <v>76</v>
      </c>
      <c r="I2841">
        <v>0</v>
      </c>
      <c r="J2841">
        <v>5000</v>
      </c>
      <c r="K2841" s="1" t="s">
        <v>49</v>
      </c>
      <c r="L2841">
        <v>4</v>
      </c>
      <c r="M2841">
        <v>206.85000000000002</v>
      </c>
      <c r="N2841">
        <v>7.9</v>
      </c>
      <c r="Q2841">
        <v>198.95000000000002</v>
      </c>
      <c r="R2841" s="1"/>
      <c r="S2841">
        <v>20</v>
      </c>
      <c r="V2841">
        <v>20</v>
      </c>
      <c r="W2841">
        <v>0.33333333333333331</v>
      </c>
      <c r="AD2841">
        <v>30</v>
      </c>
      <c r="AF2841">
        <v>30</v>
      </c>
      <c r="AG2841">
        <v>0.5</v>
      </c>
      <c r="AH2841">
        <v>0.83333333333333326</v>
      </c>
      <c r="AI2841">
        <v>11.166666666666666</v>
      </c>
      <c r="AJ2841">
        <v>12</v>
      </c>
      <c r="AM2841">
        <v>0</v>
      </c>
      <c r="AN2841">
        <v>206.85</v>
      </c>
      <c r="AP2841">
        <v>35</v>
      </c>
    </row>
    <row r="2842" spans="1:42" x14ac:dyDescent="0.2">
      <c r="A2842" s="1" t="s">
        <v>46</v>
      </c>
      <c r="B2842">
        <v>4</v>
      </c>
      <c r="C2842" s="1" t="s">
        <v>2227</v>
      </c>
      <c r="D2842" s="2">
        <v>45897</v>
      </c>
      <c r="E2842" s="1" t="s">
        <v>582</v>
      </c>
      <c r="F2842" s="1" t="s">
        <v>49</v>
      </c>
      <c r="G2842">
        <v>18</v>
      </c>
      <c r="H2842">
        <v>6</v>
      </c>
      <c r="I2842">
        <v>0</v>
      </c>
      <c r="J2842">
        <v>250</v>
      </c>
      <c r="K2842" s="1" t="s">
        <v>49</v>
      </c>
      <c r="L2842">
        <v>7</v>
      </c>
      <c r="M2842">
        <v>416.07000000000005</v>
      </c>
      <c r="N2842">
        <v>15.400000000000002</v>
      </c>
      <c r="Q2842">
        <v>400.67000000000007</v>
      </c>
      <c r="R2842" s="1"/>
      <c r="V2842">
        <v>0</v>
      </c>
      <c r="W2842">
        <v>0</v>
      </c>
      <c r="AF2842">
        <v>0</v>
      </c>
      <c r="AG2842">
        <v>0</v>
      </c>
      <c r="AH2842">
        <v>0</v>
      </c>
      <c r="AI2842">
        <v>12</v>
      </c>
      <c r="AJ2842">
        <v>12</v>
      </c>
      <c r="AM2842">
        <v>0</v>
      </c>
      <c r="AN2842">
        <v>416.07000000000011</v>
      </c>
      <c r="AP2842">
        <v>35</v>
      </c>
    </row>
    <row r="2843" spans="1:42" x14ac:dyDescent="0.2">
      <c r="A2843" s="1" t="s">
        <v>46</v>
      </c>
      <c r="B2843">
        <v>4</v>
      </c>
      <c r="C2843" s="1" t="s">
        <v>2228</v>
      </c>
      <c r="D2843" s="2">
        <v>45897</v>
      </c>
      <c r="E2843" s="1" t="s">
        <v>2229</v>
      </c>
      <c r="F2843" s="1" t="s">
        <v>49</v>
      </c>
      <c r="G2843">
        <v>18</v>
      </c>
      <c r="H2843" t="s">
        <v>287</v>
      </c>
      <c r="I2843" t="s">
        <v>135</v>
      </c>
      <c r="J2843">
        <v>100</v>
      </c>
      <c r="K2843" s="1" t="s">
        <v>49</v>
      </c>
      <c r="L2843">
        <v>2</v>
      </c>
      <c r="M2843">
        <v>110.03999999999999</v>
      </c>
      <c r="N2843">
        <v>4.25</v>
      </c>
      <c r="Q2843">
        <v>105.78999999999999</v>
      </c>
      <c r="R2843" s="1"/>
      <c r="V2843">
        <v>0</v>
      </c>
      <c r="W2843">
        <v>0</v>
      </c>
      <c r="AF2843">
        <v>0</v>
      </c>
      <c r="AG2843">
        <v>0</v>
      </c>
      <c r="AH2843">
        <v>0</v>
      </c>
      <c r="AI2843">
        <v>12</v>
      </c>
      <c r="AJ2843">
        <v>12</v>
      </c>
      <c r="AM2843">
        <v>0</v>
      </c>
      <c r="AN2843">
        <v>110.04</v>
      </c>
      <c r="AP2843">
        <v>35</v>
      </c>
    </row>
    <row r="2844" spans="1:42" x14ac:dyDescent="0.2">
      <c r="A2844" s="1" t="s">
        <v>46</v>
      </c>
      <c r="B2844">
        <v>4</v>
      </c>
      <c r="C2844" s="1" t="s">
        <v>2230</v>
      </c>
      <c r="D2844" s="2">
        <v>45897</v>
      </c>
      <c r="E2844" s="1" t="s">
        <v>2231</v>
      </c>
      <c r="F2844" s="1" t="s">
        <v>49</v>
      </c>
      <c r="G2844" t="s">
        <v>389</v>
      </c>
      <c r="H2844" t="s">
        <v>201</v>
      </c>
      <c r="I2844" t="s">
        <v>94</v>
      </c>
      <c r="J2844">
        <v>150</v>
      </c>
      <c r="K2844" s="1" t="s">
        <v>49</v>
      </c>
      <c r="L2844">
        <v>2</v>
      </c>
      <c r="M2844">
        <v>80.039999999999992</v>
      </c>
      <c r="N2844">
        <v>4</v>
      </c>
      <c r="Q2844">
        <v>76.039999999999992</v>
      </c>
      <c r="R2844" s="1"/>
      <c r="V2844">
        <v>0</v>
      </c>
      <c r="W2844">
        <v>0</v>
      </c>
      <c r="AF2844">
        <v>0</v>
      </c>
      <c r="AG2844">
        <v>0</v>
      </c>
      <c r="AH2844">
        <v>0</v>
      </c>
      <c r="AI2844">
        <v>12</v>
      </c>
      <c r="AJ2844">
        <v>12</v>
      </c>
      <c r="AM2844">
        <v>0</v>
      </c>
      <c r="AN2844">
        <v>80.040000000000006</v>
      </c>
      <c r="AP2844">
        <v>35</v>
      </c>
    </row>
    <row r="2845" spans="1:42" x14ac:dyDescent="0.2">
      <c r="A2845" s="1" t="s">
        <v>53</v>
      </c>
      <c r="B2845">
        <v>4</v>
      </c>
      <c r="C2845" s="1" t="s">
        <v>2230</v>
      </c>
      <c r="D2845" s="2">
        <v>45897</v>
      </c>
      <c r="E2845" s="1" t="s">
        <v>2231</v>
      </c>
      <c r="F2845" s="1" t="s">
        <v>49</v>
      </c>
      <c r="G2845" t="s">
        <v>389</v>
      </c>
      <c r="H2845" t="s">
        <v>201</v>
      </c>
      <c r="I2845" t="s">
        <v>94</v>
      </c>
      <c r="J2845">
        <v>150</v>
      </c>
      <c r="K2845" s="1" t="s">
        <v>49</v>
      </c>
      <c r="L2845">
        <v>2</v>
      </c>
      <c r="M2845">
        <v>72.919999999999987</v>
      </c>
      <c r="N2845">
        <v>3.6</v>
      </c>
      <c r="Q2845">
        <v>69.319999999999993</v>
      </c>
      <c r="R2845" s="1"/>
      <c r="S2845">
        <v>20</v>
      </c>
      <c r="V2845">
        <v>20</v>
      </c>
      <c r="W2845">
        <v>0.33333333333333331</v>
      </c>
      <c r="Z2845">
        <v>10</v>
      </c>
      <c r="AF2845">
        <v>10</v>
      </c>
      <c r="AG2845">
        <v>0.16666666666666666</v>
      </c>
      <c r="AH2845">
        <v>0.5</v>
      </c>
      <c r="AI2845">
        <v>11.5</v>
      </c>
      <c r="AJ2845">
        <v>12</v>
      </c>
      <c r="AM2845">
        <v>0</v>
      </c>
      <c r="AN2845">
        <v>72.919999999999987</v>
      </c>
      <c r="AP2845">
        <v>35</v>
      </c>
    </row>
    <row r="2846" spans="1:42" x14ac:dyDescent="0.2">
      <c r="A2846" s="1" t="s">
        <v>53</v>
      </c>
      <c r="B2846">
        <v>4</v>
      </c>
      <c r="C2846" s="1" t="s">
        <v>2232</v>
      </c>
      <c r="D2846" s="2">
        <v>45897</v>
      </c>
      <c r="E2846" s="1" t="s">
        <v>582</v>
      </c>
      <c r="F2846" s="1" t="s">
        <v>49</v>
      </c>
      <c r="G2846">
        <v>22</v>
      </c>
      <c r="H2846">
        <v>6</v>
      </c>
      <c r="I2846">
        <v>0</v>
      </c>
      <c r="J2846">
        <v>250</v>
      </c>
      <c r="K2846" s="1" t="s">
        <v>49</v>
      </c>
      <c r="L2846">
        <v>5</v>
      </c>
      <c r="M2846">
        <v>266.89999999999998</v>
      </c>
      <c r="N2846">
        <v>11</v>
      </c>
      <c r="Q2846">
        <v>255.89999999999998</v>
      </c>
      <c r="R2846" s="1"/>
      <c r="V2846">
        <v>0</v>
      </c>
      <c r="W2846">
        <v>0</v>
      </c>
      <c r="AF2846">
        <v>0</v>
      </c>
      <c r="AG2846">
        <v>0</v>
      </c>
      <c r="AH2846">
        <v>0</v>
      </c>
      <c r="AI2846">
        <v>12</v>
      </c>
      <c r="AJ2846">
        <v>12</v>
      </c>
      <c r="AM2846">
        <v>0</v>
      </c>
      <c r="AN2846">
        <v>266.89999999999998</v>
      </c>
      <c r="AP2846">
        <v>35</v>
      </c>
    </row>
    <row r="2847" spans="1:42" x14ac:dyDescent="0.2">
      <c r="A2847" s="1" t="s">
        <v>53</v>
      </c>
      <c r="B2847">
        <v>4</v>
      </c>
      <c r="C2847" s="1" t="s">
        <v>748</v>
      </c>
      <c r="D2847" s="2">
        <v>45897</v>
      </c>
      <c r="E2847" s="1" t="s">
        <v>658</v>
      </c>
      <c r="F2847" s="1" t="s">
        <v>49</v>
      </c>
      <c r="G2847">
        <v>18</v>
      </c>
      <c r="H2847" t="s">
        <v>134</v>
      </c>
      <c r="I2847" t="s">
        <v>135</v>
      </c>
      <c r="J2847">
        <v>500</v>
      </c>
      <c r="K2847" s="1" t="s">
        <v>49</v>
      </c>
      <c r="L2847">
        <v>3</v>
      </c>
      <c r="M2847">
        <v>135.97</v>
      </c>
      <c r="N2847">
        <v>5.4</v>
      </c>
      <c r="Q2847">
        <v>130.57</v>
      </c>
      <c r="R2847" s="1"/>
      <c r="V2847">
        <v>0</v>
      </c>
      <c r="W2847">
        <v>0</v>
      </c>
      <c r="AF2847">
        <v>0</v>
      </c>
      <c r="AG2847">
        <v>0</v>
      </c>
      <c r="AH2847">
        <v>0</v>
      </c>
      <c r="AI2847">
        <v>12</v>
      </c>
      <c r="AJ2847">
        <v>12</v>
      </c>
      <c r="AM2847">
        <v>0</v>
      </c>
      <c r="AN2847">
        <v>135.97</v>
      </c>
      <c r="AP2847">
        <v>35</v>
      </c>
    </row>
    <row r="2848" spans="1:42" x14ac:dyDescent="0.2">
      <c r="A2848" s="1" t="s">
        <v>53</v>
      </c>
      <c r="B2848">
        <v>4</v>
      </c>
      <c r="C2848" s="1" t="s">
        <v>2233</v>
      </c>
      <c r="D2848" s="2">
        <v>45897</v>
      </c>
      <c r="E2848" s="1" t="s">
        <v>2231</v>
      </c>
      <c r="F2848" s="1" t="s">
        <v>49</v>
      </c>
      <c r="G2848" t="s">
        <v>389</v>
      </c>
      <c r="H2848" t="s">
        <v>201</v>
      </c>
      <c r="I2848" t="s">
        <v>94</v>
      </c>
      <c r="J2848">
        <v>150</v>
      </c>
      <c r="K2848" s="1" t="s">
        <v>49</v>
      </c>
      <c r="L2848">
        <v>4</v>
      </c>
      <c r="M2848">
        <v>147.52000000000001</v>
      </c>
      <c r="N2848">
        <v>7.2</v>
      </c>
      <c r="Q2848">
        <v>140.32000000000002</v>
      </c>
      <c r="R2848" s="1"/>
      <c r="V2848">
        <v>0</v>
      </c>
      <c r="W2848">
        <v>0</v>
      </c>
      <c r="AF2848">
        <v>0</v>
      </c>
      <c r="AG2848">
        <v>0</v>
      </c>
      <c r="AH2848">
        <v>0</v>
      </c>
      <c r="AI2848">
        <v>12</v>
      </c>
      <c r="AJ2848">
        <v>12</v>
      </c>
      <c r="AM2848">
        <v>0</v>
      </c>
      <c r="AN2848">
        <v>147.52000000000001</v>
      </c>
      <c r="AP2848">
        <v>35</v>
      </c>
    </row>
    <row r="2849" spans="1:42" x14ac:dyDescent="0.2">
      <c r="A2849" s="1" t="s">
        <v>46</v>
      </c>
      <c r="B2849">
        <v>5</v>
      </c>
      <c r="C2849" s="1" t="s">
        <v>2225</v>
      </c>
      <c r="D2849" s="2">
        <v>45897</v>
      </c>
      <c r="E2849" s="1" t="s">
        <v>2155</v>
      </c>
      <c r="F2849" s="1" t="s">
        <v>49</v>
      </c>
      <c r="G2849">
        <v>12</v>
      </c>
      <c r="H2849">
        <v>5</v>
      </c>
      <c r="I2849">
        <v>0</v>
      </c>
      <c r="J2849">
        <v>2000</v>
      </c>
      <c r="K2849" s="1" t="s">
        <v>49</v>
      </c>
      <c r="L2849">
        <v>11</v>
      </c>
      <c r="M2849">
        <v>523.78000000000009</v>
      </c>
      <c r="N2849">
        <v>16.5</v>
      </c>
      <c r="Q2849">
        <v>507.28000000000009</v>
      </c>
      <c r="R2849" s="1"/>
      <c r="V2849">
        <v>0</v>
      </c>
      <c r="W2849">
        <v>0</v>
      </c>
      <c r="AF2849">
        <v>0</v>
      </c>
      <c r="AG2849">
        <v>0</v>
      </c>
      <c r="AH2849">
        <v>0</v>
      </c>
      <c r="AI2849">
        <v>12</v>
      </c>
      <c r="AJ2849">
        <v>12</v>
      </c>
      <c r="AM2849">
        <v>0</v>
      </c>
      <c r="AN2849">
        <v>523.78000000000009</v>
      </c>
      <c r="AP2849">
        <v>35</v>
      </c>
    </row>
    <row r="2850" spans="1:42" x14ac:dyDescent="0.2">
      <c r="A2850" s="1" t="s">
        <v>46</v>
      </c>
      <c r="B2850">
        <v>5</v>
      </c>
      <c r="C2850" s="1" t="s">
        <v>2211</v>
      </c>
      <c r="D2850" s="2">
        <v>45897</v>
      </c>
      <c r="E2850" s="1" t="s">
        <v>2163</v>
      </c>
      <c r="F2850" s="1" t="s">
        <v>49</v>
      </c>
      <c r="G2850">
        <v>12</v>
      </c>
      <c r="H2850" t="s">
        <v>64</v>
      </c>
      <c r="I2850">
        <v>0</v>
      </c>
      <c r="J2850">
        <v>50</v>
      </c>
      <c r="K2850" s="1" t="s">
        <v>49</v>
      </c>
      <c r="L2850">
        <v>1</v>
      </c>
      <c r="M2850">
        <v>62.83</v>
      </c>
      <c r="N2850">
        <v>1.5</v>
      </c>
      <c r="Q2850">
        <v>61.33</v>
      </c>
      <c r="R2850" s="1"/>
      <c r="V2850">
        <v>0</v>
      </c>
      <c r="W2850">
        <v>0</v>
      </c>
      <c r="AF2850">
        <v>0</v>
      </c>
      <c r="AG2850">
        <v>0</v>
      </c>
      <c r="AH2850">
        <v>0</v>
      </c>
      <c r="AI2850">
        <v>12</v>
      </c>
      <c r="AJ2850">
        <v>12</v>
      </c>
      <c r="AM2850">
        <v>0</v>
      </c>
      <c r="AN2850">
        <v>62.83</v>
      </c>
      <c r="AP2850">
        <v>35</v>
      </c>
    </row>
    <row r="2851" spans="1:42" x14ac:dyDescent="0.2">
      <c r="A2851" s="1" t="s">
        <v>53</v>
      </c>
      <c r="B2851">
        <v>5</v>
      </c>
      <c r="C2851" s="1" t="s">
        <v>2225</v>
      </c>
      <c r="D2851" s="2">
        <v>45897</v>
      </c>
      <c r="E2851" s="1" t="s">
        <v>2155</v>
      </c>
      <c r="F2851" s="1" t="s">
        <v>49</v>
      </c>
      <c r="G2851">
        <v>12</v>
      </c>
      <c r="H2851">
        <v>5</v>
      </c>
      <c r="I2851">
        <v>0</v>
      </c>
      <c r="J2851">
        <v>2000</v>
      </c>
      <c r="K2851" s="1" t="s">
        <v>49</v>
      </c>
      <c r="L2851">
        <v>12</v>
      </c>
      <c r="M2851">
        <v>499.94000000000005</v>
      </c>
      <c r="N2851">
        <v>14.399999999999999</v>
      </c>
      <c r="Q2851">
        <v>485.54000000000008</v>
      </c>
      <c r="R2851" s="1"/>
      <c r="V2851">
        <v>0</v>
      </c>
      <c r="W2851">
        <v>0</v>
      </c>
      <c r="AF2851">
        <v>0</v>
      </c>
      <c r="AG2851">
        <v>0</v>
      </c>
      <c r="AH2851">
        <v>0</v>
      </c>
      <c r="AI2851">
        <v>12</v>
      </c>
      <c r="AJ2851">
        <v>12</v>
      </c>
      <c r="AM2851">
        <v>0</v>
      </c>
      <c r="AN2851">
        <v>499.94000000000005</v>
      </c>
      <c r="AP2851">
        <v>35</v>
      </c>
    </row>
    <row r="2852" spans="1:42" x14ac:dyDescent="0.2">
      <c r="A2852" s="1" t="s">
        <v>46</v>
      </c>
      <c r="B2852">
        <v>1</v>
      </c>
      <c r="C2852" s="1" t="s">
        <v>2226</v>
      </c>
      <c r="D2852" s="2">
        <v>45898</v>
      </c>
      <c r="E2852" s="1" t="s">
        <v>2155</v>
      </c>
      <c r="F2852" s="1" t="s">
        <v>49</v>
      </c>
      <c r="G2852">
        <v>5</v>
      </c>
      <c r="H2852" t="s">
        <v>76</v>
      </c>
      <c r="I2852">
        <v>0</v>
      </c>
      <c r="J2852">
        <v>500</v>
      </c>
      <c r="K2852" s="1" t="s">
        <v>49</v>
      </c>
      <c r="L2852">
        <v>7</v>
      </c>
      <c r="M2852">
        <v>167.82</v>
      </c>
      <c r="N2852">
        <v>3.5</v>
      </c>
      <c r="O2852">
        <v>34.5</v>
      </c>
      <c r="Q2852">
        <v>164.32</v>
      </c>
      <c r="R2852" s="1"/>
      <c r="V2852">
        <v>0</v>
      </c>
      <c r="W2852">
        <v>0</v>
      </c>
      <c r="AF2852">
        <v>0</v>
      </c>
      <c r="AG2852">
        <v>0</v>
      </c>
      <c r="AH2852">
        <v>0</v>
      </c>
      <c r="AI2852">
        <v>12</v>
      </c>
      <c r="AJ2852">
        <v>12</v>
      </c>
      <c r="AL2852">
        <v>2091</v>
      </c>
      <c r="AM2852">
        <v>0</v>
      </c>
      <c r="AN2852">
        <v>167.82</v>
      </c>
      <c r="AO2852">
        <v>398</v>
      </c>
      <c r="AP2852">
        <v>35</v>
      </c>
    </row>
    <row r="2853" spans="1:42" x14ac:dyDescent="0.2">
      <c r="A2853" s="1" t="s">
        <v>53</v>
      </c>
      <c r="B2853">
        <v>1</v>
      </c>
      <c r="C2853" s="1" t="s">
        <v>2226</v>
      </c>
      <c r="D2853" s="2">
        <v>45898</v>
      </c>
      <c r="E2853" s="1" t="s">
        <v>2155</v>
      </c>
      <c r="F2853" s="1" t="s">
        <v>49</v>
      </c>
      <c r="G2853">
        <v>5</v>
      </c>
      <c r="H2853" t="s">
        <v>76</v>
      </c>
      <c r="I2853">
        <v>0</v>
      </c>
      <c r="J2853">
        <v>500</v>
      </c>
      <c r="K2853" s="1" t="s">
        <v>49</v>
      </c>
      <c r="L2853">
        <v>9</v>
      </c>
      <c r="M2853">
        <v>149.97999999999999</v>
      </c>
      <c r="N2853">
        <v>4.5</v>
      </c>
      <c r="O2853">
        <v>45.5</v>
      </c>
      <c r="Q2853">
        <v>145.47999999999999</v>
      </c>
      <c r="R2853" s="1"/>
      <c r="V2853">
        <v>0</v>
      </c>
      <c r="W2853">
        <v>0</v>
      </c>
      <c r="AF2853">
        <v>0</v>
      </c>
      <c r="AG2853">
        <v>0</v>
      </c>
      <c r="AH2853">
        <v>0</v>
      </c>
      <c r="AI2853">
        <v>12</v>
      </c>
      <c r="AJ2853">
        <v>12</v>
      </c>
      <c r="AM2853">
        <v>0</v>
      </c>
      <c r="AN2853">
        <v>149.97999999999999</v>
      </c>
      <c r="AP2853">
        <v>35</v>
      </c>
    </row>
    <row r="2854" spans="1:42" x14ac:dyDescent="0.2">
      <c r="A2854" s="1" t="s">
        <v>46</v>
      </c>
      <c r="B2854">
        <v>2</v>
      </c>
      <c r="C2854" s="1" t="s">
        <v>74</v>
      </c>
      <c r="D2854" s="2">
        <v>45898</v>
      </c>
      <c r="E2854" s="1" t="s">
        <v>576</v>
      </c>
      <c r="F2854" s="1" t="s">
        <v>49</v>
      </c>
      <c r="G2854">
        <v>4</v>
      </c>
      <c r="H2854" t="s">
        <v>76</v>
      </c>
      <c r="I2854">
        <v>0</v>
      </c>
      <c r="J2854" t="s">
        <v>51</v>
      </c>
      <c r="K2854" s="1" t="s">
        <v>49</v>
      </c>
      <c r="L2854">
        <v>9</v>
      </c>
      <c r="M2854">
        <v>152.89000000000001</v>
      </c>
      <c r="N2854">
        <v>3.6</v>
      </c>
      <c r="Q2854">
        <v>149.29000000000002</v>
      </c>
      <c r="R2854" s="1"/>
      <c r="V2854">
        <v>0</v>
      </c>
      <c r="W2854">
        <v>0</v>
      </c>
      <c r="AF2854">
        <v>0</v>
      </c>
      <c r="AG2854">
        <v>0</v>
      </c>
      <c r="AH2854">
        <v>0</v>
      </c>
      <c r="AI2854">
        <v>12</v>
      </c>
      <c r="AJ2854">
        <v>12</v>
      </c>
      <c r="AM2854">
        <v>0</v>
      </c>
      <c r="AN2854">
        <v>152.88999999999999</v>
      </c>
      <c r="AP2854">
        <v>35</v>
      </c>
    </row>
    <row r="2855" spans="1:42" x14ac:dyDescent="0.2">
      <c r="A2855" s="1" t="s">
        <v>53</v>
      </c>
      <c r="B2855">
        <v>2</v>
      </c>
      <c r="C2855" s="1" t="s">
        <v>74</v>
      </c>
      <c r="D2855" s="2">
        <v>45898</v>
      </c>
      <c r="E2855" s="1" t="s">
        <v>576</v>
      </c>
      <c r="F2855" s="1" t="s">
        <v>49</v>
      </c>
      <c r="G2855">
        <v>4</v>
      </c>
      <c r="H2855" t="s">
        <v>76</v>
      </c>
      <c r="I2855">
        <v>0</v>
      </c>
      <c r="J2855" t="s">
        <v>51</v>
      </c>
      <c r="K2855" s="1" t="s">
        <v>49</v>
      </c>
      <c r="L2855">
        <v>10</v>
      </c>
      <c r="M2855">
        <v>140.44999999999999</v>
      </c>
      <c r="N2855">
        <v>4</v>
      </c>
      <c r="Q2855">
        <v>136.44999999999999</v>
      </c>
      <c r="R2855" s="1"/>
      <c r="V2855">
        <v>0</v>
      </c>
      <c r="W2855">
        <v>0</v>
      </c>
      <c r="AF2855">
        <v>0</v>
      </c>
      <c r="AG2855">
        <v>0</v>
      </c>
      <c r="AH2855">
        <v>0</v>
      </c>
      <c r="AI2855">
        <v>12</v>
      </c>
      <c r="AJ2855">
        <v>12</v>
      </c>
      <c r="AM2855">
        <v>0</v>
      </c>
      <c r="AN2855">
        <v>140.44999999999999</v>
      </c>
      <c r="AP2855">
        <v>35</v>
      </c>
    </row>
    <row r="2856" spans="1:42" x14ac:dyDescent="0.2">
      <c r="A2856" s="1" t="s">
        <v>46</v>
      </c>
      <c r="B2856">
        <v>3</v>
      </c>
      <c r="C2856" s="1" t="s">
        <v>2234</v>
      </c>
      <c r="D2856" s="2">
        <v>45898</v>
      </c>
      <c r="E2856" s="1" t="s">
        <v>2155</v>
      </c>
      <c r="F2856" s="1" t="s">
        <v>49</v>
      </c>
      <c r="G2856">
        <v>7</v>
      </c>
      <c r="H2856">
        <v>5</v>
      </c>
      <c r="I2856">
        <v>0</v>
      </c>
      <c r="J2856">
        <v>500</v>
      </c>
      <c r="K2856" s="1" t="s">
        <v>49</v>
      </c>
      <c r="L2856">
        <v>4</v>
      </c>
      <c r="M2856">
        <v>141.69</v>
      </c>
      <c r="N2856">
        <v>3.2</v>
      </c>
      <c r="Q2856">
        <v>138.49</v>
      </c>
      <c r="R2856" s="1"/>
      <c r="S2856">
        <v>15</v>
      </c>
      <c r="V2856">
        <v>15</v>
      </c>
      <c r="W2856">
        <v>0.25</v>
      </c>
      <c r="AF2856">
        <v>0</v>
      </c>
      <c r="AG2856">
        <v>0</v>
      </c>
      <c r="AH2856">
        <v>0.25</v>
      </c>
      <c r="AI2856">
        <v>11.75</v>
      </c>
      <c r="AJ2856">
        <v>12</v>
      </c>
      <c r="AM2856">
        <v>0</v>
      </c>
      <c r="AN2856">
        <v>141.69</v>
      </c>
      <c r="AP2856">
        <v>35</v>
      </c>
    </row>
    <row r="2857" spans="1:42" x14ac:dyDescent="0.2">
      <c r="A2857" s="1" t="s">
        <v>46</v>
      </c>
      <c r="B2857">
        <v>3</v>
      </c>
      <c r="C2857" s="1" t="s">
        <v>2187</v>
      </c>
      <c r="D2857" s="2">
        <v>45898</v>
      </c>
      <c r="E2857" s="1" t="s">
        <v>799</v>
      </c>
      <c r="F2857" s="1" t="s">
        <v>49</v>
      </c>
      <c r="G2857">
        <v>8</v>
      </c>
      <c r="H2857">
        <v>4.5</v>
      </c>
      <c r="I2857">
        <v>0</v>
      </c>
      <c r="J2857">
        <v>100</v>
      </c>
      <c r="K2857" s="1" t="s">
        <v>49</v>
      </c>
      <c r="L2857">
        <v>3</v>
      </c>
      <c r="M2857">
        <v>86.98</v>
      </c>
      <c r="N2857">
        <v>3</v>
      </c>
      <c r="Q2857">
        <v>83.98</v>
      </c>
      <c r="R2857" s="1"/>
      <c r="V2857">
        <v>0</v>
      </c>
      <c r="W2857">
        <v>0</v>
      </c>
      <c r="AF2857">
        <v>0</v>
      </c>
      <c r="AG2857">
        <v>0</v>
      </c>
      <c r="AH2857">
        <v>0</v>
      </c>
      <c r="AI2857">
        <v>12</v>
      </c>
      <c r="AJ2857">
        <v>12</v>
      </c>
      <c r="AM2857">
        <v>0</v>
      </c>
      <c r="AN2857">
        <v>86.98</v>
      </c>
      <c r="AP2857">
        <v>35</v>
      </c>
    </row>
    <row r="2858" spans="1:42" x14ac:dyDescent="0.2">
      <c r="A2858" s="1" t="s">
        <v>53</v>
      </c>
      <c r="B2858">
        <v>3</v>
      </c>
      <c r="C2858" s="1" t="s">
        <v>2187</v>
      </c>
      <c r="D2858" s="2">
        <v>45898</v>
      </c>
      <c r="E2858" s="1" t="s">
        <v>799</v>
      </c>
      <c r="F2858" s="1" t="s">
        <v>49</v>
      </c>
      <c r="G2858">
        <v>8</v>
      </c>
      <c r="H2858">
        <v>4.5</v>
      </c>
      <c r="I2858">
        <v>0</v>
      </c>
      <c r="J2858">
        <v>100</v>
      </c>
      <c r="K2858" s="1" t="s">
        <v>49</v>
      </c>
      <c r="L2858">
        <v>8</v>
      </c>
      <c r="M2858">
        <v>265.26</v>
      </c>
      <c r="N2858">
        <v>6.4</v>
      </c>
      <c r="Q2858">
        <v>258.86</v>
      </c>
      <c r="R2858" s="1"/>
      <c r="V2858">
        <v>0</v>
      </c>
      <c r="W2858">
        <v>0</v>
      </c>
      <c r="AF2858">
        <v>0</v>
      </c>
      <c r="AG2858">
        <v>0</v>
      </c>
      <c r="AH2858">
        <v>0</v>
      </c>
      <c r="AI2858">
        <v>12</v>
      </c>
      <c r="AJ2858">
        <v>12</v>
      </c>
      <c r="AM2858">
        <v>0</v>
      </c>
      <c r="AN2858">
        <v>265.26</v>
      </c>
      <c r="AP2858">
        <v>35</v>
      </c>
    </row>
    <row r="2859" spans="1:42" x14ac:dyDescent="0.2">
      <c r="A2859" s="1" t="s">
        <v>46</v>
      </c>
      <c r="B2859">
        <v>4</v>
      </c>
      <c r="C2859" s="1" t="s">
        <v>2235</v>
      </c>
      <c r="D2859" s="2">
        <v>45898</v>
      </c>
      <c r="E2859" s="1" t="s">
        <v>2231</v>
      </c>
      <c r="F2859" s="1" t="s">
        <v>49</v>
      </c>
      <c r="G2859" t="s">
        <v>225</v>
      </c>
      <c r="H2859" t="s">
        <v>201</v>
      </c>
      <c r="I2859" t="s">
        <v>94</v>
      </c>
      <c r="J2859">
        <v>150</v>
      </c>
      <c r="K2859" s="1" t="s">
        <v>49</v>
      </c>
      <c r="L2859">
        <v>5</v>
      </c>
      <c r="M2859">
        <v>238.36</v>
      </c>
      <c r="N2859">
        <v>13.58</v>
      </c>
      <c r="Q2859">
        <v>224.78</v>
      </c>
      <c r="R2859" s="1"/>
      <c r="V2859">
        <v>0</v>
      </c>
      <c r="W2859">
        <v>0</v>
      </c>
      <c r="AF2859">
        <v>0</v>
      </c>
      <c r="AG2859">
        <v>0</v>
      </c>
      <c r="AH2859">
        <v>0</v>
      </c>
      <c r="AI2859">
        <v>12</v>
      </c>
      <c r="AJ2859">
        <v>12</v>
      </c>
      <c r="AM2859">
        <v>0</v>
      </c>
      <c r="AN2859">
        <v>238.36</v>
      </c>
      <c r="AP2859">
        <v>35</v>
      </c>
    </row>
    <row r="2860" spans="1:42" x14ac:dyDescent="0.2">
      <c r="A2860" s="1" t="s">
        <v>46</v>
      </c>
      <c r="B2860">
        <v>4</v>
      </c>
      <c r="C2860" s="1" t="s">
        <v>2236</v>
      </c>
      <c r="D2860" s="2">
        <v>45898</v>
      </c>
      <c r="E2860" s="1" t="s">
        <v>658</v>
      </c>
      <c r="F2860" s="1" t="s">
        <v>49</v>
      </c>
      <c r="G2860">
        <v>18</v>
      </c>
      <c r="H2860" t="s">
        <v>134</v>
      </c>
      <c r="I2860" t="s">
        <v>135</v>
      </c>
      <c r="J2860">
        <v>0</v>
      </c>
      <c r="K2860" s="1" t="s">
        <v>49</v>
      </c>
      <c r="L2860">
        <v>9</v>
      </c>
      <c r="M2860">
        <v>478.80999999999995</v>
      </c>
      <c r="N2860">
        <v>19.079999999999998</v>
      </c>
      <c r="Q2860">
        <v>459.72999999999996</v>
      </c>
      <c r="R2860" s="1"/>
      <c r="S2860">
        <v>30</v>
      </c>
      <c r="V2860">
        <v>30</v>
      </c>
      <c r="W2860">
        <v>0.5</v>
      </c>
      <c r="AF2860">
        <v>0</v>
      </c>
      <c r="AG2860">
        <v>0</v>
      </c>
      <c r="AH2860">
        <v>0.5</v>
      </c>
      <c r="AI2860">
        <v>11.5</v>
      </c>
      <c r="AJ2860">
        <v>12</v>
      </c>
      <c r="AM2860">
        <v>0</v>
      </c>
      <c r="AN2860">
        <v>478.80999999999995</v>
      </c>
      <c r="AP2860">
        <v>35</v>
      </c>
    </row>
    <row r="2861" spans="1:42" x14ac:dyDescent="0.2">
      <c r="A2861" s="1" t="s">
        <v>46</v>
      </c>
      <c r="B2861">
        <v>4</v>
      </c>
      <c r="C2861" s="1" t="s">
        <v>2237</v>
      </c>
      <c r="D2861" s="2">
        <v>45898</v>
      </c>
      <c r="E2861" s="1" t="s">
        <v>2231</v>
      </c>
      <c r="F2861" s="1" t="s">
        <v>49</v>
      </c>
      <c r="G2861" t="s">
        <v>225</v>
      </c>
      <c r="H2861" t="s">
        <v>201</v>
      </c>
      <c r="I2861" t="s">
        <v>94</v>
      </c>
      <c r="J2861">
        <v>150</v>
      </c>
      <c r="K2861" s="1" t="s">
        <v>49</v>
      </c>
      <c r="L2861">
        <v>4</v>
      </c>
      <c r="M2861">
        <v>140.94999999999999</v>
      </c>
      <c r="N2861">
        <v>11.1</v>
      </c>
      <c r="Q2861">
        <v>129.85</v>
      </c>
      <c r="R2861" s="1"/>
      <c r="V2861">
        <v>0</v>
      </c>
      <c r="W2861">
        <v>0</v>
      </c>
      <c r="AF2861">
        <v>0</v>
      </c>
      <c r="AG2861">
        <v>0</v>
      </c>
      <c r="AH2861">
        <v>0</v>
      </c>
      <c r="AI2861">
        <v>12</v>
      </c>
      <c r="AJ2861">
        <v>12</v>
      </c>
      <c r="AM2861">
        <v>0</v>
      </c>
      <c r="AN2861">
        <v>140.94999999999999</v>
      </c>
      <c r="AP2861">
        <v>35</v>
      </c>
    </row>
    <row r="2862" spans="1:42" x14ac:dyDescent="0.2">
      <c r="A2862" s="1" t="s">
        <v>53</v>
      </c>
      <c r="B2862">
        <v>4</v>
      </c>
      <c r="C2862" s="1" t="s">
        <v>2236</v>
      </c>
      <c r="D2862" s="2">
        <v>45898</v>
      </c>
      <c r="E2862" s="1" t="s">
        <v>658</v>
      </c>
      <c r="F2862" s="1" t="s">
        <v>49</v>
      </c>
      <c r="G2862">
        <v>18</v>
      </c>
      <c r="H2862" t="s">
        <v>134</v>
      </c>
      <c r="I2862" t="s">
        <v>135</v>
      </c>
      <c r="J2862">
        <v>0</v>
      </c>
      <c r="K2862" s="1" t="s">
        <v>49</v>
      </c>
      <c r="L2862">
        <v>14</v>
      </c>
      <c r="M2862">
        <v>711.71</v>
      </c>
      <c r="N2862">
        <v>25.2</v>
      </c>
      <c r="Q2862">
        <v>686.51</v>
      </c>
      <c r="R2862" s="1"/>
      <c r="V2862">
        <v>0</v>
      </c>
      <c r="W2862">
        <v>0</v>
      </c>
      <c r="AF2862">
        <v>0</v>
      </c>
      <c r="AG2862">
        <v>0</v>
      </c>
      <c r="AH2862">
        <v>0</v>
      </c>
      <c r="AI2862">
        <v>12</v>
      </c>
      <c r="AJ2862">
        <v>12</v>
      </c>
      <c r="AM2862">
        <v>0</v>
      </c>
      <c r="AN2862">
        <v>711.71</v>
      </c>
      <c r="AP2862">
        <v>35</v>
      </c>
    </row>
    <row r="2863" spans="1:42" x14ac:dyDescent="0.2">
      <c r="A2863" s="1" t="s">
        <v>46</v>
      </c>
      <c r="B2863">
        <v>5</v>
      </c>
      <c r="C2863" s="1" t="s">
        <v>2225</v>
      </c>
      <c r="D2863" s="2">
        <v>45898</v>
      </c>
      <c r="E2863" s="1" t="s">
        <v>2155</v>
      </c>
      <c r="F2863" s="1" t="s">
        <v>49</v>
      </c>
      <c r="G2863">
        <v>12</v>
      </c>
      <c r="H2863">
        <v>5</v>
      </c>
      <c r="I2863">
        <v>0</v>
      </c>
      <c r="J2863">
        <v>2000</v>
      </c>
      <c r="K2863" s="1" t="s">
        <v>49</v>
      </c>
      <c r="L2863">
        <v>3</v>
      </c>
      <c r="M2863">
        <v>160.81</v>
      </c>
      <c r="N2863">
        <v>4.5</v>
      </c>
      <c r="Q2863">
        <v>156.31</v>
      </c>
      <c r="R2863" s="1"/>
      <c r="S2863">
        <v>2</v>
      </c>
      <c r="V2863">
        <v>2</v>
      </c>
      <c r="W2863">
        <v>3.3333333333333333E-2</v>
      </c>
      <c r="AF2863">
        <v>0</v>
      </c>
      <c r="AG2863">
        <v>0</v>
      </c>
      <c r="AH2863">
        <v>3.3333333333333333E-2</v>
      </c>
      <c r="AI2863">
        <v>11.966666666666669</v>
      </c>
      <c r="AJ2863">
        <v>12</v>
      </c>
      <c r="AM2863">
        <v>0</v>
      </c>
      <c r="AN2863">
        <v>160.81</v>
      </c>
      <c r="AP2863">
        <v>35</v>
      </c>
    </row>
    <row r="2864" spans="1:42" x14ac:dyDescent="0.2">
      <c r="A2864" s="1" t="s">
        <v>46</v>
      </c>
      <c r="B2864">
        <v>5</v>
      </c>
      <c r="C2864" s="1" t="s">
        <v>2238</v>
      </c>
      <c r="D2864" s="2">
        <v>45898</v>
      </c>
      <c r="E2864" s="1" t="s">
        <v>2155</v>
      </c>
      <c r="F2864" s="1" t="s">
        <v>49</v>
      </c>
      <c r="G2864">
        <v>11</v>
      </c>
      <c r="H2864" t="s">
        <v>134</v>
      </c>
      <c r="I2864">
        <v>0</v>
      </c>
      <c r="J2864">
        <v>1000</v>
      </c>
      <c r="K2864" s="1" t="s">
        <v>49</v>
      </c>
      <c r="L2864">
        <v>8</v>
      </c>
      <c r="M2864">
        <v>378.60999999999996</v>
      </c>
      <c r="N2864">
        <v>10.750000000000002</v>
      </c>
      <c r="Q2864">
        <v>367.85999999999996</v>
      </c>
      <c r="R2864" s="1"/>
      <c r="V2864">
        <v>0</v>
      </c>
      <c r="W2864">
        <v>0</v>
      </c>
      <c r="AF2864">
        <v>0</v>
      </c>
      <c r="AG2864">
        <v>0</v>
      </c>
      <c r="AH2864">
        <v>0</v>
      </c>
      <c r="AI2864">
        <v>12</v>
      </c>
      <c r="AJ2864">
        <v>12</v>
      </c>
      <c r="AM2864">
        <v>0</v>
      </c>
      <c r="AN2864">
        <v>378.61</v>
      </c>
      <c r="AP2864">
        <v>35</v>
      </c>
    </row>
    <row r="2865" spans="1:42" x14ac:dyDescent="0.2">
      <c r="A2865" s="1" t="s">
        <v>53</v>
      </c>
      <c r="B2865">
        <v>5</v>
      </c>
      <c r="C2865" s="1" t="s">
        <v>2238</v>
      </c>
      <c r="D2865" s="2">
        <v>45898</v>
      </c>
      <c r="E2865" s="1" t="s">
        <v>2155</v>
      </c>
      <c r="F2865" s="1" t="s">
        <v>49</v>
      </c>
      <c r="G2865">
        <v>11</v>
      </c>
      <c r="H2865" t="s">
        <v>134</v>
      </c>
      <c r="I2865">
        <v>0</v>
      </c>
      <c r="J2865">
        <v>1000</v>
      </c>
      <c r="K2865" s="1" t="s">
        <v>49</v>
      </c>
      <c r="L2865">
        <v>10</v>
      </c>
      <c r="M2865">
        <v>467.48</v>
      </c>
      <c r="N2865">
        <v>12.5</v>
      </c>
      <c r="Q2865">
        <v>454.98</v>
      </c>
      <c r="R2865" s="1"/>
      <c r="V2865">
        <v>0</v>
      </c>
      <c r="W2865">
        <v>0</v>
      </c>
      <c r="Z2865">
        <v>30</v>
      </c>
      <c r="AD2865">
        <v>30</v>
      </c>
      <c r="AF2865">
        <v>60</v>
      </c>
      <c r="AG2865">
        <v>1</v>
      </c>
      <c r="AH2865">
        <v>1</v>
      </c>
      <c r="AI2865">
        <v>11</v>
      </c>
      <c r="AJ2865">
        <v>12</v>
      </c>
      <c r="AM2865">
        <v>0</v>
      </c>
      <c r="AN2865">
        <v>467.48</v>
      </c>
      <c r="AP2865">
        <v>35</v>
      </c>
    </row>
    <row r="2866" spans="1:42" x14ac:dyDescent="0.2">
      <c r="A2866" s="1" t="s">
        <v>46</v>
      </c>
      <c r="B2866">
        <v>1</v>
      </c>
      <c r="C2866" s="1" t="s">
        <v>2226</v>
      </c>
      <c r="D2866" s="2">
        <v>45899</v>
      </c>
      <c r="E2866" s="1" t="s">
        <v>2155</v>
      </c>
      <c r="F2866" s="1" t="s">
        <v>49</v>
      </c>
      <c r="G2866">
        <v>5</v>
      </c>
      <c r="H2866" t="s">
        <v>76</v>
      </c>
      <c r="I2866">
        <v>0</v>
      </c>
      <c r="J2866">
        <v>500</v>
      </c>
      <c r="K2866" s="1" t="s">
        <v>49</v>
      </c>
      <c r="L2866">
        <v>8</v>
      </c>
      <c r="M2866">
        <v>174.66000000000003</v>
      </c>
      <c r="N2866">
        <v>4</v>
      </c>
      <c r="O2866">
        <v>37</v>
      </c>
      <c r="Q2866">
        <v>170.66000000000003</v>
      </c>
      <c r="R2866" s="1"/>
      <c r="S2866">
        <v>15</v>
      </c>
      <c r="V2866">
        <v>15</v>
      </c>
      <c r="W2866">
        <v>0.25</v>
      </c>
      <c r="AF2866">
        <v>0</v>
      </c>
      <c r="AG2866">
        <v>0</v>
      </c>
      <c r="AH2866">
        <v>0.25</v>
      </c>
      <c r="AI2866">
        <v>11.75</v>
      </c>
      <c r="AJ2866">
        <v>12</v>
      </c>
      <c r="AM2866">
        <v>0</v>
      </c>
      <c r="AN2866">
        <v>174.66000000000005</v>
      </c>
      <c r="AP2866">
        <v>35</v>
      </c>
    </row>
    <row r="2867" spans="1:42" x14ac:dyDescent="0.2">
      <c r="A2867" s="1" t="s">
        <v>53</v>
      </c>
      <c r="B2867">
        <v>1</v>
      </c>
      <c r="C2867" s="1" t="s">
        <v>2226</v>
      </c>
      <c r="D2867" s="2">
        <v>45899</v>
      </c>
      <c r="E2867" s="1" t="s">
        <v>2155</v>
      </c>
      <c r="F2867" s="1" t="s">
        <v>49</v>
      </c>
      <c r="G2867">
        <v>5</v>
      </c>
      <c r="H2867" t="s">
        <v>76</v>
      </c>
      <c r="I2867">
        <v>0</v>
      </c>
      <c r="J2867">
        <v>500</v>
      </c>
      <c r="K2867" s="1" t="s">
        <v>49</v>
      </c>
      <c r="L2867">
        <v>1</v>
      </c>
      <c r="M2867">
        <v>16.079999999999998</v>
      </c>
      <c r="N2867">
        <v>0.5</v>
      </c>
      <c r="O2867">
        <v>20</v>
      </c>
      <c r="Q2867">
        <v>15.579999999999998</v>
      </c>
      <c r="R2867" s="1"/>
      <c r="V2867">
        <v>0</v>
      </c>
      <c r="W2867">
        <v>0</v>
      </c>
      <c r="AF2867">
        <v>0</v>
      </c>
      <c r="AG2867">
        <v>0</v>
      </c>
      <c r="AH2867">
        <v>0</v>
      </c>
      <c r="AI2867">
        <v>12</v>
      </c>
      <c r="AJ2867">
        <v>12</v>
      </c>
      <c r="AM2867">
        <v>0</v>
      </c>
      <c r="AN2867">
        <v>16.079999999999998</v>
      </c>
      <c r="AP2867">
        <v>35</v>
      </c>
    </row>
    <row r="2868" spans="1:42" x14ac:dyDescent="0.2">
      <c r="A2868" s="1" t="s">
        <v>53</v>
      </c>
      <c r="B2868">
        <v>1</v>
      </c>
      <c r="C2868" s="1" t="s">
        <v>95</v>
      </c>
      <c r="D2868" s="2">
        <v>45899</v>
      </c>
      <c r="E2868" s="1" t="s">
        <v>576</v>
      </c>
      <c r="F2868" s="1" t="s">
        <v>49</v>
      </c>
      <c r="G2868">
        <v>2.5</v>
      </c>
      <c r="H2868" t="s">
        <v>76</v>
      </c>
      <c r="I2868">
        <v>0</v>
      </c>
      <c r="J2868" t="s">
        <v>51</v>
      </c>
      <c r="K2868" s="1" t="s">
        <v>49</v>
      </c>
      <c r="L2868">
        <v>11</v>
      </c>
      <c r="M2868">
        <v>107.17999999999999</v>
      </c>
      <c r="N2868">
        <v>2.2000000000000002</v>
      </c>
      <c r="Q2868">
        <v>104.97999999999999</v>
      </c>
      <c r="R2868" s="1"/>
      <c r="V2868">
        <v>0</v>
      </c>
      <c r="W2868">
        <v>0</v>
      </c>
      <c r="AF2868">
        <v>0</v>
      </c>
      <c r="AG2868">
        <v>0</v>
      </c>
      <c r="AH2868">
        <v>0</v>
      </c>
      <c r="AI2868">
        <v>12</v>
      </c>
      <c r="AJ2868">
        <v>12</v>
      </c>
      <c r="AM2868">
        <v>0</v>
      </c>
      <c r="AN2868">
        <v>107.18</v>
      </c>
      <c r="AP2868">
        <v>35</v>
      </c>
    </row>
    <row r="2869" spans="1:42" x14ac:dyDescent="0.2">
      <c r="A2869" s="1" t="s">
        <v>46</v>
      </c>
      <c r="B2869">
        <v>2</v>
      </c>
      <c r="C2869" s="1" t="s">
        <v>2264</v>
      </c>
      <c r="D2869" s="2">
        <v>45899</v>
      </c>
      <c r="E2869" s="1" t="s">
        <v>1346</v>
      </c>
      <c r="F2869" s="1" t="s">
        <v>1346</v>
      </c>
      <c r="G2869" t="s">
        <v>51</v>
      </c>
      <c r="H2869" t="s">
        <v>51</v>
      </c>
      <c r="I2869">
        <v>0</v>
      </c>
      <c r="J2869">
        <v>1000</v>
      </c>
      <c r="K2869" s="1" t="s">
        <v>49</v>
      </c>
      <c r="L2869">
        <v>10</v>
      </c>
      <c r="M2869">
        <v>159.64999999999998</v>
      </c>
      <c r="N2869">
        <v>4</v>
      </c>
      <c r="Q2869">
        <v>155.64999999999998</v>
      </c>
      <c r="R2869" s="1"/>
      <c r="V2869">
        <v>0</v>
      </c>
      <c r="W2869">
        <v>0</v>
      </c>
      <c r="AF2869">
        <v>0</v>
      </c>
      <c r="AG2869">
        <v>0</v>
      </c>
      <c r="AH2869">
        <v>0</v>
      </c>
      <c r="AI2869">
        <v>12</v>
      </c>
      <c r="AJ2869">
        <v>12</v>
      </c>
      <c r="AM2869">
        <v>0</v>
      </c>
      <c r="AN2869">
        <v>159.64999999999998</v>
      </c>
      <c r="AP2869">
        <v>35</v>
      </c>
    </row>
    <row r="2870" spans="1:42" x14ac:dyDescent="0.2">
      <c r="A2870" s="1" t="s">
        <v>53</v>
      </c>
      <c r="B2870">
        <v>2</v>
      </c>
      <c r="C2870" s="1" t="s">
        <v>2264</v>
      </c>
      <c r="D2870" s="2">
        <v>45899</v>
      </c>
      <c r="E2870" s="1" t="s">
        <v>1346</v>
      </c>
      <c r="F2870" s="1" t="s">
        <v>1346</v>
      </c>
      <c r="G2870" t="s">
        <v>51</v>
      </c>
      <c r="H2870" t="s">
        <v>51</v>
      </c>
      <c r="I2870">
        <v>0</v>
      </c>
      <c r="J2870">
        <v>1000</v>
      </c>
      <c r="K2870" s="1" t="s">
        <v>49</v>
      </c>
      <c r="L2870">
        <v>11</v>
      </c>
      <c r="M2870">
        <v>157.83000000000001</v>
      </c>
      <c r="N2870">
        <v>4.4000000000000004</v>
      </c>
      <c r="Q2870">
        <v>153.43</v>
      </c>
      <c r="R2870" s="1"/>
      <c r="V2870">
        <v>0</v>
      </c>
      <c r="W2870">
        <v>0</v>
      </c>
      <c r="AF2870">
        <v>0</v>
      </c>
      <c r="AG2870">
        <v>0</v>
      </c>
      <c r="AH2870">
        <v>0</v>
      </c>
      <c r="AI2870">
        <v>12</v>
      </c>
      <c r="AJ2870">
        <v>12</v>
      </c>
      <c r="AM2870">
        <v>0</v>
      </c>
      <c r="AN2870">
        <v>157.83000000000001</v>
      </c>
      <c r="AP2870">
        <v>35</v>
      </c>
    </row>
    <row r="2871" spans="1:42" x14ac:dyDescent="0.2">
      <c r="A2871" s="1" t="s">
        <v>46</v>
      </c>
      <c r="B2871">
        <v>3</v>
      </c>
      <c r="C2871" s="1" t="s">
        <v>2187</v>
      </c>
      <c r="D2871" s="2">
        <v>45899</v>
      </c>
      <c r="E2871" s="1" t="s">
        <v>799</v>
      </c>
      <c r="F2871" s="1" t="s">
        <v>49</v>
      </c>
      <c r="G2871">
        <v>8</v>
      </c>
      <c r="H2871">
        <v>4.5</v>
      </c>
      <c r="I2871">
        <v>0</v>
      </c>
      <c r="J2871">
        <v>100</v>
      </c>
      <c r="K2871" s="1" t="s">
        <v>49</v>
      </c>
      <c r="L2871">
        <v>2</v>
      </c>
      <c r="M2871">
        <v>74.319999999999993</v>
      </c>
      <c r="N2871">
        <v>2</v>
      </c>
      <c r="Q2871">
        <v>72.319999999999993</v>
      </c>
      <c r="R2871" s="1"/>
      <c r="V2871">
        <v>0</v>
      </c>
      <c r="W2871">
        <v>0</v>
      </c>
      <c r="AF2871">
        <v>0</v>
      </c>
      <c r="AG2871">
        <v>0</v>
      </c>
      <c r="AH2871">
        <v>0</v>
      </c>
      <c r="AI2871">
        <v>12</v>
      </c>
      <c r="AJ2871">
        <v>12</v>
      </c>
      <c r="AM2871">
        <v>0</v>
      </c>
      <c r="AN2871">
        <v>74.319999999999993</v>
      </c>
      <c r="AP2871">
        <v>35</v>
      </c>
    </row>
    <row r="2872" spans="1:42" x14ac:dyDescent="0.2">
      <c r="A2872" s="1" t="s">
        <v>46</v>
      </c>
      <c r="B2872">
        <v>3</v>
      </c>
      <c r="C2872" s="1" t="s">
        <v>2265</v>
      </c>
      <c r="D2872" s="2">
        <v>45899</v>
      </c>
      <c r="E2872" s="1" t="s">
        <v>2155</v>
      </c>
      <c r="F2872" s="1" t="s">
        <v>49</v>
      </c>
      <c r="G2872">
        <v>8</v>
      </c>
      <c r="H2872">
        <v>5</v>
      </c>
      <c r="I2872">
        <v>0</v>
      </c>
      <c r="J2872">
        <v>500</v>
      </c>
      <c r="K2872" s="1" t="s">
        <v>49</v>
      </c>
      <c r="L2872">
        <v>7</v>
      </c>
      <c r="M2872">
        <v>257.38</v>
      </c>
      <c r="N2872">
        <v>7.1</v>
      </c>
      <c r="Q2872">
        <v>250.28</v>
      </c>
      <c r="R2872" s="1"/>
      <c r="V2872">
        <v>0</v>
      </c>
      <c r="W2872">
        <v>0</v>
      </c>
      <c r="AF2872">
        <v>0</v>
      </c>
      <c r="AG2872">
        <v>0</v>
      </c>
      <c r="AH2872">
        <v>0</v>
      </c>
      <c r="AI2872">
        <v>12</v>
      </c>
      <c r="AJ2872">
        <v>12</v>
      </c>
      <c r="AM2872">
        <v>0</v>
      </c>
      <c r="AN2872">
        <v>257.38</v>
      </c>
      <c r="AP2872">
        <v>35</v>
      </c>
    </row>
    <row r="2873" spans="1:42" x14ac:dyDescent="0.2">
      <c r="A2873" s="1" t="s">
        <v>53</v>
      </c>
      <c r="B2873">
        <v>3</v>
      </c>
      <c r="C2873" s="1" t="s">
        <v>2265</v>
      </c>
      <c r="D2873" s="2">
        <v>45899</v>
      </c>
      <c r="E2873" s="1" t="s">
        <v>2155</v>
      </c>
      <c r="F2873" s="1" t="s">
        <v>49</v>
      </c>
      <c r="G2873">
        <v>8</v>
      </c>
      <c r="H2873">
        <v>5</v>
      </c>
      <c r="I2873">
        <v>0</v>
      </c>
      <c r="J2873">
        <v>500</v>
      </c>
      <c r="K2873" s="1" t="s">
        <v>49</v>
      </c>
      <c r="L2873">
        <v>8</v>
      </c>
      <c r="M2873">
        <v>220.06999999999996</v>
      </c>
      <c r="N2873">
        <v>6.4</v>
      </c>
      <c r="Q2873">
        <v>213.66999999999996</v>
      </c>
      <c r="R2873" s="1"/>
      <c r="V2873">
        <v>0</v>
      </c>
      <c r="W2873">
        <v>0</v>
      </c>
      <c r="AF2873">
        <v>0</v>
      </c>
      <c r="AG2873">
        <v>0</v>
      </c>
      <c r="AH2873">
        <v>0</v>
      </c>
      <c r="AI2873">
        <v>12</v>
      </c>
      <c r="AJ2873">
        <v>12</v>
      </c>
      <c r="AM2873">
        <v>0</v>
      </c>
      <c r="AN2873">
        <v>220.06999999999996</v>
      </c>
      <c r="AP2873">
        <v>35</v>
      </c>
    </row>
    <row r="2874" spans="1:42" x14ac:dyDescent="0.2">
      <c r="A2874" s="1" t="s">
        <v>53</v>
      </c>
      <c r="B2874">
        <v>3</v>
      </c>
      <c r="C2874" s="1" t="s">
        <v>2187</v>
      </c>
      <c r="D2874" s="2">
        <v>45899</v>
      </c>
      <c r="E2874" s="1" t="s">
        <v>799</v>
      </c>
      <c r="F2874" s="1" t="s">
        <v>49</v>
      </c>
      <c r="G2874">
        <v>8</v>
      </c>
      <c r="H2874">
        <v>4.5</v>
      </c>
      <c r="I2874">
        <v>0</v>
      </c>
      <c r="J2874">
        <v>100</v>
      </c>
      <c r="K2874" s="1" t="s">
        <v>49</v>
      </c>
      <c r="L2874">
        <v>2</v>
      </c>
      <c r="M2874">
        <v>106.60000000000001</v>
      </c>
      <c r="N2874">
        <v>2.4000000000000004</v>
      </c>
      <c r="Q2874">
        <v>104.2</v>
      </c>
      <c r="R2874" s="1"/>
      <c r="V2874">
        <v>0</v>
      </c>
      <c r="W2874">
        <v>0</v>
      </c>
      <c r="AF2874">
        <v>0</v>
      </c>
      <c r="AG2874">
        <v>0</v>
      </c>
      <c r="AH2874">
        <v>0</v>
      </c>
      <c r="AI2874">
        <v>12</v>
      </c>
      <c r="AJ2874">
        <v>12</v>
      </c>
      <c r="AM2874">
        <v>0</v>
      </c>
      <c r="AN2874">
        <v>106.6</v>
      </c>
      <c r="AP2874">
        <v>35</v>
      </c>
    </row>
    <row r="2875" spans="1:42" x14ac:dyDescent="0.2">
      <c r="A2875" s="1" t="s">
        <v>46</v>
      </c>
      <c r="B2875">
        <v>4</v>
      </c>
      <c r="C2875" s="1" t="s">
        <v>2236</v>
      </c>
      <c r="D2875" s="2">
        <v>45899</v>
      </c>
      <c r="E2875" s="1" t="s">
        <v>658</v>
      </c>
      <c r="F2875" s="1" t="s">
        <v>49</v>
      </c>
      <c r="G2875">
        <v>18</v>
      </c>
      <c r="H2875" t="s">
        <v>134</v>
      </c>
      <c r="I2875" t="s">
        <v>135</v>
      </c>
      <c r="J2875">
        <v>0</v>
      </c>
      <c r="K2875" s="1" t="s">
        <v>49</v>
      </c>
      <c r="L2875">
        <v>2</v>
      </c>
      <c r="M2875">
        <v>119.68</v>
      </c>
      <c r="N2875">
        <v>4.3000000000000007</v>
      </c>
      <c r="Q2875">
        <v>115.38000000000001</v>
      </c>
      <c r="R2875" s="1"/>
      <c r="S2875">
        <v>20</v>
      </c>
      <c r="V2875">
        <v>20</v>
      </c>
      <c r="W2875">
        <v>0.33333333333333331</v>
      </c>
      <c r="AF2875">
        <v>0</v>
      </c>
      <c r="AG2875">
        <v>0</v>
      </c>
      <c r="AH2875">
        <v>0.33333333333333331</v>
      </c>
      <c r="AI2875">
        <v>11.666666666666666</v>
      </c>
      <c r="AJ2875">
        <v>12</v>
      </c>
      <c r="AM2875">
        <v>0</v>
      </c>
      <c r="AN2875">
        <v>119.68</v>
      </c>
      <c r="AP2875">
        <v>35</v>
      </c>
    </row>
    <row r="2876" spans="1:42" x14ac:dyDescent="0.2">
      <c r="A2876" s="1" t="s">
        <v>46</v>
      </c>
      <c r="B2876">
        <v>4</v>
      </c>
      <c r="C2876" s="1" t="s">
        <v>2266</v>
      </c>
      <c r="D2876" s="2">
        <v>45899</v>
      </c>
      <c r="E2876" s="1" t="s">
        <v>783</v>
      </c>
      <c r="F2876" s="1" t="s">
        <v>49</v>
      </c>
      <c r="G2876">
        <v>16</v>
      </c>
      <c r="H2876">
        <v>10</v>
      </c>
      <c r="I2876" t="s">
        <v>135</v>
      </c>
      <c r="J2876">
        <v>250</v>
      </c>
      <c r="K2876" s="1" t="s">
        <v>49</v>
      </c>
      <c r="L2876">
        <v>5</v>
      </c>
      <c r="M2876">
        <v>266.3</v>
      </c>
      <c r="N2876">
        <v>8.6</v>
      </c>
      <c r="Q2876">
        <v>257.7</v>
      </c>
      <c r="R2876" s="1"/>
      <c r="V2876">
        <v>0</v>
      </c>
      <c r="W2876">
        <v>0</v>
      </c>
      <c r="AF2876">
        <v>0</v>
      </c>
      <c r="AG2876">
        <v>0</v>
      </c>
      <c r="AH2876">
        <v>0</v>
      </c>
      <c r="AI2876">
        <v>12</v>
      </c>
      <c r="AJ2876">
        <v>12</v>
      </c>
      <c r="AM2876">
        <v>0</v>
      </c>
      <c r="AN2876">
        <v>266.3</v>
      </c>
      <c r="AP2876">
        <v>35</v>
      </c>
    </row>
    <row r="2877" spans="1:42" x14ac:dyDescent="0.2">
      <c r="A2877" s="1" t="s">
        <v>46</v>
      </c>
      <c r="B2877">
        <v>4</v>
      </c>
      <c r="C2877" s="1" t="s">
        <v>2210</v>
      </c>
      <c r="D2877" s="2">
        <v>45899</v>
      </c>
      <c r="E2877" s="1" t="s">
        <v>779</v>
      </c>
      <c r="F2877" s="1" t="s">
        <v>49</v>
      </c>
      <c r="G2877">
        <v>16</v>
      </c>
      <c r="H2877" t="s">
        <v>76</v>
      </c>
      <c r="I2877">
        <v>0</v>
      </c>
      <c r="J2877">
        <v>2000</v>
      </c>
      <c r="K2877" s="1" t="s">
        <v>49</v>
      </c>
      <c r="L2877">
        <v>6</v>
      </c>
      <c r="M2877">
        <v>298.39999999999998</v>
      </c>
      <c r="N2877">
        <v>11.6</v>
      </c>
      <c r="Q2877">
        <v>286.79999999999995</v>
      </c>
      <c r="R2877" s="1"/>
      <c r="V2877">
        <v>0</v>
      </c>
      <c r="W2877">
        <v>0</v>
      </c>
      <c r="AF2877">
        <v>0</v>
      </c>
      <c r="AG2877">
        <v>0</v>
      </c>
      <c r="AH2877">
        <v>0</v>
      </c>
      <c r="AI2877">
        <v>12</v>
      </c>
      <c r="AJ2877">
        <v>12</v>
      </c>
      <c r="AM2877">
        <v>0</v>
      </c>
      <c r="AN2877">
        <v>298.39999999999998</v>
      </c>
      <c r="AP2877">
        <v>35</v>
      </c>
    </row>
    <row r="2878" spans="1:42" x14ac:dyDescent="0.2">
      <c r="A2878" s="1" t="s">
        <v>46</v>
      </c>
      <c r="B2878">
        <v>4</v>
      </c>
      <c r="C2878" s="1" t="s">
        <v>2267</v>
      </c>
      <c r="D2878" s="2">
        <v>45899</v>
      </c>
      <c r="E2878" s="1" t="s">
        <v>2229</v>
      </c>
      <c r="F2878" s="1" t="s">
        <v>49</v>
      </c>
      <c r="G2878">
        <v>17</v>
      </c>
      <c r="H2878" t="s">
        <v>287</v>
      </c>
      <c r="I2878" t="s">
        <v>135</v>
      </c>
      <c r="J2878">
        <v>50</v>
      </c>
      <c r="K2878" s="1" t="s">
        <v>49</v>
      </c>
      <c r="L2878">
        <v>2</v>
      </c>
      <c r="M2878">
        <v>60.94</v>
      </c>
      <c r="N2878">
        <v>3.9</v>
      </c>
      <c r="Q2878">
        <v>57.04</v>
      </c>
      <c r="R2878" s="1"/>
      <c r="V2878">
        <v>0</v>
      </c>
      <c r="W2878">
        <v>0</v>
      </c>
      <c r="AF2878">
        <v>0</v>
      </c>
      <c r="AG2878">
        <v>0</v>
      </c>
      <c r="AH2878">
        <v>0</v>
      </c>
      <c r="AI2878">
        <v>12</v>
      </c>
      <c r="AJ2878">
        <v>12</v>
      </c>
      <c r="AM2878">
        <v>0</v>
      </c>
      <c r="AN2878">
        <v>60.94</v>
      </c>
      <c r="AP2878">
        <v>35</v>
      </c>
    </row>
    <row r="2879" spans="1:42" x14ac:dyDescent="0.2">
      <c r="A2879" s="1" t="s">
        <v>46</v>
      </c>
      <c r="B2879">
        <v>4</v>
      </c>
      <c r="C2879" s="1" t="s">
        <v>2268</v>
      </c>
      <c r="D2879" s="2">
        <v>45899</v>
      </c>
      <c r="E2879" s="1" t="s">
        <v>2229</v>
      </c>
      <c r="F2879" s="1" t="s">
        <v>49</v>
      </c>
      <c r="G2879">
        <v>16</v>
      </c>
      <c r="H2879" t="s">
        <v>287</v>
      </c>
      <c r="I2879" t="s">
        <v>135</v>
      </c>
      <c r="J2879">
        <v>50</v>
      </c>
      <c r="K2879" s="1" t="s">
        <v>49</v>
      </c>
      <c r="L2879">
        <v>2</v>
      </c>
      <c r="M2879">
        <v>65.210000000000008</v>
      </c>
      <c r="N2879">
        <v>3.8</v>
      </c>
      <c r="Q2879">
        <v>61.410000000000011</v>
      </c>
      <c r="R2879" s="1"/>
      <c r="V2879">
        <v>0</v>
      </c>
      <c r="W2879">
        <v>0</v>
      </c>
      <c r="AF2879">
        <v>0</v>
      </c>
      <c r="AG2879">
        <v>0</v>
      </c>
      <c r="AH2879">
        <v>0</v>
      </c>
      <c r="AI2879">
        <v>12</v>
      </c>
      <c r="AJ2879">
        <v>12</v>
      </c>
      <c r="AM2879">
        <v>0</v>
      </c>
      <c r="AN2879">
        <v>65.210000000000008</v>
      </c>
      <c r="AP2879">
        <v>35</v>
      </c>
    </row>
    <row r="2880" spans="1:42" x14ac:dyDescent="0.2">
      <c r="A2880" s="1" t="s">
        <v>53</v>
      </c>
      <c r="B2880">
        <v>4</v>
      </c>
      <c r="C2880" s="1" t="s">
        <v>2121</v>
      </c>
      <c r="D2880" s="2">
        <v>45899</v>
      </c>
      <c r="E2880" s="1" t="s">
        <v>846</v>
      </c>
      <c r="F2880" s="1" t="s">
        <v>49</v>
      </c>
      <c r="G2880">
        <v>2.5</v>
      </c>
      <c r="H2880">
        <v>5</v>
      </c>
      <c r="I2880">
        <v>0</v>
      </c>
      <c r="J2880">
        <v>50</v>
      </c>
      <c r="K2880" s="1" t="s">
        <v>49</v>
      </c>
      <c r="L2880">
        <v>6</v>
      </c>
      <c r="M2880">
        <v>294.38</v>
      </c>
      <c r="N2880">
        <v>11.399999999999999</v>
      </c>
      <c r="Q2880">
        <v>282.98</v>
      </c>
      <c r="R2880" s="1"/>
      <c r="V2880">
        <v>0</v>
      </c>
      <c r="W2880">
        <v>0</v>
      </c>
      <c r="AF2880">
        <v>0</v>
      </c>
      <c r="AG2880">
        <v>0</v>
      </c>
      <c r="AH2880">
        <v>0</v>
      </c>
      <c r="AI2880">
        <v>12</v>
      </c>
      <c r="AJ2880">
        <v>12</v>
      </c>
      <c r="AM2880">
        <v>0</v>
      </c>
      <c r="AN2880">
        <v>294.38</v>
      </c>
      <c r="AP2880">
        <v>35</v>
      </c>
    </row>
    <row r="2881" spans="1:42" x14ac:dyDescent="0.2">
      <c r="A2881" s="1" t="s">
        <v>53</v>
      </c>
      <c r="B2881">
        <v>4</v>
      </c>
      <c r="C2881" s="1" t="s">
        <v>2248</v>
      </c>
      <c r="D2881" s="2">
        <v>45899</v>
      </c>
      <c r="E2881" s="1" t="s">
        <v>582</v>
      </c>
      <c r="F2881" s="1" t="s">
        <v>49</v>
      </c>
      <c r="G2881">
        <v>16</v>
      </c>
      <c r="H2881">
        <v>6</v>
      </c>
      <c r="I2881">
        <v>0</v>
      </c>
      <c r="J2881">
        <v>1000</v>
      </c>
      <c r="K2881" s="1" t="s">
        <v>49</v>
      </c>
      <c r="L2881">
        <v>6</v>
      </c>
      <c r="M2881">
        <v>281.29999999999995</v>
      </c>
      <c r="N2881">
        <v>9.6000000000000014</v>
      </c>
      <c r="Q2881">
        <v>271.69999999999993</v>
      </c>
      <c r="R2881" s="1"/>
      <c r="V2881">
        <v>0</v>
      </c>
      <c r="W2881">
        <v>0</v>
      </c>
      <c r="AF2881">
        <v>0</v>
      </c>
      <c r="AG2881">
        <v>0</v>
      </c>
      <c r="AH2881">
        <v>0</v>
      </c>
      <c r="AI2881">
        <v>12</v>
      </c>
      <c r="AJ2881">
        <v>12</v>
      </c>
      <c r="AM2881">
        <v>0</v>
      </c>
      <c r="AN2881">
        <v>281.29999999999995</v>
      </c>
      <c r="AP2881">
        <v>35</v>
      </c>
    </row>
    <row r="2882" spans="1:42" x14ac:dyDescent="0.2">
      <c r="A2882" s="1" t="s">
        <v>53</v>
      </c>
      <c r="B2882">
        <v>4</v>
      </c>
      <c r="C2882" s="1" t="s">
        <v>2246</v>
      </c>
      <c r="D2882" s="2">
        <v>45899</v>
      </c>
      <c r="E2882" s="1" t="s">
        <v>2229</v>
      </c>
      <c r="F2882" s="1" t="s">
        <v>49</v>
      </c>
      <c r="G2882">
        <v>16</v>
      </c>
      <c r="H2882" t="s">
        <v>76</v>
      </c>
      <c r="I2882" t="s">
        <v>135</v>
      </c>
      <c r="J2882">
        <v>250</v>
      </c>
      <c r="K2882" s="1" t="s">
        <v>49</v>
      </c>
      <c r="L2882">
        <v>5</v>
      </c>
      <c r="M2882">
        <v>241.43</v>
      </c>
      <c r="N2882">
        <v>8</v>
      </c>
      <c r="Q2882">
        <v>233.43</v>
      </c>
      <c r="R2882" s="1"/>
      <c r="V2882">
        <v>0</v>
      </c>
      <c r="W2882">
        <v>0</v>
      </c>
      <c r="AF2882">
        <v>0</v>
      </c>
      <c r="AG2882">
        <v>0</v>
      </c>
      <c r="AH2882">
        <v>0</v>
      </c>
      <c r="AI2882">
        <v>12</v>
      </c>
      <c r="AJ2882">
        <v>12</v>
      </c>
      <c r="AM2882">
        <v>0</v>
      </c>
      <c r="AN2882">
        <v>241.43</v>
      </c>
      <c r="AP2882">
        <v>35</v>
      </c>
    </row>
    <row r="2883" spans="1:42" x14ac:dyDescent="0.2">
      <c r="A2883" s="1" t="s">
        <v>46</v>
      </c>
      <c r="B2883">
        <v>5</v>
      </c>
      <c r="C2883" s="1" t="s">
        <v>2238</v>
      </c>
      <c r="D2883" s="2">
        <v>45899</v>
      </c>
      <c r="E2883" s="1" t="s">
        <v>2155</v>
      </c>
      <c r="F2883" s="1" t="s">
        <v>49</v>
      </c>
      <c r="G2883">
        <v>11</v>
      </c>
      <c r="H2883" t="s">
        <v>134</v>
      </c>
      <c r="I2883">
        <v>0</v>
      </c>
      <c r="J2883">
        <v>1000</v>
      </c>
      <c r="K2883" s="1" t="s">
        <v>49</v>
      </c>
      <c r="L2883">
        <v>4</v>
      </c>
      <c r="M2883">
        <v>201.39</v>
      </c>
      <c r="N2883">
        <v>5.4</v>
      </c>
      <c r="Q2883">
        <v>195.98999999999998</v>
      </c>
      <c r="R2883" s="1"/>
      <c r="V2883">
        <v>0</v>
      </c>
      <c r="W2883">
        <v>0</v>
      </c>
      <c r="AF2883">
        <v>0</v>
      </c>
      <c r="AG2883">
        <v>0</v>
      </c>
      <c r="AH2883">
        <v>0</v>
      </c>
      <c r="AI2883">
        <v>12</v>
      </c>
      <c r="AJ2883">
        <v>12</v>
      </c>
      <c r="AM2883">
        <v>0</v>
      </c>
      <c r="AN2883">
        <v>201.39</v>
      </c>
      <c r="AP2883">
        <v>35</v>
      </c>
    </row>
    <row r="2884" spans="1:42" x14ac:dyDescent="0.2">
      <c r="A2884" s="1" t="s">
        <v>46</v>
      </c>
      <c r="B2884">
        <v>5</v>
      </c>
      <c r="C2884" s="1" t="s">
        <v>2244</v>
      </c>
      <c r="D2884" s="2">
        <v>45899</v>
      </c>
      <c r="E2884" s="1" t="s">
        <v>582</v>
      </c>
      <c r="F2884" s="1" t="s">
        <v>49</v>
      </c>
      <c r="G2884">
        <v>14</v>
      </c>
      <c r="H2884">
        <v>10</v>
      </c>
      <c r="I2884">
        <v>0</v>
      </c>
      <c r="J2884">
        <v>250</v>
      </c>
      <c r="K2884" s="1" t="s">
        <v>49</v>
      </c>
      <c r="L2884">
        <v>6</v>
      </c>
      <c r="M2884">
        <v>265.98</v>
      </c>
      <c r="N2884">
        <v>10.32</v>
      </c>
      <c r="Q2884">
        <v>255.66000000000003</v>
      </c>
      <c r="R2884" s="1"/>
      <c r="V2884">
        <v>0</v>
      </c>
      <c r="W2884">
        <v>0</v>
      </c>
      <c r="AF2884">
        <v>0</v>
      </c>
      <c r="AG2884">
        <v>0</v>
      </c>
      <c r="AH2884">
        <v>0</v>
      </c>
      <c r="AI2884">
        <v>12</v>
      </c>
      <c r="AJ2884">
        <v>12</v>
      </c>
      <c r="AM2884">
        <v>0</v>
      </c>
      <c r="AN2884">
        <v>265.98</v>
      </c>
      <c r="AP2884">
        <v>35</v>
      </c>
    </row>
    <row r="2885" spans="1:42" x14ac:dyDescent="0.2">
      <c r="A2885" s="1" t="s">
        <v>46</v>
      </c>
      <c r="B2885">
        <v>5</v>
      </c>
      <c r="C2885" s="1" t="s">
        <v>58</v>
      </c>
      <c r="D2885" s="2">
        <v>45899</v>
      </c>
      <c r="E2885" s="1" t="s">
        <v>576</v>
      </c>
      <c r="F2885" s="1" t="s">
        <v>49</v>
      </c>
      <c r="G2885">
        <v>12</v>
      </c>
      <c r="H2885">
        <v>5</v>
      </c>
      <c r="I2885">
        <v>0</v>
      </c>
      <c r="J2885" t="s">
        <v>51</v>
      </c>
      <c r="K2885" s="1" t="s">
        <v>49</v>
      </c>
      <c r="L2885">
        <v>1</v>
      </c>
      <c r="M2885">
        <v>49.07</v>
      </c>
      <c r="N2885">
        <v>1.5</v>
      </c>
      <c r="Q2885">
        <v>47.57</v>
      </c>
      <c r="R2885" s="1"/>
      <c r="V2885">
        <v>0</v>
      </c>
      <c r="W2885">
        <v>0</v>
      </c>
      <c r="AF2885">
        <v>0</v>
      </c>
      <c r="AG2885">
        <v>0</v>
      </c>
      <c r="AH2885">
        <v>0</v>
      </c>
      <c r="AI2885">
        <v>12</v>
      </c>
      <c r="AJ2885">
        <v>12</v>
      </c>
      <c r="AM2885">
        <v>0</v>
      </c>
      <c r="AN2885">
        <v>49.07</v>
      </c>
      <c r="AP2885">
        <v>35</v>
      </c>
    </row>
    <row r="2886" spans="1:42" x14ac:dyDescent="0.2">
      <c r="A2886" s="1" t="s">
        <v>53</v>
      </c>
      <c r="B2886">
        <v>5</v>
      </c>
      <c r="C2886" s="1" t="s">
        <v>58</v>
      </c>
      <c r="D2886" s="2">
        <v>45899</v>
      </c>
      <c r="E2886" s="1" t="s">
        <v>576</v>
      </c>
      <c r="F2886" s="1" t="s">
        <v>49</v>
      </c>
      <c r="G2886">
        <v>12</v>
      </c>
      <c r="H2886">
        <v>5</v>
      </c>
      <c r="I2886">
        <v>0</v>
      </c>
      <c r="J2886" t="s">
        <v>51</v>
      </c>
      <c r="K2886" s="1" t="s">
        <v>49</v>
      </c>
      <c r="L2886">
        <v>12</v>
      </c>
      <c r="M2886">
        <v>535.54</v>
      </c>
      <c r="N2886">
        <v>16.799999999999997</v>
      </c>
      <c r="Q2886">
        <v>518.74</v>
      </c>
      <c r="R2886" s="1"/>
      <c r="V2886">
        <v>0</v>
      </c>
      <c r="W2886">
        <v>0</v>
      </c>
      <c r="AF2886">
        <v>0</v>
      </c>
      <c r="AG2886">
        <v>0</v>
      </c>
      <c r="AH2886">
        <v>0</v>
      </c>
      <c r="AI2886">
        <v>12</v>
      </c>
      <c r="AJ2886">
        <v>12</v>
      </c>
      <c r="AM2886">
        <v>0</v>
      </c>
      <c r="AN2886">
        <v>535.54</v>
      </c>
      <c r="AO2886">
        <v>398</v>
      </c>
      <c r="AP2886">
        <v>35</v>
      </c>
    </row>
    <row r="2887" spans="1:42" x14ac:dyDescent="0.2">
      <c r="A2887" s="1" t="s">
        <v>46</v>
      </c>
      <c r="B2887">
        <v>1</v>
      </c>
      <c r="C2887" s="1" t="s">
        <v>95</v>
      </c>
      <c r="D2887" s="2">
        <v>45900</v>
      </c>
      <c r="E2887" s="1" t="s">
        <v>576</v>
      </c>
      <c r="F2887" s="1" t="s">
        <v>49</v>
      </c>
      <c r="G2887">
        <v>2.5</v>
      </c>
      <c r="H2887" t="s">
        <v>76</v>
      </c>
      <c r="I2887">
        <v>0</v>
      </c>
      <c r="J2887" t="s">
        <v>51</v>
      </c>
      <c r="K2887" s="1" t="s">
        <v>49</v>
      </c>
      <c r="L2887">
        <v>9</v>
      </c>
      <c r="M2887">
        <v>88.149999999999991</v>
      </c>
      <c r="N2887">
        <v>1.8</v>
      </c>
      <c r="O2887">
        <v>22</v>
      </c>
      <c r="Q2887">
        <v>86.35</v>
      </c>
      <c r="R2887" s="1"/>
      <c r="V2887">
        <v>0</v>
      </c>
      <c r="W2887">
        <v>0</v>
      </c>
      <c r="AF2887">
        <v>0</v>
      </c>
      <c r="AG2887">
        <v>0</v>
      </c>
      <c r="AH2887">
        <v>0</v>
      </c>
      <c r="AI2887">
        <v>12</v>
      </c>
      <c r="AJ2887">
        <v>12</v>
      </c>
      <c r="AM2887">
        <v>0</v>
      </c>
      <c r="AN2887">
        <v>88.149999999999977</v>
      </c>
      <c r="AP2887">
        <v>35</v>
      </c>
    </row>
    <row r="2888" spans="1:42" x14ac:dyDescent="0.2">
      <c r="A2888" s="1" t="s">
        <v>53</v>
      </c>
      <c r="B2888">
        <v>1</v>
      </c>
      <c r="C2888" s="1" t="s">
        <v>95</v>
      </c>
      <c r="D2888" s="2">
        <v>45900</v>
      </c>
      <c r="E2888" s="1" t="s">
        <v>576</v>
      </c>
      <c r="F2888" s="1" t="s">
        <v>49</v>
      </c>
      <c r="G2888">
        <v>2.5</v>
      </c>
      <c r="H2888" t="s">
        <v>76</v>
      </c>
      <c r="I2888">
        <v>0</v>
      </c>
      <c r="J2888" t="s">
        <v>51</v>
      </c>
      <c r="K2888" s="1" t="s">
        <v>49</v>
      </c>
      <c r="L2888">
        <v>9</v>
      </c>
      <c r="M2888">
        <v>110.61999999999999</v>
      </c>
      <c r="N2888">
        <v>1.8</v>
      </c>
      <c r="O2888">
        <v>13</v>
      </c>
      <c r="Q2888">
        <v>108.82</v>
      </c>
      <c r="R2888" s="1"/>
      <c r="V2888">
        <v>0</v>
      </c>
      <c r="W2888">
        <v>0</v>
      </c>
      <c r="AF2888">
        <v>0</v>
      </c>
      <c r="AG2888">
        <v>0</v>
      </c>
      <c r="AH2888">
        <v>0</v>
      </c>
      <c r="AI2888">
        <v>12</v>
      </c>
      <c r="AJ2888">
        <v>12</v>
      </c>
      <c r="AM2888">
        <v>0</v>
      </c>
      <c r="AN2888">
        <v>110.62</v>
      </c>
      <c r="AP2888">
        <v>35</v>
      </c>
    </row>
    <row r="2889" spans="1:42" x14ac:dyDescent="0.2">
      <c r="A2889" s="1" t="s">
        <v>46</v>
      </c>
      <c r="B2889">
        <v>2</v>
      </c>
      <c r="C2889" s="1" t="s">
        <v>74</v>
      </c>
      <c r="D2889" s="2">
        <v>45900</v>
      </c>
      <c r="E2889" s="1" t="s">
        <v>576</v>
      </c>
      <c r="F2889" s="1" t="s">
        <v>49</v>
      </c>
      <c r="G2889">
        <v>4</v>
      </c>
      <c r="H2889" t="s">
        <v>76</v>
      </c>
      <c r="I2889">
        <v>0</v>
      </c>
      <c r="J2889" t="s">
        <v>51</v>
      </c>
      <c r="K2889" s="1" t="s">
        <v>49</v>
      </c>
      <c r="L2889">
        <v>9</v>
      </c>
      <c r="M2889">
        <v>133.57</v>
      </c>
      <c r="N2889">
        <v>3.6</v>
      </c>
      <c r="Q2889">
        <v>129.97</v>
      </c>
      <c r="R2889" s="1"/>
      <c r="V2889">
        <v>0</v>
      </c>
      <c r="W2889">
        <v>0</v>
      </c>
      <c r="AF2889">
        <v>0</v>
      </c>
      <c r="AG2889">
        <v>0</v>
      </c>
      <c r="AH2889">
        <v>0</v>
      </c>
      <c r="AI2889">
        <v>12</v>
      </c>
      <c r="AJ2889">
        <v>12</v>
      </c>
      <c r="AM2889">
        <v>0</v>
      </c>
      <c r="AN2889">
        <v>133.57</v>
      </c>
      <c r="AP2889">
        <v>35</v>
      </c>
    </row>
    <row r="2890" spans="1:42" x14ac:dyDescent="0.2">
      <c r="A2890" s="1" t="s">
        <v>53</v>
      </c>
      <c r="B2890">
        <v>2</v>
      </c>
      <c r="C2890" s="1" t="s">
        <v>74</v>
      </c>
      <c r="D2890" s="2">
        <v>45900</v>
      </c>
      <c r="E2890" s="1" t="s">
        <v>576</v>
      </c>
      <c r="F2890" s="1" t="s">
        <v>49</v>
      </c>
      <c r="G2890">
        <v>4</v>
      </c>
      <c r="H2890" t="s">
        <v>76</v>
      </c>
      <c r="I2890">
        <v>0</v>
      </c>
      <c r="J2890" t="s">
        <v>51</v>
      </c>
      <c r="K2890" s="1" t="s">
        <v>49</v>
      </c>
      <c r="L2890">
        <v>5</v>
      </c>
      <c r="M2890">
        <v>80.72</v>
      </c>
      <c r="N2890">
        <v>2</v>
      </c>
      <c r="Q2890">
        <v>78.72</v>
      </c>
      <c r="R2890" s="1"/>
      <c r="S2890">
        <v>20</v>
      </c>
      <c r="V2890">
        <v>20</v>
      </c>
      <c r="W2890">
        <v>0.33333333333333331</v>
      </c>
      <c r="AF2890">
        <v>0</v>
      </c>
      <c r="AG2890">
        <v>0</v>
      </c>
      <c r="AH2890">
        <v>0.33333333333333331</v>
      </c>
      <c r="AI2890">
        <v>11.666666666666666</v>
      </c>
      <c r="AJ2890">
        <v>12</v>
      </c>
      <c r="AM2890">
        <v>0</v>
      </c>
      <c r="AN2890">
        <v>80.72</v>
      </c>
      <c r="AP2890">
        <v>35</v>
      </c>
    </row>
    <row r="2891" spans="1:42" x14ac:dyDescent="0.2">
      <c r="A2891" s="1" t="s">
        <v>53</v>
      </c>
      <c r="B2891">
        <v>2</v>
      </c>
      <c r="C2891" s="1" t="s">
        <v>47</v>
      </c>
      <c r="D2891" s="2">
        <v>45900</v>
      </c>
      <c r="E2891" s="1" t="s">
        <v>576</v>
      </c>
      <c r="F2891" s="1" t="s">
        <v>49</v>
      </c>
      <c r="G2891">
        <v>3</v>
      </c>
      <c r="H2891" t="s">
        <v>76</v>
      </c>
      <c r="I2891">
        <v>0</v>
      </c>
      <c r="J2891" t="s">
        <v>51</v>
      </c>
      <c r="K2891" s="1" t="s">
        <v>49</v>
      </c>
      <c r="L2891">
        <v>7</v>
      </c>
      <c r="M2891">
        <v>79.36</v>
      </c>
      <c r="N2891">
        <v>1.7999999999999998</v>
      </c>
      <c r="Q2891">
        <v>77.56</v>
      </c>
      <c r="R2891" s="1"/>
      <c r="V2891">
        <v>0</v>
      </c>
      <c r="W2891">
        <v>0</v>
      </c>
      <c r="AF2891">
        <v>0</v>
      </c>
      <c r="AG2891">
        <v>0</v>
      </c>
      <c r="AH2891">
        <v>0</v>
      </c>
      <c r="AI2891">
        <v>12</v>
      </c>
      <c r="AJ2891">
        <v>12</v>
      </c>
      <c r="AM2891">
        <v>0</v>
      </c>
      <c r="AN2891">
        <v>79.36</v>
      </c>
      <c r="AP2891">
        <v>35</v>
      </c>
    </row>
    <row r="2892" spans="1:42" x14ac:dyDescent="0.2">
      <c r="A2892" s="1" t="s">
        <v>46</v>
      </c>
      <c r="B2892">
        <v>3</v>
      </c>
      <c r="C2892" s="1" t="s">
        <v>2269</v>
      </c>
      <c r="D2892" s="2">
        <v>45900</v>
      </c>
      <c r="E2892" s="1" t="s">
        <v>799</v>
      </c>
      <c r="F2892" s="1" t="s">
        <v>49</v>
      </c>
      <c r="G2892">
        <v>8</v>
      </c>
      <c r="H2892">
        <v>4.5</v>
      </c>
      <c r="I2892">
        <v>0</v>
      </c>
      <c r="J2892">
        <v>150</v>
      </c>
      <c r="K2892" s="1" t="s">
        <v>49</v>
      </c>
      <c r="L2892">
        <v>3</v>
      </c>
      <c r="M2892">
        <v>105.81</v>
      </c>
      <c r="N2892">
        <v>2.7</v>
      </c>
      <c r="Q2892">
        <v>103.11</v>
      </c>
      <c r="R2892" s="1"/>
      <c r="S2892">
        <v>20</v>
      </c>
      <c r="V2892">
        <v>20</v>
      </c>
      <c r="W2892">
        <v>0.33333333333333331</v>
      </c>
      <c r="AF2892">
        <v>0</v>
      </c>
      <c r="AG2892">
        <v>0</v>
      </c>
      <c r="AH2892">
        <v>0.33333333333333331</v>
      </c>
      <c r="AI2892">
        <v>11.666666666666666</v>
      </c>
      <c r="AJ2892">
        <v>12</v>
      </c>
      <c r="AM2892">
        <v>0</v>
      </c>
      <c r="AN2892">
        <v>105.81</v>
      </c>
      <c r="AP2892">
        <v>35</v>
      </c>
    </row>
    <row r="2893" spans="1:42" x14ac:dyDescent="0.2">
      <c r="A2893" s="1" t="s">
        <v>46</v>
      </c>
      <c r="B2893">
        <v>3</v>
      </c>
      <c r="C2893" s="1" t="s">
        <v>2265</v>
      </c>
      <c r="D2893" s="2">
        <v>45900</v>
      </c>
      <c r="E2893" s="1" t="s">
        <v>2155</v>
      </c>
      <c r="F2893" s="1" t="s">
        <v>49</v>
      </c>
      <c r="G2893">
        <v>8</v>
      </c>
      <c r="H2893">
        <v>5</v>
      </c>
      <c r="I2893">
        <v>0</v>
      </c>
      <c r="J2893">
        <v>500</v>
      </c>
      <c r="K2893" s="1" t="s">
        <v>49</v>
      </c>
      <c r="L2893">
        <v>3</v>
      </c>
      <c r="M2893">
        <v>95.570000000000007</v>
      </c>
      <c r="N2893">
        <v>2.4000000000000004</v>
      </c>
      <c r="Q2893">
        <v>93.17</v>
      </c>
      <c r="R2893" s="1"/>
      <c r="V2893">
        <v>0</v>
      </c>
      <c r="W2893">
        <v>0</v>
      </c>
      <c r="AF2893">
        <v>0</v>
      </c>
      <c r="AG2893">
        <v>0</v>
      </c>
      <c r="AH2893">
        <v>0</v>
      </c>
      <c r="AI2893">
        <v>12</v>
      </c>
      <c r="AJ2893">
        <v>12</v>
      </c>
      <c r="AM2893">
        <v>0</v>
      </c>
      <c r="AN2893">
        <v>95.57</v>
      </c>
      <c r="AP2893">
        <v>35</v>
      </c>
    </row>
    <row r="2894" spans="1:42" x14ac:dyDescent="0.2">
      <c r="A2894" s="1" t="s">
        <v>46</v>
      </c>
      <c r="B2894">
        <v>3</v>
      </c>
      <c r="C2894" s="1" t="s">
        <v>2270</v>
      </c>
      <c r="D2894" s="2">
        <v>45900</v>
      </c>
      <c r="E2894" s="1" t="s">
        <v>2155</v>
      </c>
      <c r="F2894" s="1" t="s">
        <v>49</v>
      </c>
      <c r="G2894">
        <v>9</v>
      </c>
      <c r="H2894" t="s">
        <v>134</v>
      </c>
      <c r="I2894">
        <v>0</v>
      </c>
      <c r="J2894">
        <v>500</v>
      </c>
      <c r="K2894" s="1" t="s">
        <v>49</v>
      </c>
      <c r="L2894">
        <v>2</v>
      </c>
      <c r="M2894">
        <v>55.73</v>
      </c>
      <c r="N2894">
        <v>1.8</v>
      </c>
      <c r="Q2894">
        <v>53.93</v>
      </c>
      <c r="R2894" s="1"/>
      <c r="V2894">
        <v>0</v>
      </c>
      <c r="W2894">
        <v>0</v>
      </c>
      <c r="AF2894">
        <v>0</v>
      </c>
      <c r="AG2894">
        <v>0</v>
      </c>
      <c r="AH2894">
        <v>0</v>
      </c>
      <c r="AI2894">
        <v>12</v>
      </c>
      <c r="AJ2894">
        <v>12</v>
      </c>
      <c r="AM2894">
        <v>0</v>
      </c>
      <c r="AN2894">
        <v>55.73</v>
      </c>
      <c r="AP2894">
        <v>35</v>
      </c>
    </row>
    <row r="2895" spans="1:42" x14ac:dyDescent="0.2">
      <c r="A2895" s="1" t="s">
        <v>53</v>
      </c>
      <c r="B2895">
        <v>3</v>
      </c>
      <c r="C2895" s="1" t="s">
        <v>2270</v>
      </c>
      <c r="D2895" s="2">
        <v>45900</v>
      </c>
      <c r="E2895" s="1" t="s">
        <v>2155</v>
      </c>
      <c r="F2895" s="1" t="s">
        <v>49</v>
      </c>
      <c r="G2895">
        <v>9</v>
      </c>
      <c r="H2895" t="s">
        <v>134</v>
      </c>
      <c r="I2895">
        <v>0</v>
      </c>
      <c r="J2895">
        <v>500</v>
      </c>
      <c r="K2895" s="1" t="s">
        <v>49</v>
      </c>
      <c r="L2895">
        <v>8</v>
      </c>
      <c r="M2895">
        <v>331.96</v>
      </c>
      <c r="N2895">
        <v>7.2</v>
      </c>
      <c r="Q2895">
        <v>324.76</v>
      </c>
      <c r="R2895" s="1"/>
      <c r="V2895">
        <v>0</v>
      </c>
      <c r="W2895">
        <v>0</v>
      </c>
      <c r="AF2895">
        <v>0</v>
      </c>
      <c r="AG2895">
        <v>0</v>
      </c>
      <c r="AH2895">
        <v>0</v>
      </c>
      <c r="AI2895">
        <v>12</v>
      </c>
      <c r="AJ2895">
        <v>12</v>
      </c>
      <c r="AM2895">
        <v>0</v>
      </c>
      <c r="AN2895">
        <v>331.96</v>
      </c>
      <c r="AP2895">
        <v>35</v>
      </c>
    </row>
    <row r="2896" spans="1:42" x14ac:dyDescent="0.2">
      <c r="A2896" s="1" t="s">
        <v>46</v>
      </c>
      <c r="B2896">
        <v>4</v>
      </c>
      <c r="C2896" s="1" t="s">
        <v>2248</v>
      </c>
      <c r="D2896" s="2">
        <v>45900</v>
      </c>
      <c r="E2896" s="1" t="s">
        <v>582</v>
      </c>
      <c r="F2896" s="1" t="s">
        <v>49</v>
      </c>
      <c r="G2896">
        <v>16</v>
      </c>
      <c r="H2896">
        <v>6</v>
      </c>
      <c r="I2896">
        <v>0</v>
      </c>
      <c r="J2896">
        <v>1000</v>
      </c>
      <c r="K2896" s="1" t="s">
        <v>49</v>
      </c>
      <c r="L2896">
        <v>17</v>
      </c>
      <c r="M2896">
        <v>804.33999999999992</v>
      </c>
      <c r="N2896">
        <v>27.200000000000003</v>
      </c>
      <c r="Q2896">
        <v>777.13999999999987</v>
      </c>
      <c r="R2896" s="1"/>
      <c r="V2896">
        <v>0</v>
      </c>
      <c r="W2896">
        <v>0</v>
      </c>
      <c r="AF2896">
        <v>0</v>
      </c>
      <c r="AG2896">
        <v>0</v>
      </c>
      <c r="AH2896">
        <v>0</v>
      </c>
      <c r="AI2896">
        <v>12</v>
      </c>
      <c r="AJ2896">
        <v>12</v>
      </c>
      <c r="AM2896">
        <v>0</v>
      </c>
      <c r="AN2896">
        <v>804.34</v>
      </c>
      <c r="AP2896">
        <v>35</v>
      </c>
    </row>
    <row r="2897" spans="1:42" x14ac:dyDescent="0.2">
      <c r="A2897" s="1" t="s">
        <v>53</v>
      </c>
      <c r="B2897">
        <v>4</v>
      </c>
      <c r="C2897" s="1" t="s">
        <v>2248</v>
      </c>
      <c r="D2897" s="2">
        <v>45900</v>
      </c>
      <c r="E2897" s="1" t="s">
        <v>582</v>
      </c>
      <c r="F2897" s="1" t="s">
        <v>49</v>
      </c>
      <c r="G2897">
        <v>16</v>
      </c>
      <c r="H2897">
        <v>6</v>
      </c>
      <c r="I2897">
        <v>0</v>
      </c>
      <c r="J2897">
        <v>1000</v>
      </c>
      <c r="K2897" s="1" t="s">
        <v>49</v>
      </c>
      <c r="L2897">
        <v>6</v>
      </c>
      <c r="M2897">
        <v>279.77000000000004</v>
      </c>
      <c r="N2897">
        <v>15.719999999999999</v>
      </c>
      <c r="Q2897">
        <v>264.05000000000007</v>
      </c>
      <c r="R2897" s="1"/>
      <c r="V2897">
        <v>0</v>
      </c>
      <c r="W2897">
        <v>0</v>
      </c>
      <c r="AF2897">
        <v>0</v>
      </c>
      <c r="AG2897">
        <v>0</v>
      </c>
      <c r="AH2897">
        <v>0</v>
      </c>
      <c r="AI2897">
        <v>12</v>
      </c>
      <c r="AJ2897">
        <v>12</v>
      </c>
      <c r="AM2897">
        <v>0</v>
      </c>
      <c r="AN2897">
        <v>279.77000000000004</v>
      </c>
      <c r="AP2897">
        <v>35</v>
      </c>
    </row>
    <row r="2898" spans="1:42" x14ac:dyDescent="0.2">
      <c r="A2898" s="1" t="s">
        <v>53</v>
      </c>
      <c r="B2898">
        <v>4</v>
      </c>
      <c r="C2898" s="1" t="s">
        <v>2160</v>
      </c>
      <c r="D2898" s="2">
        <v>45900</v>
      </c>
      <c r="E2898" s="1" t="s">
        <v>851</v>
      </c>
      <c r="F2898" s="1" t="s">
        <v>49</v>
      </c>
      <c r="G2898">
        <v>16</v>
      </c>
      <c r="H2898" t="s">
        <v>134</v>
      </c>
      <c r="I2898" t="s">
        <v>94</v>
      </c>
      <c r="J2898">
        <v>400</v>
      </c>
      <c r="K2898" s="1" t="s">
        <v>49</v>
      </c>
      <c r="L2898">
        <v>7</v>
      </c>
      <c r="M2898">
        <v>354.75</v>
      </c>
      <c r="N2898">
        <v>11.649999999999999</v>
      </c>
      <c r="Q2898">
        <v>343.1</v>
      </c>
      <c r="R2898" s="1"/>
      <c r="V2898">
        <v>0</v>
      </c>
      <c r="W2898">
        <v>0</v>
      </c>
      <c r="AF2898">
        <v>0</v>
      </c>
      <c r="AG2898">
        <v>0</v>
      </c>
      <c r="AH2898">
        <v>0</v>
      </c>
      <c r="AI2898">
        <v>12</v>
      </c>
      <c r="AJ2898">
        <v>12</v>
      </c>
      <c r="AM2898">
        <v>0</v>
      </c>
      <c r="AN2898">
        <v>354.75</v>
      </c>
      <c r="AP2898">
        <v>35</v>
      </c>
    </row>
    <row r="2899" spans="1:42" x14ac:dyDescent="0.2">
      <c r="A2899" s="1" t="s">
        <v>53</v>
      </c>
      <c r="B2899">
        <v>4</v>
      </c>
      <c r="C2899" s="1" t="s">
        <v>2271</v>
      </c>
      <c r="D2899" s="2">
        <v>45900</v>
      </c>
      <c r="E2899" s="1" t="s">
        <v>2272</v>
      </c>
      <c r="F2899" s="1" t="s">
        <v>49</v>
      </c>
      <c r="G2899" t="s">
        <v>2273</v>
      </c>
      <c r="H2899" t="s">
        <v>287</v>
      </c>
      <c r="I2899" t="s">
        <v>108</v>
      </c>
      <c r="J2899">
        <v>300</v>
      </c>
      <c r="K2899" s="1" t="s">
        <v>49</v>
      </c>
      <c r="L2899">
        <v>2</v>
      </c>
      <c r="M2899">
        <v>108.59</v>
      </c>
      <c r="N2899">
        <v>4</v>
      </c>
      <c r="Q2899">
        <v>104.59</v>
      </c>
      <c r="R2899" s="1"/>
      <c r="V2899">
        <v>0</v>
      </c>
      <c r="W2899">
        <v>0</v>
      </c>
      <c r="AF2899">
        <v>0</v>
      </c>
      <c r="AG2899">
        <v>0</v>
      </c>
      <c r="AH2899">
        <v>0</v>
      </c>
      <c r="AI2899">
        <v>12</v>
      </c>
      <c r="AJ2899">
        <v>12</v>
      </c>
      <c r="AM2899">
        <v>0</v>
      </c>
      <c r="AN2899">
        <v>108.59</v>
      </c>
      <c r="AP2899">
        <v>35</v>
      </c>
    </row>
    <row r="2900" spans="1:42" x14ac:dyDescent="0.2">
      <c r="A2900" s="1" t="s">
        <v>46</v>
      </c>
      <c r="B2900">
        <v>5</v>
      </c>
      <c r="C2900" s="1" t="s">
        <v>2225</v>
      </c>
      <c r="D2900" s="2">
        <v>45900</v>
      </c>
      <c r="E2900" s="1" t="s">
        <v>2155</v>
      </c>
      <c r="F2900" s="1" t="s">
        <v>49</v>
      </c>
      <c r="G2900">
        <v>12</v>
      </c>
      <c r="H2900">
        <v>5</v>
      </c>
      <c r="I2900">
        <v>0</v>
      </c>
      <c r="J2900">
        <v>2000</v>
      </c>
      <c r="K2900" s="1" t="s">
        <v>49</v>
      </c>
      <c r="L2900">
        <v>12</v>
      </c>
      <c r="M2900">
        <v>534.79</v>
      </c>
      <c r="N2900">
        <v>14.7</v>
      </c>
      <c r="Q2900">
        <v>520.08999999999992</v>
      </c>
      <c r="R2900" s="1"/>
      <c r="V2900">
        <v>0</v>
      </c>
      <c r="W2900">
        <v>0</v>
      </c>
      <c r="AF2900">
        <v>0</v>
      </c>
      <c r="AG2900">
        <v>0</v>
      </c>
      <c r="AH2900">
        <v>0</v>
      </c>
      <c r="AI2900">
        <v>12</v>
      </c>
      <c r="AJ2900">
        <v>12</v>
      </c>
      <c r="AM2900">
        <v>0</v>
      </c>
      <c r="AN2900">
        <v>534.79</v>
      </c>
      <c r="AP2900">
        <v>35</v>
      </c>
    </row>
    <row r="2901" spans="1:42" x14ac:dyDescent="0.2">
      <c r="A2901" s="1" t="s">
        <v>53</v>
      </c>
      <c r="B2901">
        <v>5</v>
      </c>
      <c r="C2901" s="1" t="s">
        <v>2224</v>
      </c>
      <c r="D2901" s="2">
        <v>45900</v>
      </c>
      <c r="E2901" s="1" t="s">
        <v>2155</v>
      </c>
      <c r="F2901" s="1" t="s">
        <v>49</v>
      </c>
      <c r="G2901">
        <v>10</v>
      </c>
      <c r="H2901">
        <v>5</v>
      </c>
      <c r="I2901">
        <v>0</v>
      </c>
      <c r="J2901">
        <v>2000</v>
      </c>
      <c r="K2901" s="1" t="s">
        <v>49</v>
      </c>
      <c r="L2901">
        <v>11</v>
      </c>
      <c r="M2901">
        <v>532.25</v>
      </c>
      <c r="N2901">
        <v>13.98</v>
      </c>
      <c r="Q2901">
        <v>518.27</v>
      </c>
      <c r="R2901" s="1"/>
      <c r="S2901">
        <v>20</v>
      </c>
      <c r="V2901">
        <v>20</v>
      </c>
      <c r="W2901">
        <v>0.33333333333333331</v>
      </c>
      <c r="AF2901">
        <v>0</v>
      </c>
      <c r="AG2901">
        <v>0</v>
      </c>
      <c r="AH2901">
        <v>0.33333333333333331</v>
      </c>
      <c r="AI2901">
        <v>11.666666666666666</v>
      </c>
      <c r="AJ2901">
        <v>12</v>
      </c>
      <c r="AM2901">
        <v>0</v>
      </c>
      <c r="AN2901">
        <v>532.25</v>
      </c>
      <c r="AO2901">
        <v>398</v>
      </c>
      <c r="AP2901">
        <v>35</v>
      </c>
    </row>
    <row r="2902" spans="1:42" x14ac:dyDescent="0.2">
      <c r="A2902" s="1" t="s">
        <v>46</v>
      </c>
      <c r="B2902">
        <v>1</v>
      </c>
      <c r="C2902" s="1" t="s">
        <v>95</v>
      </c>
      <c r="D2902" s="2">
        <v>45901</v>
      </c>
      <c r="E2902" s="1" t="s">
        <v>576</v>
      </c>
      <c r="F2902" s="1" t="s">
        <v>49</v>
      </c>
      <c r="G2902">
        <v>2.5</v>
      </c>
      <c r="H2902" t="s">
        <v>76</v>
      </c>
      <c r="I2902">
        <v>0</v>
      </c>
      <c r="J2902" t="s">
        <v>51</v>
      </c>
      <c r="K2902" s="1" t="s">
        <v>49</v>
      </c>
      <c r="L2902">
        <v>9</v>
      </c>
      <c r="M2902">
        <v>74.06</v>
      </c>
      <c r="N2902">
        <v>1.8</v>
      </c>
      <c r="O2902">
        <v>31</v>
      </c>
      <c r="Q2902">
        <v>72.260000000000005</v>
      </c>
      <c r="R2902" s="1"/>
      <c r="V2902">
        <v>0</v>
      </c>
      <c r="W2902">
        <v>0</v>
      </c>
      <c r="AF2902">
        <v>0</v>
      </c>
      <c r="AG2902">
        <v>0</v>
      </c>
      <c r="AH2902">
        <v>0</v>
      </c>
      <c r="AI2902">
        <v>12</v>
      </c>
      <c r="AJ2902">
        <v>12</v>
      </c>
      <c r="AM2902">
        <v>0</v>
      </c>
      <c r="AN2902">
        <v>74.06</v>
      </c>
      <c r="AP2902">
        <v>36</v>
      </c>
    </row>
    <row r="2903" spans="1:42" x14ac:dyDescent="0.2">
      <c r="A2903" s="1" t="s">
        <v>53</v>
      </c>
      <c r="B2903">
        <v>1</v>
      </c>
      <c r="C2903" s="1" t="s">
        <v>95</v>
      </c>
      <c r="D2903" s="2">
        <v>45901</v>
      </c>
      <c r="E2903" s="1" t="s">
        <v>576</v>
      </c>
      <c r="F2903" s="1" t="s">
        <v>49</v>
      </c>
      <c r="G2903">
        <v>2.5</v>
      </c>
      <c r="H2903" t="s">
        <v>76</v>
      </c>
      <c r="I2903">
        <v>0</v>
      </c>
      <c r="J2903" t="s">
        <v>51</v>
      </c>
      <c r="K2903" s="1" t="s">
        <v>49</v>
      </c>
      <c r="L2903">
        <v>9</v>
      </c>
      <c r="M2903">
        <v>100.75</v>
      </c>
      <c r="N2903">
        <v>1.8</v>
      </c>
      <c r="O2903">
        <v>19</v>
      </c>
      <c r="Q2903">
        <v>98.95</v>
      </c>
      <c r="R2903" s="1"/>
      <c r="V2903">
        <v>0</v>
      </c>
      <c r="W2903">
        <v>0</v>
      </c>
      <c r="AF2903">
        <v>0</v>
      </c>
      <c r="AG2903">
        <v>0</v>
      </c>
      <c r="AH2903">
        <v>0</v>
      </c>
      <c r="AI2903">
        <v>12</v>
      </c>
      <c r="AJ2903">
        <v>12</v>
      </c>
      <c r="AM2903">
        <v>0</v>
      </c>
      <c r="AN2903">
        <v>100.75</v>
      </c>
      <c r="AP2903">
        <v>36</v>
      </c>
    </row>
    <row r="2904" spans="1:42" x14ac:dyDescent="0.2">
      <c r="A2904" s="1" t="s">
        <v>46</v>
      </c>
      <c r="B2904">
        <v>2</v>
      </c>
      <c r="C2904" s="1" t="s">
        <v>118</v>
      </c>
      <c r="D2904" s="2">
        <v>45901</v>
      </c>
      <c r="E2904" s="1" t="s">
        <v>576</v>
      </c>
      <c r="F2904" s="1" t="s">
        <v>49</v>
      </c>
      <c r="G2904">
        <v>3.5</v>
      </c>
      <c r="H2904" t="s">
        <v>76</v>
      </c>
      <c r="I2904">
        <v>0</v>
      </c>
      <c r="J2904" t="s">
        <v>51</v>
      </c>
      <c r="K2904" s="1" t="s">
        <v>49</v>
      </c>
      <c r="L2904">
        <v>12</v>
      </c>
      <c r="M2904">
        <v>156.31</v>
      </c>
      <c r="N2904">
        <v>3.5999999999999996</v>
      </c>
      <c r="Q2904">
        <v>152.71</v>
      </c>
      <c r="R2904" s="1"/>
      <c r="V2904">
        <v>0</v>
      </c>
      <c r="W2904">
        <v>0</v>
      </c>
      <c r="AF2904">
        <v>0</v>
      </c>
      <c r="AG2904">
        <v>0</v>
      </c>
      <c r="AH2904">
        <v>0</v>
      </c>
      <c r="AI2904">
        <v>12</v>
      </c>
      <c r="AJ2904">
        <v>12</v>
      </c>
      <c r="AM2904">
        <v>0</v>
      </c>
      <c r="AN2904">
        <v>156.31</v>
      </c>
      <c r="AP2904">
        <v>36</v>
      </c>
    </row>
    <row r="2905" spans="1:42" x14ac:dyDescent="0.2">
      <c r="A2905" s="1" t="s">
        <v>53</v>
      </c>
      <c r="B2905">
        <v>2</v>
      </c>
      <c r="C2905" s="1" t="s">
        <v>118</v>
      </c>
      <c r="D2905" s="2">
        <v>45901</v>
      </c>
      <c r="E2905" s="1" t="s">
        <v>576</v>
      </c>
      <c r="F2905" s="1" t="s">
        <v>49</v>
      </c>
      <c r="G2905">
        <v>3.5</v>
      </c>
      <c r="H2905" t="s">
        <v>76</v>
      </c>
      <c r="I2905">
        <v>0</v>
      </c>
      <c r="J2905" t="s">
        <v>51</v>
      </c>
      <c r="K2905" s="1" t="s">
        <v>49</v>
      </c>
      <c r="L2905">
        <v>9</v>
      </c>
      <c r="M2905">
        <v>136.83000000000001</v>
      </c>
      <c r="N2905">
        <v>2.6999999999999997</v>
      </c>
      <c r="Q2905">
        <v>134.13000000000002</v>
      </c>
      <c r="R2905" s="1"/>
      <c r="V2905">
        <v>0</v>
      </c>
      <c r="W2905">
        <v>0</v>
      </c>
      <c r="AF2905">
        <v>0</v>
      </c>
      <c r="AG2905">
        <v>0</v>
      </c>
      <c r="AH2905">
        <v>0</v>
      </c>
      <c r="AI2905">
        <v>12</v>
      </c>
      <c r="AJ2905">
        <v>12</v>
      </c>
      <c r="AM2905">
        <v>0</v>
      </c>
      <c r="AN2905">
        <v>136.83000000000001</v>
      </c>
      <c r="AP2905">
        <v>36</v>
      </c>
    </row>
    <row r="2906" spans="1:42" x14ac:dyDescent="0.2">
      <c r="A2906" s="1" t="s">
        <v>46</v>
      </c>
      <c r="B2906">
        <v>3</v>
      </c>
      <c r="C2906" s="1" t="s">
        <v>2270</v>
      </c>
      <c r="D2906" s="2">
        <v>45901</v>
      </c>
      <c r="E2906" s="1" t="s">
        <v>2155</v>
      </c>
      <c r="F2906" s="1" t="s">
        <v>49</v>
      </c>
      <c r="G2906">
        <v>9</v>
      </c>
      <c r="H2906" t="s">
        <v>134</v>
      </c>
      <c r="I2906">
        <v>0</v>
      </c>
      <c r="J2906">
        <v>500</v>
      </c>
      <c r="K2906" s="1" t="s">
        <v>49</v>
      </c>
      <c r="L2906">
        <v>10</v>
      </c>
      <c r="M2906">
        <v>314.64</v>
      </c>
      <c r="N2906">
        <v>9.9</v>
      </c>
      <c r="Q2906">
        <v>304.74</v>
      </c>
      <c r="R2906" s="1"/>
      <c r="V2906">
        <v>0</v>
      </c>
      <c r="W2906">
        <v>0</v>
      </c>
      <c r="AF2906">
        <v>0</v>
      </c>
      <c r="AG2906">
        <v>0</v>
      </c>
      <c r="AH2906">
        <v>0</v>
      </c>
      <c r="AI2906">
        <v>12</v>
      </c>
      <c r="AJ2906">
        <v>12</v>
      </c>
      <c r="AM2906">
        <v>0</v>
      </c>
      <c r="AN2906">
        <v>314.64</v>
      </c>
      <c r="AP2906">
        <v>36</v>
      </c>
    </row>
    <row r="2907" spans="1:42" x14ac:dyDescent="0.2">
      <c r="A2907" s="1" t="s">
        <v>53</v>
      </c>
      <c r="B2907">
        <v>3</v>
      </c>
      <c r="C2907" s="1" t="s">
        <v>2270</v>
      </c>
      <c r="D2907" s="2">
        <v>45901</v>
      </c>
      <c r="E2907" s="1" t="s">
        <v>2155</v>
      </c>
      <c r="F2907" s="1" t="s">
        <v>49</v>
      </c>
      <c r="G2907">
        <v>9</v>
      </c>
      <c r="H2907" t="s">
        <v>134</v>
      </c>
      <c r="I2907">
        <v>0</v>
      </c>
      <c r="J2907">
        <v>500</v>
      </c>
      <c r="K2907" s="1" t="s">
        <v>49</v>
      </c>
      <c r="L2907">
        <v>8</v>
      </c>
      <c r="M2907">
        <v>314.55</v>
      </c>
      <c r="N2907">
        <v>7.2</v>
      </c>
      <c r="Q2907">
        <v>307.35000000000002</v>
      </c>
      <c r="R2907" s="1"/>
      <c r="V2907">
        <v>0</v>
      </c>
      <c r="W2907">
        <v>0</v>
      </c>
      <c r="AF2907">
        <v>0</v>
      </c>
      <c r="AG2907">
        <v>0</v>
      </c>
      <c r="AH2907">
        <v>0</v>
      </c>
      <c r="AI2907">
        <v>12</v>
      </c>
      <c r="AJ2907">
        <v>12</v>
      </c>
      <c r="AM2907">
        <v>0</v>
      </c>
      <c r="AN2907">
        <v>314.55</v>
      </c>
      <c r="AP2907">
        <v>36</v>
      </c>
    </row>
    <row r="2908" spans="1:42" x14ac:dyDescent="0.2">
      <c r="A2908" s="1" t="s">
        <v>46</v>
      </c>
      <c r="B2908">
        <v>4</v>
      </c>
      <c r="C2908" s="1" t="s">
        <v>2160</v>
      </c>
      <c r="D2908" s="2">
        <v>45901</v>
      </c>
      <c r="E2908" s="1" t="s">
        <v>851</v>
      </c>
      <c r="F2908" s="1" t="s">
        <v>49</v>
      </c>
      <c r="G2908">
        <v>16</v>
      </c>
      <c r="H2908" t="s">
        <v>134</v>
      </c>
      <c r="I2908" t="s">
        <v>94</v>
      </c>
      <c r="J2908">
        <v>400</v>
      </c>
      <c r="K2908" s="1" t="s">
        <v>49</v>
      </c>
      <c r="L2908">
        <v>17</v>
      </c>
      <c r="M2908">
        <v>738.56</v>
      </c>
      <c r="N2908">
        <v>34</v>
      </c>
      <c r="Q2908">
        <v>704.56</v>
      </c>
      <c r="R2908" s="1"/>
      <c r="V2908">
        <v>0</v>
      </c>
      <c r="W2908">
        <v>0</v>
      </c>
      <c r="AF2908">
        <v>0</v>
      </c>
      <c r="AG2908">
        <v>0</v>
      </c>
      <c r="AH2908">
        <v>0</v>
      </c>
      <c r="AI2908">
        <v>12</v>
      </c>
      <c r="AJ2908">
        <v>12</v>
      </c>
      <c r="AM2908">
        <v>0</v>
      </c>
      <c r="AN2908">
        <v>738.56</v>
      </c>
      <c r="AP2908">
        <v>36</v>
      </c>
    </row>
    <row r="2909" spans="1:42" x14ac:dyDescent="0.2">
      <c r="A2909" s="1" t="s">
        <v>53</v>
      </c>
      <c r="B2909">
        <v>4</v>
      </c>
      <c r="C2909" s="1" t="s">
        <v>2160</v>
      </c>
      <c r="D2909" s="2">
        <v>45901</v>
      </c>
      <c r="E2909" s="1" t="s">
        <v>851</v>
      </c>
      <c r="F2909" s="1" t="s">
        <v>49</v>
      </c>
      <c r="G2909">
        <v>16</v>
      </c>
      <c r="H2909" t="s">
        <v>134</v>
      </c>
      <c r="I2909" t="s">
        <v>94</v>
      </c>
      <c r="J2909">
        <v>400</v>
      </c>
      <c r="K2909" s="1" t="s">
        <v>49</v>
      </c>
      <c r="L2909">
        <v>3</v>
      </c>
      <c r="M2909">
        <v>151.61000000000001</v>
      </c>
      <c r="N2909">
        <v>5.8</v>
      </c>
      <c r="Q2909">
        <v>145.81</v>
      </c>
      <c r="R2909" s="1"/>
      <c r="S2909">
        <v>20</v>
      </c>
      <c r="V2909">
        <v>20</v>
      </c>
      <c r="W2909">
        <v>0.33333333333333331</v>
      </c>
      <c r="Z2909">
        <v>120</v>
      </c>
      <c r="AF2909">
        <v>120</v>
      </c>
      <c r="AG2909">
        <v>2</v>
      </c>
      <c r="AH2909">
        <v>2.3333333333333335</v>
      </c>
      <c r="AI2909">
        <v>9.6666666666666661</v>
      </c>
      <c r="AJ2909">
        <v>12</v>
      </c>
      <c r="AM2909">
        <v>0</v>
      </c>
      <c r="AN2909">
        <v>151.61000000000001</v>
      </c>
      <c r="AP2909">
        <v>36</v>
      </c>
    </row>
    <row r="2910" spans="1:42" x14ac:dyDescent="0.2">
      <c r="A2910" s="1" t="s">
        <v>53</v>
      </c>
      <c r="B2910">
        <v>4</v>
      </c>
      <c r="C2910" s="1" t="s">
        <v>2274</v>
      </c>
      <c r="D2910" s="2">
        <v>45901</v>
      </c>
      <c r="E2910" s="1" t="s">
        <v>582</v>
      </c>
      <c r="F2910" s="1" t="s">
        <v>49</v>
      </c>
      <c r="G2910">
        <v>20</v>
      </c>
      <c r="H2910">
        <v>6</v>
      </c>
      <c r="I2910">
        <v>0</v>
      </c>
      <c r="J2910">
        <v>1000</v>
      </c>
      <c r="K2910" s="1" t="s">
        <v>49</v>
      </c>
      <c r="L2910">
        <v>9</v>
      </c>
      <c r="M2910">
        <v>510.1</v>
      </c>
      <c r="N2910">
        <v>21.560000000000002</v>
      </c>
      <c r="Q2910">
        <v>488.54</v>
      </c>
      <c r="R2910" s="1"/>
      <c r="V2910">
        <v>0</v>
      </c>
      <c r="W2910">
        <v>0</v>
      </c>
      <c r="AF2910">
        <v>0</v>
      </c>
      <c r="AG2910">
        <v>0</v>
      </c>
      <c r="AH2910">
        <v>0</v>
      </c>
      <c r="AI2910">
        <v>12</v>
      </c>
      <c r="AJ2910">
        <v>12</v>
      </c>
      <c r="AM2910">
        <v>0</v>
      </c>
      <c r="AN2910">
        <v>510.1</v>
      </c>
      <c r="AP2910">
        <v>36</v>
      </c>
    </row>
    <row r="2911" spans="1:42" x14ac:dyDescent="0.2">
      <c r="A2911" s="1" t="s">
        <v>46</v>
      </c>
      <c r="B2911">
        <v>5</v>
      </c>
      <c r="C2911" s="1" t="s">
        <v>2224</v>
      </c>
      <c r="D2911" s="2">
        <v>45901</v>
      </c>
      <c r="E2911" s="1" t="s">
        <v>2155</v>
      </c>
      <c r="F2911" s="1" t="s">
        <v>49</v>
      </c>
      <c r="G2911">
        <v>10</v>
      </c>
      <c r="H2911">
        <v>5</v>
      </c>
      <c r="I2911">
        <v>0</v>
      </c>
      <c r="J2911">
        <v>2000</v>
      </c>
      <c r="K2911" s="1" t="s">
        <v>49</v>
      </c>
      <c r="L2911">
        <v>7</v>
      </c>
      <c r="M2911">
        <v>256.82</v>
      </c>
      <c r="N2911">
        <v>7</v>
      </c>
      <c r="Q2911">
        <v>249.82</v>
      </c>
      <c r="R2911" s="1"/>
      <c r="V2911">
        <v>0</v>
      </c>
      <c r="W2911">
        <v>0</v>
      </c>
      <c r="AF2911">
        <v>0</v>
      </c>
      <c r="AG2911">
        <v>0</v>
      </c>
      <c r="AH2911">
        <v>0</v>
      </c>
      <c r="AI2911">
        <v>12</v>
      </c>
      <c r="AJ2911">
        <v>12</v>
      </c>
      <c r="AM2911">
        <v>0</v>
      </c>
      <c r="AN2911">
        <v>256.82</v>
      </c>
      <c r="AP2911">
        <v>36</v>
      </c>
    </row>
    <row r="2912" spans="1:42" x14ac:dyDescent="0.2">
      <c r="A2912" s="1" t="s">
        <v>46</v>
      </c>
      <c r="B2912">
        <v>5</v>
      </c>
      <c r="C2912" s="1" t="s">
        <v>2275</v>
      </c>
      <c r="D2912" s="2">
        <v>45901</v>
      </c>
      <c r="E2912" s="1" t="s">
        <v>834</v>
      </c>
      <c r="F2912" s="1" t="s">
        <v>49</v>
      </c>
      <c r="G2912">
        <v>10</v>
      </c>
      <c r="H2912">
        <v>8</v>
      </c>
      <c r="I2912">
        <v>0</v>
      </c>
      <c r="J2912">
        <v>50</v>
      </c>
      <c r="K2912" s="1" t="s">
        <v>49</v>
      </c>
      <c r="L2912">
        <v>4</v>
      </c>
      <c r="M2912">
        <v>118.22999999999999</v>
      </c>
      <c r="N2912">
        <v>4</v>
      </c>
      <c r="Q2912">
        <v>114.22999999999999</v>
      </c>
      <c r="R2912" s="1"/>
      <c r="V2912">
        <v>0</v>
      </c>
      <c r="W2912">
        <v>0</v>
      </c>
      <c r="AF2912">
        <v>0</v>
      </c>
      <c r="AG2912">
        <v>0</v>
      </c>
      <c r="AH2912">
        <v>0</v>
      </c>
      <c r="AI2912">
        <v>12</v>
      </c>
      <c r="AJ2912">
        <v>12</v>
      </c>
      <c r="AM2912">
        <v>0</v>
      </c>
      <c r="AN2912">
        <v>118.23</v>
      </c>
      <c r="AP2912">
        <v>36</v>
      </c>
    </row>
    <row r="2913" spans="1:42" x14ac:dyDescent="0.2">
      <c r="A2913" s="1" t="s">
        <v>53</v>
      </c>
      <c r="B2913">
        <v>5</v>
      </c>
      <c r="C2913" s="1" t="s">
        <v>2224</v>
      </c>
      <c r="D2913" s="2">
        <v>45901</v>
      </c>
      <c r="E2913" s="1" t="s">
        <v>2155</v>
      </c>
      <c r="F2913" s="1" t="s">
        <v>49</v>
      </c>
      <c r="G2913">
        <v>10</v>
      </c>
      <c r="H2913">
        <v>5</v>
      </c>
      <c r="I2913">
        <v>0</v>
      </c>
      <c r="J2913">
        <v>2000</v>
      </c>
      <c r="K2913" s="1" t="s">
        <v>49</v>
      </c>
      <c r="L2913">
        <v>11</v>
      </c>
      <c r="M2913">
        <v>488.28999999999996</v>
      </c>
      <c r="N2913">
        <v>11</v>
      </c>
      <c r="Q2913">
        <v>477.28999999999996</v>
      </c>
      <c r="R2913" s="1"/>
      <c r="V2913">
        <v>0</v>
      </c>
      <c r="W2913">
        <v>0</v>
      </c>
      <c r="AD2913">
        <v>30</v>
      </c>
      <c r="AF2913">
        <v>30</v>
      </c>
      <c r="AG2913">
        <v>0.5</v>
      </c>
      <c r="AH2913">
        <v>0.5</v>
      </c>
      <c r="AI2913">
        <v>11.5</v>
      </c>
      <c r="AJ2913">
        <v>12</v>
      </c>
      <c r="AM2913">
        <v>0</v>
      </c>
      <c r="AN2913">
        <v>488.29</v>
      </c>
      <c r="AP2913">
        <v>36</v>
      </c>
    </row>
    <row r="2914" spans="1:42" x14ac:dyDescent="0.2">
      <c r="A2914" s="1" t="s">
        <v>46</v>
      </c>
      <c r="B2914">
        <v>1</v>
      </c>
      <c r="C2914" s="1" t="s">
        <v>95</v>
      </c>
      <c r="D2914" s="2">
        <v>45902</v>
      </c>
      <c r="E2914" s="1" t="s">
        <v>576</v>
      </c>
      <c r="F2914" s="1" t="s">
        <v>49</v>
      </c>
      <c r="G2914">
        <v>2.5</v>
      </c>
      <c r="H2914" t="s">
        <v>76</v>
      </c>
      <c r="I2914">
        <v>0</v>
      </c>
      <c r="J2914" t="s">
        <v>51</v>
      </c>
      <c r="K2914" s="1" t="s">
        <v>49</v>
      </c>
      <c r="L2914">
        <v>10</v>
      </c>
      <c r="M2914">
        <v>99.929999999999993</v>
      </c>
      <c r="N2914">
        <v>2</v>
      </c>
      <c r="O2914">
        <v>68</v>
      </c>
      <c r="Q2914">
        <v>97.929999999999993</v>
      </c>
      <c r="R2914" s="1"/>
      <c r="V2914">
        <v>0</v>
      </c>
      <c r="W2914">
        <v>0</v>
      </c>
      <c r="AF2914">
        <v>0</v>
      </c>
      <c r="AG2914">
        <v>0</v>
      </c>
      <c r="AH2914">
        <v>0</v>
      </c>
      <c r="AI2914">
        <v>12</v>
      </c>
      <c r="AJ2914">
        <v>12</v>
      </c>
      <c r="AL2914">
        <v>2462</v>
      </c>
      <c r="AM2914">
        <v>0</v>
      </c>
      <c r="AN2914">
        <v>99.93</v>
      </c>
      <c r="AP2914">
        <v>36</v>
      </c>
    </row>
    <row r="2915" spans="1:42" x14ac:dyDescent="0.2">
      <c r="A2915" s="1" t="s">
        <v>53</v>
      </c>
      <c r="B2915">
        <v>1</v>
      </c>
      <c r="C2915" s="1" t="s">
        <v>2276</v>
      </c>
      <c r="D2915" s="2">
        <v>45902</v>
      </c>
      <c r="E2915" s="1" t="s">
        <v>2277</v>
      </c>
      <c r="F2915" s="1" t="s">
        <v>49</v>
      </c>
      <c r="G2915">
        <v>4.5</v>
      </c>
      <c r="H2915">
        <v>5</v>
      </c>
      <c r="I2915">
        <v>0</v>
      </c>
      <c r="J2915">
        <v>160</v>
      </c>
      <c r="K2915" s="1" t="s">
        <v>49</v>
      </c>
      <c r="L2915">
        <v>8</v>
      </c>
      <c r="M2915">
        <v>139.69999999999999</v>
      </c>
      <c r="N2915">
        <v>3.2</v>
      </c>
      <c r="O2915">
        <v>54</v>
      </c>
      <c r="Q2915">
        <v>136.5</v>
      </c>
      <c r="R2915" s="1"/>
      <c r="V2915">
        <v>0</v>
      </c>
      <c r="W2915">
        <v>0</v>
      </c>
      <c r="AF2915">
        <v>0</v>
      </c>
      <c r="AG2915">
        <v>0</v>
      </c>
      <c r="AH2915">
        <v>0</v>
      </c>
      <c r="AI2915">
        <v>12</v>
      </c>
      <c r="AJ2915">
        <v>12</v>
      </c>
      <c r="AM2915">
        <v>0</v>
      </c>
      <c r="AN2915">
        <v>139.69999999999999</v>
      </c>
      <c r="AP2915">
        <v>36</v>
      </c>
    </row>
    <row r="2916" spans="1:42" x14ac:dyDescent="0.2">
      <c r="A2916" s="1" t="s">
        <v>46</v>
      </c>
      <c r="B2916">
        <v>2</v>
      </c>
      <c r="C2916" s="1" t="s">
        <v>118</v>
      </c>
      <c r="D2916" s="2">
        <v>45902</v>
      </c>
      <c r="E2916" s="1" t="s">
        <v>576</v>
      </c>
      <c r="F2916" s="1" t="s">
        <v>49</v>
      </c>
      <c r="G2916">
        <v>3.5</v>
      </c>
      <c r="H2916" t="s">
        <v>76</v>
      </c>
      <c r="I2916">
        <v>0</v>
      </c>
      <c r="J2916" t="s">
        <v>51</v>
      </c>
      <c r="K2916" s="1" t="s">
        <v>49</v>
      </c>
      <c r="L2916">
        <v>12</v>
      </c>
      <c r="M2916">
        <v>159.89000000000001</v>
      </c>
      <c r="N2916">
        <v>3.5999999999999996</v>
      </c>
      <c r="Q2916">
        <v>156.29000000000002</v>
      </c>
      <c r="R2916" s="1"/>
      <c r="V2916">
        <v>0</v>
      </c>
      <c r="W2916">
        <v>0</v>
      </c>
      <c r="AF2916">
        <v>0</v>
      </c>
      <c r="AG2916">
        <v>0</v>
      </c>
      <c r="AH2916">
        <v>0</v>
      </c>
      <c r="AI2916">
        <v>12</v>
      </c>
      <c r="AJ2916">
        <v>12</v>
      </c>
      <c r="AM2916">
        <v>0</v>
      </c>
      <c r="AN2916">
        <v>159.88999999999999</v>
      </c>
      <c r="AP2916">
        <v>36</v>
      </c>
    </row>
    <row r="2917" spans="1:42" x14ac:dyDescent="0.2">
      <c r="A2917" s="1" t="s">
        <v>53</v>
      </c>
      <c r="B2917">
        <v>2</v>
      </c>
      <c r="C2917" s="1" t="s">
        <v>2278</v>
      </c>
      <c r="D2917" s="2">
        <v>45902</v>
      </c>
      <c r="E2917" s="1" t="s">
        <v>2158</v>
      </c>
      <c r="F2917" s="1" t="s">
        <v>49</v>
      </c>
      <c r="G2917">
        <v>3.5</v>
      </c>
      <c r="H2917" t="s">
        <v>2245</v>
      </c>
      <c r="I2917">
        <v>0</v>
      </c>
      <c r="J2917">
        <v>125</v>
      </c>
      <c r="K2917" s="1" t="s">
        <v>49</v>
      </c>
      <c r="L2917">
        <v>11</v>
      </c>
      <c r="M2917">
        <v>149.31</v>
      </c>
      <c r="N2917">
        <v>3.3</v>
      </c>
      <c r="Q2917">
        <v>146.01</v>
      </c>
      <c r="R2917" s="1"/>
      <c r="V2917">
        <v>0</v>
      </c>
      <c r="W2917">
        <v>0</v>
      </c>
      <c r="AF2917">
        <v>0</v>
      </c>
      <c r="AG2917">
        <v>0</v>
      </c>
      <c r="AH2917">
        <v>0</v>
      </c>
      <c r="AI2917">
        <v>12</v>
      </c>
      <c r="AJ2917">
        <v>12</v>
      </c>
      <c r="AM2917">
        <v>0</v>
      </c>
      <c r="AN2917">
        <v>149.31</v>
      </c>
      <c r="AP2917">
        <v>36</v>
      </c>
    </row>
    <row r="2918" spans="1:42" x14ac:dyDescent="0.2">
      <c r="A2918" s="1" t="s">
        <v>46</v>
      </c>
      <c r="B2918">
        <v>3</v>
      </c>
      <c r="C2918" s="1" t="s">
        <v>2270</v>
      </c>
      <c r="D2918" s="2">
        <v>45902</v>
      </c>
      <c r="E2918" s="1" t="s">
        <v>2155</v>
      </c>
      <c r="F2918" s="1" t="s">
        <v>49</v>
      </c>
      <c r="G2918">
        <v>9</v>
      </c>
      <c r="H2918" t="s">
        <v>134</v>
      </c>
      <c r="I2918">
        <v>0</v>
      </c>
      <c r="J2918">
        <v>500</v>
      </c>
      <c r="K2918" s="1" t="s">
        <v>49</v>
      </c>
      <c r="L2918">
        <v>8</v>
      </c>
      <c r="M2918">
        <v>282.53000000000003</v>
      </c>
      <c r="N2918">
        <v>7.2</v>
      </c>
      <c r="Q2918">
        <v>275.33000000000004</v>
      </c>
      <c r="R2918" s="1"/>
      <c r="V2918">
        <v>0</v>
      </c>
      <c r="W2918">
        <v>0</v>
      </c>
      <c r="AF2918">
        <v>0</v>
      </c>
      <c r="AG2918">
        <v>0</v>
      </c>
      <c r="AH2918">
        <v>0</v>
      </c>
      <c r="AI2918">
        <v>12</v>
      </c>
      <c r="AJ2918">
        <v>12</v>
      </c>
      <c r="AM2918">
        <v>0</v>
      </c>
      <c r="AN2918">
        <v>282.53000000000003</v>
      </c>
      <c r="AP2918">
        <v>36</v>
      </c>
    </row>
    <row r="2919" spans="1:42" x14ac:dyDescent="0.2">
      <c r="A2919" s="1" t="s">
        <v>53</v>
      </c>
      <c r="B2919">
        <v>3</v>
      </c>
      <c r="C2919" s="1" t="s">
        <v>2270</v>
      </c>
      <c r="D2919" s="2">
        <v>45902</v>
      </c>
      <c r="E2919" s="1" t="s">
        <v>2155</v>
      </c>
      <c r="F2919" s="1" t="s">
        <v>49</v>
      </c>
      <c r="G2919">
        <v>9</v>
      </c>
      <c r="H2919" t="s">
        <v>134</v>
      </c>
      <c r="I2919">
        <v>0</v>
      </c>
      <c r="J2919">
        <v>500</v>
      </c>
      <c r="K2919" s="1" t="s">
        <v>49</v>
      </c>
      <c r="L2919">
        <v>7</v>
      </c>
      <c r="M2919">
        <v>294.67</v>
      </c>
      <c r="N2919">
        <v>8.5</v>
      </c>
      <c r="Q2919">
        <v>286.17</v>
      </c>
      <c r="R2919" s="1"/>
      <c r="V2919">
        <v>0</v>
      </c>
      <c r="W2919">
        <v>0</v>
      </c>
      <c r="AF2919">
        <v>0</v>
      </c>
      <c r="AG2919">
        <v>0</v>
      </c>
      <c r="AH2919">
        <v>0</v>
      </c>
      <c r="AI2919">
        <v>12</v>
      </c>
      <c r="AJ2919">
        <v>12</v>
      </c>
      <c r="AM2919">
        <v>0</v>
      </c>
      <c r="AN2919">
        <v>294.67</v>
      </c>
      <c r="AP2919">
        <v>36</v>
      </c>
    </row>
    <row r="2920" spans="1:42" x14ac:dyDescent="0.2">
      <c r="A2920" s="1" t="s">
        <v>46</v>
      </c>
      <c r="B2920">
        <v>4</v>
      </c>
      <c r="C2920" s="1" t="s">
        <v>2274</v>
      </c>
      <c r="D2920" s="2">
        <v>45902</v>
      </c>
      <c r="E2920" s="1" t="s">
        <v>582</v>
      </c>
      <c r="F2920" s="1" t="s">
        <v>49</v>
      </c>
      <c r="G2920">
        <v>20</v>
      </c>
      <c r="H2920">
        <v>6</v>
      </c>
      <c r="I2920">
        <v>0</v>
      </c>
      <c r="J2920">
        <v>1000</v>
      </c>
      <c r="K2920" s="1" t="s">
        <v>49</v>
      </c>
      <c r="L2920">
        <v>10</v>
      </c>
      <c r="M2920">
        <v>541.88</v>
      </c>
      <c r="N2920">
        <v>20</v>
      </c>
      <c r="Q2920">
        <v>521.88</v>
      </c>
      <c r="R2920" s="1"/>
      <c r="S2920">
        <v>30</v>
      </c>
      <c r="V2920">
        <v>30</v>
      </c>
      <c r="W2920">
        <v>0.5</v>
      </c>
      <c r="AF2920">
        <v>0</v>
      </c>
      <c r="AG2920">
        <v>0</v>
      </c>
      <c r="AH2920">
        <v>0.5</v>
      </c>
      <c r="AI2920">
        <v>11.5</v>
      </c>
      <c r="AJ2920">
        <v>12</v>
      </c>
      <c r="AM2920">
        <v>0</v>
      </c>
      <c r="AN2920">
        <v>541.88</v>
      </c>
      <c r="AP2920">
        <v>36</v>
      </c>
    </row>
    <row r="2921" spans="1:42" x14ac:dyDescent="0.2">
      <c r="A2921" s="1" t="s">
        <v>46</v>
      </c>
      <c r="B2921">
        <v>4</v>
      </c>
      <c r="C2921" s="1" t="s">
        <v>149</v>
      </c>
      <c r="D2921" s="2">
        <v>45902</v>
      </c>
      <c r="E2921" s="1" t="s">
        <v>576</v>
      </c>
      <c r="F2921" s="1" t="s">
        <v>49</v>
      </c>
      <c r="G2921">
        <v>20</v>
      </c>
      <c r="H2921">
        <v>5</v>
      </c>
      <c r="I2921">
        <v>0</v>
      </c>
      <c r="J2921" t="s">
        <v>51</v>
      </c>
      <c r="K2921" s="1" t="s">
        <v>49</v>
      </c>
      <c r="L2921">
        <v>1</v>
      </c>
      <c r="M2921">
        <v>56.86</v>
      </c>
      <c r="N2921">
        <v>2</v>
      </c>
      <c r="Q2921">
        <v>54.86</v>
      </c>
      <c r="R2921" s="1"/>
      <c r="V2921">
        <v>0</v>
      </c>
      <c r="W2921">
        <v>0</v>
      </c>
      <c r="AF2921">
        <v>0</v>
      </c>
      <c r="AG2921">
        <v>0</v>
      </c>
      <c r="AH2921">
        <v>0</v>
      </c>
      <c r="AI2921">
        <v>12</v>
      </c>
      <c r="AJ2921">
        <v>12</v>
      </c>
      <c r="AM2921">
        <v>0</v>
      </c>
      <c r="AN2921">
        <v>56.86</v>
      </c>
      <c r="AP2921">
        <v>36</v>
      </c>
    </row>
    <row r="2922" spans="1:42" x14ac:dyDescent="0.2">
      <c r="A2922" s="1" t="s">
        <v>46</v>
      </c>
      <c r="B2922">
        <v>4</v>
      </c>
      <c r="C2922" s="1" t="s">
        <v>2279</v>
      </c>
      <c r="D2922" s="2">
        <v>45902</v>
      </c>
      <c r="E2922" s="1" t="s">
        <v>625</v>
      </c>
      <c r="F2922" s="1" t="s">
        <v>49</v>
      </c>
      <c r="G2922">
        <v>21</v>
      </c>
      <c r="H2922" t="s">
        <v>1155</v>
      </c>
      <c r="I2922" t="s">
        <v>2280</v>
      </c>
      <c r="J2922">
        <v>500</v>
      </c>
      <c r="K2922" s="1" t="s">
        <v>49</v>
      </c>
      <c r="L2922">
        <v>5</v>
      </c>
      <c r="M2922">
        <v>174.28</v>
      </c>
      <c r="N2922">
        <v>13.049999999999999</v>
      </c>
      <c r="Q2922">
        <v>161.22999999999999</v>
      </c>
      <c r="R2922" s="1"/>
      <c r="V2922">
        <v>0</v>
      </c>
      <c r="W2922">
        <v>0</v>
      </c>
      <c r="AF2922">
        <v>0</v>
      </c>
      <c r="AG2922">
        <v>0</v>
      </c>
      <c r="AH2922">
        <v>0</v>
      </c>
      <c r="AI2922">
        <v>12</v>
      </c>
      <c r="AJ2922">
        <v>12</v>
      </c>
      <c r="AM2922">
        <v>0</v>
      </c>
      <c r="AN2922">
        <v>174.28</v>
      </c>
      <c r="AP2922">
        <v>36</v>
      </c>
    </row>
    <row r="2923" spans="1:42" x14ac:dyDescent="0.2">
      <c r="A2923" s="1" t="s">
        <v>53</v>
      </c>
      <c r="B2923">
        <v>4</v>
      </c>
      <c r="C2923" s="1" t="s">
        <v>2279</v>
      </c>
      <c r="D2923" s="2">
        <v>45902</v>
      </c>
      <c r="E2923" s="1" t="s">
        <v>625</v>
      </c>
      <c r="F2923" s="1" t="s">
        <v>49</v>
      </c>
      <c r="G2923">
        <v>21</v>
      </c>
      <c r="H2923" t="s">
        <v>1155</v>
      </c>
      <c r="I2923" t="s">
        <v>2280</v>
      </c>
      <c r="J2923">
        <v>500</v>
      </c>
      <c r="K2923" s="1" t="s">
        <v>49</v>
      </c>
      <c r="L2923">
        <v>7</v>
      </c>
      <c r="M2923">
        <v>372.77000000000004</v>
      </c>
      <c r="N2923">
        <v>18.2</v>
      </c>
      <c r="Q2923">
        <v>354.57000000000005</v>
      </c>
      <c r="R2923" s="1"/>
      <c r="S2923">
        <v>20</v>
      </c>
      <c r="V2923">
        <v>20</v>
      </c>
      <c r="W2923">
        <v>0.33333333333333331</v>
      </c>
      <c r="Z2923">
        <v>20</v>
      </c>
      <c r="AD2923">
        <v>60</v>
      </c>
      <c r="AF2923">
        <v>80</v>
      </c>
      <c r="AG2923">
        <v>1.3333333333333333</v>
      </c>
      <c r="AH2923">
        <v>1.6666666666666663</v>
      </c>
      <c r="AI2923">
        <v>10.333333333333334</v>
      </c>
      <c r="AJ2923">
        <v>12</v>
      </c>
      <c r="AM2923">
        <v>0</v>
      </c>
      <c r="AN2923">
        <v>372.77</v>
      </c>
      <c r="AP2923">
        <v>36</v>
      </c>
    </row>
    <row r="2924" spans="1:42" x14ac:dyDescent="0.2">
      <c r="A2924" s="1" t="s">
        <v>53</v>
      </c>
      <c r="B2924">
        <v>4</v>
      </c>
      <c r="C2924" s="1" t="s">
        <v>149</v>
      </c>
      <c r="D2924" s="2">
        <v>45902</v>
      </c>
      <c r="E2924" s="1" t="s">
        <v>576</v>
      </c>
      <c r="F2924" s="1" t="s">
        <v>49</v>
      </c>
      <c r="G2924">
        <v>20</v>
      </c>
      <c r="H2924">
        <v>5</v>
      </c>
      <c r="I2924">
        <v>0</v>
      </c>
      <c r="J2924" t="s">
        <v>51</v>
      </c>
      <c r="K2924" s="1" t="s">
        <v>49</v>
      </c>
      <c r="L2924">
        <v>6</v>
      </c>
      <c r="M2924">
        <v>297.32</v>
      </c>
      <c r="N2924">
        <v>11.85</v>
      </c>
      <c r="Q2924">
        <v>285.46999999999997</v>
      </c>
      <c r="R2924" s="1"/>
      <c r="V2924">
        <v>0</v>
      </c>
      <c r="W2924">
        <v>0</v>
      </c>
      <c r="AF2924">
        <v>0</v>
      </c>
      <c r="AG2924">
        <v>0</v>
      </c>
      <c r="AH2924">
        <v>0</v>
      </c>
      <c r="AI2924">
        <v>12</v>
      </c>
      <c r="AJ2924">
        <v>12</v>
      </c>
      <c r="AM2924">
        <v>0</v>
      </c>
      <c r="AN2924">
        <v>297.32</v>
      </c>
      <c r="AP2924">
        <v>36</v>
      </c>
    </row>
    <row r="2925" spans="1:42" x14ac:dyDescent="0.2">
      <c r="A2925" s="1" t="s">
        <v>46</v>
      </c>
      <c r="B2925">
        <v>5</v>
      </c>
      <c r="C2925" s="1" t="s">
        <v>2224</v>
      </c>
      <c r="D2925" s="2">
        <v>45902</v>
      </c>
      <c r="E2925" s="1" t="s">
        <v>2155</v>
      </c>
      <c r="F2925" s="1" t="s">
        <v>49</v>
      </c>
      <c r="G2925">
        <v>10</v>
      </c>
      <c r="H2925">
        <v>5</v>
      </c>
      <c r="I2925">
        <v>0</v>
      </c>
      <c r="J2925">
        <v>2000</v>
      </c>
      <c r="K2925" s="1" t="s">
        <v>49</v>
      </c>
      <c r="L2925">
        <v>11</v>
      </c>
      <c r="M2925">
        <v>488.72</v>
      </c>
      <c r="N2925">
        <v>11</v>
      </c>
      <c r="Q2925">
        <v>477.72</v>
      </c>
      <c r="R2925" s="1"/>
      <c r="V2925">
        <v>0</v>
      </c>
      <c r="W2925">
        <v>0</v>
      </c>
      <c r="AF2925">
        <v>0</v>
      </c>
      <c r="AG2925">
        <v>0</v>
      </c>
      <c r="AH2925">
        <v>0</v>
      </c>
      <c r="AI2925">
        <v>12</v>
      </c>
      <c r="AJ2925">
        <v>12</v>
      </c>
      <c r="AM2925">
        <v>0</v>
      </c>
      <c r="AN2925">
        <v>488.72</v>
      </c>
      <c r="AP2925">
        <v>36</v>
      </c>
    </row>
    <row r="2926" spans="1:42" x14ac:dyDescent="0.2">
      <c r="A2926" s="1" t="s">
        <v>53</v>
      </c>
      <c r="B2926">
        <v>5</v>
      </c>
      <c r="C2926" s="1" t="s">
        <v>2224</v>
      </c>
      <c r="D2926" s="2">
        <v>45902</v>
      </c>
      <c r="E2926" s="1" t="s">
        <v>2155</v>
      </c>
      <c r="F2926" s="1" t="s">
        <v>49</v>
      </c>
      <c r="G2926">
        <v>10</v>
      </c>
      <c r="H2926">
        <v>5</v>
      </c>
      <c r="I2926">
        <v>0</v>
      </c>
      <c r="J2926">
        <v>2000</v>
      </c>
      <c r="K2926" s="1" t="s">
        <v>49</v>
      </c>
      <c r="L2926">
        <v>10</v>
      </c>
      <c r="M2926">
        <v>445.4500000000001</v>
      </c>
      <c r="N2926">
        <v>12.2</v>
      </c>
      <c r="Q2926">
        <v>433.25000000000011</v>
      </c>
      <c r="R2926" s="1"/>
      <c r="V2926">
        <v>0</v>
      </c>
      <c r="W2926">
        <v>0</v>
      </c>
      <c r="AF2926">
        <v>0</v>
      </c>
      <c r="AG2926">
        <v>0</v>
      </c>
      <c r="AH2926">
        <v>0</v>
      </c>
      <c r="AI2926">
        <v>12</v>
      </c>
      <c r="AJ2926">
        <v>12</v>
      </c>
      <c r="AM2926">
        <v>0</v>
      </c>
      <c r="AN2926">
        <v>445.4500000000001</v>
      </c>
      <c r="AP2926">
        <v>36</v>
      </c>
    </row>
    <row r="2927" spans="1:42" x14ac:dyDescent="0.2">
      <c r="A2927" s="1" t="s">
        <v>53</v>
      </c>
      <c r="B2927">
        <v>6</v>
      </c>
      <c r="C2927" s="1" t="s">
        <v>2281</v>
      </c>
      <c r="D2927" s="2">
        <v>45902</v>
      </c>
      <c r="E2927" s="1" t="s">
        <v>779</v>
      </c>
      <c r="F2927" s="1" t="s">
        <v>49</v>
      </c>
      <c r="G2927">
        <v>17</v>
      </c>
      <c r="H2927" t="s">
        <v>76</v>
      </c>
      <c r="I2927">
        <v>0</v>
      </c>
      <c r="J2927">
        <v>5000</v>
      </c>
      <c r="K2927" s="1" t="s">
        <v>49</v>
      </c>
      <c r="L2927">
        <v>6</v>
      </c>
      <c r="M2927">
        <v>328.59</v>
      </c>
      <c r="N2927">
        <v>12.78</v>
      </c>
      <c r="Q2927">
        <v>315.81</v>
      </c>
      <c r="R2927" s="1"/>
      <c r="V2927">
        <v>0</v>
      </c>
      <c r="W2927">
        <v>0</v>
      </c>
      <c r="AF2927">
        <v>0</v>
      </c>
      <c r="AG2927">
        <v>0</v>
      </c>
      <c r="AH2927">
        <v>0</v>
      </c>
      <c r="AI2927">
        <v>12</v>
      </c>
      <c r="AJ2927">
        <v>12</v>
      </c>
      <c r="AM2927">
        <v>0</v>
      </c>
      <c r="AN2927">
        <v>328.59</v>
      </c>
      <c r="AP2927">
        <v>36</v>
      </c>
    </row>
    <row r="2928" spans="1:42" x14ac:dyDescent="0.2">
      <c r="A2928" s="1" t="s">
        <v>53</v>
      </c>
      <c r="B2928">
        <v>1</v>
      </c>
      <c r="C2928" s="1" t="s">
        <v>95</v>
      </c>
      <c r="D2928" s="2">
        <v>45903</v>
      </c>
      <c r="E2928" s="1" t="s">
        <v>576</v>
      </c>
      <c r="F2928" s="1" t="s">
        <v>49</v>
      </c>
      <c r="G2928">
        <v>2.5</v>
      </c>
      <c r="H2928" t="s">
        <v>76</v>
      </c>
      <c r="I2928">
        <v>0</v>
      </c>
      <c r="J2928" t="s">
        <v>51</v>
      </c>
      <c r="K2928" s="1" t="s">
        <v>49</v>
      </c>
      <c r="L2928">
        <v>4</v>
      </c>
      <c r="M2928">
        <v>48.14</v>
      </c>
      <c r="N2928">
        <v>0.8</v>
      </c>
      <c r="O2928">
        <v>52</v>
      </c>
      <c r="Q2928">
        <v>47.34</v>
      </c>
      <c r="R2928" s="1"/>
      <c r="U2928">
        <v>460</v>
      </c>
      <c r="V2928">
        <v>460</v>
      </c>
      <c r="W2928">
        <v>7.666666666666667</v>
      </c>
      <c r="AF2928">
        <v>0</v>
      </c>
      <c r="AG2928">
        <v>0</v>
      </c>
      <c r="AH2928">
        <v>7.666666666666667</v>
      </c>
      <c r="AI2928">
        <v>4.333333333333333</v>
      </c>
      <c r="AJ2928">
        <v>12</v>
      </c>
      <c r="AL2928">
        <v>1939</v>
      </c>
      <c r="AM2928">
        <v>0</v>
      </c>
      <c r="AN2928">
        <v>48.14</v>
      </c>
      <c r="AP2928">
        <v>36</v>
      </c>
    </row>
    <row r="2929" spans="1:42" x14ac:dyDescent="0.2">
      <c r="A2929" s="1" t="s">
        <v>53</v>
      </c>
      <c r="B2929">
        <v>2</v>
      </c>
      <c r="C2929" s="1" t="s">
        <v>54</v>
      </c>
      <c r="D2929" s="2">
        <v>45903</v>
      </c>
      <c r="E2929" s="1" t="s">
        <v>576</v>
      </c>
      <c r="F2929" s="1" t="s">
        <v>49</v>
      </c>
      <c r="G2929">
        <v>2</v>
      </c>
      <c r="H2929" t="s">
        <v>76</v>
      </c>
      <c r="I2929">
        <v>0</v>
      </c>
      <c r="J2929" t="s">
        <v>51</v>
      </c>
      <c r="K2929" s="1" t="s">
        <v>49</v>
      </c>
      <c r="L2929">
        <v>6</v>
      </c>
      <c r="M2929">
        <v>52.33</v>
      </c>
      <c r="N2929">
        <v>1.2000000000000002</v>
      </c>
      <c r="Q2929">
        <v>51.129999999999995</v>
      </c>
      <c r="R2929" s="1"/>
      <c r="U2929">
        <v>435</v>
      </c>
      <c r="V2929">
        <v>435</v>
      </c>
      <c r="W2929">
        <v>7.25</v>
      </c>
      <c r="AF2929">
        <v>0</v>
      </c>
      <c r="AG2929">
        <v>0</v>
      </c>
      <c r="AH2929">
        <v>7.25</v>
      </c>
      <c r="AI2929">
        <v>4.75</v>
      </c>
      <c r="AJ2929">
        <v>12</v>
      </c>
      <c r="AM2929">
        <v>0</v>
      </c>
      <c r="AN2929">
        <v>52.33</v>
      </c>
      <c r="AP2929">
        <v>36</v>
      </c>
    </row>
    <row r="2930" spans="1:42" x14ac:dyDescent="0.2">
      <c r="A2930" s="1" t="s">
        <v>46</v>
      </c>
      <c r="B2930">
        <v>3</v>
      </c>
      <c r="C2930" s="1" t="s">
        <v>2270</v>
      </c>
      <c r="D2930" s="2">
        <v>45903</v>
      </c>
      <c r="E2930" s="1" t="s">
        <v>2155</v>
      </c>
      <c r="F2930" s="1" t="s">
        <v>49</v>
      </c>
      <c r="G2930">
        <v>9</v>
      </c>
      <c r="H2930" t="s">
        <v>134</v>
      </c>
      <c r="I2930">
        <v>0</v>
      </c>
      <c r="J2930">
        <v>500</v>
      </c>
      <c r="K2930" s="1" t="s">
        <v>49</v>
      </c>
      <c r="L2930">
        <v>4</v>
      </c>
      <c r="M2930">
        <v>143.74</v>
      </c>
      <c r="N2930">
        <v>3.6</v>
      </c>
      <c r="Q2930">
        <v>140.14000000000001</v>
      </c>
      <c r="R2930" s="1"/>
      <c r="S2930">
        <v>20</v>
      </c>
      <c r="V2930">
        <v>20</v>
      </c>
      <c r="W2930">
        <v>0.33333333333333331</v>
      </c>
      <c r="AF2930">
        <v>0</v>
      </c>
      <c r="AG2930">
        <v>0</v>
      </c>
      <c r="AH2930">
        <v>0.33333333333333331</v>
      </c>
      <c r="AI2930">
        <v>11.666666666666666</v>
      </c>
      <c r="AJ2930">
        <v>12</v>
      </c>
      <c r="AM2930">
        <v>0</v>
      </c>
      <c r="AN2930">
        <v>143.74</v>
      </c>
      <c r="AP2930">
        <v>36</v>
      </c>
    </row>
    <row r="2931" spans="1:42" x14ac:dyDescent="0.2">
      <c r="A2931" s="1" t="s">
        <v>46</v>
      </c>
      <c r="B2931">
        <v>3</v>
      </c>
      <c r="C2931" s="1" t="s">
        <v>2343</v>
      </c>
      <c r="D2931" s="2">
        <v>45903</v>
      </c>
      <c r="E2931" s="1" t="s">
        <v>2155</v>
      </c>
      <c r="F2931" s="1" t="s">
        <v>49</v>
      </c>
      <c r="G2931">
        <v>7</v>
      </c>
      <c r="H2931">
        <v>5</v>
      </c>
      <c r="I2931">
        <v>0</v>
      </c>
      <c r="J2931">
        <v>800</v>
      </c>
      <c r="K2931" s="1" t="s">
        <v>49</v>
      </c>
      <c r="L2931">
        <v>5</v>
      </c>
      <c r="M2931">
        <v>162.91000000000003</v>
      </c>
      <c r="N2931">
        <v>3.5999999999999996</v>
      </c>
      <c r="Q2931">
        <v>159.31000000000003</v>
      </c>
      <c r="R2931" s="1"/>
      <c r="V2931">
        <v>0</v>
      </c>
      <c r="W2931">
        <v>0</v>
      </c>
      <c r="AF2931">
        <v>0</v>
      </c>
      <c r="AG2931">
        <v>0</v>
      </c>
      <c r="AH2931">
        <v>0</v>
      </c>
      <c r="AI2931">
        <v>12</v>
      </c>
      <c r="AJ2931">
        <v>12</v>
      </c>
      <c r="AM2931">
        <v>0</v>
      </c>
      <c r="AN2931">
        <v>162.91000000000005</v>
      </c>
      <c r="AP2931">
        <v>36</v>
      </c>
    </row>
    <row r="2932" spans="1:42" x14ac:dyDescent="0.2">
      <c r="A2932" s="1" t="s">
        <v>53</v>
      </c>
      <c r="B2932">
        <v>3</v>
      </c>
      <c r="C2932" s="1" t="s">
        <v>2343</v>
      </c>
      <c r="D2932" s="2">
        <v>45903</v>
      </c>
      <c r="E2932" s="1" t="s">
        <v>2155</v>
      </c>
      <c r="F2932" s="1" t="s">
        <v>49</v>
      </c>
      <c r="G2932">
        <v>7</v>
      </c>
      <c r="H2932">
        <v>5</v>
      </c>
      <c r="I2932">
        <v>0</v>
      </c>
      <c r="J2932">
        <v>800</v>
      </c>
      <c r="K2932" s="1" t="s">
        <v>49</v>
      </c>
      <c r="L2932">
        <v>7</v>
      </c>
      <c r="M2932">
        <v>251.73999999999998</v>
      </c>
      <c r="N2932">
        <v>5.7</v>
      </c>
      <c r="Q2932">
        <v>246.04</v>
      </c>
      <c r="R2932" s="1"/>
      <c r="V2932">
        <v>0</v>
      </c>
      <c r="W2932">
        <v>0</v>
      </c>
      <c r="AF2932">
        <v>0</v>
      </c>
      <c r="AG2932">
        <v>0</v>
      </c>
      <c r="AH2932">
        <v>0</v>
      </c>
      <c r="AI2932">
        <v>12</v>
      </c>
      <c r="AJ2932">
        <v>12</v>
      </c>
      <c r="AM2932">
        <v>0</v>
      </c>
      <c r="AN2932">
        <v>251.74</v>
      </c>
      <c r="AP2932">
        <v>36</v>
      </c>
    </row>
    <row r="2933" spans="1:42" x14ac:dyDescent="0.2">
      <c r="A2933" s="1" t="s">
        <v>46</v>
      </c>
      <c r="B2933">
        <v>4</v>
      </c>
      <c r="C2933" s="1" t="s">
        <v>2282</v>
      </c>
      <c r="D2933" s="2">
        <v>45903</v>
      </c>
      <c r="E2933" s="1" t="s">
        <v>783</v>
      </c>
      <c r="F2933" s="1" t="s">
        <v>49</v>
      </c>
      <c r="G2933">
        <v>20</v>
      </c>
      <c r="H2933">
        <v>10</v>
      </c>
      <c r="I2933" t="s">
        <v>135</v>
      </c>
      <c r="J2933">
        <v>250</v>
      </c>
      <c r="K2933" s="1" t="s">
        <v>49</v>
      </c>
      <c r="L2933">
        <v>6</v>
      </c>
      <c r="M2933">
        <v>310.92</v>
      </c>
      <c r="N2933">
        <v>12.600000000000001</v>
      </c>
      <c r="Q2933">
        <v>298.32</v>
      </c>
      <c r="R2933" s="1"/>
      <c r="S2933">
        <v>45</v>
      </c>
      <c r="V2933">
        <v>45</v>
      </c>
      <c r="W2933">
        <v>0.75</v>
      </c>
      <c r="AF2933">
        <v>0</v>
      </c>
      <c r="AG2933">
        <v>0</v>
      </c>
      <c r="AH2933">
        <v>0.75</v>
      </c>
      <c r="AI2933">
        <v>11.25</v>
      </c>
      <c r="AJ2933">
        <v>12</v>
      </c>
      <c r="AM2933">
        <v>0</v>
      </c>
      <c r="AN2933">
        <v>310.92</v>
      </c>
      <c r="AP2933">
        <v>36</v>
      </c>
    </row>
    <row r="2934" spans="1:42" x14ac:dyDescent="0.2">
      <c r="A2934" s="1" t="s">
        <v>46</v>
      </c>
      <c r="B2934">
        <v>4</v>
      </c>
      <c r="C2934" s="1" t="s">
        <v>2283</v>
      </c>
      <c r="D2934" s="2">
        <v>45903</v>
      </c>
      <c r="E2934" s="1" t="s">
        <v>664</v>
      </c>
      <c r="F2934" s="1" t="s">
        <v>49</v>
      </c>
      <c r="G2934">
        <v>19</v>
      </c>
      <c r="H2934">
        <v>7</v>
      </c>
      <c r="I2934">
        <v>0</v>
      </c>
      <c r="J2934">
        <v>400</v>
      </c>
      <c r="K2934" s="1" t="s">
        <v>49</v>
      </c>
      <c r="L2934">
        <v>11</v>
      </c>
      <c r="M2934">
        <v>411.46999999999997</v>
      </c>
      <c r="N2934">
        <v>22</v>
      </c>
      <c r="Q2934">
        <v>389.46999999999997</v>
      </c>
      <c r="R2934" s="1"/>
      <c r="V2934">
        <v>0</v>
      </c>
      <c r="W2934">
        <v>0</v>
      </c>
      <c r="AF2934">
        <v>0</v>
      </c>
      <c r="AG2934">
        <v>0</v>
      </c>
      <c r="AH2934">
        <v>0</v>
      </c>
      <c r="AI2934">
        <v>12</v>
      </c>
      <c r="AJ2934">
        <v>12</v>
      </c>
      <c r="AM2934">
        <v>0</v>
      </c>
      <c r="AN2934">
        <v>411.47</v>
      </c>
      <c r="AP2934">
        <v>36</v>
      </c>
    </row>
    <row r="2935" spans="1:42" x14ac:dyDescent="0.2">
      <c r="A2935" s="1" t="s">
        <v>46</v>
      </c>
      <c r="B2935">
        <v>4</v>
      </c>
      <c r="C2935" s="1" t="s">
        <v>2284</v>
      </c>
      <c r="D2935" s="2">
        <v>45903</v>
      </c>
      <c r="E2935" s="1" t="s">
        <v>664</v>
      </c>
      <c r="F2935" s="1" t="s">
        <v>49</v>
      </c>
      <c r="G2935">
        <v>23</v>
      </c>
      <c r="H2935">
        <v>7</v>
      </c>
      <c r="I2935">
        <v>0</v>
      </c>
      <c r="J2935">
        <v>400</v>
      </c>
      <c r="K2935" s="1" t="s">
        <v>49</v>
      </c>
      <c r="L2935">
        <v>1</v>
      </c>
      <c r="M2935">
        <v>56.8</v>
      </c>
      <c r="N2935">
        <v>2.8</v>
      </c>
      <c r="Q2935">
        <v>54</v>
      </c>
      <c r="R2935" s="1"/>
      <c r="V2935">
        <v>0</v>
      </c>
      <c r="W2935">
        <v>0</v>
      </c>
      <c r="AF2935">
        <v>0</v>
      </c>
      <c r="AG2935">
        <v>0</v>
      </c>
      <c r="AH2935">
        <v>0</v>
      </c>
      <c r="AI2935">
        <v>12</v>
      </c>
      <c r="AJ2935">
        <v>12</v>
      </c>
      <c r="AM2935">
        <v>0</v>
      </c>
      <c r="AN2935">
        <v>56.8</v>
      </c>
      <c r="AP2935">
        <v>36</v>
      </c>
    </row>
    <row r="2936" spans="1:42" x14ac:dyDescent="0.2">
      <c r="A2936" s="1" t="s">
        <v>53</v>
      </c>
      <c r="B2936">
        <v>4</v>
      </c>
      <c r="C2936" s="1" t="s">
        <v>2284</v>
      </c>
      <c r="D2936" s="2">
        <v>45903</v>
      </c>
      <c r="E2936" s="1" t="s">
        <v>664</v>
      </c>
      <c r="F2936" s="1" t="s">
        <v>49</v>
      </c>
      <c r="G2936">
        <v>23</v>
      </c>
      <c r="H2936">
        <v>7</v>
      </c>
      <c r="I2936">
        <v>0</v>
      </c>
      <c r="J2936">
        <v>400</v>
      </c>
      <c r="K2936" s="1" t="s">
        <v>49</v>
      </c>
      <c r="L2936">
        <v>11</v>
      </c>
      <c r="M2936">
        <v>467.91999999999996</v>
      </c>
      <c r="N2936">
        <v>24.029999999999998</v>
      </c>
      <c r="Q2936">
        <v>443.89</v>
      </c>
      <c r="R2936" s="1"/>
      <c r="V2936">
        <v>0</v>
      </c>
      <c r="W2936">
        <v>0</v>
      </c>
      <c r="AF2936">
        <v>0</v>
      </c>
      <c r="AG2936">
        <v>0</v>
      </c>
      <c r="AH2936">
        <v>0</v>
      </c>
      <c r="AI2936">
        <v>12</v>
      </c>
      <c r="AJ2936">
        <v>12</v>
      </c>
      <c r="AM2936">
        <v>0</v>
      </c>
      <c r="AN2936">
        <v>467.92</v>
      </c>
      <c r="AP2936">
        <v>36</v>
      </c>
    </row>
    <row r="2937" spans="1:42" x14ac:dyDescent="0.2">
      <c r="A2937" s="1" t="s">
        <v>53</v>
      </c>
      <c r="B2937">
        <v>4</v>
      </c>
      <c r="C2937" s="1" t="s">
        <v>2285</v>
      </c>
      <c r="D2937" s="2">
        <v>45903</v>
      </c>
      <c r="E2937" s="1" t="s">
        <v>851</v>
      </c>
      <c r="F2937" s="1" t="s">
        <v>49</v>
      </c>
      <c r="G2937">
        <v>28</v>
      </c>
      <c r="H2937" t="s">
        <v>134</v>
      </c>
      <c r="I2937" t="s">
        <v>94</v>
      </c>
      <c r="J2937">
        <v>500</v>
      </c>
      <c r="K2937" s="1" t="s">
        <v>49</v>
      </c>
      <c r="L2937">
        <v>5</v>
      </c>
      <c r="M2937">
        <v>286.39000000000004</v>
      </c>
      <c r="N2937">
        <v>11.8</v>
      </c>
      <c r="Q2937">
        <v>274.59000000000003</v>
      </c>
      <c r="R2937" s="1"/>
      <c r="V2937">
        <v>0</v>
      </c>
      <c r="W2937">
        <v>0</v>
      </c>
      <c r="AF2937">
        <v>0</v>
      </c>
      <c r="AG2937">
        <v>0</v>
      </c>
      <c r="AH2937">
        <v>0</v>
      </c>
      <c r="AI2937">
        <v>12</v>
      </c>
      <c r="AJ2937">
        <v>12</v>
      </c>
      <c r="AM2937">
        <v>0</v>
      </c>
      <c r="AN2937">
        <v>286.39000000000004</v>
      </c>
      <c r="AP2937">
        <v>36</v>
      </c>
    </row>
    <row r="2938" spans="1:42" x14ac:dyDescent="0.2">
      <c r="A2938" s="1" t="s">
        <v>46</v>
      </c>
      <c r="B2938">
        <v>6</v>
      </c>
      <c r="C2938" s="1" t="s">
        <v>2281</v>
      </c>
      <c r="D2938" s="2">
        <v>45903</v>
      </c>
      <c r="E2938" s="1" t="s">
        <v>779</v>
      </c>
      <c r="F2938" s="1" t="s">
        <v>49</v>
      </c>
      <c r="G2938">
        <v>17</v>
      </c>
      <c r="H2938" t="s">
        <v>76</v>
      </c>
      <c r="I2938">
        <v>0</v>
      </c>
      <c r="J2938">
        <v>5000</v>
      </c>
      <c r="K2938" s="1" t="s">
        <v>49</v>
      </c>
      <c r="L2938">
        <v>1</v>
      </c>
      <c r="M2938">
        <v>50.43</v>
      </c>
      <c r="N2938">
        <v>1.6</v>
      </c>
      <c r="Q2938">
        <v>48.83</v>
      </c>
      <c r="R2938" s="1"/>
      <c r="S2938">
        <v>20</v>
      </c>
      <c r="V2938">
        <v>20</v>
      </c>
      <c r="W2938">
        <v>0.33333333333333331</v>
      </c>
      <c r="Z2938">
        <v>690</v>
      </c>
      <c r="AF2938">
        <v>690</v>
      </c>
      <c r="AG2938">
        <v>11.5</v>
      </c>
      <c r="AH2938">
        <v>11.833333333333334</v>
      </c>
      <c r="AI2938">
        <v>0.16666666666666607</v>
      </c>
      <c r="AJ2938">
        <v>12</v>
      </c>
      <c r="AM2938">
        <v>0</v>
      </c>
      <c r="AN2938">
        <v>50.43</v>
      </c>
      <c r="AP2938">
        <v>36</v>
      </c>
    </row>
    <row r="2939" spans="1:42" x14ac:dyDescent="0.2">
      <c r="A2939" s="1" t="s">
        <v>46</v>
      </c>
      <c r="B2939">
        <v>5</v>
      </c>
      <c r="C2939" s="1" t="s">
        <v>2224</v>
      </c>
      <c r="D2939" s="2">
        <v>45903</v>
      </c>
      <c r="E2939" s="1" t="s">
        <v>2155</v>
      </c>
      <c r="F2939" s="1" t="s">
        <v>49</v>
      </c>
      <c r="G2939">
        <v>10</v>
      </c>
      <c r="H2939">
        <v>5</v>
      </c>
      <c r="I2939">
        <v>0</v>
      </c>
      <c r="J2939">
        <v>2000</v>
      </c>
      <c r="K2939" s="1" t="s">
        <v>49</v>
      </c>
      <c r="L2939">
        <v>2</v>
      </c>
      <c r="M2939">
        <v>93.45</v>
      </c>
      <c r="N2939">
        <v>2.2199999999999998</v>
      </c>
      <c r="Q2939">
        <v>91.23</v>
      </c>
      <c r="R2939" s="1"/>
      <c r="V2939">
        <v>0</v>
      </c>
      <c r="W2939">
        <v>0</v>
      </c>
      <c r="AF2939">
        <v>0</v>
      </c>
      <c r="AG2939">
        <v>0</v>
      </c>
      <c r="AH2939">
        <v>0</v>
      </c>
      <c r="AI2939">
        <v>12</v>
      </c>
      <c r="AJ2939">
        <v>12</v>
      </c>
      <c r="AM2939">
        <v>0</v>
      </c>
      <c r="AN2939">
        <v>93.45</v>
      </c>
      <c r="AP2939">
        <v>36</v>
      </c>
    </row>
    <row r="2940" spans="1:42" x14ac:dyDescent="0.2">
      <c r="A2940" s="1" t="s">
        <v>46</v>
      </c>
      <c r="B2940">
        <v>5</v>
      </c>
      <c r="C2940" s="1" t="s">
        <v>2174</v>
      </c>
      <c r="D2940" s="2">
        <v>45903</v>
      </c>
      <c r="E2940" s="1" t="s">
        <v>824</v>
      </c>
      <c r="F2940" s="1" t="s">
        <v>49</v>
      </c>
      <c r="G2940">
        <v>13</v>
      </c>
      <c r="H2940">
        <v>7</v>
      </c>
      <c r="I2940">
        <v>0</v>
      </c>
      <c r="J2940">
        <v>200</v>
      </c>
      <c r="K2940" s="1" t="s">
        <v>49</v>
      </c>
      <c r="L2940">
        <v>7</v>
      </c>
      <c r="M2940">
        <v>319.86999999999995</v>
      </c>
      <c r="N2940">
        <v>9.57</v>
      </c>
      <c r="Q2940">
        <v>310.29999999999995</v>
      </c>
      <c r="R2940" s="1"/>
      <c r="V2940">
        <v>0</v>
      </c>
      <c r="W2940">
        <v>0</v>
      </c>
      <c r="AF2940">
        <v>0</v>
      </c>
      <c r="AG2940">
        <v>0</v>
      </c>
      <c r="AH2940">
        <v>0</v>
      </c>
      <c r="AI2940">
        <v>12</v>
      </c>
      <c r="AJ2940">
        <v>12</v>
      </c>
      <c r="AM2940">
        <v>0</v>
      </c>
      <c r="AN2940">
        <v>319.86999999999995</v>
      </c>
      <c r="AP2940">
        <v>36</v>
      </c>
    </row>
    <row r="2941" spans="1:42" x14ac:dyDescent="0.2">
      <c r="A2941" s="1" t="s">
        <v>46</v>
      </c>
      <c r="B2941">
        <v>5</v>
      </c>
      <c r="C2941" s="1" t="s">
        <v>2294</v>
      </c>
      <c r="D2941" s="2">
        <v>45903</v>
      </c>
      <c r="E2941" s="1" t="s">
        <v>625</v>
      </c>
      <c r="F2941" s="1" t="s">
        <v>49</v>
      </c>
      <c r="G2941">
        <v>13</v>
      </c>
      <c r="H2941" t="s">
        <v>209</v>
      </c>
      <c r="I2941" t="s">
        <v>100</v>
      </c>
      <c r="J2941">
        <v>100</v>
      </c>
      <c r="K2941" s="1" t="s">
        <v>49</v>
      </c>
      <c r="L2941">
        <v>3</v>
      </c>
      <c r="M2941">
        <v>100.38</v>
      </c>
      <c r="N2941">
        <v>4.5</v>
      </c>
      <c r="Q2941">
        <v>95.88</v>
      </c>
      <c r="R2941" s="1"/>
      <c r="V2941">
        <v>0</v>
      </c>
      <c r="W2941">
        <v>0</v>
      </c>
      <c r="AF2941">
        <v>0</v>
      </c>
      <c r="AG2941">
        <v>0</v>
      </c>
      <c r="AH2941">
        <v>0</v>
      </c>
      <c r="AI2941">
        <v>12</v>
      </c>
      <c r="AJ2941">
        <v>12</v>
      </c>
      <c r="AM2941">
        <v>0</v>
      </c>
      <c r="AN2941">
        <v>100.38</v>
      </c>
      <c r="AP2941">
        <v>36</v>
      </c>
    </row>
    <row r="2942" spans="1:42" x14ac:dyDescent="0.2">
      <c r="A2942" s="1" t="s">
        <v>46</v>
      </c>
      <c r="B2942">
        <v>5</v>
      </c>
      <c r="C2942" s="1" t="s">
        <v>2286</v>
      </c>
      <c r="D2942" s="2">
        <v>45903</v>
      </c>
      <c r="E2942" s="1" t="s">
        <v>576</v>
      </c>
      <c r="F2942" s="1" t="s">
        <v>49</v>
      </c>
      <c r="G2942">
        <v>13</v>
      </c>
      <c r="H2942" t="s">
        <v>2245</v>
      </c>
      <c r="I2942">
        <v>0</v>
      </c>
      <c r="J2942">
        <v>500</v>
      </c>
      <c r="K2942" s="1" t="s">
        <v>49</v>
      </c>
      <c r="L2942">
        <v>3</v>
      </c>
      <c r="M2942">
        <v>165.85</v>
      </c>
      <c r="N2942">
        <v>3.9000000000000004</v>
      </c>
      <c r="Q2942">
        <v>161.94999999999999</v>
      </c>
      <c r="R2942" s="1"/>
      <c r="V2942">
        <v>0</v>
      </c>
      <c r="W2942">
        <v>0</v>
      </c>
      <c r="AF2942">
        <v>0</v>
      </c>
      <c r="AG2942">
        <v>0</v>
      </c>
      <c r="AH2942">
        <v>0</v>
      </c>
      <c r="AI2942">
        <v>12</v>
      </c>
      <c r="AJ2942">
        <v>12</v>
      </c>
      <c r="AM2942">
        <v>0</v>
      </c>
      <c r="AN2942">
        <v>165.85</v>
      </c>
      <c r="AP2942">
        <v>36</v>
      </c>
    </row>
    <row r="2943" spans="1:42" x14ac:dyDescent="0.2">
      <c r="A2943" s="1" t="s">
        <v>53</v>
      </c>
      <c r="B2943">
        <v>5</v>
      </c>
      <c r="C2943" s="1" t="s">
        <v>2286</v>
      </c>
      <c r="D2943" s="2">
        <v>45903</v>
      </c>
      <c r="E2943" s="1" t="s">
        <v>576</v>
      </c>
      <c r="F2943" s="1" t="s">
        <v>49</v>
      </c>
      <c r="G2943">
        <v>13</v>
      </c>
      <c r="H2943" t="s">
        <v>2245</v>
      </c>
      <c r="I2943">
        <v>0</v>
      </c>
      <c r="J2943">
        <v>500</v>
      </c>
      <c r="K2943" s="1" t="s">
        <v>49</v>
      </c>
      <c r="L2943">
        <v>12</v>
      </c>
      <c r="M2943">
        <v>630.31000000000017</v>
      </c>
      <c r="N2943">
        <v>19.7</v>
      </c>
      <c r="Q2943">
        <v>610.61000000000013</v>
      </c>
      <c r="R2943" s="1"/>
      <c r="V2943">
        <v>0</v>
      </c>
      <c r="W2943">
        <v>0</v>
      </c>
      <c r="AF2943">
        <v>0</v>
      </c>
      <c r="AG2943">
        <v>0</v>
      </c>
      <c r="AH2943">
        <v>0</v>
      </c>
      <c r="AI2943">
        <v>12</v>
      </c>
      <c r="AJ2943">
        <v>12</v>
      </c>
      <c r="AM2943">
        <v>0</v>
      </c>
      <c r="AN2943">
        <v>630.31000000000017</v>
      </c>
      <c r="AP2943">
        <v>36</v>
      </c>
    </row>
    <row r="2944" spans="1:42" x14ac:dyDescent="0.2">
      <c r="A2944" s="1" t="s">
        <v>46</v>
      </c>
      <c r="B2944">
        <v>1</v>
      </c>
      <c r="C2944" s="1" t="s">
        <v>2278</v>
      </c>
      <c r="D2944" s="2">
        <v>45904</v>
      </c>
      <c r="E2944" s="1" t="s">
        <v>2158</v>
      </c>
      <c r="F2944" s="1" t="s">
        <v>49</v>
      </c>
      <c r="G2944">
        <v>3.5</v>
      </c>
      <c r="H2944" t="s">
        <v>2245</v>
      </c>
      <c r="I2944">
        <v>0</v>
      </c>
      <c r="J2944">
        <v>125</v>
      </c>
      <c r="K2944" s="1" t="s">
        <v>49</v>
      </c>
      <c r="L2944">
        <v>8</v>
      </c>
      <c r="M2944">
        <v>81.710000000000008</v>
      </c>
      <c r="N2944">
        <v>1.6</v>
      </c>
      <c r="O2944">
        <v>30</v>
      </c>
      <c r="Q2944">
        <v>80.110000000000014</v>
      </c>
      <c r="R2944" s="1"/>
      <c r="T2944">
        <v>90</v>
      </c>
      <c r="V2944">
        <v>90</v>
      </c>
      <c r="W2944">
        <v>1.5</v>
      </c>
      <c r="AF2944">
        <v>0</v>
      </c>
      <c r="AG2944">
        <v>0</v>
      </c>
      <c r="AH2944">
        <v>1.5</v>
      </c>
      <c r="AI2944">
        <v>10.5</v>
      </c>
      <c r="AJ2944">
        <v>12</v>
      </c>
      <c r="AL2944">
        <v>2085.5</v>
      </c>
      <c r="AM2944">
        <v>0</v>
      </c>
      <c r="AN2944">
        <v>81.709999999999994</v>
      </c>
      <c r="AP2944">
        <v>36</v>
      </c>
    </row>
    <row r="2945" spans="1:42" x14ac:dyDescent="0.2">
      <c r="A2945" s="1" t="s">
        <v>53</v>
      </c>
      <c r="B2945">
        <v>1</v>
      </c>
      <c r="C2945" s="1" t="s">
        <v>2278</v>
      </c>
      <c r="D2945" s="2">
        <v>45904</v>
      </c>
      <c r="E2945" s="1" t="s">
        <v>2158</v>
      </c>
      <c r="F2945" s="1" t="s">
        <v>49</v>
      </c>
      <c r="G2945">
        <v>3.5</v>
      </c>
      <c r="H2945" t="s">
        <v>2245</v>
      </c>
      <c r="I2945">
        <v>0</v>
      </c>
      <c r="J2945">
        <v>125</v>
      </c>
      <c r="K2945" s="1" t="s">
        <v>49</v>
      </c>
      <c r="L2945">
        <v>8</v>
      </c>
      <c r="M2945">
        <v>101.73</v>
      </c>
      <c r="N2945">
        <v>1.6</v>
      </c>
      <c r="O2945">
        <v>41</v>
      </c>
      <c r="Q2945">
        <v>100.13000000000001</v>
      </c>
      <c r="R2945" s="1"/>
      <c r="V2945">
        <v>0</v>
      </c>
      <c r="W2945">
        <v>0</v>
      </c>
      <c r="AF2945">
        <v>0</v>
      </c>
      <c r="AG2945">
        <v>0</v>
      </c>
      <c r="AH2945">
        <v>0</v>
      </c>
      <c r="AI2945">
        <v>12</v>
      </c>
      <c r="AJ2945">
        <v>12</v>
      </c>
      <c r="AM2945">
        <v>0</v>
      </c>
      <c r="AN2945">
        <v>101.73</v>
      </c>
      <c r="AP2945">
        <v>36</v>
      </c>
    </row>
    <row r="2946" spans="1:42" x14ac:dyDescent="0.2">
      <c r="A2946" s="1" t="s">
        <v>46</v>
      </c>
      <c r="B2946">
        <v>2</v>
      </c>
      <c r="C2946" s="1" t="s">
        <v>54</v>
      </c>
      <c r="D2946" s="2">
        <v>45904</v>
      </c>
      <c r="E2946" s="1" t="s">
        <v>576</v>
      </c>
      <c r="F2946" s="1" t="s">
        <v>49</v>
      </c>
      <c r="G2946">
        <v>2</v>
      </c>
      <c r="H2946" t="s">
        <v>76</v>
      </c>
      <c r="I2946">
        <v>0</v>
      </c>
      <c r="J2946" t="s">
        <v>51</v>
      </c>
      <c r="K2946" s="1" t="s">
        <v>49</v>
      </c>
      <c r="L2946">
        <v>4</v>
      </c>
      <c r="M2946">
        <v>51.5</v>
      </c>
      <c r="N2946">
        <v>0.8</v>
      </c>
      <c r="Q2946">
        <v>50.7</v>
      </c>
      <c r="R2946" s="1"/>
      <c r="V2946">
        <v>0</v>
      </c>
      <c r="W2946">
        <v>0</v>
      </c>
      <c r="Z2946">
        <v>120</v>
      </c>
      <c r="AF2946">
        <v>120</v>
      </c>
      <c r="AG2946">
        <v>2</v>
      </c>
      <c r="AH2946">
        <v>2</v>
      </c>
      <c r="AI2946">
        <v>10</v>
      </c>
      <c r="AJ2946">
        <v>12</v>
      </c>
      <c r="AM2946">
        <v>0</v>
      </c>
      <c r="AN2946">
        <v>51.5</v>
      </c>
      <c r="AP2946">
        <v>36</v>
      </c>
    </row>
    <row r="2947" spans="1:42" x14ac:dyDescent="0.2">
      <c r="A2947" s="1" t="s">
        <v>53</v>
      </c>
      <c r="B2947">
        <v>2</v>
      </c>
      <c r="C2947" s="1" t="s">
        <v>54</v>
      </c>
      <c r="D2947" s="2">
        <v>45904</v>
      </c>
      <c r="E2947" s="1" t="s">
        <v>576</v>
      </c>
      <c r="F2947" s="1" t="s">
        <v>49</v>
      </c>
      <c r="G2947">
        <v>2</v>
      </c>
      <c r="H2947" t="s">
        <v>76</v>
      </c>
      <c r="I2947">
        <v>0</v>
      </c>
      <c r="J2947" t="s">
        <v>51</v>
      </c>
      <c r="K2947" s="1" t="s">
        <v>49</v>
      </c>
      <c r="L2947">
        <v>4</v>
      </c>
      <c r="M2947">
        <v>24.79</v>
      </c>
      <c r="N2947">
        <v>0.8</v>
      </c>
      <c r="Q2947">
        <v>23.99</v>
      </c>
      <c r="R2947" s="1"/>
      <c r="V2947">
        <v>0</v>
      </c>
      <c r="W2947">
        <v>0</v>
      </c>
      <c r="AF2947">
        <v>0</v>
      </c>
      <c r="AG2947">
        <v>0</v>
      </c>
      <c r="AH2947">
        <v>0</v>
      </c>
      <c r="AI2947">
        <v>12</v>
      </c>
      <c r="AJ2947">
        <v>12</v>
      </c>
      <c r="AM2947">
        <v>0</v>
      </c>
      <c r="AN2947">
        <v>24.79</v>
      </c>
      <c r="AP2947">
        <v>36</v>
      </c>
    </row>
    <row r="2948" spans="1:42" x14ac:dyDescent="0.2">
      <c r="A2948" s="1" t="s">
        <v>53</v>
      </c>
      <c r="B2948">
        <v>2</v>
      </c>
      <c r="C2948" s="1" t="s">
        <v>2287</v>
      </c>
      <c r="D2948" s="2">
        <v>45904</v>
      </c>
      <c r="E2948" s="1" t="s">
        <v>582</v>
      </c>
      <c r="F2948" s="1" t="s">
        <v>49</v>
      </c>
      <c r="G2948">
        <v>2</v>
      </c>
      <c r="H2948">
        <v>5</v>
      </c>
      <c r="I2948">
        <v>0</v>
      </c>
      <c r="J2948">
        <v>500</v>
      </c>
      <c r="K2948" s="1" t="s">
        <v>49</v>
      </c>
      <c r="L2948">
        <v>4</v>
      </c>
      <c r="M2948">
        <v>81.17</v>
      </c>
      <c r="N2948">
        <v>0.8</v>
      </c>
      <c r="Q2948">
        <v>80.37</v>
      </c>
      <c r="R2948" s="1"/>
      <c r="V2948">
        <v>0</v>
      </c>
      <c r="W2948">
        <v>0</v>
      </c>
      <c r="AF2948">
        <v>0</v>
      </c>
      <c r="AG2948">
        <v>0</v>
      </c>
      <c r="AH2948">
        <v>0</v>
      </c>
      <c r="AI2948">
        <v>12</v>
      </c>
      <c r="AJ2948">
        <v>12</v>
      </c>
      <c r="AM2948">
        <v>0</v>
      </c>
      <c r="AN2948">
        <v>81.17</v>
      </c>
      <c r="AP2948">
        <v>36</v>
      </c>
    </row>
    <row r="2949" spans="1:42" x14ac:dyDescent="0.2">
      <c r="A2949" s="1" t="s">
        <v>46</v>
      </c>
      <c r="B2949">
        <v>3</v>
      </c>
      <c r="C2949" s="1" t="s">
        <v>2343</v>
      </c>
      <c r="D2949" s="2">
        <v>45904</v>
      </c>
      <c r="E2949" s="1" t="s">
        <v>2155</v>
      </c>
      <c r="F2949" s="1" t="s">
        <v>49</v>
      </c>
      <c r="G2949">
        <v>7</v>
      </c>
      <c r="H2949">
        <v>5</v>
      </c>
      <c r="I2949">
        <v>0</v>
      </c>
      <c r="J2949">
        <v>800</v>
      </c>
      <c r="K2949" s="1" t="s">
        <v>49</v>
      </c>
      <c r="L2949">
        <v>8</v>
      </c>
      <c r="M2949">
        <v>248.21</v>
      </c>
      <c r="N2949">
        <v>5.6</v>
      </c>
      <c r="Q2949">
        <v>242.61</v>
      </c>
      <c r="R2949" s="1"/>
      <c r="V2949">
        <v>0</v>
      </c>
      <c r="W2949">
        <v>0</v>
      </c>
      <c r="AF2949">
        <v>0</v>
      </c>
      <c r="AG2949">
        <v>0</v>
      </c>
      <c r="AH2949">
        <v>0</v>
      </c>
      <c r="AI2949">
        <v>12</v>
      </c>
      <c r="AJ2949">
        <v>12</v>
      </c>
      <c r="AM2949">
        <v>0</v>
      </c>
      <c r="AN2949">
        <v>248.21</v>
      </c>
      <c r="AP2949">
        <v>36</v>
      </c>
    </row>
    <row r="2950" spans="1:42" x14ac:dyDescent="0.2">
      <c r="A2950" s="1" t="s">
        <v>53</v>
      </c>
      <c r="B2950">
        <v>3</v>
      </c>
      <c r="C2950" s="1" t="s">
        <v>2288</v>
      </c>
      <c r="D2950" s="2">
        <v>45904</v>
      </c>
      <c r="E2950" s="1" t="s">
        <v>2289</v>
      </c>
      <c r="F2950" s="1" t="s">
        <v>49</v>
      </c>
      <c r="G2950">
        <v>7</v>
      </c>
      <c r="H2950">
        <v>4</v>
      </c>
      <c r="I2950">
        <v>0</v>
      </c>
      <c r="J2950">
        <v>200</v>
      </c>
      <c r="K2950" s="1" t="s">
        <v>49</v>
      </c>
      <c r="L2950">
        <v>4</v>
      </c>
      <c r="M2950">
        <v>134.66999999999999</v>
      </c>
      <c r="N2950">
        <v>3.2</v>
      </c>
      <c r="Q2950">
        <v>131.47</v>
      </c>
      <c r="R2950" s="1"/>
      <c r="V2950">
        <v>0</v>
      </c>
      <c r="W2950">
        <v>0</v>
      </c>
      <c r="Z2950">
        <v>160</v>
      </c>
      <c r="AF2950">
        <v>160</v>
      </c>
      <c r="AG2950">
        <v>2.6666666666666665</v>
      </c>
      <c r="AH2950">
        <v>2.6666666666666665</v>
      </c>
      <c r="AI2950">
        <v>9.3333333333333339</v>
      </c>
      <c r="AJ2950">
        <v>12</v>
      </c>
      <c r="AM2950">
        <v>0</v>
      </c>
      <c r="AN2950">
        <v>134.66999999999999</v>
      </c>
      <c r="AP2950">
        <v>36</v>
      </c>
    </row>
    <row r="2951" spans="1:42" x14ac:dyDescent="0.2">
      <c r="A2951" s="1" t="s">
        <v>46</v>
      </c>
      <c r="B2951">
        <v>4</v>
      </c>
      <c r="C2951" s="1" t="s">
        <v>2285</v>
      </c>
      <c r="D2951" s="2">
        <v>45904</v>
      </c>
      <c r="E2951" s="1" t="s">
        <v>851</v>
      </c>
      <c r="F2951" s="1" t="s">
        <v>49</v>
      </c>
      <c r="G2951">
        <v>28</v>
      </c>
      <c r="H2951" t="s">
        <v>134</v>
      </c>
      <c r="I2951" t="s">
        <v>94</v>
      </c>
      <c r="J2951">
        <v>500</v>
      </c>
      <c r="K2951" s="1" t="s">
        <v>49</v>
      </c>
      <c r="L2951">
        <v>14</v>
      </c>
      <c r="M2951">
        <v>753.56999999999994</v>
      </c>
      <c r="N2951">
        <v>42</v>
      </c>
      <c r="Q2951">
        <v>711.56999999999994</v>
      </c>
      <c r="R2951" s="1"/>
      <c r="V2951">
        <v>0</v>
      </c>
      <c r="W2951">
        <v>0</v>
      </c>
      <c r="AF2951">
        <v>0</v>
      </c>
      <c r="AG2951">
        <v>0</v>
      </c>
      <c r="AH2951">
        <v>0</v>
      </c>
      <c r="AI2951">
        <v>12</v>
      </c>
      <c r="AJ2951">
        <v>12</v>
      </c>
      <c r="AM2951">
        <v>0</v>
      </c>
      <c r="AN2951">
        <v>753.57</v>
      </c>
      <c r="AP2951">
        <v>36</v>
      </c>
    </row>
    <row r="2952" spans="1:42" x14ac:dyDescent="0.2">
      <c r="A2952" s="1" t="s">
        <v>53</v>
      </c>
      <c r="B2952">
        <v>4</v>
      </c>
      <c r="C2952" s="1" t="s">
        <v>2285</v>
      </c>
      <c r="D2952" s="2">
        <v>45904</v>
      </c>
      <c r="E2952" s="1" t="s">
        <v>851</v>
      </c>
      <c r="F2952" s="1" t="s">
        <v>49</v>
      </c>
      <c r="G2952">
        <v>28</v>
      </c>
      <c r="H2952" t="s">
        <v>134</v>
      </c>
      <c r="I2952" t="s">
        <v>94</v>
      </c>
      <c r="J2952">
        <v>500</v>
      </c>
      <c r="K2952" s="1" t="s">
        <v>49</v>
      </c>
      <c r="L2952">
        <v>6</v>
      </c>
      <c r="M2952">
        <v>300.27999999999997</v>
      </c>
      <c r="N2952">
        <v>18.310000000000002</v>
      </c>
      <c r="Q2952">
        <v>281.96999999999997</v>
      </c>
      <c r="R2952" s="1"/>
      <c r="S2952">
        <v>20</v>
      </c>
      <c r="V2952">
        <v>20</v>
      </c>
      <c r="W2952">
        <v>0.33333333333333331</v>
      </c>
      <c r="AF2952">
        <v>0</v>
      </c>
      <c r="AG2952">
        <v>0</v>
      </c>
      <c r="AH2952">
        <v>0.33333333333333331</v>
      </c>
      <c r="AI2952">
        <v>11.666666666666666</v>
      </c>
      <c r="AJ2952">
        <v>12</v>
      </c>
      <c r="AM2952">
        <v>0</v>
      </c>
      <c r="AN2952">
        <v>300.27999999999997</v>
      </c>
      <c r="AP2952">
        <v>36</v>
      </c>
    </row>
    <row r="2953" spans="1:42" x14ac:dyDescent="0.2">
      <c r="A2953" s="1" t="s">
        <v>53</v>
      </c>
      <c r="B2953">
        <v>4</v>
      </c>
      <c r="C2953" s="1" t="s">
        <v>2242</v>
      </c>
      <c r="D2953" s="2">
        <v>45904</v>
      </c>
      <c r="E2953" s="1" t="s">
        <v>582</v>
      </c>
      <c r="F2953" s="1" t="s">
        <v>49</v>
      </c>
      <c r="G2953">
        <v>18</v>
      </c>
      <c r="H2953">
        <v>6</v>
      </c>
      <c r="I2953">
        <v>0</v>
      </c>
      <c r="J2953">
        <v>150</v>
      </c>
      <c r="K2953" s="1" t="s">
        <v>49</v>
      </c>
      <c r="L2953">
        <v>6</v>
      </c>
      <c r="M2953">
        <v>281.15999999999997</v>
      </c>
      <c r="N2953">
        <v>13</v>
      </c>
      <c r="Q2953">
        <v>268.15999999999997</v>
      </c>
      <c r="R2953" s="1"/>
      <c r="V2953">
        <v>0</v>
      </c>
      <c r="W2953">
        <v>0</v>
      </c>
      <c r="AF2953">
        <v>0</v>
      </c>
      <c r="AG2953">
        <v>0</v>
      </c>
      <c r="AH2953">
        <v>0</v>
      </c>
      <c r="AI2953">
        <v>12</v>
      </c>
      <c r="AJ2953">
        <v>12</v>
      </c>
      <c r="AM2953">
        <v>0</v>
      </c>
      <c r="AN2953">
        <v>281.15999999999997</v>
      </c>
      <c r="AP2953">
        <v>36</v>
      </c>
    </row>
    <row r="2954" spans="1:42" x14ac:dyDescent="0.2">
      <c r="A2954" s="1" t="s">
        <v>53</v>
      </c>
      <c r="B2954">
        <v>4</v>
      </c>
      <c r="C2954" s="1" t="s">
        <v>2290</v>
      </c>
      <c r="D2954" s="2">
        <v>45904</v>
      </c>
      <c r="E2954" s="1" t="s">
        <v>625</v>
      </c>
      <c r="F2954" s="1" t="s">
        <v>49</v>
      </c>
      <c r="G2954">
        <v>18</v>
      </c>
      <c r="H2954" t="s">
        <v>99</v>
      </c>
      <c r="I2954" t="s">
        <v>100</v>
      </c>
      <c r="J2954">
        <v>225</v>
      </c>
      <c r="K2954" s="1" t="s">
        <v>49</v>
      </c>
      <c r="L2954">
        <v>3</v>
      </c>
      <c r="M2954">
        <v>149.44</v>
      </c>
      <c r="N2954">
        <v>6.5000000000000009</v>
      </c>
      <c r="Q2954">
        <v>142.94</v>
      </c>
      <c r="R2954" s="1"/>
      <c r="V2954">
        <v>0</v>
      </c>
      <c r="W2954">
        <v>0</v>
      </c>
      <c r="AF2954">
        <v>0</v>
      </c>
      <c r="AG2954">
        <v>0</v>
      </c>
      <c r="AH2954">
        <v>0</v>
      </c>
      <c r="AI2954">
        <v>12</v>
      </c>
      <c r="AJ2954">
        <v>12</v>
      </c>
      <c r="AM2954">
        <v>0</v>
      </c>
      <c r="AN2954">
        <v>149.44</v>
      </c>
      <c r="AP2954">
        <v>36</v>
      </c>
    </row>
    <row r="2955" spans="1:42" x14ac:dyDescent="0.2">
      <c r="A2955" s="1" t="s">
        <v>46</v>
      </c>
      <c r="B2955">
        <v>5</v>
      </c>
      <c r="C2955" s="1" t="s">
        <v>269</v>
      </c>
      <c r="D2955" s="2">
        <v>45904</v>
      </c>
      <c r="E2955" s="1" t="s">
        <v>576</v>
      </c>
      <c r="F2955" s="1" t="s">
        <v>49</v>
      </c>
      <c r="G2955">
        <v>13</v>
      </c>
      <c r="H2955">
        <v>5</v>
      </c>
      <c r="I2955">
        <v>0</v>
      </c>
      <c r="J2955" t="s">
        <v>51</v>
      </c>
      <c r="K2955" s="1" t="s">
        <v>49</v>
      </c>
      <c r="L2955">
        <v>5</v>
      </c>
      <c r="M2955">
        <v>273.77999999999997</v>
      </c>
      <c r="N2955">
        <v>6.5</v>
      </c>
      <c r="Q2955">
        <v>267.27999999999997</v>
      </c>
      <c r="R2955" s="1"/>
      <c r="S2955">
        <v>20</v>
      </c>
      <c r="V2955">
        <v>20</v>
      </c>
      <c r="W2955">
        <v>0.33333333333333331</v>
      </c>
      <c r="AF2955">
        <v>0</v>
      </c>
      <c r="AG2955">
        <v>0</v>
      </c>
      <c r="AH2955">
        <v>0.33333333333333331</v>
      </c>
      <c r="AI2955">
        <v>11.666666666666666</v>
      </c>
      <c r="AJ2955">
        <v>12</v>
      </c>
      <c r="AM2955">
        <v>0</v>
      </c>
      <c r="AN2955">
        <v>273.77999999999997</v>
      </c>
      <c r="AP2955">
        <v>36</v>
      </c>
    </row>
    <row r="2956" spans="1:42" x14ac:dyDescent="0.2">
      <c r="A2956" s="1" t="s">
        <v>46</v>
      </c>
      <c r="B2956">
        <v>5</v>
      </c>
      <c r="C2956" s="1" t="s">
        <v>2291</v>
      </c>
      <c r="D2956" s="2">
        <v>45904</v>
      </c>
      <c r="E2956" s="1" t="s">
        <v>783</v>
      </c>
      <c r="F2956" s="1" t="s">
        <v>49</v>
      </c>
      <c r="G2956">
        <v>14</v>
      </c>
      <c r="H2956">
        <v>10</v>
      </c>
      <c r="I2956" t="s">
        <v>135</v>
      </c>
      <c r="J2956">
        <v>400</v>
      </c>
      <c r="K2956" s="1" t="s">
        <v>49</v>
      </c>
      <c r="L2956">
        <v>6</v>
      </c>
      <c r="M2956">
        <v>272.39</v>
      </c>
      <c r="N2956">
        <v>8.3999999999999986</v>
      </c>
      <c r="Q2956">
        <v>263.99</v>
      </c>
      <c r="R2956" s="1"/>
      <c r="V2956">
        <v>0</v>
      </c>
      <c r="W2956">
        <v>0</v>
      </c>
      <c r="AF2956">
        <v>0</v>
      </c>
      <c r="AG2956">
        <v>0</v>
      </c>
      <c r="AH2956">
        <v>0</v>
      </c>
      <c r="AI2956">
        <v>12</v>
      </c>
      <c r="AJ2956">
        <v>12</v>
      </c>
      <c r="AM2956">
        <v>0</v>
      </c>
      <c r="AN2956">
        <v>272.39</v>
      </c>
      <c r="AP2956">
        <v>36</v>
      </c>
    </row>
    <row r="2957" spans="1:42" x14ac:dyDescent="0.2">
      <c r="A2957" s="1" t="s">
        <v>46</v>
      </c>
      <c r="B2957">
        <v>5</v>
      </c>
      <c r="C2957" s="1" t="s">
        <v>2292</v>
      </c>
      <c r="D2957" s="2">
        <v>45904</v>
      </c>
      <c r="E2957" s="1" t="s">
        <v>2155</v>
      </c>
      <c r="F2957" s="1" t="s">
        <v>49</v>
      </c>
      <c r="G2957">
        <v>14</v>
      </c>
      <c r="H2957">
        <v>5</v>
      </c>
      <c r="I2957">
        <v>0</v>
      </c>
      <c r="J2957">
        <v>1000</v>
      </c>
      <c r="K2957" s="1" t="s">
        <v>49</v>
      </c>
      <c r="L2957">
        <v>2</v>
      </c>
      <c r="M2957">
        <v>88.6</v>
      </c>
      <c r="N2957">
        <v>2.8</v>
      </c>
      <c r="Q2957">
        <v>85.8</v>
      </c>
      <c r="R2957" s="1"/>
      <c r="V2957">
        <v>0</v>
      </c>
      <c r="W2957">
        <v>0</v>
      </c>
      <c r="AF2957">
        <v>0</v>
      </c>
      <c r="AG2957">
        <v>0</v>
      </c>
      <c r="AH2957">
        <v>0</v>
      </c>
      <c r="AI2957">
        <v>12</v>
      </c>
      <c r="AJ2957">
        <v>12</v>
      </c>
      <c r="AM2957">
        <v>0</v>
      </c>
      <c r="AN2957">
        <v>88.6</v>
      </c>
      <c r="AP2957">
        <v>36</v>
      </c>
    </row>
    <row r="2958" spans="1:42" x14ac:dyDescent="0.2">
      <c r="A2958" s="1" t="s">
        <v>53</v>
      </c>
      <c r="B2958">
        <v>5</v>
      </c>
      <c r="C2958" s="1" t="s">
        <v>2291</v>
      </c>
      <c r="D2958" s="2">
        <v>45904</v>
      </c>
      <c r="E2958" s="1" t="s">
        <v>783</v>
      </c>
      <c r="F2958" s="1" t="s">
        <v>49</v>
      </c>
      <c r="G2958">
        <v>14</v>
      </c>
      <c r="H2958">
        <v>10</v>
      </c>
      <c r="I2958" t="s">
        <v>135</v>
      </c>
      <c r="J2958">
        <v>400</v>
      </c>
      <c r="K2958" s="1" t="s">
        <v>49</v>
      </c>
      <c r="L2958">
        <v>8</v>
      </c>
      <c r="M2958">
        <v>388.90000000000003</v>
      </c>
      <c r="N2958">
        <v>14.4</v>
      </c>
      <c r="Q2958">
        <v>374.50000000000006</v>
      </c>
      <c r="R2958" s="1"/>
      <c r="V2958">
        <v>0</v>
      </c>
      <c r="W2958">
        <v>0</v>
      </c>
      <c r="AF2958">
        <v>0</v>
      </c>
      <c r="AG2958">
        <v>0</v>
      </c>
      <c r="AH2958">
        <v>0</v>
      </c>
      <c r="AI2958">
        <v>12</v>
      </c>
      <c r="AJ2958">
        <v>12</v>
      </c>
      <c r="AM2958">
        <v>0</v>
      </c>
      <c r="AN2958">
        <v>388.9</v>
      </c>
      <c r="AP2958">
        <v>36</v>
      </c>
    </row>
    <row r="2959" spans="1:42" x14ac:dyDescent="0.2">
      <c r="A2959" s="1" t="s">
        <v>53</v>
      </c>
      <c r="B2959">
        <v>5</v>
      </c>
      <c r="C2959" s="1" t="s">
        <v>2293</v>
      </c>
      <c r="D2959" s="2">
        <v>45904</v>
      </c>
      <c r="E2959" s="1" t="s">
        <v>2158</v>
      </c>
      <c r="F2959" s="1" t="s">
        <v>49</v>
      </c>
      <c r="G2959">
        <v>14</v>
      </c>
      <c r="H2959">
        <v>4.5</v>
      </c>
      <c r="I2959">
        <v>0</v>
      </c>
      <c r="J2959">
        <v>100</v>
      </c>
      <c r="K2959" s="1" t="s">
        <v>49</v>
      </c>
      <c r="L2959">
        <v>4</v>
      </c>
      <c r="M2959">
        <v>219.56</v>
      </c>
      <c r="N2959">
        <v>7.2</v>
      </c>
      <c r="Q2959">
        <v>212.36</v>
      </c>
      <c r="R2959" s="1"/>
      <c r="V2959">
        <v>0</v>
      </c>
      <c r="W2959">
        <v>0</v>
      </c>
      <c r="AF2959">
        <v>0</v>
      </c>
      <c r="AG2959">
        <v>0</v>
      </c>
      <c r="AH2959">
        <v>0</v>
      </c>
      <c r="AI2959">
        <v>12</v>
      </c>
      <c r="AJ2959">
        <v>12</v>
      </c>
      <c r="AM2959">
        <v>0</v>
      </c>
      <c r="AN2959">
        <v>219.56</v>
      </c>
      <c r="AP2959">
        <v>36</v>
      </c>
    </row>
    <row r="2960" spans="1:42" x14ac:dyDescent="0.2">
      <c r="A2960" s="1" t="s">
        <v>46</v>
      </c>
      <c r="B2960">
        <v>3</v>
      </c>
      <c r="C2960" s="1" t="s">
        <v>2339</v>
      </c>
      <c r="D2960" s="2">
        <v>45905</v>
      </c>
      <c r="E2960" s="1" t="s">
        <v>2155</v>
      </c>
      <c r="F2960" s="1" t="s">
        <v>49</v>
      </c>
      <c r="G2960">
        <v>8</v>
      </c>
      <c r="H2960">
        <v>5</v>
      </c>
      <c r="I2960">
        <v>0</v>
      </c>
      <c r="J2960">
        <v>1000</v>
      </c>
      <c r="K2960" s="1" t="s">
        <v>49</v>
      </c>
      <c r="L2960">
        <v>3</v>
      </c>
      <c r="M2960">
        <v>115.05000000000001</v>
      </c>
      <c r="N2960">
        <v>2.4000000000000004</v>
      </c>
      <c r="O2960">
        <v>20</v>
      </c>
      <c r="Q2960">
        <v>112.65</v>
      </c>
      <c r="R2960" s="1"/>
      <c r="V2960">
        <v>0</v>
      </c>
      <c r="W2960">
        <v>0</v>
      </c>
      <c r="Z2960">
        <v>420</v>
      </c>
      <c r="AF2960">
        <v>420</v>
      </c>
      <c r="AG2960">
        <v>7</v>
      </c>
      <c r="AH2960">
        <v>7</v>
      </c>
      <c r="AI2960">
        <v>5</v>
      </c>
      <c r="AJ2960">
        <v>12</v>
      </c>
      <c r="AL2960">
        <v>2062</v>
      </c>
      <c r="AM2960">
        <v>0</v>
      </c>
      <c r="AN2960">
        <v>115.05</v>
      </c>
      <c r="AP2960">
        <v>36</v>
      </c>
    </row>
    <row r="2961" spans="1:42" x14ac:dyDescent="0.2">
      <c r="A2961" s="1" t="s">
        <v>53</v>
      </c>
      <c r="B2961">
        <v>3</v>
      </c>
      <c r="C2961" s="1" t="s">
        <v>2339</v>
      </c>
      <c r="D2961" s="2">
        <v>45905</v>
      </c>
      <c r="E2961" s="1" t="s">
        <v>2155</v>
      </c>
      <c r="F2961" s="1" t="s">
        <v>49</v>
      </c>
      <c r="G2961">
        <v>8</v>
      </c>
      <c r="H2961">
        <v>5</v>
      </c>
      <c r="I2961">
        <v>0</v>
      </c>
      <c r="J2961">
        <v>1000</v>
      </c>
      <c r="K2961" s="1" t="s">
        <v>49</v>
      </c>
      <c r="L2961">
        <v>8</v>
      </c>
      <c r="M2961">
        <v>304.07000000000005</v>
      </c>
      <c r="N2961">
        <v>7.2</v>
      </c>
      <c r="O2961">
        <v>22</v>
      </c>
      <c r="Q2961">
        <v>296.87000000000006</v>
      </c>
      <c r="R2961" s="1"/>
      <c r="V2961">
        <v>0</v>
      </c>
      <c r="W2961">
        <v>0</v>
      </c>
      <c r="AF2961">
        <v>0</v>
      </c>
      <c r="AG2961">
        <v>0</v>
      </c>
      <c r="AH2961">
        <v>0</v>
      </c>
      <c r="AI2961">
        <v>12</v>
      </c>
      <c r="AJ2961">
        <v>12</v>
      </c>
      <c r="AM2961">
        <v>0</v>
      </c>
      <c r="AN2961">
        <v>304.07000000000005</v>
      </c>
      <c r="AP2961">
        <v>36</v>
      </c>
    </row>
    <row r="2962" spans="1:42" x14ac:dyDescent="0.2">
      <c r="A2962" s="1" t="s">
        <v>46</v>
      </c>
      <c r="B2962">
        <v>4</v>
      </c>
      <c r="C2962" s="1" t="s">
        <v>2290</v>
      </c>
      <c r="D2962" s="2">
        <v>45905</v>
      </c>
      <c r="E2962" s="1" t="s">
        <v>625</v>
      </c>
      <c r="F2962" s="1" t="s">
        <v>49</v>
      </c>
      <c r="G2962">
        <v>18</v>
      </c>
      <c r="H2962" t="s">
        <v>99</v>
      </c>
      <c r="I2962" t="s">
        <v>100</v>
      </c>
      <c r="J2962">
        <v>225</v>
      </c>
      <c r="K2962" s="1" t="s">
        <v>49</v>
      </c>
      <c r="L2962">
        <v>3</v>
      </c>
      <c r="M2962">
        <v>127.38</v>
      </c>
      <c r="N2962">
        <v>5.4</v>
      </c>
      <c r="Q2962">
        <v>121.97999999999999</v>
      </c>
      <c r="R2962" s="1"/>
      <c r="S2962">
        <v>20</v>
      </c>
      <c r="V2962">
        <v>20</v>
      </c>
      <c r="W2962">
        <v>0.33333333333333331</v>
      </c>
      <c r="AF2962">
        <v>0</v>
      </c>
      <c r="AG2962">
        <v>0</v>
      </c>
      <c r="AH2962">
        <v>0.33333333333333331</v>
      </c>
      <c r="AI2962">
        <v>11.666666666666666</v>
      </c>
      <c r="AJ2962">
        <v>12</v>
      </c>
      <c r="AM2962">
        <v>0</v>
      </c>
      <c r="AN2962">
        <v>127.38</v>
      </c>
      <c r="AP2962">
        <v>36</v>
      </c>
    </row>
    <row r="2963" spans="1:42" x14ac:dyDescent="0.2">
      <c r="A2963" s="1" t="s">
        <v>46</v>
      </c>
      <c r="B2963">
        <v>4</v>
      </c>
      <c r="C2963" s="1" t="s">
        <v>2327</v>
      </c>
      <c r="D2963" s="2">
        <v>45905</v>
      </c>
      <c r="E2963" s="1" t="s">
        <v>2158</v>
      </c>
      <c r="F2963" s="1" t="s">
        <v>49</v>
      </c>
      <c r="G2963">
        <v>18</v>
      </c>
      <c r="H2963">
        <v>4.5</v>
      </c>
      <c r="I2963">
        <v>0</v>
      </c>
      <c r="J2963">
        <v>100</v>
      </c>
      <c r="K2963" s="1" t="s">
        <v>49</v>
      </c>
      <c r="L2963">
        <v>2</v>
      </c>
      <c r="M2963">
        <v>88.949999999999989</v>
      </c>
      <c r="N2963">
        <v>3.6</v>
      </c>
      <c r="Q2963">
        <v>85.35</v>
      </c>
      <c r="R2963" s="1"/>
      <c r="V2963">
        <v>0</v>
      </c>
      <c r="W2963">
        <v>0</v>
      </c>
      <c r="AF2963">
        <v>0</v>
      </c>
      <c r="AG2963">
        <v>0</v>
      </c>
      <c r="AH2963">
        <v>0</v>
      </c>
      <c r="AI2963">
        <v>12</v>
      </c>
      <c r="AJ2963">
        <v>12</v>
      </c>
      <c r="AM2963">
        <v>0</v>
      </c>
      <c r="AN2963">
        <v>88.949999999999989</v>
      </c>
      <c r="AP2963">
        <v>36</v>
      </c>
    </row>
    <row r="2964" spans="1:42" x14ac:dyDescent="0.2">
      <c r="A2964" s="1" t="s">
        <v>46</v>
      </c>
      <c r="B2964">
        <v>4</v>
      </c>
      <c r="C2964" s="1" t="s">
        <v>2340</v>
      </c>
      <c r="D2964" s="2">
        <v>45905</v>
      </c>
      <c r="E2964" s="1" t="s">
        <v>2155</v>
      </c>
      <c r="F2964" s="1" t="s">
        <v>49</v>
      </c>
      <c r="G2964">
        <v>16</v>
      </c>
      <c r="H2964">
        <v>5</v>
      </c>
      <c r="I2964">
        <v>0</v>
      </c>
      <c r="J2964">
        <v>500</v>
      </c>
      <c r="K2964" s="1" t="s">
        <v>49</v>
      </c>
      <c r="L2964">
        <v>11</v>
      </c>
      <c r="M2964">
        <v>525.06000000000006</v>
      </c>
      <c r="N2964">
        <v>17.940000000000001</v>
      </c>
      <c r="Q2964">
        <v>507.12000000000006</v>
      </c>
      <c r="R2964" s="1"/>
      <c r="V2964">
        <v>0</v>
      </c>
      <c r="W2964">
        <v>0</v>
      </c>
      <c r="AF2964">
        <v>0</v>
      </c>
      <c r="AG2964">
        <v>0</v>
      </c>
      <c r="AH2964">
        <v>0</v>
      </c>
      <c r="AI2964">
        <v>12</v>
      </c>
      <c r="AJ2964">
        <v>12</v>
      </c>
      <c r="AM2964">
        <v>0</v>
      </c>
      <c r="AN2964">
        <v>525.06000000000006</v>
      </c>
      <c r="AP2964">
        <v>36</v>
      </c>
    </row>
    <row r="2965" spans="1:42" x14ac:dyDescent="0.2">
      <c r="A2965" s="1" t="s">
        <v>53</v>
      </c>
      <c r="B2965">
        <v>4</v>
      </c>
      <c r="C2965" s="1" t="s">
        <v>2340</v>
      </c>
      <c r="D2965" s="2">
        <v>45905</v>
      </c>
      <c r="E2965" s="1" t="s">
        <v>2155</v>
      </c>
      <c r="F2965" s="1" t="s">
        <v>49</v>
      </c>
      <c r="G2965">
        <v>16</v>
      </c>
      <c r="H2965">
        <v>5</v>
      </c>
      <c r="I2965">
        <v>0</v>
      </c>
      <c r="J2965">
        <v>500</v>
      </c>
      <c r="K2965" s="1" t="s">
        <v>49</v>
      </c>
      <c r="L2965">
        <v>2</v>
      </c>
      <c r="M2965">
        <v>103.35</v>
      </c>
      <c r="N2965">
        <v>4</v>
      </c>
      <c r="Q2965">
        <v>99.35</v>
      </c>
      <c r="R2965" s="1"/>
      <c r="S2965">
        <v>10</v>
      </c>
      <c r="V2965">
        <v>10</v>
      </c>
      <c r="W2965">
        <v>0.16666666666666666</v>
      </c>
      <c r="AF2965">
        <v>0</v>
      </c>
      <c r="AG2965">
        <v>0</v>
      </c>
      <c r="AH2965">
        <v>0.16666666666666666</v>
      </c>
      <c r="AI2965">
        <v>11.833333333333334</v>
      </c>
      <c r="AJ2965">
        <v>12</v>
      </c>
      <c r="AM2965">
        <v>0</v>
      </c>
      <c r="AN2965">
        <v>103.35</v>
      </c>
      <c r="AP2965">
        <v>36</v>
      </c>
    </row>
    <row r="2966" spans="1:42" x14ac:dyDescent="0.2">
      <c r="A2966" s="1" t="s">
        <v>53</v>
      </c>
      <c r="B2966">
        <v>4</v>
      </c>
      <c r="C2966" s="1" t="s">
        <v>2341</v>
      </c>
      <c r="D2966" s="2">
        <v>45905</v>
      </c>
      <c r="E2966" s="1" t="s">
        <v>625</v>
      </c>
      <c r="F2966" s="1" t="s">
        <v>49</v>
      </c>
      <c r="G2966">
        <v>16</v>
      </c>
      <c r="H2966" t="s">
        <v>209</v>
      </c>
      <c r="I2966" t="s">
        <v>100</v>
      </c>
      <c r="J2966">
        <v>100</v>
      </c>
      <c r="K2966" s="1" t="s">
        <v>49</v>
      </c>
      <c r="L2966">
        <v>5</v>
      </c>
      <c r="M2966">
        <v>275.58999999999997</v>
      </c>
      <c r="N2966">
        <v>9.76</v>
      </c>
      <c r="Q2966">
        <v>265.83</v>
      </c>
      <c r="R2966" s="1"/>
      <c r="V2966">
        <v>0</v>
      </c>
      <c r="W2966">
        <v>0</v>
      </c>
      <c r="AF2966">
        <v>0</v>
      </c>
      <c r="AG2966">
        <v>0</v>
      </c>
      <c r="AH2966">
        <v>0</v>
      </c>
      <c r="AI2966">
        <v>12</v>
      </c>
      <c r="AJ2966">
        <v>12</v>
      </c>
      <c r="AM2966">
        <v>0</v>
      </c>
      <c r="AN2966">
        <v>275.58999999999997</v>
      </c>
      <c r="AP2966">
        <v>36</v>
      </c>
    </row>
    <row r="2967" spans="1:42" x14ac:dyDescent="0.2">
      <c r="A2967" s="1" t="s">
        <v>53</v>
      </c>
      <c r="B2967">
        <v>4</v>
      </c>
      <c r="C2967" s="1" t="s">
        <v>2345</v>
      </c>
      <c r="D2967" s="2">
        <v>45905</v>
      </c>
      <c r="E2967" s="1" t="s">
        <v>611</v>
      </c>
      <c r="F2967" s="1" t="s">
        <v>49</v>
      </c>
      <c r="G2967">
        <v>16</v>
      </c>
      <c r="H2967">
        <v>15</v>
      </c>
      <c r="I2967">
        <v>0</v>
      </c>
      <c r="J2967">
        <v>250</v>
      </c>
      <c r="K2967" s="1" t="s">
        <v>49</v>
      </c>
      <c r="L2967">
        <v>5</v>
      </c>
      <c r="M2967">
        <v>269.65999999999997</v>
      </c>
      <c r="N2967">
        <v>9.73</v>
      </c>
      <c r="Q2967">
        <v>259.92999999999995</v>
      </c>
      <c r="R2967" s="1"/>
      <c r="V2967">
        <v>0</v>
      </c>
      <c r="W2967">
        <v>0</v>
      </c>
      <c r="AF2967">
        <v>0</v>
      </c>
      <c r="AG2967">
        <v>0</v>
      </c>
      <c r="AH2967">
        <v>0</v>
      </c>
      <c r="AI2967">
        <v>12</v>
      </c>
      <c r="AJ2967">
        <v>12</v>
      </c>
      <c r="AM2967">
        <v>0</v>
      </c>
      <c r="AN2967">
        <v>269.65999999999997</v>
      </c>
      <c r="AP2967">
        <v>36</v>
      </c>
    </row>
    <row r="2968" spans="1:42" x14ac:dyDescent="0.2">
      <c r="A2968" s="1" t="s">
        <v>53</v>
      </c>
      <c r="B2968">
        <v>4</v>
      </c>
      <c r="C2968" s="1" t="s">
        <v>2281</v>
      </c>
      <c r="D2968" s="2">
        <v>45905</v>
      </c>
      <c r="E2968" s="1" t="s">
        <v>779</v>
      </c>
      <c r="F2968" s="1" t="s">
        <v>49</v>
      </c>
      <c r="G2968">
        <v>17</v>
      </c>
      <c r="H2968" t="s">
        <v>76</v>
      </c>
      <c r="I2968">
        <v>0</v>
      </c>
      <c r="J2968">
        <v>5000</v>
      </c>
      <c r="K2968" s="1" t="s">
        <v>49</v>
      </c>
      <c r="L2968">
        <v>2</v>
      </c>
      <c r="M2968">
        <v>99.85</v>
      </c>
      <c r="N2968">
        <v>1.9</v>
      </c>
      <c r="Q2968">
        <v>97.949999999999989</v>
      </c>
      <c r="R2968" s="1"/>
      <c r="V2968">
        <v>0</v>
      </c>
      <c r="W2968">
        <v>0</v>
      </c>
      <c r="AF2968">
        <v>0</v>
      </c>
      <c r="AG2968">
        <v>0</v>
      </c>
      <c r="AH2968">
        <v>0</v>
      </c>
      <c r="AI2968">
        <v>12</v>
      </c>
      <c r="AJ2968">
        <v>12</v>
      </c>
      <c r="AM2968">
        <v>0</v>
      </c>
      <c r="AN2968">
        <v>99.85</v>
      </c>
      <c r="AP2968">
        <v>36</v>
      </c>
    </row>
    <row r="2969" spans="1:42" x14ac:dyDescent="0.2">
      <c r="A2969" s="1" t="s">
        <v>46</v>
      </c>
      <c r="B2969">
        <v>5</v>
      </c>
      <c r="C2969" s="1" t="s">
        <v>2292</v>
      </c>
      <c r="D2969" s="2">
        <v>45905</v>
      </c>
      <c r="E2969" s="1" t="s">
        <v>2155</v>
      </c>
      <c r="F2969" s="1" t="s">
        <v>49</v>
      </c>
      <c r="G2969">
        <v>14</v>
      </c>
      <c r="H2969">
        <v>5</v>
      </c>
      <c r="I2969">
        <v>0</v>
      </c>
      <c r="J2969">
        <v>1000</v>
      </c>
      <c r="K2969" s="1" t="s">
        <v>49</v>
      </c>
      <c r="L2969">
        <v>13</v>
      </c>
      <c r="M2969">
        <v>607.51</v>
      </c>
      <c r="N2969">
        <v>20.8</v>
      </c>
      <c r="Q2969">
        <v>586.71</v>
      </c>
      <c r="R2969" s="1"/>
      <c r="V2969">
        <v>0</v>
      </c>
      <c r="W2969">
        <v>0</v>
      </c>
      <c r="AF2969">
        <v>0</v>
      </c>
      <c r="AG2969">
        <v>0</v>
      </c>
      <c r="AH2969">
        <v>0</v>
      </c>
      <c r="AI2969">
        <v>12</v>
      </c>
      <c r="AJ2969">
        <v>12</v>
      </c>
      <c r="AM2969">
        <v>0</v>
      </c>
      <c r="AN2969">
        <v>607.51</v>
      </c>
      <c r="AP2969">
        <v>36</v>
      </c>
    </row>
    <row r="2970" spans="1:42" x14ac:dyDescent="0.2">
      <c r="A2970" s="1" t="s">
        <v>53</v>
      </c>
      <c r="B2970">
        <v>5</v>
      </c>
      <c r="C2970" s="1" t="s">
        <v>2292</v>
      </c>
      <c r="D2970" s="2">
        <v>45905</v>
      </c>
      <c r="E2970" s="1" t="s">
        <v>2155</v>
      </c>
      <c r="F2970" s="1" t="s">
        <v>49</v>
      </c>
      <c r="G2970">
        <v>14</v>
      </c>
      <c r="H2970">
        <v>5</v>
      </c>
      <c r="I2970">
        <v>0</v>
      </c>
      <c r="J2970">
        <v>1000</v>
      </c>
      <c r="K2970" s="1" t="s">
        <v>49</v>
      </c>
      <c r="L2970">
        <v>3</v>
      </c>
      <c r="M2970">
        <v>154.13</v>
      </c>
      <c r="N2970">
        <v>5.4</v>
      </c>
      <c r="Q2970">
        <v>148.72999999999999</v>
      </c>
      <c r="R2970" s="1"/>
      <c r="S2970">
        <v>20</v>
      </c>
      <c r="V2970">
        <v>20</v>
      </c>
      <c r="W2970">
        <v>0.33333333333333331</v>
      </c>
      <c r="AF2970">
        <v>0</v>
      </c>
      <c r="AG2970">
        <v>0</v>
      </c>
      <c r="AH2970">
        <v>0.33333333333333331</v>
      </c>
      <c r="AI2970">
        <v>11.666666666666666</v>
      </c>
      <c r="AJ2970">
        <v>12</v>
      </c>
      <c r="AM2970">
        <v>0</v>
      </c>
      <c r="AN2970">
        <v>154.13</v>
      </c>
      <c r="AP2970">
        <v>36</v>
      </c>
    </row>
    <row r="2971" spans="1:42" x14ac:dyDescent="0.2">
      <c r="A2971" s="1" t="s">
        <v>53</v>
      </c>
      <c r="B2971">
        <v>5</v>
      </c>
      <c r="C2971" s="1" t="s">
        <v>2342</v>
      </c>
      <c r="D2971" s="2">
        <v>45905</v>
      </c>
      <c r="E2971" s="1" t="s">
        <v>2155</v>
      </c>
      <c r="F2971" s="1" t="s">
        <v>49</v>
      </c>
      <c r="G2971">
        <v>12</v>
      </c>
      <c r="H2971">
        <v>5</v>
      </c>
      <c r="I2971">
        <v>0</v>
      </c>
      <c r="J2971">
        <v>1000</v>
      </c>
      <c r="K2971" s="1" t="s">
        <v>49</v>
      </c>
      <c r="L2971">
        <v>7</v>
      </c>
      <c r="M2971">
        <v>367.21</v>
      </c>
      <c r="N2971">
        <v>10.99</v>
      </c>
      <c r="Q2971">
        <v>356.21999999999997</v>
      </c>
      <c r="R2971" s="1"/>
      <c r="V2971">
        <v>0</v>
      </c>
      <c r="W2971">
        <v>0</v>
      </c>
      <c r="AF2971">
        <v>0</v>
      </c>
      <c r="AG2971">
        <v>0</v>
      </c>
      <c r="AH2971">
        <v>0</v>
      </c>
      <c r="AI2971">
        <v>12</v>
      </c>
      <c r="AJ2971">
        <v>12</v>
      </c>
      <c r="AM2971">
        <v>0</v>
      </c>
      <c r="AN2971">
        <v>367.21</v>
      </c>
      <c r="AP2971">
        <v>36</v>
      </c>
    </row>
    <row r="2972" spans="1:42" x14ac:dyDescent="0.2">
      <c r="A2972" s="1" t="s">
        <v>46</v>
      </c>
      <c r="B2972">
        <v>2</v>
      </c>
      <c r="C2972" s="1" t="s">
        <v>2287</v>
      </c>
      <c r="D2972" s="2">
        <v>45905</v>
      </c>
      <c r="E2972" s="1" t="s">
        <v>582</v>
      </c>
      <c r="F2972" s="1" t="s">
        <v>49</v>
      </c>
      <c r="G2972">
        <v>2</v>
      </c>
      <c r="H2972">
        <v>5</v>
      </c>
      <c r="I2972">
        <v>0</v>
      </c>
      <c r="J2972">
        <v>500</v>
      </c>
      <c r="K2972" s="1" t="s">
        <v>49</v>
      </c>
      <c r="L2972">
        <v>7</v>
      </c>
      <c r="M2972">
        <v>103.79</v>
      </c>
      <c r="N2972">
        <v>1.4000000000000001</v>
      </c>
      <c r="Q2972">
        <v>102.39</v>
      </c>
      <c r="R2972" s="1"/>
      <c r="V2972">
        <v>0</v>
      </c>
      <c r="W2972">
        <v>0</v>
      </c>
      <c r="AF2972">
        <v>0</v>
      </c>
      <c r="AG2972">
        <v>0</v>
      </c>
      <c r="AH2972">
        <v>0</v>
      </c>
      <c r="AI2972">
        <v>12</v>
      </c>
      <c r="AJ2972">
        <v>12</v>
      </c>
      <c r="AM2972">
        <v>0</v>
      </c>
      <c r="AN2972">
        <v>103.79</v>
      </c>
      <c r="AP2972">
        <v>36</v>
      </c>
    </row>
    <row r="2973" spans="1:42" x14ac:dyDescent="0.2">
      <c r="A2973" s="1" t="s">
        <v>53</v>
      </c>
      <c r="B2973">
        <v>2</v>
      </c>
      <c r="C2973" s="1" t="s">
        <v>2287</v>
      </c>
      <c r="D2973" s="2">
        <v>45905</v>
      </c>
      <c r="E2973" s="1" t="s">
        <v>582</v>
      </c>
      <c r="F2973" s="1" t="s">
        <v>49</v>
      </c>
      <c r="G2973">
        <v>2</v>
      </c>
      <c r="H2973">
        <v>5</v>
      </c>
      <c r="I2973">
        <v>0</v>
      </c>
      <c r="J2973">
        <v>500</v>
      </c>
      <c r="K2973" s="1" t="s">
        <v>49</v>
      </c>
      <c r="L2973">
        <v>7</v>
      </c>
      <c r="M2973">
        <v>109.82000000000001</v>
      </c>
      <c r="N2973">
        <v>1.4000000000000001</v>
      </c>
      <c r="Q2973">
        <v>108.42</v>
      </c>
      <c r="R2973" s="1"/>
      <c r="V2973">
        <v>0</v>
      </c>
      <c r="W2973">
        <v>0</v>
      </c>
      <c r="AF2973">
        <v>0</v>
      </c>
      <c r="AG2973">
        <v>0</v>
      </c>
      <c r="AH2973">
        <v>0</v>
      </c>
      <c r="AI2973">
        <v>12</v>
      </c>
      <c r="AJ2973">
        <v>12</v>
      </c>
      <c r="AM2973">
        <v>0</v>
      </c>
      <c r="AN2973">
        <v>109.82</v>
      </c>
      <c r="AP2973">
        <v>36</v>
      </c>
    </row>
    <row r="2974" spans="1:42" x14ac:dyDescent="0.2">
      <c r="A2974" s="1" t="s">
        <v>46</v>
      </c>
      <c r="B2974">
        <v>1</v>
      </c>
      <c r="C2974" s="1" t="s">
        <v>95</v>
      </c>
      <c r="D2974" s="2">
        <v>45905</v>
      </c>
      <c r="E2974" s="1" t="s">
        <v>576</v>
      </c>
      <c r="F2974" s="1" t="s">
        <v>49</v>
      </c>
      <c r="G2974">
        <v>2.5</v>
      </c>
      <c r="H2974" t="s">
        <v>76</v>
      </c>
      <c r="I2974">
        <v>0</v>
      </c>
      <c r="J2974" t="s">
        <v>51</v>
      </c>
      <c r="K2974" s="1" t="s">
        <v>49</v>
      </c>
      <c r="L2974">
        <v>9</v>
      </c>
      <c r="M2974">
        <v>97</v>
      </c>
      <c r="N2974">
        <v>1.8</v>
      </c>
      <c r="Q2974">
        <v>95.2</v>
      </c>
      <c r="R2974" s="1"/>
      <c r="V2974">
        <v>0</v>
      </c>
      <c r="W2974">
        <v>0</v>
      </c>
      <c r="AF2974">
        <v>0</v>
      </c>
      <c r="AG2974">
        <v>0</v>
      </c>
      <c r="AH2974">
        <v>0</v>
      </c>
      <c r="AI2974">
        <v>12</v>
      </c>
      <c r="AJ2974">
        <v>12</v>
      </c>
      <c r="AM2974">
        <v>0</v>
      </c>
      <c r="AN2974">
        <v>97</v>
      </c>
      <c r="AP2974">
        <v>36</v>
      </c>
    </row>
    <row r="2975" spans="1:42" x14ac:dyDescent="0.2">
      <c r="A2975" s="1" t="s">
        <v>53</v>
      </c>
      <c r="B2975">
        <v>1</v>
      </c>
      <c r="C2975" s="1" t="s">
        <v>95</v>
      </c>
      <c r="D2975" s="2">
        <v>45905</v>
      </c>
      <c r="E2975" s="1" t="s">
        <v>576</v>
      </c>
      <c r="F2975" s="1" t="s">
        <v>49</v>
      </c>
      <c r="G2975">
        <v>2.5</v>
      </c>
      <c r="H2975" t="s">
        <v>76</v>
      </c>
      <c r="I2975">
        <v>0</v>
      </c>
      <c r="J2975" t="s">
        <v>51</v>
      </c>
      <c r="K2975" s="1" t="s">
        <v>49</v>
      </c>
      <c r="L2975">
        <v>8</v>
      </c>
      <c r="M2975">
        <v>95.639999999999986</v>
      </c>
      <c r="N2975">
        <v>1.6</v>
      </c>
      <c r="Q2975">
        <v>94.039999999999992</v>
      </c>
      <c r="R2975" s="1"/>
      <c r="V2975">
        <v>0</v>
      </c>
      <c r="W2975">
        <v>0</v>
      </c>
      <c r="AF2975">
        <v>0</v>
      </c>
      <c r="AG2975">
        <v>0</v>
      </c>
      <c r="AH2975">
        <v>0</v>
      </c>
      <c r="AI2975">
        <v>12</v>
      </c>
      <c r="AJ2975">
        <v>12</v>
      </c>
      <c r="AM2975">
        <v>0</v>
      </c>
      <c r="AN2975">
        <v>95.639999999999986</v>
      </c>
      <c r="AO2975">
        <v>398</v>
      </c>
      <c r="AP2975">
        <v>36</v>
      </c>
    </row>
    <row r="2976" spans="1:42" x14ac:dyDescent="0.2">
      <c r="A2976" s="1" t="s">
        <v>46</v>
      </c>
      <c r="B2976">
        <v>1</v>
      </c>
      <c r="C2976" s="1" t="s">
        <v>95</v>
      </c>
      <c r="D2976" s="2">
        <v>45906</v>
      </c>
      <c r="E2976" s="1" t="s">
        <v>576</v>
      </c>
      <c r="F2976" s="1" t="s">
        <v>49</v>
      </c>
      <c r="G2976">
        <v>2.5</v>
      </c>
      <c r="H2976" t="s">
        <v>76</v>
      </c>
      <c r="I2976">
        <v>0</v>
      </c>
      <c r="J2976" t="s">
        <v>51</v>
      </c>
      <c r="K2976" s="1" t="s">
        <v>49</v>
      </c>
      <c r="L2976">
        <v>8</v>
      </c>
      <c r="M2976">
        <v>87.05</v>
      </c>
      <c r="N2976">
        <v>1.6</v>
      </c>
      <c r="O2976">
        <v>26</v>
      </c>
      <c r="Q2976">
        <v>85.45</v>
      </c>
      <c r="R2976" s="1"/>
      <c r="V2976">
        <v>0</v>
      </c>
      <c r="W2976">
        <v>0</v>
      </c>
      <c r="AF2976">
        <v>0</v>
      </c>
      <c r="AG2976">
        <v>0</v>
      </c>
      <c r="AH2976">
        <v>0</v>
      </c>
      <c r="AI2976">
        <v>12</v>
      </c>
      <c r="AJ2976">
        <v>12</v>
      </c>
      <c r="AL2976" t="s">
        <v>1570</v>
      </c>
      <c r="AM2976">
        <v>0</v>
      </c>
      <c r="AN2976">
        <v>87.05</v>
      </c>
      <c r="AP2976">
        <v>36</v>
      </c>
    </row>
    <row r="2977" spans="1:42" x14ac:dyDescent="0.2">
      <c r="A2977" s="1" t="s">
        <v>53</v>
      </c>
      <c r="B2977">
        <v>1</v>
      </c>
      <c r="C2977" s="1" t="s">
        <v>95</v>
      </c>
      <c r="D2977" s="2">
        <v>45906</v>
      </c>
      <c r="E2977" s="1" t="s">
        <v>576</v>
      </c>
      <c r="F2977" s="1" t="s">
        <v>49</v>
      </c>
      <c r="G2977">
        <v>2.5</v>
      </c>
      <c r="H2977" t="s">
        <v>76</v>
      </c>
      <c r="I2977">
        <v>0</v>
      </c>
      <c r="J2977" t="s">
        <v>51</v>
      </c>
      <c r="K2977" s="1" t="s">
        <v>49</v>
      </c>
      <c r="L2977">
        <v>8</v>
      </c>
      <c r="M2977">
        <v>104.32</v>
      </c>
      <c r="N2977">
        <v>7.2</v>
      </c>
      <c r="O2977">
        <v>36</v>
      </c>
      <c r="Q2977">
        <v>97.11999999999999</v>
      </c>
      <c r="R2977" s="1"/>
      <c r="V2977">
        <v>0</v>
      </c>
      <c r="W2977">
        <v>0</v>
      </c>
      <c r="AF2977">
        <v>0</v>
      </c>
      <c r="AG2977">
        <v>0</v>
      </c>
      <c r="AH2977">
        <v>0</v>
      </c>
      <c r="AI2977">
        <v>12</v>
      </c>
      <c r="AJ2977">
        <v>12</v>
      </c>
      <c r="AM2977">
        <v>0</v>
      </c>
      <c r="AN2977">
        <v>104.32</v>
      </c>
      <c r="AP2977">
        <v>36</v>
      </c>
    </row>
    <row r="2978" spans="1:42" x14ac:dyDescent="0.2">
      <c r="A2978" s="1" t="s">
        <v>46</v>
      </c>
      <c r="B2978">
        <v>2</v>
      </c>
      <c r="C2978" s="1" t="s">
        <v>2287</v>
      </c>
      <c r="D2978" s="2">
        <v>45906</v>
      </c>
      <c r="E2978" s="1" t="s">
        <v>582</v>
      </c>
      <c r="F2978" s="1" t="s">
        <v>49</v>
      </c>
      <c r="G2978">
        <v>2</v>
      </c>
      <c r="H2978">
        <v>5</v>
      </c>
      <c r="I2978">
        <v>0</v>
      </c>
      <c r="J2978">
        <v>500</v>
      </c>
      <c r="K2978" s="1" t="s">
        <v>49</v>
      </c>
      <c r="L2978">
        <v>3</v>
      </c>
      <c r="M2978">
        <v>61.87</v>
      </c>
      <c r="N2978">
        <v>0.60000000000000009</v>
      </c>
      <c r="Q2978">
        <v>61.269999999999996</v>
      </c>
      <c r="R2978" s="1"/>
      <c r="V2978">
        <v>0</v>
      </c>
      <c r="W2978">
        <v>0</v>
      </c>
      <c r="AF2978">
        <v>0</v>
      </c>
      <c r="AG2978">
        <v>0</v>
      </c>
      <c r="AH2978">
        <v>0</v>
      </c>
      <c r="AI2978">
        <v>12</v>
      </c>
      <c r="AJ2978">
        <v>12</v>
      </c>
      <c r="AM2978">
        <v>0</v>
      </c>
      <c r="AN2978">
        <v>61.87</v>
      </c>
      <c r="AP2978">
        <v>36</v>
      </c>
    </row>
    <row r="2979" spans="1:42" x14ac:dyDescent="0.2">
      <c r="A2979" s="1" t="s">
        <v>46</v>
      </c>
      <c r="B2979">
        <v>2</v>
      </c>
      <c r="C2979" s="1" t="s">
        <v>95</v>
      </c>
      <c r="D2979" s="2">
        <v>45906</v>
      </c>
      <c r="E2979" s="1" t="s">
        <v>576</v>
      </c>
      <c r="F2979" s="1" t="s">
        <v>49</v>
      </c>
      <c r="G2979">
        <v>2.5</v>
      </c>
      <c r="H2979" t="s">
        <v>76</v>
      </c>
      <c r="I2979">
        <v>0</v>
      </c>
      <c r="J2979" t="s">
        <v>51</v>
      </c>
      <c r="K2979" s="1" t="s">
        <v>49</v>
      </c>
      <c r="L2979">
        <v>3</v>
      </c>
      <c r="M2979">
        <v>28</v>
      </c>
      <c r="N2979">
        <v>0.60000000000000009</v>
      </c>
      <c r="Q2979">
        <v>27.4</v>
      </c>
      <c r="R2979" s="1"/>
      <c r="V2979">
        <v>0</v>
      </c>
      <c r="W2979">
        <v>0</v>
      </c>
      <c r="AF2979">
        <v>0</v>
      </c>
      <c r="AG2979">
        <v>0</v>
      </c>
      <c r="AH2979">
        <v>0</v>
      </c>
      <c r="AI2979">
        <v>12</v>
      </c>
      <c r="AJ2979">
        <v>12</v>
      </c>
      <c r="AM2979">
        <v>0</v>
      </c>
      <c r="AN2979">
        <v>28</v>
      </c>
      <c r="AP2979">
        <v>36</v>
      </c>
    </row>
    <row r="2980" spans="1:42" x14ac:dyDescent="0.2">
      <c r="A2980" s="1" t="s">
        <v>53</v>
      </c>
      <c r="B2980">
        <v>2</v>
      </c>
      <c r="C2980" s="1" t="s">
        <v>2287</v>
      </c>
      <c r="D2980" s="2">
        <v>45906</v>
      </c>
      <c r="E2980" s="1" t="s">
        <v>582</v>
      </c>
      <c r="F2980" s="1" t="s">
        <v>49</v>
      </c>
      <c r="G2980">
        <v>2</v>
      </c>
      <c r="H2980">
        <v>5</v>
      </c>
      <c r="I2980">
        <v>0</v>
      </c>
      <c r="J2980">
        <v>500</v>
      </c>
      <c r="K2980" s="1" t="s">
        <v>49</v>
      </c>
      <c r="L2980">
        <v>4</v>
      </c>
      <c r="M2980">
        <v>84.56</v>
      </c>
      <c r="N2980">
        <v>0.8</v>
      </c>
      <c r="Q2980">
        <v>83.76</v>
      </c>
      <c r="R2980" s="1"/>
      <c r="V2980">
        <v>0</v>
      </c>
      <c r="W2980">
        <v>0</v>
      </c>
      <c r="AF2980">
        <v>0</v>
      </c>
      <c r="AG2980">
        <v>0</v>
      </c>
      <c r="AH2980">
        <v>0</v>
      </c>
      <c r="AI2980">
        <v>12</v>
      </c>
      <c r="AJ2980">
        <v>12</v>
      </c>
      <c r="AM2980">
        <v>0</v>
      </c>
      <c r="AN2980">
        <v>84.56</v>
      </c>
      <c r="AP2980">
        <v>36</v>
      </c>
    </row>
    <row r="2981" spans="1:42" x14ac:dyDescent="0.2">
      <c r="A2981" s="1" t="s">
        <v>53</v>
      </c>
      <c r="B2981">
        <v>2</v>
      </c>
      <c r="C2981" s="1" t="s">
        <v>95</v>
      </c>
      <c r="D2981" s="2">
        <v>45906</v>
      </c>
      <c r="E2981" s="1" t="s">
        <v>576</v>
      </c>
      <c r="F2981" s="1" t="s">
        <v>49</v>
      </c>
      <c r="G2981">
        <v>2.5</v>
      </c>
      <c r="H2981" t="s">
        <v>76</v>
      </c>
      <c r="I2981">
        <v>0</v>
      </c>
      <c r="J2981" t="s">
        <v>51</v>
      </c>
      <c r="K2981" s="1" t="s">
        <v>49</v>
      </c>
      <c r="L2981">
        <v>2</v>
      </c>
      <c r="M2981">
        <v>20.22</v>
      </c>
      <c r="N2981">
        <v>0.4</v>
      </c>
      <c r="Q2981">
        <v>19.82</v>
      </c>
      <c r="R2981" s="1"/>
      <c r="V2981">
        <v>0</v>
      </c>
      <c r="W2981">
        <v>0</v>
      </c>
      <c r="AF2981">
        <v>0</v>
      </c>
      <c r="AG2981">
        <v>0</v>
      </c>
      <c r="AH2981">
        <v>0</v>
      </c>
      <c r="AI2981">
        <v>12</v>
      </c>
      <c r="AJ2981">
        <v>12</v>
      </c>
      <c r="AM2981">
        <v>0</v>
      </c>
      <c r="AN2981">
        <v>20.22</v>
      </c>
      <c r="AP2981">
        <v>36</v>
      </c>
    </row>
    <row r="2982" spans="1:42" x14ac:dyDescent="0.2">
      <c r="A2982" s="1" t="s">
        <v>46</v>
      </c>
      <c r="B2982">
        <v>3</v>
      </c>
      <c r="C2982" s="1" t="s">
        <v>2265</v>
      </c>
      <c r="D2982" s="2">
        <v>45906</v>
      </c>
      <c r="E2982" s="1" t="s">
        <v>2155</v>
      </c>
      <c r="F2982" s="1" t="s">
        <v>49</v>
      </c>
      <c r="G2982">
        <v>8</v>
      </c>
      <c r="H2982">
        <v>5</v>
      </c>
      <c r="I2982">
        <v>0</v>
      </c>
      <c r="J2982">
        <v>500</v>
      </c>
      <c r="K2982" s="1" t="s">
        <v>49</v>
      </c>
      <c r="L2982">
        <v>8</v>
      </c>
      <c r="M2982">
        <v>281.14</v>
      </c>
      <c r="N2982">
        <v>6.4</v>
      </c>
      <c r="Q2982">
        <v>274.74</v>
      </c>
      <c r="R2982" s="1"/>
      <c r="V2982">
        <v>0</v>
      </c>
      <c r="W2982">
        <v>0</v>
      </c>
      <c r="AF2982">
        <v>0</v>
      </c>
      <c r="AG2982">
        <v>0</v>
      </c>
      <c r="AH2982">
        <v>0</v>
      </c>
      <c r="AI2982">
        <v>12</v>
      </c>
      <c r="AJ2982">
        <v>12</v>
      </c>
      <c r="AM2982">
        <v>0</v>
      </c>
      <c r="AN2982">
        <v>281.14</v>
      </c>
      <c r="AP2982">
        <v>36</v>
      </c>
    </row>
    <row r="2983" spans="1:42" x14ac:dyDescent="0.2">
      <c r="A2983" s="1" t="s">
        <v>53</v>
      </c>
      <c r="B2983">
        <v>3</v>
      </c>
      <c r="C2983" s="1" t="s">
        <v>2265</v>
      </c>
      <c r="D2983" s="2">
        <v>45906</v>
      </c>
      <c r="E2983" s="1" t="s">
        <v>2155</v>
      </c>
      <c r="F2983" s="1" t="s">
        <v>49</v>
      </c>
      <c r="G2983">
        <v>8</v>
      </c>
      <c r="H2983">
        <v>5</v>
      </c>
      <c r="I2983">
        <v>0</v>
      </c>
      <c r="J2983">
        <v>500</v>
      </c>
      <c r="K2983" s="1" t="s">
        <v>49</v>
      </c>
      <c r="L2983">
        <v>8</v>
      </c>
      <c r="M2983">
        <v>319.06</v>
      </c>
      <c r="N2983">
        <v>7.2</v>
      </c>
      <c r="Q2983">
        <v>311.86</v>
      </c>
      <c r="R2983" s="1"/>
      <c r="V2983">
        <v>0</v>
      </c>
      <c r="W2983">
        <v>0</v>
      </c>
      <c r="AF2983">
        <v>0</v>
      </c>
      <c r="AG2983">
        <v>0</v>
      </c>
      <c r="AH2983">
        <v>0</v>
      </c>
      <c r="AI2983">
        <v>12</v>
      </c>
      <c r="AJ2983">
        <v>12</v>
      </c>
      <c r="AM2983">
        <v>0</v>
      </c>
      <c r="AN2983">
        <v>319.06</v>
      </c>
      <c r="AP2983">
        <v>36</v>
      </c>
    </row>
    <row r="2984" spans="1:42" x14ac:dyDescent="0.2">
      <c r="A2984" s="1" t="s">
        <v>46</v>
      </c>
      <c r="B2984">
        <v>4</v>
      </c>
      <c r="C2984" s="1" t="s">
        <v>2346</v>
      </c>
      <c r="D2984" s="2">
        <v>45906</v>
      </c>
      <c r="E2984" s="1" t="s">
        <v>51</v>
      </c>
      <c r="F2984" s="1"/>
      <c r="K2984" s="1" t="s">
        <v>49</v>
      </c>
      <c r="L2984">
        <v>16</v>
      </c>
      <c r="M2984">
        <v>767.95</v>
      </c>
      <c r="N2984">
        <v>27.2</v>
      </c>
      <c r="Q2984">
        <v>740.75</v>
      </c>
      <c r="R2984" s="1"/>
      <c r="V2984">
        <v>0</v>
      </c>
      <c r="W2984">
        <v>0</v>
      </c>
      <c r="AF2984">
        <v>0</v>
      </c>
      <c r="AG2984">
        <v>0</v>
      </c>
      <c r="AH2984">
        <v>0</v>
      </c>
      <c r="AI2984">
        <v>12</v>
      </c>
      <c r="AJ2984">
        <v>12</v>
      </c>
      <c r="AM2984">
        <v>0</v>
      </c>
      <c r="AN2984">
        <v>767.95</v>
      </c>
      <c r="AP2984">
        <v>36</v>
      </c>
    </row>
    <row r="2985" spans="1:42" x14ac:dyDescent="0.2">
      <c r="A2985" s="1" t="s">
        <v>53</v>
      </c>
      <c r="B2985">
        <v>4</v>
      </c>
      <c r="C2985" s="1" t="s">
        <v>2346</v>
      </c>
      <c r="D2985" s="2">
        <v>45906</v>
      </c>
      <c r="E2985" s="1" t="s">
        <v>51</v>
      </c>
      <c r="F2985" s="1"/>
      <c r="K2985" s="1" t="s">
        <v>49</v>
      </c>
      <c r="L2985">
        <v>14</v>
      </c>
      <c r="M2985">
        <v>740.84</v>
      </c>
      <c r="N2985">
        <v>23.8</v>
      </c>
      <c r="Q2985">
        <v>717.04000000000008</v>
      </c>
      <c r="R2985" s="1"/>
      <c r="V2985">
        <v>0</v>
      </c>
      <c r="W2985">
        <v>0</v>
      </c>
      <c r="AF2985">
        <v>0</v>
      </c>
      <c r="AG2985">
        <v>0</v>
      </c>
      <c r="AH2985">
        <v>0</v>
      </c>
      <c r="AI2985">
        <v>12</v>
      </c>
      <c r="AJ2985">
        <v>12</v>
      </c>
      <c r="AM2985">
        <v>0</v>
      </c>
      <c r="AN2985">
        <v>740.84</v>
      </c>
      <c r="AP2985">
        <v>36</v>
      </c>
    </row>
    <row r="2986" spans="1:42" x14ac:dyDescent="0.2">
      <c r="A2986" s="1" t="s">
        <v>46</v>
      </c>
      <c r="B2986">
        <v>5</v>
      </c>
      <c r="C2986" s="1" t="s">
        <v>2225</v>
      </c>
      <c r="D2986" s="2">
        <v>45906</v>
      </c>
      <c r="E2986" s="1" t="s">
        <v>2155</v>
      </c>
      <c r="F2986" s="1" t="s">
        <v>49</v>
      </c>
      <c r="G2986">
        <v>12</v>
      </c>
      <c r="H2986">
        <v>5</v>
      </c>
      <c r="I2986">
        <v>0</v>
      </c>
      <c r="J2986">
        <v>2000</v>
      </c>
      <c r="K2986" s="1" t="s">
        <v>49</v>
      </c>
      <c r="L2986">
        <v>6</v>
      </c>
      <c r="M2986">
        <v>281.58</v>
      </c>
      <c r="N2986">
        <v>7.1999999999999993</v>
      </c>
      <c r="Q2986">
        <v>274.38</v>
      </c>
      <c r="R2986" s="1"/>
      <c r="S2986">
        <v>20</v>
      </c>
      <c r="V2986">
        <v>20</v>
      </c>
      <c r="W2986">
        <v>0.33333333333333331</v>
      </c>
      <c r="AF2986">
        <v>0</v>
      </c>
      <c r="AG2986">
        <v>0</v>
      </c>
      <c r="AH2986">
        <v>0.33333333333333331</v>
      </c>
      <c r="AI2986">
        <v>11.666666666666666</v>
      </c>
      <c r="AJ2986">
        <v>12</v>
      </c>
      <c r="AM2986">
        <v>0</v>
      </c>
      <c r="AN2986">
        <v>281.58</v>
      </c>
      <c r="AP2986">
        <v>36</v>
      </c>
    </row>
    <row r="2987" spans="1:42" x14ac:dyDescent="0.2">
      <c r="A2987" s="1" t="s">
        <v>46</v>
      </c>
      <c r="B2987">
        <v>5</v>
      </c>
      <c r="C2987" s="1" t="s">
        <v>2347</v>
      </c>
      <c r="D2987" s="2">
        <v>45906</v>
      </c>
      <c r="E2987" s="1" t="s">
        <v>2348</v>
      </c>
      <c r="F2987" s="1" t="s">
        <v>49</v>
      </c>
      <c r="G2987">
        <v>12</v>
      </c>
      <c r="H2987" t="s">
        <v>64</v>
      </c>
      <c r="I2987">
        <v>0</v>
      </c>
      <c r="J2987">
        <v>50</v>
      </c>
      <c r="K2987" s="1" t="s">
        <v>49</v>
      </c>
      <c r="L2987">
        <v>8</v>
      </c>
      <c r="M2987">
        <v>249.11</v>
      </c>
      <c r="N2987">
        <v>9.6</v>
      </c>
      <c r="Q2987">
        <v>239.51000000000002</v>
      </c>
      <c r="R2987" s="1"/>
      <c r="V2987">
        <v>0</v>
      </c>
      <c r="W2987">
        <v>0</v>
      </c>
      <c r="AF2987">
        <v>0</v>
      </c>
      <c r="AG2987">
        <v>0</v>
      </c>
      <c r="AH2987">
        <v>0</v>
      </c>
      <c r="AI2987">
        <v>12</v>
      </c>
      <c r="AJ2987">
        <v>12</v>
      </c>
      <c r="AM2987">
        <v>0</v>
      </c>
      <c r="AN2987">
        <v>249.11</v>
      </c>
      <c r="AP2987">
        <v>36</v>
      </c>
    </row>
    <row r="2988" spans="1:42" x14ac:dyDescent="0.2">
      <c r="A2988" s="1" t="s">
        <v>53</v>
      </c>
      <c r="B2988">
        <v>5</v>
      </c>
      <c r="C2988" s="1" t="s">
        <v>2349</v>
      </c>
      <c r="D2988" s="2">
        <v>45906</v>
      </c>
      <c r="E2988" s="1" t="s">
        <v>2158</v>
      </c>
      <c r="F2988" s="1" t="s">
        <v>49</v>
      </c>
      <c r="G2988">
        <v>12</v>
      </c>
      <c r="H2988">
        <v>4.5</v>
      </c>
      <c r="I2988">
        <v>0</v>
      </c>
      <c r="J2988">
        <v>100</v>
      </c>
      <c r="K2988" s="1" t="s">
        <v>49</v>
      </c>
      <c r="L2988">
        <v>6</v>
      </c>
      <c r="M2988">
        <v>322.83</v>
      </c>
      <c r="N2988">
        <v>8.129999999999999</v>
      </c>
      <c r="Q2988">
        <v>314.7</v>
      </c>
      <c r="R2988" s="1"/>
      <c r="V2988">
        <v>0</v>
      </c>
      <c r="W2988">
        <v>0</v>
      </c>
      <c r="AF2988">
        <v>0</v>
      </c>
      <c r="AG2988">
        <v>0</v>
      </c>
      <c r="AH2988">
        <v>0</v>
      </c>
      <c r="AI2988">
        <v>12</v>
      </c>
      <c r="AJ2988">
        <v>12</v>
      </c>
      <c r="AM2988">
        <v>0</v>
      </c>
      <c r="AN2988">
        <v>322.83</v>
      </c>
      <c r="AP2988">
        <v>36</v>
      </c>
    </row>
    <row r="2989" spans="1:42" x14ac:dyDescent="0.2">
      <c r="A2989" s="1" t="s">
        <v>53</v>
      </c>
      <c r="B2989">
        <v>5</v>
      </c>
      <c r="C2989" s="1" t="s">
        <v>2350</v>
      </c>
      <c r="D2989" s="2">
        <v>45906</v>
      </c>
      <c r="E2989" s="1" t="s">
        <v>2348</v>
      </c>
      <c r="F2989" s="1" t="s">
        <v>49</v>
      </c>
      <c r="G2989">
        <v>11</v>
      </c>
      <c r="H2989" t="s">
        <v>64</v>
      </c>
      <c r="I2989">
        <v>0</v>
      </c>
      <c r="J2989">
        <v>50</v>
      </c>
      <c r="K2989" s="1" t="s">
        <v>49</v>
      </c>
      <c r="L2989">
        <v>4</v>
      </c>
      <c r="M2989">
        <v>111.97</v>
      </c>
      <c r="N2989">
        <v>4.5999999999999996</v>
      </c>
      <c r="Q2989">
        <v>107.37</v>
      </c>
      <c r="R2989" s="1"/>
      <c r="V2989">
        <v>0</v>
      </c>
      <c r="W2989">
        <v>0</v>
      </c>
      <c r="AF2989">
        <v>0</v>
      </c>
      <c r="AG2989">
        <v>0</v>
      </c>
      <c r="AH2989">
        <v>0</v>
      </c>
      <c r="AI2989">
        <v>12</v>
      </c>
      <c r="AJ2989">
        <v>12</v>
      </c>
      <c r="AM2989">
        <v>0</v>
      </c>
      <c r="AN2989">
        <v>111.97</v>
      </c>
      <c r="AP2989">
        <v>36</v>
      </c>
    </row>
    <row r="2990" spans="1:42" x14ac:dyDescent="0.2">
      <c r="A2990" s="1" t="s">
        <v>53</v>
      </c>
      <c r="B2990">
        <v>5</v>
      </c>
      <c r="C2990" s="1" t="s">
        <v>2351</v>
      </c>
      <c r="D2990" s="2">
        <v>45906</v>
      </c>
      <c r="E2990" s="1" t="s">
        <v>2155</v>
      </c>
      <c r="F2990" s="1" t="s">
        <v>49</v>
      </c>
      <c r="G2990">
        <v>11</v>
      </c>
      <c r="H2990" t="s">
        <v>134</v>
      </c>
      <c r="I2990">
        <v>0</v>
      </c>
      <c r="J2990">
        <v>500</v>
      </c>
      <c r="K2990" s="1" t="s">
        <v>49</v>
      </c>
      <c r="L2990">
        <v>1</v>
      </c>
      <c r="M2990">
        <v>44.09</v>
      </c>
      <c r="N2990">
        <v>1.1499999999999999</v>
      </c>
      <c r="Q2990">
        <v>42.940000000000005</v>
      </c>
      <c r="R2990" s="1"/>
      <c r="V2990">
        <v>0</v>
      </c>
      <c r="W2990">
        <v>0</v>
      </c>
      <c r="AF2990">
        <v>0</v>
      </c>
      <c r="AG2990">
        <v>0</v>
      </c>
      <c r="AH2990">
        <v>0</v>
      </c>
      <c r="AI2990">
        <v>12</v>
      </c>
      <c r="AJ2990">
        <v>12</v>
      </c>
      <c r="AM2990">
        <v>0</v>
      </c>
      <c r="AN2990">
        <v>44.09</v>
      </c>
      <c r="AP2990">
        <v>36</v>
      </c>
    </row>
    <row r="2991" spans="1:42" x14ac:dyDescent="0.2">
      <c r="A2991" s="1" t="s">
        <v>46</v>
      </c>
      <c r="B2991">
        <v>1</v>
      </c>
      <c r="C2991" s="1" t="s">
        <v>95</v>
      </c>
      <c r="D2991" s="2">
        <v>45907</v>
      </c>
      <c r="E2991" s="1" t="s">
        <v>576</v>
      </c>
      <c r="F2991" s="1" t="s">
        <v>49</v>
      </c>
      <c r="G2991">
        <v>2.5</v>
      </c>
      <c r="H2991" t="s">
        <v>76</v>
      </c>
      <c r="I2991">
        <v>0</v>
      </c>
      <c r="J2991" t="s">
        <v>51</v>
      </c>
      <c r="K2991" s="1" t="s">
        <v>49</v>
      </c>
      <c r="L2991">
        <v>7</v>
      </c>
      <c r="M2991">
        <v>85.339999999999989</v>
      </c>
      <c r="N2991">
        <v>1.4000000000000001</v>
      </c>
      <c r="O2991">
        <v>32</v>
      </c>
      <c r="Q2991">
        <v>83.939999999999984</v>
      </c>
      <c r="R2991" s="1"/>
      <c r="V2991">
        <v>0</v>
      </c>
      <c r="W2991">
        <v>0</v>
      </c>
      <c r="AF2991">
        <v>0</v>
      </c>
      <c r="AG2991">
        <v>0</v>
      </c>
      <c r="AH2991">
        <v>0</v>
      </c>
      <c r="AI2991">
        <v>12</v>
      </c>
      <c r="AJ2991">
        <v>12</v>
      </c>
      <c r="AL2991">
        <v>1982</v>
      </c>
      <c r="AM2991">
        <v>0</v>
      </c>
      <c r="AN2991">
        <v>85.339999999999989</v>
      </c>
      <c r="AO2991">
        <v>398</v>
      </c>
      <c r="AP2991">
        <v>36</v>
      </c>
    </row>
    <row r="2992" spans="1:42" x14ac:dyDescent="0.2">
      <c r="A2992" s="1" t="s">
        <v>53</v>
      </c>
      <c r="B2992">
        <v>1</v>
      </c>
      <c r="C2992" s="1" t="s">
        <v>2368</v>
      </c>
      <c r="D2992" s="2">
        <v>45907</v>
      </c>
      <c r="E2992" s="1" t="s">
        <v>625</v>
      </c>
      <c r="F2992" s="1" t="s">
        <v>49</v>
      </c>
      <c r="G2992">
        <v>2.5</v>
      </c>
      <c r="H2992" t="s">
        <v>76</v>
      </c>
      <c r="I2992" t="s">
        <v>49</v>
      </c>
      <c r="J2992">
        <v>150</v>
      </c>
      <c r="K2992" s="1" t="s">
        <v>49</v>
      </c>
      <c r="L2992">
        <v>3</v>
      </c>
      <c r="M2992">
        <v>72.66</v>
      </c>
      <c r="N2992">
        <v>0.60000000000000009</v>
      </c>
      <c r="O2992">
        <v>32</v>
      </c>
      <c r="Q2992">
        <v>72.06</v>
      </c>
      <c r="R2992" s="1"/>
      <c r="V2992">
        <v>0</v>
      </c>
      <c r="W2992">
        <v>0</v>
      </c>
      <c r="AF2992">
        <v>0</v>
      </c>
      <c r="AG2992">
        <v>0</v>
      </c>
      <c r="AH2992">
        <v>0</v>
      </c>
      <c r="AI2992">
        <v>12</v>
      </c>
      <c r="AJ2992">
        <v>12</v>
      </c>
      <c r="AM2992">
        <v>0</v>
      </c>
      <c r="AN2992">
        <v>72.66</v>
      </c>
      <c r="AP2992">
        <v>36</v>
      </c>
    </row>
    <row r="2993" spans="1:42" x14ac:dyDescent="0.2">
      <c r="A2993" s="1" t="s">
        <v>53</v>
      </c>
      <c r="B2993">
        <v>1</v>
      </c>
      <c r="C2993" s="1" t="s">
        <v>2368</v>
      </c>
      <c r="D2993" s="2">
        <v>45907</v>
      </c>
      <c r="E2993" s="1" t="s">
        <v>625</v>
      </c>
      <c r="F2993" s="1" t="s">
        <v>49</v>
      </c>
      <c r="G2993">
        <v>2.5</v>
      </c>
      <c r="H2993" t="s">
        <v>76</v>
      </c>
      <c r="I2993" t="s">
        <v>49</v>
      </c>
      <c r="J2993">
        <v>150</v>
      </c>
      <c r="K2993" s="1" t="s">
        <v>49</v>
      </c>
      <c r="L2993">
        <v>1</v>
      </c>
      <c r="M2993">
        <v>11.8</v>
      </c>
      <c r="N2993">
        <v>0.2</v>
      </c>
      <c r="Q2993">
        <v>11.600000000000001</v>
      </c>
      <c r="R2993" s="1"/>
      <c r="V2993">
        <v>0</v>
      </c>
      <c r="W2993">
        <v>0</v>
      </c>
      <c r="AF2993">
        <v>0</v>
      </c>
      <c r="AG2993">
        <v>0</v>
      </c>
      <c r="AH2993">
        <v>0</v>
      </c>
      <c r="AI2993">
        <v>12</v>
      </c>
      <c r="AJ2993">
        <v>12</v>
      </c>
      <c r="AM2993">
        <v>0</v>
      </c>
      <c r="AN2993">
        <v>11.8</v>
      </c>
      <c r="AP2993">
        <v>36</v>
      </c>
    </row>
    <row r="2994" spans="1:42" x14ac:dyDescent="0.2">
      <c r="A2994" s="1" t="s">
        <v>46</v>
      </c>
      <c r="B2994">
        <v>2</v>
      </c>
      <c r="C2994" s="1" t="s">
        <v>2287</v>
      </c>
      <c r="D2994" s="2">
        <v>45907</v>
      </c>
      <c r="E2994" s="1" t="s">
        <v>582</v>
      </c>
      <c r="F2994" s="1" t="s">
        <v>49</v>
      </c>
      <c r="G2994">
        <v>2</v>
      </c>
      <c r="H2994">
        <v>5</v>
      </c>
      <c r="I2994">
        <v>0</v>
      </c>
      <c r="J2994">
        <v>500</v>
      </c>
      <c r="K2994" s="1" t="s">
        <v>49</v>
      </c>
      <c r="L2994">
        <v>5</v>
      </c>
      <c r="M2994">
        <v>108.99</v>
      </c>
      <c r="N2994">
        <v>1</v>
      </c>
      <c r="Q2994">
        <v>107.99</v>
      </c>
      <c r="R2994" s="1"/>
      <c r="V2994">
        <v>0</v>
      </c>
      <c r="W2994">
        <v>0</v>
      </c>
      <c r="AF2994">
        <v>0</v>
      </c>
      <c r="AG2994">
        <v>0</v>
      </c>
      <c r="AH2994">
        <v>0</v>
      </c>
      <c r="AI2994">
        <v>12</v>
      </c>
      <c r="AJ2994">
        <v>12</v>
      </c>
      <c r="AM2994">
        <v>0</v>
      </c>
      <c r="AN2994">
        <v>108.99</v>
      </c>
      <c r="AP2994">
        <v>36</v>
      </c>
    </row>
    <row r="2995" spans="1:42" x14ac:dyDescent="0.2">
      <c r="A2995" s="1" t="s">
        <v>53</v>
      </c>
      <c r="B2995">
        <v>2</v>
      </c>
      <c r="C2995" s="1" t="s">
        <v>2287</v>
      </c>
      <c r="D2995" s="2">
        <v>45907</v>
      </c>
      <c r="E2995" s="1" t="s">
        <v>582</v>
      </c>
      <c r="F2995" s="1" t="s">
        <v>49</v>
      </c>
      <c r="G2995">
        <v>2</v>
      </c>
      <c r="H2995">
        <v>5</v>
      </c>
      <c r="I2995">
        <v>0</v>
      </c>
      <c r="J2995">
        <v>500</v>
      </c>
      <c r="K2995" s="1" t="s">
        <v>49</v>
      </c>
      <c r="L2995">
        <v>6</v>
      </c>
      <c r="M2995">
        <v>104.27</v>
      </c>
      <c r="N2995">
        <v>1.2000000000000002</v>
      </c>
      <c r="Q2995">
        <v>103.07</v>
      </c>
      <c r="R2995" s="1"/>
      <c r="V2995">
        <v>0</v>
      </c>
      <c r="W2995">
        <v>0</v>
      </c>
      <c r="AF2995">
        <v>0</v>
      </c>
      <c r="AG2995">
        <v>0</v>
      </c>
      <c r="AH2995">
        <v>0</v>
      </c>
      <c r="AI2995">
        <v>12</v>
      </c>
      <c r="AJ2995">
        <v>12</v>
      </c>
      <c r="AM2995">
        <v>0</v>
      </c>
      <c r="AN2995">
        <v>104.27</v>
      </c>
      <c r="AP2995">
        <v>36</v>
      </c>
    </row>
    <row r="2996" spans="1:42" x14ac:dyDescent="0.2">
      <c r="A2996" s="1" t="s">
        <v>46</v>
      </c>
      <c r="B2996">
        <v>3</v>
      </c>
      <c r="C2996" s="1" t="s">
        <v>2339</v>
      </c>
      <c r="D2996" s="2">
        <v>45907</v>
      </c>
      <c r="E2996" s="1" t="s">
        <v>2155</v>
      </c>
      <c r="F2996" s="1" t="s">
        <v>49</v>
      </c>
      <c r="G2996">
        <v>8</v>
      </c>
      <c r="H2996">
        <v>5</v>
      </c>
      <c r="I2996">
        <v>0</v>
      </c>
      <c r="J2996">
        <v>1000</v>
      </c>
      <c r="K2996" s="1" t="s">
        <v>49</v>
      </c>
      <c r="L2996">
        <v>7</v>
      </c>
      <c r="M2996">
        <v>243.96</v>
      </c>
      <c r="N2996">
        <v>6.3</v>
      </c>
      <c r="Q2996">
        <v>237.66</v>
      </c>
      <c r="R2996" s="1"/>
      <c r="S2996">
        <v>20</v>
      </c>
      <c r="V2996">
        <v>20</v>
      </c>
      <c r="W2996">
        <v>0.33333333333333331</v>
      </c>
      <c r="AF2996">
        <v>0</v>
      </c>
      <c r="AG2996">
        <v>0</v>
      </c>
      <c r="AH2996">
        <v>0.33333333333333331</v>
      </c>
      <c r="AI2996">
        <v>11.666666666666666</v>
      </c>
      <c r="AJ2996">
        <v>12</v>
      </c>
      <c r="AM2996">
        <v>0</v>
      </c>
      <c r="AN2996">
        <v>243.96</v>
      </c>
      <c r="AP2996">
        <v>36</v>
      </c>
    </row>
    <row r="2997" spans="1:42" x14ac:dyDescent="0.2">
      <c r="A2997" s="1" t="s">
        <v>46</v>
      </c>
      <c r="B2997">
        <v>3</v>
      </c>
      <c r="C2997" s="1" t="s">
        <v>2369</v>
      </c>
      <c r="D2997" s="2">
        <v>45907</v>
      </c>
      <c r="E2997" s="1" t="s">
        <v>2155</v>
      </c>
      <c r="F2997" s="1" t="s">
        <v>49</v>
      </c>
      <c r="G2997">
        <v>7</v>
      </c>
      <c r="H2997">
        <v>5</v>
      </c>
      <c r="I2997">
        <v>0</v>
      </c>
      <c r="J2997">
        <v>500</v>
      </c>
      <c r="K2997" s="1" t="s">
        <v>49</v>
      </c>
      <c r="L2997">
        <v>1</v>
      </c>
      <c r="M2997">
        <v>29.99</v>
      </c>
      <c r="N2997">
        <v>0.8</v>
      </c>
      <c r="Q2997">
        <v>29.189999999999998</v>
      </c>
      <c r="R2997" s="1"/>
      <c r="V2997">
        <v>0</v>
      </c>
      <c r="W2997">
        <v>0</v>
      </c>
      <c r="AF2997">
        <v>0</v>
      </c>
      <c r="AG2997">
        <v>0</v>
      </c>
      <c r="AH2997">
        <v>0</v>
      </c>
      <c r="AI2997">
        <v>12</v>
      </c>
      <c r="AJ2997">
        <v>12</v>
      </c>
      <c r="AM2997">
        <v>0</v>
      </c>
      <c r="AN2997">
        <v>29.99</v>
      </c>
      <c r="AP2997">
        <v>36</v>
      </c>
    </row>
    <row r="2998" spans="1:42" x14ac:dyDescent="0.2">
      <c r="A2998" s="1" t="s">
        <v>53</v>
      </c>
      <c r="B2998">
        <v>3</v>
      </c>
      <c r="C2998" s="1" t="s">
        <v>2369</v>
      </c>
      <c r="D2998" s="2">
        <v>45907</v>
      </c>
      <c r="E2998" s="1" t="s">
        <v>2155</v>
      </c>
      <c r="F2998" s="1" t="s">
        <v>49</v>
      </c>
      <c r="G2998">
        <v>7</v>
      </c>
      <c r="H2998">
        <v>5</v>
      </c>
      <c r="I2998">
        <v>0</v>
      </c>
      <c r="J2998">
        <v>500</v>
      </c>
      <c r="K2998" s="1" t="s">
        <v>49</v>
      </c>
      <c r="L2998">
        <v>8</v>
      </c>
      <c r="M2998">
        <v>240.74000000000004</v>
      </c>
      <c r="N2998">
        <v>6.4</v>
      </c>
      <c r="Q2998">
        <v>234.34000000000003</v>
      </c>
      <c r="R2998" s="1"/>
      <c r="V2998">
        <v>0</v>
      </c>
      <c r="W2998">
        <v>0</v>
      </c>
      <c r="AF2998">
        <v>0</v>
      </c>
      <c r="AG2998">
        <v>0</v>
      </c>
      <c r="AH2998">
        <v>0</v>
      </c>
      <c r="AI2998">
        <v>12</v>
      </c>
      <c r="AJ2998">
        <v>12</v>
      </c>
      <c r="AM2998">
        <v>0</v>
      </c>
      <c r="AN2998">
        <v>240.74000000000004</v>
      </c>
      <c r="AP2998">
        <v>36</v>
      </c>
    </row>
    <row r="2999" spans="1:42" x14ac:dyDescent="0.2">
      <c r="A2999" s="1" t="s">
        <v>46</v>
      </c>
      <c r="B2999">
        <v>4</v>
      </c>
      <c r="C2999" s="1" t="s">
        <v>2281</v>
      </c>
      <c r="D2999" s="2">
        <v>45907</v>
      </c>
      <c r="E2999" s="1" t="s">
        <v>779</v>
      </c>
      <c r="F2999" s="1" t="s">
        <v>49</v>
      </c>
      <c r="G2999">
        <v>17</v>
      </c>
      <c r="H2999" t="s">
        <v>76</v>
      </c>
      <c r="I2999">
        <v>0</v>
      </c>
      <c r="J2999">
        <v>5000</v>
      </c>
      <c r="K2999" s="1" t="s">
        <v>49</v>
      </c>
      <c r="L2999">
        <v>14</v>
      </c>
      <c r="M2999">
        <v>801.00999999999988</v>
      </c>
      <c r="N2999">
        <v>23.8</v>
      </c>
      <c r="Q2999">
        <v>777.20999999999992</v>
      </c>
      <c r="R2999" s="1"/>
      <c r="V2999">
        <v>0</v>
      </c>
      <c r="W2999">
        <v>0</v>
      </c>
      <c r="AF2999">
        <v>0</v>
      </c>
      <c r="AG2999">
        <v>0</v>
      </c>
      <c r="AH2999">
        <v>0</v>
      </c>
      <c r="AI2999">
        <v>12</v>
      </c>
      <c r="AJ2999">
        <v>12</v>
      </c>
      <c r="AM2999">
        <v>0</v>
      </c>
      <c r="AN2999">
        <v>801.00999999999988</v>
      </c>
      <c r="AP2999">
        <v>36</v>
      </c>
    </row>
    <row r="3000" spans="1:42" x14ac:dyDescent="0.2">
      <c r="A3000" s="1" t="s">
        <v>53</v>
      </c>
      <c r="B3000">
        <v>4</v>
      </c>
      <c r="C3000" s="1" t="s">
        <v>2281</v>
      </c>
      <c r="D3000" s="2">
        <v>45907</v>
      </c>
      <c r="E3000" s="1" t="s">
        <v>779</v>
      </c>
      <c r="F3000" s="1" t="s">
        <v>49</v>
      </c>
      <c r="G3000">
        <v>17</v>
      </c>
      <c r="H3000" t="s">
        <v>76</v>
      </c>
      <c r="I3000">
        <v>0</v>
      </c>
      <c r="J3000">
        <v>5000</v>
      </c>
      <c r="K3000" s="1" t="s">
        <v>49</v>
      </c>
      <c r="L3000">
        <v>17</v>
      </c>
      <c r="M3000">
        <v>797.26</v>
      </c>
      <c r="N3000">
        <v>32.4</v>
      </c>
      <c r="Q3000">
        <v>764.86</v>
      </c>
      <c r="R3000" s="1"/>
      <c r="V3000">
        <v>0</v>
      </c>
      <c r="W3000">
        <v>0</v>
      </c>
      <c r="AF3000">
        <v>0</v>
      </c>
      <c r="AG3000">
        <v>0</v>
      </c>
      <c r="AH3000">
        <v>0</v>
      </c>
      <c r="AI3000">
        <v>12</v>
      </c>
      <c r="AJ3000">
        <v>12</v>
      </c>
      <c r="AM3000">
        <v>0</v>
      </c>
      <c r="AN3000">
        <v>797.26</v>
      </c>
      <c r="AP3000">
        <v>36</v>
      </c>
    </row>
    <row r="3001" spans="1:42" x14ac:dyDescent="0.2">
      <c r="A3001" s="1" t="s">
        <v>46</v>
      </c>
      <c r="B3001">
        <v>5</v>
      </c>
      <c r="C3001" s="1" t="s">
        <v>2351</v>
      </c>
      <c r="D3001" s="2">
        <v>45907</v>
      </c>
      <c r="E3001" s="1" t="s">
        <v>2155</v>
      </c>
      <c r="F3001" s="1" t="s">
        <v>49</v>
      </c>
      <c r="G3001">
        <v>11</v>
      </c>
      <c r="H3001" t="s">
        <v>134</v>
      </c>
      <c r="I3001">
        <v>0</v>
      </c>
      <c r="J3001">
        <v>500</v>
      </c>
      <c r="K3001" s="1" t="s">
        <v>49</v>
      </c>
      <c r="L3001">
        <v>10</v>
      </c>
      <c r="M3001">
        <v>503.49</v>
      </c>
      <c r="N3001">
        <v>11.5</v>
      </c>
      <c r="Q3001">
        <v>491.99</v>
      </c>
      <c r="R3001" s="1"/>
      <c r="V3001">
        <v>0</v>
      </c>
      <c r="W3001">
        <v>0</v>
      </c>
      <c r="AF3001">
        <v>0</v>
      </c>
      <c r="AG3001">
        <v>0</v>
      </c>
      <c r="AH3001">
        <v>0</v>
      </c>
      <c r="AI3001">
        <v>12</v>
      </c>
      <c r="AJ3001">
        <v>12</v>
      </c>
      <c r="AM3001">
        <v>0</v>
      </c>
      <c r="AN3001">
        <v>503.49</v>
      </c>
      <c r="AP3001">
        <v>36</v>
      </c>
    </row>
    <row r="3002" spans="1:42" x14ac:dyDescent="0.2">
      <c r="A3002" s="1" t="s">
        <v>53</v>
      </c>
      <c r="B3002">
        <v>5</v>
      </c>
      <c r="C3002" s="1" t="s">
        <v>2370</v>
      </c>
      <c r="D3002" s="2">
        <v>45907</v>
      </c>
      <c r="E3002" s="1" t="s">
        <v>2155</v>
      </c>
      <c r="F3002" s="1" t="s">
        <v>49</v>
      </c>
      <c r="G3002">
        <v>10</v>
      </c>
      <c r="H3002">
        <v>5</v>
      </c>
      <c r="I3002">
        <v>0</v>
      </c>
      <c r="J3002">
        <v>1000</v>
      </c>
      <c r="K3002" s="1" t="s">
        <v>49</v>
      </c>
      <c r="L3002">
        <v>5</v>
      </c>
      <c r="M3002">
        <v>184.43999999999997</v>
      </c>
      <c r="N3002">
        <v>5</v>
      </c>
      <c r="Q3002">
        <v>179.43999999999997</v>
      </c>
      <c r="R3002" s="1"/>
      <c r="S3002">
        <v>20</v>
      </c>
      <c r="V3002">
        <v>20</v>
      </c>
      <c r="W3002">
        <v>0.33333333333333331</v>
      </c>
      <c r="Y3002">
        <v>80</v>
      </c>
      <c r="AF3002">
        <v>80</v>
      </c>
      <c r="AG3002">
        <v>1.3333333333333333</v>
      </c>
      <c r="AH3002">
        <v>1.6666666666666663</v>
      </c>
      <c r="AI3002">
        <v>10.333333333333334</v>
      </c>
      <c r="AJ3002">
        <v>12</v>
      </c>
      <c r="AM3002">
        <v>0</v>
      </c>
      <c r="AN3002">
        <v>184.43999999999997</v>
      </c>
      <c r="AP3002">
        <v>36</v>
      </c>
    </row>
    <row r="3003" spans="1:42" x14ac:dyDescent="0.2">
      <c r="A3003" s="1" t="s">
        <v>53</v>
      </c>
      <c r="B3003">
        <v>5</v>
      </c>
      <c r="C3003" s="1" t="s">
        <v>2371</v>
      </c>
      <c r="D3003" s="2">
        <v>45907</v>
      </c>
      <c r="E3003" s="1" t="s">
        <v>611</v>
      </c>
      <c r="F3003" s="1" t="s">
        <v>49</v>
      </c>
      <c r="G3003">
        <v>10</v>
      </c>
      <c r="H3003">
        <v>15</v>
      </c>
      <c r="I3003">
        <v>0</v>
      </c>
      <c r="J3003">
        <v>250</v>
      </c>
      <c r="K3003" s="1" t="s">
        <v>49</v>
      </c>
      <c r="L3003">
        <v>8</v>
      </c>
      <c r="M3003">
        <v>218.22</v>
      </c>
      <c r="N3003">
        <v>8</v>
      </c>
      <c r="Q3003">
        <v>210.22</v>
      </c>
      <c r="R3003" s="1"/>
      <c r="V3003">
        <v>0</v>
      </c>
      <c r="W3003">
        <v>0</v>
      </c>
      <c r="AF3003">
        <v>0</v>
      </c>
      <c r="AG3003">
        <v>0</v>
      </c>
      <c r="AH3003">
        <v>0</v>
      </c>
      <c r="AI3003">
        <v>12</v>
      </c>
      <c r="AJ3003">
        <v>12</v>
      </c>
      <c r="AM3003">
        <v>0</v>
      </c>
      <c r="AN3003">
        <v>218.22</v>
      </c>
      <c r="AP3003">
        <v>36</v>
      </c>
    </row>
    <row r="3004" spans="1:42" x14ac:dyDescent="0.2">
      <c r="A3004" s="1" t="s">
        <v>53</v>
      </c>
      <c r="B3004">
        <v>5</v>
      </c>
      <c r="C3004" s="1" t="s">
        <v>2351</v>
      </c>
      <c r="D3004" s="2">
        <v>45907</v>
      </c>
      <c r="E3004" s="1" t="s">
        <v>2155</v>
      </c>
      <c r="F3004" s="1" t="s">
        <v>49</v>
      </c>
      <c r="G3004">
        <v>11</v>
      </c>
      <c r="H3004" t="s">
        <v>134</v>
      </c>
      <c r="I3004">
        <v>0</v>
      </c>
      <c r="J3004">
        <v>500</v>
      </c>
      <c r="K3004" s="1" t="s">
        <v>49</v>
      </c>
      <c r="L3004">
        <v>2</v>
      </c>
      <c r="M3004">
        <v>61.79</v>
      </c>
      <c r="N3004">
        <v>2.2000000000000002</v>
      </c>
      <c r="Q3004">
        <v>59.589999999999996</v>
      </c>
      <c r="R3004" s="1"/>
      <c r="V3004">
        <v>0</v>
      </c>
      <c r="W3004">
        <v>0</v>
      </c>
      <c r="AF3004">
        <v>0</v>
      </c>
      <c r="AG3004">
        <v>0</v>
      </c>
      <c r="AH3004">
        <v>0</v>
      </c>
      <c r="AI3004">
        <v>12</v>
      </c>
      <c r="AJ3004">
        <v>12</v>
      </c>
      <c r="AM3004">
        <v>0</v>
      </c>
      <c r="AN3004">
        <v>61.79</v>
      </c>
      <c r="AP3004">
        <v>36</v>
      </c>
    </row>
    <row r="3005" spans="1:42" x14ac:dyDescent="0.2">
      <c r="A3005" s="1" t="s">
        <v>46</v>
      </c>
      <c r="B3005">
        <v>1</v>
      </c>
      <c r="C3005" s="1" t="s">
        <v>2368</v>
      </c>
      <c r="D3005" s="2">
        <v>45908</v>
      </c>
      <c r="E3005" s="1" t="s">
        <v>625</v>
      </c>
      <c r="F3005" s="1" t="s">
        <v>49</v>
      </c>
      <c r="G3005">
        <v>2.5</v>
      </c>
      <c r="H3005" t="s">
        <v>76</v>
      </c>
      <c r="I3005" t="s">
        <v>49</v>
      </c>
      <c r="J3005">
        <v>150</v>
      </c>
      <c r="K3005" s="1" t="s">
        <v>49</v>
      </c>
      <c r="L3005">
        <v>6</v>
      </c>
      <c r="M3005">
        <v>103.51</v>
      </c>
      <c r="N3005">
        <v>1.2000000000000002</v>
      </c>
      <c r="O3005">
        <v>23</v>
      </c>
      <c r="Q3005">
        <v>102.31</v>
      </c>
      <c r="R3005" s="1"/>
      <c r="V3005">
        <v>0</v>
      </c>
      <c r="W3005">
        <v>0</v>
      </c>
      <c r="AF3005">
        <v>0</v>
      </c>
      <c r="AG3005">
        <v>0</v>
      </c>
      <c r="AH3005">
        <v>0</v>
      </c>
      <c r="AI3005">
        <v>12</v>
      </c>
      <c r="AJ3005">
        <v>12</v>
      </c>
      <c r="AL3005">
        <v>2030</v>
      </c>
      <c r="AM3005">
        <v>0</v>
      </c>
      <c r="AP3005">
        <v>37</v>
      </c>
    </row>
    <row r="3006" spans="1:42" x14ac:dyDescent="0.2">
      <c r="A3006" s="1" t="s">
        <v>53</v>
      </c>
      <c r="B3006">
        <v>1</v>
      </c>
      <c r="C3006" s="1" t="s">
        <v>95</v>
      </c>
      <c r="D3006" s="2">
        <v>45908</v>
      </c>
      <c r="E3006" s="1" t="s">
        <v>576</v>
      </c>
      <c r="F3006" s="1" t="s">
        <v>49</v>
      </c>
      <c r="G3006">
        <v>2.5</v>
      </c>
      <c r="H3006" t="s">
        <v>76</v>
      </c>
      <c r="I3006">
        <v>0</v>
      </c>
      <c r="J3006" t="s">
        <v>51</v>
      </c>
      <c r="K3006" s="1" t="s">
        <v>49</v>
      </c>
      <c r="L3006">
        <v>8</v>
      </c>
      <c r="M3006">
        <v>88.350000000000009</v>
      </c>
      <c r="N3006">
        <v>1.6</v>
      </c>
      <c r="O3006">
        <v>58</v>
      </c>
      <c r="Q3006">
        <v>86.750000000000014</v>
      </c>
      <c r="R3006" s="1"/>
      <c r="V3006">
        <v>0</v>
      </c>
      <c r="W3006">
        <v>0</v>
      </c>
      <c r="AF3006">
        <v>0</v>
      </c>
      <c r="AG3006">
        <v>0</v>
      </c>
      <c r="AH3006">
        <v>0</v>
      </c>
      <c r="AI3006">
        <v>12</v>
      </c>
      <c r="AJ3006">
        <v>12</v>
      </c>
      <c r="AM3006">
        <v>0</v>
      </c>
      <c r="AP3006">
        <v>37</v>
      </c>
    </row>
    <row r="3007" spans="1:42" x14ac:dyDescent="0.2">
      <c r="A3007" s="1" t="s">
        <v>46</v>
      </c>
      <c r="B3007">
        <v>2</v>
      </c>
      <c r="C3007" s="1" t="s">
        <v>54</v>
      </c>
      <c r="D3007" s="2">
        <v>45908</v>
      </c>
      <c r="E3007" s="1" t="s">
        <v>576</v>
      </c>
      <c r="F3007" s="1" t="s">
        <v>49</v>
      </c>
      <c r="G3007">
        <v>2</v>
      </c>
      <c r="H3007" t="s">
        <v>76</v>
      </c>
      <c r="I3007">
        <v>0</v>
      </c>
      <c r="J3007" t="s">
        <v>51</v>
      </c>
      <c r="K3007" s="1" t="s">
        <v>49</v>
      </c>
      <c r="L3007">
        <v>8</v>
      </c>
      <c r="M3007">
        <v>92.11</v>
      </c>
      <c r="N3007">
        <v>1.6</v>
      </c>
      <c r="Q3007">
        <v>90.51</v>
      </c>
      <c r="R3007" s="1"/>
      <c r="S3007">
        <v>10</v>
      </c>
      <c r="V3007">
        <v>10</v>
      </c>
      <c r="W3007">
        <v>0.16666666666666666</v>
      </c>
      <c r="AF3007">
        <v>0</v>
      </c>
      <c r="AG3007">
        <v>0</v>
      </c>
      <c r="AH3007">
        <v>0.16666666666666666</v>
      </c>
      <c r="AI3007">
        <v>11.833333333333334</v>
      </c>
      <c r="AJ3007">
        <v>12</v>
      </c>
      <c r="AM3007">
        <v>0</v>
      </c>
      <c r="AP3007">
        <v>37</v>
      </c>
    </row>
    <row r="3008" spans="1:42" x14ac:dyDescent="0.2">
      <c r="A3008" s="1" t="s">
        <v>53</v>
      </c>
      <c r="B3008">
        <v>2</v>
      </c>
      <c r="C3008" s="1" t="s">
        <v>2367</v>
      </c>
      <c r="D3008" s="2">
        <v>45908</v>
      </c>
      <c r="E3008" s="1" t="s">
        <v>2158</v>
      </c>
      <c r="F3008" s="1" t="s">
        <v>49</v>
      </c>
      <c r="G3008">
        <v>4</v>
      </c>
      <c r="H3008">
        <v>4.5</v>
      </c>
      <c r="I3008">
        <v>0</v>
      </c>
      <c r="J3008">
        <v>250</v>
      </c>
      <c r="K3008" s="1" t="s">
        <v>49</v>
      </c>
      <c r="L3008">
        <v>1</v>
      </c>
      <c r="M3008">
        <v>15.32</v>
      </c>
      <c r="N3008">
        <v>0.4</v>
      </c>
      <c r="Q3008">
        <v>14.92</v>
      </c>
      <c r="R3008" s="1"/>
      <c r="V3008">
        <v>0</v>
      </c>
      <c r="W3008">
        <v>0</v>
      </c>
      <c r="Z3008">
        <v>180</v>
      </c>
      <c r="AF3008">
        <v>180</v>
      </c>
      <c r="AG3008">
        <v>3</v>
      </c>
      <c r="AH3008">
        <v>3</v>
      </c>
      <c r="AI3008">
        <v>9</v>
      </c>
      <c r="AJ3008">
        <v>12</v>
      </c>
      <c r="AM3008">
        <v>0</v>
      </c>
      <c r="AP3008">
        <v>37</v>
      </c>
    </row>
    <row r="3009" spans="1:42" x14ac:dyDescent="0.2">
      <c r="A3009" s="1" t="s">
        <v>53</v>
      </c>
      <c r="B3009">
        <v>2</v>
      </c>
      <c r="C3009" s="1" t="s">
        <v>2367</v>
      </c>
      <c r="D3009" s="2">
        <v>45908</v>
      </c>
      <c r="E3009" s="1" t="s">
        <v>2158</v>
      </c>
      <c r="F3009" s="1" t="s">
        <v>49</v>
      </c>
      <c r="G3009">
        <v>4</v>
      </c>
      <c r="H3009">
        <v>4.5</v>
      </c>
      <c r="I3009">
        <v>0</v>
      </c>
      <c r="J3009">
        <v>250</v>
      </c>
      <c r="K3009" s="1" t="s">
        <v>49</v>
      </c>
      <c r="L3009">
        <v>10</v>
      </c>
      <c r="M3009">
        <v>96.3</v>
      </c>
      <c r="N3009">
        <v>4</v>
      </c>
      <c r="Q3009">
        <v>92.3</v>
      </c>
      <c r="R3009" s="1"/>
      <c r="V3009">
        <v>0</v>
      </c>
      <c r="W3009">
        <v>0</v>
      </c>
      <c r="AF3009">
        <v>0</v>
      </c>
      <c r="AG3009">
        <v>0</v>
      </c>
      <c r="AH3009">
        <v>0</v>
      </c>
      <c r="AI3009">
        <v>12</v>
      </c>
      <c r="AJ3009">
        <v>12</v>
      </c>
      <c r="AM3009">
        <v>0</v>
      </c>
      <c r="AP3009">
        <v>37</v>
      </c>
    </row>
    <row r="3010" spans="1:42" x14ac:dyDescent="0.2">
      <c r="A3010" s="1" t="s">
        <v>46</v>
      </c>
      <c r="B3010">
        <v>3</v>
      </c>
      <c r="C3010" s="1" t="s">
        <v>2369</v>
      </c>
      <c r="D3010" s="2">
        <v>45908</v>
      </c>
      <c r="E3010" s="1" t="s">
        <v>2155</v>
      </c>
      <c r="F3010" s="1" t="s">
        <v>49</v>
      </c>
      <c r="G3010">
        <v>7</v>
      </c>
      <c r="H3010">
        <v>5</v>
      </c>
      <c r="I3010">
        <v>0</v>
      </c>
      <c r="J3010">
        <v>500</v>
      </c>
      <c r="K3010" s="1" t="s">
        <v>49</v>
      </c>
      <c r="L3010">
        <v>5</v>
      </c>
      <c r="M3010">
        <v>164.61</v>
      </c>
      <c r="N3010">
        <v>4</v>
      </c>
      <c r="Q3010">
        <v>160.61000000000001</v>
      </c>
      <c r="R3010" s="1"/>
      <c r="V3010">
        <v>0</v>
      </c>
      <c r="W3010">
        <v>0</v>
      </c>
      <c r="AF3010">
        <v>0</v>
      </c>
      <c r="AG3010">
        <v>0</v>
      </c>
      <c r="AH3010">
        <v>0</v>
      </c>
      <c r="AI3010">
        <v>12</v>
      </c>
      <c r="AJ3010">
        <v>12</v>
      </c>
      <c r="AM3010">
        <v>0</v>
      </c>
      <c r="AP3010">
        <v>37</v>
      </c>
    </row>
    <row r="3011" spans="1:42" x14ac:dyDescent="0.2">
      <c r="A3011" s="1" t="s">
        <v>46</v>
      </c>
      <c r="B3011">
        <v>3</v>
      </c>
      <c r="C3011" s="1" t="s">
        <v>2372</v>
      </c>
      <c r="D3011" s="2">
        <v>45908</v>
      </c>
      <c r="E3011" s="1" t="s">
        <v>664</v>
      </c>
      <c r="F3011" s="1" t="s">
        <v>49</v>
      </c>
      <c r="G3011">
        <v>7</v>
      </c>
      <c r="H3011">
        <v>5.5</v>
      </c>
      <c r="I3011">
        <v>0</v>
      </c>
      <c r="J3011">
        <v>100</v>
      </c>
      <c r="K3011" s="1" t="s">
        <v>49</v>
      </c>
      <c r="L3011">
        <v>4</v>
      </c>
      <c r="M3011">
        <v>105.84</v>
      </c>
      <c r="N3011">
        <v>3.2</v>
      </c>
      <c r="Q3011">
        <v>102.64</v>
      </c>
      <c r="R3011" s="1"/>
      <c r="V3011">
        <v>0</v>
      </c>
      <c r="W3011">
        <v>0</v>
      </c>
      <c r="AF3011">
        <v>0</v>
      </c>
      <c r="AG3011">
        <v>0</v>
      </c>
      <c r="AH3011">
        <v>0</v>
      </c>
      <c r="AI3011">
        <v>12</v>
      </c>
      <c r="AJ3011">
        <v>12</v>
      </c>
      <c r="AM3011">
        <v>0</v>
      </c>
      <c r="AP3011">
        <v>37</v>
      </c>
    </row>
    <row r="3012" spans="1:42" x14ac:dyDescent="0.2">
      <c r="A3012" s="1" t="s">
        <v>53</v>
      </c>
      <c r="B3012">
        <v>3</v>
      </c>
      <c r="C3012" s="1" t="s">
        <v>2369</v>
      </c>
      <c r="D3012" s="2">
        <v>45908</v>
      </c>
      <c r="E3012" s="1" t="s">
        <v>2155</v>
      </c>
      <c r="F3012" s="1" t="s">
        <v>49</v>
      </c>
      <c r="G3012">
        <v>7</v>
      </c>
      <c r="H3012">
        <v>5</v>
      </c>
      <c r="I3012">
        <v>0</v>
      </c>
      <c r="J3012">
        <v>500</v>
      </c>
      <c r="K3012" s="1" t="s">
        <v>49</v>
      </c>
      <c r="L3012">
        <v>10</v>
      </c>
      <c r="M3012">
        <v>282.96999999999997</v>
      </c>
      <c r="N3012">
        <v>7</v>
      </c>
      <c r="Q3012">
        <v>275.96999999999997</v>
      </c>
      <c r="R3012" s="1"/>
      <c r="S3012">
        <v>30</v>
      </c>
      <c r="V3012">
        <v>30</v>
      </c>
      <c r="W3012">
        <v>0.5</v>
      </c>
      <c r="AF3012">
        <v>0</v>
      </c>
      <c r="AG3012">
        <v>0</v>
      </c>
      <c r="AH3012">
        <v>0.5</v>
      </c>
      <c r="AI3012">
        <v>11.5</v>
      </c>
      <c r="AJ3012">
        <v>12</v>
      </c>
      <c r="AM3012">
        <v>0</v>
      </c>
      <c r="AP3012">
        <v>37</v>
      </c>
    </row>
    <row r="3013" spans="1:42" x14ac:dyDescent="0.2">
      <c r="A3013" s="1" t="s">
        <v>46</v>
      </c>
      <c r="B3013">
        <v>4</v>
      </c>
      <c r="C3013" s="1" t="s">
        <v>2281</v>
      </c>
      <c r="D3013" s="2">
        <v>45908</v>
      </c>
      <c r="E3013" s="1" t="s">
        <v>779</v>
      </c>
      <c r="F3013" s="1" t="s">
        <v>49</v>
      </c>
      <c r="G3013">
        <v>17</v>
      </c>
      <c r="H3013" t="s">
        <v>76</v>
      </c>
      <c r="I3013">
        <v>0</v>
      </c>
      <c r="J3013">
        <v>5000</v>
      </c>
      <c r="K3013" s="1" t="s">
        <v>49</v>
      </c>
      <c r="L3013">
        <v>13</v>
      </c>
      <c r="M3013">
        <v>656.18999999999994</v>
      </c>
      <c r="N3013">
        <v>23.179999999999996</v>
      </c>
      <c r="Q3013">
        <v>633.01</v>
      </c>
      <c r="R3013" s="1"/>
      <c r="V3013">
        <v>0</v>
      </c>
      <c r="W3013">
        <v>0</v>
      </c>
      <c r="AF3013">
        <v>0</v>
      </c>
      <c r="AG3013">
        <v>0</v>
      </c>
      <c r="AH3013">
        <v>0</v>
      </c>
      <c r="AI3013">
        <v>12</v>
      </c>
      <c r="AJ3013">
        <v>12</v>
      </c>
      <c r="AM3013">
        <v>0</v>
      </c>
      <c r="AP3013">
        <v>37</v>
      </c>
    </row>
    <row r="3014" spans="1:42" x14ac:dyDescent="0.2">
      <c r="A3014" s="1" t="s">
        <v>46</v>
      </c>
      <c r="B3014">
        <v>4</v>
      </c>
      <c r="C3014" s="1" t="s">
        <v>2373</v>
      </c>
      <c r="D3014" s="2">
        <v>45908</v>
      </c>
      <c r="E3014" s="1" t="s">
        <v>2374</v>
      </c>
      <c r="F3014" s="1" t="s">
        <v>49</v>
      </c>
      <c r="G3014">
        <v>17</v>
      </c>
      <c r="H3014" t="s">
        <v>735</v>
      </c>
      <c r="I3014">
        <v>0</v>
      </c>
      <c r="J3014">
        <v>100</v>
      </c>
      <c r="K3014" s="1" t="s">
        <v>49</v>
      </c>
      <c r="L3014">
        <v>2</v>
      </c>
      <c r="M3014">
        <v>112.13</v>
      </c>
      <c r="N3014">
        <v>3.9</v>
      </c>
      <c r="Q3014">
        <v>108.22999999999999</v>
      </c>
      <c r="R3014" s="1"/>
      <c r="V3014">
        <v>0</v>
      </c>
      <c r="W3014">
        <v>0</v>
      </c>
      <c r="AF3014">
        <v>0</v>
      </c>
      <c r="AG3014">
        <v>0</v>
      </c>
      <c r="AH3014">
        <v>0</v>
      </c>
      <c r="AI3014">
        <v>12</v>
      </c>
      <c r="AJ3014">
        <v>12</v>
      </c>
      <c r="AM3014">
        <v>0</v>
      </c>
      <c r="AP3014">
        <v>37</v>
      </c>
    </row>
    <row r="3015" spans="1:42" x14ac:dyDescent="0.2">
      <c r="A3015" s="1" t="s">
        <v>53</v>
      </c>
      <c r="B3015">
        <v>4</v>
      </c>
      <c r="C3015" s="1" t="s">
        <v>2281</v>
      </c>
      <c r="D3015" s="2">
        <v>45908</v>
      </c>
      <c r="E3015" s="1" t="s">
        <v>779</v>
      </c>
      <c r="F3015" s="1" t="s">
        <v>49</v>
      </c>
      <c r="G3015">
        <v>17</v>
      </c>
      <c r="H3015" t="s">
        <v>76</v>
      </c>
      <c r="I3015">
        <v>0</v>
      </c>
      <c r="J3015">
        <v>5000</v>
      </c>
      <c r="K3015" s="1" t="s">
        <v>49</v>
      </c>
      <c r="L3015">
        <v>12</v>
      </c>
      <c r="M3015">
        <v>631.82999999999993</v>
      </c>
      <c r="N3015">
        <v>22.799999999999997</v>
      </c>
      <c r="Q3015">
        <v>609.03</v>
      </c>
      <c r="R3015" s="1"/>
      <c r="V3015">
        <v>0</v>
      </c>
      <c r="W3015">
        <v>0</v>
      </c>
      <c r="AD3015">
        <v>40</v>
      </c>
      <c r="AF3015">
        <v>40</v>
      </c>
      <c r="AG3015">
        <v>0.66666666666666663</v>
      </c>
      <c r="AH3015">
        <v>0.66666666666666663</v>
      </c>
      <c r="AI3015">
        <v>11.333333333333334</v>
      </c>
      <c r="AJ3015">
        <v>12</v>
      </c>
      <c r="AM3015">
        <v>0</v>
      </c>
      <c r="AP3015">
        <v>37</v>
      </c>
    </row>
    <row r="3016" spans="1:42" x14ac:dyDescent="0.2">
      <c r="A3016" s="1" t="s">
        <v>46</v>
      </c>
      <c r="B3016">
        <v>5</v>
      </c>
      <c r="C3016" s="1" t="s">
        <v>2371</v>
      </c>
      <c r="D3016" s="2">
        <v>45908</v>
      </c>
      <c r="E3016" s="1" t="s">
        <v>611</v>
      </c>
      <c r="F3016" s="1" t="s">
        <v>49</v>
      </c>
      <c r="G3016">
        <v>10</v>
      </c>
      <c r="H3016">
        <v>15</v>
      </c>
      <c r="I3016">
        <v>0</v>
      </c>
      <c r="J3016">
        <v>250</v>
      </c>
      <c r="K3016" s="1" t="s">
        <v>49</v>
      </c>
      <c r="L3016">
        <v>3</v>
      </c>
      <c r="M3016">
        <v>100.35</v>
      </c>
      <c r="N3016">
        <v>3.3000000000000003</v>
      </c>
      <c r="Q3016">
        <v>97.05</v>
      </c>
      <c r="R3016" s="1"/>
      <c r="S3016">
        <v>20</v>
      </c>
      <c r="V3016">
        <v>20</v>
      </c>
      <c r="W3016">
        <v>0.33333333333333331</v>
      </c>
      <c r="AD3016">
        <v>30</v>
      </c>
      <c r="AF3016">
        <v>30</v>
      </c>
      <c r="AG3016">
        <v>0.5</v>
      </c>
      <c r="AH3016">
        <v>0.83333333333333326</v>
      </c>
      <c r="AI3016">
        <v>11.166666666666666</v>
      </c>
      <c r="AJ3016">
        <v>12</v>
      </c>
      <c r="AM3016">
        <v>0</v>
      </c>
      <c r="AP3016">
        <v>37</v>
      </c>
    </row>
    <row r="3017" spans="1:42" x14ac:dyDescent="0.2">
      <c r="A3017" s="1" t="s">
        <v>46</v>
      </c>
      <c r="B3017">
        <v>5</v>
      </c>
      <c r="C3017" s="1" t="s">
        <v>2375</v>
      </c>
      <c r="D3017" s="2">
        <v>45908</v>
      </c>
      <c r="E3017" s="1" t="s">
        <v>2155</v>
      </c>
      <c r="F3017" s="1" t="s">
        <v>49</v>
      </c>
      <c r="G3017">
        <v>10</v>
      </c>
      <c r="H3017">
        <v>5</v>
      </c>
      <c r="I3017">
        <v>0</v>
      </c>
      <c r="J3017">
        <v>500</v>
      </c>
      <c r="K3017" s="1" t="s">
        <v>49</v>
      </c>
      <c r="L3017">
        <v>8</v>
      </c>
      <c r="M3017">
        <v>349.99</v>
      </c>
      <c r="N3017">
        <v>8.8000000000000007</v>
      </c>
      <c r="Q3017">
        <v>341.19</v>
      </c>
      <c r="R3017" s="1"/>
      <c r="V3017">
        <v>0</v>
      </c>
      <c r="W3017">
        <v>0</v>
      </c>
      <c r="AF3017">
        <v>0</v>
      </c>
      <c r="AG3017">
        <v>0</v>
      </c>
      <c r="AH3017">
        <v>0</v>
      </c>
      <c r="AI3017">
        <v>12</v>
      </c>
      <c r="AJ3017">
        <v>12</v>
      </c>
      <c r="AM3017">
        <v>0</v>
      </c>
      <c r="AP3017">
        <v>37</v>
      </c>
    </row>
    <row r="3018" spans="1:42" x14ac:dyDescent="0.2">
      <c r="A3018" s="1" t="s">
        <v>53</v>
      </c>
      <c r="B3018">
        <v>5</v>
      </c>
      <c r="C3018" s="1" t="s">
        <v>2376</v>
      </c>
      <c r="D3018" s="2">
        <v>45908</v>
      </c>
      <c r="E3018" s="1" t="s">
        <v>2155</v>
      </c>
      <c r="F3018" s="1" t="s">
        <v>49</v>
      </c>
      <c r="G3018">
        <v>14</v>
      </c>
      <c r="H3018">
        <v>5</v>
      </c>
      <c r="I3018">
        <v>0</v>
      </c>
      <c r="J3018">
        <v>2000</v>
      </c>
      <c r="K3018" s="1" t="s">
        <v>49</v>
      </c>
      <c r="L3018">
        <v>13</v>
      </c>
      <c r="M3018">
        <v>545.61999999999989</v>
      </c>
      <c r="N3018">
        <v>22.099999999999998</v>
      </c>
      <c r="Q3018">
        <v>523.51999999999987</v>
      </c>
      <c r="R3018" s="1"/>
      <c r="V3018">
        <v>0</v>
      </c>
      <c r="W3018">
        <v>0</v>
      </c>
      <c r="Z3018">
        <v>30</v>
      </c>
      <c r="AF3018">
        <v>30</v>
      </c>
      <c r="AG3018">
        <v>0.5</v>
      </c>
      <c r="AH3018">
        <v>0.5</v>
      </c>
      <c r="AI3018">
        <v>11.5</v>
      </c>
      <c r="AJ3018">
        <v>12</v>
      </c>
      <c r="AM3018">
        <v>0</v>
      </c>
      <c r="AP3018">
        <v>37</v>
      </c>
    </row>
    <row r="3019" spans="1:42" x14ac:dyDescent="0.2">
      <c r="A3019" s="1" t="s">
        <v>46</v>
      </c>
      <c r="B3019">
        <v>1</v>
      </c>
      <c r="C3019" s="1" t="s">
        <v>2367</v>
      </c>
      <c r="D3019" s="2">
        <v>45909</v>
      </c>
      <c r="E3019" s="1" t="s">
        <v>2158</v>
      </c>
      <c r="F3019" s="1" t="s">
        <v>49</v>
      </c>
      <c r="G3019">
        <v>4</v>
      </c>
      <c r="H3019">
        <v>4.5</v>
      </c>
      <c r="I3019">
        <v>0</v>
      </c>
      <c r="J3019">
        <v>250</v>
      </c>
      <c r="K3019" s="1" t="s">
        <v>49</v>
      </c>
      <c r="L3019">
        <v>2</v>
      </c>
      <c r="M3019">
        <v>29.29</v>
      </c>
      <c r="N3019">
        <v>0.8</v>
      </c>
      <c r="Q3019">
        <v>28.49</v>
      </c>
      <c r="R3019" s="1"/>
      <c r="V3019">
        <v>0</v>
      </c>
      <c r="W3019">
        <v>0</v>
      </c>
      <c r="AF3019">
        <v>0</v>
      </c>
      <c r="AG3019">
        <v>0</v>
      </c>
      <c r="AH3019">
        <v>0</v>
      </c>
      <c r="AI3019">
        <v>12</v>
      </c>
      <c r="AJ3019">
        <v>12</v>
      </c>
      <c r="AL3019">
        <v>2088.5</v>
      </c>
      <c r="AM3019">
        <v>0</v>
      </c>
      <c r="AP3019">
        <v>37</v>
      </c>
    </row>
    <row r="3020" spans="1:42" x14ac:dyDescent="0.2">
      <c r="A3020" s="1" t="s">
        <v>46</v>
      </c>
      <c r="B3020">
        <v>1</v>
      </c>
      <c r="C3020" s="1" t="s">
        <v>2377</v>
      </c>
      <c r="D3020" s="2">
        <v>45909</v>
      </c>
      <c r="E3020" s="1" t="s">
        <v>2155</v>
      </c>
      <c r="F3020" s="1" t="s">
        <v>49</v>
      </c>
      <c r="G3020">
        <v>4</v>
      </c>
      <c r="H3020" t="s">
        <v>134</v>
      </c>
      <c r="I3020">
        <v>0</v>
      </c>
      <c r="J3020">
        <v>600</v>
      </c>
      <c r="K3020" s="1" t="s">
        <v>49</v>
      </c>
      <c r="L3020">
        <v>9</v>
      </c>
      <c r="M3020">
        <v>111.71000000000001</v>
      </c>
      <c r="N3020">
        <v>3.6</v>
      </c>
      <c r="O3020">
        <v>20</v>
      </c>
      <c r="Q3020">
        <v>108.11000000000001</v>
      </c>
      <c r="R3020" s="1"/>
      <c r="V3020">
        <v>0</v>
      </c>
      <c r="W3020">
        <v>0</v>
      </c>
      <c r="AF3020">
        <v>0</v>
      </c>
      <c r="AG3020">
        <v>0</v>
      </c>
      <c r="AH3020">
        <v>0</v>
      </c>
      <c r="AI3020">
        <v>12</v>
      </c>
      <c r="AJ3020">
        <v>12</v>
      </c>
      <c r="AM3020">
        <v>0</v>
      </c>
      <c r="AP3020">
        <v>37</v>
      </c>
    </row>
    <row r="3021" spans="1:42" x14ac:dyDescent="0.2">
      <c r="A3021" s="1" t="s">
        <v>53</v>
      </c>
      <c r="B3021">
        <v>1</v>
      </c>
      <c r="C3021" s="1" t="s">
        <v>2377</v>
      </c>
      <c r="D3021" s="2">
        <v>45909</v>
      </c>
      <c r="E3021" s="1" t="s">
        <v>2155</v>
      </c>
      <c r="F3021" s="1" t="s">
        <v>49</v>
      </c>
      <c r="G3021">
        <v>4</v>
      </c>
      <c r="H3021" t="s">
        <v>134</v>
      </c>
      <c r="I3021">
        <v>0</v>
      </c>
      <c r="J3021">
        <v>600</v>
      </c>
      <c r="K3021" s="1" t="s">
        <v>49</v>
      </c>
      <c r="L3021">
        <v>15</v>
      </c>
      <c r="M3021">
        <v>137.25</v>
      </c>
      <c r="N3021">
        <v>6</v>
      </c>
      <c r="O3021">
        <v>29</v>
      </c>
      <c r="Q3021">
        <v>131.25</v>
      </c>
      <c r="R3021" s="1"/>
      <c r="V3021">
        <v>0</v>
      </c>
      <c r="W3021">
        <v>0</v>
      </c>
      <c r="AF3021">
        <v>0</v>
      </c>
      <c r="AG3021">
        <v>0</v>
      </c>
      <c r="AH3021">
        <v>0</v>
      </c>
      <c r="AI3021">
        <v>12</v>
      </c>
      <c r="AJ3021">
        <v>12</v>
      </c>
      <c r="AM3021">
        <v>0</v>
      </c>
      <c r="AP3021">
        <v>37</v>
      </c>
    </row>
    <row r="3022" spans="1:42" x14ac:dyDescent="0.2">
      <c r="A3022" s="1" t="s">
        <v>46</v>
      </c>
      <c r="B3022">
        <v>2</v>
      </c>
      <c r="C3022" s="1" t="s">
        <v>95</v>
      </c>
      <c r="D3022" s="2">
        <v>45909</v>
      </c>
      <c r="E3022" s="1" t="s">
        <v>576</v>
      </c>
      <c r="F3022" s="1" t="s">
        <v>49</v>
      </c>
      <c r="G3022">
        <v>2.5</v>
      </c>
      <c r="H3022" t="s">
        <v>76</v>
      </c>
      <c r="I3022">
        <v>0</v>
      </c>
      <c r="J3022" t="s">
        <v>51</v>
      </c>
      <c r="K3022" s="1" t="s">
        <v>49</v>
      </c>
      <c r="L3022">
        <v>9</v>
      </c>
      <c r="M3022">
        <v>107.13000000000002</v>
      </c>
      <c r="N3022">
        <v>1.8</v>
      </c>
      <c r="Q3022">
        <v>105.33000000000003</v>
      </c>
      <c r="R3022" s="1"/>
      <c r="V3022">
        <v>0</v>
      </c>
      <c r="W3022">
        <v>0</v>
      </c>
      <c r="AF3022">
        <v>0</v>
      </c>
      <c r="AG3022">
        <v>0</v>
      </c>
      <c r="AH3022">
        <v>0</v>
      </c>
      <c r="AI3022">
        <v>12</v>
      </c>
      <c r="AJ3022">
        <v>12</v>
      </c>
      <c r="AM3022">
        <v>0</v>
      </c>
      <c r="AP3022">
        <v>37</v>
      </c>
    </row>
    <row r="3023" spans="1:42" x14ac:dyDescent="0.2">
      <c r="A3023" s="1" t="s">
        <v>53</v>
      </c>
      <c r="B3023">
        <v>2</v>
      </c>
      <c r="C3023" s="1" t="s">
        <v>95</v>
      </c>
      <c r="D3023" s="2">
        <v>45909</v>
      </c>
      <c r="E3023" s="1" t="s">
        <v>576</v>
      </c>
      <c r="F3023" s="1" t="s">
        <v>49</v>
      </c>
      <c r="G3023">
        <v>2.5</v>
      </c>
      <c r="H3023" t="s">
        <v>76</v>
      </c>
      <c r="I3023">
        <v>0</v>
      </c>
      <c r="J3023" t="s">
        <v>51</v>
      </c>
      <c r="K3023" s="1" t="s">
        <v>49</v>
      </c>
      <c r="L3023">
        <v>9</v>
      </c>
      <c r="M3023">
        <v>90.73</v>
      </c>
      <c r="N3023">
        <v>1.8</v>
      </c>
      <c r="Q3023">
        <v>88.93</v>
      </c>
      <c r="R3023" s="1"/>
      <c r="V3023">
        <v>0</v>
      </c>
      <c r="W3023">
        <v>0</v>
      </c>
      <c r="AD3023">
        <v>30</v>
      </c>
      <c r="AF3023">
        <v>30</v>
      </c>
      <c r="AG3023">
        <v>0.5</v>
      </c>
      <c r="AH3023">
        <v>0.5</v>
      </c>
      <c r="AI3023">
        <v>11.5</v>
      </c>
      <c r="AJ3023">
        <v>12</v>
      </c>
      <c r="AM3023">
        <v>0</v>
      </c>
      <c r="AP3023">
        <v>37</v>
      </c>
    </row>
    <row r="3024" spans="1:42" x14ac:dyDescent="0.2">
      <c r="A3024" s="1" t="s">
        <v>46</v>
      </c>
      <c r="B3024">
        <v>3</v>
      </c>
      <c r="C3024" s="1" t="s">
        <v>2378</v>
      </c>
      <c r="D3024" s="2">
        <v>45909</v>
      </c>
      <c r="E3024" s="1" t="s">
        <v>768</v>
      </c>
      <c r="F3024" s="1" t="s">
        <v>49</v>
      </c>
      <c r="G3024">
        <v>8</v>
      </c>
      <c r="H3024" t="s">
        <v>79</v>
      </c>
      <c r="I3024" t="s">
        <v>135</v>
      </c>
      <c r="J3024">
        <v>120</v>
      </c>
      <c r="K3024" s="1" t="s">
        <v>49</v>
      </c>
      <c r="L3024">
        <v>4</v>
      </c>
      <c r="M3024">
        <v>126.87</v>
      </c>
      <c r="N3024">
        <v>3.6</v>
      </c>
      <c r="Q3024">
        <v>123.27000000000001</v>
      </c>
      <c r="R3024" s="1"/>
      <c r="S3024">
        <v>20</v>
      </c>
      <c r="V3024">
        <v>20</v>
      </c>
      <c r="W3024">
        <v>0.33333333333333331</v>
      </c>
      <c r="AF3024">
        <v>0</v>
      </c>
      <c r="AG3024">
        <v>0</v>
      </c>
      <c r="AH3024">
        <v>0.33333333333333331</v>
      </c>
      <c r="AI3024">
        <v>11.666666666666666</v>
      </c>
      <c r="AJ3024">
        <v>12</v>
      </c>
      <c r="AM3024">
        <v>0</v>
      </c>
      <c r="AP3024">
        <v>37</v>
      </c>
    </row>
    <row r="3025" spans="1:42" x14ac:dyDescent="0.2">
      <c r="A3025" s="1" t="s">
        <v>46</v>
      </c>
      <c r="B3025">
        <v>3</v>
      </c>
      <c r="C3025" s="1" t="s">
        <v>2379</v>
      </c>
      <c r="D3025" s="2">
        <v>45909</v>
      </c>
      <c r="E3025" s="1" t="s">
        <v>768</v>
      </c>
      <c r="F3025" s="1" t="s">
        <v>49</v>
      </c>
      <c r="G3025">
        <v>6</v>
      </c>
      <c r="H3025" t="s">
        <v>79</v>
      </c>
      <c r="I3025" t="s">
        <v>135</v>
      </c>
      <c r="J3025">
        <v>120</v>
      </c>
      <c r="K3025" s="1" t="s">
        <v>49</v>
      </c>
      <c r="L3025">
        <v>4</v>
      </c>
      <c r="M3025">
        <v>99.68</v>
      </c>
      <c r="N3025">
        <v>3.12</v>
      </c>
      <c r="Q3025">
        <v>96.56</v>
      </c>
      <c r="R3025" s="1"/>
      <c r="V3025">
        <v>0</v>
      </c>
      <c r="W3025">
        <v>0</v>
      </c>
      <c r="AF3025">
        <v>0</v>
      </c>
      <c r="AG3025">
        <v>0</v>
      </c>
      <c r="AH3025">
        <v>0</v>
      </c>
      <c r="AI3025">
        <v>12</v>
      </c>
      <c r="AJ3025">
        <v>12</v>
      </c>
      <c r="AM3025">
        <v>0</v>
      </c>
      <c r="AP3025">
        <v>37</v>
      </c>
    </row>
    <row r="3026" spans="1:42" x14ac:dyDescent="0.2">
      <c r="A3026" s="1" t="s">
        <v>53</v>
      </c>
      <c r="B3026">
        <v>3</v>
      </c>
      <c r="C3026" s="1" t="s">
        <v>2379</v>
      </c>
      <c r="D3026" s="2">
        <v>45909</v>
      </c>
      <c r="E3026" s="1" t="s">
        <v>768</v>
      </c>
      <c r="F3026" s="1" t="s">
        <v>49</v>
      </c>
      <c r="G3026">
        <v>6</v>
      </c>
      <c r="H3026" t="s">
        <v>79</v>
      </c>
      <c r="I3026" t="s">
        <v>135</v>
      </c>
      <c r="J3026">
        <v>120</v>
      </c>
      <c r="K3026" s="1" t="s">
        <v>49</v>
      </c>
      <c r="L3026">
        <v>1</v>
      </c>
      <c r="M3026">
        <v>23.74</v>
      </c>
      <c r="N3026">
        <v>0.6</v>
      </c>
      <c r="Q3026">
        <v>23.139999999999997</v>
      </c>
      <c r="R3026" s="1"/>
      <c r="V3026">
        <v>0</v>
      </c>
      <c r="W3026">
        <v>0</v>
      </c>
      <c r="Z3026">
        <v>60</v>
      </c>
      <c r="AF3026">
        <v>60</v>
      </c>
      <c r="AG3026">
        <v>1</v>
      </c>
      <c r="AH3026">
        <v>1</v>
      </c>
      <c r="AI3026">
        <v>11</v>
      </c>
      <c r="AJ3026">
        <v>12</v>
      </c>
      <c r="AM3026">
        <v>0</v>
      </c>
      <c r="AP3026">
        <v>37</v>
      </c>
    </row>
    <row r="3027" spans="1:42" x14ac:dyDescent="0.2">
      <c r="A3027" s="1" t="s">
        <v>53</v>
      </c>
      <c r="B3027">
        <v>3</v>
      </c>
      <c r="C3027" s="1" t="s">
        <v>2380</v>
      </c>
      <c r="D3027" s="2">
        <v>45909</v>
      </c>
      <c r="E3027" s="1" t="s">
        <v>2360</v>
      </c>
      <c r="F3027" s="1" t="s">
        <v>49</v>
      </c>
      <c r="G3027">
        <v>6</v>
      </c>
      <c r="H3027">
        <v>4.5</v>
      </c>
      <c r="I3027">
        <v>0</v>
      </c>
      <c r="J3027">
        <v>250</v>
      </c>
      <c r="K3027" s="1" t="s">
        <v>49</v>
      </c>
      <c r="L3027">
        <v>7</v>
      </c>
      <c r="M3027">
        <v>184.47</v>
      </c>
      <c r="N3027">
        <v>4.2</v>
      </c>
      <c r="Q3027">
        <v>180.27</v>
      </c>
      <c r="R3027" s="1"/>
      <c r="V3027">
        <v>0</v>
      </c>
      <c r="W3027">
        <v>0</v>
      </c>
      <c r="AF3027">
        <v>0</v>
      </c>
      <c r="AG3027">
        <v>0</v>
      </c>
      <c r="AH3027">
        <v>0</v>
      </c>
      <c r="AI3027">
        <v>12</v>
      </c>
      <c r="AJ3027">
        <v>12</v>
      </c>
      <c r="AM3027">
        <v>0</v>
      </c>
      <c r="AP3027">
        <v>37</v>
      </c>
    </row>
    <row r="3028" spans="1:42" x14ac:dyDescent="0.2">
      <c r="A3028" s="1" t="s">
        <v>46</v>
      </c>
      <c r="B3028">
        <v>4</v>
      </c>
      <c r="C3028" s="1" t="s">
        <v>2281</v>
      </c>
      <c r="D3028" s="2">
        <v>45909</v>
      </c>
      <c r="E3028" s="1" t="s">
        <v>779</v>
      </c>
      <c r="F3028" s="1" t="s">
        <v>49</v>
      </c>
      <c r="G3028">
        <v>17</v>
      </c>
      <c r="H3028" t="s">
        <v>76</v>
      </c>
      <c r="I3028">
        <v>0</v>
      </c>
      <c r="J3028">
        <v>5000</v>
      </c>
      <c r="K3028" s="1" t="s">
        <v>49</v>
      </c>
      <c r="L3028">
        <v>13</v>
      </c>
      <c r="M3028">
        <v>749.4</v>
      </c>
      <c r="N3028">
        <v>25.38</v>
      </c>
      <c r="Q3028">
        <v>724.02</v>
      </c>
      <c r="R3028" s="1"/>
      <c r="V3028">
        <v>0</v>
      </c>
      <c r="W3028">
        <v>0</v>
      </c>
      <c r="AF3028">
        <v>0</v>
      </c>
      <c r="AG3028">
        <v>0</v>
      </c>
      <c r="AH3028">
        <v>0</v>
      </c>
      <c r="AI3028">
        <v>12</v>
      </c>
      <c r="AJ3028">
        <v>12</v>
      </c>
      <c r="AM3028">
        <v>0</v>
      </c>
      <c r="AP3028">
        <v>37</v>
      </c>
    </row>
    <row r="3029" spans="1:42" x14ac:dyDescent="0.2">
      <c r="A3029" s="1" t="s">
        <v>53</v>
      </c>
      <c r="B3029">
        <v>4</v>
      </c>
      <c r="C3029" s="1" t="s">
        <v>2281</v>
      </c>
      <c r="D3029" s="2">
        <v>45909</v>
      </c>
      <c r="E3029" s="1" t="s">
        <v>779</v>
      </c>
      <c r="F3029" s="1" t="s">
        <v>49</v>
      </c>
      <c r="G3029">
        <v>17</v>
      </c>
      <c r="H3029" t="s">
        <v>76</v>
      </c>
      <c r="I3029">
        <v>0</v>
      </c>
      <c r="J3029">
        <v>5000</v>
      </c>
      <c r="K3029" s="1" t="s">
        <v>49</v>
      </c>
      <c r="L3029">
        <v>14</v>
      </c>
      <c r="M3029">
        <v>717.35</v>
      </c>
      <c r="N3029">
        <v>26.599999999999998</v>
      </c>
      <c r="Q3029">
        <v>690.75</v>
      </c>
      <c r="R3029" s="1"/>
      <c r="V3029">
        <v>0</v>
      </c>
      <c r="W3029">
        <v>0</v>
      </c>
      <c r="AF3029">
        <v>0</v>
      </c>
      <c r="AG3029">
        <v>0</v>
      </c>
      <c r="AH3029">
        <v>0</v>
      </c>
      <c r="AI3029">
        <v>12</v>
      </c>
      <c r="AJ3029">
        <v>12</v>
      </c>
      <c r="AM3029">
        <v>0</v>
      </c>
      <c r="AP3029">
        <v>37</v>
      </c>
    </row>
    <row r="3030" spans="1:42" x14ac:dyDescent="0.2">
      <c r="A3030" s="1" t="s">
        <v>46</v>
      </c>
      <c r="B3030">
        <v>5</v>
      </c>
      <c r="C3030" s="1" t="s">
        <v>2376</v>
      </c>
      <c r="D3030" s="2">
        <v>45909</v>
      </c>
      <c r="E3030" s="1" t="s">
        <v>2155</v>
      </c>
      <c r="F3030" s="1" t="s">
        <v>49</v>
      </c>
      <c r="G3030">
        <v>14</v>
      </c>
      <c r="H3030">
        <v>5</v>
      </c>
      <c r="I3030">
        <v>0</v>
      </c>
      <c r="J3030">
        <v>2000</v>
      </c>
      <c r="K3030" s="1" t="s">
        <v>49</v>
      </c>
      <c r="L3030">
        <v>12</v>
      </c>
      <c r="M3030">
        <v>622.77</v>
      </c>
      <c r="N3030">
        <v>20.759999999999998</v>
      </c>
      <c r="Q3030">
        <v>602.01</v>
      </c>
      <c r="R3030" s="1"/>
      <c r="V3030">
        <v>0</v>
      </c>
      <c r="W3030">
        <v>0</v>
      </c>
      <c r="AF3030">
        <v>0</v>
      </c>
      <c r="AG3030">
        <v>0</v>
      </c>
      <c r="AH3030">
        <v>0</v>
      </c>
      <c r="AI3030">
        <v>12</v>
      </c>
      <c r="AJ3030">
        <v>12</v>
      </c>
      <c r="AM3030">
        <v>0</v>
      </c>
      <c r="AP3030">
        <v>37</v>
      </c>
    </row>
    <row r="3031" spans="1:42" x14ac:dyDescent="0.2">
      <c r="A3031" s="1" t="s">
        <v>53</v>
      </c>
      <c r="B3031">
        <v>5</v>
      </c>
      <c r="C3031" s="1" t="s">
        <v>2376</v>
      </c>
      <c r="D3031" s="2">
        <v>45909</v>
      </c>
      <c r="E3031" s="1" t="s">
        <v>2155</v>
      </c>
      <c r="F3031" s="1" t="s">
        <v>49</v>
      </c>
      <c r="G3031">
        <v>14</v>
      </c>
      <c r="H3031">
        <v>5</v>
      </c>
      <c r="I3031">
        <v>0</v>
      </c>
      <c r="J3031">
        <v>2000</v>
      </c>
      <c r="K3031" s="1" t="s">
        <v>49</v>
      </c>
      <c r="L3031">
        <v>14</v>
      </c>
      <c r="M3031">
        <v>572.6099999999999</v>
      </c>
      <c r="N3031">
        <v>19.599999999999998</v>
      </c>
      <c r="Q3031">
        <v>553.00999999999988</v>
      </c>
      <c r="R3031" s="1"/>
      <c r="V3031">
        <v>0</v>
      </c>
      <c r="W3031">
        <v>0</v>
      </c>
      <c r="AD3031">
        <v>30</v>
      </c>
      <c r="AF3031">
        <v>30</v>
      </c>
      <c r="AG3031">
        <v>0.5</v>
      </c>
      <c r="AH3031">
        <v>0.5</v>
      </c>
      <c r="AI3031">
        <v>11.5</v>
      </c>
      <c r="AJ3031">
        <v>12</v>
      </c>
      <c r="AM3031">
        <v>0</v>
      </c>
      <c r="AP3031">
        <v>37</v>
      </c>
    </row>
    <row r="3032" spans="1:42" x14ac:dyDescent="0.2">
      <c r="A3032" s="1" t="s">
        <v>46</v>
      </c>
      <c r="B3032">
        <v>1</v>
      </c>
      <c r="C3032" s="1" t="s">
        <v>95</v>
      </c>
      <c r="D3032" s="2">
        <v>45910</v>
      </c>
      <c r="E3032" s="1" t="s">
        <v>576</v>
      </c>
      <c r="F3032" s="1" t="s">
        <v>49</v>
      </c>
      <c r="G3032">
        <v>2.5</v>
      </c>
      <c r="H3032" t="s">
        <v>76</v>
      </c>
      <c r="I3032">
        <v>0</v>
      </c>
      <c r="J3032" t="s">
        <v>51</v>
      </c>
      <c r="K3032" s="1" t="s">
        <v>49</v>
      </c>
      <c r="L3032">
        <v>9</v>
      </c>
      <c r="M3032">
        <v>102.79</v>
      </c>
      <c r="N3032">
        <v>1.8</v>
      </c>
      <c r="O3032">
        <v>37</v>
      </c>
      <c r="Q3032">
        <v>100.99000000000001</v>
      </c>
      <c r="R3032" s="1"/>
      <c r="V3032">
        <v>0</v>
      </c>
      <c r="W3032">
        <v>0</v>
      </c>
      <c r="AF3032">
        <v>0</v>
      </c>
      <c r="AG3032">
        <v>0</v>
      </c>
      <c r="AH3032">
        <v>0</v>
      </c>
      <c r="AI3032">
        <v>12</v>
      </c>
      <c r="AJ3032">
        <v>12</v>
      </c>
      <c r="AL3032">
        <v>2022.5</v>
      </c>
      <c r="AM3032">
        <v>0</v>
      </c>
      <c r="AN3032">
        <v>1800</v>
      </c>
      <c r="AP3032">
        <v>37</v>
      </c>
    </row>
    <row r="3033" spans="1:42" x14ac:dyDescent="0.2">
      <c r="A3033" s="1" t="s">
        <v>53</v>
      </c>
      <c r="B3033">
        <v>1</v>
      </c>
      <c r="C3033" s="1" t="s">
        <v>2381</v>
      </c>
      <c r="D3033" s="2">
        <v>45910</v>
      </c>
      <c r="E3033" s="1" t="s">
        <v>2155</v>
      </c>
      <c r="F3033" s="1" t="s">
        <v>49</v>
      </c>
      <c r="G3033">
        <v>3.5</v>
      </c>
      <c r="H3033" t="s">
        <v>76</v>
      </c>
      <c r="I3033">
        <v>0</v>
      </c>
      <c r="J3033">
        <v>500</v>
      </c>
      <c r="K3033" s="1" t="s">
        <v>49</v>
      </c>
      <c r="L3033">
        <v>5</v>
      </c>
      <c r="M3033">
        <v>77.599999999999994</v>
      </c>
      <c r="N3033">
        <v>1.5</v>
      </c>
      <c r="O3033">
        <v>28</v>
      </c>
      <c r="Q3033">
        <v>76.099999999999994</v>
      </c>
      <c r="R3033" s="1"/>
      <c r="S3033">
        <v>10</v>
      </c>
      <c r="V3033">
        <v>10</v>
      </c>
      <c r="W3033">
        <v>0.16666666666666666</v>
      </c>
      <c r="AF3033">
        <v>0</v>
      </c>
      <c r="AG3033">
        <v>0</v>
      </c>
      <c r="AH3033">
        <v>0.16666666666666666</v>
      </c>
      <c r="AI3033">
        <v>11.833333333333334</v>
      </c>
      <c r="AJ3033">
        <v>12</v>
      </c>
      <c r="AM3033">
        <v>0</v>
      </c>
      <c r="AN3033">
        <v>1800</v>
      </c>
      <c r="AP3033">
        <v>37</v>
      </c>
    </row>
    <row r="3034" spans="1:42" x14ac:dyDescent="0.2">
      <c r="A3034" s="1" t="s">
        <v>53</v>
      </c>
      <c r="B3034">
        <v>1</v>
      </c>
      <c r="C3034" s="1" t="s">
        <v>95</v>
      </c>
      <c r="D3034" s="2">
        <v>45910</v>
      </c>
      <c r="E3034" s="1" t="s">
        <v>576</v>
      </c>
      <c r="F3034" s="1" t="s">
        <v>49</v>
      </c>
      <c r="G3034">
        <v>2.5</v>
      </c>
      <c r="H3034" t="s">
        <v>76</v>
      </c>
      <c r="I3034">
        <v>0</v>
      </c>
      <c r="J3034" t="s">
        <v>51</v>
      </c>
      <c r="K3034" s="1" t="s">
        <v>49</v>
      </c>
      <c r="L3034">
        <v>3</v>
      </c>
      <c r="M3034">
        <v>33.510000000000005</v>
      </c>
      <c r="N3034">
        <v>0.60000000000000009</v>
      </c>
      <c r="Q3034">
        <v>32.910000000000004</v>
      </c>
      <c r="R3034" s="1"/>
      <c r="V3034">
        <v>0</v>
      </c>
      <c r="W3034">
        <v>0</v>
      </c>
      <c r="AF3034">
        <v>0</v>
      </c>
      <c r="AG3034">
        <v>0</v>
      </c>
      <c r="AH3034">
        <v>0</v>
      </c>
      <c r="AI3034">
        <v>12</v>
      </c>
      <c r="AJ3034">
        <v>12</v>
      </c>
      <c r="AM3034">
        <v>0</v>
      </c>
      <c r="AP3034">
        <v>37</v>
      </c>
    </row>
    <row r="3035" spans="1:42" x14ac:dyDescent="0.2">
      <c r="A3035" s="1" t="s">
        <v>46</v>
      </c>
      <c r="B3035">
        <v>2</v>
      </c>
      <c r="C3035" s="1" t="s">
        <v>2377</v>
      </c>
      <c r="D3035" s="2">
        <v>45910</v>
      </c>
      <c r="E3035" s="1" t="s">
        <v>2155</v>
      </c>
      <c r="F3035" s="1" t="s">
        <v>49</v>
      </c>
      <c r="G3035">
        <v>4</v>
      </c>
      <c r="H3035" t="s">
        <v>134</v>
      </c>
      <c r="I3035">
        <v>0</v>
      </c>
      <c r="J3035">
        <v>600</v>
      </c>
      <c r="K3035" s="1" t="s">
        <v>49</v>
      </c>
      <c r="L3035">
        <v>10</v>
      </c>
      <c r="M3035">
        <v>144.04999999999998</v>
      </c>
      <c r="N3035">
        <v>4</v>
      </c>
      <c r="Q3035">
        <v>140.04999999999998</v>
      </c>
      <c r="R3035" s="1"/>
      <c r="V3035">
        <v>0</v>
      </c>
      <c r="W3035">
        <v>0</v>
      </c>
      <c r="AF3035">
        <v>0</v>
      </c>
      <c r="AG3035">
        <v>0</v>
      </c>
      <c r="AH3035">
        <v>0</v>
      </c>
      <c r="AI3035">
        <v>12</v>
      </c>
      <c r="AJ3035">
        <v>12</v>
      </c>
      <c r="AM3035">
        <v>0</v>
      </c>
      <c r="AP3035">
        <v>37</v>
      </c>
    </row>
    <row r="3036" spans="1:42" x14ac:dyDescent="0.2">
      <c r="A3036" s="1" t="s">
        <v>53</v>
      </c>
      <c r="B3036">
        <v>2</v>
      </c>
      <c r="C3036" s="1" t="s">
        <v>2377</v>
      </c>
      <c r="D3036" s="2">
        <v>45910</v>
      </c>
      <c r="E3036" s="1" t="s">
        <v>2155</v>
      </c>
      <c r="F3036" s="1" t="s">
        <v>49</v>
      </c>
      <c r="G3036">
        <v>4</v>
      </c>
      <c r="H3036" t="s">
        <v>134</v>
      </c>
      <c r="I3036">
        <v>0</v>
      </c>
      <c r="J3036">
        <v>600</v>
      </c>
      <c r="K3036" s="1" t="s">
        <v>49</v>
      </c>
      <c r="L3036">
        <v>14</v>
      </c>
      <c r="M3036">
        <v>163.46</v>
      </c>
      <c r="N3036">
        <v>5.6000000000000005</v>
      </c>
      <c r="Q3036">
        <v>157.86000000000001</v>
      </c>
      <c r="R3036" s="1"/>
      <c r="V3036">
        <v>0</v>
      </c>
      <c r="W3036">
        <v>0</v>
      </c>
      <c r="AF3036">
        <v>0</v>
      </c>
      <c r="AG3036">
        <v>0</v>
      </c>
      <c r="AH3036">
        <v>0</v>
      </c>
      <c r="AI3036">
        <v>12</v>
      </c>
      <c r="AJ3036">
        <v>12</v>
      </c>
      <c r="AM3036">
        <v>0</v>
      </c>
      <c r="AP3036">
        <v>37</v>
      </c>
    </row>
    <row r="3037" spans="1:42" x14ac:dyDescent="0.2">
      <c r="A3037" s="1" t="s">
        <v>46</v>
      </c>
      <c r="B3037">
        <v>3</v>
      </c>
      <c r="C3037" s="1" t="s">
        <v>2380</v>
      </c>
      <c r="D3037" s="2">
        <v>45910</v>
      </c>
      <c r="E3037" s="1" t="s">
        <v>2360</v>
      </c>
      <c r="F3037" s="1" t="s">
        <v>49</v>
      </c>
      <c r="G3037">
        <v>6</v>
      </c>
      <c r="H3037">
        <v>4.5</v>
      </c>
      <c r="I3037">
        <v>0</v>
      </c>
      <c r="J3037">
        <v>250</v>
      </c>
      <c r="K3037" s="1" t="s">
        <v>49</v>
      </c>
      <c r="L3037">
        <v>9</v>
      </c>
      <c r="M3037">
        <v>233.94</v>
      </c>
      <c r="N3037">
        <v>6.75</v>
      </c>
      <c r="Q3037">
        <v>227.19</v>
      </c>
      <c r="R3037" s="1"/>
      <c r="V3037">
        <v>0</v>
      </c>
      <c r="W3037">
        <v>0</v>
      </c>
      <c r="AF3037">
        <v>0</v>
      </c>
      <c r="AG3037">
        <v>0</v>
      </c>
      <c r="AH3037">
        <v>0</v>
      </c>
      <c r="AI3037">
        <v>12</v>
      </c>
      <c r="AJ3037">
        <v>12</v>
      </c>
      <c r="AM3037">
        <v>0</v>
      </c>
      <c r="AP3037">
        <v>37</v>
      </c>
    </row>
    <row r="3038" spans="1:42" x14ac:dyDescent="0.2">
      <c r="A3038" s="1" t="s">
        <v>53</v>
      </c>
      <c r="B3038">
        <v>3</v>
      </c>
      <c r="C3038" s="1" t="s">
        <v>2380</v>
      </c>
      <c r="D3038" s="2">
        <v>45910</v>
      </c>
      <c r="E3038" s="1" t="s">
        <v>2360</v>
      </c>
      <c r="F3038" s="1" t="s">
        <v>49</v>
      </c>
      <c r="G3038">
        <v>6</v>
      </c>
      <c r="H3038">
        <v>4.5</v>
      </c>
      <c r="I3038">
        <v>0</v>
      </c>
      <c r="J3038">
        <v>250</v>
      </c>
      <c r="K3038" s="1" t="s">
        <v>49</v>
      </c>
      <c r="L3038">
        <v>4</v>
      </c>
      <c r="M3038">
        <v>127.49000000000001</v>
      </c>
      <c r="N3038">
        <v>3</v>
      </c>
      <c r="Q3038">
        <v>124.49000000000001</v>
      </c>
      <c r="R3038" s="1"/>
      <c r="S3038">
        <v>20</v>
      </c>
      <c r="V3038">
        <v>20</v>
      </c>
      <c r="W3038">
        <v>0.33333333333333331</v>
      </c>
      <c r="AF3038">
        <v>0</v>
      </c>
      <c r="AG3038">
        <v>0</v>
      </c>
      <c r="AH3038">
        <v>0.33333333333333331</v>
      </c>
      <c r="AI3038">
        <v>11.666666666666666</v>
      </c>
      <c r="AJ3038">
        <v>12</v>
      </c>
      <c r="AM3038">
        <v>0</v>
      </c>
      <c r="AP3038">
        <v>37</v>
      </c>
    </row>
    <row r="3039" spans="1:42" x14ac:dyDescent="0.2">
      <c r="A3039" s="1" t="s">
        <v>53</v>
      </c>
      <c r="B3039">
        <v>3</v>
      </c>
      <c r="C3039" s="1" t="s">
        <v>2270</v>
      </c>
      <c r="D3039" s="2">
        <v>45910</v>
      </c>
      <c r="E3039" s="1" t="s">
        <v>2155</v>
      </c>
      <c r="F3039" s="1" t="s">
        <v>49</v>
      </c>
      <c r="G3039">
        <v>9</v>
      </c>
      <c r="H3039" t="s">
        <v>134</v>
      </c>
      <c r="I3039">
        <v>0</v>
      </c>
      <c r="J3039">
        <v>500</v>
      </c>
      <c r="K3039" s="1" t="s">
        <v>49</v>
      </c>
      <c r="L3039">
        <v>5</v>
      </c>
      <c r="M3039">
        <v>177.07</v>
      </c>
      <c r="N3039">
        <v>4.5</v>
      </c>
      <c r="Q3039">
        <v>172.57</v>
      </c>
      <c r="R3039" s="1"/>
      <c r="V3039">
        <v>0</v>
      </c>
      <c r="W3039">
        <v>0</v>
      </c>
      <c r="AF3039">
        <v>0</v>
      </c>
      <c r="AG3039">
        <v>0</v>
      </c>
      <c r="AH3039">
        <v>0</v>
      </c>
      <c r="AI3039">
        <v>12</v>
      </c>
      <c r="AJ3039">
        <v>12</v>
      </c>
      <c r="AM3039">
        <v>0</v>
      </c>
      <c r="AP3039">
        <v>37</v>
      </c>
    </row>
    <row r="3040" spans="1:42" x14ac:dyDescent="0.2">
      <c r="A3040" s="1" t="s">
        <v>46</v>
      </c>
      <c r="B3040">
        <v>4</v>
      </c>
      <c r="C3040" s="1" t="s">
        <v>2281</v>
      </c>
      <c r="D3040" s="2">
        <v>45910</v>
      </c>
      <c r="E3040" s="1" t="s">
        <v>779</v>
      </c>
      <c r="F3040" s="1" t="s">
        <v>49</v>
      </c>
      <c r="G3040">
        <v>17</v>
      </c>
      <c r="H3040" t="s">
        <v>76</v>
      </c>
      <c r="I3040">
        <v>0</v>
      </c>
      <c r="J3040">
        <v>5000</v>
      </c>
      <c r="K3040" s="1" t="s">
        <v>49</v>
      </c>
      <c r="L3040">
        <v>11</v>
      </c>
      <c r="M3040">
        <v>564.79</v>
      </c>
      <c r="N3040">
        <v>20.9</v>
      </c>
      <c r="Q3040">
        <v>543.89</v>
      </c>
      <c r="R3040" s="1"/>
      <c r="S3040">
        <v>4</v>
      </c>
      <c r="V3040">
        <v>4</v>
      </c>
      <c r="W3040">
        <v>6.6666666666666666E-2</v>
      </c>
      <c r="AF3040">
        <v>0</v>
      </c>
      <c r="AG3040">
        <v>0</v>
      </c>
      <c r="AH3040">
        <v>6.6666666666666666E-2</v>
      </c>
      <c r="AI3040">
        <v>11.933333333333334</v>
      </c>
      <c r="AJ3040">
        <v>12</v>
      </c>
      <c r="AM3040">
        <v>0</v>
      </c>
      <c r="AP3040">
        <v>37</v>
      </c>
    </row>
    <row r="3041" spans="1:42" x14ac:dyDescent="0.2">
      <c r="A3041" s="1" t="s">
        <v>46</v>
      </c>
      <c r="B3041">
        <v>4</v>
      </c>
      <c r="C3041" s="1" t="s">
        <v>2382</v>
      </c>
      <c r="D3041" s="2">
        <v>45910</v>
      </c>
      <c r="E3041" s="1" t="s">
        <v>2383</v>
      </c>
      <c r="F3041" s="1" t="s">
        <v>49</v>
      </c>
      <c r="G3041">
        <v>19</v>
      </c>
      <c r="H3041" t="s">
        <v>93</v>
      </c>
      <c r="I3041" t="s">
        <v>94</v>
      </c>
      <c r="J3041">
        <v>100</v>
      </c>
      <c r="K3041" s="1" t="s">
        <v>49</v>
      </c>
      <c r="L3041">
        <v>2</v>
      </c>
      <c r="M3041">
        <v>113.62</v>
      </c>
      <c r="N3041">
        <v>4.6500000000000004</v>
      </c>
      <c r="Q3041">
        <v>108.97</v>
      </c>
      <c r="R3041" s="1"/>
      <c r="V3041">
        <v>0</v>
      </c>
      <c r="W3041">
        <v>0</v>
      </c>
      <c r="AF3041">
        <v>0</v>
      </c>
      <c r="AG3041">
        <v>0</v>
      </c>
      <c r="AH3041">
        <v>0</v>
      </c>
      <c r="AI3041">
        <v>12</v>
      </c>
      <c r="AJ3041">
        <v>12</v>
      </c>
      <c r="AM3041">
        <v>0</v>
      </c>
      <c r="AP3041">
        <v>37</v>
      </c>
    </row>
    <row r="3042" spans="1:42" x14ac:dyDescent="0.2">
      <c r="A3042" s="1" t="s">
        <v>46</v>
      </c>
      <c r="B3042">
        <v>4</v>
      </c>
      <c r="C3042" s="1" t="s">
        <v>2384</v>
      </c>
      <c r="D3042" s="2">
        <v>45910</v>
      </c>
      <c r="E3042" s="1" t="s">
        <v>2385</v>
      </c>
      <c r="F3042" s="1" t="s">
        <v>49</v>
      </c>
      <c r="G3042">
        <v>23</v>
      </c>
      <c r="H3042">
        <v>5</v>
      </c>
      <c r="I3042">
        <v>0</v>
      </c>
      <c r="J3042">
        <v>200</v>
      </c>
      <c r="K3042" s="1" t="s">
        <v>49</v>
      </c>
      <c r="L3042">
        <v>1</v>
      </c>
      <c r="M3042">
        <v>62.11</v>
      </c>
      <c r="N3042">
        <v>2.5</v>
      </c>
      <c r="Q3042">
        <v>59.61</v>
      </c>
      <c r="R3042" s="1"/>
      <c r="V3042">
        <v>0</v>
      </c>
      <c r="W3042">
        <v>0</v>
      </c>
      <c r="AF3042">
        <v>0</v>
      </c>
      <c r="AG3042">
        <v>0</v>
      </c>
      <c r="AH3042">
        <v>0</v>
      </c>
      <c r="AI3042">
        <v>12</v>
      </c>
      <c r="AJ3042">
        <v>12</v>
      </c>
      <c r="AM3042">
        <v>0</v>
      </c>
      <c r="AP3042">
        <v>37</v>
      </c>
    </row>
    <row r="3043" spans="1:42" x14ac:dyDescent="0.2">
      <c r="A3043" s="1" t="s">
        <v>53</v>
      </c>
      <c r="B3043">
        <v>4</v>
      </c>
      <c r="C3043" s="1" t="s">
        <v>2384</v>
      </c>
      <c r="D3043" s="2">
        <v>45910</v>
      </c>
      <c r="E3043" s="1" t="s">
        <v>2385</v>
      </c>
      <c r="F3043" s="1" t="s">
        <v>49</v>
      </c>
      <c r="G3043">
        <v>23</v>
      </c>
      <c r="H3043">
        <v>5</v>
      </c>
      <c r="I3043">
        <v>0</v>
      </c>
      <c r="J3043">
        <v>200</v>
      </c>
      <c r="K3043" s="1" t="s">
        <v>49</v>
      </c>
      <c r="L3043">
        <v>3</v>
      </c>
      <c r="M3043">
        <v>150.93</v>
      </c>
      <c r="N3043">
        <v>6.8999999999999995</v>
      </c>
      <c r="Q3043">
        <v>144.03</v>
      </c>
      <c r="R3043" s="1"/>
      <c r="S3043">
        <v>40</v>
      </c>
      <c r="V3043">
        <v>40</v>
      </c>
      <c r="W3043">
        <v>0.66666666666666663</v>
      </c>
      <c r="AF3043">
        <v>0</v>
      </c>
      <c r="AG3043">
        <v>0</v>
      </c>
      <c r="AH3043">
        <v>0.66666666666666663</v>
      </c>
      <c r="AI3043">
        <v>11.333333333333334</v>
      </c>
      <c r="AJ3043">
        <v>12</v>
      </c>
      <c r="AM3043">
        <v>0</v>
      </c>
      <c r="AP3043">
        <v>37</v>
      </c>
    </row>
    <row r="3044" spans="1:42" x14ac:dyDescent="0.2">
      <c r="A3044" s="1" t="s">
        <v>53</v>
      </c>
      <c r="B3044">
        <v>4</v>
      </c>
      <c r="C3044" s="1" t="s">
        <v>2386</v>
      </c>
      <c r="D3044" s="2">
        <v>45910</v>
      </c>
      <c r="E3044" s="1" t="s">
        <v>2387</v>
      </c>
      <c r="F3044" s="1" t="s">
        <v>49</v>
      </c>
      <c r="G3044">
        <v>26</v>
      </c>
      <c r="H3044" t="s">
        <v>1733</v>
      </c>
      <c r="I3044" t="s">
        <v>135</v>
      </c>
      <c r="J3044">
        <v>100</v>
      </c>
      <c r="K3044" s="1" t="s">
        <v>49</v>
      </c>
      <c r="L3044">
        <v>4</v>
      </c>
      <c r="M3044">
        <v>157.07999999999998</v>
      </c>
      <c r="N3044">
        <v>10.4</v>
      </c>
      <c r="Q3044">
        <v>146.67999999999998</v>
      </c>
      <c r="R3044" s="1"/>
      <c r="V3044">
        <v>0</v>
      </c>
      <c r="W3044">
        <v>0</v>
      </c>
      <c r="AF3044">
        <v>0</v>
      </c>
      <c r="AG3044">
        <v>0</v>
      </c>
      <c r="AH3044">
        <v>0</v>
      </c>
      <c r="AI3044">
        <v>12</v>
      </c>
      <c r="AJ3044">
        <v>12</v>
      </c>
      <c r="AM3044">
        <v>0</v>
      </c>
      <c r="AP3044">
        <v>37</v>
      </c>
    </row>
    <row r="3045" spans="1:42" x14ac:dyDescent="0.2">
      <c r="A3045" s="1" t="s">
        <v>53</v>
      </c>
      <c r="B3045">
        <v>4</v>
      </c>
      <c r="C3045" s="1" t="s">
        <v>2388</v>
      </c>
      <c r="D3045" s="2">
        <v>45910</v>
      </c>
      <c r="E3045" s="1" t="s">
        <v>658</v>
      </c>
      <c r="F3045" s="1" t="s">
        <v>49</v>
      </c>
      <c r="G3045">
        <v>16</v>
      </c>
      <c r="H3045" t="s">
        <v>134</v>
      </c>
      <c r="I3045" t="s">
        <v>135</v>
      </c>
      <c r="J3045">
        <v>1000</v>
      </c>
      <c r="K3045" s="1" t="s">
        <v>49</v>
      </c>
      <c r="L3045">
        <v>5</v>
      </c>
      <c r="M3045">
        <v>223.20999999999998</v>
      </c>
      <c r="N3045">
        <v>8</v>
      </c>
      <c r="Q3045">
        <v>215.20999999999998</v>
      </c>
      <c r="R3045" s="1"/>
      <c r="V3045">
        <v>0</v>
      </c>
      <c r="W3045">
        <v>0</v>
      </c>
      <c r="AF3045">
        <v>0</v>
      </c>
      <c r="AG3045">
        <v>0</v>
      </c>
      <c r="AH3045">
        <v>0</v>
      </c>
      <c r="AI3045">
        <v>12</v>
      </c>
      <c r="AJ3045">
        <v>12</v>
      </c>
      <c r="AM3045">
        <v>0</v>
      </c>
      <c r="AP3045">
        <v>37</v>
      </c>
    </row>
    <row r="3046" spans="1:42" x14ac:dyDescent="0.2">
      <c r="A3046" s="1" t="s">
        <v>53</v>
      </c>
      <c r="B3046">
        <v>4</v>
      </c>
      <c r="C3046" s="1" t="s">
        <v>2389</v>
      </c>
      <c r="D3046" s="2">
        <v>45910</v>
      </c>
      <c r="E3046" s="1" t="s">
        <v>51</v>
      </c>
      <c r="F3046" s="1"/>
      <c r="G3046">
        <v>26</v>
      </c>
      <c r="H3046">
        <v>5</v>
      </c>
      <c r="K3046" s="1" t="s">
        <v>49</v>
      </c>
      <c r="L3046">
        <v>4</v>
      </c>
      <c r="M3046">
        <v>204.9</v>
      </c>
      <c r="N3046">
        <v>10.4</v>
      </c>
      <c r="Q3046">
        <v>194.5</v>
      </c>
      <c r="R3046" s="1"/>
      <c r="V3046">
        <v>0</v>
      </c>
      <c r="W3046">
        <v>0</v>
      </c>
      <c r="AF3046">
        <v>0</v>
      </c>
      <c r="AG3046">
        <v>0</v>
      </c>
      <c r="AH3046">
        <v>0</v>
      </c>
      <c r="AI3046">
        <v>12</v>
      </c>
      <c r="AJ3046">
        <v>12</v>
      </c>
      <c r="AM3046">
        <v>0</v>
      </c>
      <c r="AP3046">
        <v>37</v>
      </c>
    </row>
    <row r="3047" spans="1:42" x14ac:dyDescent="0.2">
      <c r="A3047" s="1" t="s">
        <v>46</v>
      </c>
      <c r="B3047">
        <v>5</v>
      </c>
      <c r="C3047" s="1" t="s">
        <v>2376</v>
      </c>
      <c r="D3047" s="2">
        <v>45910</v>
      </c>
      <c r="E3047" s="1" t="s">
        <v>2155</v>
      </c>
      <c r="F3047" s="1" t="s">
        <v>49</v>
      </c>
      <c r="G3047">
        <v>14</v>
      </c>
      <c r="H3047">
        <v>5</v>
      </c>
      <c r="I3047">
        <v>0</v>
      </c>
      <c r="J3047">
        <v>2000</v>
      </c>
      <c r="K3047" s="1" t="s">
        <v>49</v>
      </c>
      <c r="L3047">
        <v>7</v>
      </c>
      <c r="M3047">
        <v>392.92</v>
      </c>
      <c r="N3047">
        <v>12.11</v>
      </c>
      <c r="Q3047">
        <v>380.81</v>
      </c>
      <c r="R3047" s="1"/>
      <c r="S3047">
        <v>20</v>
      </c>
      <c r="V3047">
        <v>20</v>
      </c>
      <c r="W3047">
        <v>0.33333333333333331</v>
      </c>
      <c r="AF3047">
        <v>0</v>
      </c>
      <c r="AG3047">
        <v>0</v>
      </c>
      <c r="AH3047">
        <v>0.33333333333333331</v>
      </c>
      <c r="AI3047">
        <v>11.666666666666666</v>
      </c>
      <c r="AJ3047">
        <v>12</v>
      </c>
      <c r="AM3047">
        <v>0</v>
      </c>
      <c r="AP3047">
        <v>37</v>
      </c>
    </row>
    <row r="3048" spans="1:42" x14ac:dyDescent="0.2">
      <c r="A3048" s="1" t="s">
        <v>46</v>
      </c>
      <c r="B3048">
        <v>5</v>
      </c>
      <c r="C3048" s="1" t="s">
        <v>2238</v>
      </c>
      <c r="D3048" s="2">
        <v>45910</v>
      </c>
      <c r="E3048" s="1" t="s">
        <v>2155</v>
      </c>
      <c r="F3048" s="1" t="s">
        <v>49</v>
      </c>
      <c r="G3048">
        <v>11</v>
      </c>
      <c r="H3048" t="s">
        <v>134</v>
      </c>
      <c r="I3048">
        <v>0</v>
      </c>
      <c r="J3048">
        <v>1000</v>
      </c>
      <c r="K3048" s="1" t="s">
        <v>49</v>
      </c>
      <c r="L3048">
        <v>4</v>
      </c>
      <c r="M3048">
        <v>176.01999999999998</v>
      </c>
      <c r="N3048">
        <v>5.28</v>
      </c>
      <c r="Q3048">
        <v>170.73999999999998</v>
      </c>
      <c r="R3048" s="1"/>
      <c r="V3048">
        <v>0</v>
      </c>
      <c r="W3048">
        <v>0</v>
      </c>
      <c r="AF3048">
        <v>0</v>
      </c>
      <c r="AG3048">
        <v>0</v>
      </c>
      <c r="AH3048">
        <v>0</v>
      </c>
      <c r="AI3048">
        <v>12</v>
      </c>
      <c r="AJ3048">
        <v>12</v>
      </c>
      <c r="AM3048">
        <v>0</v>
      </c>
      <c r="AP3048">
        <v>37</v>
      </c>
    </row>
    <row r="3049" spans="1:42" x14ac:dyDescent="0.2">
      <c r="A3049" s="1" t="s">
        <v>53</v>
      </c>
      <c r="B3049">
        <v>5</v>
      </c>
      <c r="C3049" s="1" t="s">
        <v>2376</v>
      </c>
      <c r="D3049" s="2">
        <v>45910</v>
      </c>
      <c r="E3049" s="1" t="s">
        <v>2155</v>
      </c>
      <c r="F3049" s="1" t="s">
        <v>49</v>
      </c>
      <c r="G3049">
        <v>14</v>
      </c>
      <c r="H3049">
        <v>5</v>
      </c>
      <c r="I3049">
        <v>0</v>
      </c>
      <c r="J3049">
        <v>2000</v>
      </c>
      <c r="K3049" s="1" t="s">
        <v>49</v>
      </c>
      <c r="L3049">
        <v>12</v>
      </c>
      <c r="M3049">
        <v>555.68999999999994</v>
      </c>
      <c r="N3049">
        <v>15.600000000000001</v>
      </c>
      <c r="Q3049">
        <v>540.08999999999992</v>
      </c>
      <c r="R3049" s="1"/>
      <c r="V3049">
        <v>0</v>
      </c>
      <c r="W3049">
        <v>0</v>
      </c>
      <c r="AF3049">
        <v>0</v>
      </c>
      <c r="AG3049">
        <v>0</v>
      </c>
      <c r="AH3049">
        <v>0</v>
      </c>
      <c r="AI3049">
        <v>12</v>
      </c>
      <c r="AJ3049">
        <v>12</v>
      </c>
      <c r="AM3049">
        <v>0</v>
      </c>
      <c r="AP3049">
        <v>37</v>
      </c>
    </row>
    <row r="3050" spans="1:42" x14ac:dyDescent="0.2">
      <c r="A3050" s="1" t="s">
        <v>46</v>
      </c>
      <c r="B3050">
        <v>1</v>
      </c>
      <c r="C3050" s="1" t="s">
        <v>2381</v>
      </c>
      <c r="D3050" s="2">
        <v>45911</v>
      </c>
      <c r="E3050" s="1" t="s">
        <v>2155</v>
      </c>
      <c r="F3050" s="1" t="s">
        <v>49</v>
      </c>
      <c r="G3050">
        <v>3.5</v>
      </c>
      <c r="H3050" t="s">
        <v>76</v>
      </c>
      <c r="I3050">
        <v>0</v>
      </c>
      <c r="J3050">
        <v>500</v>
      </c>
      <c r="K3050" s="1" t="s">
        <v>49</v>
      </c>
      <c r="L3050">
        <v>8</v>
      </c>
      <c r="M3050">
        <v>120.03999999999999</v>
      </c>
      <c r="N3050">
        <v>2.4</v>
      </c>
      <c r="O3050">
        <v>22.5</v>
      </c>
      <c r="Q3050">
        <v>117.63999999999999</v>
      </c>
      <c r="R3050" s="1"/>
      <c r="V3050">
        <v>0</v>
      </c>
      <c r="W3050">
        <v>0</v>
      </c>
      <c r="AF3050">
        <v>0</v>
      </c>
      <c r="AG3050">
        <v>0</v>
      </c>
      <c r="AH3050">
        <v>0</v>
      </c>
      <c r="AI3050">
        <v>12</v>
      </c>
      <c r="AJ3050">
        <v>12</v>
      </c>
      <c r="AL3050">
        <v>2012.5</v>
      </c>
      <c r="AM3050">
        <v>0</v>
      </c>
      <c r="AN3050">
        <v>1900</v>
      </c>
      <c r="AP3050">
        <v>37</v>
      </c>
    </row>
    <row r="3051" spans="1:42" x14ac:dyDescent="0.2">
      <c r="A3051" s="1" t="s">
        <v>53</v>
      </c>
      <c r="B3051">
        <v>1</v>
      </c>
      <c r="C3051" s="1" t="s">
        <v>2381</v>
      </c>
      <c r="D3051" s="2">
        <v>45911</v>
      </c>
      <c r="E3051" s="1" t="s">
        <v>2155</v>
      </c>
      <c r="F3051" s="1" t="s">
        <v>49</v>
      </c>
      <c r="G3051">
        <v>3.5</v>
      </c>
      <c r="H3051" t="s">
        <v>76</v>
      </c>
      <c r="I3051">
        <v>0</v>
      </c>
      <c r="J3051">
        <v>500</v>
      </c>
      <c r="K3051" s="1" t="s">
        <v>49</v>
      </c>
      <c r="L3051">
        <v>2</v>
      </c>
      <c r="M3051">
        <v>26.299999999999997</v>
      </c>
      <c r="N3051">
        <v>0.6</v>
      </c>
      <c r="O3051">
        <v>37.5</v>
      </c>
      <c r="Q3051">
        <v>25.699999999999996</v>
      </c>
      <c r="R3051" s="1"/>
      <c r="V3051">
        <v>0</v>
      </c>
      <c r="W3051">
        <v>0</v>
      </c>
      <c r="Z3051">
        <v>420</v>
      </c>
      <c r="AF3051">
        <v>420</v>
      </c>
      <c r="AG3051">
        <v>7</v>
      </c>
      <c r="AH3051">
        <v>7</v>
      </c>
      <c r="AI3051">
        <v>5</v>
      </c>
      <c r="AJ3051">
        <v>12</v>
      </c>
      <c r="AM3051">
        <v>0</v>
      </c>
      <c r="AN3051">
        <v>1900</v>
      </c>
      <c r="AP3051">
        <v>37</v>
      </c>
    </row>
    <row r="3052" spans="1:42" x14ac:dyDescent="0.2">
      <c r="A3052" s="1" t="s">
        <v>46</v>
      </c>
      <c r="B3052">
        <v>2</v>
      </c>
      <c r="C3052" s="1" t="s">
        <v>2377</v>
      </c>
      <c r="D3052" s="2">
        <v>45911</v>
      </c>
      <c r="E3052" s="1" t="s">
        <v>2155</v>
      </c>
      <c r="F3052" s="1" t="s">
        <v>49</v>
      </c>
      <c r="G3052">
        <v>4</v>
      </c>
      <c r="H3052" t="s">
        <v>134</v>
      </c>
      <c r="I3052">
        <v>0</v>
      </c>
      <c r="J3052">
        <v>600</v>
      </c>
      <c r="K3052" s="1" t="s">
        <v>49</v>
      </c>
      <c r="L3052">
        <v>9</v>
      </c>
      <c r="M3052">
        <v>116.66000000000001</v>
      </c>
      <c r="N3052">
        <v>3.6</v>
      </c>
      <c r="Q3052">
        <v>113.06000000000002</v>
      </c>
      <c r="R3052" s="1"/>
      <c r="V3052">
        <v>0</v>
      </c>
      <c r="W3052">
        <v>0</v>
      </c>
      <c r="Z3052">
        <v>90</v>
      </c>
      <c r="AF3052">
        <v>90</v>
      </c>
      <c r="AG3052">
        <v>1.5</v>
      </c>
      <c r="AH3052">
        <v>1.5</v>
      </c>
      <c r="AI3052">
        <v>10.5</v>
      </c>
      <c r="AJ3052">
        <v>12</v>
      </c>
      <c r="AM3052">
        <v>0</v>
      </c>
      <c r="AP3052">
        <v>37</v>
      </c>
    </row>
    <row r="3053" spans="1:42" x14ac:dyDescent="0.2">
      <c r="A3053" s="1" t="s">
        <v>53</v>
      </c>
      <c r="B3053">
        <v>2</v>
      </c>
      <c r="C3053" s="1" t="s">
        <v>2377</v>
      </c>
      <c r="D3053" s="2">
        <v>45911</v>
      </c>
      <c r="E3053" s="1" t="s">
        <v>2155</v>
      </c>
      <c r="F3053" s="1" t="s">
        <v>49</v>
      </c>
      <c r="G3053">
        <v>4</v>
      </c>
      <c r="H3053" t="s">
        <v>134</v>
      </c>
      <c r="I3053">
        <v>0</v>
      </c>
      <c r="J3053">
        <v>600</v>
      </c>
      <c r="K3053" s="1" t="s">
        <v>49</v>
      </c>
      <c r="L3053">
        <v>10</v>
      </c>
      <c r="M3053">
        <v>152.12</v>
      </c>
      <c r="N3053">
        <v>4</v>
      </c>
      <c r="Q3053">
        <v>148.12</v>
      </c>
      <c r="R3053" s="1"/>
      <c r="V3053">
        <v>0</v>
      </c>
      <c r="W3053">
        <v>0</v>
      </c>
      <c r="AF3053">
        <v>0</v>
      </c>
      <c r="AG3053">
        <v>0</v>
      </c>
      <c r="AH3053">
        <v>0</v>
      </c>
      <c r="AI3053">
        <v>12</v>
      </c>
      <c r="AJ3053">
        <v>12</v>
      </c>
      <c r="AM3053">
        <v>0</v>
      </c>
      <c r="AP3053">
        <v>37</v>
      </c>
    </row>
    <row r="3054" spans="1:42" x14ac:dyDescent="0.2">
      <c r="A3054" s="1" t="s">
        <v>46</v>
      </c>
      <c r="B3054">
        <v>3</v>
      </c>
      <c r="C3054" s="1" t="s">
        <v>2413</v>
      </c>
      <c r="D3054" s="2">
        <v>45911</v>
      </c>
      <c r="E3054" s="1" t="s">
        <v>2155</v>
      </c>
      <c r="F3054" s="1" t="s">
        <v>49</v>
      </c>
      <c r="G3054">
        <v>9</v>
      </c>
      <c r="H3054" t="s">
        <v>134</v>
      </c>
      <c r="I3054">
        <v>0</v>
      </c>
      <c r="J3054">
        <v>1500</v>
      </c>
      <c r="K3054" s="1" t="s">
        <v>49</v>
      </c>
      <c r="L3054">
        <v>9</v>
      </c>
      <c r="M3054">
        <v>353.24</v>
      </c>
      <c r="N3054">
        <v>9</v>
      </c>
      <c r="Q3054">
        <v>344.24</v>
      </c>
      <c r="R3054" s="1"/>
      <c r="V3054">
        <v>0</v>
      </c>
      <c r="W3054">
        <v>0</v>
      </c>
      <c r="AF3054">
        <v>0</v>
      </c>
      <c r="AG3054">
        <v>0</v>
      </c>
      <c r="AH3054">
        <v>0</v>
      </c>
      <c r="AI3054">
        <v>12</v>
      </c>
      <c r="AJ3054">
        <v>12</v>
      </c>
      <c r="AM3054">
        <v>0</v>
      </c>
      <c r="AP3054">
        <v>37</v>
      </c>
    </row>
    <row r="3055" spans="1:42" x14ac:dyDescent="0.2">
      <c r="A3055" s="1" t="s">
        <v>53</v>
      </c>
      <c r="B3055">
        <v>3</v>
      </c>
      <c r="C3055" s="1" t="s">
        <v>2413</v>
      </c>
      <c r="D3055" s="2">
        <v>45911</v>
      </c>
      <c r="E3055" s="1" t="s">
        <v>2155</v>
      </c>
      <c r="F3055" s="1" t="s">
        <v>49</v>
      </c>
      <c r="G3055">
        <v>9</v>
      </c>
      <c r="H3055" t="s">
        <v>134</v>
      </c>
      <c r="I3055">
        <v>0</v>
      </c>
      <c r="J3055">
        <v>1500</v>
      </c>
      <c r="K3055" s="1" t="s">
        <v>49</v>
      </c>
      <c r="L3055">
        <v>10</v>
      </c>
      <c r="M3055">
        <v>327.85</v>
      </c>
      <c r="N3055">
        <v>9</v>
      </c>
      <c r="Q3055">
        <v>318.85000000000002</v>
      </c>
      <c r="R3055" s="1"/>
      <c r="V3055">
        <v>0</v>
      </c>
      <c r="W3055">
        <v>0</v>
      </c>
      <c r="AF3055">
        <v>0</v>
      </c>
      <c r="AG3055">
        <v>0</v>
      </c>
      <c r="AH3055">
        <v>0</v>
      </c>
      <c r="AI3055">
        <v>12</v>
      </c>
      <c r="AJ3055">
        <v>12</v>
      </c>
      <c r="AM3055">
        <v>0</v>
      </c>
      <c r="AP3055">
        <v>37</v>
      </c>
    </row>
    <row r="3056" spans="1:42" x14ac:dyDescent="0.2">
      <c r="A3056" s="1" t="s">
        <v>46</v>
      </c>
      <c r="B3056">
        <v>4</v>
      </c>
      <c r="C3056" s="1" t="s">
        <v>2388</v>
      </c>
      <c r="D3056" s="2">
        <v>45911</v>
      </c>
      <c r="E3056" s="1" t="s">
        <v>658</v>
      </c>
      <c r="F3056" s="1" t="s">
        <v>49</v>
      </c>
      <c r="G3056">
        <v>16</v>
      </c>
      <c r="H3056" t="s">
        <v>134</v>
      </c>
      <c r="I3056" t="s">
        <v>135</v>
      </c>
      <c r="J3056">
        <v>1000</v>
      </c>
      <c r="K3056" s="1" t="s">
        <v>49</v>
      </c>
      <c r="L3056">
        <v>13</v>
      </c>
      <c r="M3056">
        <v>648.99999999999989</v>
      </c>
      <c r="N3056">
        <v>24.7</v>
      </c>
      <c r="Q3056">
        <v>624.29999999999984</v>
      </c>
      <c r="R3056" s="1"/>
      <c r="V3056">
        <v>0</v>
      </c>
      <c r="W3056">
        <v>0</v>
      </c>
      <c r="AF3056">
        <v>0</v>
      </c>
      <c r="AG3056">
        <v>0</v>
      </c>
      <c r="AH3056">
        <v>0</v>
      </c>
      <c r="AI3056">
        <v>12</v>
      </c>
      <c r="AJ3056">
        <v>12</v>
      </c>
      <c r="AM3056">
        <v>0</v>
      </c>
      <c r="AP3056">
        <v>37</v>
      </c>
    </row>
    <row r="3057" spans="1:42" x14ac:dyDescent="0.2">
      <c r="A3057" s="1" t="s">
        <v>46</v>
      </c>
      <c r="B3057">
        <v>4</v>
      </c>
      <c r="C3057" s="1" t="s">
        <v>2414</v>
      </c>
      <c r="D3057" s="2">
        <v>45911</v>
      </c>
      <c r="E3057" s="1" t="s">
        <v>2415</v>
      </c>
      <c r="F3057" s="1" t="s">
        <v>49</v>
      </c>
      <c r="G3057">
        <v>16</v>
      </c>
      <c r="H3057" t="s">
        <v>93</v>
      </c>
      <c r="I3057" t="s">
        <v>49</v>
      </c>
      <c r="J3057">
        <v>100</v>
      </c>
      <c r="K3057" s="1" t="s">
        <v>49</v>
      </c>
      <c r="L3057">
        <v>2</v>
      </c>
      <c r="M3057">
        <v>99.419999999999987</v>
      </c>
      <c r="N3057">
        <v>3.8</v>
      </c>
      <c r="Q3057">
        <v>95.61999999999999</v>
      </c>
      <c r="R3057" s="1"/>
      <c r="V3057">
        <v>0</v>
      </c>
      <c r="W3057">
        <v>0</v>
      </c>
      <c r="AF3057">
        <v>0</v>
      </c>
      <c r="AG3057">
        <v>0</v>
      </c>
      <c r="AH3057">
        <v>0</v>
      </c>
      <c r="AI3057">
        <v>12</v>
      </c>
      <c r="AJ3057">
        <v>12</v>
      </c>
      <c r="AM3057">
        <v>0</v>
      </c>
      <c r="AP3057">
        <v>37</v>
      </c>
    </row>
    <row r="3058" spans="1:42" x14ac:dyDescent="0.2">
      <c r="A3058" s="1" t="s">
        <v>53</v>
      </c>
      <c r="B3058">
        <v>4</v>
      </c>
      <c r="C3058" s="1" t="s">
        <v>2388</v>
      </c>
      <c r="D3058" s="2">
        <v>45911</v>
      </c>
      <c r="E3058" s="1" t="s">
        <v>658</v>
      </c>
      <c r="F3058" s="1" t="s">
        <v>49</v>
      </c>
      <c r="G3058">
        <v>16</v>
      </c>
      <c r="H3058" t="s">
        <v>134</v>
      </c>
      <c r="I3058" t="s">
        <v>135</v>
      </c>
      <c r="J3058">
        <v>1000</v>
      </c>
      <c r="K3058" s="1" t="s">
        <v>49</v>
      </c>
      <c r="L3058">
        <v>4</v>
      </c>
      <c r="M3058">
        <v>154.76999999999998</v>
      </c>
      <c r="N3058">
        <v>7.6</v>
      </c>
      <c r="Q3058">
        <v>147.16999999999999</v>
      </c>
      <c r="R3058" s="1"/>
      <c r="S3058">
        <v>50</v>
      </c>
      <c r="V3058">
        <v>50</v>
      </c>
      <c r="W3058">
        <v>0.83333333333333348</v>
      </c>
      <c r="AF3058">
        <v>0</v>
      </c>
      <c r="AG3058">
        <v>0</v>
      </c>
      <c r="AH3058">
        <v>0.83333333333333348</v>
      </c>
      <c r="AI3058">
        <v>11.166666666666666</v>
      </c>
      <c r="AJ3058">
        <v>12</v>
      </c>
      <c r="AM3058">
        <v>0</v>
      </c>
      <c r="AP3058">
        <v>37</v>
      </c>
    </row>
    <row r="3059" spans="1:42" x14ac:dyDescent="0.2">
      <c r="A3059" s="1" t="s">
        <v>53</v>
      </c>
      <c r="B3059">
        <v>4</v>
      </c>
      <c r="C3059" s="1" t="s">
        <v>2416</v>
      </c>
      <c r="D3059" s="2">
        <v>45911</v>
      </c>
      <c r="E3059" s="1" t="s">
        <v>51</v>
      </c>
      <c r="F3059" s="1"/>
      <c r="G3059">
        <v>26</v>
      </c>
      <c r="H3059">
        <v>5</v>
      </c>
      <c r="K3059" s="1" t="s">
        <v>49</v>
      </c>
      <c r="L3059">
        <v>4</v>
      </c>
      <c r="M3059">
        <v>129.64999999999998</v>
      </c>
      <c r="N3059">
        <v>12</v>
      </c>
      <c r="Q3059">
        <v>117.64999999999998</v>
      </c>
      <c r="R3059" s="1"/>
      <c r="V3059">
        <v>0</v>
      </c>
      <c r="W3059">
        <v>0</v>
      </c>
      <c r="AF3059">
        <v>0</v>
      </c>
      <c r="AG3059">
        <v>0</v>
      </c>
      <c r="AH3059">
        <v>0</v>
      </c>
      <c r="AI3059">
        <v>12</v>
      </c>
      <c r="AJ3059">
        <v>12</v>
      </c>
      <c r="AM3059">
        <v>0</v>
      </c>
      <c r="AP3059">
        <v>37</v>
      </c>
    </row>
    <row r="3060" spans="1:42" x14ac:dyDescent="0.2">
      <c r="A3060" s="1" t="s">
        <v>53</v>
      </c>
      <c r="B3060">
        <v>4</v>
      </c>
      <c r="C3060" s="1" t="s">
        <v>2417</v>
      </c>
      <c r="D3060" s="2">
        <v>45911</v>
      </c>
      <c r="E3060" s="1" t="s">
        <v>2418</v>
      </c>
      <c r="F3060" s="1" t="s">
        <v>49</v>
      </c>
      <c r="G3060">
        <v>26</v>
      </c>
      <c r="H3060">
        <v>10</v>
      </c>
      <c r="I3060">
        <v>0</v>
      </c>
      <c r="J3060">
        <v>100</v>
      </c>
      <c r="K3060" s="1" t="s">
        <v>49</v>
      </c>
      <c r="L3060">
        <v>2</v>
      </c>
      <c r="M3060">
        <v>111.46000000000001</v>
      </c>
      <c r="N3060">
        <v>9</v>
      </c>
      <c r="Q3060">
        <v>102.46000000000001</v>
      </c>
      <c r="R3060" s="1"/>
      <c r="V3060">
        <v>0</v>
      </c>
      <c r="W3060">
        <v>0</v>
      </c>
      <c r="AF3060">
        <v>0</v>
      </c>
      <c r="AG3060">
        <v>0</v>
      </c>
      <c r="AH3060">
        <v>0</v>
      </c>
      <c r="AI3060">
        <v>12</v>
      </c>
      <c r="AJ3060">
        <v>12</v>
      </c>
      <c r="AM3060">
        <v>0</v>
      </c>
      <c r="AP3060">
        <v>37</v>
      </c>
    </row>
    <row r="3061" spans="1:42" x14ac:dyDescent="0.2">
      <c r="A3061" s="1" t="s">
        <v>53</v>
      </c>
      <c r="B3061">
        <v>4</v>
      </c>
      <c r="C3061" s="1" t="s">
        <v>2419</v>
      </c>
      <c r="D3061" s="2">
        <v>45911</v>
      </c>
      <c r="E3061" s="1" t="s">
        <v>824</v>
      </c>
      <c r="F3061" s="1" t="s">
        <v>49</v>
      </c>
      <c r="G3061">
        <v>26</v>
      </c>
      <c r="H3061">
        <v>10</v>
      </c>
      <c r="I3061">
        <v>0</v>
      </c>
      <c r="J3061">
        <v>100</v>
      </c>
      <c r="K3061" s="1" t="s">
        <v>49</v>
      </c>
      <c r="L3061">
        <v>3</v>
      </c>
      <c r="M3061">
        <v>97.110000000000014</v>
      </c>
      <c r="N3061">
        <v>6</v>
      </c>
      <c r="Q3061">
        <v>91.110000000000014</v>
      </c>
      <c r="R3061" s="1"/>
      <c r="V3061">
        <v>0</v>
      </c>
      <c r="W3061">
        <v>0</v>
      </c>
      <c r="AF3061">
        <v>0</v>
      </c>
      <c r="AG3061">
        <v>0</v>
      </c>
      <c r="AH3061">
        <v>0</v>
      </c>
      <c r="AI3061">
        <v>12</v>
      </c>
      <c r="AJ3061">
        <v>12</v>
      </c>
      <c r="AM3061">
        <v>0</v>
      </c>
      <c r="AP3061">
        <v>37</v>
      </c>
    </row>
    <row r="3062" spans="1:42" x14ac:dyDescent="0.2">
      <c r="A3062" s="1" t="s">
        <v>53</v>
      </c>
      <c r="B3062">
        <v>4</v>
      </c>
      <c r="C3062" s="1" t="s">
        <v>2420</v>
      </c>
      <c r="D3062" s="2">
        <v>45911</v>
      </c>
      <c r="E3062" s="1" t="s">
        <v>658</v>
      </c>
      <c r="F3062" s="1" t="s">
        <v>49</v>
      </c>
      <c r="G3062">
        <v>18</v>
      </c>
      <c r="H3062" t="s">
        <v>134</v>
      </c>
      <c r="I3062" t="s">
        <v>135</v>
      </c>
      <c r="J3062">
        <v>1000</v>
      </c>
      <c r="K3062" s="1" t="s">
        <v>49</v>
      </c>
      <c r="L3062">
        <v>5</v>
      </c>
      <c r="M3062">
        <v>195.8</v>
      </c>
      <c r="N3062">
        <v>9</v>
      </c>
      <c r="Q3062">
        <v>186.8</v>
      </c>
      <c r="R3062" s="1"/>
      <c r="V3062">
        <v>0</v>
      </c>
      <c r="W3062">
        <v>0</v>
      </c>
      <c r="AF3062">
        <v>0</v>
      </c>
      <c r="AG3062">
        <v>0</v>
      </c>
      <c r="AH3062">
        <v>0</v>
      </c>
      <c r="AI3062">
        <v>12</v>
      </c>
      <c r="AJ3062">
        <v>12</v>
      </c>
      <c r="AM3062">
        <v>0</v>
      </c>
      <c r="AP3062">
        <v>37</v>
      </c>
    </row>
    <row r="3063" spans="1:42" x14ac:dyDescent="0.2">
      <c r="A3063" s="1" t="s">
        <v>46</v>
      </c>
      <c r="B3063">
        <v>5</v>
      </c>
      <c r="C3063" s="1" t="s">
        <v>2351</v>
      </c>
      <c r="D3063" s="2">
        <v>45911</v>
      </c>
      <c r="E3063" s="1" t="s">
        <v>2155</v>
      </c>
      <c r="F3063" s="1" t="s">
        <v>49</v>
      </c>
      <c r="G3063">
        <v>11</v>
      </c>
      <c r="H3063" t="s">
        <v>134</v>
      </c>
      <c r="I3063">
        <v>0</v>
      </c>
      <c r="J3063">
        <v>500</v>
      </c>
      <c r="K3063" s="1" t="s">
        <v>49</v>
      </c>
      <c r="L3063">
        <v>8</v>
      </c>
      <c r="M3063">
        <v>385.71000000000004</v>
      </c>
      <c r="N3063">
        <v>10.56</v>
      </c>
      <c r="Q3063">
        <v>375.15000000000003</v>
      </c>
      <c r="R3063" s="1"/>
      <c r="S3063">
        <v>10</v>
      </c>
      <c r="V3063">
        <v>10</v>
      </c>
      <c r="W3063">
        <v>0.16666666666666666</v>
      </c>
      <c r="Z3063">
        <v>45</v>
      </c>
      <c r="AF3063">
        <v>45</v>
      </c>
      <c r="AG3063">
        <v>0.75</v>
      </c>
      <c r="AH3063">
        <v>0.91666666666666652</v>
      </c>
      <c r="AI3063">
        <v>11.083333333333334</v>
      </c>
      <c r="AJ3063">
        <v>12</v>
      </c>
      <c r="AM3063">
        <v>0</v>
      </c>
      <c r="AP3063">
        <v>37</v>
      </c>
    </row>
    <row r="3064" spans="1:42" x14ac:dyDescent="0.2">
      <c r="A3064" s="1" t="s">
        <v>46</v>
      </c>
      <c r="B3064">
        <v>5</v>
      </c>
      <c r="C3064" s="1" t="s">
        <v>2421</v>
      </c>
      <c r="D3064" s="2">
        <v>45911</v>
      </c>
      <c r="E3064" s="1" t="s">
        <v>2155</v>
      </c>
      <c r="F3064" s="1" t="s">
        <v>49</v>
      </c>
      <c r="G3064">
        <v>12</v>
      </c>
      <c r="H3064">
        <v>5</v>
      </c>
      <c r="I3064">
        <v>0</v>
      </c>
      <c r="J3064">
        <v>1000</v>
      </c>
      <c r="K3064" s="1" t="s">
        <v>49</v>
      </c>
      <c r="L3064">
        <v>3</v>
      </c>
      <c r="M3064">
        <v>150.81</v>
      </c>
      <c r="N3064">
        <v>5.25</v>
      </c>
      <c r="Q3064">
        <v>145.56</v>
      </c>
      <c r="R3064" s="1"/>
      <c r="V3064">
        <v>0</v>
      </c>
      <c r="W3064">
        <v>0</v>
      </c>
      <c r="AF3064">
        <v>0</v>
      </c>
      <c r="AG3064">
        <v>0</v>
      </c>
      <c r="AH3064">
        <v>0</v>
      </c>
      <c r="AI3064">
        <v>12</v>
      </c>
      <c r="AJ3064">
        <v>12</v>
      </c>
      <c r="AM3064">
        <v>0</v>
      </c>
      <c r="AP3064">
        <v>37</v>
      </c>
    </row>
    <row r="3065" spans="1:42" x14ac:dyDescent="0.2">
      <c r="A3065" s="1" t="s">
        <v>53</v>
      </c>
      <c r="B3065">
        <v>5</v>
      </c>
      <c r="C3065" s="1" t="s">
        <v>2421</v>
      </c>
      <c r="D3065" s="2">
        <v>45911</v>
      </c>
      <c r="E3065" s="1" t="s">
        <v>2155</v>
      </c>
      <c r="F3065" s="1" t="s">
        <v>49</v>
      </c>
      <c r="G3065">
        <v>12</v>
      </c>
      <c r="H3065">
        <v>5</v>
      </c>
      <c r="I3065">
        <v>0</v>
      </c>
      <c r="J3065">
        <v>1000</v>
      </c>
      <c r="K3065" s="1" t="s">
        <v>49</v>
      </c>
      <c r="L3065">
        <v>13</v>
      </c>
      <c r="M3065">
        <v>566.8599999999999</v>
      </c>
      <c r="N3065">
        <v>15.6</v>
      </c>
      <c r="Q3065">
        <v>551.25999999999988</v>
      </c>
      <c r="R3065" s="1"/>
      <c r="V3065">
        <v>0</v>
      </c>
      <c r="W3065">
        <v>0</v>
      </c>
      <c r="AF3065">
        <v>0</v>
      </c>
      <c r="AG3065">
        <v>0</v>
      </c>
      <c r="AH3065">
        <v>0</v>
      </c>
      <c r="AI3065">
        <v>12</v>
      </c>
      <c r="AJ3065">
        <v>12</v>
      </c>
      <c r="AM3065">
        <v>0</v>
      </c>
      <c r="AP3065">
        <v>37</v>
      </c>
    </row>
    <row r="3066" spans="1:42" x14ac:dyDescent="0.2">
      <c r="A3066" s="1" t="s">
        <v>46</v>
      </c>
      <c r="B3066">
        <v>1</v>
      </c>
      <c r="C3066" s="1" t="s">
        <v>2381</v>
      </c>
      <c r="D3066" s="2">
        <v>45912</v>
      </c>
      <c r="E3066" s="1" t="s">
        <v>2155</v>
      </c>
      <c r="F3066" s="1" t="s">
        <v>49</v>
      </c>
      <c r="G3066">
        <v>3.5</v>
      </c>
      <c r="H3066" t="s">
        <v>76</v>
      </c>
      <c r="I3066" t="s">
        <v>49</v>
      </c>
      <c r="J3066">
        <v>500</v>
      </c>
      <c r="K3066" s="1" t="s">
        <v>49</v>
      </c>
      <c r="L3066">
        <v>2</v>
      </c>
      <c r="M3066">
        <v>18.36</v>
      </c>
      <c r="N3066">
        <v>0.6</v>
      </c>
      <c r="O3066">
        <v>17</v>
      </c>
      <c r="Q3066">
        <v>17.759999999999998</v>
      </c>
      <c r="R3066" s="1"/>
      <c r="U3066">
        <v>480</v>
      </c>
      <c r="V3066">
        <v>480</v>
      </c>
      <c r="W3066">
        <v>8</v>
      </c>
      <c r="AF3066">
        <v>0</v>
      </c>
      <c r="AG3066">
        <v>0</v>
      </c>
      <c r="AH3066">
        <v>8</v>
      </c>
      <c r="AI3066">
        <v>4</v>
      </c>
      <c r="AJ3066">
        <v>12</v>
      </c>
      <c r="AL3066">
        <v>2016</v>
      </c>
      <c r="AM3066">
        <v>0</v>
      </c>
      <c r="AP3066">
        <v>37</v>
      </c>
    </row>
    <row r="3067" spans="1:42" x14ac:dyDescent="0.2">
      <c r="A3067" s="1" t="s">
        <v>53</v>
      </c>
      <c r="B3067">
        <v>1</v>
      </c>
      <c r="C3067" s="1" t="s">
        <v>2381</v>
      </c>
      <c r="D3067" s="2">
        <v>45912</v>
      </c>
      <c r="E3067" s="1" t="s">
        <v>2155</v>
      </c>
      <c r="F3067" s="1" t="s">
        <v>49</v>
      </c>
      <c r="G3067">
        <v>3.5</v>
      </c>
      <c r="H3067" t="s">
        <v>76</v>
      </c>
      <c r="I3067" t="s">
        <v>49</v>
      </c>
      <c r="J3067">
        <v>500</v>
      </c>
      <c r="K3067" s="1" t="s">
        <v>49</v>
      </c>
      <c r="L3067">
        <v>10</v>
      </c>
      <c r="M3067">
        <v>142.61000000000001</v>
      </c>
      <c r="N3067">
        <v>3</v>
      </c>
      <c r="O3067">
        <v>21</v>
      </c>
      <c r="Q3067">
        <v>139.61000000000001</v>
      </c>
      <c r="R3067" s="1"/>
      <c r="V3067">
        <v>0</v>
      </c>
      <c r="W3067">
        <v>0</v>
      </c>
      <c r="AF3067">
        <v>0</v>
      </c>
      <c r="AG3067">
        <v>0</v>
      </c>
      <c r="AH3067">
        <v>0</v>
      </c>
      <c r="AI3067">
        <v>12</v>
      </c>
      <c r="AJ3067">
        <v>12</v>
      </c>
      <c r="AM3067">
        <v>0</v>
      </c>
      <c r="AP3067">
        <v>37</v>
      </c>
    </row>
    <row r="3068" spans="1:42" x14ac:dyDescent="0.2">
      <c r="A3068" s="1" t="s">
        <v>46</v>
      </c>
      <c r="B3068">
        <v>2</v>
      </c>
      <c r="C3068" s="1" t="s">
        <v>2377</v>
      </c>
      <c r="D3068" s="2">
        <v>45912</v>
      </c>
      <c r="E3068" s="1" t="s">
        <v>2155</v>
      </c>
      <c r="F3068" s="1" t="s">
        <v>49</v>
      </c>
      <c r="G3068">
        <v>4</v>
      </c>
      <c r="H3068" t="s">
        <v>134</v>
      </c>
      <c r="I3068" t="s">
        <v>49</v>
      </c>
      <c r="J3068">
        <v>600</v>
      </c>
      <c r="K3068" s="1" t="s">
        <v>49</v>
      </c>
      <c r="L3068">
        <v>11</v>
      </c>
      <c r="M3068">
        <v>173.44</v>
      </c>
      <c r="N3068">
        <v>4.4000000000000004</v>
      </c>
      <c r="Q3068">
        <v>169.04</v>
      </c>
      <c r="R3068" s="1"/>
      <c r="V3068">
        <v>0</v>
      </c>
      <c r="W3068">
        <v>0</v>
      </c>
      <c r="AF3068">
        <v>0</v>
      </c>
      <c r="AG3068">
        <v>0</v>
      </c>
      <c r="AH3068">
        <v>0</v>
      </c>
      <c r="AI3068">
        <v>12</v>
      </c>
      <c r="AJ3068">
        <v>12</v>
      </c>
      <c r="AM3068">
        <v>0</v>
      </c>
      <c r="AP3068">
        <v>37</v>
      </c>
    </row>
    <row r="3069" spans="1:42" x14ac:dyDescent="0.2">
      <c r="A3069" s="1" t="s">
        <v>53</v>
      </c>
      <c r="B3069">
        <v>2</v>
      </c>
      <c r="C3069" s="1" t="s">
        <v>2377</v>
      </c>
      <c r="D3069" s="2">
        <v>45912</v>
      </c>
      <c r="E3069" s="1" t="s">
        <v>2155</v>
      </c>
      <c r="F3069" s="1" t="s">
        <v>49</v>
      </c>
      <c r="G3069">
        <v>4</v>
      </c>
      <c r="H3069" t="s">
        <v>134</v>
      </c>
      <c r="I3069" t="s">
        <v>49</v>
      </c>
      <c r="J3069">
        <v>600</v>
      </c>
      <c r="K3069" s="1" t="s">
        <v>49</v>
      </c>
      <c r="L3069">
        <v>12</v>
      </c>
      <c r="M3069">
        <v>168.39000000000001</v>
      </c>
      <c r="N3069">
        <v>4.8000000000000007</v>
      </c>
      <c r="Q3069">
        <v>163.59</v>
      </c>
      <c r="R3069" s="1"/>
      <c r="V3069">
        <v>0</v>
      </c>
      <c r="W3069">
        <v>0</v>
      </c>
      <c r="AF3069">
        <v>0</v>
      </c>
      <c r="AG3069">
        <v>0</v>
      </c>
      <c r="AH3069">
        <v>0</v>
      </c>
      <c r="AI3069">
        <v>12</v>
      </c>
      <c r="AJ3069">
        <v>12</v>
      </c>
      <c r="AM3069">
        <v>0</v>
      </c>
      <c r="AP3069">
        <v>37</v>
      </c>
    </row>
    <row r="3070" spans="1:42" x14ac:dyDescent="0.2">
      <c r="A3070" s="1" t="s">
        <v>46</v>
      </c>
      <c r="B3070">
        <v>3</v>
      </c>
      <c r="C3070" s="1" t="s">
        <v>2413</v>
      </c>
      <c r="D3070" s="2">
        <v>45912</v>
      </c>
      <c r="E3070" s="1" t="s">
        <v>2155</v>
      </c>
      <c r="F3070" s="1" t="s">
        <v>49</v>
      </c>
      <c r="G3070">
        <v>9</v>
      </c>
      <c r="H3070" t="s">
        <v>134</v>
      </c>
      <c r="I3070" t="s">
        <v>49</v>
      </c>
      <c r="J3070">
        <v>1500</v>
      </c>
      <c r="K3070" s="1" t="s">
        <v>49</v>
      </c>
      <c r="L3070">
        <v>9</v>
      </c>
      <c r="M3070">
        <v>362.26</v>
      </c>
      <c r="N3070">
        <v>9.1</v>
      </c>
      <c r="Q3070">
        <v>353.15999999999997</v>
      </c>
      <c r="R3070" s="1"/>
      <c r="V3070">
        <v>0</v>
      </c>
      <c r="W3070">
        <v>0</v>
      </c>
      <c r="AF3070">
        <v>0</v>
      </c>
      <c r="AG3070">
        <v>0</v>
      </c>
      <c r="AH3070">
        <v>0</v>
      </c>
      <c r="AI3070">
        <v>12</v>
      </c>
      <c r="AJ3070">
        <v>12</v>
      </c>
      <c r="AM3070">
        <v>0</v>
      </c>
      <c r="AP3070">
        <v>37</v>
      </c>
    </row>
    <row r="3071" spans="1:42" x14ac:dyDescent="0.2">
      <c r="A3071" s="1" t="s">
        <v>53</v>
      </c>
      <c r="B3071">
        <v>3</v>
      </c>
      <c r="C3071" s="1" t="s">
        <v>2413</v>
      </c>
      <c r="D3071" s="2">
        <v>45912</v>
      </c>
      <c r="E3071" s="1" t="s">
        <v>2155</v>
      </c>
      <c r="F3071" s="1" t="s">
        <v>49</v>
      </c>
      <c r="G3071">
        <v>9</v>
      </c>
      <c r="H3071" t="s">
        <v>134</v>
      </c>
      <c r="I3071" t="s">
        <v>49</v>
      </c>
      <c r="J3071">
        <v>1500</v>
      </c>
      <c r="K3071" s="1" t="s">
        <v>49</v>
      </c>
      <c r="L3071">
        <v>11</v>
      </c>
      <c r="M3071">
        <v>349.03</v>
      </c>
      <c r="N3071">
        <v>11</v>
      </c>
      <c r="Q3071">
        <v>338.03</v>
      </c>
      <c r="R3071" s="1"/>
      <c r="V3071">
        <v>0</v>
      </c>
      <c r="W3071">
        <v>0</v>
      </c>
      <c r="AF3071">
        <v>0</v>
      </c>
      <c r="AG3071">
        <v>0</v>
      </c>
      <c r="AH3071">
        <v>0</v>
      </c>
      <c r="AI3071">
        <v>12</v>
      </c>
      <c r="AJ3071">
        <v>12</v>
      </c>
      <c r="AM3071">
        <v>0</v>
      </c>
      <c r="AP3071">
        <v>37</v>
      </c>
    </row>
    <row r="3072" spans="1:42" x14ac:dyDescent="0.2">
      <c r="A3072" s="1" t="s">
        <v>46</v>
      </c>
      <c r="B3072">
        <v>4</v>
      </c>
      <c r="C3072" s="1" t="s">
        <v>2420</v>
      </c>
      <c r="D3072" s="2">
        <v>45912</v>
      </c>
      <c r="E3072" s="1" t="s">
        <v>658</v>
      </c>
      <c r="F3072" s="1" t="s">
        <v>49</v>
      </c>
      <c r="G3072">
        <v>18</v>
      </c>
      <c r="H3072" t="s">
        <v>134</v>
      </c>
      <c r="I3072" t="s">
        <v>49</v>
      </c>
      <c r="J3072">
        <v>1000</v>
      </c>
      <c r="K3072" s="1" t="s">
        <v>49</v>
      </c>
      <c r="L3072">
        <v>15</v>
      </c>
      <c r="M3072">
        <v>722.87</v>
      </c>
      <c r="N3072">
        <v>27.409999999999997</v>
      </c>
      <c r="Q3072">
        <v>695.46</v>
      </c>
      <c r="R3072" s="1"/>
      <c r="V3072">
        <v>0</v>
      </c>
      <c r="W3072">
        <v>0</v>
      </c>
      <c r="AF3072">
        <v>0</v>
      </c>
      <c r="AG3072">
        <v>0</v>
      </c>
      <c r="AH3072">
        <v>0</v>
      </c>
      <c r="AI3072">
        <v>12</v>
      </c>
      <c r="AJ3072">
        <v>12</v>
      </c>
      <c r="AM3072">
        <v>0</v>
      </c>
      <c r="AP3072">
        <v>37</v>
      </c>
    </row>
    <row r="3073" spans="1:42" x14ac:dyDescent="0.2">
      <c r="A3073" s="1" t="s">
        <v>53</v>
      </c>
      <c r="B3073">
        <v>4</v>
      </c>
      <c r="C3073" s="1" t="s">
        <v>2420</v>
      </c>
      <c r="D3073" s="2">
        <v>45912</v>
      </c>
      <c r="E3073" s="1" t="s">
        <v>658</v>
      </c>
      <c r="F3073" s="1" t="s">
        <v>49</v>
      </c>
      <c r="G3073">
        <v>18</v>
      </c>
      <c r="H3073" t="s">
        <v>134</v>
      </c>
      <c r="I3073" t="s">
        <v>49</v>
      </c>
      <c r="J3073">
        <v>1000</v>
      </c>
      <c r="K3073" s="1" t="s">
        <v>49</v>
      </c>
      <c r="L3073">
        <v>6</v>
      </c>
      <c r="M3073">
        <v>269.90999999999997</v>
      </c>
      <c r="N3073">
        <v>12</v>
      </c>
      <c r="Q3073">
        <v>257.90999999999997</v>
      </c>
      <c r="R3073" s="1"/>
      <c r="S3073">
        <v>40</v>
      </c>
      <c r="V3073">
        <v>40</v>
      </c>
      <c r="W3073">
        <v>0.66666666666666663</v>
      </c>
      <c r="AF3073">
        <v>0</v>
      </c>
      <c r="AG3073">
        <v>0</v>
      </c>
      <c r="AH3073">
        <v>0.66666666666666663</v>
      </c>
      <c r="AI3073">
        <v>11.333333333333334</v>
      </c>
      <c r="AJ3073">
        <v>12</v>
      </c>
      <c r="AM3073">
        <v>0</v>
      </c>
      <c r="AP3073">
        <v>37</v>
      </c>
    </row>
    <row r="3074" spans="1:42" x14ac:dyDescent="0.2">
      <c r="A3074" s="1" t="s">
        <v>53</v>
      </c>
      <c r="B3074">
        <v>4</v>
      </c>
      <c r="C3074" s="1" t="s">
        <v>2422</v>
      </c>
      <c r="D3074" s="2">
        <v>45912</v>
      </c>
      <c r="E3074" s="1" t="s">
        <v>620</v>
      </c>
      <c r="F3074" s="1" t="s">
        <v>49</v>
      </c>
      <c r="G3074">
        <v>20</v>
      </c>
      <c r="H3074">
        <v>8</v>
      </c>
      <c r="I3074" t="s">
        <v>49</v>
      </c>
      <c r="J3074">
        <v>375</v>
      </c>
      <c r="K3074" s="1" t="s">
        <v>49</v>
      </c>
      <c r="L3074">
        <v>8</v>
      </c>
      <c r="M3074">
        <v>389.36</v>
      </c>
      <c r="N3074">
        <v>17.68</v>
      </c>
      <c r="Q3074">
        <v>371.68</v>
      </c>
      <c r="R3074" s="1"/>
      <c r="V3074">
        <v>0</v>
      </c>
      <c r="W3074">
        <v>0</v>
      </c>
      <c r="AF3074">
        <v>0</v>
      </c>
      <c r="AG3074">
        <v>0</v>
      </c>
      <c r="AH3074">
        <v>0</v>
      </c>
      <c r="AI3074">
        <v>12</v>
      </c>
      <c r="AJ3074">
        <v>12</v>
      </c>
      <c r="AM3074">
        <v>0</v>
      </c>
      <c r="AP3074">
        <v>37</v>
      </c>
    </row>
    <row r="3075" spans="1:42" x14ac:dyDescent="0.2">
      <c r="A3075" s="1" t="s">
        <v>53</v>
      </c>
      <c r="B3075">
        <v>4</v>
      </c>
      <c r="C3075" s="1" t="s">
        <v>2423</v>
      </c>
      <c r="D3075" s="2">
        <v>45912</v>
      </c>
      <c r="E3075" s="1" t="s">
        <v>620</v>
      </c>
      <c r="F3075" s="1" t="s">
        <v>49</v>
      </c>
      <c r="G3075">
        <v>22</v>
      </c>
      <c r="H3075">
        <v>8</v>
      </c>
      <c r="I3075" t="s">
        <v>49</v>
      </c>
      <c r="J3075">
        <v>375</v>
      </c>
      <c r="K3075" s="1" t="s">
        <v>49</v>
      </c>
      <c r="L3075">
        <v>2</v>
      </c>
      <c r="M3075">
        <v>75.180000000000007</v>
      </c>
      <c r="N3075">
        <v>5.6</v>
      </c>
      <c r="Q3075">
        <v>69.580000000000013</v>
      </c>
      <c r="R3075" s="1"/>
      <c r="V3075">
        <v>0</v>
      </c>
      <c r="W3075">
        <v>0</v>
      </c>
      <c r="AF3075">
        <v>0</v>
      </c>
      <c r="AG3075">
        <v>0</v>
      </c>
      <c r="AH3075">
        <v>0</v>
      </c>
      <c r="AI3075">
        <v>12</v>
      </c>
      <c r="AJ3075">
        <v>12</v>
      </c>
      <c r="AM3075">
        <v>0</v>
      </c>
      <c r="AP3075">
        <v>37</v>
      </c>
    </row>
    <row r="3076" spans="1:42" x14ac:dyDescent="0.2">
      <c r="A3076" s="1" t="s">
        <v>46</v>
      </c>
      <c r="B3076">
        <v>5</v>
      </c>
      <c r="C3076" s="1" t="s">
        <v>2421</v>
      </c>
      <c r="D3076" s="2">
        <v>45912</v>
      </c>
      <c r="E3076" s="1" t="s">
        <v>2155</v>
      </c>
      <c r="F3076" s="1" t="s">
        <v>49</v>
      </c>
      <c r="G3076">
        <v>12</v>
      </c>
      <c r="H3076">
        <v>5</v>
      </c>
      <c r="I3076" t="s">
        <v>49</v>
      </c>
      <c r="J3076">
        <v>1000</v>
      </c>
      <c r="K3076" s="1" t="s">
        <v>49</v>
      </c>
      <c r="L3076">
        <v>6</v>
      </c>
      <c r="M3076">
        <v>339.7</v>
      </c>
      <c r="N3076">
        <v>10.5</v>
      </c>
      <c r="Q3076">
        <v>329.2</v>
      </c>
      <c r="R3076" s="1"/>
      <c r="S3076">
        <v>30</v>
      </c>
      <c r="V3076">
        <v>30</v>
      </c>
      <c r="W3076">
        <v>0.5</v>
      </c>
      <c r="AF3076">
        <v>0</v>
      </c>
      <c r="AG3076">
        <v>0</v>
      </c>
      <c r="AH3076">
        <v>0.5</v>
      </c>
      <c r="AI3076">
        <v>11.5</v>
      </c>
      <c r="AJ3076">
        <v>12</v>
      </c>
      <c r="AM3076">
        <v>0</v>
      </c>
      <c r="AP3076">
        <v>37</v>
      </c>
    </row>
    <row r="3077" spans="1:42" x14ac:dyDescent="0.2">
      <c r="A3077" s="1" t="s">
        <v>46</v>
      </c>
      <c r="B3077">
        <v>5</v>
      </c>
      <c r="C3077" s="1" t="s">
        <v>2424</v>
      </c>
      <c r="D3077" s="2">
        <v>45912</v>
      </c>
      <c r="E3077" s="1" t="s">
        <v>1986</v>
      </c>
      <c r="F3077" s="1" t="s">
        <v>49</v>
      </c>
      <c r="G3077">
        <v>12</v>
      </c>
      <c r="H3077">
        <v>4</v>
      </c>
      <c r="I3077" t="s">
        <v>49</v>
      </c>
      <c r="J3077">
        <v>150</v>
      </c>
      <c r="K3077" s="1" t="s">
        <v>49</v>
      </c>
      <c r="L3077">
        <v>2</v>
      </c>
      <c r="M3077">
        <v>58.680000000000007</v>
      </c>
      <c r="N3077">
        <v>3</v>
      </c>
      <c r="Q3077">
        <v>55.680000000000007</v>
      </c>
      <c r="R3077" s="1"/>
      <c r="V3077">
        <v>0</v>
      </c>
      <c r="W3077">
        <v>0</v>
      </c>
      <c r="AF3077">
        <v>0</v>
      </c>
      <c r="AG3077">
        <v>0</v>
      </c>
      <c r="AH3077">
        <v>0</v>
      </c>
      <c r="AI3077">
        <v>12</v>
      </c>
      <c r="AJ3077">
        <v>12</v>
      </c>
      <c r="AM3077">
        <v>0</v>
      </c>
      <c r="AP3077">
        <v>37</v>
      </c>
    </row>
    <row r="3078" spans="1:42" x14ac:dyDescent="0.2">
      <c r="A3078" s="1" t="s">
        <v>46</v>
      </c>
      <c r="B3078">
        <v>5</v>
      </c>
      <c r="C3078" s="1" t="s">
        <v>2425</v>
      </c>
      <c r="D3078" s="2">
        <v>45912</v>
      </c>
      <c r="E3078" s="1" t="s">
        <v>824</v>
      </c>
      <c r="F3078" s="1" t="s">
        <v>49</v>
      </c>
      <c r="G3078">
        <v>15</v>
      </c>
      <c r="H3078">
        <v>7</v>
      </c>
      <c r="I3078" t="s">
        <v>49</v>
      </c>
      <c r="J3078">
        <v>200</v>
      </c>
      <c r="K3078" s="1" t="s">
        <v>49</v>
      </c>
      <c r="L3078">
        <v>2</v>
      </c>
      <c r="M3078">
        <v>103</v>
      </c>
      <c r="N3078">
        <v>3.7</v>
      </c>
      <c r="Q3078">
        <v>99.3</v>
      </c>
      <c r="R3078" s="1"/>
      <c r="V3078">
        <v>0</v>
      </c>
      <c r="W3078">
        <v>0</v>
      </c>
      <c r="AF3078">
        <v>0</v>
      </c>
      <c r="AG3078">
        <v>0</v>
      </c>
      <c r="AH3078">
        <v>0</v>
      </c>
      <c r="AI3078">
        <v>12</v>
      </c>
      <c r="AJ3078">
        <v>12</v>
      </c>
      <c r="AM3078">
        <v>0</v>
      </c>
      <c r="AP3078">
        <v>37</v>
      </c>
    </row>
    <row r="3079" spans="1:42" x14ac:dyDescent="0.2">
      <c r="A3079" s="1" t="s">
        <v>46</v>
      </c>
      <c r="B3079">
        <v>5</v>
      </c>
      <c r="C3079" s="1" t="s">
        <v>2426</v>
      </c>
      <c r="D3079" s="2">
        <v>45912</v>
      </c>
      <c r="E3079" s="1" t="s">
        <v>1167</v>
      </c>
      <c r="F3079" s="1" t="s">
        <v>49</v>
      </c>
      <c r="G3079">
        <v>12</v>
      </c>
      <c r="H3079">
        <v>10</v>
      </c>
      <c r="I3079" t="s">
        <v>49</v>
      </c>
      <c r="J3079">
        <v>50</v>
      </c>
      <c r="K3079" s="1" t="s">
        <v>49</v>
      </c>
      <c r="L3079">
        <v>2</v>
      </c>
      <c r="M3079">
        <v>65.430000000000007</v>
      </c>
      <c r="N3079">
        <v>2.4</v>
      </c>
      <c r="Q3079">
        <v>63.030000000000008</v>
      </c>
      <c r="R3079" s="1"/>
      <c r="V3079">
        <v>0</v>
      </c>
      <c r="W3079">
        <v>0</v>
      </c>
      <c r="AF3079">
        <v>0</v>
      </c>
      <c r="AG3079">
        <v>0</v>
      </c>
      <c r="AH3079">
        <v>0</v>
      </c>
      <c r="AI3079">
        <v>12</v>
      </c>
      <c r="AJ3079">
        <v>12</v>
      </c>
      <c r="AM3079">
        <v>0</v>
      </c>
      <c r="AP3079">
        <v>37</v>
      </c>
    </row>
    <row r="3080" spans="1:42" x14ac:dyDescent="0.2">
      <c r="A3080" s="1" t="s">
        <v>53</v>
      </c>
      <c r="B3080">
        <v>5</v>
      </c>
      <c r="C3080" s="1" t="s">
        <v>2425</v>
      </c>
      <c r="D3080" s="2">
        <v>45912</v>
      </c>
      <c r="E3080" s="1" t="s">
        <v>824</v>
      </c>
      <c r="F3080" s="1" t="s">
        <v>49</v>
      </c>
      <c r="G3080">
        <v>15</v>
      </c>
      <c r="H3080">
        <v>7</v>
      </c>
      <c r="I3080" t="s">
        <v>49</v>
      </c>
      <c r="J3080">
        <v>200</v>
      </c>
      <c r="K3080" s="1" t="s">
        <v>49</v>
      </c>
      <c r="L3080">
        <v>3</v>
      </c>
      <c r="M3080">
        <v>105.30000000000001</v>
      </c>
      <c r="N3080">
        <v>4.5</v>
      </c>
      <c r="Q3080">
        <v>100.80000000000001</v>
      </c>
      <c r="R3080" s="1"/>
      <c r="V3080">
        <v>0</v>
      </c>
      <c r="W3080">
        <v>0</v>
      </c>
      <c r="AF3080">
        <v>0</v>
      </c>
      <c r="AG3080">
        <v>0</v>
      </c>
      <c r="AH3080">
        <v>0</v>
      </c>
      <c r="AI3080">
        <v>12</v>
      </c>
      <c r="AJ3080">
        <v>12</v>
      </c>
      <c r="AM3080">
        <v>0</v>
      </c>
      <c r="AP3080">
        <v>37</v>
      </c>
    </row>
    <row r="3081" spans="1:42" x14ac:dyDescent="0.2">
      <c r="A3081" s="1" t="s">
        <v>53</v>
      </c>
      <c r="B3081">
        <v>5</v>
      </c>
      <c r="C3081" s="1" t="s">
        <v>2427</v>
      </c>
      <c r="D3081" s="2">
        <v>45912</v>
      </c>
      <c r="E3081" s="1" t="s">
        <v>824</v>
      </c>
      <c r="F3081" s="1" t="s">
        <v>49</v>
      </c>
      <c r="G3081">
        <v>15</v>
      </c>
      <c r="H3081">
        <v>7</v>
      </c>
      <c r="I3081" t="s">
        <v>49</v>
      </c>
      <c r="J3081">
        <v>200</v>
      </c>
      <c r="K3081" s="1" t="s">
        <v>49</v>
      </c>
      <c r="L3081">
        <v>5</v>
      </c>
      <c r="M3081">
        <v>202.2</v>
      </c>
      <c r="N3081">
        <v>7.5</v>
      </c>
      <c r="Q3081">
        <v>194.7</v>
      </c>
      <c r="R3081" s="1"/>
      <c r="V3081">
        <v>0</v>
      </c>
      <c r="W3081">
        <v>0</v>
      </c>
      <c r="AF3081">
        <v>0</v>
      </c>
      <c r="AG3081">
        <v>0</v>
      </c>
      <c r="AH3081">
        <v>0</v>
      </c>
      <c r="AI3081">
        <v>12</v>
      </c>
      <c r="AJ3081">
        <v>12</v>
      </c>
      <c r="AM3081">
        <v>0</v>
      </c>
      <c r="AP3081">
        <v>37</v>
      </c>
    </row>
    <row r="3082" spans="1:42" x14ac:dyDescent="0.2">
      <c r="A3082" s="1" t="s">
        <v>46</v>
      </c>
      <c r="B3082">
        <v>1</v>
      </c>
      <c r="C3082" s="1" t="s">
        <v>2381</v>
      </c>
      <c r="D3082" s="2">
        <v>45913</v>
      </c>
      <c r="E3082" s="1" t="s">
        <v>2155</v>
      </c>
      <c r="F3082" s="1" t="s">
        <v>49</v>
      </c>
      <c r="G3082">
        <v>3.5</v>
      </c>
      <c r="H3082" t="s">
        <v>76</v>
      </c>
      <c r="I3082" t="s">
        <v>49</v>
      </c>
      <c r="J3082">
        <v>500</v>
      </c>
      <c r="K3082" s="1" t="s">
        <v>49</v>
      </c>
      <c r="L3082">
        <v>6</v>
      </c>
      <c r="M3082">
        <v>91.460000000000008</v>
      </c>
      <c r="N3082">
        <v>1.7999999999999998</v>
      </c>
      <c r="O3082">
        <v>32</v>
      </c>
      <c r="Q3082">
        <v>89.660000000000011</v>
      </c>
      <c r="R3082" s="1"/>
      <c r="S3082">
        <v>20</v>
      </c>
      <c r="V3082">
        <v>20</v>
      </c>
      <c r="W3082">
        <v>0.33333333333333331</v>
      </c>
      <c r="AF3082">
        <v>0</v>
      </c>
      <c r="AG3082">
        <v>0</v>
      </c>
      <c r="AH3082">
        <v>0.33333333333333331</v>
      </c>
      <c r="AI3082">
        <v>11.666666666666666</v>
      </c>
      <c r="AJ3082">
        <v>12</v>
      </c>
      <c r="AL3082">
        <v>2010</v>
      </c>
      <c r="AM3082">
        <v>0</v>
      </c>
      <c r="AP3082">
        <v>37</v>
      </c>
    </row>
    <row r="3083" spans="1:42" x14ac:dyDescent="0.2">
      <c r="A3083" s="1" t="s">
        <v>46</v>
      </c>
      <c r="B3083">
        <v>1</v>
      </c>
      <c r="C3083" s="1" t="s">
        <v>2450</v>
      </c>
      <c r="D3083" s="2">
        <v>45913</v>
      </c>
      <c r="E3083" s="1" t="s">
        <v>2155</v>
      </c>
      <c r="F3083" s="1" t="s">
        <v>49</v>
      </c>
      <c r="G3083">
        <v>2.5</v>
      </c>
      <c r="H3083" t="s">
        <v>76</v>
      </c>
      <c r="I3083" t="s">
        <v>49</v>
      </c>
      <c r="J3083">
        <v>20</v>
      </c>
      <c r="K3083" s="1" t="s">
        <v>49</v>
      </c>
      <c r="L3083">
        <v>1</v>
      </c>
      <c r="M3083">
        <v>23.49</v>
      </c>
      <c r="N3083">
        <v>0.2</v>
      </c>
      <c r="Q3083">
        <v>23.29</v>
      </c>
      <c r="R3083" s="1"/>
      <c r="V3083">
        <v>0</v>
      </c>
      <c r="W3083">
        <v>0</v>
      </c>
      <c r="AF3083">
        <v>0</v>
      </c>
      <c r="AG3083">
        <v>0</v>
      </c>
      <c r="AH3083">
        <v>0</v>
      </c>
      <c r="AI3083">
        <v>12</v>
      </c>
      <c r="AJ3083">
        <v>12</v>
      </c>
      <c r="AM3083">
        <v>0</v>
      </c>
      <c r="AP3083">
        <v>37</v>
      </c>
    </row>
    <row r="3084" spans="1:42" x14ac:dyDescent="0.2">
      <c r="A3084" s="1" t="s">
        <v>53</v>
      </c>
      <c r="B3084">
        <v>1</v>
      </c>
      <c r="C3084" s="1" t="s">
        <v>2450</v>
      </c>
      <c r="D3084" s="2">
        <v>45913</v>
      </c>
      <c r="E3084" s="1" t="s">
        <v>2155</v>
      </c>
      <c r="F3084" s="1" t="s">
        <v>49</v>
      </c>
      <c r="G3084">
        <v>2.5</v>
      </c>
      <c r="H3084" t="s">
        <v>76</v>
      </c>
      <c r="I3084" t="s">
        <v>49</v>
      </c>
      <c r="J3084">
        <v>20</v>
      </c>
      <c r="K3084" s="1" t="s">
        <v>49</v>
      </c>
      <c r="L3084">
        <v>6</v>
      </c>
      <c r="M3084">
        <v>93.399999999999991</v>
      </c>
      <c r="N3084">
        <v>1.2000000000000002</v>
      </c>
      <c r="O3084">
        <v>23</v>
      </c>
      <c r="Q3084">
        <v>92.199999999999989</v>
      </c>
      <c r="R3084" s="1"/>
      <c r="V3084">
        <v>0</v>
      </c>
      <c r="W3084">
        <v>0</v>
      </c>
      <c r="AF3084">
        <v>0</v>
      </c>
      <c r="AG3084">
        <v>0</v>
      </c>
      <c r="AH3084">
        <v>0</v>
      </c>
      <c r="AI3084">
        <v>12</v>
      </c>
      <c r="AJ3084">
        <v>12</v>
      </c>
      <c r="AM3084">
        <v>0</v>
      </c>
      <c r="AP3084">
        <v>37</v>
      </c>
    </row>
    <row r="3085" spans="1:42" x14ac:dyDescent="0.2">
      <c r="A3085" s="1" t="s">
        <v>46</v>
      </c>
      <c r="B3085">
        <v>2</v>
      </c>
      <c r="C3085" s="1" t="s">
        <v>2377</v>
      </c>
      <c r="D3085" s="2">
        <v>45913</v>
      </c>
      <c r="E3085" s="1" t="s">
        <v>2155</v>
      </c>
      <c r="F3085" s="1" t="s">
        <v>49</v>
      </c>
      <c r="G3085">
        <v>4</v>
      </c>
      <c r="H3085" t="s">
        <v>134</v>
      </c>
      <c r="I3085" t="s">
        <v>49</v>
      </c>
      <c r="J3085">
        <v>600</v>
      </c>
      <c r="K3085" s="1" t="s">
        <v>49</v>
      </c>
      <c r="L3085">
        <v>11</v>
      </c>
      <c r="M3085">
        <v>157.70999999999998</v>
      </c>
      <c r="N3085">
        <v>4.4000000000000004</v>
      </c>
      <c r="Q3085">
        <v>153.30999999999997</v>
      </c>
      <c r="R3085" s="1"/>
      <c r="S3085">
        <v>15</v>
      </c>
      <c r="V3085">
        <v>15</v>
      </c>
      <c r="W3085">
        <v>0.25</v>
      </c>
      <c r="AF3085">
        <v>0</v>
      </c>
      <c r="AG3085">
        <v>0</v>
      </c>
      <c r="AH3085">
        <v>0.25</v>
      </c>
      <c r="AI3085">
        <v>11.75</v>
      </c>
      <c r="AJ3085">
        <v>12</v>
      </c>
      <c r="AM3085">
        <v>0</v>
      </c>
      <c r="AP3085">
        <v>37</v>
      </c>
    </row>
    <row r="3086" spans="1:42" x14ac:dyDescent="0.2">
      <c r="A3086" s="1" t="s">
        <v>53</v>
      </c>
      <c r="B3086">
        <v>2</v>
      </c>
      <c r="C3086" s="1" t="s">
        <v>2451</v>
      </c>
      <c r="D3086" s="2">
        <v>45913</v>
      </c>
      <c r="E3086" s="1" t="s">
        <v>2155</v>
      </c>
      <c r="F3086" s="1" t="s">
        <v>49</v>
      </c>
      <c r="G3086">
        <v>5</v>
      </c>
      <c r="H3086" t="s">
        <v>76</v>
      </c>
      <c r="I3086" t="s">
        <v>49</v>
      </c>
      <c r="J3086">
        <v>400</v>
      </c>
      <c r="K3086" s="1" t="s">
        <v>49</v>
      </c>
      <c r="L3086">
        <v>3</v>
      </c>
      <c r="M3086">
        <v>47.53</v>
      </c>
      <c r="N3086">
        <v>1.5</v>
      </c>
      <c r="Q3086">
        <v>46.03</v>
      </c>
      <c r="R3086" s="1"/>
      <c r="V3086">
        <v>0</v>
      </c>
      <c r="W3086">
        <v>0</v>
      </c>
      <c r="AF3086">
        <v>0</v>
      </c>
      <c r="AG3086">
        <v>0</v>
      </c>
      <c r="AH3086">
        <v>0</v>
      </c>
      <c r="AI3086">
        <v>12</v>
      </c>
      <c r="AJ3086">
        <v>12</v>
      </c>
      <c r="AM3086">
        <v>0</v>
      </c>
      <c r="AP3086">
        <v>37</v>
      </c>
    </row>
    <row r="3087" spans="1:42" x14ac:dyDescent="0.2">
      <c r="A3087" s="1" t="s">
        <v>53</v>
      </c>
      <c r="B3087">
        <v>2</v>
      </c>
      <c r="C3087" s="1" t="s">
        <v>47</v>
      </c>
      <c r="D3087" s="2">
        <v>45913</v>
      </c>
      <c r="E3087" s="1" t="s">
        <v>576</v>
      </c>
      <c r="F3087" s="1" t="s">
        <v>49</v>
      </c>
      <c r="G3087">
        <v>3</v>
      </c>
      <c r="H3087" t="s">
        <v>76</v>
      </c>
      <c r="I3087" t="s">
        <v>49</v>
      </c>
      <c r="J3087" t="s">
        <v>51</v>
      </c>
      <c r="K3087" s="1" t="s">
        <v>49</v>
      </c>
      <c r="L3087">
        <v>9</v>
      </c>
      <c r="M3087">
        <v>83.61</v>
      </c>
      <c r="N3087">
        <v>2.6999999999999997</v>
      </c>
      <c r="Q3087">
        <v>80.91</v>
      </c>
      <c r="R3087" s="1"/>
      <c r="V3087">
        <v>0</v>
      </c>
      <c r="W3087">
        <v>0</v>
      </c>
      <c r="AF3087">
        <v>0</v>
      </c>
      <c r="AG3087">
        <v>0</v>
      </c>
      <c r="AH3087">
        <v>0</v>
      </c>
      <c r="AI3087">
        <v>12</v>
      </c>
      <c r="AJ3087">
        <v>12</v>
      </c>
      <c r="AM3087">
        <v>0</v>
      </c>
      <c r="AP3087">
        <v>37</v>
      </c>
    </row>
    <row r="3088" spans="1:42" x14ac:dyDescent="0.2">
      <c r="A3088" s="1" t="s">
        <v>46</v>
      </c>
      <c r="B3088">
        <v>4</v>
      </c>
      <c r="C3088" s="1" t="s">
        <v>2423</v>
      </c>
      <c r="D3088" s="2">
        <v>45913</v>
      </c>
      <c r="E3088" s="1" t="s">
        <v>620</v>
      </c>
      <c r="F3088" s="1" t="s">
        <v>49</v>
      </c>
      <c r="G3088">
        <v>22</v>
      </c>
      <c r="H3088">
        <v>8</v>
      </c>
      <c r="I3088" t="s">
        <v>49</v>
      </c>
      <c r="J3088">
        <v>375</v>
      </c>
      <c r="K3088" s="1" t="s">
        <v>49</v>
      </c>
      <c r="L3088">
        <v>8</v>
      </c>
      <c r="M3088">
        <v>382.9</v>
      </c>
      <c r="N3088">
        <v>22.300000000000004</v>
      </c>
      <c r="Q3088">
        <v>360.59999999999997</v>
      </c>
      <c r="R3088" s="1"/>
      <c r="T3088">
        <v>60</v>
      </c>
      <c r="V3088">
        <v>60</v>
      </c>
      <c r="W3088">
        <v>1</v>
      </c>
      <c r="AF3088">
        <v>0</v>
      </c>
      <c r="AG3088">
        <v>0</v>
      </c>
      <c r="AH3088">
        <v>1</v>
      </c>
      <c r="AI3088">
        <v>11</v>
      </c>
      <c r="AJ3088">
        <v>12</v>
      </c>
      <c r="AM3088">
        <v>0</v>
      </c>
      <c r="AP3088">
        <v>37</v>
      </c>
    </row>
    <row r="3089" spans="1:42" x14ac:dyDescent="0.2">
      <c r="A3089" s="1" t="s">
        <v>46</v>
      </c>
      <c r="B3089">
        <v>4</v>
      </c>
      <c r="C3089" s="1" t="s">
        <v>2281</v>
      </c>
      <c r="D3089" s="2">
        <v>45913</v>
      </c>
      <c r="E3089" s="1" t="s">
        <v>779</v>
      </c>
      <c r="F3089" s="1" t="s">
        <v>49</v>
      </c>
      <c r="G3089">
        <v>17</v>
      </c>
      <c r="H3089" t="s">
        <v>76</v>
      </c>
      <c r="I3089" t="s">
        <v>49</v>
      </c>
      <c r="J3089">
        <v>5000</v>
      </c>
      <c r="K3089" s="1" t="s">
        <v>49</v>
      </c>
      <c r="L3089">
        <v>6</v>
      </c>
      <c r="M3089">
        <v>337.63</v>
      </c>
      <c r="N3089">
        <v>12</v>
      </c>
      <c r="Q3089">
        <v>325.63</v>
      </c>
      <c r="R3089" s="1"/>
      <c r="V3089">
        <v>0</v>
      </c>
      <c r="W3089">
        <v>0</v>
      </c>
      <c r="AF3089">
        <v>0</v>
      </c>
      <c r="AG3089">
        <v>0</v>
      </c>
      <c r="AH3089">
        <v>0</v>
      </c>
      <c r="AI3089">
        <v>12</v>
      </c>
      <c r="AJ3089">
        <v>12</v>
      </c>
      <c r="AM3089">
        <v>0</v>
      </c>
      <c r="AP3089">
        <v>37</v>
      </c>
    </row>
    <row r="3090" spans="1:42" x14ac:dyDescent="0.2">
      <c r="A3090" s="1" t="s">
        <v>53</v>
      </c>
      <c r="B3090">
        <v>4</v>
      </c>
      <c r="C3090" s="1" t="s">
        <v>2281</v>
      </c>
      <c r="D3090" s="2">
        <v>45913</v>
      </c>
      <c r="E3090" s="1" t="s">
        <v>779</v>
      </c>
      <c r="F3090" s="1" t="s">
        <v>49</v>
      </c>
      <c r="G3090">
        <v>17</v>
      </c>
      <c r="H3090" t="s">
        <v>76</v>
      </c>
      <c r="I3090" t="s">
        <v>49</v>
      </c>
      <c r="J3090">
        <v>5000</v>
      </c>
      <c r="K3090" s="1" t="s">
        <v>49</v>
      </c>
      <c r="L3090">
        <v>14</v>
      </c>
      <c r="M3090">
        <v>758.62</v>
      </c>
      <c r="N3090">
        <v>26</v>
      </c>
      <c r="Q3090">
        <v>732.62</v>
      </c>
      <c r="R3090" s="1"/>
      <c r="V3090">
        <v>0</v>
      </c>
      <c r="W3090">
        <v>0</v>
      </c>
      <c r="AF3090">
        <v>0</v>
      </c>
      <c r="AG3090">
        <v>0</v>
      </c>
      <c r="AH3090">
        <v>0</v>
      </c>
      <c r="AI3090">
        <v>12</v>
      </c>
      <c r="AJ3090">
        <v>12</v>
      </c>
      <c r="AM3090">
        <v>0</v>
      </c>
      <c r="AP3090">
        <v>37</v>
      </c>
    </row>
    <row r="3091" spans="1:42" x14ac:dyDescent="0.2">
      <c r="A3091" s="1" t="s">
        <v>46</v>
      </c>
      <c r="B3091">
        <v>3</v>
      </c>
      <c r="C3091" s="1" t="s">
        <v>2413</v>
      </c>
      <c r="D3091" s="2">
        <v>45913</v>
      </c>
      <c r="E3091" s="1" t="s">
        <v>2155</v>
      </c>
      <c r="F3091" s="1" t="s">
        <v>49</v>
      </c>
      <c r="G3091">
        <v>9</v>
      </c>
      <c r="H3091" t="s">
        <v>134</v>
      </c>
      <c r="I3091" t="s">
        <v>49</v>
      </c>
      <c r="J3091">
        <v>1500</v>
      </c>
      <c r="K3091" s="1" t="s">
        <v>49</v>
      </c>
      <c r="L3091">
        <v>5</v>
      </c>
      <c r="M3091">
        <v>116</v>
      </c>
      <c r="N3091">
        <v>4</v>
      </c>
      <c r="Q3091">
        <v>112</v>
      </c>
      <c r="R3091" s="1"/>
      <c r="S3091">
        <v>30</v>
      </c>
      <c r="V3091">
        <v>30</v>
      </c>
      <c r="W3091">
        <v>0.5</v>
      </c>
      <c r="AF3091">
        <v>0</v>
      </c>
      <c r="AG3091">
        <v>0</v>
      </c>
      <c r="AH3091">
        <v>0.5</v>
      </c>
      <c r="AI3091">
        <v>11.5</v>
      </c>
      <c r="AJ3091">
        <v>12</v>
      </c>
      <c r="AM3091">
        <v>0</v>
      </c>
      <c r="AP3091">
        <v>37</v>
      </c>
    </row>
    <row r="3092" spans="1:42" x14ac:dyDescent="0.2">
      <c r="A3092" s="1" t="s">
        <v>46</v>
      </c>
      <c r="B3092">
        <v>3</v>
      </c>
      <c r="C3092" s="1" t="s">
        <v>818</v>
      </c>
      <c r="D3092" s="2">
        <v>45913</v>
      </c>
      <c r="E3092" s="1" t="s">
        <v>664</v>
      </c>
      <c r="F3092" s="1" t="s">
        <v>49</v>
      </c>
      <c r="G3092">
        <v>9</v>
      </c>
      <c r="H3092">
        <v>5.5</v>
      </c>
      <c r="I3092" t="s">
        <v>49</v>
      </c>
      <c r="J3092">
        <v>50</v>
      </c>
      <c r="K3092" s="1" t="s">
        <v>49</v>
      </c>
      <c r="L3092">
        <v>2</v>
      </c>
      <c r="M3092">
        <v>52.56</v>
      </c>
      <c r="N3092">
        <v>1.8</v>
      </c>
      <c r="Q3092">
        <v>50.760000000000005</v>
      </c>
      <c r="R3092" s="1"/>
      <c r="V3092">
        <v>0</v>
      </c>
      <c r="W3092">
        <v>0</v>
      </c>
      <c r="AF3092">
        <v>0</v>
      </c>
      <c r="AG3092">
        <v>0</v>
      </c>
      <c r="AH3092">
        <v>0</v>
      </c>
      <c r="AI3092">
        <v>12</v>
      </c>
      <c r="AJ3092">
        <v>12</v>
      </c>
      <c r="AM3092">
        <v>0</v>
      </c>
      <c r="AP3092">
        <v>37</v>
      </c>
    </row>
    <row r="3093" spans="1:42" x14ac:dyDescent="0.2">
      <c r="A3093" s="1" t="s">
        <v>46</v>
      </c>
      <c r="B3093">
        <v>3</v>
      </c>
      <c r="C3093" s="1" t="s">
        <v>2452</v>
      </c>
      <c r="D3093" s="2">
        <v>45913</v>
      </c>
      <c r="E3093" s="1" t="s">
        <v>1167</v>
      </c>
      <c r="F3093" s="1" t="s">
        <v>49</v>
      </c>
      <c r="G3093">
        <v>8</v>
      </c>
      <c r="H3093">
        <v>10</v>
      </c>
      <c r="I3093" t="s">
        <v>49</v>
      </c>
      <c r="J3093">
        <v>50</v>
      </c>
      <c r="K3093" s="1" t="s">
        <v>49</v>
      </c>
      <c r="L3093">
        <v>2</v>
      </c>
      <c r="M3093">
        <v>57.22</v>
      </c>
      <c r="N3093">
        <v>1.8</v>
      </c>
      <c r="Q3093">
        <v>55.42</v>
      </c>
      <c r="R3093" s="1"/>
      <c r="V3093">
        <v>0</v>
      </c>
      <c r="W3093">
        <v>0</v>
      </c>
      <c r="AF3093">
        <v>0</v>
      </c>
      <c r="AG3093">
        <v>0</v>
      </c>
      <c r="AH3093">
        <v>0</v>
      </c>
      <c r="AI3093">
        <v>12</v>
      </c>
      <c r="AJ3093">
        <v>12</v>
      </c>
      <c r="AM3093">
        <v>0</v>
      </c>
      <c r="AP3093">
        <v>37</v>
      </c>
    </row>
    <row r="3094" spans="1:42" x14ac:dyDescent="0.2">
      <c r="A3094" s="1" t="s">
        <v>46</v>
      </c>
      <c r="B3094">
        <v>3</v>
      </c>
      <c r="C3094" s="1" t="s">
        <v>2453</v>
      </c>
      <c r="D3094" s="2">
        <v>45913</v>
      </c>
      <c r="E3094" s="1" t="s">
        <v>2155</v>
      </c>
      <c r="F3094" s="1" t="s">
        <v>49</v>
      </c>
      <c r="G3094">
        <v>8</v>
      </c>
      <c r="H3094">
        <v>5</v>
      </c>
      <c r="I3094" t="s">
        <v>49</v>
      </c>
      <c r="J3094">
        <v>1000</v>
      </c>
      <c r="K3094" s="1" t="s">
        <v>49</v>
      </c>
      <c r="L3094">
        <v>2</v>
      </c>
      <c r="M3094">
        <v>57.17</v>
      </c>
      <c r="N3094">
        <v>3</v>
      </c>
      <c r="Q3094">
        <v>54.17</v>
      </c>
      <c r="R3094" s="1"/>
      <c r="V3094">
        <v>0</v>
      </c>
      <c r="W3094">
        <v>0</v>
      </c>
      <c r="AF3094">
        <v>0</v>
      </c>
      <c r="AG3094">
        <v>0</v>
      </c>
      <c r="AH3094">
        <v>0</v>
      </c>
      <c r="AI3094">
        <v>12</v>
      </c>
      <c r="AJ3094">
        <v>12</v>
      </c>
      <c r="AM3094">
        <v>0</v>
      </c>
      <c r="AP3094">
        <v>37</v>
      </c>
    </row>
    <row r="3095" spans="1:42" x14ac:dyDescent="0.2">
      <c r="A3095" s="1" t="s">
        <v>53</v>
      </c>
      <c r="B3095">
        <v>3</v>
      </c>
      <c r="C3095" s="1" t="s">
        <v>2453</v>
      </c>
      <c r="D3095" s="2">
        <v>45913</v>
      </c>
      <c r="E3095" s="1" t="s">
        <v>2155</v>
      </c>
      <c r="F3095" s="1" t="s">
        <v>49</v>
      </c>
      <c r="G3095">
        <v>8</v>
      </c>
      <c r="H3095">
        <v>5</v>
      </c>
      <c r="I3095" t="s">
        <v>49</v>
      </c>
      <c r="J3095">
        <v>1000</v>
      </c>
      <c r="K3095" s="1" t="s">
        <v>49</v>
      </c>
      <c r="L3095">
        <v>9</v>
      </c>
      <c r="M3095">
        <v>341.94</v>
      </c>
      <c r="N3095">
        <v>8</v>
      </c>
      <c r="Q3095">
        <v>333.94</v>
      </c>
      <c r="R3095" s="1"/>
      <c r="V3095">
        <v>0</v>
      </c>
      <c r="W3095">
        <v>0</v>
      </c>
      <c r="AF3095">
        <v>0</v>
      </c>
      <c r="AG3095">
        <v>0</v>
      </c>
      <c r="AH3095">
        <v>0</v>
      </c>
      <c r="AI3095">
        <v>12</v>
      </c>
      <c r="AJ3095">
        <v>12</v>
      </c>
      <c r="AM3095">
        <v>0</v>
      </c>
      <c r="AP3095">
        <v>37</v>
      </c>
    </row>
    <row r="3096" spans="1:42" x14ac:dyDescent="0.2">
      <c r="A3096" s="1" t="s">
        <v>46</v>
      </c>
      <c r="B3096">
        <v>5</v>
      </c>
      <c r="C3096" s="1" t="s">
        <v>2428</v>
      </c>
      <c r="D3096" s="2">
        <v>45913</v>
      </c>
      <c r="E3096" s="1" t="s">
        <v>2155</v>
      </c>
      <c r="F3096" s="1" t="s">
        <v>49</v>
      </c>
      <c r="G3096">
        <v>10</v>
      </c>
      <c r="H3096">
        <v>5</v>
      </c>
      <c r="I3096" t="s">
        <v>49</v>
      </c>
      <c r="J3096">
        <v>1000</v>
      </c>
      <c r="K3096" s="1" t="s">
        <v>49</v>
      </c>
      <c r="L3096">
        <v>9</v>
      </c>
      <c r="M3096">
        <v>452.73000000000008</v>
      </c>
      <c r="N3096">
        <v>10.799999999999999</v>
      </c>
      <c r="Q3096">
        <v>441.93000000000006</v>
      </c>
      <c r="R3096" s="1"/>
      <c r="V3096">
        <v>0</v>
      </c>
      <c r="W3096">
        <v>0</v>
      </c>
      <c r="AF3096">
        <v>0</v>
      </c>
      <c r="AG3096">
        <v>0</v>
      </c>
      <c r="AH3096">
        <v>0</v>
      </c>
      <c r="AI3096">
        <v>12</v>
      </c>
      <c r="AJ3096">
        <v>12</v>
      </c>
      <c r="AM3096">
        <v>0</v>
      </c>
      <c r="AP3096">
        <v>37</v>
      </c>
    </row>
    <row r="3097" spans="1:42" x14ac:dyDescent="0.2">
      <c r="A3097" s="1" t="s">
        <v>53</v>
      </c>
      <c r="B3097">
        <v>5</v>
      </c>
      <c r="C3097" s="1" t="s">
        <v>2428</v>
      </c>
      <c r="D3097" s="2">
        <v>45913</v>
      </c>
      <c r="E3097" s="1" t="s">
        <v>2155</v>
      </c>
      <c r="F3097" s="1" t="s">
        <v>49</v>
      </c>
      <c r="G3097">
        <v>10</v>
      </c>
      <c r="H3097">
        <v>5</v>
      </c>
      <c r="I3097" t="s">
        <v>49</v>
      </c>
      <c r="J3097">
        <v>1000</v>
      </c>
      <c r="K3097" s="1" t="s">
        <v>49</v>
      </c>
      <c r="L3097">
        <v>11</v>
      </c>
      <c r="M3097">
        <v>495.02</v>
      </c>
      <c r="N3097">
        <v>12.100000000000001</v>
      </c>
      <c r="Q3097">
        <v>482.91999999999996</v>
      </c>
      <c r="R3097" s="1"/>
      <c r="V3097">
        <v>0</v>
      </c>
      <c r="W3097">
        <v>0</v>
      </c>
      <c r="AF3097">
        <v>0</v>
      </c>
      <c r="AG3097">
        <v>0</v>
      </c>
      <c r="AH3097">
        <v>0</v>
      </c>
      <c r="AI3097">
        <v>12</v>
      </c>
      <c r="AJ3097">
        <v>12</v>
      </c>
      <c r="AM3097">
        <v>0</v>
      </c>
      <c r="AP3097">
        <v>37</v>
      </c>
    </row>
    <row r="3098" spans="1:42" x14ac:dyDescent="0.2">
      <c r="A3098" s="1" t="s">
        <v>53</v>
      </c>
      <c r="B3098">
        <v>5</v>
      </c>
      <c r="C3098" s="1" t="s">
        <v>2428</v>
      </c>
      <c r="D3098" s="2">
        <v>45912</v>
      </c>
      <c r="E3098" s="1" t="s">
        <v>2155</v>
      </c>
      <c r="F3098" s="1" t="s">
        <v>49</v>
      </c>
      <c r="G3098">
        <v>10</v>
      </c>
      <c r="H3098">
        <v>5</v>
      </c>
      <c r="I3098" t="s">
        <v>49</v>
      </c>
      <c r="J3098">
        <v>1000</v>
      </c>
      <c r="K3098" s="1" t="s">
        <v>49</v>
      </c>
      <c r="L3098">
        <v>6</v>
      </c>
      <c r="M3098">
        <v>240.45999999999998</v>
      </c>
      <c r="N3098">
        <v>6.6000000000000005</v>
      </c>
      <c r="Q3098">
        <v>233.85999999999999</v>
      </c>
      <c r="R3098" s="1"/>
      <c r="V3098">
        <v>0</v>
      </c>
      <c r="W3098">
        <v>0</v>
      </c>
      <c r="AF3098">
        <v>0</v>
      </c>
      <c r="AG3098">
        <v>0</v>
      </c>
      <c r="AH3098">
        <v>0</v>
      </c>
      <c r="AI3098">
        <v>12</v>
      </c>
      <c r="AJ3098">
        <v>12</v>
      </c>
      <c r="AM3098">
        <v>0</v>
      </c>
      <c r="AP3098">
        <v>37</v>
      </c>
    </row>
    <row r="3099" spans="1:42" x14ac:dyDescent="0.2">
      <c r="A3099" s="1" t="s">
        <v>46</v>
      </c>
      <c r="B3099">
        <v>1</v>
      </c>
      <c r="C3099" s="1" t="s">
        <v>2450</v>
      </c>
      <c r="D3099" s="2">
        <v>45914</v>
      </c>
      <c r="E3099" s="1" t="s">
        <v>2155</v>
      </c>
      <c r="F3099" s="1" t="s">
        <v>49</v>
      </c>
      <c r="G3099">
        <v>2.5</v>
      </c>
      <c r="H3099" t="s">
        <v>76</v>
      </c>
      <c r="I3099" t="s">
        <v>49</v>
      </c>
      <c r="J3099">
        <v>20</v>
      </c>
      <c r="K3099" s="1" t="s">
        <v>49</v>
      </c>
      <c r="L3099">
        <v>5</v>
      </c>
      <c r="M3099">
        <v>98.78</v>
      </c>
      <c r="N3099">
        <v>1</v>
      </c>
      <c r="O3099">
        <v>21.5</v>
      </c>
      <c r="Q3099">
        <v>97.78</v>
      </c>
      <c r="R3099" s="1"/>
      <c r="V3099">
        <v>0</v>
      </c>
      <c r="W3099">
        <v>0</v>
      </c>
      <c r="AF3099">
        <v>0</v>
      </c>
      <c r="AG3099">
        <v>0</v>
      </c>
      <c r="AH3099">
        <v>0</v>
      </c>
      <c r="AI3099">
        <v>12</v>
      </c>
      <c r="AJ3099">
        <v>12</v>
      </c>
      <c r="AL3099">
        <v>2152</v>
      </c>
      <c r="AM3099">
        <v>0</v>
      </c>
      <c r="AN3099">
        <v>1850</v>
      </c>
      <c r="AP3099">
        <v>37</v>
      </c>
    </row>
    <row r="3100" spans="1:42" x14ac:dyDescent="0.2">
      <c r="A3100" s="1" t="s">
        <v>53</v>
      </c>
      <c r="B3100">
        <v>1</v>
      </c>
      <c r="C3100" s="1" t="s">
        <v>2450</v>
      </c>
      <c r="D3100" s="2">
        <v>45914</v>
      </c>
      <c r="E3100" s="1" t="s">
        <v>2155</v>
      </c>
      <c r="F3100" s="1" t="s">
        <v>49</v>
      </c>
      <c r="G3100">
        <v>2.5</v>
      </c>
      <c r="H3100" t="s">
        <v>76</v>
      </c>
      <c r="I3100" t="s">
        <v>49</v>
      </c>
      <c r="J3100">
        <v>20</v>
      </c>
      <c r="K3100" s="1" t="s">
        <v>49</v>
      </c>
      <c r="L3100">
        <v>5</v>
      </c>
      <c r="M3100">
        <v>88.679999999999993</v>
      </c>
      <c r="N3100">
        <v>1</v>
      </c>
      <c r="O3100">
        <v>19.5</v>
      </c>
      <c r="Q3100">
        <v>87.679999999999993</v>
      </c>
      <c r="R3100" s="1"/>
      <c r="V3100">
        <v>0</v>
      </c>
      <c r="W3100">
        <v>0</v>
      </c>
      <c r="AF3100">
        <v>0</v>
      </c>
      <c r="AG3100">
        <v>0</v>
      </c>
      <c r="AH3100">
        <v>0</v>
      </c>
      <c r="AI3100">
        <v>12</v>
      </c>
      <c r="AJ3100">
        <v>12</v>
      </c>
      <c r="AM3100">
        <v>0</v>
      </c>
      <c r="AN3100">
        <v>1850</v>
      </c>
      <c r="AP3100">
        <v>37</v>
      </c>
    </row>
    <row r="3101" spans="1:42" x14ac:dyDescent="0.2">
      <c r="A3101" s="1" t="s">
        <v>46</v>
      </c>
      <c r="B3101">
        <v>2</v>
      </c>
      <c r="C3101" s="1" t="s">
        <v>95</v>
      </c>
      <c r="D3101" s="2">
        <v>45914</v>
      </c>
      <c r="E3101" s="1" t="s">
        <v>576</v>
      </c>
      <c r="F3101" s="1" t="s">
        <v>49</v>
      </c>
      <c r="G3101">
        <v>2.5</v>
      </c>
      <c r="H3101" t="s">
        <v>76</v>
      </c>
      <c r="I3101" t="s">
        <v>49</v>
      </c>
      <c r="J3101" t="s">
        <v>51</v>
      </c>
      <c r="K3101" s="1" t="s">
        <v>49</v>
      </c>
      <c r="L3101">
        <v>3</v>
      </c>
      <c r="M3101">
        <v>33.659999999999997</v>
      </c>
      <c r="N3101">
        <v>0.89999999999999991</v>
      </c>
      <c r="Q3101">
        <v>32.76</v>
      </c>
      <c r="R3101" s="1"/>
      <c r="S3101">
        <v>10</v>
      </c>
      <c r="V3101">
        <v>10</v>
      </c>
      <c r="W3101">
        <v>0.16666666666666666</v>
      </c>
      <c r="Z3101">
        <v>60</v>
      </c>
      <c r="AF3101">
        <v>60</v>
      </c>
      <c r="AG3101">
        <v>1</v>
      </c>
      <c r="AH3101">
        <v>1.1666666666666667</v>
      </c>
      <c r="AI3101">
        <v>10.833333333333334</v>
      </c>
      <c r="AJ3101">
        <v>12</v>
      </c>
      <c r="AM3101">
        <v>0</v>
      </c>
      <c r="AP3101">
        <v>37</v>
      </c>
    </row>
    <row r="3102" spans="1:42" x14ac:dyDescent="0.2">
      <c r="A3102" s="1" t="s">
        <v>46</v>
      </c>
      <c r="B3102">
        <v>2</v>
      </c>
      <c r="C3102" s="1" t="s">
        <v>2451</v>
      </c>
      <c r="D3102" s="2">
        <v>45914</v>
      </c>
      <c r="E3102" s="1" t="s">
        <v>2155</v>
      </c>
      <c r="F3102" s="1" t="s">
        <v>49</v>
      </c>
      <c r="G3102">
        <v>5</v>
      </c>
      <c r="H3102" t="s">
        <v>76</v>
      </c>
      <c r="I3102" t="s">
        <v>49</v>
      </c>
      <c r="J3102">
        <v>400</v>
      </c>
      <c r="K3102" s="1" t="s">
        <v>49</v>
      </c>
      <c r="L3102">
        <v>7</v>
      </c>
      <c r="M3102">
        <v>106.8</v>
      </c>
      <c r="N3102">
        <v>3.5</v>
      </c>
      <c r="Q3102">
        <v>103.3</v>
      </c>
      <c r="R3102" s="1"/>
      <c r="V3102">
        <v>0</v>
      </c>
      <c r="W3102">
        <v>0</v>
      </c>
      <c r="AF3102">
        <v>0</v>
      </c>
      <c r="AG3102">
        <v>0</v>
      </c>
      <c r="AH3102">
        <v>0</v>
      </c>
      <c r="AI3102">
        <v>12</v>
      </c>
      <c r="AJ3102">
        <v>12</v>
      </c>
      <c r="AM3102">
        <v>0</v>
      </c>
      <c r="AP3102">
        <v>37</v>
      </c>
    </row>
    <row r="3103" spans="1:42" x14ac:dyDescent="0.2">
      <c r="A3103" s="1" t="s">
        <v>53</v>
      </c>
      <c r="B3103">
        <v>2</v>
      </c>
      <c r="C3103" s="1" t="s">
        <v>2451</v>
      </c>
      <c r="D3103" s="2">
        <v>45914</v>
      </c>
      <c r="E3103" s="1" t="s">
        <v>2155</v>
      </c>
      <c r="F3103" s="1" t="s">
        <v>49</v>
      </c>
      <c r="G3103">
        <v>5</v>
      </c>
      <c r="H3103" t="s">
        <v>76</v>
      </c>
      <c r="I3103" t="s">
        <v>49</v>
      </c>
      <c r="J3103">
        <v>400</v>
      </c>
      <c r="K3103" s="1" t="s">
        <v>49</v>
      </c>
      <c r="L3103">
        <v>10</v>
      </c>
      <c r="M3103">
        <v>195.74</v>
      </c>
      <c r="N3103">
        <v>5</v>
      </c>
      <c r="Q3103">
        <v>190.74</v>
      </c>
      <c r="R3103" s="1"/>
      <c r="V3103">
        <v>0</v>
      </c>
      <c r="W3103">
        <v>0</v>
      </c>
      <c r="AF3103">
        <v>0</v>
      </c>
      <c r="AG3103">
        <v>0</v>
      </c>
      <c r="AH3103">
        <v>0</v>
      </c>
      <c r="AI3103">
        <v>12</v>
      </c>
      <c r="AJ3103">
        <v>12</v>
      </c>
      <c r="AM3103">
        <v>0</v>
      </c>
      <c r="AP3103">
        <v>37</v>
      </c>
    </row>
    <row r="3104" spans="1:42" x14ac:dyDescent="0.2">
      <c r="A3104" s="1" t="s">
        <v>46</v>
      </c>
      <c r="B3104">
        <v>3</v>
      </c>
      <c r="C3104" s="1" t="s">
        <v>2453</v>
      </c>
      <c r="D3104" s="2">
        <v>45914</v>
      </c>
      <c r="E3104" s="1" t="s">
        <v>2155</v>
      </c>
      <c r="F3104" s="1" t="s">
        <v>49</v>
      </c>
      <c r="G3104">
        <v>8</v>
      </c>
      <c r="H3104">
        <v>5</v>
      </c>
      <c r="I3104" t="s">
        <v>49</v>
      </c>
      <c r="J3104">
        <v>1000</v>
      </c>
      <c r="K3104" s="1" t="s">
        <v>49</v>
      </c>
      <c r="L3104">
        <v>10</v>
      </c>
      <c r="M3104">
        <v>350.03000000000009</v>
      </c>
      <c r="N3104">
        <v>9</v>
      </c>
      <c r="Q3104">
        <v>341.03000000000009</v>
      </c>
      <c r="R3104" s="1"/>
      <c r="V3104">
        <v>0</v>
      </c>
      <c r="W3104">
        <v>0</v>
      </c>
      <c r="AF3104">
        <v>0</v>
      </c>
      <c r="AG3104">
        <v>0</v>
      </c>
      <c r="AH3104">
        <v>0</v>
      </c>
      <c r="AI3104">
        <v>12</v>
      </c>
      <c r="AJ3104">
        <v>12</v>
      </c>
      <c r="AM3104">
        <v>0</v>
      </c>
      <c r="AP3104">
        <v>37</v>
      </c>
    </row>
    <row r="3105" spans="1:42" x14ac:dyDescent="0.2">
      <c r="A3105" s="1" t="s">
        <v>53</v>
      </c>
      <c r="B3105">
        <v>3</v>
      </c>
      <c r="C3105" s="1" t="s">
        <v>2453</v>
      </c>
      <c r="D3105" s="2">
        <v>45914</v>
      </c>
      <c r="E3105" s="1" t="s">
        <v>2155</v>
      </c>
      <c r="F3105" s="1" t="s">
        <v>49</v>
      </c>
      <c r="G3105">
        <v>8</v>
      </c>
      <c r="H3105">
        <v>5</v>
      </c>
      <c r="I3105" t="s">
        <v>49</v>
      </c>
      <c r="J3105">
        <v>1000</v>
      </c>
      <c r="K3105" s="1" t="s">
        <v>49</v>
      </c>
      <c r="L3105">
        <v>8</v>
      </c>
      <c r="M3105">
        <v>316.07000000000005</v>
      </c>
      <c r="N3105">
        <v>7.2</v>
      </c>
      <c r="Q3105">
        <v>308.87000000000006</v>
      </c>
      <c r="R3105" s="1"/>
      <c r="V3105">
        <v>0</v>
      </c>
      <c r="W3105">
        <v>0</v>
      </c>
      <c r="AF3105">
        <v>0</v>
      </c>
      <c r="AG3105">
        <v>0</v>
      </c>
      <c r="AH3105">
        <v>0</v>
      </c>
      <c r="AI3105">
        <v>12</v>
      </c>
      <c r="AJ3105">
        <v>12</v>
      </c>
      <c r="AM3105">
        <v>0</v>
      </c>
      <c r="AP3105">
        <v>37</v>
      </c>
    </row>
    <row r="3106" spans="1:42" x14ac:dyDescent="0.2">
      <c r="A3106" s="1" t="s">
        <v>46</v>
      </c>
      <c r="B3106">
        <v>4</v>
      </c>
      <c r="C3106" s="1" t="s">
        <v>2281</v>
      </c>
      <c r="D3106" s="2">
        <v>45914</v>
      </c>
      <c r="E3106" s="1" t="s">
        <v>779</v>
      </c>
      <c r="F3106" s="1" t="s">
        <v>49</v>
      </c>
      <c r="G3106">
        <v>17</v>
      </c>
      <c r="H3106" t="s">
        <v>76</v>
      </c>
      <c r="I3106" t="s">
        <v>49</v>
      </c>
      <c r="J3106">
        <v>5000</v>
      </c>
      <c r="K3106" s="1" t="s">
        <v>49</v>
      </c>
      <c r="L3106">
        <v>15</v>
      </c>
      <c r="M3106">
        <v>790.8599999999999</v>
      </c>
      <c r="N3106">
        <v>3.2</v>
      </c>
      <c r="Q3106">
        <v>787.65999999999985</v>
      </c>
      <c r="R3106" s="1"/>
      <c r="V3106">
        <v>0</v>
      </c>
      <c r="W3106">
        <v>0</v>
      </c>
      <c r="AF3106">
        <v>0</v>
      </c>
      <c r="AG3106">
        <v>0</v>
      </c>
      <c r="AH3106">
        <v>0</v>
      </c>
      <c r="AI3106">
        <v>12</v>
      </c>
      <c r="AJ3106">
        <v>12</v>
      </c>
      <c r="AM3106">
        <v>0</v>
      </c>
      <c r="AP3106">
        <v>37</v>
      </c>
    </row>
    <row r="3107" spans="1:42" x14ac:dyDescent="0.2">
      <c r="A3107" s="1" t="s">
        <v>53</v>
      </c>
      <c r="B3107">
        <v>4</v>
      </c>
      <c r="C3107" s="1" t="s">
        <v>2281</v>
      </c>
      <c r="D3107" s="2">
        <v>45914</v>
      </c>
      <c r="E3107" s="1" t="s">
        <v>779</v>
      </c>
      <c r="F3107" s="1" t="s">
        <v>49</v>
      </c>
      <c r="G3107">
        <v>17</v>
      </c>
      <c r="H3107" t="s">
        <v>76</v>
      </c>
      <c r="I3107" t="s">
        <v>49</v>
      </c>
      <c r="J3107">
        <v>5000</v>
      </c>
      <c r="K3107" s="1" t="s">
        <v>49</v>
      </c>
      <c r="L3107">
        <v>14</v>
      </c>
      <c r="M3107">
        <v>796.69999999999993</v>
      </c>
      <c r="N3107">
        <v>27.549999999999997</v>
      </c>
      <c r="Q3107">
        <v>769.15</v>
      </c>
      <c r="R3107" s="1"/>
      <c r="V3107">
        <v>0</v>
      </c>
      <c r="W3107">
        <v>0</v>
      </c>
      <c r="AF3107">
        <v>0</v>
      </c>
      <c r="AG3107">
        <v>0</v>
      </c>
      <c r="AH3107">
        <v>0</v>
      </c>
      <c r="AI3107">
        <v>12</v>
      </c>
      <c r="AJ3107">
        <v>12</v>
      </c>
      <c r="AM3107">
        <v>0</v>
      </c>
      <c r="AP3107">
        <v>37</v>
      </c>
    </row>
    <row r="3108" spans="1:42" x14ac:dyDescent="0.2">
      <c r="A3108" s="1" t="s">
        <v>46</v>
      </c>
      <c r="B3108">
        <v>5</v>
      </c>
      <c r="C3108" s="1" t="s">
        <v>2428</v>
      </c>
      <c r="D3108" s="2">
        <v>45914</v>
      </c>
      <c r="E3108" s="1" t="s">
        <v>2155</v>
      </c>
      <c r="F3108" s="1" t="s">
        <v>49</v>
      </c>
      <c r="G3108">
        <v>10</v>
      </c>
      <c r="H3108">
        <v>5</v>
      </c>
      <c r="I3108" t="s">
        <v>49</v>
      </c>
      <c r="J3108">
        <v>1000</v>
      </c>
      <c r="K3108" s="1" t="s">
        <v>49</v>
      </c>
      <c r="L3108">
        <v>5</v>
      </c>
      <c r="M3108">
        <v>205.47000000000003</v>
      </c>
      <c r="N3108">
        <v>6.35</v>
      </c>
      <c r="Q3108">
        <v>199.12000000000003</v>
      </c>
      <c r="R3108" s="1"/>
      <c r="S3108">
        <v>20</v>
      </c>
      <c r="V3108">
        <v>20</v>
      </c>
      <c r="W3108">
        <v>0.33333333333333331</v>
      </c>
      <c r="AF3108">
        <v>0</v>
      </c>
      <c r="AG3108">
        <v>0</v>
      </c>
      <c r="AH3108">
        <v>0.33333333333333331</v>
      </c>
      <c r="AI3108">
        <v>11.666666666666666</v>
      </c>
      <c r="AJ3108">
        <v>12</v>
      </c>
      <c r="AM3108">
        <v>0</v>
      </c>
      <c r="AP3108">
        <v>37</v>
      </c>
    </row>
    <row r="3109" spans="1:42" x14ac:dyDescent="0.2">
      <c r="A3109" s="1" t="s">
        <v>46</v>
      </c>
      <c r="B3109">
        <v>5</v>
      </c>
      <c r="C3109" s="1" t="s">
        <v>2454</v>
      </c>
      <c r="D3109" s="2">
        <v>45914</v>
      </c>
      <c r="E3109" s="1" t="s">
        <v>664</v>
      </c>
      <c r="F3109" s="1" t="s">
        <v>49</v>
      </c>
      <c r="G3109">
        <v>15</v>
      </c>
      <c r="H3109">
        <v>6.5</v>
      </c>
      <c r="I3109" t="s">
        <v>49</v>
      </c>
      <c r="J3109">
        <v>1000</v>
      </c>
      <c r="K3109" s="1" t="s">
        <v>49</v>
      </c>
      <c r="L3109">
        <v>10</v>
      </c>
      <c r="M3109">
        <v>377.18</v>
      </c>
      <c r="N3109">
        <v>17</v>
      </c>
      <c r="Q3109">
        <v>360.18</v>
      </c>
      <c r="R3109" s="1"/>
      <c r="V3109">
        <v>0</v>
      </c>
      <c r="W3109">
        <v>0</v>
      </c>
      <c r="AF3109">
        <v>0</v>
      </c>
      <c r="AG3109">
        <v>0</v>
      </c>
      <c r="AH3109">
        <v>0</v>
      </c>
      <c r="AI3109">
        <v>12</v>
      </c>
      <c r="AJ3109">
        <v>12</v>
      </c>
      <c r="AM3109">
        <v>0</v>
      </c>
      <c r="AP3109">
        <v>37</v>
      </c>
    </row>
    <row r="3110" spans="1:42" x14ac:dyDescent="0.2">
      <c r="A3110" s="1" t="s">
        <v>53</v>
      </c>
      <c r="B3110">
        <v>5</v>
      </c>
      <c r="C3110" s="1" t="s">
        <v>2454</v>
      </c>
      <c r="D3110" s="2">
        <v>45914</v>
      </c>
      <c r="E3110" s="1" t="s">
        <v>664</v>
      </c>
      <c r="F3110" s="1" t="s">
        <v>49</v>
      </c>
      <c r="G3110">
        <v>15</v>
      </c>
      <c r="H3110">
        <v>6.5</v>
      </c>
      <c r="I3110" t="s">
        <v>49</v>
      </c>
      <c r="J3110">
        <v>1000</v>
      </c>
      <c r="K3110" s="1" t="s">
        <v>49</v>
      </c>
      <c r="L3110">
        <v>16</v>
      </c>
      <c r="M3110">
        <v>603.85</v>
      </c>
      <c r="N3110">
        <v>25.799999999999997</v>
      </c>
      <c r="Q3110">
        <v>578.05000000000007</v>
      </c>
      <c r="R3110" s="1"/>
      <c r="V3110">
        <v>0</v>
      </c>
      <c r="W3110">
        <v>0</v>
      </c>
      <c r="AF3110">
        <v>0</v>
      </c>
      <c r="AG3110">
        <v>0</v>
      </c>
      <c r="AH3110">
        <v>0</v>
      </c>
      <c r="AI3110">
        <v>12</v>
      </c>
      <c r="AJ3110">
        <v>12</v>
      </c>
      <c r="AM3110">
        <v>0</v>
      </c>
      <c r="AP3110">
        <v>37</v>
      </c>
    </row>
    <row r="3111" spans="1:42" x14ac:dyDescent="0.2">
      <c r="A3111" s="1" t="s">
        <v>46</v>
      </c>
      <c r="B3111">
        <v>1</v>
      </c>
      <c r="C3111" s="1" t="s">
        <v>2450</v>
      </c>
      <c r="D3111" s="2">
        <v>45915</v>
      </c>
      <c r="E3111" s="1" t="s">
        <v>2155</v>
      </c>
      <c r="F3111" s="1" t="s">
        <v>49</v>
      </c>
      <c r="G3111">
        <v>2.5</v>
      </c>
      <c r="H3111" t="s">
        <v>76</v>
      </c>
      <c r="I3111" t="s">
        <v>49</v>
      </c>
      <c r="J3111">
        <v>20</v>
      </c>
      <c r="K3111" s="1" t="s">
        <v>49</v>
      </c>
      <c r="L3111">
        <v>6</v>
      </c>
      <c r="M3111">
        <v>90.960000000000008</v>
      </c>
      <c r="N3111">
        <v>1.2000000000000002</v>
      </c>
      <c r="O3111">
        <v>22</v>
      </c>
      <c r="Q3111">
        <v>89.76</v>
      </c>
      <c r="R3111" s="1"/>
      <c r="V3111">
        <v>0</v>
      </c>
      <c r="W3111">
        <v>0</v>
      </c>
      <c r="AF3111">
        <v>0</v>
      </c>
      <c r="AG3111">
        <v>0</v>
      </c>
      <c r="AH3111">
        <v>0</v>
      </c>
      <c r="AI3111">
        <v>12</v>
      </c>
      <c r="AJ3111">
        <v>12</v>
      </c>
      <c r="AL3111">
        <v>1907</v>
      </c>
      <c r="AM3111">
        <v>0</v>
      </c>
      <c r="AN3111">
        <v>1800</v>
      </c>
    </row>
    <row r="3112" spans="1:42" x14ac:dyDescent="0.2">
      <c r="A3112" s="1" t="s">
        <v>53</v>
      </c>
      <c r="B3112">
        <v>1</v>
      </c>
      <c r="C3112" s="1" t="s">
        <v>2450</v>
      </c>
      <c r="D3112" s="2">
        <v>45915</v>
      </c>
      <c r="E3112" s="1" t="s">
        <v>2155</v>
      </c>
      <c r="F3112" s="1" t="s">
        <v>49</v>
      </c>
      <c r="G3112">
        <v>2.5</v>
      </c>
      <c r="H3112" t="s">
        <v>76</v>
      </c>
      <c r="I3112" t="s">
        <v>49</v>
      </c>
      <c r="J3112">
        <v>20</v>
      </c>
      <c r="K3112" s="1" t="s">
        <v>49</v>
      </c>
      <c r="L3112">
        <v>5</v>
      </c>
      <c r="M3112">
        <v>91.65</v>
      </c>
      <c r="N3112">
        <v>1</v>
      </c>
      <c r="O3112">
        <v>19</v>
      </c>
      <c r="Q3112">
        <v>90.65</v>
      </c>
      <c r="R3112" s="1"/>
      <c r="V3112">
        <v>0</v>
      </c>
      <c r="W3112">
        <v>0</v>
      </c>
      <c r="AF3112">
        <v>0</v>
      </c>
      <c r="AG3112">
        <v>0</v>
      </c>
      <c r="AH3112">
        <v>0</v>
      </c>
      <c r="AI3112">
        <v>12</v>
      </c>
      <c r="AJ3112">
        <v>12</v>
      </c>
      <c r="AM3112">
        <v>0</v>
      </c>
      <c r="AN3112">
        <v>1900</v>
      </c>
    </row>
    <row r="3113" spans="1:42" x14ac:dyDescent="0.2">
      <c r="A3113" s="1" t="s">
        <v>46</v>
      </c>
      <c r="B3113">
        <v>2</v>
      </c>
      <c r="C3113" s="1" t="s">
        <v>2451</v>
      </c>
      <c r="D3113" s="2">
        <v>45915</v>
      </c>
      <c r="E3113" s="1" t="s">
        <v>2155</v>
      </c>
      <c r="F3113" s="1" t="s">
        <v>49</v>
      </c>
      <c r="G3113">
        <v>5</v>
      </c>
      <c r="H3113" t="s">
        <v>76</v>
      </c>
      <c r="I3113" t="s">
        <v>49</v>
      </c>
      <c r="J3113">
        <v>400</v>
      </c>
      <c r="K3113" s="1" t="s">
        <v>49</v>
      </c>
      <c r="L3113">
        <v>10</v>
      </c>
      <c r="M3113">
        <v>169.62999999999997</v>
      </c>
      <c r="N3113">
        <v>5</v>
      </c>
      <c r="Q3113">
        <v>164.62999999999997</v>
      </c>
      <c r="R3113" s="1"/>
      <c r="V3113">
        <v>0</v>
      </c>
      <c r="W3113">
        <v>0</v>
      </c>
      <c r="AF3113">
        <v>0</v>
      </c>
      <c r="AG3113">
        <v>0</v>
      </c>
      <c r="AH3113">
        <v>0</v>
      </c>
      <c r="AI3113">
        <v>12</v>
      </c>
      <c r="AJ3113">
        <v>12</v>
      </c>
      <c r="AM3113">
        <v>0</v>
      </c>
    </row>
    <row r="3114" spans="1:42" x14ac:dyDescent="0.2">
      <c r="A3114" s="1" t="s">
        <v>53</v>
      </c>
      <c r="B3114">
        <v>2</v>
      </c>
      <c r="C3114" s="1" t="s">
        <v>2451</v>
      </c>
      <c r="D3114" s="2">
        <v>45915</v>
      </c>
      <c r="E3114" s="1" t="s">
        <v>2155</v>
      </c>
      <c r="F3114" s="1" t="s">
        <v>49</v>
      </c>
      <c r="G3114">
        <v>5</v>
      </c>
      <c r="H3114" t="s">
        <v>76</v>
      </c>
      <c r="I3114" t="s">
        <v>49</v>
      </c>
      <c r="J3114">
        <v>400</v>
      </c>
      <c r="K3114" s="1" t="s">
        <v>49</v>
      </c>
      <c r="L3114">
        <v>6</v>
      </c>
      <c r="M3114">
        <v>121.73</v>
      </c>
      <c r="N3114">
        <v>3</v>
      </c>
      <c r="Q3114">
        <v>118.73</v>
      </c>
      <c r="R3114" s="1"/>
      <c r="S3114">
        <v>15</v>
      </c>
      <c r="V3114">
        <v>15</v>
      </c>
      <c r="W3114">
        <v>0.25</v>
      </c>
      <c r="AF3114">
        <v>0</v>
      </c>
      <c r="AG3114">
        <v>0</v>
      </c>
      <c r="AH3114">
        <v>0.25</v>
      </c>
      <c r="AI3114">
        <v>11.75</v>
      </c>
      <c r="AJ3114">
        <v>12</v>
      </c>
      <c r="AM3114">
        <v>0</v>
      </c>
    </row>
    <row r="3115" spans="1:42" x14ac:dyDescent="0.2">
      <c r="A3115" s="1" t="s">
        <v>53</v>
      </c>
      <c r="B3115">
        <v>2</v>
      </c>
      <c r="C3115" s="1" t="s">
        <v>2467</v>
      </c>
      <c r="D3115" s="2">
        <v>45915</v>
      </c>
      <c r="E3115" s="1" t="s">
        <v>1167</v>
      </c>
      <c r="F3115" s="1" t="s">
        <v>49</v>
      </c>
      <c r="G3115">
        <v>5.5</v>
      </c>
      <c r="H3115">
        <v>10</v>
      </c>
      <c r="I3115" t="s">
        <v>49</v>
      </c>
      <c r="J3115">
        <v>75</v>
      </c>
      <c r="K3115" s="1" t="s">
        <v>49</v>
      </c>
      <c r="L3115">
        <v>4</v>
      </c>
      <c r="M3115">
        <v>67.91</v>
      </c>
      <c r="N3115">
        <v>2</v>
      </c>
      <c r="Q3115">
        <v>65.91</v>
      </c>
      <c r="R3115" s="1"/>
      <c r="V3115">
        <v>0</v>
      </c>
      <c r="W3115">
        <v>0</v>
      </c>
      <c r="AF3115">
        <v>0</v>
      </c>
      <c r="AG3115">
        <v>0</v>
      </c>
      <c r="AH3115">
        <v>0</v>
      </c>
      <c r="AI3115">
        <v>12</v>
      </c>
      <c r="AJ3115">
        <v>12</v>
      </c>
      <c r="AM3115">
        <v>0</v>
      </c>
    </row>
    <row r="3116" spans="1:42" x14ac:dyDescent="0.2">
      <c r="A3116" s="1" t="s">
        <v>46</v>
      </c>
      <c r="B3116">
        <v>3</v>
      </c>
      <c r="C3116" s="1" t="s">
        <v>2453</v>
      </c>
      <c r="D3116" s="2">
        <v>45915</v>
      </c>
      <c r="E3116" s="1" t="s">
        <v>2155</v>
      </c>
      <c r="F3116" s="1" t="s">
        <v>49</v>
      </c>
      <c r="G3116">
        <v>8</v>
      </c>
      <c r="H3116">
        <v>5</v>
      </c>
      <c r="I3116" t="s">
        <v>49</v>
      </c>
      <c r="J3116">
        <v>1000</v>
      </c>
      <c r="K3116" s="1" t="s">
        <v>49</v>
      </c>
      <c r="L3116">
        <v>9</v>
      </c>
      <c r="M3116">
        <v>323.01000000000005</v>
      </c>
      <c r="N3116">
        <v>7.2</v>
      </c>
      <c r="Q3116">
        <v>315.81000000000006</v>
      </c>
      <c r="R3116" s="1"/>
      <c r="V3116">
        <v>0</v>
      </c>
      <c r="W3116">
        <v>0</v>
      </c>
      <c r="AF3116">
        <v>0</v>
      </c>
      <c r="AG3116">
        <v>0</v>
      </c>
      <c r="AH3116">
        <v>0</v>
      </c>
      <c r="AI3116">
        <v>12</v>
      </c>
      <c r="AJ3116">
        <v>12</v>
      </c>
      <c r="AM3116">
        <v>0</v>
      </c>
    </row>
    <row r="3117" spans="1:42" x14ac:dyDescent="0.2">
      <c r="A3117" s="1" t="s">
        <v>53</v>
      </c>
      <c r="B3117">
        <v>3</v>
      </c>
      <c r="C3117" s="1" t="s">
        <v>2453</v>
      </c>
      <c r="D3117" s="2">
        <v>45915</v>
      </c>
      <c r="E3117" s="1" t="s">
        <v>2155</v>
      </c>
      <c r="F3117" s="1" t="s">
        <v>49</v>
      </c>
      <c r="G3117">
        <v>8</v>
      </c>
      <c r="H3117">
        <v>5</v>
      </c>
      <c r="I3117" t="s">
        <v>49</v>
      </c>
      <c r="J3117">
        <v>1000</v>
      </c>
      <c r="K3117" s="1" t="s">
        <v>49</v>
      </c>
      <c r="L3117">
        <v>4</v>
      </c>
      <c r="M3117">
        <v>167.74</v>
      </c>
      <c r="N3117">
        <v>3.6</v>
      </c>
      <c r="Q3117">
        <v>164.14000000000001</v>
      </c>
      <c r="R3117" s="1"/>
      <c r="S3117">
        <v>20</v>
      </c>
      <c r="V3117">
        <v>20</v>
      </c>
      <c r="W3117">
        <v>0.33333333333333331</v>
      </c>
      <c r="AF3117">
        <v>0</v>
      </c>
      <c r="AG3117">
        <v>0</v>
      </c>
      <c r="AH3117">
        <v>0.33333333333333331</v>
      </c>
      <c r="AI3117">
        <v>11.666666666666666</v>
      </c>
      <c r="AJ3117">
        <v>12</v>
      </c>
      <c r="AM3117">
        <v>0</v>
      </c>
    </row>
    <row r="3118" spans="1:42" x14ac:dyDescent="0.2">
      <c r="A3118" s="1" t="s">
        <v>53</v>
      </c>
      <c r="B3118">
        <v>3</v>
      </c>
      <c r="C3118" s="1" t="s">
        <v>2468</v>
      </c>
      <c r="D3118" s="2">
        <v>45915</v>
      </c>
      <c r="E3118" s="1" t="s">
        <v>2469</v>
      </c>
      <c r="F3118" s="1" t="s">
        <v>49</v>
      </c>
      <c r="G3118">
        <v>8</v>
      </c>
      <c r="H3118">
        <v>10</v>
      </c>
      <c r="I3118" t="s">
        <v>49</v>
      </c>
      <c r="J3118">
        <v>100</v>
      </c>
      <c r="K3118" s="1" t="s">
        <v>49</v>
      </c>
      <c r="L3118">
        <v>4</v>
      </c>
      <c r="M3118">
        <v>110.92</v>
      </c>
      <c r="N3118">
        <v>3.2</v>
      </c>
      <c r="Q3118">
        <v>107.72</v>
      </c>
      <c r="R3118" s="1"/>
      <c r="V3118">
        <v>0</v>
      </c>
      <c r="W3118">
        <v>0</v>
      </c>
      <c r="AF3118">
        <v>0</v>
      </c>
      <c r="AG3118">
        <v>0</v>
      </c>
      <c r="AH3118">
        <v>0</v>
      </c>
      <c r="AI3118">
        <v>12</v>
      </c>
      <c r="AJ3118">
        <v>12</v>
      </c>
      <c r="AM3118">
        <v>0</v>
      </c>
    </row>
    <row r="3119" spans="1:42" x14ac:dyDescent="0.2">
      <c r="A3119" s="1" t="s">
        <v>53</v>
      </c>
      <c r="B3119">
        <v>3</v>
      </c>
      <c r="C3119" s="1" t="s">
        <v>2470</v>
      </c>
      <c r="D3119" s="2">
        <v>45915</v>
      </c>
      <c r="E3119" s="1" t="s">
        <v>2155</v>
      </c>
      <c r="F3119" s="1" t="s">
        <v>49</v>
      </c>
      <c r="G3119">
        <v>7</v>
      </c>
      <c r="H3119">
        <v>5</v>
      </c>
      <c r="I3119" t="s">
        <v>49</v>
      </c>
      <c r="J3119">
        <v>800</v>
      </c>
      <c r="K3119" s="1" t="s">
        <v>49</v>
      </c>
      <c r="L3119">
        <v>1</v>
      </c>
      <c r="M3119">
        <v>32.85</v>
      </c>
      <c r="N3119">
        <v>0.7</v>
      </c>
      <c r="Q3119">
        <v>32.15</v>
      </c>
      <c r="R3119" s="1"/>
      <c r="V3119">
        <v>0</v>
      </c>
      <c r="W3119">
        <v>0</v>
      </c>
      <c r="AF3119">
        <v>0</v>
      </c>
      <c r="AG3119">
        <v>0</v>
      </c>
      <c r="AH3119">
        <v>0</v>
      </c>
      <c r="AI3119">
        <v>12</v>
      </c>
      <c r="AJ3119">
        <v>12</v>
      </c>
      <c r="AM3119">
        <v>0</v>
      </c>
    </row>
    <row r="3120" spans="1:42" x14ac:dyDescent="0.2">
      <c r="A3120" s="1" t="s">
        <v>46</v>
      </c>
      <c r="B3120">
        <v>4</v>
      </c>
      <c r="C3120" s="1" t="s">
        <v>2281</v>
      </c>
      <c r="D3120" s="2">
        <v>45915</v>
      </c>
      <c r="E3120" s="1" t="s">
        <v>779</v>
      </c>
      <c r="F3120" s="1" t="s">
        <v>49</v>
      </c>
      <c r="G3120">
        <v>17</v>
      </c>
      <c r="H3120" t="s">
        <v>76</v>
      </c>
      <c r="I3120" t="s">
        <v>49</v>
      </c>
      <c r="J3120">
        <v>5000</v>
      </c>
      <c r="K3120" s="1" t="s">
        <v>49</v>
      </c>
      <c r="L3120">
        <v>5</v>
      </c>
      <c r="M3120">
        <v>268.68</v>
      </c>
      <c r="N3120">
        <v>10</v>
      </c>
      <c r="Q3120">
        <v>258.68</v>
      </c>
      <c r="R3120" s="1"/>
      <c r="V3120">
        <v>0</v>
      </c>
      <c r="W3120">
        <v>0</v>
      </c>
      <c r="AF3120">
        <v>0</v>
      </c>
      <c r="AG3120">
        <v>0</v>
      </c>
      <c r="AH3120">
        <v>0</v>
      </c>
      <c r="AI3120">
        <v>12</v>
      </c>
      <c r="AJ3120">
        <v>12</v>
      </c>
      <c r="AM3120">
        <v>0</v>
      </c>
    </row>
    <row r="3121" spans="1:40" x14ac:dyDescent="0.2">
      <c r="A3121" s="1" t="s">
        <v>46</v>
      </c>
      <c r="B3121">
        <v>4</v>
      </c>
      <c r="C3121" s="1" t="s">
        <v>2464</v>
      </c>
      <c r="D3121" s="2">
        <v>45915</v>
      </c>
      <c r="E3121" s="1" t="s">
        <v>824</v>
      </c>
      <c r="F3121" s="1" t="s">
        <v>49</v>
      </c>
      <c r="G3121">
        <v>19</v>
      </c>
      <c r="H3121">
        <v>7</v>
      </c>
      <c r="I3121" t="s">
        <v>49</v>
      </c>
      <c r="J3121">
        <v>100</v>
      </c>
      <c r="K3121" s="1" t="s">
        <v>49</v>
      </c>
      <c r="L3121">
        <v>5</v>
      </c>
      <c r="M3121">
        <v>202.23000000000002</v>
      </c>
      <c r="N3121">
        <v>10.5</v>
      </c>
      <c r="Q3121">
        <v>191.73000000000002</v>
      </c>
      <c r="R3121" s="1"/>
      <c r="V3121">
        <v>0</v>
      </c>
      <c r="W3121">
        <v>0</v>
      </c>
      <c r="AF3121">
        <v>0</v>
      </c>
      <c r="AG3121">
        <v>0</v>
      </c>
      <c r="AH3121">
        <v>0</v>
      </c>
      <c r="AI3121">
        <v>12</v>
      </c>
      <c r="AJ3121">
        <v>12</v>
      </c>
      <c r="AM3121">
        <v>0</v>
      </c>
    </row>
    <row r="3122" spans="1:40" x14ac:dyDescent="0.2">
      <c r="A3122" s="1" t="s">
        <v>46</v>
      </c>
      <c r="B3122">
        <v>4</v>
      </c>
      <c r="C3122" s="1" t="s">
        <v>2471</v>
      </c>
      <c r="D3122" s="2">
        <v>45915</v>
      </c>
      <c r="E3122" s="1" t="s">
        <v>2472</v>
      </c>
      <c r="F3122" s="1" t="s">
        <v>49</v>
      </c>
      <c r="G3122">
        <v>19</v>
      </c>
      <c r="H3122" t="s">
        <v>93</v>
      </c>
      <c r="I3122" t="s">
        <v>49</v>
      </c>
      <c r="J3122">
        <v>100</v>
      </c>
      <c r="K3122" s="1" t="s">
        <v>49</v>
      </c>
      <c r="L3122">
        <v>3</v>
      </c>
      <c r="M3122">
        <v>99.6</v>
      </c>
      <c r="N3122">
        <v>6.3000000000000007</v>
      </c>
      <c r="Q3122">
        <v>93.3</v>
      </c>
      <c r="R3122" s="1"/>
      <c r="V3122">
        <v>0</v>
      </c>
      <c r="W3122">
        <v>0</v>
      </c>
      <c r="AF3122">
        <v>0</v>
      </c>
      <c r="AG3122">
        <v>0</v>
      </c>
      <c r="AH3122">
        <v>0</v>
      </c>
      <c r="AI3122">
        <v>12</v>
      </c>
      <c r="AJ3122">
        <v>12</v>
      </c>
      <c r="AM3122">
        <v>0</v>
      </c>
    </row>
    <row r="3123" spans="1:40" x14ac:dyDescent="0.2">
      <c r="A3123" s="1" t="s">
        <v>46</v>
      </c>
      <c r="B3123">
        <v>4</v>
      </c>
      <c r="C3123" s="1" t="s">
        <v>2466</v>
      </c>
      <c r="D3123" s="2">
        <v>45915</v>
      </c>
      <c r="E3123" s="1" t="s">
        <v>2374</v>
      </c>
      <c r="F3123" s="1" t="s">
        <v>49</v>
      </c>
      <c r="G3123">
        <v>17</v>
      </c>
      <c r="H3123" t="s">
        <v>735</v>
      </c>
      <c r="I3123" t="s">
        <v>49</v>
      </c>
      <c r="J3123">
        <v>2000</v>
      </c>
      <c r="K3123" s="1" t="s">
        <v>49</v>
      </c>
      <c r="L3123">
        <v>3</v>
      </c>
      <c r="M3123">
        <v>109.99000000000001</v>
      </c>
      <c r="N3123">
        <v>6</v>
      </c>
      <c r="Q3123">
        <v>103.99000000000001</v>
      </c>
      <c r="R3123" s="1"/>
      <c r="V3123">
        <v>0</v>
      </c>
      <c r="W3123">
        <v>0</v>
      </c>
      <c r="AF3123">
        <v>0</v>
      </c>
      <c r="AG3123">
        <v>0</v>
      </c>
      <c r="AH3123">
        <v>0</v>
      </c>
      <c r="AI3123">
        <v>12</v>
      </c>
      <c r="AJ3123">
        <v>12</v>
      </c>
      <c r="AM3123">
        <v>0</v>
      </c>
    </row>
    <row r="3124" spans="1:40" x14ac:dyDescent="0.2">
      <c r="A3124" s="1" t="s">
        <v>53</v>
      </c>
      <c r="B3124">
        <v>4</v>
      </c>
      <c r="C3124" s="1" t="s">
        <v>2466</v>
      </c>
      <c r="D3124" s="2">
        <v>45915</v>
      </c>
      <c r="E3124" s="1" t="s">
        <v>2374</v>
      </c>
      <c r="F3124" s="1" t="s">
        <v>49</v>
      </c>
      <c r="G3124">
        <v>17</v>
      </c>
      <c r="H3124" t="s">
        <v>735</v>
      </c>
      <c r="I3124" t="s">
        <v>49</v>
      </c>
      <c r="J3124">
        <v>2000</v>
      </c>
      <c r="K3124" s="1" t="s">
        <v>49</v>
      </c>
      <c r="L3124">
        <v>16</v>
      </c>
      <c r="M3124">
        <v>857.38000000000011</v>
      </c>
      <c r="N3124">
        <v>30.4</v>
      </c>
      <c r="Q3124">
        <v>826.98000000000013</v>
      </c>
      <c r="R3124" s="1"/>
      <c r="V3124">
        <v>0</v>
      </c>
      <c r="W3124">
        <v>0</v>
      </c>
      <c r="AF3124">
        <v>0</v>
      </c>
      <c r="AG3124">
        <v>0</v>
      </c>
      <c r="AH3124">
        <v>0</v>
      </c>
      <c r="AI3124">
        <v>12</v>
      </c>
      <c r="AJ3124">
        <v>12</v>
      </c>
      <c r="AM3124">
        <v>0</v>
      </c>
    </row>
    <row r="3125" spans="1:40" x14ac:dyDescent="0.2">
      <c r="A3125" s="1" t="s">
        <v>46</v>
      </c>
      <c r="B3125">
        <v>5</v>
      </c>
      <c r="C3125" s="1" t="s">
        <v>2454</v>
      </c>
      <c r="D3125" s="2">
        <v>45915</v>
      </c>
      <c r="E3125" s="1" t="s">
        <v>664</v>
      </c>
      <c r="F3125" s="1" t="s">
        <v>49</v>
      </c>
      <c r="G3125">
        <v>15</v>
      </c>
      <c r="H3125">
        <v>6.5</v>
      </c>
      <c r="I3125" t="s">
        <v>49</v>
      </c>
      <c r="J3125">
        <v>1000</v>
      </c>
      <c r="K3125" s="1" t="s">
        <v>49</v>
      </c>
      <c r="L3125">
        <v>1</v>
      </c>
      <c r="M3125">
        <v>38.869999999999997</v>
      </c>
      <c r="N3125">
        <v>1.22</v>
      </c>
      <c r="Q3125">
        <v>37.65</v>
      </c>
      <c r="R3125" s="1"/>
      <c r="S3125">
        <v>50</v>
      </c>
      <c r="V3125">
        <v>50</v>
      </c>
      <c r="W3125">
        <v>0.83333333333333348</v>
      </c>
      <c r="AF3125">
        <v>0</v>
      </c>
      <c r="AG3125">
        <v>0</v>
      </c>
      <c r="AH3125">
        <v>0.83333333333333348</v>
      </c>
      <c r="AI3125">
        <v>11.166666666666666</v>
      </c>
      <c r="AJ3125">
        <v>12</v>
      </c>
      <c r="AM3125">
        <v>0</v>
      </c>
    </row>
    <row r="3126" spans="1:40" x14ac:dyDescent="0.2">
      <c r="A3126" s="1" t="s">
        <v>46</v>
      </c>
      <c r="B3126">
        <v>5</v>
      </c>
      <c r="C3126" s="1" t="s">
        <v>2473</v>
      </c>
      <c r="D3126" s="2">
        <v>45915</v>
      </c>
      <c r="E3126" s="1" t="s">
        <v>2155</v>
      </c>
      <c r="F3126" s="1" t="s">
        <v>49</v>
      </c>
      <c r="G3126">
        <v>11</v>
      </c>
      <c r="H3126" t="s">
        <v>134</v>
      </c>
      <c r="I3126" t="s">
        <v>49</v>
      </c>
      <c r="J3126">
        <v>1000</v>
      </c>
      <c r="K3126" s="1" t="s">
        <v>49</v>
      </c>
      <c r="L3126">
        <v>10</v>
      </c>
      <c r="M3126">
        <v>481.34999999999997</v>
      </c>
      <c r="N3126">
        <v>13</v>
      </c>
      <c r="Q3126">
        <v>468.34999999999997</v>
      </c>
      <c r="R3126" s="1"/>
      <c r="S3126">
        <v>20</v>
      </c>
      <c r="V3126">
        <v>20</v>
      </c>
      <c r="W3126">
        <v>0.33333333333333331</v>
      </c>
      <c r="AF3126">
        <v>0</v>
      </c>
      <c r="AG3126">
        <v>0</v>
      </c>
      <c r="AH3126">
        <v>0.33333333333333331</v>
      </c>
      <c r="AI3126">
        <v>11.666666666666666</v>
      </c>
      <c r="AJ3126">
        <v>12</v>
      </c>
      <c r="AM3126">
        <v>0</v>
      </c>
    </row>
    <row r="3127" spans="1:40" x14ac:dyDescent="0.2">
      <c r="A3127" s="1" t="s">
        <v>53</v>
      </c>
      <c r="B3127">
        <v>5</v>
      </c>
      <c r="C3127" s="1" t="s">
        <v>2473</v>
      </c>
      <c r="D3127" s="2">
        <v>45915</v>
      </c>
      <c r="E3127" s="1" t="s">
        <v>2155</v>
      </c>
      <c r="F3127" s="1" t="s">
        <v>49</v>
      </c>
      <c r="G3127">
        <v>11</v>
      </c>
      <c r="H3127" t="s">
        <v>134</v>
      </c>
      <c r="I3127" t="s">
        <v>49</v>
      </c>
      <c r="J3127">
        <v>1000</v>
      </c>
      <c r="K3127" s="1" t="s">
        <v>49</v>
      </c>
      <c r="L3127">
        <v>9</v>
      </c>
      <c r="M3127">
        <v>459.49</v>
      </c>
      <c r="N3127">
        <v>12.6</v>
      </c>
      <c r="Q3127">
        <v>446.89</v>
      </c>
      <c r="R3127" s="1"/>
      <c r="V3127">
        <v>0</v>
      </c>
      <c r="W3127">
        <v>0</v>
      </c>
      <c r="AF3127">
        <v>0</v>
      </c>
      <c r="AG3127">
        <v>0</v>
      </c>
      <c r="AH3127">
        <v>0</v>
      </c>
      <c r="AI3127">
        <v>12</v>
      </c>
      <c r="AJ3127">
        <v>12</v>
      </c>
      <c r="AM3127">
        <v>0</v>
      </c>
    </row>
    <row r="3128" spans="1:40" x14ac:dyDescent="0.2">
      <c r="A3128" s="1" t="s">
        <v>46</v>
      </c>
      <c r="B3128">
        <v>1</v>
      </c>
      <c r="C3128" s="1" t="s">
        <v>2450</v>
      </c>
      <c r="D3128" s="2">
        <v>45916</v>
      </c>
      <c r="E3128" s="1" t="s">
        <v>2155</v>
      </c>
      <c r="F3128" s="1" t="s">
        <v>49</v>
      </c>
      <c r="G3128">
        <v>2.5</v>
      </c>
      <c r="H3128" t="s">
        <v>76</v>
      </c>
      <c r="I3128" t="s">
        <v>49</v>
      </c>
      <c r="J3128">
        <v>20</v>
      </c>
      <c r="K3128" s="1" t="s">
        <v>49</v>
      </c>
      <c r="L3128">
        <v>7</v>
      </c>
      <c r="M3128">
        <v>84.16</v>
      </c>
      <c r="N3128">
        <v>1.4000000000000001</v>
      </c>
      <c r="O3128">
        <v>22.5</v>
      </c>
      <c r="Q3128">
        <v>82.759999999999991</v>
      </c>
      <c r="R3128" s="1"/>
      <c r="V3128">
        <v>0</v>
      </c>
      <c r="W3128">
        <v>0</v>
      </c>
      <c r="AF3128">
        <v>0</v>
      </c>
      <c r="AG3128">
        <v>0</v>
      </c>
      <c r="AH3128">
        <v>0</v>
      </c>
      <c r="AI3128">
        <v>12</v>
      </c>
      <c r="AJ3128">
        <v>12</v>
      </c>
      <c r="AL3128">
        <v>2011.5</v>
      </c>
      <c r="AM3128">
        <v>0</v>
      </c>
      <c r="AN3128">
        <v>1950</v>
      </c>
    </row>
    <row r="3129" spans="1:40" x14ac:dyDescent="0.2">
      <c r="A3129" s="1" t="s">
        <v>53</v>
      </c>
      <c r="B3129">
        <v>1</v>
      </c>
      <c r="C3129" s="1" t="s">
        <v>2450</v>
      </c>
      <c r="D3129" s="2">
        <v>45916</v>
      </c>
      <c r="E3129" s="1" t="s">
        <v>2155</v>
      </c>
      <c r="F3129" s="1" t="s">
        <v>49</v>
      </c>
      <c r="G3129">
        <v>2.5</v>
      </c>
      <c r="H3129" t="s">
        <v>76</v>
      </c>
      <c r="I3129" t="s">
        <v>49</v>
      </c>
      <c r="J3129">
        <v>20</v>
      </c>
      <c r="K3129" s="1" t="s">
        <v>49</v>
      </c>
      <c r="L3129">
        <v>8</v>
      </c>
      <c r="M3129">
        <v>94.48</v>
      </c>
      <c r="N3129">
        <v>1.6</v>
      </c>
      <c r="O3129">
        <v>40.5</v>
      </c>
      <c r="Q3129">
        <v>92.88000000000001</v>
      </c>
      <c r="R3129" s="1"/>
      <c r="V3129">
        <v>0</v>
      </c>
      <c r="W3129">
        <v>0</v>
      </c>
      <c r="AF3129">
        <v>0</v>
      </c>
      <c r="AG3129">
        <v>0</v>
      </c>
      <c r="AH3129">
        <v>0</v>
      </c>
      <c r="AI3129">
        <v>12</v>
      </c>
      <c r="AJ3129">
        <v>12</v>
      </c>
      <c r="AM3129">
        <v>0</v>
      </c>
      <c r="AN3129">
        <v>1950</v>
      </c>
    </row>
    <row r="3130" spans="1:40" x14ac:dyDescent="0.2">
      <c r="A3130" s="1" t="s">
        <v>46</v>
      </c>
      <c r="B3130">
        <v>2</v>
      </c>
      <c r="C3130" s="1" t="s">
        <v>2474</v>
      </c>
      <c r="D3130" s="2">
        <v>45916</v>
      </c>
      <c r="E3130" s="1" t="s">
        <v>2155</v>
      </c>
      <c r="F3130" s="1" t="s">
        <v>49</v>
      </c>
      <c r="G3130">
        <v>3</v>
      </c>
      <c r="H3130" t="s">
        <v>76</v>
      </c>
      <c r="I3130" t="s">
        <v>49</v>
      </c>
      <c r="J3130">
        <v>250</v>
      </c>
      <c r="K3130" s="1" t="s">
        <v>49</v>
      </c>
      <c r="L3130">
        <v>8</v>
      </c>
      <c r="M3130">
        <v>124.69</v>
      </c>
      <c r="N3130">
        <v>2.4</v>
      </c>
      <c r="Q3130">
        <v>122.28999999999999</v>
      </c>
      <c r="R3130" s="1"/>
      <c r="V3130">
        <v>0</v>
      </c>
      <c r="W3130">
        <v>0</v>
      </c>
      <c r="AF3130">
        <v>0</v>
      </c>
      <c r="AG3130">
        <v>0</v>
      </c>
      <c r="AH3130">
        <v>0</v>
      </c>
      <c r="AI3130">
        <v>12</v>
      </c>
      <c r="AJ3130">
        <v>12</v>
      </c>
      <c r="AM3130">
        <v>0</v>
      </c>
    </row>
    <row r="3131" spans="1:40" x14ac:dyDescent="0.2">
      <c r="A3131" s="1" t="s">
        <v>53</v>
      </c>
      <c r="B3131">
        <v>2</v>
      </c>
      <c r="C3131" s="1" t="s">
        <v>2474</v>
      </c>
      <c r="D3131" s="2">
        <v>45916</v>
      </c>
      <c r="E3131" s="1" t="s">
        <v>2155</v>
      </c>
      <c r="F3131" s="1" t="s">
        <v>49</v>
      </c>
      <c r="G3131">
        <v>3</v>
      </c>
      <c r="H3131" t="s">
        <v>76</v>
      </c>
      <c r="I3131" t="s">
        <v>49</v>
      </c>
      <c r="J3131">
        <v>250</v>
      </c>
      <c r="K3131" s="1" t="s">
        <v>49</v>
      </c>
      <c r="L3131">
        <v>8</v>
      </c>
      <c r="M3131">
        <v>144.05000000000001</v>
      </c>
      <c r="N3131">
        <v>2.4</v>
      </c>
      <c r="Q3131">
        <v>141.65</v>
      </c>
      <c r="R3131" s="1"/>
      <c r="V3131">
        <v>0</v>
      </c>
      <c r="W3131">
        <v>0</v>
      </c>
      <c r="AF3131">
        <v>0</v>
      </c>
      <c r="AG3131">
        <v>0</v>
      </c>
      <c r="AH3131">
        <v>0</v>
      </c>
      <c r="AI3131">
        <v>12</v>
      </c>
      <c r="AJ3131">
        <v>12</v>
      </c>
      <c r="AM3131">
        <v>0</v>
      </c>
    </row>
    <row r="3132" spans="1:40" x14ac:dyDescent="0.2">
      <c r="A3132" s="1" t="s">
        <v>46</v>
      </c>
      <c r="B3132">
        <v>3</v>
      </c>
      <c r="C3132" s="1" t="s">
        <v>2470</v>
      </c>
      <c r="D3132" s="2">
        <v>45916</v>
      </c>
      <c r="E3132" s="1" t="s">
        <v>2155</v>
      </c>
      <c r="F3132" s="1" t="s">
        <v>49</v>
      </c>
      <c r="G3132">
        <v>7</v>
      </c>
      <c r="H3132">
        <v>5</v>
      </c>
      <c r="I3132" t="s">
        <v>49</v>
      </c>
      <c r="J3132">
        <v>800</v>
      </c>
      <c r="K3132" s="1" t="s">
        <v>49</v>
      </c>
      <c r="L3132">
        <v>10</v>
      </c>
      <c r="M3132">
        <v>274.42999999999995</v>
      </c>
      <c r="N3132">
        <v>7</v>
      </c>
      <c r="Q3132">
        <v>267.42999999999995</v>
      </c>
      <c r="R3132" s="1"/>
      <c r="V3132">
        <v>0</v>
      </c>
      <c r="W3132">
        <v>0</v>
      </c>
      <c r="AF3132">
        <v>0</v>
      </c>
      <c r="AG3132">
        <v>0</v>
      </c>
      <c r="AH3132">
        <v>0</v>
      </c>
      <c r="AI3132">
        <v>12</v>
      </c>
      <c r="AJ3132">
        <v>12</v>
      </c>
      <c r="AM3132">
        <v>0</v>
      </c>
    </row>
    <row r="3133" spans="1:40" x14ac:dyDescent="0.2">
      <c r="A3133" s="1" t="s">
        <v>53</v>
      </c>
      <c r="B3133">
        <v>3</v>
      </c>
      <c r="C3133" s="1" t="s">
        <v>2470</v>
      </c>
      <c r="D3133" s="2">
        <v>45916</v>
      </c>
      <c r="E3133" s="1" t="s">
        <v>2155</v>
      </c>
      <c r="F3133" s="1" t="s">
        <v>49</v>
      </c>
      <c r="G3133">
        <v>7</v>
      </c>
      <c r="H3133">
        <v>5</v>
      </c>
      <c r="I3133" t="s">
        <v>49</v>
      </c>
      <c r="J3133">
        <v>800</v>
      </c>
      <c r="K3133" s="1" t="s">
        <v>49</v>
      </c>
      <c r="L3133">
        <v>10</v>
      </c>
      <c r="M3133">
        <v>293.43</v>
      </c>
      <c r="N3133">
        <v>7</v>
      </c>
      <c r="Q3133">
        <v>286.43</v>
      </c>
      <c r="R3133" s="1"/>
      <c r="V3133">
        <v>0</v>
      </c>
      <c r="W3133">
        <v>0</v>
      </c>
      <c r="AF3133">
        <v>0</v>
      </c>
      <c r="AG3133">
        <v>0</v>
      </c>
      <c r="AH3133">
        <v>0</v>
      </c>
      <c r="AI3133">
        <v>12</v>
      </c>
      <c r="AJ3133">
        <v>12</v>
      </c>
      <c r="AM3133">
        <v>0</v>
      </c>
    </row>
    <row r="3134" spans="1:40" x14ac:dyDescent="0.2">
      <c r="A3134" s="1" t="s">
        <v>46</v>
      </c>
      <c r="B3134">
        <v>4</v>
      </c>
      <c r="C3134" s="1" t="s">
        <v>2466</v>
      </c>
      <c r="D3134" s="2">
        <v>45916</v>
      </c>
      <c r="E3134" s="1" t="s">
        <v>2374</v>
      </c>
      <c r="F3134" s="1" t="s">
        <v>49</v>
      </c>
      <c r="G3134">
        <v>17</v>
      </c>
      <c r="H3134" t="s">
        <v>735</v>
      </c>
      <c r="I3134" t="s">
        <v>49</v>
      </c>
      <c r="J3134">
        <v>2000</v>
      </c>
      <c r="K3134" s="1" t="s">
        <v>49</v>
      </c>
      <c r="L3134">
        <v>17</v>
      </c>
      <c r="M3134">
        <v>882.4899999999999</v>
      </c>
      <c r="N3134">
        <v>33.299999999999997</v>
      </c>
      <c r="Q3134">
        <v>849.18999999999994</v>
      </c>
      <c r="R3134" s="1"/>
      <c r="V3134">
        <v>0</v>
      </c>
      <c r="W3134">
        <v>0</v>
      </c>
      <c r="AF3134">
        <v>0</v>
      </c>
      <c r="AG3134">
        <v>0</v>
      </c>
      <c r="AH3134">
        <v>0</v>
      </c>
      <c r="AI3134">
        <v>12</v>
      </c>
      <c r="AJ3134">
        <v>12</v>
      </c>
      <c r="AM3134">
        <v>0</v>
      </c>
    </row>
    <row r="3135" spans="1:40" x14ac:dyDescent="0.2">
      <c r="A3135" s="1" t="s">
        <v>53</v>
      </c>
      <c r="B3135">
        <v>4</v>
      </c>
      <c r="C3135" s="1" t="s">
        <v>2466</v>
      </c>
      <c r="D3135" s="2">
        <v>45916</v>
      </c>
      <c r="E3135" s="1" t="s">
        <v>2374</v>
      </c>
      <c r="F3135" s="1" t="s">
        <v>49</v>
      </c>
      <c r="G3135">
        <v>17</v>
      </c>
      <c r="H3135" t="s">
        <v>735</v>
      </c>
      <c r="I3135" t="s">
        <v>49</v>
      </c>
      <c r="J3135">
        <v>2000</v>
      </c>
      <c r="K3135" s="1" t="s">
        <v>49</v>
      </c>
      <c r="L3135">
        <v>4</v>
      </c>
      <c r="M3135">
        <v>272.45999999999998</v>
      </c>
      <c r="N3135">
        <v>7.8</v>
      </c>
      <c r="Q3135">
        <v>264.65999999999997</v>
      </c>
      <c r="R3135" s="1"/>
      <c r="S3135">
        <v>40</v>
      </c>
      <c r="V3135">
        <v>40</v>
      </c>
      <c r="W3135">
        <v>0.66666666666666663</v>
      </c>
      <c r="AF3135">
        <v>0</v>
      </c>
      <c r="AG3135">
        <v>0</v>
      </c>
      <c r="AH3135">
        <v>0.66666666666666663</v>
      </c>
      <c r="AI3135">
        <v>11.333333333333334</v>
      </c>
      <c r="AJ3135">
        <v>12</v>
      </c>
      <c r="AM3135">
        <v>0</v>
      </c>
    </row>
    <row r="3136" spans="1:40" x14ac:dyDescent="0.2">
      <c r="A3136" s="1" t="s">
        <v>53</v>
      </c>
      <c r="B3136">
        <v>4</v>
      </c>
      <c r="C3136" s="1" t="s">
        <v>2475</v>
      </c>
      <c r="D3136" s="2">
        <v>45916</v>
      </c>
      <c r="E3136" s="1" t="s">
        <v>2476</v>
      </c>
      <c r="F3136" s="1" t="s">
        <v>49</v>
      </c>
      <c r="G3136">
        <v>26</v>
      </c>
      <c r="H3136">
        <v>14</v>
      </c>
      <c r="I3136" t="s">
        <v>49</v>
      </c>
      <c r="J3136">
        <v>250</v>
      </c>
      <c r="K3136" s="1" t="s">
        <v>49</v>
      </c>
      <c r="L3136">
        <v>6</v>
      </c>
      <c r="M3136">
        <v>273.07</v>
      </c>
      <c r="N3136">
        <v>21.23</v>
      </c>
      <c r="Q3136">
        <v>251.84</v>
      </c>
      <c r="R3136" s="1"/>
      <c r="V3136">
        <v>0</v>
      </c>
      <c r="W3136">
        <v>0</v>
      </c>
      <c r="AF3136">
        <v>0</v>
      </c>
      <c r="AG3136">
        <v>0</v>
      </c>
      <c r="AH3136">
        <v>0</v>
      </c>
      <c r="AI3136">
        <v>12</v>
      </c>
      <c r="AJ3136">
        <v>12</v>
      </c>
      <c r="AM3136">
        <v>0</v>
      </c>
    </row>
    <row r="3137" spans="1:39" x14ac:dyDescent="0.2">
      <c r="A3137" s="1" t="s">
        <v>53</v>
      </c>
      <c r="B3137">
        <v>4</v>
      </c>
      <c r="C3137" s="1" t="s">
        <v>2477</v>
      </c>
      <c r="D3137" s="2">
        <v>45916</v>
      </c>
      <c r="E3137" s="1" t="s">
        <v>851</v>
      </c>
      <c r="F3137" s="1" t="s">
        <v>49</v>
      </c>
      <c r="G3137">
        <v>24</v>
      </c>
      <c r="H3137" t="s">
        <v>134</v>
      </c>
      <c r="I3137" t="s">
        <v>49</v>
      </c>
      <c r="J3137">
        <v>400</v>
      </c>
      <c r="K3137" s="1" t="s">
        <v>49</v>
      </c>
      <c r="L3137">
        <v>4</v>
      </c>
      <c r="M3137">
        <v>263</v>
      </c>
      <c r="N3137">
        <v>6.4499999999999993</v>
      </c>
      <c r="Q3137">
        <v>256.55</v>
      </c>
      <c r="R3137" s="1"/>
      <c r="V3137">
        <v>0</v>
      </c>
      <c r="W3137">
        <v>0</v>
      </c>
      <c r="AF3137">
        <v>0</v>
      </c>
      <c r="AG3137">
        <v>0</v>
      </c>
      <c r="AH3137">
        <v>0</v>
      </c>
      <c r="AI3137">
        <v>12</v>
      </c>
      <c r="AJ3137">
        <v>12</v>
      </c>
      <c r="AM3137">
        <v>0</v>
      </c>
    </row>
    <row r="3138" spans="1:39" x14ac:dyDescent="0.2">
      <c r="A3138" s="1" t="s">
        <v>46</v>
      </c>
      <c r="B3138">
        <v>5</v>
      </c>
      <c r="C3138" s="1" t="s">
        <v>2473</v>
      </c>
      <c r="D3138" s="2">
        <v>45916</v>
      </c>
      <c r="E3138" s="1" t="s">
        <v>2155</v>
      </c>
      <c r="F3138" s="1" t="s">
        <v>49</v>
      </c>
      <c r="G3138">
        <v>11</v>
      </c>
      <c r="H3138" t="s">
        <v>134</v>
      </c>
      <c r="I3138" t="s">
        <v>49</v>
      </c>
      <c r="J3138">
        <v>1000</v>
      </c>
      <c r="K3138" s="1" t="s">
        <v>49</v>
      </c>
      <c r="L3138">
        <v>7</v>
      </c>
      <c r="M3138">
        <v>369.25999999999993</v>
      </c>
      <c r="N3138">
        <v>7</v>
      </c>
      <c r="Q3138">
        <v>362.25999999999993</v>
      </c>
      <c r="R3138" s="1"/>
      <c r="S3138">
        <v>20</v>
      </c>
      <c r="V3138">
        <v>20</v>
      </c>
      <c r="W3138">
        <v>0.33333333333333331</v>
      </c>
      <c r="AF3138">
        <v>0</v>
      </c>
      <c r="AG3138">
        <v>0</v>
      </c>
      <c r="AH3138">
        <v>0.33333333333333331</v>
      </c>
      <c r="AI3138">
        <v>11.666666666666666</v>
      </c>
      <c r="AJ3138">
        <v>12</v>
      </c>
      <c r="AM3138">
        <v>0</v>
      </c>
    </row>
    <row r="3139" spans="1:39" x14ac:dyDescent="0.2">
      <c r="A3139" s="1" t="s">
        <v>46</v>
      </c>
      <c r="B3139">
        <v>5</v>
      </c>
      <c r="C3139" s="1" t="s">
        <v>2478</v>
      </c>
      <c r="D3139" s="2">
        <v>45916</v>
      </c>
      <c r="E3139" s="1" t="s">
        <v>2155</v>
      </c>
      <c r="F3139" s="1" t="s">
        <v>49</v>
      </c>
      <c r="G3139">
        <v>14</v>
      </c>
      <c r="H3139">
        <v>5</v>
      </c>
      <c r="I3139" t="s">
        <v>49</v>
      </c>
      <c r="J3139">
        <v>500</v>
      </c>
      <c r="K3139" s="1" t="s">
        <v>49</v>
      </c>
      <c r="L3139">
        <v>4</v>
      </c>
      <c r="M3139">
        <v>179.53999999999996</v>
      </c>
      <c r="N3139">
        <v>6.48</v>
      </c>
      <c r="Q3139">
        <v>173.05999999999997</v>
      </c>
      <c r="R3139" s="1"/>
      <c r="V3139">
        <v>0</v>
      </c>
      <c r="W3139">
        <v>0</v>
      </c>
      <c r="AF3139">
        <v>0</v>
      </c>
      <c r="AG3139">
        <v>0</v>
      </c>
      <c r="AH3139">
        <v>0</v>
      </c>
      <c r="AI3139">
        <v>12</v>
      </c>
      <c r="AJ3139">
        <v>12</v>
      </c>
      <c r="AM3139">
        <v>0</v>
      </c>
    </row>
    <row r="3140" spans="1:39" x14ac:dyDescent="0.2">
      <c r="A3140" s="1" t="s">
        <v>53</v>
      </c>
      <c r="B3140">
        <v>5</v>
      </c>
      <c r="C3140" s="1" t="s">
        <v>2478</v>
      </c>
      <c r="D3140" s="2">
        <v>45916</v>
      </c>
      <c r="E3140" s="1" t="s">
        <v>2155</v>
      </c>
      <c r="F3140" s="1" t="s">
        <v>49</v>
      </c>
      <c r="G3140">
        <v>14</v>
      </c>
      <c r="H3140">
        <v>5</v>
      </c>
      <c r="I3140" t="s">
        <v>49</v>
      </c>
      <c r="J3140">
        <v>500</v>
      </c>
      <c r="K3140" s="1" t="s">
        <v>49</v>
      </c>
      <c r="L3140">
        <v>10</v>
      </c>
      <c r="M3140">
        <v>566.11</v>
      </c>
      <c r="N3140">
        <v>16</v>
      </c>
      <c r="Q3140">
        <v>550.11</v>
      </c>
      <c r="R3140" s="1"/>
      <c r="V3140">
        <v>0</v>
      </c>
      <c r="W3140">
        <v>0</v>
      </c>
      <c r="AF3140">
        <v>0</v>
      </c>
      <c r="AG3140">
        <v>0</v>
      </c>
      <c r="AH3140">
        <v>0</v>
      </c>
      <c r="AI3140">
        <v>12</v>
      </c>
      <c r="AJ3140">
        <v>12</v>
      </c>
      <c r="AM3140">
        <v>0</v>
      </c>
    </row>
    <row r="3141" spans="1:39" x14ac:dyDescent="0.2">
      <c r="A3141" s="1" t="s">
        <v>46</v>
      </c>
      <c r="B3141">
        <v>1</v>
      </c>
      <c r="C3141" s="1" t="s">
        <v>2450</v>
      </c>
      <c r="D3141" s="2">
        <v>45917</v>
      </c>
      <c r="E3141" s="1" t="s">
        <v>2155</v>
      </c>
      <c r="F3141" s="1" t="s">
        <v>49</v>
      </c>
      <c r="G3141">
        <v>2.5</v>
      </c>
      <c r="H3141" t="s">
        <v>76</v>
      </c>
      <c r="I3141" t="s">
        <v>49</v>
      </c>
      <c r="J3141">
        <v>20</v>
      </c>
      <c r="K3141" s="1" t="s">
        <v>49</v>
      </c>
      <c r="L3141">
        <v>4</v>
      </c>
      <c r="M3141">
        <v>62.1</v>
      </c>
      <c r="N3141">
        <v>0.8</v>
      </c>
      <c r="O3141">
        <v>52.5</v>
      </c>
      <c r="Q3141">
        <v>61.300000000000004</v>
      </c>
      <c r="R3141" s="1"/>
      <c r="S3141">
        <v>10</v>
      </c>
      <c r="V3141">
        <v>10</v>
      </c>
      <c r="W3141">
        <v>0.16666666666666666</v>
      </c>
      <c r="AD3141">
        <v>30</v>
      </c>
      <c r="AF3141">
        <v>30</v>
      </c>
      <c r="AG3141">
        <v>0.5</v>
      </c>
      <c r="AH3141">
        <v>0.66666666666666663</v>
      </c>
      <c r="AI3141">
        <v>11.333333333333334</v>
      </c>
      <c r="AJ3141">
        <v>12</v>
      </c>
      <c r="AL3141">
        <v>1904.5</v>
      </c>
      <c r="AM3141">
        <v>0</v>
      </c>
    </row>
    <row r="3142" spans="1:39" x14ac:dyDescent="0.2">
      <c r="A3142" s="1" t="s">
        <v>46</v>
      </c>
      <c r="B3142">
        <v>1</v>
      </c>
      <c r="C3142" s="1" t="s">
        <v>2381</v>
      </c>
      <c r="D3142" s="2">
        <v>45917</v>
      </c>
      <c r="E3142" s="1" t="s">
        <v>2155</v>
      </c>
      <c r="F3142" s="1" t="s">
        <v>49</v>
      </c>
      <c r="G3142">
        <v>3.5</v>
      </c>
      <c r="H3142" t="s">
        <v>76</v>
      </c>
      <c r="I3142" t="s">
        <v>49</v>
      </c>
      <c r="J3142">
        <v>500</v>
      </c>
      <c r="K3142" s="1" t="s">
        <v>49</v>
      </c>
      <c r="L3142">
        <v>4</v>
      </c>
      <c r="M3142">
        <v>53.269999999999996</v>
      </c>
      <c r="N3142">
        <v>1.2</v>
      </c>
      <c r="Q3142">
        <v>52.069999999999993</v>
      </c>
      <c r="R3142" s="1"/>
      <c r="V3142">
        <v>0</v>
      </c>
      <c r="W3142">
        <v>0</v>
      </c>
      <c r="AF3142">
        <v>0</v>
      </c>
      <c r="AG3142">
        <v>0</v>
      </c>
      <c r="AH3142">
        <v>0</v>
      </c>
      <c r="AI3142">
        <v>12</v>
      </c>
      <c r="AJ3142">
        <v>12</v>
      </c>
      <c r="AM3142">
        <v>0</v>
      </c>
    </row>
    <row r="3143" spans="1:39" x14ac:dyDescent="0.2">
      <c r="A3143" s="1" t="s">
        <v>53</v>
      </c>
      <c r="B3143">
        <v>1</v>
      </c>
      <c r="C3143" s="1" t="s">
        <v>2488</v>
      </c>
      <c r="D3143" s="2">
        <v>45917</v>
      </c>
      <c r="E3143" s="1" t="s">
        <v>2360</v>
      </c>
      <c r="F3143" s="1" t="s">
        <v>49</v>
      </c>
      <c r="G3143">
        <v>3.5</v>
      </c>
      <c r="H3143">
        <v>4.5</v>
      </c>
      <c r="I3143" t="s">
        <v>49</v>
      </c>
      <c r="J3143">
        <v>250</v>
      </c>
      <c r="K3143" s="1" t="s">
        <v>49</v>
      </c>
      <c r="L3143">
        <v>7</v>
      </c>
      <c r="M3143">
        <v>105.62</v>
      </c>
      <c r="N3143">
        <v>2.1</v>
      </c>
      <c r="O3143">
        <v>29.5</v>
      </c>
      <c r="Q3143">
        <v>103.52000000000001</v>
      </c>
      <c r="R3143" s="1"/>
      <c r="V3143">
        <v>0</v>
      </c>
      <c r="W3143">
        <v>0</v>
      </c>
      <c r="AF3143">
        <v>0</v>
      </c>
      <c r="AG3143">
        <v>0</v>
      </c>
      <c r="AH3143">
        <v>0</v>
      </c>
      <c r="AI3143">
        <v>12</v>
      </c>
      <c r="AJ3143">
        <v>12</v>
      </c>
      <c r="AM3143">
        <v>0</v>
      </c>
    </row>
    <row r="3144" spans="1:39" x14ac:dyDescent="0.2">
      <c r="A3144" s="1" t="s">
        <v>46</v>
      </c>
      <c r="B3144">
        <v>2</v>
      </c>
      <c r="C3144" s="1" t="s">
        <v>2474</v>
      </c>
      <c r="D3144" s="2">
        <v>45917</v>
      </c>
      <c r="E3144" s="1" t="s">
        <v>2155</v>
      </c>
      <c r="F3144" s="1" t="s">
        <v>49</v>
      </c>
      <c r="G3144">
        <v>3</v>
      </c>
      <c r="H3144" t="s">
        <v>76</v>
      </c>
      <c r="I3144" t="s">
        <v>49</v>
      </c>
      <c r="J3144">
        <v>250</v>
      </c>
      <c r="K3144" s="1" t="s">
        <v>49</v>
      </c>
      <c r="L3144">
        <v>4</v>
      </c>
      <c r="M3144">
        <v>63.26</v>
      </c>
      <c r="N3144">
        <v>1.2</v>
      </c>
      <c r="Q3144">
        <v>62.059999999999995</v>
      </c>
      <c r="R3144" s="1"/>
      <c r="S3144">
        <v>20</v>
      </c>
      <c r="V3144">
        <v>20</v>
      </c>
      <c r="W3144">
        <v>0.33333333333333331</v>
      </c>
      <c r="AF3144">
        <v>0</v>
      </c>
      <c r="AG3144">
        <v>0</v>
      </c>
      <c r="AH3144">
        <v>0.33333333333333331</v>
      </c>
      <c r="AI3144">
        <v>11.666666666666666</v>
      </c>
      <c r="AJ3144">
        <v>12</v>
      </c>
      <c r="AM3144">
        <v>0</v>
      </c>
    </row>
    <row r="3145" spans="1:39" x14ac:dyDescent="0.2">
      <c r="A3145" s="1" t="s">
        <v>46</v>
      </c>
      <c r="B3145">
        <v>2</v>
      </c>
      <c r="C3145" s="1" t="s">
        <v>2482</v>
      </c>
      <c r="D3145" s="2">
        <v>45917</v>
      </c>
      <c r="E3145" s="1" t="s">
        <v>2360</v>
      </c>
      <c r="F3145" s="1" t="s">
        <v>49</v>
      </c>
      <c r="G3145">
        <v>4.5</v>
      </c>
      <c r="H3145">
        <v>4.5</v>
      </c>
      <c r="I3145" t="s">
        <v>49</v>
      </c>
      <c r="J3145">
        <v>250</v>
      </c>
      <c r="K3145" s="1" t="s">
        <v>49</v>
      </c>
      <c r="L3145">
        <v>3</v>
      </c>
      <c r="M3145">
        <v>40.89</v>
      </c>
      <c r="N3145">
        <v>1.2000000000000002</v>
      </c>
      <c r="Q3145">
        <v>39.69</v>
      </c>
      <c r="R3145" s="1"/>
      <c r="V3145">
        <v>0</v>
      </c>
      <c r="W3145">
        <v>0</v>
      </c>
      <c r="AF3145">
        <v>0</v>
      </c>
      <c r="AG3145">
        <v>0</v>
      </c>
      <c r="AH3145">
        <v>0</v>
      </c>
      <c r="AI3145">
        <v>12</v>
      </c>
      <c r="AJ3145">
        <v>12</v>
      </c>
      <c r="AM3145">
        <v>0</v>
      </c>
    </row>
    <row r="3146" spans="1:39" x14ac:dyDescent="0.2">
      <c r="A3146" s="1" t="s">
        <v>53</v>
      </c>
      <c r="B3146">
        <v>2</v>
      </c>
      <c r="C3146" s="1" t="s">
        <v>2482</v>
      </c>
      <c r="D3146" s="2">
        <v>45917</v>
      </c>
      <c r="E3146" s="1" t="s">
        <v>2360</v>
      </c>
      <c r="F3146" s="1" t="s">
        <v>49</v>
      </c>
      <c r="G3146">
        <v>4.5</v>
      </c>
      <c r="H3146">
        <v>4.5</v>
      </c>
      <c r="I3146" t="s">
        <v>49</v>
      </c>
      <c r="J3146">
        <v>250</v>
      </c>
      <c r="K3146" s="1" t="s">
        <v>49</v>
      </c>
      <c r="L3146">
        <v>9</v>
      </c>
      <c r="M3146">
        <v>124.91</v>
      </c>
      <c r="N3146">
        <v>3.6</v>
      </c>
      <c r="Q3146">
        <v>121.31</v>
      </c>
      <c r="R3146" s="1"/>
      <c r="V3146">
        <v>0</v>
      </c>
      <c r="W3146">
        <v>0</v>
      </c>
      <c r="AF3146">
        <v>0</v>
      </c>
      <c r="AG3146">
        <v>0</v>
      </c>
      <c r="AH3146">
        <v>0</v>
      </c>
      <c r="AI3146">
        <v>12</v>
      </c>
      <c r="AJ3146">
        <v>12</v>
      </c>
      <c r="AM3146">
        <v>0</v>
      </c>
    </row>
    <row r="3147" spans="1:39" x14ac:dyDescent="0.2">
      <c r="A3147" s="1" t="s">
        <v>46</v>
      </c>
      <c r="B3147">
        <v>3</v>
      </c>
      <c r="C3147" s="1" t="s">
        <v>2470</v>
      </c>
      <c r="D3147" s="2">
        <v>45917</v>
      </c>
      <c r="E3147" s="1" t="s">
        <v>2155</v>
      </c>
      <c r="F3147" s="1" t="s">
        <v>49</v>
      </c>
      <c r="G3147">
        <v>7</v>
      </c>
      <c r="H3147">
        <v>5</v>
      </c>
      <c r="I3147" t="s">
        <v>49</v>
      </c>
      <c r="J3147">
        <v>800</v>
      </c>
      <c r="K3147" s="1" t="s">
        <v>49</v>
      </c>
      <c r="L3147">
        <v>3</v>
      </c>
      <c r="M3147">
        <v>95.480000000000018</v>
      </c>
      <c r="N3147">
        <v>2.0999999999999996</v>
      </c>
      <c r="Q3147">
        <v>93.380000000000024</v>
      </c>
      <c r="R3147" s="1"/>
      <c r="V3147">
        <v>0</v>
      </c>
      <c r="W3147">
        <v>0</v>
      </c>
      <c r="AF3147">
        <v>0</v>
      </c>
      <c r="AG3147">
        <v>0</v>
      </c>
      <c r="AH3147">
        <v>0</v>
      </c>
      <c r="AI3147">
        <v>12</v>
      </c>
      <c r="AJ3147">
        <v>12</v>
      </c>
      <c r="AM3147">
        <v>0</v>
      </c>
    </row>
    <row r="3148" spans="1:39" x14ac:dyDescent="0.2">
      <c r="A3148" s="1" t="s">
        <v>46</v>
      </c>
      <c r="B3148">
        <v>3</v>
      </c>
      <c r="C3148" s="1" t="s">
        <v>2483</v>
      </c>
      <c r="D3148" s="2">
        <v>45917</v>
      </c>
      <c r="E3148" s="1" t="s">
        <v>2360</v>
      </c>
      <c r="F3148" s="1" t="s">
        <v>49</v>
      </c>
      <c r="G3148">
        <v>7</v>
      </c>
      <c r="H3148">
        <v>4.5</v>
      </c>
      <c r="I3148" t="s">
        <v>49</v>
      </c>
      <c r="J3148">
        <v>250</v>
      </c>
      <c r="K3148" s="1" t="s">
        <v>49</v>
      </c>
      <c r="L3148">
        <v>7</v>
      </c>
      <c r="M3148">
        <v>218.16000000000003</v>
      </c>
      <c r="N3148">
        <v>4.8999999999999995</v>
      </c>
      <c r="Q3148">
        <v>213.26000000000002</v>
      </c>
      <c r="R3148" s="1"/>
      <c r="V3148">
        <v>0</v>
      </c>
      <c r="W3148">
        <v>0</v>
      </c>
      <c r="AF3148">
        <v>0</v>
      </c>
      <c r="AG3148">
        <v>0</v>
      </c>
      <c r="AH3148">
        <v>0</v>
      </c>
      <c r="AI3148">
        <v>12</v>
      </c>
      <c r="AJ3148">
        <v>12</v>
      </c>
      <c r="AM3148">
        <v>0</v>
      </c>
    </row>
    <row r="3149" spans="1:39" x14ac:dyDescent="0.2">
      <c r="A3149" s="1" t="s">
        <v>53</v>
      </c>
      <c r="B3149">
        <v>3</v>
      </c>
      <c r="C3149" s="1" t="s">
        <v>2483</v>
      </c>
      <c r="D3149" s="2">
        <v>45917</v>
      </c>
      <c r="E3149" s="1" t="s">
        <v>2360</v>
      </c>
      <c r="F3149" s="1" t="s">
        <v>49</v>
      </c>
      <c r="G3149">
        <v>7</v>
      </c>
      <c r="H3149">
        <v>4.5</v>
      </c>
      <c r="I3149" t="s">
        <v>49</v>
      </c>
      <c r="J3149">
        <v>250</v>
      </c>
      <c r="K3149" s="1" t="s">
        <v>49</v>
      </c>
      <c r="L3149">
        <v>2</v>
      </c>
      <c r="M3149">
        <v>46.41</v>
      </c>
      <c r="N3149">
        <v>1.4</v>
      </c>
      <c r="Q3149">
        <v>45.01</v>
      </c>
      <c r="R3149" s="1"/>
      <c r="S3149">
        <v>20</v>
      </c>
      <c r="V3149">
        <v>20</v>
      </c>
      <c r="W3149">
        <v>0.33333333333333331</v>
      </c>
      <c r="AF3149">
        <v>0</v>
      </c>
      <c r="AG3149">
        <v>0</v>
      </c>
      <c r="AH3149">
        <v>0.33333333333333331</v>
      </c>
      <c r="AI3149">
        <v>11.666666666666666</v>
      </c>
      <c r="AJ3149">
        <v>12</v>
      </c>
      <c r="AM3149">
        <v>0</v>
      </c>
    </row>
    <row r="3150" spans="1:39" x14ac:dyDescent="0.2">
      <c r="A3150" s="1" t="s">
        <v>53</v>
      </c>
      <c r="B3150">
        <v>3</v>
      </c>
      <c r="C3150" s="1" t="s">
        <v>2484</v>
      </c>
      <c r="D3150" s="2">
        <v>45917</v>
      </c>
      <c r="E3150" s="1" t="s">
        <v>2360</v>
      </c>
      <c r="F3150" s="1" t="s">
        <v>49</v>
      </c>
      <c r="G3150">
        <v>9</v>
      </c>
      <c r="H3150">
        <v>4.5</v>
      </c>
      <c r="I3150" t="s">
        <v>49</v>
      </c>
      <c r="J3150">
        <v>250</v>
      </c>
      <c r="K3150" s="1" t="s">
        <v>49</v>
      </c>
      <c r="L3150">
        <v>6</v>
      </c>
      <c r="M3150">
        <v>237.79999999999998</v>
      </c>
      <c r="N3150">
        <v>5.4</v>
      </c>
      <c r="Q3150">
        <v>232.39999999999998</v>
      </c>
      <c r="R3150" s="1"/>
      <c r="V3150">
        <v>0</v>
      </c>
      <c r="W3150">
        <v>0</v>
      </c>
      <c r="AF3150">
        <v>0</v>
      </c>
      <c r="AG3150">
        <v>0</v>
      </c>
      <c r="AH3150">
        <v>0</v>
      </c>
      <c r="AI3150">
        <v>12</v>
      </c>
      <c r="AJ3150">
        <v>12</v>
      </c>
      <c r="AM3150">
        <v>0</v>
      </c>
    </row>
    <row r="3151" spans="1:39" x14ac:dyDescent="0.2">
      <c r="A3151" s="1" t="s">
        <v>46</v>
      </c>
      <c r="B3151">
        <v>4</v>
      </c>
      <c r="C3151" s="1" t="s">
        <v>2477</v>
      </c>
      <c r="D3151" s="2">
        <v>45917</v>
      </c>
      <c r="E3151" s="1" t="s">
        <v>851</v>
      </c>
      <c r="F3151" s="1" t="s">
        <v>49</v>
      </c>
      <c r="G3151">
        <v>24</v>
      </c>
      <c r="H3151" t="s">
        <v>134</v>
      </c>
      <c r="I3151" t="s">
        <v>49</v>
      </c>
      <c r="J3151">
        <v>400</v>
      </c>
      <c r="K3151" s="1" t="s">
        <v>49</v>
      </c>
      <c r="L3151">
        <v>12</v>
      </c>
      <c r="M3151">
        <v>601.32999999999993</v>
      </c>
      <c r="N3151">
        <v>28.799999999999997</v>
      </c>
      <c r="Q3151">
        <v>572.53</v>
      </c>
      <c r="R3151" s="1"/>
      <c r="V3151">
        <v>0</v>
      </c>
      <c r="W3151">
        <v>0</v>
      </c>
      <c r="Z3151">
        <v>240</v>
      </c>
      <c r="AF3151">
        <v>240</v>
      </c>
      <c r="AG3151">
        <v>4</v>
      </c>
      <c r="AH3151">
        <v>4</v>
      </c>
      <c r="AI3151">
        <v>8</v>
      </c>
      <c r="AJ3151">
        <v>12</v>
      </c>
      <c r="AM3151">
        <v>0</v>
      </c>
    </row>
    <row r="3152" spans="1:39" x14ac:dyDescent="0.2">
      <c r="A3152" s="1" t="s">
        <v>53</v>
      </c>
      <c r="B3152">
        <v>4</v>
      </c>
      <c r="C3152" s="1" t="s">
        <v>2477</v>
      </c>
      <c r="D3152" s="2">
        <v>45917</v>
      </c>
      <c r="E3152" s="1" t="s">
        <v>851</v>
      </c>
      <c r="F3152" s="1" t="s">
        <v>49</v>
      </c>
      <c r="G3152">
        <v>24</v>
      </c>
      <c r="H3152" t="s">
        <v>134</v>
      </c>
      <c r="I3152" t="s">
        <v>49</v>
      </c>
      <c r="J3152">
        <v>400</v>
      </c>
      <c r="K3152" s="1" t="s">
        <v>49</v>
      </c>
      <c r="L3152">
        <v>11</v>
      </c>
      <c r="M3152">
        <v>577.35</v>
      </c>
      <c r="N3152">
        <v>26.4</v>
      </c>
      <c r="Q3152">
        <v>550.95000000000005</v>
      </c>
      <c r="R3152" s="1"/>
      <c r="S3152">
        <v>20</v>
      </c>
      <c r="V3152">
        <v>20</v>
      </c>
      <c r="W3152">
        <v>0.33333333333333331</v>
      </c>
      <c r="AD3152">
        <v>40</v>
      </c>
      <c r="AF3152">
        <v>40</v>
      </c>
      <c r="AG3152">
        <v>0.66666666666666663</v>
      </c>
      <c r="AH3152">
        <v>1</v>
      </c>
      <c r="AI3152">
        <v>11</v>
      </c>
      <c r="AJ3152">
        <v>12</v>
      </c>
      <c r="AM3152">
        <v>0</v>
      </c>
    </row>
    <row r="3153" spans="1:39" x14ac:dyDescent="0.2">
      <c r="A3153" s="1" t="s">
        <v>46</v>
      </c>
      <c r="B3153">
        <v>5</v>
      </c>
      <c r="C3153" s="1" t="s">
        <v>2478</v>
      </c>
      <c r="D3153" s="2">
        <v>45917</v>
      </c>
      <c r="E3153" s="1" t="s">
        <v>2155</v>
      </c>
      <c r="F3153" s="1" t="s">
        <v>49</v>
      </c>
      <c r="G3153">
        <v>14</v>
      </c>
      <c r="H3153">
        <v>5</v>
      </c>
      <c r="I3153" t="s">
        <v>49</v>
      </c>
      <c r="J3153">
        <v>500</v>
      </c>
      <c r="K3153" s="1" t="s">
        <v>49</v>
      </c>
      <c r="L3153">
        <v>4</v>
      </c>
      <c r="M3153">
        <v>188.29000000000002</v>
      </c>
      <c r="N3153">
        <v>5.6</v>
      </c>
      <c r="Q3153">
        <v>182.69000000000003</v>
      </c>
      <c r="R3153" s="1"/>
      <c r="V3153">
        <v>0</v>
      </c>
      <c r="W3153">
        <v>0</v>
      </c>
      <c r="AF3153">
        <v>0</v>
      </c>
      <c r="AG3153">
        <v>0</v>
      </c>
      <c r="AH3153">
        <v>0</v>
      </c>
      <c r="AI3153">
        <v>12</v>
      </c>
      <c r="AJ3153">
        <v>12</v>
      </c>
      <c r="AM3153">
        <v>0</v>
      </c>
    </row>
    <row r="3154" spans="1:39" x14ac:dyDescent="0.2">
      <c r="A3154" s="1" t="s">
        <v>46</v>
      </c>
      <c r="B3154">
        <v>5</v>
      </c>
      <c r="C3154" s="1" t="s">
        <v>2485</v>
      </c>
      <c r="D3154" s="2">
        <v>45917</v>
      </c>
      <c r="E3154" s="1" t="s">
        <v>2360</v>
      </c>
      <c r="F3154" s="1" t="s">
        <v>49</v>
      </c>
      <c r="G3154">
        <v>14</v>
      </c>
      <c r="H3154">
        <v>4.5</v>
      </c>
      <c r="I3154" t="s">
        <v>49</v>
      </c>
      <c r="J3154">
        <v>250</v>
      </c>
      <c r="K3154" s="1" t="s">
        <v>49</v>
      </c>
      <c r="L3154">
        <v>8</v>
      </c>
      <c r="M3154">
        <v>383.13</v>
      </c>
      <c r="N3154">
        <v>11.2</v>
      </c>
      <c r="Q3154">
        <v>371.93</v>
      </c>
      <c r="R3154" s="1"/>
      <c r="V3154">
        <v>0</v>
      </c>
      <c r="W3154">
        <v>0</v>
      </c>
      <c r="AF3154">
        <v>0</v>
      </c>
      <c r="AG3154">
        <v>0</v>
      </c>
      <c r="AH3154">
        <v>0</v>
      </c>
      <c r="AI3154">
        <v>12</v>
      </c>
      <c r="AJ3154">
        <v>12</v>
      </c>
      <c r="AM3154">
        <v>0</v>
      </c>
    </row>
    <row r="3155" spans="1:39" x14ac:dyDescent="0.2">
      <c r="A3155" s="1" t="s">
        <v>53</v>
      </c>
      <c r="B3155">
        <v>5</v>
      </c>
      <c r="C3155" s="1" t="s">
        <v>2485</v>
      </c>
      <c r="D3155" s="2">
        <v>45917</v>
      </c>
      <c r="E3155" s="1" t="s">
        <v>2360</v>
      </c>
      <c r="F3155" s="1" t="s">
        <v>49</v>
      </c>
      <c r="G3155">
        <v>14</v>
      </c>
      <c r="H3155">
        <v>4.5</v>
      </c>
      <c r="I3155" t="s">
        <v>49</v>
      </c>
      <c r="J3155">
        <v>250</v>
      </c>
      <c r="K3155" s="1" t="s">
        <v>49</v>
      </c>
      <c r="L3155">
        <v>7</v>
      </c>
      <c r="M3155">
        <v>366.09</v>
      </c>
      <c r="N3155">
        <v>9.7999999999999989</v>
      </c>
      <c r="Q3155">
        <v>356.28999999999996</v>
      </c>
      <c r="R3155" s="1"/>
      <c r="S3155">
        <v>20</v>
      </c>
      <c r="V3155">
        <v>20</v>
      </c>
      <c r="W3155">
        <v>0.33333333333333331</v>
      </c>
      <c r="AF3155">
        <v>0</v>
      </c>
      <c r="AG3155">
        <v>0</v>
      </c>
      <c r="AH3155">
        <v>0.33333333333333331</v>
      </c>
      <c r="AI3155">
        <v>11.666666666666666</v>
      </c>
      <c r="AJ3155">
        <v>12</v>
      </c>
      <c r="AM3155">
        <v>0</v>
      </c>
    </row>
    <row r="3156" spans="1:39" x14ac:dyDescent="0.2">
      <c r="A3156" s="1" t="s">
        <v>53</v>
      </c>
      <c r="B3156">
        <v>5</v>
      </c>
      <c r="C3156" s="1" t="s">
        <v>2486</v>
      </c>
      <c r="D3156" s="2">
        <v>45917</v>
      </c>
      <c r="E3156" s="1" t="s">
        <v>2469</v>
      </c>
      <c r="F3156" s="1" t="s">
        <v>49</v>
      </c>
      <c r="G3156">
        <v>14</v>
      </c>
      <c r="H3156">
        <v>7</v>
      </c>
      <c r="I3156" t="s">
        <v>49</v>
      </c>
      <c r="J3156">
        <v>100</v>
      </c>
      <c r="K3156" s="1" t="s">
        <v>49</v>
      </c>
      <c r="L3156">
        <v>2</v>
      </c>
      <c r="M3156">
        <v>115.17</v>
      </c>
      <c r="N3156">
        <v>2.8</v>
      </c>
      <c r="Q3156">
        <v>112.37</v>
      </c>
      <c r="R3156" s="1"/>
      <c r="V3156">
        <v>0</v>
      </c>
      <c r="W3156">
        <v>0</v>
      </c>
      <c r="AF3156">
        <v>0</v>
      </c>
      <c r="AG3156">
        <v>0</v>
      </c>
      <c r="AH3156">
        <v>0</v>
      </c>
      <c r="AI3156">
        <v>12</v>
      </c>
      <c r="AJ3156">
        <v>12</v>
      </c>
      <c r="AM3156">
        <v>0</v>
      </c>
    </row>
    <row r="3157" spans="1:39" x14ac:dyDescent="0.2">
      <c r="A3157" s="1" t="s">
        <v>53</v>
      </c>
      <c r="B3157">
        <v>5</v>
      </c>
      <c r="C3157" s="1" t="s">
        <v>2487</v>
      </c>
      <c r="D3157" s="2">
        <v>45917</v>
      </c>
      <c r="E3157" s="1" t="s">
        <v>2360</v>
      </c>
      <c r="F3157" s="1" t="s">
        <v>49</v>
      </c>
      <c r="G3157">
        <v>12</v>
      </c>
      <c r="H3157">
        <v>4.5</v>
      </c>
      <c r="I3157" t="s">
        <v>49</v>
      </c>
      <c r="J3157">
        <v>250</v>
      </c>
      <c r="K3157" s="1" t="s">
        <v>49</v>
      </c>
      <c r="L3157">
        <v>1</v>
      </c>
      <c r="M3157">
        <v>46.83</v>
      </c>
      <c r="N3157">
        <v>1.5</v>
      </c>
      <c r="Q3157">
        <v>45.33</v>
      </c>
      <c r="R3157" s="1"/>
      <c r="V3157">
        <v>0</v>
      </c>
      <c r="W3157">
        <v>0</v>
      </c>
      <c r="AF3157">
        <v>0</v>
      </c>
      <c r="AG3157">
        <v>0</v>
      </c>
      <c r="AH3157">
        <v>0</v>
      </c>
      <c r="AI3157">
        <v>12</v>
      </c>
      <c r="AJ3157">
        <v>12</v>
      </c>
      <c r="AM3157">
        <v>0</v>
      </c>
    </row>
    <row r="3158" spans="1:39" x14ac:dyDescent="0.2">
      <c r="A3158" s="1" t="s">
        <v>46</v>
      </c>
      <c r="B3158">
        <v>1</v>
      </c>
      <c r="C3158" s="1" t="s">
        <v>2488</v>
      </c>
      <c r="D3158" s="2">
        <v>45918</v>
      </c>
      <c r="E3158" s="1" t="s">
        <v>2360</v>
      </c>
      <c r="F3158" s="1" t="s">
        <v>49</v>
      </c>
      <c r="G3158">
        <v>3.5</v>
      </c>
      <c r="H3158">
        <v>4.5</v>
      </c>
      <c r="I3158" t="s">
        <v>49</v>
      </c>
      <c r="J3158">
        <v>250</v>
      </c>
      <c r="K3158" s="1" t="s">
        <v>49</v>
      </c>
      <c r="L3158">
        <v>6</v>
      </c>
      <c r="M3158">
        <v>92.06</v>
      </c>
      <c r="N3158">
        <v>1.7999999999999998</v>
      </c>
      <c r="O3158">
        <v>37</v>
      </c>
      <c r="Q3158">
        <v>90.26</v>
      </c>
      <c r="R3158" s="1"/>
      <c r="V3158">
        <v>0</v>
      </c>
      <c r="W3158">
        <v>0</v>
      </c>
      <c r="AF3158">
        <v>0</v>
      </c>
      <c r="AG3158">
        <v>0</v>
      </c>
      <c r="AH3158">
        <v>0</v>
      </c>
      <c r="AI3158">
        <v>12</v>
      </c>
      <c r="AJ3158">
        <v>12</v>
      </c>
      <c r="AL3158">
        <v>1924</v>
      </c>
      <c r="AM3158">
        <v>0</v>
      </c>
    </row>
    <row r="3159" spans="1:39" x14ac:dyDescent="0.2">
      <c r="A3159" s="1" t="s">
        <v>53</v>
      </c>
      <c r="B3159">
        <v>1</v>
      </c>
      <c r="C3159" s="1" t="s">
        <v>2540</v>
      </c>
      <c r="D3159" s="2">
        <v>45918</v>
      </c>
      <c r="E3159" s="1" t="s">
        <v>2541</v>
      </c>
      <c r="F3159" s="1" t="s">
        <v>49</v>
      </c>
      <c r="G3159">
        <v>3.5</v>
      </c>
      <c r="H3159">
        <v>4.5</v>
      </c>
      <c r="I3159" t="s">
        <v>49</v>
      </c>
      <c r="J3159">
        <v>150</v>
      </c>
      <c r="K3159" s="1" t="s">
        <v>49</v>
      </c>
      <c r="L3159">
        <v>7</v>
      </c>
      <c r="M3159">
        <v>103.25999999999999</v>
      </c>
      <c r="N3159">
        <v>2.1</v>
      </c>
      <c r="O3159">
        <v>22</v>
      </c>
      <c r="Q3159">
        <v>101.16</v>
      </c>
      <c r="R3159" s="1"/>
      <c r="V3159">
        <v>0</v>
      </c>
      <c r="W3159">
        <v>0</v>
      </c>
      <c r="AF3159">
        <v>0</v>
      </c>
      <c r="AG3159">
        <v>0</v>
      </c>
      <c r="AH3159">
        <v>0</v>
      </c>
      <c r="AI3159">
        <v>12</v>
      </c>
      <c r="AJ3159">
        <v>12</v>
      </c>
      <c r="AM3159">
        <v>0</v>
      </c>
    </row>
    <row r="3160" spans="1:39" x14ac:dyDescent="0.2">
      <c r="A3160" s="1" t="s">
        <v>46</v>
      </c>
      <c r="B3160">
        <v>2</v>
      </c>
      <c r="C3160" s="1" t="s">
        <v>2545</v>
      </c>
      <c r="D3160" s="2">
        <v>45918</v>
      </c>
      <c r="E3160" s="1" t="s">
        <v>2541</v>
      </c>
      <c r="F3160" s="1" t="s">
        <v>49</v>
      </c>
      <c r="G3160">
        <v>4.5</v>
      </c>
      <c r="H3160">
        <v>4.5</v>
      </c>
      <c r="I3160" t="s">
        <v>49</v>
      </c>
      <c r="J3160">
        <v>150</v>
      </c>
      <c r="K3160" s="1" t="s">
        <v>49</v>
      </c>
      <c r="L3160">
        <v>10</v>
      </c>
      <c r="M3160">
        <v>105.25999999999999</v>
      </c>
      <c r="N3160">
        <v>4</v>
      </c>
      <c r="Q3160">
        <v>101.25999999999999</v>
      </c>
      <c r="R3160" s="1"/>
      <c r="V3160">
        <v>0</v>
      </c>
      <c r="W3160">
        <v>0</v>
      </c>
      <c r="AF3160">
        <v>0</v>
      </c>
      <c r="AG3160">
        <v>0</v>
      </c>
      <c r="AH3160">
        <v>0</v>
      </c>
      <c r="AI3160">
        <v>12</v>
      </c>
      <c r="AJ3160">
        <v>12</v>
      </c>
      <c r="AM3160">
        <v>0</v>
      </c>
    </row>
    <row r="3161" spans="1:39" x14ac:dyDescent="0.2">
      <c r="A3161" s="1" t="s">
        <v>53</v>
      </c>
      <c r="B3161">
        <v>2</v>
      </c>
      <c r="C3161" s="1" t="s">
        <v>2545</v>
      </c>
      <c r="D3161" s="2">
        <v>45918</v>
      </c>
      <c r="E3161" s="1" t="s">
        <v>2541</v>
      </c>
      <c r="F3161" s="1" t="s">
        <v>49</v>
      </c>
      <c r="G3161">
        <v>4.5</v>
      </c>
      <c r="H3161">
        <v>4.5</v>
      </c>
      <c r="I3161" t="s">
        <v>49</v>
      </c>
      <c r="J3161">
        <v>150</v>
      </c>
      <c r="K3161" s="1" t="s">
        <v>49</v>
      </c>
      <c r="L3161">
        <v>9</v>
      </c>
      <c r="M3161">
        <v>106.86000000000001</v>
      </c>
      <c r="N3161">
        <v>3.6</v>
      </c>
      <c r="Q3161">
        <v>103.26000000000002</v>
      </c>
      <c r="R3161" s="1"/>
      <c r="V3161">
        <v>0</v>
      </c>
      <c r="W3161">
        <v>0</v>
      </c>
      <c r="AF3161">
        <v>0</v>
      </c>
      <c r="AG3161">
        <v>0</v>
      </c>
      <c r="AH3161">
        <v>0</v>
      </c>
      <c r="AI3161">
        <v>12</v>
      </c>
      <c r="AJ3161">
        <v>12</v>
      </c>
      <c r="AM3161">
        <v>0</v>
      </c>
    </row>
    <row r="3162" spans="1:39" x14ac:dyDescent="0.2">
      <c r="A3162" s="1" t="s">
        <v>46</v>
      </c>
      <c r="B3162">
        <v>3</v>
      </c>
      <c r="C3162" s="1" t="s">
        <v>2484</v>
      </c>
      <c r="D3162" s="2">
        <v>45918</v>
      </c>
      <c r="E3162" s="1" t="s">
        <v>2360</v>
      </c>
      <c r="F3162" s="1" t="s">
        <v>49</v>
      </c>
      <c r="G3162">
        <v>9</v>
      </c>
      <c r="H3162">
        <v>4.5</v>
      </c>
      <c r="I3162" t="s">
        <v>49</v>
      </c>
      <c r="J3162">
        <v>250</v>
      </c>
      <c r="K3162" s="1" t="s">
        <v>49</v>
      </c>
      <c r="L3162">
        <v>8</v>
      </c>
      <c r="M3162">
        <v>283.42</v>
      </c>
      <c r="N3162">
        <v>7.2</v>
      </c>
      <c r="Q3162">
        <v>276.22000000000003</v>
      </c>
      <c r="R3162" s="1"/>
      <c r="V3162">
        <v>0</v>
      </c>
      <c r="W3162">
        <v>0</v>
      </c>
      <c r="AF3162">
        <v>0</v>
      </c>
      <c r="AG3162">
        <v>0</v>
      </c>
      <c r="AH3162">
        <v>0</v>
      </c>
      <c r="AI3162">
        <v>12</v>
      </c>
      <c r="AJ3162">
        <v>12</v>
      </c>
      <c r="AM3162">
        <v>0</v>
      </c>
    </row>
    <row r="3163" spans="1:39" x14ac:dyDescent="0.2">
      <c r="A3163" s="1" t="s">
        <v>53</v>
      </c>
      <c r="B3163">
        <v>3</v>
      </c>
      <c r="C3163" s="1" t="s">
        <v>2484</v>
      </c>
      <c r="D3163" s="2">
        <v>45918</v>
      </c>
      <c r="E3163" s="1" t="s">
        <v>2360</v>
      </c>
      <c r="F3163" s="1" t="s">
        <v>49</v>
      </c>
      <c r="G3163">
        <v>9</v>
      </c>
      <c r="H3163">
        <v>4.5</v>
      </c>
      <c r="I3163" t="s">
        <v>49</v>
      </c>
      <c r="J3163">
        <v>250</v>
      </c>
      <c r="K3163" s="1" t="s">
        <v>49</v>
      </c>
      <c r="L3163">
        <v>7</v>
      </c>
      <c r="M3163">
        <v>279.12</v>
      </c>
      <c r="N3163">
        <v>6.3</v>
      </c>
      <c r="Q3163">
        <v>272.82</v>
      </c>
      <c r="R3163" s="1"/>
      <c r="V3163">
        <v>0</v>
      </c>
      <c r="W3163">
        <v>0</v>
      </c>
      <c r="AF3163">
        <v>0</v>
      </c>
      <c r="AG3163">
        <v>0</v>
      </c>
      <c r="AH3163">
        <v>0</v>
      </c>
      <c r="AI3163">
        <v>12</v>
      </c>
      <c r="AJ3163">
        <v>12</v>
      </c>
      <c r="AM3163">
        <v>0</v>
      </c>
    </row>
    <row r="3164" spans="1:39" x14ac:dyDescent="0.2">
      <c r="A3164" s="1" t="s">
        <v>46</v>
      </c>
      <c r="B3164">
        <v>4</v>
      </c>
      <c r="C3164" s="1" t="s">
        <v>2489</v>
      </c>
      <c r="D3164" s="2">
        <v>45918</v>
      </c>
      <c r="E3164" s="1" t="s">
        <v>2490</v>
      </c>
      <c r="F3164" s="1" t="s">
        <v>49</v>
      </c>
      <c r="G3164">
        <v>17</v>
      </c>
      <c r="H3164" t="s">
        <v>76</v>
      </c>
      <c r="I3164" t="s">
        <v>49</v>
      </c>
      <c r="J3164">
        <v>8000</v>
      </c>
      <c r="K3164" s="1" t="s">
        <v>49</v>
      </c>
      <c r="L3164">
        <v>14</v>
      </c>
      <c r="M3164">
        <v>764.6400000000001</v>
      </c>
      <c r="N3164">
        <v>26.599999999999998</v>
      </c>
      <c r="Q3164">
        <v>738.04000000000008</v>
      </c>
      <c r="R3164" s="1"/>
      <c r="V3164">
        <v>0</v>
      </c>
      <c r="W3164">
        <v>0</v>
      </c>
      <c r="Y3164">
        <v>20</v>
      </c>
      <c r="Z3164">
        <v>20</v>
      </c>
      <c r="AF3164">
        <v>40</v>
      </c>
      <c r="AG3164">
        <v>0.66666666666666663</v>
      </c>
      <c r="AH3164">
        <v>0.66666666666666663</v>
      </c>
      <c r="AI3164">
        <v>11.333333333333334</v>
      </c>
      <c r="AJ3164">
        <v>12</v>
      </c>
      <c r="AM3164">
        <v>0</v>
      </c>
    </row>
    <row r="3165" spans="1:39" x14ac:dyDescent="0.2">
      <c r="A3165" s="1" t="s">
        <v>53</v>
      </c>
      <c r="B3165">
        <v>4</v>
      </c>
      <c r="C3165" s="1" t="s">
        <v>2489</v>
      </c>
      <c r="D3165" s="2">
        <v>45918</v>
      </c>
      <c r="E3165" s="1" t="s">
        <v>2490</v>
      </c>
      <c r="F3165" s="1" t="s">
        <v>49</v>
      </c>
      <c r="G3165">
        <v>17</v>
      </c>
      <c r="H3165" t="s">
        <v>76</v>
      </c>
      <c r="I3165" t="s">
        <v>49</v>
      </c>
      <c r="J3165">
        <v>8000</v>
      </c>
      <c r="K3165" s="1" t="s">
        <v>49</v>
      </c>
      <c r="L3165">
        <v>13</v>
      </c>
      <c r="M3165">
        <v>739.54</v>
      </c>
      <c r="N3165">
        <v>24.7</v>
      </c>
      <c r="Q3165">
        <v>714.83999999999992</v>
      </c>
      <c r="R3165" s="1"/>
      <c r="V3165">
        <v>0</v>
      </c>
      <c r="W3165">
        <v>0</v>
      </c>
      <c r="AF3165">
        <v>0</v>
      </c>
      <c r="AG3165">
        <v>0</v>
      </c>
      <c r="AH3165">
        <v>0</v>
      </c>
      <c r="AI3165">
        <v>12</v>
      </c>
      <c r="AJ3165">
        <v>12</v>
      </c>
      <c r="AM3165">
        <v>0</v>
      </c>
    </row>
    <row r="3166" spans="1:39" x14ac:dyDescent="0.2">
      <c r="A3166" s="1" t="s">
        <v>46</v>
      </c>
      <c r="B3166">
        <v>5</v>
      </c>
      <c r="C3166" s="1" t="s">
        <v>2487</v>
      </c>
      <c r="D3166" s="2">
        <v>45918</v>
      </c>
      <c r="E3166" s="1" t="s">
        <v>2360</v>
      </c>
      <c r="F3166" s="1" t="s">
        <v>49</v>
      </c>
      <c r="G3166">
        <v>12</v>
      </c>
      <c r="H3166">
        <v>4.5</v>
      </c>
      <c r="I3166" t="s">
        <v>49</v>
      </c>
      <c r="J3166">
        <v>250</v>
      </c>
      <c r="K3166" s="1" t="s">
        <v>49</v>
      </c>
      <c r="L3166">
        <v>10</v>
      </c>
      <c r="M3166">
        <v>491.7</v>
      </c>
      <c r="N3166">
        <v>13</v>
      </c>
      <c r="Q3166">
        <v>478.7</v>
      </c>
      <c r="R3166" s="1"/>
      <c r="V3166">
        <v>0</v>
      </c>
      <c r="W3166">
        <v>0</v>
      </c>
      <c r="AA3166">
        <v>20</v>
      </c>
      <c r="AF3166">
        <v>20</v>
      </c>
      <c r="AG3166">
        <v>0.33333333333333331</v>
      </c>
      <c r="AH3166">
        <v>0.33333333333333331</v>
      </c>
      <c r="AI3166">
        <v>11.666666666666666</v>
      </c>
      <c r="AJ3166">
        <v>12</v>
      </c>
      <c r="AM3166">
        <v>0</v>
      </c>
    </row>
    <row r="3167" spans="1:39" x14ac:dyDescent="0.2">
      <c r="A3167" s="1" t="s">
        <v>53</v>
      </c>
      <c r="B3167">
        <v>5</v>
      </c>
      <c r="C3167" s="1" t="s">
        <v>2487</v>
      </c>
      <c r="D3167" s="2">
        <v>45918</v>
      </c>
      <c r="E3167" s="1" t="s">
        <v>2360</v>
      </c>
      <c r="F3167" s="1" t="s">
        <v>49</v>
      </c>
      <c r="G3167">
        <v>12</v>
      </c>
      <c r="H3167">
        <v>4.5</v>
      </c>
      <c r="I3167" t="s">
        <v>49</v>
      </c>
      <c r="J3167">
        <v>250</v>
      </c>
      <c r="K3167" s="1" t="s">
        <v>49</v>
      </c>
      <c r="L3167">
        <v>2</v>
      </c>
      <c r="M3167">
        <v>109.82</v>
      </c>
      <c r="N3167">
        <v>3</v>
      </c>
      <c r="Q3167">
        <v>106.82</v>
      </c>
      <c r="R3167" s="1"/>
      <c r="V3167">
        <v>0</v>
      </c>
      <c r="W3167">
        <v>0</v>
      </c>
      <c r="AF3167">
        <v>0</v>
      </c>
      <c r="AG3167">
        <v>0</v>
      </c>
      <c r="AH3167">
        <v>0</v>
      </c>
      <c r="AI3167">
        <v>12</v>
      </c>
      <c r="AJ3167">
        <v>12</v>
      </c>
      <c r="AM3167">
        <v>0</v>
      </c>
    </row>
    <row r="3168" spans="1:39" x14ac:dyDescent="0.2">
      <c r="A3168" s="1" t="s">
        <v>53</v>
      </c>
      <c r="B3168">
        <v>5</v>
      </c>
      <c r="C3168" s="1" t="s">
        <v>2491</v>
      </c>
      <c r="D3168" s="2">
        <v>45918</v>
      </c>
      <c r="E3168" s="1" t="s">
        <v>664</v>
      </c>
      <c r="F3168" s="1" t="s">
        <v>49</v>
      </c>
      <c r="G3168" t="s">
        <v>332</v>
      </c>
      <c r="H3168">
        <v>6.5</v>
      </c>
      <c r="I3168" t="s">
        <v>49</v>
      </c>
      <c r="J3168">
        <v>200</v>
      </c>
      <c r="K3168" s="1" t="s">
        <v>49</v>
      </c>
      <c r="L3168">
        <v>6</v>
      </c>
      <c r="M3168">
        <v>224.14000000000001</v>
      </c>
      <c r="N3168">
        <v>9</v>
      </c>
      <c r="Q3168">
        <v>215.14000000000001</v>
      </c>
      <c r="R3168" s="1"/>
      <c r="V3168">
        <v>0</v>
      </c>
      <c r="W3168">
        <v>0</v>
      </c>
      <c r="AF3168">
        <v>0</v>
      </c>
      <c r="AG3168">
        <v>0</v>
      </c>
      <c r="AH3168">
        <v>0</v>
      </c>
      <c r="AI3168">
        <v>12</v>
      </c>
      <c r="AJ3168">
        <v>12</v>
      </c>
      <c r="AM3168">
        <v>0</v>
      </c>
    </row>
    <row r="3169" spans="1:39" x14ac:dyDescent="0.2">
      <c r="A3169" s="1" t="s">
        <v>53</v>
      </c>
      <c r="B3169">
        <v>5</v>
      </c>
      <c r="C3169" s="1" t="s">
        <v>2492</v>
      </c>
      <c r="D3169" s="2">
        <v>45918</v>
      </c>
      <c r="E3169" s="1" t="s">
        <v>664</v>
      </c>
      <c r="F3169" s="1" t="s">
        <v>49</v>
      </c>
      <c r="G3169" t="s">
        <v>2493</v>
      </c>
      <c r="H3169">
        <v>6.5</v>
      </c>
      <c r="I3169" t="s">
        <v>49</v>
      </c>
      <c r="J3169">
        <v>1000</v>
      </c>
      <c r="K3169" s="1" t="s">
        <v>49</v>
      </c>
      <c r="L3169">
        <v>3</v>
      </c>
      <c r="M3169">
        <v>127.57999999999998</v>
      </c>
      <c r="N3169">
        <v>3.9000000000000004</v>
      </c>
      <c r="Q3169">
        <v>123.67999999999998</v>
      </c>
      <c r="R3169" s="1"/>
      <c r="V3169">
        <v>0</v>
      </c>
      <c r="W3169">
        <v>0</v>
      </c>
      <c r="AF3169">
        <v>0</v>
      </c>
      <c r="AG3169">
        <v>0</v>
      </c>
      <c r="AH3169">
        <v>0</v>
      </c>
      <c r="AI3169">
        <v>12</v>
      </c>
      <c r="AJ3169">
        <v>12</v>
      </c>
      <c r="AM3169">
        <v>0</v>
      </c>
    </row>
    <row r="3170" spans="1:39" x14ac:dyDescent="0.2">
      <c r="A3170" s="1" t="s">
        <v>46</v>
      </c>
      <c r="B3170">
        <v>1</v>
      </c>
      <c r="C3170" s="1" t="s">
        <v>2381</v>
      </c>
      <c r="D3170" s="2">
        <v>45919</v>
      </c>
      <c r="E3170" s="1" t="s">
        <v>2155</v>
      </c>
      <c r="F3170" s="1" t="s">
        <v>49</v>
      </c>
      <c r="G3170">
        <v>3.5</v>
      </c>
      <c r="H3170" t="s">
        <v>76</v>
      </c>
      <c r="I3170" t="s">
        <v>49</v>
      </c>
      <c r="J3170">
        <v>500</v>
      </c>
      <c r="K3170" s="1" t="s">
        <v>49</v>
      </c>
      <c r="L3170">
        <v>2</v>
      </c>
      <c r="M3170">
        <v>27.06</v>
      </c>
      <c r="N3170">
        <v>0.6</v>
      </c>
      <c r="O3170">
        <v>27.5</v>
      </c>
      <c r="Q3170">
        <v>26.459999999999997</v>
      </c>
      <c r="R3170" s="1"/>
      <c r="S3170">
        <v>20</v>
      </c>
      <c r="V3170">
        <v>20</v>
      </c>
      <c r="W3170">
        <v>0.33333333333333331</v>
      </c>
      <c r="Z3170">
        <v>60</v>
      </c>
      <c r="AF3170">
        <v>60</v>
      </c>
      <c r="AG3170">
        <v>1</v>
      </c>
      <c r="AH3170">
        <v>1.3333333333333333</v>
      </c>
      <c r="AI3170">
        <v>10.666666666666666</v>
      </c>
      <c r="AJ3170">
        <v>12</v>
      </c>
      <c r="AL3170">
        <v>1529</v>
      </c>
      <c r="AM3170">
        <v>0</v>
      </c>
    </row>
    <row r="3171" spans="1:39" x14ac:dyDescent="0.2">
      <c r="A3171" s="1" t="s">
        <v>46</v>
      </c>
      <c r="B3171">
        <v>1</v>
      </c>
      <c r="C3171" s="1" t="s">
        <v>2510</v>
      </c>
      <c r="D3171" s="2">
        <v>45919</v>
      </c>
      <c r="E3171" s="1" t="s">
        <v>2360</v>
      </c>
      <c r="F3171" s="1" t="s">
        <v>49</v>
      </c>
      <c r="G3171">
        <v>4</v>
      </c>
      <c r="H3171">
        <v>4.5</v>
      </c>
      <c r="I3171" t="s">
        <v>49</v>
      </c>
      <c r="J3171">
        <v>250</v>
      </c>
      <c r="K3171" s="1" t="s">
        <v>49</v>
      </c>
      <c r="L3171">
        <v>4</v>
      </c>
      <c r="M3171">
        <v>56.47</v>
      </c>
      <c r="N3171">
        <v>1.6</v>
      </c>
      <c r="Q3171">
        <v>54.87</v>
      </c>
      <c r="R3171" s="1"/>
      <c r="V3171">
        <v>0</v>
      </c>
      <c r="W3171">
        <v>0</v>
      </c>
      <c r="AF3171">
        <v>0</v>
      </c>
      <c r="AG3171">
        <v>0</v>
      </c>
      <c r="AH3171">
        <v>0</v>
      </c>
      <c r="AI3171">
        <v>12</v>
      </c>
      <c r="AJ3171">
        <v>12</v>
      </c>
      <c r="AM3171">
        <v>0</v>
      </c>
    </row>
    <row r="3172" spans="1:39" x14ac:dyDescent="0.2">
      <c r="A3172" s="1" t="s">
        <v>53</v>
      </c>
      <c r="B3172">
        <v>1</v>
      </c>
      <c r="C3172" s="1" t="s">
        <v>2510</v>
      </c>
      <c r="D3172" s="2">
        <v>45919</v>
      </c>
      <c r="E3172" s="1" t="s">
        <v>2360</v>
      </c>
      <c r="F3172" s="1" t="s">
        <v>49</v>
      </c>
      <c r="G3172">
        <v>4</v>
      </c>
      <c r="H3172">
        <v>4.5</v>
      </c>
      <c r="I3172" t="s">
        <v>49</v>
      </c>
      <c r="J3172">
        <v>250</v>
      </c>
      <c r="K3172" s="1" t="s">
        <v>49</v>
      </c>
      <c r="L3172">
        <v>7</v>
      </c>
      <c r="M3172">
        <v>116.85000000000001</v>
      </c>
      <c r="N3172">
        <v>2.8000000000000003</v>
      </c>
      <c r="O3172">
        <v>21.5</v>
      </c>
      <c r="Q3172">
        <v>114.05000000000001</v>
      </c>
      <c r="R3172" s="1"/>
      <c r="V3172">
        <v>0</v>
      </c>
      <c r="W3172">
        <v>0</v>
      </c>
      <c r="AF3172">
        <v>0</v>
      </c>
      <c r="AG3172">
        <v>0</v>
      </c>
      <c r="AH3172">
        <v>0</v>
      </c>
      <c r="AI3172">
        <v>12</v>
      </c>
      <c r="AJ3172">
        <v>12</v>
      </c>
      <c r="AM3172">
        <v>0</v>
      </c>
    </row>
    <row r="3173" spans="1:39" x14ac:dyDescent="0.2">
      <c r="A3173" s="1" t="s">
        <v>46</v>
      </c>
      <c r="B3173">
        <v>2</v>
      </c>
      <c r="C3173" s="1" t="s">
        <v>2510</v>
      </c>
      <c r="D3173" s="2">
        <v>45919</v>
      </c>
      <c r="E3173" s="1" t="s">
        <v>2360</v>
      </c>
      <c r="F3173" s="1" t="s">
        <v>49</v>
      </c>
      <c r="G3173">
        <v>4</v>
      </c>
      <c r="H3173">
        <v>4.5</v>
      </c>
      <c r="I3173" t="s">
        <v>49</v>
      </c>
      <c r="J3173">
        <v>250</v>
      </c>
      <c r="K3173" s="1" t="s">
        <v>49</v>
      </c>
      <c r="L3173">
        <v>7</v>
      </c>
      <c r="M3173">
        <v>100.77000000000001</v>
      </c>
      <c r="N3173">
        <v>2.8000000000000003</v>
      </c>
      <c r="Q3173">
        <v>97.970000000000013</v>
      </c>
      <c r="R3173" s="1"/>
      <c r="V3173">
        <v>0</v>
      </c>
      <c r="W3173">
        <v>0</v>
      </c>
      <c r="AF3173">
        <v>0</v>
      </c>
      <c r="AG3173">
        <v>0</v>
      </c>
      <c r="AH3173">
        <v>0</v>
      </c>
      <c r="AI3173">
        <v>12</v>
      </c>
      <c r="AJ3173">
        <v>12</v>
      </c>
      <c r="AM3173">
        <v>0</v>
      </c>
    </row>
    <row r="3174" spans="1:39" x14ac:dyDescent="0.2">
      <c r="A3174" s="1" t="s">
        <v>53</v>
      </c>
      <c r="B3174">
        <v>2</v>
      </c>
      <c r="C3174" s="1" t="s">
        <v>2510</v>
      </c>
      <c r="D3174" s="2">
        <v>45919</v>
      </c>
      <c r="E3174" s="1" t="s">
        <v>2360</v>
      </c>
      <c r="F3174" s="1" t="s">
        <v>49</v>
      </c>
      <c r="G3174">
        <v>4</v>
      </c>
      <c r="H3174">
        <v>4.5</v>
      </c>
      <c r="I3174" t="s">
        <v>49</v>
      </c>
      <c r="J3174">
        <v>250</v>
      </c>
      <c r="K3174" s="1" t="s">
        <v>49</v>
      </c>
      <c r="L3174">
        <v>1</v>
      </c>
      <c r="M3174">
        <v>18.45</v>
      </c>
      <c r="N3174">
        <v>0.4</v>
      </c>
      <c r="Q3174">
        <v>18.05</v>
      </c>
      <c r="R3174" s="1"/>
      <c r="S3174">
        <v>20</v>
      </c>
      <c r="V3174">
        <v>20</v>
      </c>
      <c r="W3174">
        <v>0.33333333333333331</v>
      </c>
      <c r="AF3174">
        <v>0</v>
      </c>
      <c r="AG3174">
        <v>0</v>
      </c>
      <c r="AH3174">
        <v>0.33333333333333331</v>
      </c>
      <c r="AI3174">
        <v>11.666666666666666</v>
      </c>
      <c r="AJ3174">
        <v>12</v>
      </c>
      <c r="AM3174">
        <v>0</v>
      </c>
    </row>
    <row r="3175" spans="1:39" x14ac:dyDescent="0.2">
      <c r="A3175" s="1" t="s">
        <v>53</v>
      </c>
      <c r="B3175">
        <v>2</v>
      </c>
      <c r="C3175" s="1" t="s">
        <v>2511</v>
      </c>
      <c r="D3175" s="2">
        <v>45919</v>
      </c>
      <c r="E3175" s="1" t="s">
        <v>2360</v>
      </c>
      <c r="F3175" s="1" t="s">
        <v>49</v>
      </c>
      <c r="G3175">
        <v>5</v>
      </c>
      <c r="H3175">
        <v>4.5</v>
      </c>
      <c r="I3175" t="s">
        <v>49</v>
      </c>
      <c r="J3175">
        <v>250</v>
      </c>
      <c r="K3175" s="1" t="s">
        <v>49</v>
      </c>
      <c r="L3175">
        <v>7</v>
      </c>
      <c r="M3175">
        <v>116.91</v>
      </c>
      <c r="N3175">
        <v>3.5</v>
      </c>
      <c r="Q3175">
        <v>113.41</v>
      </c>
      <c r="R3175" s="1"/>
      <c r="V3175">
        <v>0</v>
      </c>
      <c r="W3175">
        <v>0</v>
      </c>
      <c r="AF3175">
        <v>0</v>
      </c>
      <c r="AG3175">
        <v>0</v>
      </c>
      <c r="AH3175">
        <v>0</v>
      </c>
      <c r="AI3175">
        <v>12</v>
      </c>
      <c r="AJ3175">
        <v>12</v>
      </c>
      <c r="AM3175">
        <v>0</v>
      </c>
    </row>
    <row r="3176" spans="1:39" x14ac:dyDescent="0.2">
      <c r="A3176" s="1" t="s">
        <v>46</v>
      </c>
      <c r="B3176">
        <v>3</v>
      </c>
      <c r="C3176" s="1" t="s">
        <v>2512</v>
      </c>
      <c r="D3176" s="2">
        <v>45919</v>
      </c>
      <c r="E3176" s="1" t="s">
        <v>2360</v>
      </c>
      <c r="F3176" s="1" t="s">
        <v>49</v>
      </c>
      <c r="G3176">
        <v>9</v>
      </c>
      <c r="H3176">
        <v>4.5</v>
      </c>
      <c r="I3176" t="s">
        <v>49</v>
      </c>
      <c r="J3176">
        <v>250</v>
      </c>
      <c r="K3176" s="1" t="s">
        <v>49</v>
      </c>
      <c r="L3176">
        <v>4</v>
      </c>
      <c r="M3176">
        <v>139.12</v>
      </c>
      <c r="N3176">
        <v>3.6</v>
      </c>
      <c r="Q3176">
        <v>135.52000000000001</v>
      </c>
      <c r="R3176" s="1"/>
      <c r="S3176">
        <v>20</v>
      </c>
      <c r="V3176">
        <v>20</v>
      </c>
      <c r="W3176">
        <v>0.33333333333333331</v>
      </c>
      <c r="AF3176">
        <v>0</v>
      </c>
      <c r="AG3176">
        <v>0</v>
      </c>
      <c r="AH3176">
        <v>0.33333333333333331</v>
      </c>
      <c r="AI3176">
        <v>11.666666666666666</v>
      </c>
      <c r="AJ3176">
        <v>12</v>
      </c>
      <c r="AM3176">
        <v>0</v>
      </c>
    </row>
    <row r="3177" spans="1:39" x14ac:dyDescent="0.2">
      <c r="A3177" s="1" t="s">
        <v>46</v>
      </c>
      <c r="B3177">
        <v>3</v>
      </c>
      <c r="C3177" s="1" t="s">
        <v>2513</v>
      </c>
      <c r="D3177" s="2">
        <v>45919</v>
      </c>
      <c r="E3177" s="1" t="s">
        <v>2155</v>
      </c>
      <c r="F3177" s="1" t="s">
        <v>49</v>
      </c>
      <c r="G3177">
        <v>6</v>
      </c>
      <c r="H3177" t="s">
        <v>134</v>
      </c>
      <c r="I3177" t="s">
        <v>49</v>
      </c>
      <c r="J3177">
        <v>1000</v>
      </c>
      <c r="K3177" s="1" t="s">
        <v>49</v>
      </c>
      <c r="L3177">
        <v>4</v>
      </c>
      <c r="M3177">
        <v>108.41</v>
      </c>
      <c r="N3177">
        <v>2.4</v>
      </c>
      <c r="Q3177">
        <v>106.00999999999999</v>
      </c>
      <c r="R3177" s="1"/>
      <c r="V3177">
        <v>0</v>
      </c>
      <c r="W3177">
        <v>0</v>
      </c>
      <c r="AF3177">
        <v>0</v>
      </c>
      <c r="AG3177">
        <v>0</v>
      </c>
      <c r="AH3177">
        <v>0</v>
      </c>
      <c r="AI3177">
        <v>12</v>
      </c>
      <c r="AJ3177">
        <v>12</v>
      </c>
      <c r="AM3177">
        <v>0</v>
      </c>
    </row>
    <row r="3178" spans="1:39" x14ac:dyDescent="0.2">
      <c r="A3178" s="1" t="s">
        <v>53</v>
      </c>
      <c r="B3178">
        <v>3</v>
      </c>
      <c r="C3178" s="1" t="s">
        <v>2514</v>
      </c>
      <c r="D3178" s="2">
        <v>45919</v>
      </c>
      <c r="E3178" s="1" t="s">
        <v>2155</v>
      </c>
      <c r="F3178" s="1" t="s">
        <v>49</v>
      </c>
      <c r="G3178">
        <v>6</v>
      </c>
      <c r="H3178">
        <v>5</v>
      </c>
      <c r="I3178" t="s">
        <v>49</v>
      </c>
      <c r="J3178">
        <v>1500</v>
      </c>
      <c r="K3178" s="1" t="s">
        <v>49</v>
      </c>
      <c r="L3178">
        <v>8</v>
      </c>
      <c r="M3178">
        <v>188.61</v>
      </c>
      <c r="N3178">
        <v>4.8</v>
      </c>
      <c r="Q3178">
        <v>183.81</v>
      </c>
      <c r="R3178" s="1"/>
      <c r="V3178">
        <v>0</v>
      </c>
      <c r="W3178">
        <v>0</v>
      </c>
      <c r="AF3178">
        <v>0</v>
      </c>
      <c r="AG3178">
        <v>0</v>
      </c>
      <c r="AH3178">
        <v>0</v>
      </c>
      <c r="AI3178">
        <v>12</v>
      </c>
      <c r="AJ3178">
        <v>12</v>
      </c>
      <c r="AM3178">
        <v>0</v>
      </c>
    </row>
    <row r="3179" spans="1:39" x14ac:dyDescent="0.2">
      <c r="A3179" s="1" t="s">
        <v>46</v>
      </c>
      <c r="B3179">
        <v>4</v>
      </c>
      <c r="C3179" s="1" t="s">
        <v>2489</v>
      </c>
      <c r="D3179" s="2">
        <v>45919</v>
      </c>
      <c r="E3179" s="1" t="s">
        <v>2490</v>
      </c>
      <c r="F3179" s="1" t="s">
        <v>49</v>
      </c>
      <c r="G3179">
        <v>17</v>
      </c>
      <c r="H3179" t="s">
        <v>76</v>
      </c>
      <c r="I3179" t="s">
        <v>49</v>
      </c>
      <c r="J3179">
        <v>8000</v>
      </c>
      <c r="K3179" s="1" t="s">
        <v>49</v>
      </c>
      <c r="L3179">
        <v>8</v>
      </c>
      <c r="M3179">
        <v>411.32</v>
      </c>
      <c r="N3179">
        <v>15.2</v>
      </c>
      <c r="Q3179">
        <v>396.12</v>
      </c>
      <c r="R3179" s="1"/>
      <c r="V3179">
        <v>0</v>
      </c>
      <c r="W3179">
        <v>0</v>
      </c>
      <c r="Z3179">
        <v>150</v>
      </c>
      <c r="AF3179">
        <v>150</v>
      </c>
      <c r="AG3179">
        <v>2.5</v>
      </c>
      <c r="AH3179">
        <v>2.5</v>
      </c>
      <c r="AI3179">
        <v>9.5</v>
      </c>
      <c r="AJ3179">
        <v>12</v>
      </c>
      <c r="AM3179">
        <v>0</v>
      </c>
    </row>
    <row r="3180" spans="1:39" x14ac:dyDescent="0.2">
      <c r="A3180" s="1" t="s">
        <v>46</v>
      </c>
      <c r="B3180">
        <v>5</v>
      </c>
      <c r="C3180" s="1" t="s">
        <v>2492</v>
      </c>
      <c r="D3180" s="2">
        <v>45919</v>
      </c>
      <c r="E3180" s="1" t="s">
        <v>664</v>
      </c>
      <c r="F3180" s="1" t="s">
        <v>49</v>
      </c>
      <c r="G3180" t="s">
        <v>2493</v>
      </c>
      <c r="H3180">
        <v>6.5</v>
      </c>
      <c r="I3180" t="s">
        <v>49</v>
      </c>
      <c r="J3180">
        <v>1000</v>
      </c>
      <c r="K3180" s="1" t="s">
        <v>49</v>
      </c>
      <c r="L3180">
        <v>14</v>
      </c>
      <c r="M3180">
        <v>539.47</v>
      </c>
      <c r="N3180">
        <v>21.84</v>
      </c>
      <c r="Q3180">
        <v>517.63</v>
      </c>
      <c r="R3180" s="1"/>
      <c r="V3180">
        <v>0</v>
      </c>
      <c r="W3180">
        <v>0</v>
      </c>
      <c r="AF3180">
        <v>0</v>
      </c>
      <c r="AG3180">
        <v>0</v>
      </c>
      <c r="AH3180">
        <v>0</v>
      </c>
      <c r="AI3180">
        <v>12</v>
      </c>
      <c r="AJ3180">
        <v>12</v>
      </c>
      <c r="AM3180">
        <v>0</v>
      </c>
    </row>
    <row r="3181" spans="1:39" x14ac:dyDescent="0.2">
      <c r="A3181" s="1" t="s">
        <v>53</v>
      </c>
      <c r="B3181">
        <v>5</v>
      </c>
      <c r="C3181" s="1" t="s">
        <v>2492</v>
      </c>
      <c r="D3181" s="2">
        <v>45919</v>
      </c>
      <c r="E3181" s="1" t="s">
        <v>664</v>
      </c>
      <c r="F3181" s="1" t="s">
        <v>49</v>
      </c>
      <c r="G3181" t="s">
        <v>2493</v>
      </c>
      <c r="H3181">
        <v>6.5</v>
      </c>
      <c r="I3181" t="s">
        <v>49</v>
      </c>
      <c r="J3181">
        <v>1000</v>
      </c>
      <c r="K3181" s="1" t="s">
        <v>49</v>
      </c>
      <c r="L3181">
        <v>7</v>
      </c>
      <c r="M3181">
        <v>305.32</v>
      </c>
      <c r="N3181">
        <v>10.92</v>
      </c>
      <c r="Q3181">
        <v>294.39999999999998</v>
      </c>
      <c r="R3181" s="1"/>
      <c r="S3181">
        <v>20</v>
      </c>
      <c r="V3181">
        <v>20</v>
      </c>
      <c r="W3181">
        <v>0.33333333333333331</v>
      </c>
      <c r="AF3181">
        <v>0</v>
      </c>
      <c r="AG3181">
        <v>0</v>
      </c>
      <c r="AH3181">
        <v>0.33333333333333331</v>
      </c>
      <c r="AI3181">
        <v>11.666666666666666</v>
      </c>
      <c r="AJ3181">
        <v>12</v>
      </c>
      <c r="AM3181">
        <v>0</v>
      </c>
    </row>
    <row r="3182" spans="1:39" x14ac:dyDescent="0.2">
      <c r="A3182" s="1" t="s">
        <v>53</v>
      </c>
      <c r="B3182">
        <v>5</v>
      </c>
      <c r="C3182" s="1" t="s">
        <v>2515</v>
      </c>
      <c r="D3182" s="2">
        <v>45919</v>
      </c>
      <c r="E3182" s="1" t="s">
        <v>2258</v>
      </c>
      <c r="F3182" s="1" t="s">
        <v>49</v>
      </c>
      <c r="G3182">
        <v>13</v>
      </c>
      <c r="H3182">
        <v>7</v>
      </c>
      <c r="I3182" t="s">
        <v>49</v>
      </c>
      <c r="J3182">
        <v>400</v>
      </c>
      <c r="K3182" s="1" t="s">
        <v>49</v>
      </c>
      <c r="L3182">
        <v>4</v>
      </c>
      <c r="M3182">
        <v>181.38</v>
      </c>
      <c r="N3182">
        <v>6.24</v>
      </c>
      <c r="Q3182">
        <v>175.14</v>
      </c>
      <c r="R3182" s="1"/>
      <c r="V3182">
        <v>0</v>
      </c>
      <c r="W3182">
        <v>0</v>
      </c>
      <c r="AF3182">
        <v>0</v>
      </c>
      <c r="AG3182">
        <v>0</v>
      </c>
      <c r="AH3182">
        <v>0</v>
      </c>
      <c r="AI3182">
        <v>12</v>
      </c>
      <c r="AJ3182">
        <v>12</v>
      </c>
      <c r="AM3182">
        <v>0</v>
      </c>
    </row>
    <row r="3183" spans="1:39" x14ac:dyDescent="0.2">
      <c r="A3183" s="1" t="s">
        <v>46</v>
      </c>
      <c r="B3183">
        <v>1</v>
      </c>
      <c r="C3183" s="1" t="s">
        <v>2510</v>
      </c>
      <c r="D3183" s="2">
        <v>45920</v>
      </c>
      <c r="E3183" s="1" t="s">
        <v>2360</v>
      </c>
      <c r="F3183" s="1" t="s">
        <v>49</v>
      </c>
      <c r="G3183">
        <v>4</v>
      </c>
      <c r="H3183">
        <v>4.5</v>
      </c>
      <c r="I3183" t="s">
        <v>49</v>
      </c>
      <c r="J3183">
        <v>250</v>
      </c>
      <c r="K3183" s="1" t="s">
        <v>49</v>
      </c>
      <c r="L3183">
        <v>7</v>
      </c>
      <c r="M3183">
        <v>103.65</v>
      </c>
      <c r="N3183">
        <v>2.8000000000000003</v>
      </c>
      <c r="O3183">
        <v>27</v>
      </c>
      <c r="Q3183">
        <v>100.85000000000001</v>
      </c>
      <c r="R3183" s="1"/>
      <c r="V3183">
        <v>0</v>
      </c>
      <c r="W3183">
        <v>0</v>
      </c>
      <c r="Z3183">
        <v>180</v>
      </c>
      <c r="AF3183">
        <v>180</v>
      </c>
      <c r="AG3183">
        <v>3</v>
      </c>
      <c r="AH3183">
        <v>3</v>
      </c>
      <c r="AI3183">
        <v>9</v>
      </c>
      <c r="AJ3183">
        <v>12</v>
      </c>
      <c r="AM3183">
        <v>0</v>
      </c>
    </row>
    <row r="3184" spans="1:39" x14ac:dyDescent="0.2">
      <c r="A3184" s="1" t="s">
        <v>46</v>
      </c>
      <c r="B3184">
        <v>1</v>
      </c>
      <c r="C3184" s="1" t="s">
        <v>2542</v>
      </c>
      <c r="D3184" s="2">
        <v>45920</v>
      </c>
      <c r="E3184" s="1" t="s">
        <v>2541</v>
      </c>
      <c r="F3184" s="1" t="s">
        <v>49</v>
      </c>
      <c r="G3184">
        <v>4</v>
      </c>
      <c r="H3184">
        <v>4.5</v>
      </c>
      <c r="I3184" t="s">
        <v>49</v>
      </c>
      <c r="J3184">
        <v>250</v>
      </c>
      <c r="K3184" s="1" t="s">
        <v>49</v>
      </c>
      <c r="L3184">
        <v>1</v>
      </c>
      <c r="M3184">
        <v>12.9</v>
      </c>
      <c r="N3184">
        <v>0.4</v>
      </c>
      <c r="Q3184">
        <v>12.5</v>
      </c>
      <c r="R3184" s="1"/>
      <c r="V3184">
        <v>0</v>
      </c>
      <c r="W3184">
        <v>0</v>
      </c>
      <c r="Z3184">
        <v>180</v>
      </c>
      <c r="AF3184">
        <v>180</v>
      </c>
      <c r="AG3184">
        <v>3</v>
      </c>
      <c r="AH3184">
        <v>3</v>
      </c>
      <c r="AI3184">
        <v>9</v>
      </c>
      <c r="AJ3184">
        <v>12</v>
      </c>
      <c r="AM3184">
        <v>0</v>
      </c>
    </row>
    <row r="3185" spans="1:39" x14ac:dyDescent="0.2">
      <c r="A3185" s="1" t="s">
        <v>53</v>
      </c>
      <c r="B3185">
        <v>1</v>
      </c>
      <c r="C3185" s="1" t="s">
        <v>2542</v>
      </c>
      <c r="D3185" s="2">
        <v>45920</v>
      </c>
      <c r="E3185" s="1" t="s">
        <v>2541</v>
      </c>
      <c r="F3185" s="1" t="s">
        <v>49</v>
      </c>
      <c r="G3185">
        <v>4</v>
      </c>
      <c r="H3185">
        <v>4.5</v>
      </c>
      <c r="I3185" t="s">
        <v>49</v>
      </c>
      <c r="J3185">
        <v>250</v>
      </c>
      <c r="K3185" s="1" t="s">
        <v>49</v>
      </c>
      <c r="L3185">
        <v>5</v>
      </c>
      <c r="M3185">
        <v>79.650000000000006</v>
      </c>
      <c r="N3185">
        <v>2</v>
      </c>
      <c r="O3185">
        <v>22</v>
      </c>
      <c r="Q3185">
        <v>77.650000000000006</v>
      </c>
      <c r="R3185" s="1"/>
      <c r="V3185">
        <v>0</v>
      </c>
      <c r="W3185">
        <v>0</v>
      </c>
      <c r="AF3185">
        <v>0</v>
      </c>
      <c r="AG3185">
        <v>0</v>
      </c>
      <c r="AH3185">
        <v>0</v>
      </c>
      <c r="AI3185">
        <v>12</v>
      </c>
      <c r="AJ3185">
        <v>12</v>
      </c>
      <c r="AM3185">
        <v>0</v>
      </c>
    </row>
    <row r="3186" spans="1:39" x14ac:dyDescent="0.2">
      <c r="A3186" s="1" t="s">
        <v>46</v>
      </c>
      <c r="B3186">
        <v>2</v>
      </c>
      <c r="C3186" s="1" t="s">
        <v>2511</v>
      </c>
      <c r="D3186" s="2">
        <v>45920</v>
      </c>
      <c r="E3186" s="1" t="s">
        <v>2360</v>
      </c>
      <c r="F3186" s="1" t="s">
        <v>49</v>
      </c>
      <c r="G3186">
        <v>5</v>
      </c>
      <c r="H3186">
        <v>4.5</v>
      </c>
      <c r="I3186" t="s">
        <v>49</v>
      </c>
      <c r="J3186">
        <v>250</v>
      </c>
      <c r="K3186" s="1" t="s">
        <v>49</v>
      </c>
      <c r="L3186">
        <v>9</v>
      </c>
      <c r="M3186">
        <v>131.01</v>
      </c>
      <c r="N3186">
        <v>4.5</v>
      </c>
      <c r="Q3186">
        <v>126.50999999999999</v>
      </c>
      <c r="R3186" s="1"/>
      <c r="V3186">
        <v>0</v>
      </c>
      <c r="W3186">
        <v>0</v>
      </c>
      <c r="Z3186">
        <v>180</v>
      </c>
      <c r="AF3186">
        <v>180</v>
      </c>
      <c r="AG3186">
        <v>3</v>
      </c>
      <c r="AH3186">
        <v>3</v>
      </c>
      <c r="AI3186">
        <v>9</v>
      </c>
      <c r="AJ3186">
        <v>12</v>
      </c>
      <c r="AM3186">
        <v>0</v>
      </c>
    </row>
    <row r="3187" spans="1:39" x14ac:dyDescent="0.2">
      <c r="A3187" s="1" t="s">
        <v>53</v>
      </c>
      <c r="B3187">
        <v>2</v>
      </c>
      <c r="C3187" s="1" t="s">
        <v>2511</v>
      </c>
      <c r="D3187" s="2">
        <v>45920</v>
      </c>
      <c r="E3187" s="1" t="s">
        <v>2360</v>
      </c>
      <c r="F3187" s="1" t="s">
        <v>49</v>
      </c>
      <c r="G3187">
        <v>5</v>
      </c>
      <c r="H3187">
        <v>4.5</v>
      </c>
      <c r="I3187" t="s">
        <v>49</v>
      </c>
      <c r="J3187">
        <v>250</v>
      </c>
      <c r="K3187" s="1" t="s">
        <v>49</v>
      </c>
      <c r="L3187">
        <v>7</v>
      </c>
      <c r="M3187">
        <v>112.58</v>
      </c>
      <c r="N3187">
        <v>3.5</v>
      </c>
      <c r="Q3187">
        <v>109.08</v>
      </c>
      <c r="R3187" s="1"/>
      <c r="V3187">
        <v>0</v>
      </c>
      <c r="W3187">
        <v>0</v>
      </c>
      <c r="AF3187">
        <v>0</v>
      </c>
      <c r="AG3187">
        <v>0</v>
      </c>
      <c r="AH3187">
        <v>0</v>
      </c>
      <c r="AI3187">
        <v>12</v>
      </c>
      <c r="AJ3187">
        <v>12</v>
      </c>
      <c r="AM3187">
        <v>0</v>
      </c>
    </row>
    <row r="3188" spans="1:39" x14ac:dyDescent="0.2">
      <c r="A3188" s="1" t="s">
        <v>46</v>
      </c>
      <c r="B3188">
        <v>3</v>
      </c>
      <c r="C3188" s="1" t="s">
        <v>2514</v>
      </c>
      <c r="D3188" s="2">
        <v>45920</v>
      </c>
      <c r="E3188" s="1" t="s">
        <v>2155</v>
      </c>
      <c r="F3188" s="1" t="s">
        <v>49</v>
      </c>
      <c r="G3188">
        <v>6</v>
      </c>
      <c r="H3188">
        <v>5</v>
      </c>
      <c r="I3188" t="s">
        <v>49</v>
      </c>
      <c r="J3188">
        <v>1500</v>
      </c>
      <c r="K3188" s="1" t="s">
        <v>49</v>
      </c>
      <c r="L3188">
        <v>8</v>
      </c>
      <c r="M3188">
        <v>229.17000000000002</v>
      </c>
      <c r="N3188">
        <v>4.8</v>
      </c>
      <c r="Q3188">
        <v>224.37</v>
      </c>
      <c r="R3188" s="1"/>
      <c r="V3188">
        <v>0</v>
      </c>
      <c r="W3188">
        <v>0</v>
      </c>
      <c r="Z3188">
        <v>180</v>
      </c>
      <c r="AF3188">
        <v>180</v>
      </c>
      <c r="AG3188">
        <v>3</v>
      </c>
      <c r="AH3188">
        <v>3</v>
      </c>
      <c r="AI3188">
        <v>9</v>
      </c>
      <c r="AJ3188">
        <v>12</v>
      </c>
      <c r="AM3188">
        <v>0</v>
      </c>
    </row>
    <row r="3189" spans="1:39" x14ac:dyDescent="0.2">
      <c r="A3189" s="1" t="s">
        <v>53</v>
      </c>
      <c r="B3189">
        <v>3</v>
      </c>
      <c r="C3189" s="1" t="s">
        <v>2514</v>
      </c>
      <c r="D3189" s="2">
        <v>45920</v>
      </c>
      <c r="E3189" s="1" t="s">
        <v>2155</v>
      </c>
      <c r="F3189" s="1" t="s">
        <v>49</v>
      </c>
      <c r="G3189">
        <v>6</v>
      </c>
      <c r="H3189">
        <v>5</v>
      </c>
      <c r="I3189" t="s">
        <v>49</v>
      </c>
      <c r="J3189">
        <v>1500</v>
      </c>
      <c r="K3189" s="1" t="s">
        <v>49</v>
      </c>
      <c r="L3189">
        <v>6</v>
      </c>
      <c r="M3189">
        <v>158.76000000000002</v>
      </c>
      <c r="N3189">
        <v>3.5999999999999996</v>
      </c>
      <c r="Q3189">
        <v>155.16000000000003</v>
      </c>
      <c r="R3189" s="1"/>
      <c r="V3189">
        <v>0</v>
      </c>
      <c r="W3189">
        <v>0</v>
      </c>
      <c r="AF3189">
        <v>0</v>
      </c>
      <c r="AG3189">
        <v>0</v>
      </c>
      <c r="AH3189">
        <v>0</v>
      </c>
      <c r="AI3189">
        <v>12</v>
      </c>
      <c r="AJ3189">
        <v>12</v>
      </c>
      <c r="AM3189">
        <v>0</v>
      </c>
    </row>
    <row r="3190" spans="1:39" x14ac:dyDescent="0.2">
      <c r="A3190" s="1" t="s">
        <v>46</v>
      </c>
      <c r="B3190">
        <v>4</v>
      </c>
      <c r="C3190" s="1" t="s">
        <v>2559</v>
      </c>
      <c r="D3190" s="2">
        <v>45920</v>
      </c>
      <c r="E3190" s="1" t="s">
        <v>2155</v>
      </c>
      <c r="F3190" s="1" t="s">
        <v>49</v>
      </c>
      <c r="G3190">
        <v>18</v>
      </c>
      <c r="H3190" t="s">
        <v>134</v>
      </c>
      <c r="I3190" t="s">
        <v>49</v>
      </c>
      <c r="J3190">
        <v>1000</v>
      </c>
      <c r="K3190" s="1" t="s">
        <v>49</v>
      </c>
      <c r="L3190">
        <v>5</v>
      </c>
      <c r="M3190">
        <v>248.32</v>
      </c>
      <c r="N3190">
        <v>9</v>
      </c>
      <c r="Q3190">
        <v>239.32</v>
      </c>
      <c r="R3190" s="1"/>
      <c r="V3190">
        <v>0</v>
      </c>
      <c r="W3190">
        <v>0</v>
      </c>
      <c r="Z3190">
        <v>180</v>
      </c>
      <c r="AF3190">
        <v>180</v>
      </c>
      <c r="AG3190">
        <v>3</v>
      </c>
      <c r="AH3190">
        <v>3</v>
      </c>
      <c r="AI3190">
        <v>9</v>
      </c>
      <c r="AJ3190">
        <v>12</v>
      </c>
      <c r="AM3190">
        <v>0</v>
      </c>
    </row>
    <row r="3191" spans="1:39" x14ac:dyDescent="0.2">
      <c r="A3191" s="1" t="s">
        <v>53</v>
      </c>
      <c r="B3191">
        <v>4</v>
      </c>
      <c r="C3191" s="1" t="s">
        <v>2560</v>
      </c>
      <c r="D3191" s="2">
        <v>45920</v>
      </c>
      <c r="E3191" s="1" t="s">
        <v>851</v>
      </c>
      <c r="F3191" s="1" t="s">
        <v>49</v>
      </c>
      <c r="G3191">
        <v>18</v>
      </c>
      <c r="H3191" t="s">
        <v>134</v>
      </c>
      <c r="I3191" t="s">
        <v>49</v>
      </c>
      <c r="J3191">
        <v>200</v>
      </c>
      <c r="K3191" s="1" t="s">
        <v>49</v>
      </c>
      <c r="L3191">
        <v>9</v>
      </c>
      <c r="M3191">
        <v>529.15000000000009</v>
      </c>
      <c r="N3191">
        <v>19.8</v>
      </c>
      <c r="Q3191">
        <v>509.35000000000008</v>
      </c>
      <c r="R3191" s="1"/>
      <c r="V3191">
        <v>0</v>
      </c>
      <c r="W3191">
        <v>0</v>
      </c>
      <c r="AF3191">
        <v>0</v>
      </c>
      <c r="AG3191">
        <v>0</v>
      </c>
      <c r="AH3191">
        <v>0</v>
      </c>
      <c r="AI3191">
        <v>12</v>
      </c>
      <c r="AJ3191">
        <v>12</v>
      </c>
      <c r="AM3191">
        <v>0</v>
      </c>
    </row>
    <row r="3192" spans="1:39" x14ac:dyDescent="0.2">
      <c r="A3192" s="1" t="s">
        <v>46</v>
      </c>
      <c r="B3192">
        <v>5</v>
      </c>
      <c r="C3192" s="1" t="s">
        <v>2515</v>
      </c>
      <c r="D3192" s="2">
        <v>45920</v>
      </c>
      <c r="E3192" s="1" t="s">
        <v>2258</v>
      </c>
      <c r="F3192" s="1" t="s">
        <v>49</v>
      </c>
      <c r="G3192">
        <v>13</v>
      </c>
      <c r="H3192">
        <v>7</v>
      </c>
      <c r="I3192" t="s">
        <v>49</v>
      </c>
      <c r="J3192">
        <v>400</v>
      </c>
      <c r="K3192" s="1" t="s">
        <v>49</v>
      </c>
      <c r="L3192">
        <v>2</v>
      </c>
      <c r="M3192">
        <v>93.22999999999999</v>
      </c>
      <c r="N3192">
        <v>2.6</v>
      </c>
      <c r="Q3192">
        <v>90.63</v>
      </c>
      <c r="R3192" s="1"/>
      <c r="V3192">
        <v>0</v>
      </c>
      <c r="W3192">
        <v>0</v>
      </c>
      <c r="AF3192">
        <v>0</v>
      </c>
      <c r="AG3192">
        <v>0</v>
      </c>
      <c r="AH3192">
        <v>0</v>
      </c>
      <c r="AI3192">
        <v>12</v>
      </c>
      <c r="AJ3192">
        <v>12</v>
      </c>
      <c r="AM3192">
        <v>0</v>
      </c>
    </row>
    <row r="3193" spans="1:39" x14ac:dyDescent="0.2">
      <c r="A3193" s="1" t="s">
        <v>46</v>
      </c>
      <c r="B3193">
        <v>5</v>
      </c>
      <c r="C3193" s="1" t="s">
        <v>2561</v>
      </c>
      <c r="D3193" s="2">
        <v>45920</v>
      </c>
      <c r="E3193" s="1" t="s">
        <v>664</v>
      </c>
      <c r="F3193" s="1" t="s">
        <v>49</v>
      </c>
      <c r="G3193" t="s">
        <v>2562</v>
      </c>
      <c r="H3193">
        <v>6.5</v>
      </c>
      <c r="I3193" t="s">
        <v>49</v>
      </c>
      <c r="J3193">
        <v>500</v>
      </c>
      <c r="K3193" s="1" t="s">
        <v>49</v>
      </c>
      <c r="L3193">
        <v>10</v>
      </c>
      <c r="M3193">
        <v>374.32</v>
      </c>
      <c r="N3193">
        <v>15</v>
      </c>
      <c r="Q3193">
        <v>359.32</v>
      </c>
      <c r="R3193" s="1"/>
      <c r="V3193">
        <v>0</v>
      </c>
      <c r="W3193">
        <v>0</v>
      </c>
      <c r="AF3193">
        <v>0</v>
      </c>
      <c r="AG3193">
        <v>0</v>
      </c>
      <c r="AH3193">
        <v>0</v>
      </c>
      <c r="AI3193">
        <v>12</v>
      </c>
      <c r="AJ3193">
        <v>12</v>
      </c>
      <c r="AM3193">
        <v>0</v>
      </c>
    </row>
    <row r="3194" spans="1:39" x14ac:dyDescent="0.2">
      <c r="A3194" s="1" t="s">
        <v>53</v>
      </c>
      <c r="B3194">
        <v>5</v>
      </c>
      <c r="C3194" s="1" t="s">
        <v>2561</v>
      </c>
      <c r="D3194" s="2">
        <v>45920</v>
      </c>
      <c r="E3194" s="1" t="s">
        <v>664</v>
      </c>
      <c r="F3194" s="1" t="s">
        <v>49</v>
      </c>
      <c r="G3194" t="s">
        <v>2562</v>
      </c>
      <c r="H3194">
        <v>6.5</v>
      </c>
      <c r="I3194" t="s">
        <v>49</v>
      </c>
      <c r="J3194">
        <v>500</v>
      </c>
      <c r="K3194" s="1" t="s">
        <v>49</v>
      </c>
      <c r="L3194">
        <v>4</v>
      </c>
      <c r="M3194">
        <v>132.60999999999999</v>
      </c>
      <c r="N3194">
        <v>6</v>
      </c>
      <c r="Q3194">
        <v>126.60999999999999</v>
      </c>
      <c r="R3194" s="1"/>
      <c r="V3194">
        <v>0</v>
      </c>
      <c r="W3194">
        <v>0</v>
      </c>
      <c r="AF3194">
        <v>0</v>
      </c>
      <c r="AG3194">
        <v>0</v>
      </c>
      <c r="AH3194">
        <v>0</v>
      </c>
      <c r="AI3194">
        <v>12</v>
      </c>
      <c r="AJ3194">
        <v>12</v>
      </c>
      <c r="AM3194">
        <v>0</v>
      </c>
    </row>
    <row r="3195" spans="1:39" x14ac:dyDescent="0.2">
      <c r="A3195" s="1" t="s">
        <v>53</v>
      </c>
      <c r="B3195">
        <v>5</v>
      </c>
      <c r="C3195" s="1" t="s">
        <v>2544</v>
      </c>
      <c r="D3195" s="2">
        <v>45920</v>
      </c>
      <c r="E3195" s="1" t="s">
        <v>2541</v>
      </c>
      <c r="F3195" s="1" t="s">
        <v>49</v>
      </c>
      <c r="G3195">
        <v>10</v>
      </c>
      <c r="H3195">
        <v>4.5</v>
      </c>
      <c r="I3195" t="s">
        <v>49</v>
      </c>
      <c r="J3195">
        <v>200</v>
      </c>
      <c r="K3195" s="1" t="s">
        <v>49</v>
      </c>
      <c r="L3195">
        <v>3</v>
      </c>
      <c r="M3195">
        <v>143.75</v>
      </c>
      <c r="N3195">
        <v>3</v>
      </c>
      <c r="Q3195">
        <v>140.75</v>
      </c>
      <c r="R3195" s="1"/>
      <c r="V3195">
        <v>0</v>
      </c>
      <c r="W3195">
        <v>0</v>
      </c>
      <c r="Z3195">
        <v>180</v>
      </c>
      <c r="AF3195">
        <v>180</v>
      </c>
      <c r="AG3195">
        <v>3</v>
      </c>
      <c r="AH3195">
        <v>3</v>
      </c>
      <c r="AI3195">
        <v>9</v>
      </c>
      <c r="AJ3195">
        <v>12</v>
      </c>
      <c r="AM3195">
        <v>0</v>
      </c>
    </row>
    <row r="3196" spans="1:39" x14ac:dyDescent="0.2">
      <c r="A3196" s="1"/>
      <c r="C3196" s="1"/>
      <c r="D3196" s="2">
        <v>45921</v>
      </c>
      <c r="E3196" s="1" t="s">
        <v>51</v>
      </c>
      <c r="F3196" s="1"/>
      <c r="K3196" s="1"/>
      <c r="Q3196">
        <v>0</v>
      </c>
      <c r="R3196" s="1"/>
      <c r="V3196">
        <v>0</v>
      </c>
      <c r="W3196">
        <v>0</v>
      </c>
      <c r="AF3196">
        <v>0</v>
      </c>
      <c r="AG3196">
        <v>0</v>
      </c>
      <c r="AH3196">
        <v>0</v>
      </c>
      <c r="AI3196">
        <v>12</v>
      </c>
      <c r="AJ3196">
        <v>12</v>
      </c>
      <c r="AM3196">
        <v>0</v>
      </c>
    </row>
    <row r="3197" spans="1:39" x14ac:dyDescent="0.2">
      <c r="A3197" s="1" t="s">
        <v>53</v>
      </c>
      <c r="B3197">
        <v>2</v>
      </c>
      <c r="C3197" s="1" t="s">
        <v>2511</v>
      </c>
      <c r="D3197" s="2">
        <v>45922</v>
      </c>
      <c r="E3197" s="1" t="s">
        <v>2360</v>
      </c>
      <c r="F3197" s="1" t="s">
        <v>49</v>
      </c>
      <c r="G3197">
        <v>5</v>
      </c>
      <c r="H3197">
        <v>4.5</v>
      </c>
      <c r="I3197" t="s">
        <v>49</v>
      </c>
      <c r="J3197">
        <v>250</v>
      </c>
      <c r="K3197" s="1" t="s">
        <v>49</v>
      </c>
      <c r="L3197">
        <v>5</v>
      </c>
      <c r="M3197">
        <v>92.63000000000001</v>
      </c>
      <c r="N3197">
        <v>2.5</v>
      </c>
      <c r="Q3197">
        <v>90.13000000000001</v>
      </c>
      <c r="R3197" s="1"/>
      <c r="T3197">
        <v>120</v>
      </c>
      <c r="V3197">
        <v>120</v>
      </c>
      <c r="W3197">
        <v>2</v>
      </c>
      <c r="AF3197">
        <v>0</v>
      </c>
      <c r="AG3197">
        <v>0</v>
      </c>
      <c r="AH3197">
        <v>2</v>
      </c>
      <c r="AI3197">
        <v>10</v>
      </c>
      <c r="AJ3197">
        <v>12</v>
      </c>
      <c r="AM3197">
        <v>0</v>
      </c>
    </row>
    <row r="3198" spans="1:39" x14ac:dyDescent="0.2">
      <c r="A3198" s="1" t="s">
        <v>46</v>
      </c>
      <c r="B3198">
        <v>3</v>
      </c>
      <c r="C3198" s="1" t="s">
        <v>2514</v>
      </c>
      <c r="D3198" s="2">
        <v>45922</v>
      </c>
      <c r="E3198" s="1" t="s">
        <v>2155</v>
      </c>
      <c r="F3198" s="1" t="s">
        <v>49</v>
      </c>
      <c r="G3198">
        <v>6</v>
      </c>
      <c r="H3198">
        <v>5</v>
      </c>
      <c r="I3198" t="s">
        <v>49</v>
      </c>
      <c r="J3198">
        <v>1500</v>
      </c>
      <c r="K3198" s="1" t="s">
        <v>49</v>
      </c>
      <c r="L3198">
        <v>7</v>
      </c>
      <c r="M3198">
        <v>187.96</v>
      </c>
      <c r="N3198">
        <v>4.2</v>
      </c>
      <c r="Q3198">
        <v>183.76000000000002</v>
      </c>
      <c r="R3198" s="1"/>
      <c r="U3198">
        <v>240</v>
      </c>
      <c r="V3198">
        <v>240</v>
      </c>
      <c r="W3198">
        <v>4</v>
      </c>
      <c r="AF3198">
        <v>0</v>
      </c>
      <c r="AG3198">
        <v>0</v>
      </c>
      <c r="AH3198">
        <v>4</v>
      </c>
      <c r="AI3198">
        <v>8</v>
      </c>
      <c r="AJ3198">
        <v>12</v>
      </c>
      <c r="AM3198">
        <v>0</v>
      </c>
    </row>
    <row r="3199" spans="1:39" x14ac:dyDescent="0.2">
      <c r="A3199" s="1" t="s">
        <v>53</v>
      </c>
      <c r="B3199">
        <v>3</v>
      </c>
      <c r="C3199" s="1" t="s">
        <v>2514</v>
      </c>
      <c r="D3199" s="2">
        <v>45922</v>
      </c>
      <c r="E3199" s="1" t="s">
        <v>2155</v>
      </c>
      <c r="F3199" s="1" t="s">
        <v>49</v>
      </c>
      <c r="G3199">
        <v>6</v>
      </c>
      <c r="H3199">
        <v>5</v>
      </c>
      <c r="I3199" t="s">
        <v>49</v>
      </c>
      <c r="J3199">
        <v>1500</v>
      </c>
      <c r="K3199" s="1" t="s">
        <v>49</v>
      </c>
      <c r="L3199">
        <v>12</v>
      </c>
      <c r="M3199">
        <v>339.87</v>
      </c>
      <c r="N3199">
        <v>7.1999999999999993</v>
      </c>
      <c r="O3199">
        <v>32.5</v>
      </c>
      <c r="Q3199">
        <v>332.67</v>
      </c>
      <c r="R3199" s="1"/>
      <c r="V3199">
        <v>0</v>
      </c>
      <c r="W3199">
        <v>0</v>
      </c>
      <c r="AF3199">
        <v>0</v>
      </c>
      <c r="AG3199">
        <v>0</v>
      </c>
      <c r="AH3199">
        <v>0</v>
      </c>
      <c r="AI3199">
        <v>12</v>
      </c>
      <c r="AJ3199">
        <v>12</v>
      </c>
      <c r="AM3199">
        <v>0</v>
      </c>
    </row>
    <row r="3200" spans="1:39" x14ac:dyDescent="0.2">
      <c r="A3200" s="1" t="s">
        <v>46</v>
      </c>
      <c r="B3200">
        <v>4</v>
      </c>
      <c r="C3200" s="1" t="s">
        <v>2560</v>
      </c>
      <c r="D3200" s="2">
        <v>45922</v>
      </c>
      <c r="E3200" s="1" t="s">
        <v>851</v>
      </c>
      <c r="F3200" s="1" t="s">
        <v>49</v>
      </c>
      <c r="G3200">
        <v>18</v>
      </c>
      <c r="H3200" t="s">
        <v>134</v>
      </c>
      <c r="I3200" t="s">
        <v>49</v>
      </c>
      <c r="J3200">
        <v>200</v>
      </c>
      <c r="K3200" s="1" t="s">
        <v>49</v>
      </c>
      <c r="L3200">
        <v>8</v>
      </c>
      <c r="M3200">
        <v>447.74</v>
      </c>
      <c r="N3200">
        <v>14.8</v>
      </c>
      <c r="Q3200">
        <v>432.94</v>
      </c>
      <c r="R3200" s="1"/>
      <c r="U3200">
        <v>200</v>
      </c>
      <c r="V3200">
        <v>200</v>
      </c>
      <c r="W3200">
        <v>3.3333333333333335</v>
      </c>
      <c r="AF3200">
        <v>0</v>
      </c>
      <c r="AG3200">
        <v>0</v>
      </c>
      <c r="AH3200">
        <v>3.3333333333333335</v>
      </c>
      <c r="AI3200">
        <v>8.6666666666666661</v>
      </c>
      <c r="AJ3200">
        <v>12</v>
      </c>
      <c r="AM3200">
        <v>0</v>
      </c>
    </row>
    <row r="3201" spans="1:39" x14ac:dyDescent="0.2">
      <c r="A3201" s="1" t="s">
        <v>53</v>
      </c>
      <c r="B3201">
        <v>4</v>
      </c>
      <c r="C3201" s="1" t="s">
        <v>2559</v>
      </c>
      <c r="D3201" s="2">
        <v>45922</v>
      </c>
      <c r="E3201" s="1" t="s">
        <v>2155</v>
      </c>
      <c r="F3201" s="1" t="s">
        <v>49</v>
      </c>
      <c r="G3201">
        <v>18</v>
      </c>
      <c r="H3201" t="s">
        <v>134</v>
      </c>
      <c r="I3201" t="s">
        <v>49</v>
      </c>
      <c r="J3201">
        <v>1000</v>
      </c>
      <c r="K3201" s="1" t="s">
        <v>49</v>
      </c>
      <c r="L3201">
        <v>13</v>
      </c>
      <c r="M3201">
        <v>723.02</v>
      </c>
      <c r="N3201">
        <v>23.400000000000002</v>
      </c>
      <c r="Q3201">
        <v>699.62</v>
      </c>
      <c r="R3201" s="1"/>
      <c r="V3201">
        <v>0</v>
      </c>
      <c r="W3201">
        <v>0</v>
      </c>
      <c r="AF3201">
        <v>0</v>
      </c>
      <c r="AG3201">
        <v>0</v>
      </c>
      <c r="AH3201">
        <v>0</v>
      </c>
      <c r="AI3201">
        <v>12</v>
      </c>
      <c r="AJ3201">
        <v>12</v>
      </c>
      <c r="AM3201">
        <v>0</v>
      </c>
    </row>
    <row r="3202" spans="1:39" x14ac:dyDescent="0.2">
      <c r="A3202" s="1" t="s">
        <v>46</v>
      </c>
      <c r="B3202">
        <v>5</v>
      </c>
      <c r="C3202" s="1" t="s">
        <v>2544</v>
      </c>
      <c r="D3202" s="2">
        <v>45922</v>
      </c>
      <c r="E3202" s="1" t="s">
        <v>2541</v>
      </c>
      <c r="F3202" s="1" t="s">
        <v>49</v>
      </c>
      <c r="G3202">
        <v>10</v>
      </c>
      <c r="H3202">
        <v>4.5</v>
      </c>
      <c r="I3202" t="s">
        <v>49</v>
      </c>
      <c r="J3202">
        <v>200</v>
      </c>
      <c r="K3202" s="1" t="s">
        <v>49</v>
      </c>
      <c r="L3202">
        <v>3</v>
      </c>
      <c r="M3202">
        <v>74.87</v>
      </c>
      <c r="N3202">
        <v>3.3000000000000003</v>
      </c>
      <c r="Q3202">
        <v>71.570000000000007</v>
      </c>
      <c r="R3202" s="1"/>
      <c r="U3202">
        <v>180</v>
      </c>
      <c r="V3202">
        <v>180</v>
      </c>
      <c r="W3202">
        <v>3</v>
      </c>
      <c r="AD3202">
        <v>30</v>
      </c>
      <c r="AF3202">
        <v>30</v>
      </c>
      <c r="AG3202">
        <v>0.5</v>
      </c>
      <c r="AH3202">
        <v>3.5</v>
      </c>
      <c r="AI3202">
        <v>8.5</v>
      </c>
      <c r="AJ3202">
        <v>12</v>
      </c>
      <c r="AM3202">
        <v>0</v>
      </c>
    </row>
    <row r="3203" spans="1:39" x14ac:dyDescent="0.2">
      <c r="A3203" s="1" t="s">
        <v>46</v>
      </c>
      <c r="B3203">
        <v>5</v>
      </c>
      <c r="C3203" s="1" t="s">
        <v>2563</v>
      </c>
      <c r="D3203" s="2">
        <v>45922</v>
      </c>
      <c r="E3203" s="1" t="s">
        <v>1175</v>
      </c>
      <c r="F3203" s="1" t="s">
        <v>49</v>
      </c>
      <c r="G3203" t="s">
        <v>1733</v>
      </c>
      <c r="H3203">
        <v>14</v>
      </c>
      <c r="I3203" t="s">
        <v>49</v>
      </c>
      <c r="J3203">
        <v>200</v>
      </c>
      <c r="K3203" s="1" t="s">
        <v>49</v>
      </c>
      <c r="L3203">
        <v>6</v>
      </c>
      <c r="M3203">
        <v>204.02</v>
      </c>
      <c r="N3203">
        <v>6.6000000000000005</v>
      </c>
      <c r="Q3203">
        <v>197.42000000000002</v>
      </c>
      <c r="R3203" s="1"/>
      <c r="V3203">
        <v>0</v>
      </c>
      <c r="W3203">
        <v>0</v>
      </c>
      <c r="AF3203">
        <v>0</v>
      </c>
      <c r="AG3203">
        <v>0</v>
      </c>
      <c r="AH3203">
        <v>0</v>
      </c>
      <c r="AI3203">
        <v>12</v>
      </c>
      <c r="AJ3203">
        <v>12</v>
      </c>
      <c r="AM3203">
        <v>0</v>
      </c>
    </row>
    <row r="3204" spans="1:39" x14ac:dyDescent="0.2">
      <c r="A3204" s="1" t="s">
        <v>46</v>
      </c>
      <c r="B3204">
        <v>5</v>
      </c>
      <c r="C3204" s="1" t="s">
        <v>2564</v>
      </c>
      <c r="D3204" s="2">
        <v>45922</v>
      </c>
      <c r="E3204" s="1" t="s">
        <v>2469</v>
      </c>
      <c r="F3204" s="1" t="s">
        <v>49</v>
      </c>
      <c r="G3204">
        <v>10</v>
      </c>
      <c r="H3204">
        <v>7</v>
      </c>
      <c r="I3204" t="s">
        <v>49</v>
      </c>
      <c r="J3204">
        <v>100</v>
      </c>
      <c r="K3204" s="1" t="s">
        <v>49</v>
      </c>
      <c r="L3204">
        <v>4</v>
      </c>
      <c r="M3204">
        <v>106.95</v>
      </c>
      <c r="N3204">
        <v>7.6</v>
      </c>
      <c r="Q3204">
        <v>99.350000000000009</v>
      </c>
      <c r="R3204" s="1"/>
      <c r="V3204">
        <v>0</v>
      </c>
      <c r="W3204">
        <v>0</v>
      </c>
      <c r="AF3204">
        <v>0</v>
      </c>
      <c r="AG3204">
        <v>0</v>
      </c>
      <c r="AH3204">
        <v>0</v>
      </c>
      <c r="AI3204">
        <v>12</v>
      </c>
      <c r="AJ3204">
        <v>12</v>
      </c>
      <c r="AM3204">
        <v>0</v>
      </c>
    </row>
    <row r="3205" spans="1:39" x14ac:dyDescent="0.2">
      <c r="A3205" s="1" t="s">
        <v>53</v>
      </c>
      <c r="B3205">
        <v>5</v>
      </c>
      <c r="C3205" s="1" t="s">
        <v>2565</v>
      </c>
      <c r="D3205" s="2">
        <v>45922</v>
      </c>
      <c r="E3205" s="1" t="s">
        <v>2155</v>
      </c>
      <c r="F3205" s="1" t="s">
        <v>49</v>
      </c>
      <c r="G3205">
        <v>10</v>
      </c>
      <c r="H3205" t="s">
        <v>134</v>
      </c>
      <c r="I3205" t="s">
        <v>49</v>
      </c>
      <c r="J3205">
        <v>1000</v>
      </c>
      <c r="K3205" s="1" t="s">
        <v>49</v>
      </c>
      <c r="L3205">
        <v>9</v>
      </c>
      <c r="M3205">
        <v>442.78999999999996</v>
      </c>
      <c r="N3205">
        <v>8.1</v>
      </c>
      <c r="Q3205">
        <v>434.68999999999994</v>
      </c>
      <c r="R3205" s="1"/>
      <c r="S3205">
        <v>20</v>
      </c>
      <c r="V3205">
        <v>20</v>
      </c>
      <c r="W3205">
        <v>0.33333333333333331</v>
      </c>
      <c r="AF3205">
        <v>0</v>
      </c>
      <c r="AG3205">
        <v>0</v>
      </c>
      <c r="AH3205">
        <v>0.33333333333333331</v>
      </c>
      <c r="AI3205">
        <v>11.666666666666666</v>
      </c>
      <c r="AJ3205">
        <v>12</v>
      </c>
      <c r="AM3205">
        <v>0</v>
      </c>
    </row>
    <row r="3206" spans="1:39" x14ac:dyDescent="0.2">
      <c r="A3206" s="1" t="s">
        <v>53</v>
      </c>
      <c r="B3206">
        <v>5</v>
      </c>
      <c r="C3206" s="1" t="s">
        <v>2554</v>
      </c>
      <c r="D3206" s="2">
        <v>45922</v>
      </c>
      <c r="E3206" s="1" t="s">
        <v>779</v>
      </c>
      <c r="F3206" s="1" t="s">
        <v>49</v>
      </c>
      <c r="G3206">
        <v>16</v>
      </c>
      <c r="H3206" t="s">
        <v>76</v>
      </c>
      <c r="I3206" t="s">
        <v>49</v>
      </c>
      <c r="J3206">
        <v>500</v>
      </c>
      <c r="K3206" s="1" t="s">
        <v>49</v>
      </c>
      <c r="L3206">
        <v>2</v>
      </c>
      <c r="M3206">
        <v>83.97999999999999</v>
      </c>
      <c r="N3206">
        <v>3.4</v>
      </c>
      <c r="Q3206">
        <v>80.579999999999984</v>
      </c>
      <c r="R3206" s="1"/>
      <c r="V3206">
        <v>0</v>
      </c>
      <c r="W3206">
        <v>0</v>
      </c>
      <c r="AF3206">
        <v>0</v>
      </c>
      <c r="AG3206">
        <v>0</v>
      </c>
      <c r="AH3206">
        <v>0</v>
      </c>
      <c r="AI3206">
        <v>12</v>
      </c>
      <c r="AJ3206">
        <v>12</v>
      </c>
      <c r="AM3206">
        <v>0</v>
      </c>
    </row>
    <row r="3207" spans="1:39" x14ac:dyDescent="0.2">
      <c r="A3207" s="1" t="s">
        <v>46</v>
      </c>
      <c r="B3207">
        <v>6</v>
      </c>
      <c r="C3207" s="1" t="s">
        <v>2489</v>
      </c>
      <c r="D3207" s="2">
        <v>45922</v>
      </c>
      <c r="E3207" s="1" t="s">
        <v>2490</v>
      </c>
      <c r="F3207" s="1" t="s">
        <v>49</v>
      </c>
      <c r="G3207">
        <v>17</v>
      </c>
      <c r="H3207" t="s">
        <v>76</v>
      </c>
      <c r="I3207" t="s">
        <v>49</v>
      </c>
      <c r="J3207">
        <v>8000</v>
      </c>
      <c r="K3207" s="1" t="s">
        <v>49</v>
      </c>
      <c r="L3207">
        <v>6</v>
      </c>
      <c r="M3207">
        <v>243.59</v>
      </c>
      <c r="N3207">
        <v>10.95</v>
      </c>
      <c r="O3207">
        <v>22.5</v>
      </c>
      <c r="Q3207">
        <v>232.64000000000001</v>
      </c>
      <c r="R3207" s="1" t="s">
        <v>2652</v>
      </c>
      <c r="U3207">
        <v>210</v>
      </c>
      <c r="V3207">
        <v>210</v>
      </c>
      <c r="W3207">
        <v>3.5</v>
      </c>
      <c r="AF3207">
        <v>0</v>
      </c>
      <c r="AG3207">
        <v>0</v>
      </c>
      <c r="AH3207">
        <v>3.5</v>
      </c>
      <c r="AI3207">
        <v>8.5</v>
      </c>
      <c r="AJ3207">
        <v>12</v>
      </c>
      <c r="AM3207">
        <v>0</v>
      </c>
    </row>
    <row r="3208" spans="1:39" x14ac:dyDescent="0.2">
      <c r="A3208" s="1" t="s">
        <v>53</v>
      </c>
      <c r="B3208">
        <v>6</v>
      </c>
      <c r="C3208" s="1" t="s">
        <v>2489</v>
      </c>
      <c r="D3208" s="2">
        <v>45922</v>
      </c>
      <c r="E3208" s="1" t="s">
        <v>2490</v>
      </c>
      <c r="F3208" s="1" t="s">
        <v>49</v>
      </c>
      <c r="G3208">
        <v>17</v>
      </c>
      <c r="H3208" t="s">
        <v>76</v>
      </c>
      <c r="I3208" t="s">
        <v>49</v>
      </c>
      <c r="J3208">
        <v>8000</v>
      </c>
      <c r="K3208" s="1" t="s">
        <v>49</v>
      </c>
      <c r="L3208">
        <v>9</v>
      </c>
      <c r="M3208">
        <v>293.96999999999997</v>
      </c>
      <c r="N3208">
        <v>18</v>
      </c>
      <c r="Q3208">
        <v>275.96999999999997</v>
      </c>
      <c r="R3208" s="1"/>
      <c r="V3208">
        <v>0</v>
      </c>
      <c r="W3208">
        <v>0</v>
      </c>
      <c r="Z3208">
        <v>20</v>
      </c>
      <c r="AA3208">
        <v>45</v>
      </c>
      <c r="AF3208">
        <v>65</v>
      </c>
      <c r="AG3208">
        <v>1.0833333333333333</v>
      </c>
      <c r="AH3208">
        <v>1.0833333333333333</v>
      </c>
      <c r="AI3208">
        <v>10.916666666666666</v>
      </c>
      <c r="AJ3208">
        <v>12</v>
      </c>
      <c r="AM3208">
        <v>0</v>
      </c>
    </row>
    <row r="3209" spans="1:39" x14ac:dyDescent="0.2">
      <c r="A3209" s="1" t="s">
        <v>46</v>
      </c>
      <c r="B3209">
        <v>2</v>
      </c>
      <c r="C3209" s="1" t="s">
        <v>2511</v>
      </c>
      <c r="D3209" s="2">
        <v>45923</v>
      </c>
      <c r="E3209" s="1" t="s">
        <v>2360</v>
      </c>
      <c r="F3209" s="1" t="s">
        <v>49</v>
      </c>
      <c r="G3209">
        <v>5</v>
      </c>
      <c r="H3209">
        <v>4.5</v>
      </c>
      <c r="I3209" t="s">
        <v>49</v>
      </c>
      <c r="J3209">
        <v>250</v>
      </c>
      <c r="K3209" s="1" t="s">
        <v>49</v>
      </c>
      <c r="L3209">
        <v>8</v>
      </c>
      <c r="M3209">
        <v>125.50999999999999</v>
      </c>
      <c r="N3209">
        <v>4</v>
      </c>
      <c r="O3209">
        <v>28</v>
      </c>
      <c r="Q3209">
        <v>121.50999999999999</v>
      </c>
      <c r="R3209" s="1" t="s">
        <v>2566</v>
      </c>
      <c r="V3209">
        <v>0</v>
      </c>
      <c r="W3209">
        <v>0</v>
      </c>
      <c r="AF3209">
        <v>0</v>
      </c>
      <c r="AG3209">
        <v>0</v>
      </c>
      <c r="AH3209">
        <v>0</v>
      </c>
      <c r="AI3209">
        <v>12</v>
      </c>
      <c r="AJ3209">
        <v>12</v>
      </c>
      <c r="AM3209">
        <v>0</v>
      </c>
    </row>
    <row r="3210" spans="1:39" x14ac:dyDescent="0.2">
      <c r="A3210" s="1" t="s">
        <v>53</v>
      </c>
      <c r="B3210">
        <v>2</v>
      </c>
      <c r="C3210" s="1" t="s">
        <v>2511</v>
      </c>
      <c r="D3210" s="2">
        <v>45923</v>
      </c>
      <c r="E3210" s="1" t="s">
        <v>2360</v>
      </c>
      <c r="F3210" s="1" t="s">
        <v>49</v>
      </c>
      <c r="G3210">
        <v>5</v>
      </c>
      <c r="H3210">
        <v>4.5</v>
      </c>
      <c r="I3210" t="s">
        <v>49</v>
      </c>
      <c r="J3210">
        <v>250</v>
      </c>
      <c r="K3210" s="1" t="s">
        <v>49</v>
      </c>
      <c r="L3210">
        <v>7</v>
      </c>
      <c r="M3210">
        <v>123.85</v>
      </c>
      <c r="N3210">
        <v>3.5</v>
      </c>
      <c r="O3210">
        <v>20</v>
      </c>
      <c r="Q3210">
        <v>120.35</v>
      </c>
      <c r="R3210" s="1" t="s">
        <v>2567</v>
      </c>
      <c r="V3210">
        <v>0</v>
      </c>
      <c r="W3210">
        <v>0</v>
      </c>
      <c r="AF3210">
        <v>0</v>
      </c>
      <c r="AG3210">
        <v>0</v>
      </c>
      <c r="AH3210">
        <v>0</v>
      </c>
      <c r="AI3210">
        <v>12</v>
      </c>
      <c r="AJ3210">
        <v>12</v>
      </c>
      <c r="AM3210">
        <v>0</v>
      </c>
    </row>
    <row r="3211" spans="1:39" x14ac:dyDescent="0.2">
      <c r="A3211" s="1" t="s">
        <v>46</v>
      </c>
      <c r="B3211">
        <v>3</v>
      </c>
      <c r="C3211" s="1" t="s">
        <v>2514</v>
      </c>
      <c r="D3211" s="2">
        <v>45923</v>
      </c>
      <c r="E3211" s="1" t="s">
        <v>2155</v>
      </c>
      <c r="F3211" s="1" t="s">
        <v>49</v>
      </c>
      <c r="G3211">
        <v>6</v>
      </c>
      <c r="H3211">
        <v>5</v>
      </c>
      <c r="I3211" t="s">
        <v>49</v>
      </c>
      <c r="J3211">
        <v>1500</v>
      </c>
      <c r="K3211" s="1" t="s">
        <v>49</v>
      </c>
      <c r="L3211">
        <v>7</v>
      </c>
      <c r="M3211">
        <v>190.46999999999997</v>
      </c>
      <c r="N3211">
        <v>4.2</v>
      </c>
      <c r="Q3211">
        <v>186.26999999999998</v>
      </c>
      <c r="R3211" s="1"/>
      <c r="V3211">
        <v>0</v>
      </c>
      <c r="W3211">
        <v>0</v>
      </c>
      <c r="AF3211">
        <v>0</v>
      </c>
      <c r="AG3211">
        <v>0</v>
      </c>
      <c r="AH3211">
        <v>0</v>
      </c>
      <c r="AI3211">
        <v>12</v>
      </c>
      <c r="AJ3211">
        <v>12</v>
      </c>
      <c r="AM3211">
        <v>0</v>
      </c>
    </row>
    <row r="3212" spans="1:39" x14ac:dyDescent="0.2">
      <c r="A3212" s="1" t="s">
        <v>46</v>
      </c>
      <c r="B3212">
        <v>3</v>
      </c>
      <c r="C3212" s="1" t="s">
        <v>2568</v>
      </c>
      <c r="D3212" s="2">
        <v>45923</v>
      </c>
      <c r="E3212" s="1" t="s">
        <v>2569</v>
      </c>
      <c r="F3212" s="1" t="s">
        <v>49</v>
      </c>
      <c r="G3212">
        <v>6</v>
      </c>
      <c r="H3212">
        <v>6</v>
      </c>
      <c r="I3212" t="s">
        <v>49</v>
      </c>
      <c r="J3212">
        <v>200</v>
      </c>
      <c r="K3212" s="1" t="s">
        <v>49</v>
      </c>
      <c r="L3212">
        <v>1</v>
      </c>
      <c r="M3212">
        <v>205.74</v>
      </c>
      <c r="N3212">
        <v>0.6</v>
      </c>
      <c r="Q3212">
        <v>205.14000000000001</v>
      </c>
      <c r="R3212" s="1"/>
      <c r="V3212">
        <v>0</v>
      </c>
      <c r="W3212">
        <v>0</v>
      </c>
      <c r="AF3212">
        <v>0</v>
      </c>
      <c r="AG3212">
        <v>0</v>
      </c>
      <c r="AH3212">
        <v>0</v>
      </c>
      <c r="AI3212">
        <v>12</v>
      </c>
      <c r="AJ3212">
        <v>12</v>
      </c>
      <c r="AM3212">
        <v>0</v>
      </c>
    </row>
    <row r="3213" spans="1:39" x14ac:dyDescent="0.2">
      <c r="A3213" s="1" t="s">
        <v>53</v>
      </c>
      <c r="B3213">
        <v>3</v>
      </c>
      <c r="C3213" s="1" t="s">
        <v>2570</v>
      </c>
      <c r="D3213" s="2">
        <v>45923</v>
      </c>
      <c r="E3213" s="1" t="s">
        <v>768</v>
      </c>
      <c r="F3213" s="1" t="s">
        <v>49</v>
      </c>
      <c r="G3213">
        <v>6</v>
      </c>
      <c r="H3213" t="s">
        <v>79</v>
      </c>
      <c r="I3213" t="s">
        <v>49</v>
      </c>
      <c r="J3213">
        <v>200</v>
      </c>
      <c r="K3213" s="1" t="s">
        <v>49</v>
      </c>
      <c r="L3213">
        <v>8</v>
      </c>
      <c r="M3213">
        <v>47.599999999999994</v>
      </c>
      <c r="N3213">
        <v>4.8</v>
      </c>
      <c r="Q3213">
        <v>42.8</v>
      </c>
      <c r="R3213" s="1"/>
      <c r="V3213">
        <v>0</v>
      </c>
      <c r="W3213">
        <v>0</v>
      </c>
      <c r="AF3213">
        <v>0</v>
      </c>
      <c r="AG3213">
        <v>0</v>
      </c>
      <c r="AH3213">
        <v>0</v>
      </c>
      <c r="AI3213">
        <v>12</v>
      </c>
      <c r="AJ3213">
        <v>12</v>
      </c>
      <c r="AM3213">
        <v>0</v>
      </c>
    </row>
    <row r="3214" spans="1:39" x14ac:dyDescent="0.2">
      <c r="A3214" s="1" t="s">
        <v>46</v>
      </c>
      <c r="B3214">
        <v>4</v>
      </c>
      <c r="C3214" s="1" t="s">
        <v>2559</v>
      </c>
      <c r="D3214" s="2">
        <v>45923</v>
      </c>
      <c r="E3214" s="1" t="s">
        <v>2155</v>
      </c>
      <c r="F3214" s="1" t="s">
        <v>49</v>
      </c>
      <c r="G3214">
        <v>18</v>
      </c>
      <c r="H3214" t="s">
        <v>134</v>
      </c>
      <c r="I3214" t="s">
        <v>49</v>
      </c>
      <c r="J3214">
        <v>1000</v>
      </c>
      <c r="K3214" s="1" t="s">
        <v>49</v>
      </c>
      <c r="L3214">
        <v>6</v>
      </c>
      <c r="M3214">
        <v>340.03</v>
      </c>
      <c r="N3214">
        <v>11.2</v>
      </c>
      <c r="Q3214">
        <v>328.83</v>
      </c>
      <c r="R3214" s="1"/>
      <c r="S3214">
        <v>20</v>
      </c>
      <c r="V3214">
        <v>20</v>
      </c>
      <c r="W3214">
        <v>0.33333333333333331</v>
      </c>
      <c r="AF3214">
        <v>0</v>
      </c>
      <c r="AG3214">
        <v>0</v>
      </c>
      <c r="AH3214">
        <v>0.33333333333333331</v>
      </c>
      <c r="AI3214">
        <v>11.666666666666666</v>
      </c>
      <c r="AJ3214">
        <v>12</v>
      </c>
      <c r="AM3214">
        <v>0</v>
      </c>
    </row>
    <row r="3215" spans="1:39" x14ac:dyDescent="0.2">
      <c r="A3215" s="1" t="s">
        <v>46</v>
      </c>
      <c r="B3215">
        <v>4</v>
      </c>
      <c r="C3215" s="1" t="s">
        <v>2256</v>
      </c>
      <c r="D3215" s="2">
        <v>45923</v>
      </c>
      <c r="E3215" s="1" t="s">
        <v>851</v>
      </c>
      <c r="F3215" s="1" t="s">
        <v>49</v>
      </c>
      <c r="G3215">
        <v>20</v>
      </c>
      <c r="H3215" t="s">
        <v>134</v>
      </c>
      <c r="I3215" t="s">
        <v>49</v>
      </c>
      <c r="J3215">
        <v>400</v>
      </c>
      <c r="K3215" s="1" t="s">
        <v>49</v>
      </c>
      <c r="L3215">
        <v>6</v>
      </c>
      <c r="M3215">
        <v>347.3</v>
      </c>
      <c r="N3215">
        <v>9.6000000000000014</v>
      </c>
      <c r="Q3215">
        <v>337.7</v>
      </c>
      <c r="R3215" s="1"/>
      <c r="V3215">
        <v>0</v>
      </c>
      <c r="W3215">
        <v>0</v>
      </c>
      <c r="AF3215">
        <v>0</v>
      </c>
      <c r="AG3215">
        <v>0</v>
      </c>
      <c r="AH3215">
        <v>0</v>
      </c>
      <c r="AI3215">
        <v>12</v>
      </c>
      <c r="AJ3215">
        <v>12</v>
      </c>
      <c r="AM3215">
        <v>0</v>
      </c>
    </row>
    <row r="3216" spans="1:39" x14ac:dyDescent="0.2">
      <c r="A3216" s="1" t="s">
        <v>53</v>
      </c>
      <c r="B3216">
        <v>4</v>
      </c>
      <c r="C3216" s="1" t="s">
        <v>2256</v>
      </c>
      <c r="D3216" s="2">
        <v>45923</v>
      </c>
      <c r="E3216" s="1" t="s">
        <v>851</v>
      </c>
      <c r="F3216" s="1" t="s">
        <v>49</v>
      </c>
      <c r="G3216">
        <v>20</v>
      </c>
      <c r="H3216" t="s">
        <v>134</v>
      </c>
      <c r="I3216" t="s">
        <v>49</v>
      </c>
      <c r="J3216">
        <v>400</v>
      </c>
      <c r="K3216" s="1" t="s">
        <v>49</v>
      </c>
      <c r="L3216">
        <v>13</v>
      </c>
      <c r="M3216">
        <v>749.21000000000015</v>
      </c>
      <c r="N3216">
        <v>27.3</v>
      </c>
      <c r="Q3216">
        <v>721.9100000000002</v>
      </c>
      <c r="R3216" s="1"/>
      <c r="V3216">
        <v>0</v>
      </c>
      <c r="W3216">
        <v>0</v>
      </c>
      <c r="AF3216">
        <v>0</v>
      </c>
      <c r="AG3216">
        <v>0</v>
      </c>
      <c r="AH3216">
        <v>0</v>
      </c>
      <c r="AI3216">
        <v>12</v>
      </c>
      <c r="AJ3216">
        <v>12</v>
      </c>
      <c r="AM3216">
        <v>0</v>
      </c>
    </row>
    <row r="3217" spans="1:39" x14ac:dyDescent="0.2">
      <c r="A3217" s="1" t="s">
        <v>46</v>
      </c>
      <c r="B3217">
        <v>5</v>
      </c>
      <c r="C3217" s="1" t="s">
        <v>2554</v>
      </c>
      <c r="D3217" s="2">
        <v>45923</v>
      </c>
      <c r="E3217" s="1" t="s">
        <v>779</v>
      </c>
      <c r="F3217" s="1" t="s">
        <v>49</v>
      </c>
      <c r="G3217">
        <v>16</v>
      </c>
      <c r="H3217" t="s">
        <v>76</v>
      </c>
      <c r="I3217" t="s">
        <v>49</v>
      </c>
      <c r="J3217">
        <v>500</v>
      </c>
      <c r="K3217" s="1" t="s">
        <v>49</v>
      </c>
      <c r="L3217">
        <v>8</v>
      </c>
      <c r="M3217">
        <v>440.49999999999994</v>
      </c>
      <c r="N3217">
        <v>13.6</v>
      </c>
      <c r="Q3217">
        <v>426.89999999999992</v>
      </c>
      <c r="R3217" s="1"/>
      <c r="V3217">
        <v>0</v>
      </c>
      <c r="W3217">
        <v>0</v>
      </c>
      <c r="AF3217">
        <v>0</v>
      </c>
      <c r="AG3217">
        <v>0</v>
      </c>
      <c r="AH3217">
        <v>0</v>
      </c>
      <c r="AI3217">
        <v>12</v>
      </c>
      <c r="AJ3217">
        <v>12</v>
      </c>
      <c r="AM3217">
        <v>0</v>
      </c>
    </row>
    <row r="3218" spans="1:39" x14ac:dyDescent="0.2">
      <c r="A3218" s="1" t="s">
        <v>46</v>
      </c>
      <c r="B3218">
        <v>5</v>
      </c>
      <c r="C3218" s="1" t="s">
        <v>2571</v>
      </c>
      <c r="D3218" s="2">
        <v>45923</v>
      </c>
      <c r="E3218" s="1" t="s">
        <v>2229</v>
      </c>
      <c r="F3218" s="1" t="s">
        <v>49</v>
      </c>
      <c r="G3218">
        <v>16</v>
      </c>
      <c r="H3218" t="s">
        <v>2572</v>
      </c>
      <c r="I3218" t="s">
        <v>49</v>
      </c>
      <c r="J3218">
        <v>150</v>
      </c>
      <c r="K3218" s="1" t="s">
        <v>49</v>
      </c>
      <c r="L3218">
        <v>3</v>
      </c>
      <c r="M3218">
        <v>133.23000000000002</v>
      </c>
      <c r="N3218">
        <v>5.0999999999999996</v>
      </c>
      <c r="Q3218">
        <v>128.13000000000002</v>
      </c>
      <c r="R3218" s="1"/>
      <c r="V3218">
        <v>0</v>
      </c>
      <c r="W3218">
        <v>0</v>
      </c>
      <c r="AF3218">
        <v>0</v>
      </c>
      <c r="AG3218">
        <v>0</v>
      </c>
      <c r="AH3218">
        <v>0</v>
      </c>
      <c r="AI3218">
        <v>12</v>
      </c>
      <c r="AJ3218">
        <v>12</v>
      </c>
      <c r="AM3218">
        <v>0</v>
      </c>
    </row>
    <row r="3219" spans="1:39" x14ac:dyDescent="0.2">
      <c r="A3219" s="1" t="s">
        <v>53</v>
      </c>
      <c r="B3219">
        <v>5</v>
      </c>
      <c r="C3219" s="1" t="s">
        <v>2571</v>
      </c>
      <c r="D3219" s="2">
        <v>45923</v>
      </c>
      <c r="E3219" s="1" t="s">
        <v>2229</v>
      </c>
      <c r="F3219" s="1" t="s">
        <v>49</v>
      </c>
      <c r="G3219">
        <v>16</v>
      </c>
      <c r="H3219" t="s">
        <v>2572</v>
      </c>
      <c r="I3219" t="s">
        <v>49</v>
      </c>
      <c r="J3219">
        <v>150</v>
      </c>
      <c r="K3219" s="1" t="s">
        <v>49</v>
      </c>
      <c r="L3219">
        <v>1</v>
      </c>
      <c r="M3219">
        <v>40</v>
      </c>
      <c r="N3219">
        <v>1.7</v>
      </c>
      <c r="Q3219">
        <v>38.299999999999997</v>
      </c>
      <c r="R3219" s="1"/>
      <c r="S3219">
        <v>20</v>
      </c>
      <c r="V3219">
        <v>20</v>
      </c>
      <c r="W3219">
        <v>0.33333333333333331</v>
      </c>
      <c r="AF3219">
        <v>0</v>
      </c>
      <c r="AG3219">
        <v>0</v>
      </c>
      <c r="AH3219">
        <v>0.33333333333333331</v>
      </c>
      <c r="AI3219">
        <v>11.666666666666666</v>
      </c>
      <c r="AJ3219">
        <v>12</v>
      </c>
      <c r="AM3219">
        <v>0</v>
      </c>
    </row>
    <row r="3220" spans="1:39" x14ac:dyDescent="0.2">
      <c r="A3220" s="1" t="s">
        <v>53</v>
      </c>
      <c r="B3220">
        <v>5</v>
      </c>
      <c r="C3220" s="1" t="s">
        <v>2573</v>
      </c>
      <c r="D3220" s="2">
        <v>45923</v>
      </c>
      <c r="E3220" s="1" t="s">
        <v>2360</v>
      </c>
      <c r="F3220" s="1" t="s">
        <v>49</v>
      </c>
      <c r="G3220">
        <v>16</v>
      </c>
      <c r="H3220">
        <v>4.5</v>
      </c>
      <c r="I3220" t="s">
        <v>49</v>
      </c>
      <c r="J3220">
        <v>250</v>
      </c>
      <c r="K3220" s="1" t="s">
        <v>49</v>
      </c>
      <c r="L3220">
        <v>2</v>
      </c>
      <c r="M3220">
        <v>59.519999999999996</v>
      </c>
      <c r="N3220">
        <v>3.2</v>
      </c>
      <c r="Q3220">
        <v>56.319999999999993</v>
      </c>
      <c r="R3220" s="1"/>
      <c r="V3220">
        <v>0</v>
      </c>
      <c r="W3220">
        <v>0</v>
      </c>
      <c r="AF3220">
        <v>0</v>
      </c>
      <c r="AG3220">
        <v>0</v>
      </c>
      <c r="AH3220">
        <v>0</v>
      </c>
      <c r="AI3220">
        <v>12</v>
      </c>
      <c r="AJ3220">
        <v>12</v>
      </c>
      <c r="AM3220">
        <v>0</v>
      </c>
    </row>
    <row r="3221" spans="1:39" x14ac:dyDescent="0.2">
      <c r="A3221" s="1" t="s">
        <v>53</v>
      </c>
      <c r="B3221">
        <v>5</v>
      </c>
      <c r="C3221" s="1" t="s">
        <v>2556</v>
      </c>
      <c r="D3221" s="2">
        <v>45923</v>
      </c>
      <c r="E3221" s="1" t="s">
        <v>2374</v>
      </c>
      <c r="F3221" s="1" t="s">
        <v>49</v>
      </c>
      <c r="G3221">
        <v>17</v>
      </c>
      <c r="H3221" t="s">
        <v>735</v>
      </c>
      <c r="I3221" t="s">
        <v>49</v>
      </c>
      <c r="J3221">
        <v>2900</v>
      </c>
      <c r="K3221" s="1" t="s">
        <v>49</v>
      </c>
      <c r="L3221">
        <v>11</v>
      </c>
      <c r="M3221">
        <v>480.69000000000005</v>
      </c>
      <c r="N3221">
        <v>20.46</v>
      </c>
      <c r="Q3221">
        <v>460.23000000000008</v>
      </c>
      <c r="R3221" s="1"/>
      <c r="V3221">
        <v>0</v>
      </c>
      <c r="W3221">
        <v>0</v>
      </c>
      <c r="AF3221">
        <v>0</v>
      </c>
      <c r="AG3221">
        <v>0</v>
      </c>
      <c r="AH3221">
        <v>0</v>
      </c>
      <c r="AI3221">
        <v>12</v>
      </c>
      <c r="AJ3221">
        <v>12</v>
      </c>
      <c r="AM3221">
        <v>0</v>
      </c>
    </row>
    <row r="3222" spans="1:39" x14ac:dyDescent="0.2">
      <c r="A3222" s="1" t="s">
        <v>53</v>
      </c>
      <c r="B3222">
        <v>1</v>
      </c>
      <c r="C3222" s="1" t="s">
        <v>2574</v>
      </c>
      <c r="D3222" s="2">
        <v>45924</v>
      </c>
      <c r="E3222" s="1" t="s">
        <v>2575</v>
      </c>
      <c r="F3222" s="1" t="s">
        <v>49</v>
      </c>
      <c r="G3222">
        <v>2</v>
      </c>
      <c r="H3222">
        <v>12</v>
      </c>
      <c r="I3222" t="s">
        <v>49</v>
      </c>
      <c r="J3222">
        <v>500</v>
      </c>
      <c r="K3222" s="1" t="s">
        <v>49</v>
      </c>
      <c r="L3222">
        <v>11</v>
      </c>
      <c r="M3222">
        <v>106.19</v>
      </c>
      <c r="N3222">
        <v>2.2000000000000002</v>
      </c>
      <c r="Q3222">
        <v>103.99</v>
      </c>
      <c r="R3222" s="1"/>
      <c r="U3222">
        <v>120</v>
      </c>
      <c r="V3222">
        <v>120</v>
      </c>
      <c r="W3222">
        <v>2</v>
      </c>
      <c r="AF3222">
        <v>0</v>
      </c>
      <c r="AG3222">
        <v>0</v>
      </c>
      <c r="AH3222">
        <v>2</v>
      </c>
      <c r="AI3222">
        <v>10</v>
      </c>
      <c r="AJ3222">
        <v>12</v>
      </c>
      <c r="AL3222">
        <v>2483.5</v>
      </c>
      <c r="AM3222">
        <v>0</v>
      </c>
    </row>
    <row r="3223" spans="1:39" x14ac:dyDescent="0.2">
      <c r="A3223" s="1" t="s">
        <v>46</v>
      </c>
      <c r="B3223">
        <v>2</v>
      </c>
      <c r="C3223" s="1" t="s">
        <v>2511</v>
      </c>
      <c r="D3223" s="2">
        <v>45924</v>
      </c>
      <c r="E3223" s="1" t="s">
        <v>2360</v>
      </c>
      <c r="F3223" s="1" t="s">
        <v>49</v>
      </c>
      <c r="G3223">
        <v>5</v>
      </c>
      <c r="H3223">
        <v>4.5</v>
      </c>
      <c r="I3223" t="s">
        <v>49</v>
      </c>
      <c r="J3223">
        <v>250</v>
      </c>
      <c r="K3223" s="1" t="s">
        <v>49</v>
      </c>
      <c r="L3223">
        <v>4</v>
      </c>
      <c r="M3223">
        <v>62.449999999999996</v>
      </c>
      <c r="N3223">
        <v>2</v>
      </c>
      <c r="Q3223">
        <v>60.449999999999996</v>
      </c>
      <c r="R3223" s="1"/>
      <c r="V3223">
        <v>0</v>
      </c>
      <c r="W3223">
        <v>0</v>
      </c>
      <c r="Z3223">
        <v>420</v>
      </c>
      <c r="AF3223">
        <v>420</v>
      </c>
      <c r="AG3223">
        <v>7</v>
      </c>
      <c r="AH3223">
        <v>7</v>
      </c>
      <c r="AI3223">
        <v>5</v>
      </c>
      <c r="AJ3223">
        <v>12</v>
      </c>
      <c r="AM3223">
        <v>0</v>
      </c>
    </row>
    <row r="3224" spans="1:39" x14ac:dyDescent="0.2">
      <c r="A3224" s="1" t="s">
        <v>53</v>
      </c>
      <c r="B3224">
        <v>2</v>
      </c>
      <c r="C3224" s="1" t="s">
        <v>2576</v>
      </c>
      <c r="D3224" s="2">
        <v>45924</v>
      </c>
      <c r="E3224" s="1" t="s">
        <v>1175</v>
      </c>
      <c r="F3224" s="1" t="s">
        <v>49</v>
      </c>
      <c r="G3224" t="s">
        <v>2577</v>
      </c>
      <c r="H3224">
        <v>14</v>
      </c>
      <c r="I3224" t="s">
        <v>49</v>
      </c>
      <c r="J3224">
        <v>200</v>
      </c>
      <c r="K3224" s="1" t="s">
        <v>49</v>
      </c>
      <c r="L3224">
        <v>5</v>
      </c>
      <c r="M3224">
        <v>78.41</v>
      </c>
      <c r="N3224">
        <v>2.5</v>
      </c>
      <c r="Q3224">
        <v>75.91</v>
      </c>
      <c r="R3224" s="1"/>
      <c r="U3224">
        <v>120</v>
      </c>
      <c r="V3224">
        <v>120</v>
      </c>
      <c r="W3224">
        <v>2</v>
      </c>
      <c r="AF3224">
        <v>0</v>
      </c>
      <c r="AG3224">
        <v>0</v>
      </c>
      <c r="AH3224">
        <v>2</v>
      </c>
      <c r="AI3224">
        <v>10</v>
      </c>
      <c r="AJ3224">
        <v>12</v>
      </c>
      <c r="AM3224">
        <v>0</v>
      </c>
    </row>
    <row r="3225" spans="1:39" x14ac:dyDescent="0.2">
      <c r="A3225" s="1" t="s">
        <v>53</v>
      </c>
      <c r="B3225">
        <v>2</v>
      </c>
      <c r="C3225" s="1" t="s">
        <v>2576</v>
      </c>
      <c r="D3225" s="2">
        <v>45924</v>
      </c>
      <c r="E3225" s="1" t="s">
        <v>1175</v>
      </c>
      <c r="F3225" s="1" t="s">
        <v>49</v>
      </c>
      <c r="G3225" t="s">
        <v>2577</v>
      </c>
      <c r="H3225">
        <v>14</v>
      </c>
      <c r="I3225" t="s">
        <v>49</v>
      </c>
      <c r="J3225">
        <v>200</v>
      </c>
      <c r="K3225" s="1" t="s">
        <v>49</v>
      </c>
      <c r="L3225">
        <v>3</v>
      </c>
      <c r="M3225">
        <v>54.790000000000006</v>
      </c>
      <c r="N3225">
        <v>1.5</v>
      </c>
      <c r="Q3225">
        <v>53.290000000000006</v>
      </c>
      <c r="R3225" s="1"/>
      <c r="V3225">
        <v>0</v>
      </c>
      <c r="W3225">
        <v>0</v>
      </c>
      <c r="AF3225">
        <v>0</v>
      </c>
      <c r="AG3225">
        <v>0</v>
      </c>
      <c r="AH3225">
        <v>0</v>
      </c>
      <c r="AI3225">
        <v>12</v>
      </c>
      <c r="AJ3225">
        <v>12</v>
      </c>
      <c r="AM3225">
        <v>0</v>
      </c>
    </row>
    <row r="3226" spans="1:39" x14ac:dyDescent="0.2">
      <c r="A3226" s="1" t="s">
        <v>46</v>
      </c>
      <c r="B3226">
        <v>3</v>
      </c>
      <c r="C3226" s="1" t="s">
        <v>2570</v>
      </c>
      <c r="D3226" s="2">
        <v>45924</v>
      </c>
      <c r="E3226" s="1" t="s">
        <v>768</v>
      </c>
      <c r="F3226" s="1" t="s">
        <v>49</v>
      </c>
      <c r="G3226">
        <v>6</v>
      </c>
      <c r="H3226" t="s">
        <v>79</v>
      </c>
      <c r="I3226" t="s">
        <v>49</v>
      </c>
      <c r="J3226">
        <v>200</v>
      </c>
      <c r="K3226" s="1" t="s">
        <v>49</v>
      </c>
      <c r="L3226">
        <v>7</v>
      </c>
      <c r="M3226">
        <v>167.32999999999998</v>
      </c>
      <c r="N3226">
        <v>4.2</v>
      </c>
      <c r="Q3226">
        <v>163.13</v>
      </c>
      <c r="R3226" s="1"/>
      <c r="S3226">
        <v>20</v>
      </c>
      <c r="V3226">
        <v>20</v>
      </c>
      <c r="W3226">
        <v>0.33333333333333331</v>
      </c>
      <c r="AF3226">
        <v>0</v>
      </c>
      <c r="AG3226">
        <v>0</v>
      </c>
      <c r="AH3226">
        <v>0.33333333333333331</v>
      </c>
      <c r="AI3226">
        <v>11.666666666666666</v>
      </c>
      <c r="AJ3226">
        <v>12</v>
      </c>
      <c r="AM3226">
        <v>0</v>
      </c>
    </row>
    <row r="3227" spans="1:39" x14ac:dyDescent="0.2">
      <c r="A3227" s="1" t="s">
        <v>46</v>
      </c>
      <c r="B3227">
        <v>3</v>
      </c>
      <c r="C3227" s="1" t="s">
        <v>2578</v>
      </c>
      <c r="D3227" s="2">
        <v>45924</v>
      </c>
      <c r="E3227" s="1" t="s">
        <v>2579</v>
      </c>
      <c r="F3227" s="1" t="s">
        <v>49</v>
      </c>
      <c r="G3227">
        <v>9</v>
      </c>
      <c r="H3227">
        <v>7</v>
      </c>
      <c r="I3227" t="s">
        <v>49</v>
      </c>
      <c r="J3227">
        <v>100</v>
      </c>
      <c r="K3227" s="1" t="s">
        <v>49</v>
      </c>
      <c r="L3227">
        <v>3</v>
      </c>
      <c r="M3227">
        <v>76.63</v>
      </c>
      <c r="N3227">
        <v>2.7</v>
      </c>
      <c r="Q3227">
        <v>73.929999999999993</v>
      </c>
      <c r="R3227" s="1"/>
      <c r="V3227">
        <v>0</v>
      </c>
      <c r="W3227">
        <v>0</v>
      </c>
      <c r="AF3227">
        <v>0</v>
      </c>
      <c r="AG3227">
        <v>0</v>
      </c>
      <c r="AH3227">
        <v>0</v>
      </c>
      <c r="AI3227">
        <v>12</v>
      </c>
      <c r="AJ3227">
        <v>12</v>
      </c>
      <c r="AM3227">
        <v>0</v>
      </c>
    </row>
    <row r="3228" spans="1:39" x14ac:dyDescent="0.2">
      <c r="A3228" s="1" t="s">
        <v>53</v>
      </c>
      <c r="B3228">
        <v>3</v>
      </c>
      <c r="C3228" s="1" t="s">
        <v>2578</v>
      </c>
      <c r="D3228" s="2">
        <v>45924</v>
      </c>
      <c r="E3228" s="1" t="s">
        <v>2579</v>
      </c>
      <c r="F3228" s="1" t="s">
        <v>49</v>
      </c>
      <c r="G3228">
        <v>9</v>
      </c>
      <c r="H3228">
        <v>7</v>
      </c>
      <c r="I3228" t="s">
        <v>49</v>
      </c>
      <c r="J3228">
        <v>100</v>
      </c>
      <c r="K3228" s="1" t="s">
        <v>49</v>
      </c>
      <c r="L3228">
        <v>8</v>
      </c>
      <c r="M3228">
        <v>276.90999999999997</v>
      </c>
      <c r="N3228">
        <v>7.2</v>
      </c>
      <c r="Q3228">
        <v>269.70999999999998</v>
      </c>
      <c r="R3228" s="1"/>
      <c r="S3228">
        <v>20</v>
      </c>
      <c r="V3228">
        <v>20</v>
      </c>
      <c r="W3228">
        <v>0.33333333333333331</v>
      </c>
      <c r="AF3228">
        <v>0</v>
      </c>
      <c r="AG3228">
        <v>0</v>
      </c>
      <c r="AH3228">
        <v>0.33333333333333331</v>
      </c>
      <c r="AI3228">
        <v>11.666666666666666</v>
      </c>
      <c r="AJ3228">
        <v>12</v>
      </c>
      <c r="AM3228">
        <v>0</v>
      </c>
    </row>
    <row r="3229" spans="1:39" x14ac:dyDescent="0.2">
      <c r="A3229" s="1" t="s">
        <v>46</v>
      </c>
      <c r="B3229">
        <v>4</v>
      </c>
      <c r="C3229" s="1" t="s">
        <v>2580</v>
      </c>
      <c r="D3229" s="2">
        <v>45924</v>
      </c>
      <c r="E3229" s="1" t="s">
        <v>2581</v>
      </c>
      <c r="F3229" s="1" t="s">
        <v>49</v>
      </c>
      <c r="G3229">
        <v>20</v>
      </c>
      <c r="H3229">
        <v>5</v>
      </c>
      <c r="I3229" t="s">
        <v>49</v>
      </c>
      <c r="J3229">
        <v>25</v>
      </c>
      <c r="K3229" s="1" t="s">
        <v>49</v>
      </c>
      <c r="L3229">
        <v>2</v>
      </c>
      <c r="M3229">
        <v>120.31</v>
      </c>
      <c r="N3229">
        <v>4</v>
      </c>
      <c r="O3229">
        <v>27.5</v>
      </c>
      <c r="Q3229">
        <v>116.31</v>
      </c>
      <c r="R3229" s="1"/>
      <c r="S3229">
        <v>20</v>
      </c>
      <c r="V3229">
        <v>20</v>
      </c>
      <c r="W3229">
        <v>0.33333333333333331</v>
      </c>
      <c r="AF3229">
        <v>0</v>
      </c>
      <c r="AG3229">
        <v>0</v>
      </c>
      <c r="AH3229">
        <v>0.33333333333333331</v>
      </c>
      <c r="AI3229">
        <v>11.666666666666666</v>
      </c>
      <c r="AJ3229">
        <v>12</v>
      </c>
      <c r="AM3229">
        <v>0</v>
      </c>
    </row>
    <row r="3230" spans="1:39" x14ac:dyDescent="0.2">
      <c r="A3230" s="1" t="s">
        <v>46</v>
      </c>
      <c r="B3230">
        <v>4</v>
      </c>
      <c r="C3230" s="1" t="s">
        <v>2582</v>
      </c>
      <c r="D3230" s="2">
        <v>45924</v>
      </c>
      <c r="E3230" s="1" t="s">
        <v>783</v>
      </c>
      <c r="F3230" s="1" t="s">
        <v>49</v>
      </c>
      <c r="G3230">
        <v>16</v>
      </c>
      <c r="H3230" t="s">
        <v>241</v>
      </c>
      <c r="I3230" t="s">
        <v>49</v>
      </c>
      <c r="J3230">
        <v>400</v>
      </c>
      <c r="K3230" s="1" t="s">
        <v>49</v>
      </c>
      <c r="L3230">
        <v>9</v>
      </c>
      <c r="M3230">
        <v>457.09</v>
      </c>
      <c r="N3230">
        <v>17.099999999999998</v>
      </c>
      <c r="Q3230">
        <v>439.98999999999995</v>
      </c>
      <c r="R3230" s="1"/>
      <c r="V3230">
        <v>0</v>
      </c>
      <c r="W3230">
        <v>0</v>
      </c>
      <c r="AF3230">
        <v>0</v>
      </c>
      <c r="AG3230">
        <v>0</v>
      </c>
      <c r="AH3230">
        <v>0</v>
      </c>
      <c r="AI3230">
        <v>12</v>
      </c>
      <c r="AJ3230">
        <v>12</v>
      </c>
      <c r="AM3230">
        <v>0</v>
      </c>
    </row>
    <row r="3231" spans="1:39" x14ac:dyDescent="0.2">
      <c r="A3231" s="1" t="s">
        <v>53</v>
      </c>
      <c r="B3231">
        <v>4</v>
      </c>
      <c r="C3231" s="1" t="s">
        <v>2573</v>
      </c>
      <c r="D3231" s="2">
        <v>45924</v>
      </c>
      <c r="E3231" s="1" t="s">
        <v>2360</v>
      </c>
      <c r="F3231" s="1" t="s">
        <v>49</v>
      </c>
      <c r="G3231">
        <v>16</v>
      </c>
      <c r="H3231">
        <v>4.5</v>
      </c>
      <c r="I3231" t="s">
        <v>49</v>
      </c>
      <c r="J3231">
        <v>250</v>
      </c>
      <c r="K3231" s="1" t="s">
        <v>49</v>
      </c>
      <c r="L3231">
        <v>1</v>
      </c>
      <c r="M3231">
        <v>57.24</v>
      </c>
      <c r="N3231">
        <v>1.6</v>
      </c>
      <c r="O3231">
        <v>32.5</v>
      </c>
      <c r="Q3231">
        <v>55.64</v>
      </c>
      <c r="R3231" s="1"/>
      <c r="V3231">
        <v>0</v>
      </c>
      <c r="W3231">
        <v>0</v>
      </c>
      <c r="AF3231">
        <v>0</v>
      </c>
      <c r="AG3231">
        <v>0</v>
      </c>
      <c r="AH3231">
        <v>0</v>
      </c>
      <c r="AI3231">
        <v>12</v>
      </c>
      <c r="AJ3231">
        <v>12</v>
      </c>
      <c r="AM3231">
        <v>0</v>
      </c>
    </row>
    <row r="3232" spans="1:39" x14ac:dyDescent="0.2">
      <c r="A3232" s="1" t="s">
        <v>53</v>
      </c>
      <c r="B3232">
        <v>4</v>
      </c>
      <c r="C3232" s="1" t="s">
        <v>2388</v>
      </c>
      <c r="D3232" s="2">
        <v>45924</v>
      </c>
      <c r="E3232" s="1" t="s">
        <v>658</v>
      </c>
      <c r="F3232" s="1" t="s">
        <v>49</v>
      </c>
      <c r="G3232">
        <v>16</v>
      </c>
      <c r="H3232" t="s">
        <v>134</v>
      </c>
      <c r="I3232" t="s">
        <v>49</v>
      </c>
      <c r="J3232">
        <v>1000</v>
      </c>
      <c r="K3232" s="1" t="s">
        <v>49</v>
      </c>
      <c r="L3232">
        <v>12</v>
      </c>
      <c r="M3232">
        <v>639.00999999999988</v>
      </c>
      <c r="N3232">
        <v>19.200000000000003</v>
      </c>
      <c r="Q3232">
        <v>619.80999999999983</v>
      </c>
      <c r="R3232" s="1"/>
      <c r="V3232">
        <v>0</v>
      </c>
      <c r="W3232">
        <v>0</v>
      </c>
      <c r="AF3232">
        <v>0</v>
      </c>
      <c r="AG3232">
        <v>0</v>
      </c>
      <c r="AH3232">
        <v>0</v>
      </c>
      <c r="AI3232">
        <v>12</v>
      </c>
      <c r="AJ3232">
        <v>12</v>
      </c>
      <c r="AM3232">
        <v>0</v>
      </c>
    </row>
    <row r="3233" spans="1:39" x14ac:dyDescent="0.2">
      <c r="A3233" s="1" t="s">
        <v>46</v>
      </c>
      <c r="B3233">
        <v>5</v>
      </c>
      <c r="C3233" s="1" t="s">
        <v>2556</v>
      </c>
      <c r="D3233" s="2">
        <v>45924</v>
      </c>
      <c r="E3233" s="1" t="s">
        <v>2374</v>
      </c>
      <c r="F3233" s="1" t="s">
        <v>49</v>
      </c>
      <c r="G3233">
        <v>17</v>
      </c>
      <c r="H3233" t="s">
        <v>735</v>
      </c>
      <c r="I3233" t="s">
        <v>49</v>
      </c>
      <c r="J3233">
        <v>2900</v>
      </c>
      <c r="K3233" s="1" t="s">
        <v>49</v>
      </c>
      <c r="L3233">
        <v>13</v>
      </c>
      <c r="M3233">
        <v>625.03</v>
      </c>
      <c r="N3233">
        <v>26.65</v>
      </c>
      <c r="Q3233">
        <v>598.38</v>
      </c>
      <c r="R3233" s="1"/>
      <c r="V3233">
        <v>0</v>
      </c>
      <c r="W3233">
        <v>0</v>
      </c>
      <c r="AF3233">
        <v>0</v>
      </c>
      <c r="AG3233">
        <v>0</v>
      </c>
      <c r="AH3233">
        <v>0</v>
      </c>
      <c r="AI3233">
        <v>12</v>
      </c>
      <c r="AJ3233">
        <v>12</v>
      </c>
      <c r="AM3233">
        <v>0</v>
      </c>
    </row>
    <row r="3234" spans="1:39" x14ac:dyDescent="0.2">
      <c r="A3234" s="1" t="s">
        <v>53</v>
      </c>
      <c r="B3234">
        <v>5</v>
      </c>
      <c r="C3234" s="1" t="s">
        <v>2556</v>
      </c>
      <c r="D3234" s="2">
        <v>45924</v>
      </c>
      <c r="E3234" s="1" t="s">
        <v>2374</v>
      </c>
      <c r="F3234" s="1" t="s">
        <v>49</v>
      </c>
      <c r="G3234">
        <v>17</v>
      </c>
      <c r="H3234" t="s">
        <v>735</v>
      </c>
      <c r="I3234" t="s">
        <v>49</v>
      </c>
      <c r="J3234">
        <v>2900</v>
      </c>
      <c r="K3234" s="1" t="s">
        <v>49</v>
      </c>
      <c r="L3234">
        <v>10</v>
      </c>
      <c r="M3234">
        <v>542.77</v>
      </c>
      <c r="N3234">
        <v>17</v>
      </c>
      <c r="Q3234">
        <v>525.77</v>
      </c>
      <c r="R3234" s="1"/>
      <c r="V3234">
        <v>0</v>
      </c>
      <c r="W3234">
        <v>0</v>
      </c>
      <c r="AF3234">
        <v>0</v>
      </c>
      <c r="AG3234">
        <v>0</v>
      </c>
      <c r="AH3234">
        <v>0</v>
      </c>
      <c r="AI3234">
        <v>12</v>
      </c>
      <c r="AJ3234">
        <v>12</v>
      </c>
      <c r="AM3234">
        <v>0</v>
      </c>
    </row>
    <row r="3235" spans="1:39" x14ac:dyDescent="0.2">
      <c r="A3235" s="1" t="s">
        <v>46</v>
      </c>
      <c r="B3235">
        <v>6</v>
      </c>
      <c r="C3235" s="1" t="s">
        <v>2489</v>
      </c>
      <c r="D3235" s="2">
        <v>45924</v>
      </c>
      <c r="E3235" s="1" t="s">
        <v>2490</v>
      </c>
      <c r="F3235" s="1" t="s">
        <v>49</v>
      </c>
      <c r="G3235">
        <v>17</v>
      </c>
      <c r="H3235" t="s">
        <v>76</v>
      </c>
      <c r="I3235" t="s">
        <v>49</v>
      </c>
      <c r="J3235">
        <v>8000</v>
      </c>
      <c r="K3235" s="1" t="s">
        <v>49</v>
      </c>
      <c r="L3235">
        <v>6</v>
      </c>
      <c r="M3235">
        <v>269.02</v>
      </c>
      <c r="N3235">
        <v>10.199999999999999</v>
      </c>
      <c r="Q3235">
        <v>258.82</v>
      </c>
      <c r="R3235" s="1"/>
      <c r="U3235">
        <v>420</v>
      </c>
      <c r="V3235">
        <v>420</v>
      </c>
      <c r="W3235">
        <v>7</v>
      </c>
      <c r="AF3235">
        <v>0</v>
      </c>
      <c r="AG3235">
        <v>0</v>
      </c>
      <c r="AH3235">
        <v>7</v>
      </c>
      <c r="AI3235">
        <v>5</v>
      </c>
      <c r="AJ3235">
        <v>12</v>
      </c>
      <c r="AM3235">
        <v>0</v>
      </c>
    </row>
    <row r="3236" spans="1:39" x14ac:dyDescent="0.2">
      <c r="A3236" s="1" t="s">
        <v>53</v>
      </c>
      <c r="B3236">
        <v>6</v>
      </c>
      <c r="C3236" s="1" t="s">
        <v>2489</v>
      </c>
      <c r="D3236" s="2">
        <v>45924</v>
      </c>
      <c r="E3236" s="1" t="s">
        <v>2490</v>
      </c>
      <c r="F3236" s="1" t="s">
        <v>49</v>
      </c>
      <c r="G3236">
        <v>17</v>
      </c>
      <c r="H3236" t="s">
        <v>76</v>
      </c>
      <c r="I3236" t="s">
        <v>49</v>
      </c>
      <c r="J3236">
        <v>8000</v>
      </c>
      <c r="K3236" s="1" t="s">
        <v>49</v>
      </c>
      <c r="L3236">
        <v>11</v>
      </c>
      <c r="M3236">
        <v>638.71</v>
      </c>
      <c r="N3236">
        <v>18.7</v>
      </c>
      <c r="Q3236">
        <v>620.01</v>
      </c>
      <c r="R3236" s="1"/>
      <c r="V3236">
        <v>0</v>
      </c>
      <c r="W3236">
        <v>0</v>
      </c>
      <c r="AF3236">
        <v>0</v>
      </c>
      <c r="AG3236">
        <v>0</v>
      </c>
      <c r="AH3236">
        <v>0</v>
      </c>
      <c r="AI3236">
        <v>12</v>
      </c>
      <c r="AJ3236">
        <v>12</v>
      </c>
      <c r="AM3236">
        <v>0</v>
      </c>
    </row>
    <row r="3237" spans="1:39" x14ac:dyDescent="0.2">
      <c r="A3237" s="1" t="s">
        <v>46</v>
      </c>
      <c r="B3237">
        <v>1</v>
      </c>
      <c r="C3237" s="1" t="s">
        <v>2574</v>
      </c>
      <c r="D3237" s="2">
        <v>45925</v>
      </c>
      <c r="E3237" s="1" t="s">
        <v>2575</v>
      </c>
      <c r="F3237" s="1" t="s">
        <v>49</v>
      </c>
      <c r="G3237">
        <v>2</v>
      </c>
      <c r="H3237">
        <v>12</v>
      </c>
      <c r="I3237" t="s">
        <v>49</v>
      </c>
      <c r="J3237">
        <v>500</v>
      </c>
      <c r="K3237" s="1" t="s">
        <v>49</v>
      </c>
      <c r="L3237">
        <v>12</v>
      </c>
      <c r="M3237">
        <v>121.31</v>
      </c>
      <c r="N3237">
        <v>2.4000000000000004</v>
      </c>
      <c r="Q3237">
        <v>118.91</v>
      </c>
      <c r="R3237" s="1"/>
      <c r="V3237">
        <v>0</v>
      </c>
      <c r="W3237">
        <v>0</v>
      </c>
      <c r="AF3237">
        <v>0</v>
      </c>
      <c r="AG3237">
        <v>0</v>
      </c>
      <c r="AH3237">
        <v>0</v>
      </c>
      <c r="AI3237">
        <v>12</v>
      </c>
      <c r="AJ3237">
        <v>12</v>
      </c>
      <c r="AL3237">
        <v>2622</v>
      </c>
      <c r="AM3237">
        <v>0</v>
      </c>
    </row>
    <row r="3238" spans="1:39" x14ac:dyDescent="0.2">
      <c r="A3238" s="1" t="s">
        <v>53</v>
      </c>
      <c r="B3238">
        <v>1</v>
      </c>
      <c r="C3238" s="1" t="s">
        <v>2574</v>
      </c>
      <c r="D3238" s="2">
        <v>45925</v>
      </c>
      <c r="E3238" s="1" t="s">
        <v>2575</v>
      </c>
      <c r="F3238" s="1" t="s">
        <v>49</v>
      </c>
      <c r="G3238">
        <v>2</v>
      </c>
      <c r="H3238">
        <v>12</v>
      </c>
      <c r="I3238" t="s">
        <v>49</v>
      </c>
      <c r="J3238">
        <v>500</v>
      </c>
      <c r="K3238" s="1" t="s">
        <v>49</v>
      </c>
      <c r="L3238">
        <v>12</v>
      </c>
      <c r="M3238">
        <v>126.36999999999998</v>
      </c>
      <c r="N3238">
        <v>2.4000000000000004</v>
      </c>
      <c r="Q3238">
        <v>123.96999999999997</v>
      </c>
      <c r="R3238" s="1"/>
      <c r="V3238">
        <v>0</v>
      </c>
      <c r="W3238">
        <v>0</v>
      </c>
      <c r="AF3238">
        <v>0</v>
      </c>
      <c r="AG3238">
        <v>0</v>
      </c>
      <c r="AH3238">
        <v>0</v>
      </c>
      <c r="AI3238">
        <v>12</v>
      </c>
      <c r="AJ3238">
        <v>12</v>
      </c>
      <c r="AM3238">
        <v>0</v>
      </c>
    </row>
    <row r="3239" spans="1:39" x14ac:dyDescent="0.2">
      <c r="A3239" s="1" t="s">
        <v>46</v>
      </c>
      <c r="B3239">
        <v>2</v>
      </c>
      <c r="C3239" s="1" t="s">
        <v>2576</v>
      </c>
      <c r="D3239" s="2">
        <v>45925</v>
      </c>
      <c r="E3239" s="1" t="s">
        <v>1175</v>
      </c>
      <c r="F3239" s="1" t="s">
        <v>49</v>
      </c>
      <c r="G3239" t="s">
        <v>2577</v>
      </c>
      <c r="H3239">
        <v>14</v>
      </c>
      <c r="I3239" t="s">
        <v>49</v>
      </c>
      <c r="J3239">
        <v>200</v>
      </c>
      <c r="K3239" s="1" t="s">
        <v>49</v>
      </c>
      <c r="L3239">
        <v>4</v>
      </c>
      <c r="M3239">
        <v>72.460000000000008</v>
      </c>
      <c r="N3239">
        <v>2</v>
      </c>
      <c r="Q3239">
        <v>70.460000000000008</v>
      </c>
      <c r="R3239" s="1"/>
      <c r="S3239">
        <v>20</v>
      </c>
      <c r="V3239">
        <v>20</v>
      </c>
      <c r="W3239">
        <v>0.33333333333333331</v>
      </c>
      <c r="Z3239">
        <v>90</v>
      </c>
      <c r="AF3239">
        <v>90</v>
      </c>
      <c r="AG3239">
        <v>1.5</v>
      </c>
      <c r="AH3239">
        <v>1.8333333333333333</v>
      </c>
      <c r="AI3239">
        <v>10.166666666666666</v>
      </c>
      <c r="AJ3239">
        <v>12</v>
      </c>
      <c r="AM3239">
        <v>0</v>
      </c>
    </row>
    <row r="3240" spans="1:39" x14ac:dyDescent="0.2">
      <c r="A3240" s="1" t="s">
        <v>46</v>
      </c>
      <c r="B3240">
        <v>2</v>
      </c>
      <c r="C3240" s="1" t="s">
        <v>2592</v>
      </c>
      <c r="D3240" s="2">
        <v>45925</v>
      </c>
      <c r="E3240" s="1" t="s">
        <v>2155</v>
      </c>
      <c r="F3240" s="1" t="s">
        <v>49</v>
      </c>
      <c r="G3240">
        <v>4</v>
      </c>
      <c r="H3240" t="s">
        <v>134</v>
      </c>
      <c r="I3240" t="s">
        <v>49</v>
      </c>
      <c r="J3240">
        <v>800</v>
      </c>
      <c r="K3240" s="1" t="s">
        <v>49</v>
      </c>
      <c r="L3240">
        <v>3</v>
      </c>
      <c r="M3240">
        <v>45.34</v>
      </c>
      <c r="N3240">
        <v>1.2000000000000002</v>
      </c>
      <c r="Q3240">
        <v>44.14</v>
      </c>
      <c r="R3240" s="1"/>
      <c r="V3240">
        <v>0</v>
      </c>
      <c r="W3240">
        <v>0</v>
      </c>
      <c r="AF3240">
        <v>0</v>
      </c>
      <c r="AG3240">
        <v>0</v>
      </c>
      <c r="AH3240">
        <v>0</v>
      </c>
      <c r="AI3240">
        <v>12</v>
      </c>
      <c r="AJ3240">
        <v>12</v>
      </c>
      <c r="AM3240">
        <v>0</v>
      </c>
    </row>
    <row r="3241" spans="1:39" x14ac:dyDescent="0.2">
      <c r="A3241" s="1" t="s">
        <v>53</v>
      </c>
      <c r="B3241">
        <v>2</v>
      </c>
      <c r="C3241" s="1" t="s">
        <v>2592</v>
      </c>
      <c r="D3241" s="2">
        <v>45925</v>
      </c>
      <c r="E3241" s="1" t="s">
        <v>2155</v>
      </c>
      <c r="F3241" s="1" t="s">
        <v>49</v>
      </c>
      <c r="G3241">
        <v>4</v>
      </c>
      <c r="H3241" t="s">
        <v>134</v>
      </c>
      <c r="I3241" t="s">
        <v>49</v>
      </c>
      <c r="J3241">
        <v>800</v>
      </c>
      <c r="K3241" s="1" t="s">
        <v>49</v>
      </c>
      <c r="L3241">
        <v>10</v>
      </c>
      <c r="M3241">
        <v>142.39999999999998</v>
      </c>
      <c r="N3241">
        <v>4</v>
      </c>
      <c r="Q3241">
        <v>138.39999999999998</v>
      </c>
      <c r="R3241" s="1"/>
      <c r="V3241">
        <v>0</v>
      </c>
      <c r="W3241">
        <v>0</v>
      </c>
      <c r="AF3241">
        <v>0</v>
      </c>
      <c r="AG3241">
        <v>0</v>
      </c>
      <c r="AH3241">
        <v>0</v>
      </c>
      <c r="AI3241">
        <v>12</v>
      </c>
      <c r="AJ3241">
        <v>12</v>
      </c>
      <c r="AM3241">
        <v>0</v>
      </c>
    </row>
    <row r="3242" spans="1:39" x14ac:dyDescent="0.2">
      <c r="A3242" s="1" t="s">
        <v>46</v>
      </c>
      <c r="B3242">
        <v>3</v>
      </c>
      <c r="C3242" s="1" t="s">
        <v>2593</v>
      </c>
      <c r="D3242" s="2">
        <v>45925</v>
      </c>
      <c r="E3242" s="1" t="s">
        <v>2360</v>
      </c>
      <c r="F3242" s="1" t="s">
        <v>49</v>
      </c>
      <c r="G3242">
        <v>8</v>
      </c>
      <c r="H3242">
        <v>4.5</v>
      </c>
      <c r="I3242" t="s">
        <v>49</v>
      </c>
      <c r="J3242">
        <v>250</v>
      </c>
      <c r="K3242" s="1" t="s">
        <v>49</v>
      </c>
      <c r="L3242">
        <v>8</v>
      </c>
      <c r="M3242">
        <v>272.26</v>
      </c>
      <c r="N3242">
        <v>6.6000000000000005</v>
      </c>
      <c r="O3242">
        <v>28</v>
      </c>
      <c r="Q3242">
        <v>265.65999999999997</v>
      </c>
      <c r="R3242" s="1"/>
      <c r="V3242">
        <v>0</v>
      </c>
      <c r="W3242">
        <v>0</v>
      </c>
      <c r="AF3242">
        <v>0</v>
      </c>
      <c r="AG3242">
        <v>0</v>
      </c>
      <c r="AH3242">
        <v>0</v>
      </c>
      <c r="AI3242">
        <v>12</v>
      </c>
      <c r="AJ3242">
        <v>12</v>
      </c>
      <c r="AM3242">
        <v>0</v>
      </c>
    </row>
    <row r="3243" spans="1:39" x14ac:dyDescent="0.2">
      <c r="A3243" s="1" t="s">
        <v>53</v>
      </c>
      <c r="B3243">
        <v>3</v>
      </c>
      <c r="C3243" s="1" t="s">
        <v>2593</v>
      </c>
      <c r="D3243" s="2">
        <v>45925</v>
      </c>
      <c r="E3243" s="1" t="s">
        <v>2360</v>
      </c>
      <c r="F3243" s="1" t="s">
        <v>49</v>
      </c>
      <c r="G3243">
        <v>8</v>
      </c>
      <c r="H3243">
        <v>4.5</v>
      </c>
      <c r="I3243" t="s">
        <v>49</v>
      </c>
      <c r="J3243">
        <v>250</v>
      </c>
      <c r="K3243" s="1" t="s">
        <v>49</v>
      </c>
      <c r="L3243">
        <v>9</v>
      </c>
      <c r="M3243">
        <v>334.52000000000004</v>
      </c>
      <c r="N3243">
        <v>7.2</v>
      </c>
      <c r="O3243">
        <v>38</v>
      </c>
      <c r="Q3243">
        <v>327.32000000000005</v>
      </c>
      <c r="R3243" s="1"/>
      <c r="V3243">
        <v>0</v>
      </c>
      <c r="W3243">
        <v>0</v>
      </c>
      <c r="AF3243">
        <v>0</v>
      </c>
      <c r="AG3243">
        <v>0</v>
      </c>
      <c r="AH3243">
        <v>0</v>
      </c>
      <c r="AI3243">
        <v>12</v>
      </c>
      <c r="AJ3243">
        <v>12</v>
      </c>
      <c r="AM3243">
        <v>0</v>
      </c>
    </row>
    <row r="3244" spans="1:39" x14ac:dyDescent="0.2">
      <c r="A3244" s="1" t="s">
        <v>46</v>
      </c>
      <c r="B3244">
        <v>4</v>
      </c>
      <c r="C3244" s="1" t="s">
        <v>2388</v>
      </c>
      <c r="D3244" s="2">
        <v>45925</v>
      </c>
      <c r="E3244" s="1" t="s">
        <v>658</v>
      </c>
      <c r="F3244" s="1" t="s">
        <v>49</v>
      </c>
      <c r="G3244">
        <v>16</v>
      </c>
      <c r="H3244" t="s">
        <v>134</v>
      </c>
      <c r="I3244" t="s">
        <v>49</v>
      </c>
      <c r="J3244">
        <v>1000</v>
      </c>
      <c r="K3244" s="1" t="s">
        <v>49</v>
      </c>
      <c r="L3244">
        <v>10</v>
      </c>
      <c r="M3244">
        <v>537.95000000000005</v>
      </c>
      <c r="N3244">
        <v>16.3</v>
      </c>
      <c r="Q3244">
        <v>521.65000000000009</v>
      </c>
      <c r="R3244" s="1"/>
      <c r="V3244">
        <v>0</v>
      </c>
      <c r="W3244">
        <v>0</v>
      </c>
      <c r="AF3244">
        <v>0</v>
      </c>
      <c r="AG3244">
        <v>0</v>
      </c>
      <c r="AH3244">
        <v>0</v>
      </c>
      <c r="AI3244">
        <v>12</v>
      </c>
      <c r="AJ3244">
        <v>12</v>
      </c>
      <c r="AM3244">
        <v>0</v>
      </c>
    </row>
    <row r="3245" spans="1:39" x14ac:dyDescent="0.2">
      <c r="A3245" s="1" t="s">
        <v>46</v>
      </c>
      <c r="B3245">
        <v>4</v>
      </c>
      <c r="C3245" s="1" t="s">
        <v>2573</v>
      </c>
      <c r="D3245" s="2">
        <v>45925</v>
      </c>
      <c r="E3245" s="1" t="s">
        <v>2360</v>
      </c>
      <c r="F3245" s="1" t="s">
        <v>49</v>
      </c>
      <c r="G3245">
        <v>16</v>
      </c>
      <c r="H3245">
        <v>4.5</v>
      </c>
      <c r="I3245" t="s">
        <v>49</v>
      </c>
      <c r="J3245">
        <v>250</v>
      </c>
      <c r="K3245" s="1" t="s">
        <v>49</v>
      </c>
      <c r="L3245">
        <v>1</v>
      </c>
      <c r="M3245">
        <v>53.55</v>
      </c>
      <c r="N3245">
        <v>1.6</v>
      </c>
      <c r="Q3245">
        <v>51.949999999999996</v>
      </c>
      <c r="R3245" s="1"/>
      <c r="V3245">
        <v>0</v>
      </c>
      <c r="W3245">
        <v>0</v>
      </c>
      <c r="AF3245">
        <v>0</v>
      </c>
      <c r="AG3245">
        <v>0</v>
      </c>
      <c r="AH3245">
        <v>0</v>
      </c>
      <c r="AI3245">
        <v>12</v>
      </c>
      <c r="AJ3245">
        <v>12</v>
      </c>
      <c r="AM3245">
        <v>0</v>
      </c>
    </row>
    <row r="3246" spans="1:39" x14ac:dyDescent="0.2">
      <c r="A3246" s="1" t="s">
        <v>53</v>
      </c>
      <c r="B3246">
        <v>4</v>
      </c>
      <c r="C3246" s="1" t="s">
        <v>2573</v>
      </c>
      <c r="D3246" s="2">
        <v>45925</v>
      </c>
      <c r="E3246" s="1" t="s">
        <v>2360</v>
      </c>
      <c r="F3246" s="1" t="s">
        <v>49</v>
      </c>
      <c r="G3246">
        <v>16</v>
      </c>
      <c r="H3246">
        <v>4.5</v>
      </c>
      <c r="I3246" t="s">
        <v>49</v>
      </c>
      <c r="J3246">
        <v>250</v>
      </c>
      <c r="K3246" s="1" t="s">
        <v>49</v>
      </c>
      <c r="L3246">
        <v>5</v>
      </c>
      <c r="M3246">
        <v>246.01</v>
      </c>
      <c r="N3246">
        <v>8</v>
      </c>
      <c r="Q3246">
        <v>238.01</v>
      </c>
      <c r="R3246" s="1"/>
      <c r="S3246">
        <v>45</v>
      </c>
      <c r="V3246">
        <v>45</v>
      </c>
      <c r="W3246">
        <v>0.75</v>
      </c>
      <c r="AF3246">
        <v>0</v>
      </c>
      <c r="AG3246">
        <v>0</v>
      </c>
      <c r="AH3246">
        <v>0.75</v>
      </c>
      <c r="AI3246">
        <v>11.25</v>
      </c>
      <c r="AJ3246">
        <v>12</v>
      </c>
      <c r="AM3246">
        <v>0</v>
      </c>
    </row>
    <row r="3247" spans="1:39" x14ac:dyDescent="0.2">
      <c r="A3247" s="1" t="s">
        <v>53</v>
      </c>
      <c r="B3247">
        <v>4</v>
      </c>
      <c r="C3247" s="1" t="s">
        <v>2594</v>
      </c>
      <c r="D3247" s="2">
        <v>45925</v>
      </c>
      <c r="E3247" s="1" t="s">
        <v>2595</v>
      </c>
      <c r="F3247" s="1" t="s">
        <v>49</v>
      </c>
      <c r="G3247">
        <v>15</v>
      </c>
      <c r="H3247">
        <v>7</v>
      </c>
      <c r="I3247" t="s">
        <v>49</v>
      </c>
      <c r="J3247">
        <v>200</v>
      </c>
      <c r="K3247" s="1" t="s">
        <v>49</v>
      </c>
      <c r="L3247">
        <v>5</v>
      </c>
      <c r="M3247">
        <v>214.68</v>
      </c>
      <c r="N3247">
        <v>7.5</v>
      </c>
      <c r="Q3247">
        <v>207.18</v>
      </c>
      <c r="R3247" s="1"/>
      <c r="V3247">
        <v>0</v>
      </c>
      <c r="W3247">
        <v>0</v>
      </c>
      <c r="AF3247">
        <v>0</v>
      </c>
      <c r="AG3247">
        <v>0</v>
      </c>
      <c r="AH3247">
        <v>0</v>
      </c>
      <c r="AI3247">
        <v>12</v>
      </c>
      <c r="AJ3247">
        <v>12</v>
      </c>
      <c r="AM3247">
        <v>0</v>
      </c>
    </row>
    <row r="3248" spans="1:39" x14ac:dyDescent="0.2">
      <c r="A3248" s="1" t="s">
        <v>53</v>
      </c>
      <c r="B3248">
        <v>4</v>
      </c>
      <c r="C3248" s="1" t="s">
        <v>2599</v>
      </c>
      <c r="D3248" s="2">
        <v>45925</v>
      </c>
      <c r="E3248" s="1" t="s">
        <v>2595</v>
      </c>
      <c r="F3248" s="1" t="s">
        <v>49</v>
      </c>
      <c r="G3248">
        <v>19</v>
      </c>
      <c r="H3248">
        <v>7</v>
      </c>
      <c r="I3248" t="s">
        <v>49</v>
      </c>
      <c r="J3248">
        <v>200</v>
      </c>
      <c r="K3248" s="1" t="s">
        <v>49</v>
      </c>
      <c r="L3248">
        <v>3</v>
      </c>
      <c r="M3248">
        <v>164.62</v>
      </c>
      <c r="N3248">
        <v>5.6999999999999993</v>
      </c>
      <c r="Q3248">
        <v>158.92000000000002</v>
      </c>
      <c r="R3248" s="1"/>
      <c r="V3248">
        <v>0</v>
      </c>
      <c r="W3248">
        <v>0</v>
      </c>
      <c r="AF3248">
        <v>0</v>
      </c>
      <c r="AG3248">
        <v>0</v>
      </c>
      <c r="AH3248">
        <v>0</v>
      </c>
      <c r="AI3248">
        <v>12</v>
      </c>
      <c r="AJ3248">
        <v>12</v>
      </c>
      <c r="AM3248">
        <v>0</v>
      </c>
    </row>
    <row r="3249" spans="1:39" x14ac:dyDescent="0.2">
      <c r="A3249" s="1" t="s">
        <v>46</v>
      </c>
      <c r="B3249">
        <v>5</v>
      </c>
      <c r="C3249" s="1" t="s">
        <v>2556</v>
      </c>
      <c r="D3249" s="2">
        <v>45925</v>
      </c>
      <c r="E3249" s="1" t="s">
        <v>2374</v>
      </c>
      <c r="F3249" s="1" t="s">
        <v>49</v>
      </c>
      <c r="G3249">
        <v>17</v>
      </c>
      <c r="H3249" t="s">
        <v>735</v>
      </c>
      <c r="I3249" t="s">
        <v>49</v>
      </c>
      <c r="J3249">
        <v>2900</v>
      </c>
      <c r="K3249" s="1" t="s">
        <v>49</v>
      </c>
      <c r="L3249">
        <v>10</v>
      </c>
      <c r="M3249">
        <v>577.78</v>
      </c>
      <c r="N3249">
        <v>17</v>
      </c>
      <c r="Q3249">
        <v>560.78</v>
      </c>
      <c r="R3249" s="1"/>
      <c r="V3249">
        <v>0</v>
      </c>
      <c r="W3249">
        <v>0</v>
      </c>
      <c r="AF3249">
        <v>0</v>
      </c>
      <c r="AG3249">
        <v>0</v>
      </c>
      <c r="AH3249">
        <v>0</v>
      </c>
      <c r="AI3249">
        <v>12</v>
      </c>
      <c r="AJ3249">
        <v>12</v>
      </c>
      <c r="AM3249">
        <v>0</v>
      </c>
    </row>
    <row r="3250" spans="1:39" x14ac:dyDescent="0.2">
      <c r="A3250" s="1" t="s">
        <v>53</v>
      </c>
      <c r="B3250">
        <v>5</v>
      </c>
      <c r="C3250" s="1" t="s">
        <v>2556</v>
      </c>
      <c r="D3250" s="2">
        <v>45925</v>
      </c>
      <c r="E3250" s="1" t="s">
        <v>2374</v>
      </c>
      <c r="F3250" s="1" t="s">
        <v>49</v>
      </c>
      <c r="G3250">
        <v>17</v>
      </c>
      <c r="H3250" t="s">
        <v>735</v>
      </c>
      <c r="I3250" t="s">
        <v>49</v>
      </c>
      <c r="J3250">
        <v>2900</v>
      </c>
      <c r="K3250" s="1" t="s">
        <v>49</v>
      </c>
      <c r="L3250">
        <v>12</v>
      </c>
      <c r="M3250">
        <v>629.17999999999995</v>
      </c>
      <c r="N3250">
        <v>20.399999999999999</v>
      </c>
      <c r="Q3250">
        <v>608.78</v>
      </c>
      <c r="R3250" s="1"/>
      <c r="V3250">
        <v>0</v>
      </c>
      <c r="W3250">
        <v>0</v>
      </c>
      <c r="AF3250">
        <v>0</v>
      </c>
      <c r="AG3250">
        <v>0</v>
      </c>
      <c r="AH3250">
        <v>0</v>
      </c>
      <c r="AI3250">
        <v>12</v>
      </c>
      <c r="AJ3250">
        <v>12</v>
      </c>
      <c r="AM3250">
        <v>0</v>
      </c>
    </row>
    <row r="3251" spans="1:39" x14ac:dyDescent="0.2">
      <c r="A3251" s="1" t="s">
        <v>46</v>
      </c>
      <c r="B3251">
        <v>6</v>
      </c>
      <c r="C3251" s="1" t="s">
        <v>2489</v>
      </c>
      <c r="D3251" s="2">
        <v>45925</v>
      </c>
      <c r="E3251" s="1" t="s">
        <v>2490</v>
      </c>
      <c r="F3251" s="1" t="s">
        <v>49</v>
      </c>
      <c r="G3251">
        <v>17</v>
      </c>
      <c r="H3251" t="s">
        <v>76</v>
      </c>
      <c r="I3251" t="s">
        <v>49</v>
      </c>
      <c r="J3251">
        <v>8000</v>
      </c>
      <c r="K3251" s="1" t="s">
        <v>49</v>
      </c>
      <c r="L3251">
        <v>12</v>
      </c>
      <c r="M3251">
        <v>620.69000000000005</v>
      </c>
      <c r="N3251">
        <v>32.5</v>
      </c>
      <c r="Q3251">
        <v>588.19000000000005</v>
      </c>
      <c r="R3251" s="1"/>
      <c r="V3251">
        <v>0</v>
      </c>
      <c r="W3251">
        <v>0</v>
      </c>
      <c r="AF3251">
        <v>0</v>
      </c>
      <c r="AG3251">
        <v>0</v>
      </c>
      <c r="AH3251">
        <v>0</v>
      </c>
      <c r="AI3251">
        <v>12</v>
      </c>
      <c r="AJ3251">
        <v>12</v>
      </c>
      <c r="AM3251">
        <v>0</v>
      </c>
    </row>
    <row r="3252" spans="1:39" x14ac:dyDescent="0.2">
      <c r="A3252" s="1" t="s">
        <v>53</v>
      </c>
      <c r="B3252">
        <v>6</v>
      </c>
      <c r="C3252" s="1" t="s">
        <v>2489</v>
      </c>
      <c r="D3252" s="2">
        <v>45925</v>
      </c>
      <c r="E3252" s="1" t="s">
        <v>2490</v>
      </c>
      <c r="F3252" s="1" t="s">
        <v>49</v>
      </c>
      <c r="G3252">
        <v>17</v>
      </c>
      <c r="H3252" t="s">
        <v>76</v>
      </c>
      <c r="I3252" t="s">
        <v>49</v>
      </c>
      <c r="J3252">
        <v>8000</v>
      </c>
      <c r="K3252" s="1" t="s">
        <v>49</v>
      </c>
      <c r="L3252">
        <v>8</v>
      </c>
      <c r="M3252">
        <v>426.75</v>
      </c>
      <c r="N3252">
        <v>13.6</v>
      </c>
      <c r="Q3252">
        <v>413.15</v>
      </c>
      <c r="R3252" s="1"/>
      <c r="V3252">
        <v>0</v>
      </c>
      <c r="W3252">
        <v>0</v>
      </c>
      <c r="Z3252">
        <v>240</v>
      </c>
      <c r="AF3252">
        <v>240</v>
      </c>
      <c r="AG3252">
        <v>4</v>
      </c>
      <c r="AH3252">
        <v>4</v>
      </c>
      <c r="AI3252">
        <v>8</v>
      </c>
      <c r="AJ3252">
        <v>12</v>
      </c>
      <c r="AM3252">
        <v>0</v>
      </c>
    </row>
    <row r="3253" spans="1:39" x14ac:dyDescent="0.2">
      <c r="A3253" s="1" t="s">
        <v>46</v>
      </c>
      <c r="B3253">
        <v>1</v>
      </c>
      <c r="C3253" s="1" t="s">
        <v>2574</v>
      </c>
      <c r="D3253" s="2">
        <v>45926</v>
      </c>
      <c r="E3253" s="1" t="s">
        <v>2575</v>
      </c>
      <c r="F3253" s="1" t="s">
        <v>49</v>
      </c>
      <c r="G3253">
        <v>2</v>
      </c>
      <c r="H3253">
        <v>12</v>
      </c>
      <c r="I3253" t="s">
        <v>49</v>
      </c>
      <c r="J3253">
        <v>500</v>
      </c>
      <c r="K3253" s="1" t="s">
        <v>49</v>
      </c>
      <c r="L3253">
        <v>12</v>
      </c>
      <c r="M3253">
        <v>123.18</v>
      </c>
      <c r="N3253">
        <v>2.4000000000000004</v>
      </c>
      <c r="O3253">
        <v>43.5</v>
      </c>
      <c r="Q3253">
        <v>120.78</v>
      </c>
      <c r="R3253" s="1"/>
      <c r="V3253">
        <v>0</v>
      </c>
      <c r="W3253">
        <v>0</v>
      </c>
      <c r="AF3253">
        <v>0</v>
      </c>
      <c r="AG3253">
        <v>0</v>
      </c>
      <c r="AH3253">
        <v>0</v>
      </c>
      <c r="AI3253">
        <v>12</v>
      </c>
      <c r="AJ3253">
        <v>12</v>
      </c>
      <c r="AM3253">
        <v>0</v>
      </c>
    </row>
    <row r="3254" spans="1:39" x14ac:dyDescent="0.2">
      <c r="A3254" s="1" t="s">
        <v>53</v>
      </c>
      <c r="B3254">
        <v>1</v>
      </c>
      <c r="C3254" s="1" t="s">
        <v>2574</v>
      </c>
      <c r="D3254" s="2">
        <v>45926</v>
      </c>
      <c r="E3254" s="1" t="s">
        <v>2575</v>
      </c>
      <c r="F3254" s="1" t="s">
        <v>49</v>
      </c>
      <c r="G3254">
        <v>2</v>
      </c>
      <c r="H3254">
        <v>12</v>
      </c>
      <c r="I3254" t="s">
        <v>49</v>
      </c>
      <c r="J3254">
        <v>500</v>
      </c>
      <c r="K3254" s="1" t="s">
        <v>49</v>
      </c>
      <c r="L3254">
        <v>6</v>
      </c>
      <c r="M3254">
        <v>62.8</v>
      </c>
      <c r="N3254">
        <v>1.2000000000000002</v>
      </c>
      <c r="O3254">
        <v>37.5</v>
      </c>
      <c r="Q3254">
        <v>61.599999999999994</v>
      </c>
      <c r="R3254" s="1"/>
      <c r="V3254">
        <v>0</v>
      </c>
      <c r="W3254">
        <v>0</v>
      </c>
      <c r="AF3254">
        <v>0</v>
      </c>
      <c r="AG3254">
        <v>0</v>
      </c>
      <c r="AH3254">
        <v>0</v>
      </c>
      <c r="AI3254">
        <v>12</v>
      </c>
      <c r="AJ3254">
        <v>12</v>
      </c>
      <c r="AM3254">
        <v>0</v>
      </c>
    </row>
    <row r="3255" spans="1:39" x14ac:dyDescent="0.2">
      <c r="A3255" s="1" t="s">
        <v>53</v>
      </c>
      <c r="B3255">
        <v>1</v>
      </c>
      <c r="C3255" s="1" t="s">
        <v>2596</v>
      </c>
      <c r="D3255" s="2">
        <v>45926</v>
      </c>
      <c r="E3255" s="1" t="s">
        <v>2155</v>
      </c>
      <c r="F3255" s="1" t="s">
        <v>49</v>
      </c>
      <c r="G3255">
        <v>2.5</v>
      </c>
      <c r="H3255" t="s">
        <v>76</v>
      </c>
      <c r="I3255" t="s">
        <v>49</v>
      </c>
      <c r="J3255">
        <v>800</v>
      </c>
      <c r="K3255" s="1" t="s">
        <v>49</v>
      </c>
      <c r="L3255">
        <v>4</v>
      </c>
      <c r="M3255">
        <v>45.7</v>
      </c>
      <c r="N3255">
        <v>10</v>
      </c>
      <c r="Q3255">
        <v>35.700000000000003</v>
      </c>
      <c r="R3255" s="1"/>
      <c r="V3255">
        <v>0</v>
      </c>
      <c r="W3255">
        <v>0</v>
      </c>
      <c r="AF3255">
        <v>0</v>
      </c>
      <c r="AG3255">
        <v>0</v>
      </c>
      <c r="AH3255">
        <v>0</v>
      </c>
      <c r="AI3255">
        <v>12</v>
      </c>
      <c r="AJ3255">
        <v>12</v>
      </c>
      <c r="AM3255">
        <v>0</v>
      </c>
    </row>
    <row r="3256" spans="1:39" x14ac:dyDescent="0.2">
      <c r="A3256" s="1" t="s">
        <v>46</v>
      </c>
      <c r="B3256">
        <v>2</v>
      </c>
      <c r="C3256" s="1" t="s">
        <v>2592</v>
      </c>
      <c r="D3256" s="2">
        <v>45926</v>
      </c>
      <c r="E3256" s="1" t="s">
        <v>2155</v>
      </c>
      <c r="F3256" s="1" t="s">
        <v>49</v>
      </c>
      <c r="G3256">
        <v>4</v>
      </c>
      <c r="H3256" t="s">
        <v>134</v>
      </c>
      <c r="I3256" t="s">
        <v>49</v>
      </c>
      <c r="J3256">
        <v>800</v>
      </c>
      <c r="K3256" s="1" t="s">
        <v>49</v>
      </c>
      <c r="L3256">
        <v>10</v>
      </c>
      <c r="M3256">
        <v>143.38999999999999</v>
      </c>
      <c r="N3256">
        <v>4</v>
      </c>
      <c r="Q3256">
        <v>139.38999999999999</v>
      </c>
      <c r="R3256" s="1"/>
      <c r="V3256">
        <v>0</v>
      </c>
      <c r="W3256">
        <v>0</v>
      </c>
      <c r="AF3256">
        <v>0</v>
      </c>
      <c r="AG3256">
        <v>0</v>
      </c>
      <c r="AH3256">
        <v>0</v>
      </c>
      <c r="AI3256">
        <v>12</v>
      </c>
      <c r="AJ3256">
        <v>12</v>
      </c>
      <c r="AM3256">
        <v>0</v>
      </c>
    </row>
    <row r="3257" spans="1:39" x14ac:dyDescent="0.2">
      <c r="A3257" s="1" t="s">
        <v>53</v>
      </c>
      <c r="B3257">
        <v>2</v>
      </c>
      <c r="C3257" s="1" t="s">
        <v>2592</v>
      </c>
      <c r="D3257" s="2">
        <v>45926</v>
      </c>
      <c r="E3257" s="1" t="s">
        <v>2155</v>
      </c>
      <c r="F3257" s="1" t="s">
        <v>49</v>
      </c>
      <c r="G3257">
        <v>4</v>
      </c>
      <c r="H3257" t="s">
        <v>134</v>
      </c>
      <c r="I3257" t="s">
        <v>49</v>
      </c>
      <c r="J3257">
        <v>800</v>
      </c>
      <c r="K3257" s="1" t="s">
        <v>49</v>
      </c>
      <c r="L3257">
        <v>10</v>
      </c>
      <c r="M3257">
        <v>141.29999999999998</v>
      </c>
      <c r="N3257">
        <v>4</v>
      </c>
      <c r="Q3257">
        <v>137.29999999999998</v>
      </c>
      <c r="R3257" s="1"/>
      <c r="V3257">
        <v>0</v>
      </c>
      <c r="W3257">
        <v>0</v>
      </c>
      <c r="AF3257">
        <v>0</v>
      </c>
      <c r="AG3257">
        <v>0</v>
      </c>
      <c r="AH3257">
        <v>0</v>
      </c>
      <c r="AI3257">
        <v>12</v>
      </c>
      <c r="AJ3257">
        <v>12</v>
      </c>
      <c r="AM3257">
        <v>0</v>
      </c>
    </row>
    <row r="3258" spans="1:39" x14ac:dyDescent="0.2">
      <c r="A3258" s="1" t="s">
        <v>46</v>
      </c>
      <c r="B3258">
        <v>3</v>
      </c>
      <c r="C3258" s="1" t="s">
        <v>2597</v>
      </c>
      <c r="D3258" s="2">
        <v>45926</v>
      </c>
      <c r="E3258" s="1" t="s">
        <v>2360</v>
      </c>
      <c r="F3258" s="1" t="s">
        <v>49</v>
      </c>
      <c r="G3258">
        <v>10</v>
      </c>
      <c r="H3258">
        <v>4.5</v>
      </c>
      <c r="I3258" t="s">
        <v>49</v>
      </c>
      <c r="J3258">
        <v>250</v>
      </c>
      <c r="K3258" s="1" t="s">
        <v>49</v>
      </c>
      <c r="L3258">
        <v>4</v>
      </c>
      <c r="M3258">
        <v>132</v>
      </c>
      <c r="N3258">
        <v>4</v>
      </c>
      <c r="Q3258">
        <v>128</v>
      </c>
      <c r="R3258" s="1"/>
      <c r="V3258">
        <v>0</v>
      </c>
      <c r="W3258">
        <v>0</v>
      </c>
      <c r="AF3258">
        <v>0</v>
      </c>
      <c r="AG3258">
        <v>0</v>
      </c>
      <c r="AH3258">
        <v>0</v>
      </c>
      <c r="AI3258">
        <v>12</v>
      </c>
      <c r="AJ3258">
        <v>12</v>
      </c>
      <c r="AM3258">
        <v>0</v>
      </c>
    </row>
    <row r="3259" spans="1:39" x14ac:dyDescent="0.2">
      <c r="A3259" s="1" t="s">
        <v>46</v>
      </c>
      <c r="B3259">
        <v>3</v>
      </c>
      <c r="C3259" s="1" t="s">
        <v>2598</v>
      </c>
      <c r="D3259" s="2">
        <v>45926</v>
      </c>
      <c r="E3259" s="1" t="s">
        <v>2155</v>
      </c>
      <c r="F3259" s="1" t="s">
        <v>49</v>
      </c>
      <c r="G3259">
        <v>8</v>
      </c>
      <c r="H3259">
        <v>5</v>
      </c>
      <c r="I3259" t="s">
        <v>49</v>
      </c>
      <c r="J3259">
        <v>1000</v>
      </c>
      <c r="K3259" s="1" t="s">
        <v>49</v>
      </c>
      <c r="L3259">
        <v>6</v>
      </c>
      <c r="M3259">
        <v>198.56</v>
      </c>
      <c r="N3259">
        <v>6</v>
      </c>
      <c r="Q3259">
        <v>192.56</v>
      </c>
      <c r="R3259" s="1"/>
      <c r="V3259">
        <v>0</v>
      </c>
      <c r="W3259">
        <v>0</v>
      </c>
      <c r="AF3259">
        <v>0</v>
      </c>
      <c r="AG3259">
        <v>0</v>
      </c>
      <c r="AH3259">
        <v>0</v>
      </c>
      <c r="AI3259">
        <v>12</v>
      </c>
      <c r="AJ3259">
        <v>12</v>
      </c>
      <c r="AM3259">
        <v>0</v>
      </c>
    </row>
    <row r="3260" spans="1:39" x14ac:dyDescent="0.2">
      <c r="A3260" s="1" t="s">
        <v>53</v>
      </c>
      <c r="B3260">
        <v>3</v>
      </c>
      <c r="C3260" s="1" t="s">
        <v>2598</v>
      </c>
      <c r="D3260" s="2">
        <v>45926</v>
      </c>
      <c r="E3260" s="1" t="s">
        <v>2155</v>
      </c>
      <c r="F3260" s="1" t="s">
        <v>49</v>
      </c>
      <c r="G3260">
        <v>8</v>
      </c>
      <c r="H3260">
        <v>5</v>
      </c>
      <c r="I3260" t="s">
        <v>49</v>
      </c>
      <c r="J3260">
        <v>1000</v>
      </c>
      <c r="K3260" s="1" t="s">
        <v>49</v>
      </c>
      <c r="L3260">
        <v>8</v>
      </c>
      <c r="M3260">
        <v>302.46000000000004</v>
      </c>
      <c r="N3260">
        <v>7.2</v>
      </c>
      <c r="Q3260">
        <v>295.26000000000005</v>
      </c>
      <c r="R3260" s="1"/>
      <c r="V3260">
        <v>0</v>
      </c>
      <c r="W3260">
        <v>0</v>
      </c>
      <c r="AF3260">
        <v>0</v>
      </c>
      <c r="AG3260">
        <v>0</v>
      </c>
      <c r="AH3260">
        <v>0</v>
      </c>
      <c r="AI3260">
        <v>12</v>
      </c>
      <c r="AJ3260">
        <v>12</v>
      </c>
      <c r="AM3260">
        <v>0</v>
      </c>
    </row>
    <row r="3261" spans="1:39" x14ac:dyDescent="0.2">
      <c r="A3261" s="1" t="s">
        <v>46</v>
      </c>
      <c r="B3261">
        <v>4</v>
      </c>
      <c r="C3261" s="1" t="s">
        <v>2599</v>
      </c>
      <c r="D3261" s="2">
        <v>45926</v>
      </c>
      <c r="E3261" s="1" t="s">
        <v>2595</v>
      </c>
      <c r="F3261" s="1" t="s">
        <v>49</v>
      </c>
      <c r="G3261">
        <v>19</v>
      </c>
      <c r="H3261">
        <v>7</v>
      </c>
      <c r="I3261" t="s">
        <v>49</v>
      </c>
      <c r="J3261">
        <v>200</v>
      </c>
      <c r="K3261" s="1" t="s">
        <v>49</v>
      </c>
      <c r="L3261">
        <v>1</v>
      </c>
      <c r="M3261">
        <v>71.75</v>
      </c>
      <c r="N3261">
        <v>1.9</v>
      </c>
      <c r="Q3261">
        <v>69.849999999999994</v>
      </c>
      <c r="R3261" s="1"/>
      <c r="S3261">
        <v>60</v>
      </c>
      <c r="V3261">
        <v>60</v>
      </c>
      <c r="W3261">
        <v>1</v>
      </c>
      <c r="AF3261">
        <v>0</v>
      </c>
      <c r="AG3261">
        <v>0</v>
      </c>
      <c r="AH3261">
        <v>1</v>
      </c>
      <c r="AI3261">
        <v>11</v>
      </c>
      <c r="AJ3261">
        <v>12</v>
      </c>
      <c r="AM3261">
        <v>0</v>
      </c>
    </row>
    <row r="3262" spans="1:39" x14ac:dyDescent="0.2">
      <c r="A3262" s="1" t="s">
        <v>46</v>
      </c>
      <c r="B3262">
        <v>4</v>
      </c>
      <c r="C3262" s="1" t="s">
        <v>2600</v>
      </c>
      <c r="D3262" s="2">
        <v>45926</v>
      </c>
      <c r="E3262" s="1" t="s">
        <v>2155</v>
      </c>
      <c r="F3262" s="1" t="s">
        <v>49</v>
      </c>
      <c r="G3262">
        <v>24</v>
      </c>
      <c r="H3262">
        <v>5</v>
      </c>
      <c r="I3262" t="s">
        <v>49</v>
      </c>
      <c r="J3262">
        <v>500</v>
      </c>
      <c r="K3262" s="1" t="s">
        <v>49</v>
      </c>
      <c r="L3262">
        <v>9</v>
      </c>
      <c r="M3262">
        <v>510.66</v>
      </c>
      <c r="N3262">
        <v>23.400000000000002</v>
      </c>
      <c r="Q3262">
        <v>487.26000000000005</v>
      </c>
      <c r="R3262" s="1"/>
      <c r="V3262">
        <v>0</v>
      </c>
      <c r="W3262">
        <v>0</v>
      </c>
      <c r="AF3262">
        <v>0</v>
      </c>
      <c r="AG3262">
        <v>0</v>
      </c>
      <c r="AH3262">
        <v>0</v>
      </c>
      <c r="AI3262">
        <v>12</v>
      </c>
      <c r="AJ3262">
        <v>12</v>
      </c>
      <c r="AM3262">
        <v>0</v>
      </c>
    </row>
    <row r="3263" spans="1:39" x14ac:dyDescent="0.2">
      <c r="A3263" s="1" t="s">
        <v>46</v>
      </c>
      <c r="B3263">
        <v>4</v>
      </c>
      <c r="C3263" s="1" t="s">
        <v>2601</v>
      </c>
      <c r="D3263" s="2">
        <v>45926</v>
      </c>
      <c r="E3263" s="1" t="s">
        <v>2387</v>
      </c>
      <c r="F3263" s="1" t="s">
        <v>49</v>
      </c>
      <c r="G3263">
        <v>26</v>
      </c>
      <c r="H3263" t="s">
        <v>1733</v>
      </c>
      <c r="I3263" t="s">
        <v>49</v>
      </c>
      <c r="J3263">
        <v>120</v>
      </c>
      <c r="K3263" s="1" t="s">
        <v>49</v>
      </c>
      <c r="L3263">
        <v>2</v>
      </c>
      <c r="M3263">
        <v>132.13999999999999</v>
      </c>
      <c r="N3263">
        <v>6</v>
      </c>
      <c r="Q3263">
        <v>126.13999999999999</v>
      </c>
      <c r="R3263" s="1"/>
      <c r="V3263">
        <v>0</v>
      </c>
      <c r="W3263">
        <v>0</v>
      </c>
      <c r="AF3263">
        <v>0</v>
      </c>
      <c r="AG3263">
        <v>0</v>
      </c>
      <c r="AH3263">
        <v>0</v>
      </c>
      <c r="AI3263">
        <v>12</v>
      </c>
      <c r="AJ3263">
        <v>12</v>
      </c>
      <c r="AM3263">
        <v>0</v>
      </c>
    </row>
    <row r="3264" spans="1:39" x14ac:dyDescent="0.2">
      <c r="A3264" s="1" t="s">
        <v>53</v>
      </c>
      <c r="B3264">
        <v>4</v>
      </c>
      <c r="C3264" s="1" t="s">
        <v>2600</v>
      </c>
      <c r="D3264" s="2">
        <v>45926</v>
      </c>
      <c r="E3264" s="1" t="s">
        <v>2155</v>
      </c>
      <c r="F3264" s="1" t="s">
        <v>49</v>
      </c>
      <c r="G3264">
        <v>24</v>
      </c>
      <c r="H3264">
        <v>5</v>
      </c>
      <c r="I3264" t="s">
        <v>49</v>
      </c>
      <c r="J3264">
        <v>500</v>
      </c>
      <c r="K3264" s="1" t="s">
        <v>49</v>
      </c>
      <c r="L3264">
        <v>2</v>
      </c>
      <c r="M3264">
        <v>114.17</v>
      </c>
      <c r="N3264">
        <v>5.2</v>
      </c>
      <c r="Q3264">
        <v>108.97</v>
      </c>
      <c r="R3264" s="1"/>
      <c r="V3264">
        <v>0</v>
      </c>
      <c r="W3264">
        <v>0</v>
      </c>
      <c r="AF3264">
        <v>0</v>
      </c>
      <c r="AG3264">
        <v>0</v>
      </c>
      <c r="AH3264">
        <v>0</v>
      </c>
      <c r="AI3264">
        <v>12</v>
      </c>
      <c r="AJ3264">
        <v>12</v>
      </c>
      <c r="AM3264">
        <v>0</v>
      </c>
    </row>
    <row r="3265" spans="1:39" x14ac:dyDescent="0.2">
      <c r="A3265" s="1" t="s">
        <v>53</v>
      </c>
      <c r="B3265">
        <v>4</v>
      </c>
      <c r="C3265" s="1" t="s">
        <v>2602</v>
      </c>
      <c r="D3265" s="2">
        <v>45926</v>
      </c>
      <c r="E3265" s="1" t="s">
        <v>851</v>
      </c>
      <c r="F3265" s="1" t="s">
        <v>49</v>
      </c>
      <c r="G3265">
        <v>24</v>
      </c>
      <c r="H3265" t="s">
        <v>134</v>
      </c>
      <c r="I3265" t="s">
        <v>49</v>
      </c>
      <c r="J3265">
        <v>250</v>
      </c>
      <c r="K3265" s="1" t="s">
        <v>49</v>
      </c>
      <c r="L3265">
        <v>11</v>
      </c>
      <c r="M3265">
        <v>590.2399999999999</v>
      </c>
      <c r="N3265">
        <v>28.82</v>
      </c>
      <c r="Q3265">
        <v>561.41999999999985</v>
      </c>
      <c r="R3265" s="1"/>
      <c r="V3265">
        <v>0</v>
      </c>
      <c r="W3265">
        <v>0</v>
      </c>
      <c r="AF3265">
        <v>0</v>
      </c>
      <c r="AG3265">
        <v>0</v>
      </c>
      <c r="AH3265">
        <v>0</v>
      </c>
      <c r="AI3265">
        <v>12</v>
      </c>
      <c r="AJ3265">
        <v>12</v>
      </c>
      <c r="AM3265">
        <v>0</v>
      </c>
    </row>
    <row r="3266" spans="1:39" x14ac:dyDescent="0.2">
      <c r="A3266" s="1" t="s">
        <v>46</v>
      </c>
      <c r="B3266">
        <v>5</v>
      </c>
      <c r="C3266" s="1" t="s">
        <v>2556</v>
      </c>
      <c r="D3266" s="2">
        <v>45926</v>
      </c>
      <c r="E3266" s="1" t="s">
        <v>2374</v>
      </c>
      <c r="F3266" s="1" t="s">
        <v>49</v>
      </c>
      <c r="G3266">
        <v>17</v>
      </c>
      <c r="H3266" t="s">
        <v>735</v>
      </c>
      <c r="I3266" t="s">
        <v>49</v>
      </c>
      <c r="J3266">
        <v>2900</v>
      </c>
      <c r="K3266" s="1" t="s">
        <v>49</v>
      </c>
      <c r="L3266">
        <v>3</v>
      </c>
      <c r="M3266">
        <v>171.54</v>
      </c>
      <c r="N3266">
        <v>5.0999999999999996</v>
      </c>
      <c r="Q3266">
        <v>166.44</v>
      </c>
      <c r="R3266" s="1"/>
      <c r="S3266">
        <v>30</v>
      </c>
      <c r="V3266">
        <v>30</v>
      </c>
      <c r="W3266">
        <v>0.5</v>
      </c>
      <c r="AF3266">
        <v>0</v>
      </c>
      <c r="AG3266">
        <v>0</v>
      </c>
      <c r="AH3266">
        <v>0.5</v>
      </c>
      <c r="AI3266">
        <v>11.5</v>
      </c>
      <c r="AJ3266">
        <v>12</v>
      </c>
      <c r="AM3266">
        <v>0</v>
      </c>
    </row>
    <row r="3267" spans="1:39" x14ac:dyDescent="0.2">
      <c r="A3267" s="1" t="s">
        <v>46</v>
      </c>
      <c r="B3267">
        <v>5</v>
      </c>
      <c r="C3267" s="1" t="s">
        <v>2603</v>
      </c>
      <c r="D3267" s="2">
        <v>45926</v>
      </c>
      <c r="E3267" s="1" t="s">
        <v>2360</v>
      </c>
      <c r="F3267" s="1" t="s">
        <v>49</v>
      </c>
      <c r="G3267">
        <v>10</v>
      </c>
      <c r="H3267">
        <v>4.5</v>
      </c>
      <c r="I3267" t="s">
        <v>49</v>
      </c>
      <c r="J3267">
        <v>250</v>
      </c>
      <c r="K3267" s="1" t="s">
        <v>49</v>
      </c>
      <c r="L3267">
        <v>6</v>
      </c>
      <c r="M3267">
        <v>266.81000000000006</v>
      </c>
      <c r="N3267">
        <v>6</v>
      </c>
      <c r="Q3267">
        <v>260.81000000000006</v>
      </c>
      <c r="R3267" s="1"/>
      <c r="V3267">
        <v>0</v>
      </c>
      <c r="W3267">
        <v>0</v>
      </c>
      <c r="AF3267">
        <v>0</v>
      </c>
      <c r="AG3267">
        <v>0</v>
      </c>
      <c r="AH3267">
        <v>0</v>
      </c>
      <c r="AI3267">
        <v>12</v>
      </c>
      <c r="AJ3267">
        <v>12</v>
      </c>
      <c r="AM3267">
        <v>0</v>
      </c>
    </row>
    <row r="3268" spans="1:39" x14ac:dyDescent="0.2">
      <c r="A3268" s="1" t="s">
        <v>53</v>
      </c>
      <c r="B3268">
        <v>5</v>
      </c>
      <c r="C3268" s="1" t="s">
        <v>2603</v>
      </c>
      <c r="D3268" s="2">
        <v>45926</v>
      </c>
      <c r="E3268" s="1" t="s">
        <v>2360</v>
      </c>
      <c r="F3268" s="1" t="s">
        <v>49</v>
      </c>
      <c r="G3268">
        <v>10</v>
      </c>
      <c r="H3268">
        <v>4.5</v>
      </c>
      <c r="I3268" t="s">
        <v>49</v>
      </c>
      <c r="J3268">
        <v>250</v>
      </c>
      <c r="K3268" s="1" t="s">
        <v>49</v>
      </c>
      <c r="L3268">
        <v>11</v>
      </c>
      <c r="M3268">
        <v>435.65000000000003</v>
      </c>
      <c r="N3268">
        <v>11</v>
      </c>
      <c r="Q3268">
        <v>424.65000000000003</v>
      </c>
      <c r="R3268" s="1"/>
      <c r="V3268">
        <v>0</v>
      </c>
      <c r="W3268">
        <v>0</v>
      </c>
      <c r="Y3268">
        <v>20</v>
      </c>
      <c r="AF3268">
        <v>20</v>
      </c>
      <c r="AG3268">
        <v>0.33333333333333331</v>
      </c>
      <c r="AH3268">
        <v>0.33333333333333331</v>
      </c>
      <c r="AI3268">
        <v>11.666666666666666</v>
      </c>
      <c r="AJ3268">
        <v>12</v>
      </c>
      <c r="AM3268">
        <v>0</v>
      </c>
    </row>
    <row r="3269" spans="1:39" x14ac:dyDescent="0.2">
      <c r="A3269" s="1" t="s">
        <v>53</v>
      </c>
      <c r="B3269">
        <v>5</v>
      </c>
      <c r="C3269" s="1" t="s">
        <v>2604</v>
      </c>
      <c r="D3269" s="2">
        <v>45926</v>
      </c>
      <c r="E3269" s="1" t="s">
        <v>2605</v>
      </c>
      <c r="F3269" s="1" t="s">
        <v>49</v>
      </c>
      <c r="G3269">
        <v>10</v>
      </c>
      <c r="H3269">
        <v>8</v>
      </c>
      <c r="I3269" t="s">
        <v>49</v>
      </c>
      <c r="J3269">
        <v>100</v>
      </c>
      <c r="K3269" s="1" t="s">
        <v>49</v>
      </c>
      <c r="L3269">
        <v>1</v>
      </c>
      <c r="M3269">
        <v>29.79</v>
      </c>
      <c r="N3269">
        <v>1</v>
      </c>
      <c r="Q3269">
        <v>28.79</v>
      </c>
      <c r="R3269" s="1"/>
      <c r="V3269">
        <v>0</v>
      </c>
      <c r="W3269">
        <v>0</v>
      </c>
      <c r="AF3269">
        <v>0</v>
      </c>
      <c r="AG3269">
        <v>0</v>
      </c>
      <c r="AH3269">
        <v>0</v>
      </c>
      <c r="AI3269">
        <v>12</v>
      </c>
      <c r="AJ3269">
        <v>12</v>
      </c>
      <c r="AM3269">
        <v>0</v>
      </c>
    </row>
    <row r="3270" spans="1:39" x14ac:dyDescent="0.2">
      <c r="A3270" s="1" t="s">
        <v>46</v>
      </c>
      <c r="B3270">
        <v>6</v>
      </c>
      <c r="C3270" s="1" t="s">
        <v>2489</v>
      </c>
      <c r="D3270" s="2">
        <v>45926</v>
      </c>
      <c r="E3270" s="1" t="s">
        <v>2490</v>
      </c>
      <c r="F3270" s="1" t="s">
        <v>49</v>
      </c>
      <c r="G3270">
        <v>17</v>
      </c>
      <c r="H3270" t="s">
        <v>76</v>
      </c>
      <c r="I3270" t="s">
        <v>49</v>
      </c>
      <c r="J3270">
        <v>8000</v>
      </c>
      <c r="K3270" s="1" t="s">
        <v>49</v>
      </c>
      <c r="L3270">
        <v>12</v>
      </c>
      <c r="M3270">
        <v>625.69999999999993</v>
      </c>
      <c r="N3270">
        <v>20.399999999999999</v>
      </c>
      <c r="Q3270">
        <v>605.29999999999995</v>
      </c>
      <c r="R3270" s="1"/>
      <c r="V3270">
        <v>0</v>
      </c>
      <c r="W3270">
        <v>0</v>
      </c>
      <c r="AF3270">
        <v>0</v>
      </c>
      <c r="AG3270">
        <v>0</v>
      </c>
      <c r="AH3270">
        <v>0</v>
      </c>
      <c r="AI3270">
        <v>12</v>
      </c>
      <c r="AJ3270">
        <v>12</v>
      </c>
      <c r="AM3270">
        <v>0</v>
      </c>
    </row>
    <row r="3271" spans="1:39" x14ac:dyDescent="0.2">
      <c r="A3271" s="1" t="s">
        <v>53</v>
      </c>
      <c r="B3271">
        <v>6</v>
      </c>
      <c r="C3271" s="1" t="s">
        <v>2489</v>
      </c>
      <c r="D3271" s="2">
        <v>45926</v>
      </c>
      <c r="E3271" s="1" t="s">
        <v>2490</v>
      </c>
      <c r="F3271" s="1" t="s">
        <v>49</v>
      </c>
      <c r="G3271">
        <v>17</v>
      </c>
      <c r="H3271" t="s">
        <v>76</v>
      </c>
      <c r="I3271" t="s">
        <v>49</v>
      </c>
      <c r="J3271">
        <v>8000</v>
      </c>
      <c r="K3271" s="1" t="s">
        <v>49</v>
      </c>
      <c r="L3271">
        <v>12</v>
      </c>
      <c r="M3271">
        <v>624.09999999999991</v>
      </c>
      <c r="N3271">
        <v>20.399999999999999</v>
      </c>
      <c r="Q3271">
        <v>603.69999999999993</v>
      </c>
      <c r="R3271" s="1"/>
      <c r="V3271">
        <v>0</v>
      </c>
      <c r="W3271">
        <v>0</v>
      </c>
      <c r="AC3271">
        <v>30</v>
      </c>
      <c r="AF3271">
        <v>30</v>
      </c>
      <c r="AG3271">
        <v>0.5</v>
      </c>
      <c r="AH3271">
        <v>0.5</v>
      </c>
      <c r="AI3271">
        <v>11.5</v>
      </c>
      <c r="AJ3271">
        <v>12</v>
      </c>
      <c r="AM3271">
        <v>0</v>
      </c>
    </row>
    <row r="3272" spans="1:39" x14ac:dyDescent="0.2">
      <c r="A3272" s="1" t="s">
        <v>46</v>
      </c>
      <c r="B3272">
        <v>1</v>
      </c>
      <c r="C3272" s="1" t="s">
        <v>2596</v>
      </c>
      <c r="D3272" s="2">
        <v>45927</v>
      </c>
      <c r="E3272" s="1" t="s">
        <v>2155</v>
      </c>
      <c r="F3272" s="1" t="s">
        <v>49</v>
      </c>
      <c r="G3272">
        <v>2.5</v>
      </c>
      <c r="H3272" t="s">
        <v>76</v>
      </c>
      <c r="I3272" t="s">
        <v>49</v>
      </c>
      <c r="J3272">
        <v>800</v>
      </c>
      <c r="K3272" s="1" t="s">
        <v>49</v>
      </c>
      <c r="L3272">
        <v>10</v>
      </c>
      <c r="M3272">
        <v>106.77</v>
      </c>
      <c r="N3272">
        <v>2</v>
      </c>
      <c r="Q3272">
        <v>104.77</v>
      </c>
      <c r="R3272" s="1"/>
      <c r="V3272">
        <v>0</v>
      </c>
      <c r="W3272">
        <v>0</v>
      </c>
      <c r="AF3272">
        <v>0</v>
      </c>
      <c r="AG3272">
        <v>0</v>
      </c>
      <c r="AH3272">
        <v>0</v>
      </c>
      <c r="AI3272">
        <v>12</v>
      </c>
      <c r="AJ3272">
        <v>12</v>
      </c>
      <c r="AM3272">
        <v>0</v>
      </c>
    </row>
    <row r="3273" spans="1:39" x14ac:dyDescent="0.2">
      <c r="A3273" s="1" t="s">
        <v>53</v>
      </c>
      <c r="B3273">
        <v>1</v>
      </c>
      <c r="C3273" s="1" t="s">
        <v>2596</v>
      </c>
      <c r="D3273" s="2">
        <v>45927</v>
      </c>
      <c r="E3273" s="1" t="s">
        <v>2155</v>
      </c>
      <c r="F3273" s="1" t="s">
        <v>49</v>
      </c>
      <c r="G3273">
        <v>2.5</v>
      </c>
      <c r="H3273" t="s">
        <v>76</v>
      </c>
      <c r="I3273" t="s">
        <v>49</v>
      </c>
      <c r="J3273">
        <v>800</v>
      </c>
      <c r="K3273" s="1" t="s">
        <v>49</v>
      </c>
      <c r="L3273">
        <v>9</v>
      </c>
      <c r="M3273">
        <v>121.5</v>
      </c>
      <c r="N3273">
        <v>1.8</v>
      </c>
      <c r="Q3273">
        <v>119.7</v>
      </c>
      <c r="R3273" s="1"/>
      <c r="V3273">
        <v>0</v>
      </c>
      <c r="W3273">
        <v>0</v>
      </c>
      <c r="AF3273">
        <v>0</v>
      </c>
      <c r="AG3273">
        <v>0</v>
      </c>
      <c r="AH3273">
        <v>0</v>
      </c>
      <c r="AI3273">
        <v>12</v>
      </c>
      <c r="AJ3273">
        <v>12</v>
      </c>
      <c r="AM3273">
        <v>0</v>
      </c>
    </row>
    <row r="3274" spans="1:39" x14ac:dyDescent="0.2">
      <c r="A3274" s="1" t="s">
        <v>46</v>
      </c>
      <c r="B3274">
        <v>2</v>
      </c>
      <c r="C3274" s="1" t="s">
        <v>2592</v>
      </c>
      <c r="D3274" s="2">
        <v>45927</v>
      </c>
      <c r="E3274" s="1" t="s">
        <v>2155</v>
      </c>
      <c r="F3274" s="1" t="s">
        <v>49</v>
      </c>
      <c r="G3274">
        <v>4</v>
      </c>
      <c r="H3274" t="s">
        <v>134</v>
      </c>
      <c r="I3274" t="s">
        <v>49</v>
      </c>
      <c r="J3274">
        <v>800</v>
      </c>
      <c r="K3274" s="1" t="s">
        <v>49</v>
      </c>
      <c r="L3274">
        <v>3</v>
      </c>
      <c r="M3274">
        <v>50.03</v>
      </c>
      <c r="N3274">
        <v>1.2000000000000002</v>
      </c>
      <c r="Q3274">
        <v>48.83</v>
      </c>
      <c r="R3274" s="1"/>
      <c r="V3274">
        <v>0</v>
      </c>
      <c r="W3274">
        <v>0</v>
      </c>
      <c r="Z3274">
        <v>495</v>
      </c>
      <c r="AF3274">
        <v>495</v>
      </c>
      <c r="AG3274">
        <v>8.25</v>
      </c>
      <c r="AH3274">
        <v>8.25</v>
      </c>
      <c r="AI3274">
        <v>3.75</v>
      </c>
      <c r="AJ3274">
        <v>12</v>
      </c>
      <c r="AM3274">
        <v>0</v>
      </c>
    </row>
    <row r="3275" spans="1:39" x14ac:dyDescent="0.2">
      <c r="A3275" s="1" t="s">
        <v>53</v>
      </c>
      <c r="B3275">
        <v>2</v>
      </c>
      <c r="C3275" s="1" t="s">
        <v>2592</v>
      </c>
      <c r="D3275" s="2">
        <v>45927</v>
      </c>
      <c r="E3275" s="1" t="s">
        <v>2155</v>
      </c>
      <c r="F3275" s="1" t="s">
        <v>49</v>
      </c>
      <c r="G3275">
        <v>4</v>
      </c>
      <c r="H3275" t="s">
        <v>134</v>
      </c>
      <c r="I3275" t="s">
        <v>49</v>
      </c>
      <c r="J3275">
        <v>800</v>
      </c>
      <c r="K3275" s="1" t="s">
        <v>49</v>
      </c>
      <c r="L3275">
        <v>9</v>
      </c>
      <c r="M3275">
        <v>158.19</v>
      </c>
      <c r="N3275">
        <v>3.6</v>
      </c>
      <c r="Q3275">
        <v>154.59</v>
      </c>
      <c r="R3275" s="1"/>
      <c r="V3275">
        <v>0</v>
      </c>
      <c r="W3275">
        <v>0</v>
      </c>
      <c r="AF3275">
        <v>0</v>
      </c>
      <c r="AG3275">
        <v>0</v>
      </c>
      <c r="AH3275">
        <v>0</v>
      </c>
      <c r="AI3275">
        <v>12</v>
      </c>
      <c r="AJ3275">
        <v>12</v>
      </c>
      <c r="AM3275">
        <v>0</v>
      </c>
    </row>
    <row r="3276" spans="1:39" x14ac:dyDescent="0.2">
      <c r="A3276" s="1" t="s">
        <v>46</v>
      </c>
      <c r="B3276">
        <v>3</v>
      </c>
      <c r="C3276" s="1" t="s">
        <v>2598</v>
      </c>
      <c r="D3276" s="2">
        <v>45927</v>
      </c>
      <c r="E3276" s="1" t="s">
        <v>2155</v>
      </c>
      <c r="F3276" s="1" t="s">
        <v>49</v>
      </c>
      <c r="G3276">
        <v>8</v>
      </c>
      <c r="H3276">
        <v>5</v>
      </c>
      <c r="I3276" t="s">
        <v>49</v>
      </c>
      <c r="J3276">
        <v>1000</v>
      </c>
      <c r="K3276" s="1" t="s">
        <v>49</v>
      </c>
      <c r="L3276">
        <v>9</v>
      </c>
      <c r="M3276">
        <v>286.99</v>
      </c>
      <c r="N3276">
        <v>7.2</v>
      </c>
      <c r="Q3276">
        <v>279.79000000000002</v>
      </c>
      <c r="R3276" s="1"/>
      <c r="V3276">
        <v>0</v>
      </c>
      <c r="W3276">
        <v>0</v>
      </c>
      <c r="AF3276">
        <v>0</v>
      </c>
      <c r="AG3276">
        <v>0</v>
      </c>
      <c r="AH3276">
        <v>0</v>
      </c>
      <c r="AI3276">
        <v>12</v>
      </c>
      <c r="AJ3276">
        <v>12</v>
      </c>
      <c r="AM3276">
        <v>0</v>
      </c>
    </row>
    <row r="3277" spans="1:39" x14ac:dyDescent="0.2">
      <c r="A3277" s="1" t="s">
        <v>53</v>
      </c>
      <c r="B3277">
        <v>3</v>
      </c>
      <c r="C3277" s="1" t="s">
        <v>2598</v>
      </c>
      <c r="D3277" s="2">
        <v>45927</v>
      </c>
      <c r="E3277" s="1" t="s">
        <v>2155</v>
      </c>
      <c r="F3277" s="1" t="s">
        <v>49</v>
      </c>
      <c r="G3277">
        <v>8</v>
      </c>
      <c r="H3277">
        <v>5</v>
      </c>
      <c r="I3277" t="s">
        <v>49</v>
      </c>
      <c r="J3277">
        <v>1000</v>
      </c>
      <c r="K3277" s="1" t="s">
        <v>49</v>
      </c>
      <c r="L3277">
        <v>8</v>
      </c>
      <c r="M3277">
        <v>321.25</v>
      </c>
      <c r="N3277">
        <v>6.4</v>
      </c>
      <c r="Q3277">
        <v>314.85000000000002</v>
      </c>
      <c r="R3277" s="1"/>
      <c r="S3277">
        <v>20</v>
      </c>
      <c r="V3277">
        <v>20</v>
      </c>
      <c r="W3277">
        <v>0.33333333333333331</v>
      </c>
      <c r="AF3277">
        <v>0</v>
      </c>
      <c r="AG3277">
        <v>0</v>
      </c>
      <c r="AH3277">
        <v>0.33333333333333331</v>
      </c>
      <c r="AI3277">
        <v>11.666666666666666</v>
      </c>
      <c r="AJ3277">
        <v>12</v>
      </c>
      <c r="AM3277">
        <v>0</v>
      </c>
    </row>
    <row r="3278" spans="1:39" x14ac:dyDescent="0.2">
      <c r="A3278" s="1" t="s">
        <v>53</v>
      </c>
      <c r="B3278">
        <v>3</v>
      </c>
      <c r="C3278" s="1" t="s">
        <v>2653</v>
      </c>
      <c r="D3278" s="2">
        <v>45927</v>
      </c>
      <c r="E3278" s="1" t="s">
        <v>2155</v>
      </c>
      <c r="F3278" s="1" t="s">
        <v>49</v>
      </c>
      <c r="G3278">
        <v>7</v>
      </c>
      <c r="H3278">
        <v>5</v>
      </c>
      <c r="I3278" t="s">
        <v>49</v>
      </c>
      <c r="J3278">
        <v>500</v>
      </c>
      <c r="K3278" s="1" t="s">
        <v>49</v>
      </c>
      <c r="L3278">
        <v>1</v>
      </c>
      <c r="M3278">
        <v>28.7</v>
      </c>
      <c r="N3278">
        <v>0.7</v>
      </c>
      <c r="Q3278">
        <v>28</v>
      </c>
      <c r="R3278" s="1"/>
      <c r="V3278">
        <v>0</v>
      </c>
      <c r="W3278">
        <v>0</v>
      </c>
      <c r="AF3278">
        <v>0</v>
      </c>
      <c r="AG3278">
        <v>0</v>
      </c>
      <c r="AH3278">
        <v>0</v>
      </c>
      <c r="AI3278">
        <v>12</v>
      </c>
      <c r="AJ3278">
        <v>12</v>
      </c>
      <c r="AM3278">
        <v>0</v>
      </c>
    </row>
    <row r="3279" spans="1:39" x14ac:dyDescent="0.2">
      <c r="A3279" s="1" t="s">
        <v>46</v>
      </c>
      <c r="B3279">
        <v>4</v>
      </c>
      <c r="C3279" s="1" t="s">
        <v>2602</v>
      </c>
      <c r="D3279" s="2">
        <v>45927</v>
      </c>
      <c r="E3279" s="1" t="s">
        <v>851</v>
      </c>
      <c r="F3279" s="1" t="s">
        <v>49</v>
      </c>
      <c r="G3279">
        <v>24</v>
      </c>
      <c r="H3279" t="s">
        <v>134</v>
      </c>
      <c r="I3279" t="s">
        <v>49</v>
      </c>
      <c r="J3279">
        <v>250</v>
      </c>
      <c r="K3279" s="1" t="s">
        <v>49</v>
      </c>
      <c r="L3279">
        <v>12</v>
      </c>
      <c r="M3279">
        <v>764</v>
      </c>
      <c r="N3279">
        <v>31.200000000000003</v>
      </c>
      <c r="O3279">
        <v>35</v>
      </c>
      <c r="Q3279">
        <v>732.8</v>
      </c>
      <c r="R3279" s="1"/>
      <c r="V3279">
        <v>0</v>
      </c>
      <c r="W3279">
        <v>0</v>
      </c>
      <c r="AF3279">
        <v>0</v>
      </c>
      <c r="AG3279">
        <v>0</v>
      </c>
      <c r="AH3279">
        <v>0</v>
      </c>
      <c r="AI3279">
        <v>12</v>
      </c>
      <c r="AJ3279">
        <v>12</v>
      </c>
      <c r="AM3279">
        <v>0</v>
      </c>
    </row>
    <row r="3280" spans="1:39" x14ac:dyDescent="0.2">
      <c r="A3280" s="1" t="s">
        <v>53</v>
      </c>
      <c r="B3280">
        <v>4</v>
      </c>
      <c r="C3280" s="1" t="s">
        <v>2602</v>
      </c>
      <c r="D3280" s="2">
        <v>45927</v>
      </c>
      <c r="E3280" s="1" t="s">
        <v>851</v>
      </c>
      <c r="F3280" s="1" t="s">
        <v>49</v>
      </c>
      <c r="G3280">
        <v>24</v>
      </c>
      <c r="H3280" t="s">
        <v>134</v>
      </c>
      <c r="I3280" t="s">
        <v>49</v>
      </c>
      <c r="J3280">
        <v>250</v>
      </c>
      <c r="K3280" s="1" t="s">
        <v>49</v>
      </c>
      <c r="L3280">
        <v>11</v>
      </c>
      <c r="M3280">
        <v>607.20999999999992</v>
      </c>
      <c r="N3280">
        <v>26.4</v>
      </c>
      <c r="O3280">
        <v>21</v>
      </c>
      <c r="Q3280">
        <v>580.80999999999995</v>
      </c>
      <c r="R3280" s="1"/>
      <c r="V3280">
        <v>0</v>
      </c>
      <c r="W3280">
        <v>0</v>
      </c>
      <c r="AF3280">
        <v>0</v>
      </c>
      <c r="AG3280">
        <v>0</v>
      </c>
      <c r="AH3280">
        <v>0</v>
      </c>
      <c r="AI3280">
        <v>12</v>
      </c>
      <c r="AJ3280">
        <v>12</v>
      </c>
      <c r="AM3280">
        <v>0</v>
      </c>
    </row>
    <row r="3281" spans="1:41" x14ac:dyDescent="0.2">
      <c r="A3281" s="1" t="s">
        <v>53</v>
      </c>
      <c r="B3281">
        <v>4</v>
      </c>
      <c r="C3281" s="1" t="s">
        <v>2654</v>
      </c>
      <c r="D3281" s="2">
        <v>45927</v>
      </c>
      <c r="E3281" s="1" t="s">
        <v>2155</v>
      </c>
      <c r="F3281" s="1" t="s">
        <v>49</v>
      </c>
      <c r="G3281">
        <v>28</v>
      </c>
      <c r="H3281">
        <v>5</v>
      </c>
      <c r="I3281" t="s">
        <v>49</v>
      </c>
      <c r="J3281">
        <v>500</v>
      </c>
      <c r="K3281" s="1" t="s">
        <v>49</v>
      </c>
      <c r="L3281">
        <v>1</v>
      </c>
      <c r="M3281">
        <v>45.9</v>
      </c>
      <c r="N3281">
        <v>2.8</v>
      </c>
      <c r="Q3281">
        <v>43.1</v>
      </c>
      <c r="R3281" s="1"/>
      <c r="V3281">
        <v>0</v>
      </c>
      <c r="W3281">
        <v>0</v>
      </c>
      <c r="AF3281">
        <v>0</v>
      </c>
      <c r="AG3281">
        <v>0</v>
      </c>
      <c r="AH3281">
        <v>0</v>
      </c>
      <c r="AI3281">
        <v>12</v>
      </c>
      <c r="AJ3281">
        <v>12</v>
      </c>
      <c r="AM3281">
        <v>0</v>
      </c>
    </row>
    <row r="3282" spans="1:41" x14ac:dyDescent="0.2">
      <c r="A3282" s="1" t="s">
        <v>46</v>
      </c>
      <c r="B3282">
        <v>5</v>
      </c>
      <c r="C3282" s="1" t="s">
        <v>2604</v>
      </c>
      <c r="D3282" s="2">
        <v>45927</v>
      </c>
      <c r="E3282" s="1" t="s">
        <v>2605</v>
      </c>
      <c r="F3282" s="1" t="s">
        <v>49</v>
      </c>
      <c r="G3282">
        <v>10</v>
      </c>
      <c r="H3282">
        <v>8</v>
      </c>
      <c r="I3282" t="s">
        <v>49</v>
      </c>
      <c r="J3282">
        <v>100</v>
      </c>
      <c r="K3282" s="1" t="s">
        <v>49</v>
      </c>
      <c r="L3282">
        <v>3</v>
      </c>
      <c r="M3282">
        <v>86.14</v>
      </c>
      <c r="N3282">
        <v>3.3000000000000003</v>
      </c>
      <c r="Q3282">
        <v>82.84</v>
      </c>
      <c r="R3282" s="1"/>
      <c r="S3282">
        <v>30</v>
      </c>
      <c r="V3282">
        <v>30</v>
      </c>
      <c r="W3282">
        <v>0.5</v>
      </c>
      <c r="AF3282">
        <v>0</v>
      </c>
      <c r="AG3282">
        <v>0</v>
      </c>
      <c r="AH3282">
        <v>0.5</v>
      </c>
      <c r="AI3282">
        <v>11.5</v>
      </c>
      <c r="AJ3282">
        <v>12</v>
      </c>
      <c r="AM3282">
        <v>0</v>
      </c>
    </row>
    <row r="3283" spans="1:41" x14ac:dyDescent="0.2">
      <c r="A3283" s="1" t="s">
        <v>46</v>
      </c>
      <c r="B3283">
        <v>5</v>
      </c>
      <c r="C3283" s="1" t="s">
        <v>2655</v>
      </c>
      <c r="D3283" s="2">
        <v>45927</v>
      </c>
      <c r="E3283" s="1" t="s">
        <v>664</v>
      </c>
      <c r="F3283" s="1" t="s">
        <v>49</v>
      </c>
      <c r="G3283" t="s">
        <v>2247</v>
      </c>
      <c r="H3283">
        <v>6.5</v>
      </c>
      <c r="I3283" t="s">
        <v>49</v>
      </c>
      <c r="J3283">
        <v>500</v>
      </c>
      <c r="K3283" s="1" t="s">
        <v>49</v>
      </c>
      <c r="L3283">
        <v>9</v>
      </c>
      <c r="M3283">
        <v>431.21000000000004</v>
      </c>
      <c r="N3283">
        <v>12.15</v>
      </c>
      <c r="Q3283">
        <v>419.06000000000006</v>
      </c>
      <c r="R3283" s="1"/>
      <c r="V3283">
        <v>0</v>
      </c>
      <c r="W3283">
        <v>0</v>
      </c>
      <c r="AF3283">
        <v>0</v>
      </c>
      <c r="AG3283">
        <v>0</v>
      </c>
      <c r="AH3283">
        <v>0</v>
      </c>
      <c r="AI3283">
        <v>12</v>
      </c>
      <c r="AJ3283">
        <v>12</v>
      </c>
      <c r="AM3283">
        <v>0</v>
      </c>
    </row>
    <row r="3284" spans="1:41" x14ac:dyDescent="0.2">
      <c r="A3284" s="1" t="s">
        <v>53</v>
      </c>
      <c r="B3284">
        <v>5</v>
      </c>
      <c r="C3284" s="1" t="s">
        <v>2655</v>
      </c>
      <c r="D3284" s="2">
        <v>45927</v>
      </c>
      <c r="E3284" s="1" t="s">
        <v>664</v>
      </c>
      <c r="F3284" s="1" t="s">
        <v>49</v>
      </c>
      <c r="G3284" t="s">
        <v>2247</v>
      </c>
      <c r="H3284">
        <v>6.5</v>
      </c>
      <c r="I3284" t="s">
        <v>49</v>
      </c>
      <c r="J3284">
        <v>500</v>
      </c>
      <c r="K3284" s="1" t="s">
        <v>49</v>
      </c>
      <c r="L3284">
        <v>1</v>
      </c>
      <c r="M3284">
        <v>45.8</v>
      </c>
      <c r="N3284">
        <v>1.1000000000000001</v>
      </c>
      <c r="Q3284">
        <v>44.699999999999996</v>
      </c>
      <c r="R3284" s="1"/>
      <c r="V3284">
        <v>0</v>
      </c>
      <c r="W3284">
        <v>0</v>
      </c>
      <c r="AF3284">
        <v>0</v>
      </c>
      <c r="AG3284">
        <v>0</v>
      </c>
      <c r="AH3284">
        <v>0</v>
      </c>
      <c r="AI3284">
        <v>12</v>
      </c>
      <c r="AJ3284">
        <v>12</v>
      </c>
      <c r="AM3284">
        <v>0</v>
      </c>
    </row>
    <row r="3285" spans="1:41" x14ac:dyDescent="0.2">
      <c r="A3285" s="1" t="s">
        <v>53</v>
      </c>
      <c r="B3285">
        <v>5</v>
      </c>
      <c r="C3285" s="1" t="s">
        <v>2656</v>
      </c>
      <c r="D3285" s="2">
        <v>45927</v>
      </c>
      <c r="E3285" s="1" t="s">
        <v>2163</v>
      </c>
      <c r="F3285" s="1" t="s">
        <v>49</v>
      </c>
      <c r="G3285">
        <v>11</v>
      </c>
      <c r="H3285">
        <v>7</v>
      </c>
      <c r="I3285" t="s">
        <v>49</v>
      </c>
      <c r="J3285">
        <v>100</v>
      </c>
      <c r="K3285" s="1" t="s">
        <v>49</v>
      </c>
      <c r="L3285">
        <v>2</v>
      </c>
      <c r="M3285">
        <v>80.14</v>
      </c>
      <c r="N3285">
        <v>2.2000000000000002</v>
      </c>
      <c r="Q3285">
        <v>77.94</v>
      </c>
      <c r="R3285" s="1"/>
      <c r="V3285">
        <v>0</v>
      </c>
      <c r="W3285">
        <v>0</v>
      </c>
      <c r="AF3285">
        <v>0</v>
      </c>
      <c r="AG3285">
        <v>0</v>
      </c>
      <c r="AH3285">
        <v>0</v>
      </c>
      <c r="AI3285">
        <v>12</v>
      </c>
      <c r="AJ3285">
        <v>12</v>
      </c>
      <c r="AM3285">
        <v>0</v>
      </c>
    </row>
    <row r="3286" spans="1:41" x14ac:dyDescent="0.2">
      <c r="A3286" s="1" t="s">
        <v>53</v>
      </c>
      <c r="B3286">
        <v>5</v>
      </c>
      <c r="C3286" s="1" t="s">
        <v>2640</v>
      </c>
      <c r="D3286" s="2">
        <v>45927</v>
      </c>
      <c r="E3286" s="1" t="s">
        <v>2541</v>
      </c>
      <c r="F3286" s="1" t="s">
        <v>49</v>
      </c>
      <c r="G3286">
        <v>11</v>
      </c>
      <c r="H3286">
        <v>4.5</v>
      </c>
      <c r="I3286" t="s">
        <v>49</v>
      </c>
      <c r="J3286">
        <v>50</v>
      </c>
      <c r="K3286" s="1" t="s">
        <v>49</v>
      </c>
      <c r="L3286">
        <v>4</v>
      </c>
      <c r="M3286">
        <v>159.66999999999999</v>
      </c>
      <c r="N3286">
        <v>4.4000000000000004</v>
      </c>
      <c r="Q3286">
        <v>155.26999999999998</v>
      </c>
      <c r="R3286" s="1"/>
      <c r="V3286">
        <v>0</v>
      </c>
      <c r="W3286">
        <v>0</v>
      </c>
      <c r="AF3286">
        <v>0</v>
      </c>
      <c r="AG3286">
        <v>0</v>
      </c>
      <c r="AH3286">
        <v>0</v>
      </c>
      <c r="AI3286">
        <v>12</v>
      </c>
      <c r="AJ3286">
        <v>12</v>
      </c>
      <c r="AM3286">
        <v>0</v>
      </c>
    </row>
    <row r="3287" spans="1:41" x14ac:dyDescent="0.2">
      <c r="A3287" s="1" t="s">
        <v>53</v>
      </c>
      <c r="B3287">
        <v>5</v>
      </c>
      <c r="C3287" s="1" t="s">
        <v>2657</v>
      </c>
      <c r="D3287" s="2">
        <v>45927</v>
      </c>
      <c r="E3287" s="1" t="s">
        <v>2155</v>
      </c>
      <c r="F3287" s="1" t="s">
        <v>49</v>
      </c>
      <c r="G3287">
        <v>11</v>
      </c>
      <c r="H3287" t="s">
        <v>134</v>
      </c>
      <c r="I3287" t="s">
        <v>49</v>
      </c>
      <c r="J3287">
        <v>200</v>
      </c>
      <c r="K3287" s="1" t="s">
        <v>49</v>
      </c>
      <c r="L3287">
        <v>5</v>
      </c>
      <c r="M3287">
        <v>285.31</v>
      </c>
      <c r="N3287">
        <v>5.5</v>
      </c>
      <c r="Q3287">
        <v>279.81</v>
      </c>
      <c r="R3287" s="1"/>
      <c r="V3287">
        <v>0</v>
      </c>
      <c r="W3287">
        <v>0</v>
      </c>
      <c r="AF3287">
        <v>0</v>
      </c>
      <c r="AG3287">
        <v>0</v>
      </c>
      <c r="AH3287">
        <v>0</v>
      </c>
      <c r="AI3287">
        <v>12</v>
      </c>
      <c r="AJ3287">
        <v>12</v>
      </c>
      <c r="AM3287">
        <v>0</v>
      </c>
    </row>
    <row r="3288" spans="1:41" x14ac:dyDescent="0.2">
      <c r="A3288" s="1" t="s">
        <v>46</v>
      </c>
      <c r="B3288">
        <v>6</v>
      </c>
      <c r="C3288" s="1" t="s">
        <v>2489</v>
      </c>
      <c r="D3288" s="2">
        <v>45927</v>
      </c>
      <c r="E3288" s="1" t="s">
        <v>2490</v>
      </c>
      <c r="F3288" s="1" t="s">
        <v>49</v>
      </c>
      <c r="G3288">
        <v>17</v>
      </c>
      <c r="H3288" t="s">
        <v>76</v>
      </c>
      <c r="I3288" t="s">
        <v>49</v>
      </c>
      <c r="J3288">
        <v>8000</v>
      </c>
      <c r="K3288" s="1" t="s">
        <v>49</v>
      </c>
      <c r="L3288">
        <v>11</v>
      </c>
      <c r="M3288">
        <v>586.06999999999994</v>
      </c>
      <c r="N3288">
        <v>27.5</v>
      </c>
      <c r="Q3288">
        <v>558.56999999999994</v>
      </c>
      <c r="R3288" s="1"/>
      <c r="V3288">
        <v>0</v>
      </c>
      <c r="W3288">
        <v>0</v>
      </c>
      <c r="AF3288">
        <v>0</v>
      </c>
      <c r="AG3288">
        <v>0</v>
      </c>
      <c r="AH3288">
        <v>0</v>
      </c>
      <c r="AI3288">
        <v>12</v>
      </c>
      <c r="AJ3288">
        <v>12</v>
      </c>
      <c r="AM3288">
        <v>0</v>
      </c>
    </row>
    <row r="3289" spans="1:41" x14ac:dyDescent="0.2">
      <c r="A3289" s="1" t="s">
        <v>53</v>
      </c>
      <c r="B3289">
        <v>6</v>
      </c>
      <c r="C3289" s="1" t="s">
        <v>2489</v>
      </c>
      <c r="D3289" s="2">
        <v>45927</v>
      </c>
      <c r="E3289" s="1" t="s">
        <v>2490</v>
      </c>
      <c r="F3289" s="1" t="s">
        <v>49</v>
      </c>
      <c r="G3289">
        <v>17</v>
      </c>
      <c r="H3289" t="s">
        <v>76</v>
      </c>
      <c r="I3289" t="s">
        <v>49</v>
      </c>
      <c r="J3289">
        <v>8000</v>
      </c>
      <c r="K3289" s="1" t="s">
        <v>49</v>
      </c>
      <c r="L3289">
        <v>12</v>
      </c>
      <c r="M3289">
        <v>655.03</v>
      </c>
      <c r="N3289">
        <v>22.799999999999997</v>
      </c>
      <c r="Q3289">
        <v>632.23</v>
      </c>
      <c r="R3289" s="1"/>
      <c r="V3289">
        <v>0</v>
      </c>
      <c r="W3289">
        <v>0</v>
      </c>
      <c r="AF3289">
        <v>0</v>
      </c>
      <c r="AG3289">
        <v>0</v>
      </c>
      <c r="AH3289">
        <v>0</v>
      </c>
      <c r="AI3289">
        <v>12</v>
      </c>
      <c r="AJ3289">
        <v>12</v>
      </c>
      <c r="AM3289">
        <v>0</v>
      </c>
    </row>
    <row r="3290" spans="1:41" x14ac:dyDescent="0.2">
      <c r="A3290" s="1" t="s">
        <v>46</v>
      </c>
      <c r="B3290">
        <v>1</v>
      </c>
      <c r="C3290" s="1" t="s">
        <v>2596</v>
      </c>
      <c r="D3290" s="2">
        <v>45928</v>
      </c>
      <c r="E3290" s="1" t="s">
        <v>2155</v>
      </c>
      <c r="F3290" s="1" t="s">
        <v>49</v>
      </c>
      <c r="G3290">
        <v>2.5</v>
      </c>
      <c r="H3290" t="s">
        <v>76</v>
      </c>
      <c r="I3290" t="s">
        <v>49</v>
      </c>
      <c r="J3290">
        <v>800</v>
      </c>
      <c r="K3290" s="1" t="s">
        <v>49</v>
      </c>
      <c r="L3290">
        <v>10</v>
      </c>
      <c r="M3290">
        <v>113.09999999999998</v>
      </c>
      <c r="N3290">
        <v>25</v>
      </c>
      <c r="O3290">
        <v>27</v>
      </c>
      <c r="Q3290">
        <v>88.09999999999998</v>
      </c>
      <c r="R3290" s="1"/>
      <c r="V3290">
        <v>0</v>
      </c>
      <c r="W3290">
        <v>0</v>
      </c>
      <c r="AF3290">
        <v>0</v>
      </c>
      <c r="AG3290">
        <v>0</v>
      </c>
      <c r="AH3290">
        <v>0</v>
      </c>
      <c r="AI3290">
        <v>12</v>
      </c>
      <c r="AJ3290">
        <v>12</v>
      </c>
      <c r="AL3290">
        <v>2616.5</v>
      </c>
      <c r="AM3290">
        <v>0</v>
      </c>
      <c r="AN3290">
        <v>93.09999999999998</v>
      </c>
      <c r="AO3290">
        <v>398</v>
      </c>
    </row>
    <row r="3291" spans="1:41" x14ac:dyDescent="0.2">
      <c r="A3291" s="1" t="s">
        <v>53</v>
      </c>
      <c r="B3291">
        <v>1</v>
      </c>
      <c r="C3291" s="1" t="s">
        <v>2596</v>
      </c>
      <c r="D3291" s="2">
        <v>45928</v>
      </c>
      <c r="E3291" s="1" t="s">
        <v>2155</v>
      </c>
      <c r="F3291" s="1" t="s">
        <v>49</v>
      </c>
      <c r="G3291">
        <v>2.5</v>
      </c>
      <c r="H3291" t="s">
        <v>76</v>
      </c>
      <c r="I3291" t="s">
        <v>49</v>
      </c>
      <c r="J3291">
        <v>800</v>
      </c>
      <c r="K3291" s="1" t="s">
        <v>49</v>
      </c>
      <c r="L3291">
        <v>12</v>
      </c>
      <c r="M3291">
        <v>107.60999999999999</v>
      </c>
      <c r="N3291">
        <v>30</v>
      </c>
      <c r="O3291">
        <v>35</v>
      </c>
      <c r="Q3291">
        <v>77.609999999999985</v>
      </c>
      <c r="R3291" s="1"/>
      <c r="V3291">
        <v>0</v>
      </c>
      <c r="W3291">
        <v>0</v>
      </c>
      <c r="AF3291">
        <v>0</v>
      </c>
      <c r="AG3291">
        <v>0</v>
      </c>
      <c r="AH3291">
        <v>0</v>
      </c>
      <c r="AI3291">
        <v>12</v>
      </c>
      <c r="AJ3291">
        <v>12</v>
      </c>
      <c r="AM3291">
        <v>0</v>
      </c>
      <c r="AN3291">
        <v>82.609999999999985</v>
      </c>
    </row>
    <row r="3292" spans="1:41" x14ac:dyDescent="0.2">
      <c r="A3292" s="1" t="s">
        <v>46</v>
      </c>
      <c r="B3292">
        <v>2</v>
      </c>
      <c r="C3292" s="1" t="s">
        <v>2592</v>
      </c>
      <c r="D3292" s="2">
        <v>45928</v>
      </c>
      <c r="E3292" s="1" t="s">
        <v>2155</v>
      </c>
      <c r="F3292" s="1" t="s">
        <v>49</v>
      </c>
      <c r="G3292">
        <v>4</v>
      </c>
      <c r="H3292" t="s">
        <v>134</v>
      </c>
      <c r="I3292" t="s">
        <v>49</v>
      </c>
      <c r="J3292">
        <v>800</v>
      </c>
      <c r="K3292" s="1" t="s">
        <v>49</v>
      </c>
      <c r="L3292">
        <v>9</v>
      </c>
      <c r="M3292">
        <v>160.1</v>
      </c>
      <c r="N3292">
        <v>3.6</v>
      </c>
      <c r="Q3292">
        <v>156.5</v>
      </c>
      <c r="R3292" s="1" t="s">
        <v>2567</v>
      </c>
      <c r="V3292">
        <v>0</v>
      </c>
      <c r="W3292">
        <v>0</v>
      </c>
      <c r="AF3292">
        <v>0</v>
      </c>
      <c r="AG3292">
        <v>0</v>
      </c>
      <c r="AH3292">
        <v>0</v>
      </c>
      <c r="AI3292">
        <v>12</v>
      </c>
      <c r="AJ3292">
        <v>12</v>
      </c>
      <c r="AM3292">
        <v>0</v>
      </c>
      <c r="AN3292">
        <v>161.5</v>
      </c>
    </row>
    <row r="3293" spans="1:41" x14ac:dyDescent="0.2">
      <c r="A3293" s="1" t="s">
        <v>53</v>
      </c>
      <c r="B3293">
        <v>2</v>
      </c>
      <c r="C3293" s="1" t="s">
        <v>2592</v>
      </c>
      <c r="D3293" s="2">
        <v>45928</v>
      </c>
      <c r="E3293" s="1" t="s">
        <v>2155</v>
      </c>
      <c r="F3293" s="1" t="s">
        <v>49</v>
      </c>
      <c r="G3293">
        <v>4</v>
      </c>
      <c r="H3293" t="s">
        <v>134</v>
      </c>
      <c r="I3293" t="s">
        <v>49</v>
      </c>
      <c r="J3293">
        <v>800</v>
      </c>
      <c r="K3293" s="1" t="s">
        <v>49</v>
      </c>
      <c r="L3293">
        <v>11</v>
      </c>
      <c r="M3293">
        <v>141.44999999999999</v>
      </c>
      <c r="N3293">
        <v>4.4000000000000004</v>
      </c>
      <c r="Q3293">
        <v>137.04999999999998</v>
      </c>
      <c r="R3293" s="1" t="s">
        <v>2658</v>
      </c>
      <c r="V3293">
        <v>0</v>
      </c>
      <c r="W3293">
        <v>0</v>
      </c>
      <c r="AF3293">
        <v>0</v>
      </c>
      <c r="AG3293">
        <v>0</v>
      </c>
      <c r="AH3293">
        <v>0</v>
      </c>
      <c r="AI3293">
        <v>12</v>
      </c>
      <c r="AJ3293">
        <v>12</v>
      </c>
      <c r="AM3293">
        <v>0</v>
      </c>
      <c r="AN3293">
        <v>142.04999999999998</v>
      </c>
    </row>
    <row r="3294" spans="1:41" x14ac:dyDescent="0.2">
      <c r="A3294" s="1" t="s">
        <v>46</v>
      </c>
      <c r="B3294">
        <v>3</v>
      </c>
      <c r="C3294" s="1" t="s">
        <v>2653</v>
      </c>
      <c r="D3294" s="2">
        <v>45928</v>
      </c>
      <c r="E3294" s="1" t="s">
        <v>2155</v>
      </c>
      <c r="F3294" s="1" t="s">
        <v>49</v>
      </c>
      <c r="G3294">
        <v>7</v>
      </c>
      <c r="H3294">
        <v>5</v>
      </c>
      <c r="I3294" t="s">
        <v>49</v>
      </c>
      <c r="J3294">
        <v>500</v>
      </c>
      <c r="K3294" s="1" t="s">
        <v>49</v>
      </c>
      <c r="L3294">
        <v>10</v>
      </c>
      <c r="M3294">
        <v>288.03999999999996</v>
      </c>
      <c r="N3294">
        <v>8</v>
      </c>
      <c r="Q3294">
        <v>280.03999999999996</v>
      </c>
      <c r="R3294" s="1"/>
      <c r="V3294">
        <v>0</v>
      </c>
      <c r="W3294">
        <v>0</v>
      </c>
      <c r="AF3294">
        <v>0</v>
      </c>
      <c r="AG3294">
        <v>0</v>
      </c>
      <c r="AH3294">
        <v>0</v>
      </c>
      <c r="AI3294">
        <v>12</v>
      </c>
      <c r="AJ3294">
        <v>12</v>
      </c>
      <c r="AM3294">
        <v>0</v>
      </c>
      <c r="AN3294">
        <v>285.03999999999996</v>
      </c>
    </row>
    <row r="3295" spans="1:41" x14ac:dyDescent="0.2">
      <c r="A3295" s="1" t="s">
        <v>53</v>
      </c>
      <c r="B3295">
        <v>3</v>
      </c>
      <c r="C3295" s="1" t="s">
        <v>2653</v>
      </c>
      <c r="D3295" s="2">
        <v>45928</v>
      </c>
      <c r="E3295" s="1" t="s">
        <v>2155</v>
      </c>
      <c r="F3295" s="1" t="s">
        <v>49</v>
      </c>
      <c r="G3295">
        <v>7</v>
      </c>
      <c r="H3295">
        <v>5</v>
      </c>
      <c r="I3295" t="s">
        <v>49</v>
      </c>
      <c r="J3295">
        <v>500</v>
      </c>
      <c r="K3295" s="1" t="s">
        <v>49</v>
      </c>
      <c r="L3295">
        <v>7</v>
      </c>
      <c r="M3295">
        <v>231.63</v>
      </c>
      <c r="N3295">
        <v>4.8999999999999995</v>
      </c>
      <c r="Q3295">
        <v>226.73</v>
      </c>
      <c r="R3295" s="1"/>
      <c r="V3295">
        <v>0</v>
      </c>
      <c r="W3295">
        <v>0</v>
      </c>
      <c r="AF3295">
        <v>0</v>
      </c>
      <c r="AG3295">
        <v>0</v>
      </c>
      <c r="AH3295">
        <v>0</v>
      </c>
      <c r="AI3295">
        <v>12</v>
      </c>
      <c r="AJ3295">
        <v>12</v>
      </c>
      <c r="AM3295">
        <v>0</v>
      </c>
      <c r="AN3295">
        <v>231.73</v>
      </c>
    </row>
    <row r="3296" spans="1:41" x14ac:dyDescent="0.2">
      <c r="A3296" s="1" t="s">
        <v>46</v>
      </c>
      <c r="B3296">
        <v>4</v>
      </c>
      <c r="C3296" s="1" t="s">
        <v>2654</v>
      </c>
      <c r="D3296" s="2">
        <v>45928</v>
      </c>
      <c r="E3296" s="1" t="s">
        <v>2155</v>
      </c>
      <c r="F3296" s="1" t="s">
        <v>49</v>
      </c>
      <c r="G3296">
        <v>28</v>
      </c>
      <c r="H3296">
        <v>5</v>
      </c>
      <c r="I3296" t="s">
        <v>49</v>
      </c>
      <c r="J3296">
        <v>500</v>
      </c>
      <c r="K3296" s="1" t="s">
        <v>49</v>
      </c>
      <c r="L3296">
        <v>11</v>
      </c>
      <c r="M3296">
        <v>671.45999999999992</v>
      </c>
      <c r="N3296">
        <v>30.799999999999997</v>
      </c>
      <c r="Q3296">
        <v>640.66</v>
      </c>
      <c r="R3296" s="1"/>
      <c r="V3296">
        <v>0</v>
      </c>
      <c r="W3296">
        <v>0</v>
      </c>
      <c r="AF3296">
        <v>0</v>
      </c>
      <c r="AG3296">
        <v>0</v>
      </c>
      <c r="AH3296">
        <v>0</v>
      </c>
      <c r="AI3296">
        <v>12</v>
      </c>
      <c r="AJ3296">
        <v>12</v>
      </c>
      <c r="AM3296">
        <v>0</v>
      </c>
      <c r="AN3296">
        <v>645.66</v>
      </c>
    </row>
    <row r="3297" spans="1:42" x14ac:dyDescent="0.2">
      <c r="A3297" s="1" t="s">
        <v>53</v>
      </c>
      <c r="B3297">
        <v>4</v>
      </c>
      <c r="C3297" s="1" t="s">
        <v>2654</v>
      </c>
      <c r="D3297" s="2">
        <v>45928</v>
      </c>
      <c r="E3297" s="1" t="s">
        <v>2155</v>
      </c>
      <c r="F3297" s="1" t="s">
        <v>49</v>
      </c>
      <c r="G3297">
        <v>28</v>
      </c>
      <c r="H3297">
        <v>5</v>
      </c>
      <c r="I3297" t="s">
        <v>49</v>
      </c>
      <c r="J3297">
        <v>500</v>
      </c>
      <c r="K3297" s="1" t="s">
        <v>49</v>
      </c>
      <c r="L3297">
        <v>2</v>
      </c>
      <c r="M3297">
        <v>135.11000000000001</v>
      </c>
      <c r="N3297">
        <v>7</v>
      </c>
      <c r="Q3297">
        <v>128.11000000000001</v>
      </c>
      <c r="R3297" s="1"/>
      <c r="S3297">
        <v>25</v>
      </c>
      <c r="V3297">
        <v>25</v>
      </c>
      <c r="W3297">
        <v>0.41666666666666674</v>
      </c>
      <c r="AF3297">
        <v>0</v>
      </c>
      <c r="AG3297">
        <v>0</v>
      </c>
      <c r="AH3297">
        <v>0.41666666666666674</v>
      </c>
      <c r="AI3297">
        <v>11.583333333333334</v>
      </c>
      <c r="AJ3297">
        <v>12</v>
      </c>
      <c r="AM3297">
        <v>0</v>
      </c>
      <c r="AN3297">
        <v>133.11000000000001</v>
      </c>
    </row>
    <row r="3298" spans="1:42" x14ac:dyDescent="0.2">
      <c r="A3298" s="1" t="s">
        <v>53</v>
      </c>
      <c r="B3298">
        <v>4</v>
      </c>
      <c r="C3298" s="1" t="s">
        <v>2659</v>
      </c>
      <c r="D3298" s="2">
        <v>45928</v>
      </c>
      <c r="E3298" s="1" t="s">
        <v>658</v>
      </c>
      <c r="F3298" s="1" t="s">
        <v>49</v>
      </c>
      <c r="G3298">
        <v>28</v>
      </c>
      <c r="H3298" t="s">
        <v>134</v>
      </c>
      <c r="I3298" t="s">
        <v>49</v>
      </c>
      <c r="J3298">
        <v>500</v>
      </c>
      <c r="K3298" s="1" t="s">
        <v>49</v>
      </c>
      <c r="L3298">
        <v>9</v>
      </c>
      <c r="M3298">
        <v>555.96</v>
      </c>
      <c r="N3298">
        <v>25.2</v>
      </c>
      <c r="Q3298">
        <v>530.76</v>
      </c>
      <c r="R3298" s="1"/>
      <c r="V3298">
        <v>0</v>
      </c>
      <c r="W3298">
        <v>0</v>
      </c>
      <c r="AF3298">
        <v>0</v>
      </c>
      <c r="AG3298">
        <v>0</v>
      </c>
      <c r="AH3298">
        <v>0</v>
      </c>
      <c r="AI3298">
        <v>12</v>
      </c>
      <c r="AJ3298">
        <v>12</v>
      </c>
      <c r="AM3298">
        <v>0</v>
      </c>
      <c r="AN3298">
        <v>535.76</v>
      </c>
    </row>
    <row r="3299" spans="1:42" x14ac:dyDescent="0.2">
      <c r="A3299" s="1" t="s">
        <v>46</v>
      </c>
      <c r="B3299">
        <v>5</v>
      </c>
      <c r="C3299" s="1" t="s">
        <v>2657</v>
      </c>
      <c r="D3299" s="2">
        <v>45928</v>
      </c>
      <c r="E3299" s="1" t="s">
        <v>2155</v>
      </c>
      <c r="F3299" s="1" t="s">
        <v>49</v>
      </c>
      <c r="G3299">
        <v>11</v>
      </c>
      <c r="H3299" t="s">
        <v>134</v>
      </c>
      <c r="I3299" t="s">
        <v>49</v>
      </c>
      <c r="J3299">
        <v>200</v>
      </c>
      <c r="K3299" s="1" t="s">
        <v>49</v>
      </c>
      <c r="L3299">
        <v>7</v>
      </c>
      <c r="M3299">
        <v>294.53000000000003</v>
      </c>
      <c r="N3299">
        <v>8.4</v>
      </c>
      <c r="Q3299">
        <v>286.13000000000005</v>
      </c>
      <c r="R3299" s="1"/>
      <c r="S3299">
        <v>30</v>
      </c>
      <c r="V3299">
        <v>30</v>
      </c>
      <c r="W3299">
        <v>0.5</v>
      </c>
      <c r="AF3299">
        <v>0</v>
      </c>
      <c r="AG3299">
        <v>0</v>
      </c>
      <c r="AH3299">
        <v>0.5</v>
      </c>
      <c r="AI3299">
        <v>11.5</v>
      </c>
      <c r="AJ3299">
        <v>12</v>
      </c>
      <c r="AM3299">
        <v>0</v>
      </c>
      <c r="AN3299">
        <v>291.13000000000005</v>
      </c>
    </row>
    <row r="3300" spans="1:42" x14ac:dyDescent="0.2">
      <c r="A3300" s="1" t="s">
        <v>46</v>
      </c>
      <c r="B3300">
        <v>5</v>
      </c>
      <c r="C3300" s="1" t="s">
        <v>2660</v>
      </c>
      <c r="D3300" s="2">
        <v>45928</v>
      </c>
      <c r="E3300" s="1" t="s">
        <v>2661</v>
      </c>
      <c r="F3300" s="1" t="s">
        <v>49</v>
      </c>
      <c r="G3300">
        <v>10.5</v>
      </c>
      <c r="H3300" t="s">
        <v>2662</v>
      </c>
      <c r="I3300" t="s">
        <v>49</v>
      </c>
      <c r="J3300">
        <v>750</v>
      </c>
      <c r="K3300" s="1" t="s">
        <v>49</v>
      </c>
      <c r="L3300">
        <v>5</v>
      </c>
      <c r="M3300">
        <v>240.32999999999998</v>
      </c>
      <c r="N3300">
        <v>5</v>
      </c>
      <c r="Q3300">
        <v>235.32999999999998</v>
      </c>
      <c r="R3300" s="1"/>
      <c r="V3300">
        <v>0</v>
      </c>
      <c r="W3300">
        <v>0</v>
      </c>
      <c r="AF3300">
        <v>0</v>
      </c>
      <c r="AG3300">
        <v>0</v>
      </c>
      <c r="AH3300">
        <v>0</v>
      </c>
      <c r="AI3300">
        <v>12</v>
      </c>
      <c r="AJ3300">
        <v>12</v>
      </c>
      <c r="AM3300">
        <v>0</v>
      </c>
      <c r="AN3300">
        <v>240.33</v>
      </c>
    </row>
    <row r="3301" spans="1:42" x14ac:dyDescent="0.2">
      <c r="A3301" s="1" t="s">
        <v>53</v>
      </c>
      <c r="B3301">
        <v>5</v>
      </c>
      <c r="C3301" s="1" t="s">
        <v>2660</v>
      </c>
      <c r="D3301" s="2">
        <v>45928</v>
      </c>
      <c r="E3301" s="1" t="s">
        <v>2661</v>
      </c>
      <c r="F3301" s="1" t="s">
        <v>49</v>
      </c>
      <c r="G3301">
        <v>10.5</v>
      </c>
      <c r="H3301" t="s">
        <v>2662</v>
      </c>
      <c r="I3301" t="s">
        <v>49</v>
      </c>
      <c r="J3301">
        <v>750</v>
      </c>
      <c r="K3301" s="1" t="s">
        <v>49</v>
      </c>
      <c r="L3301">
        <v>8</v>
      </c>
      <c r="M3301">
        <v>458.06000000000006</v>
      </c>
      <c r="N3301">
        <v>8</v>
      </c>
      <c r="Q3301">
        <v>450.06000000000006</v>
      </c>
      <c r="R3301" s="1"/>
      <c r="V3301">
        <v>0</v>
      </c>
      <c r="W3301">
        <v>0</v>
      </c>
      <c r="AF3301">
        <v>0</v>
      </c>
      <c r="AG3301">
        <v>0</v>
      </c>
      <c r="AH3301">
        <v>0</v>
      </c>
      <c r="AI3301">
        <v>12</v>
      </c>
      <c r="AJ3301">
        <v>12</v>
      </c>
      <c r="AM3301">
        <v>0</v>
      </c>
      <c r="AN3301">
        <v>455.06000000000006</v>
      </c>
    </row>
    <row r="3302" spans="1:42" x14ac:dyDescent="0.2">
      <c r="A3302" s="1" t="s">
        <v>46</v>
      </c>
      <c r="B3302">
        <v>6</v>
      </c>
      <c r="C3302" s="1" t="s">
        <v>2489</v>
      </c>
      <c r="D3302" s="2">
        <v>45928</v>
      </c>
      <c r="E3302" s="1" t="s">
        <v>2490</v>
      </c>
      <c r="F3302" s="1" t="s">
        <v>49</v>
      </c>
      <c r="G3302">
        <v>17</v>
      </c>
      <c r="H3302" t="s">
        <v>76</v>
      </c>
      <c r="I3302" t="s">
        <v>49</v>
      </c>
      <c r="J3302">
        <v>8000</v>
      </c>
      <c r="K3302" s="1" t="s">
        <v>49</v>
      </c>
      <c r="L3302">
        <v>12</v>
      </c>
      <c r="M3302">
        <v>601.7299999999999</v>
      </c>
      <c r="N3302">
        <v>20.399999999999999</v>
      </c>
      <c r="Q3302">
        <v>581.32999999999993</v>
      </c>
      <c r="R3302" s="1"/>
      <c r="V3302">
        <v>0</v>
      </c>
      <c r="W3302">
        <v>0</v>
      </c>
      <c r="AF3302">
        <v>0</v>
      </c>
      <c r="AG3302">
        <v>0</v>
      </c>
      <c r="AH3302">
        <v>0</v>
      </c>
      <c r="AI3302">
        <v>12</v>
      </c>
      <c r="AJ3302">
        <v>12</v>
      </c>
      <c r="AM3302">
        <v>0</v>
      </c>
      <c r="AN3302">
        <v>586.32999999999993</v>
      </c>
    </row>
    <row r="3303" spans="1:42" x14ac:dyDescent="0.2">
      <c r="A3303" s="1" t="s">
        <v>53</v>
      </c>
      <c r="B3303">
        <v>6</v>
      </c>
      <c r="C3303" s="1" t="s">
        <v>2489</v>
      </c>
      <c r="D3303" s="2">
        <v>45928</v>
      </c>
      <c r="E3303" s="1" t="s">
        <v>2490</v>
      </c>
      <c r="F3303" s="1" t="s">
        <v>49</v>
      </c>
      <c r="G3303">
        <v>17</v>
      </c>
      <c r="H3303" t="s">
        <v>76</v>
      </c>
      <c r="I3303" t="s">
        <v>49</v>
      </c>
      <c r="J3303">
        <v>8000</v>
      </c>
      <c r="K3303" s="1" t="s">
        <v>49</v>
      </c>
      <c r="L3303">
        <v>11</v>
      </c>
      <c r="M3303">
        <v>541.45999999999992</v>
      </c>
      <c r="N3303">
        <v>20.399999999999999</v>
      </c>
      <c r="Q3303">
        <v>521.05999999999995</v>
      </c>
      <c r="R3303" s="1"/>
      <c r="V3303">
        <v>0</v>
      </c>
      <c r="W3303">
        <v>0</v>
      </c>
      <c r="AD3303">
        <v>75</v>
      </c>
      <c r="AF3303">
        <v>75</v>
      </c>
      <c r="AG3303">
        <v>1.25</v>
      </c>
      <c r="AH3303">
        <v>1.25</v>
      </c>
      <c r="AI3303">
        <v>10.75</v>
      </c>
      <c r="AJ3303">
        <v>12</v>
      </c>
      <c r="AM3303">
        <v>0</v>
      </c>
      <c r="AN3303">
        <v>526.05999999999995</v>
      </c>
    </row>
    <row r="3304" spans="1:42" x14ac:dyDescent="0.2">
      <c r="A3304" s="1" t="s">
        <v>46</v>
      </c>
      <c r="B3304">
        <v>1</v>
      </c>
      <c r="C3304" s="1" t="s">
        <v>2596</v>
      </c>
      <c r="D3304" s="2">
        <v>45929</v>
      </c>
      <c r="E3304" s="1" t="s">
        <v>2155</v>
      </c>
      <c r="F3304" s="1" t="s">
        <v>49</v>
      </c>
      <c r="G3304">
        <v>2.5</v>
      </c>
      <c r="H3304" t="s">
        <v>76</v>
      </c>
      <c r="I3304" t="s">
        <v>49</v>
      </c>
      <c r="J3304">
        <v>800</v>
      </c>
      <c r="K3304" s="1" t="s">
        <v>49</v>
      </c>
      <c r="L3304">
        <v>9</v>
      </c>
      <c r="M3304">
        <v>115.4</v>
      </c>
      <c r="N3304">
        <v>1.8</v>
      </c>
      <c r="O3304">
        <v>37.5</v>
      </c>
      <c r="Q3304">
        <v>113.60000000000001</v>
      </c>
      <c r="R3304" s="1"/>
      <c r="V3304">
        <v>0</v>
      </c>
      <c r="W3304">
        <v>0</v>
      </c>
      <c r="AF3304">
        <v>0</v>
      </c>
      <c r="AG3304">
        <v>0</v>
      </c>
      <c r="AH3304">
        <v>0</v>
      </c>
      <c r="AI3304">
        <v>12</v>
      </c>
      <c r="AJ3304">
        <v>12</v>
      </c>
      <c r="AL3304">
        <v>2502.5</v>
      </c>
      <c r="AM3304">
        <v>0</v>
      </c>
      <c r="AN3304">
        <v>118.6</v>
      </c>
      <c r="AO3304">
        <v>398</v>
      </c>
      <c r="AP3304">
        <v>40</v>
      </c>
    </row>
    <row r="3305" spans="1:42" x14ac:dyDescent="0.2">
      <c r="A3305" s="1" t="s">
        <v>53</v>
      </c>
      <c r="B3305">
        <v>1</v>
      </c>
      <c r="C3305" s="1" t="s">
        <v>2596</v>
      </c>
      <c r="D3305" s="2">
        <v>45929</v>
      </c>
      <c r="E3305" s="1" t="s">
        <v>2155</v>
      </c>
      <c r="F3305" s="1" t="s">
        <v>49</v>
      </c>
      <c r="G3305">
        <v>2.5</v>
      </c>
      <c r="H3305" t="s">
        <v>76</v>
      </c>
      <c r="I3305" t="s">
        <v>49</v>
      </c>
      <c r="J3305">
        <v>800</v>
      </c>
      <c r="K3305" s="1" t="s">
        <v>49</v>
      </c>
      <c r="L3305">
        <v>10</v>
      </c>
      <c r="M3305">
        <v>108.33</v>
      </c>
      <c r="N3305">
        <v>2</v>
      </c>
      <c r="O3305">
        <v>44.5</v>
      </c>
      <c r="Q3305">
        <v>106.33</v>
      </c>
      <c r="R3305" s="1"/>
      <c r="V3305">
        <v>0</v>
      </c>
      <c r="W3305">
        <v>0</v>
      </c>
      <c r="AF3305">
        <v>0</v>
      </c>
      <c r="AG3305">
        <v>0</v>
      </c>
      <c r="AH3305">
        <v>0</v>
      </c>
      <c r="AI3305">
        <v>12</v>
      </c>
      <c r="AJ3305">
        <v>12</v>
      </c>
      <c r="AM3305">
        <v>0</v>
      </c>
      <c r="AN3305">
        <v>111.33</v>
      </c>
      <c r="AP3305">
        <v>40</v>
      </c>
    </row>
    <row r="3306" spans="1:42" x14ac:dyDescent="0.2">
      <c r="A3306" s="1" t="s">
        <v>46</v>
      </c>
      <c r="B3306">
        <v>2</v>
      </c>
      <c r="C3306" s="1" t="s">
        <v>2664</v>
      </c>
      <c r="D3306" s="2">
        <v>45929</v>
      </c>
      <c r="E3306" s="1" t="s">
        <v>620</v>
      </c>
      <c r="F3306" s="1" t="s">
        <v>49</v>
      </c>
      <c r="G3306">
        <v>4</v>
      </c>
      <c r="H3306">
        <v>5</v>
      </c>
      <c r="I3306" t="s">
        <v>49</v>
      </c>
      <c r="J3306">
        <v>250</v>
      </c>
      <c r="K3306" s="1" t="s">
        <v>49</v>
      </c>
      <c r="L3306">
        <v>5</v>
      </c>
      <c r="M3306">
        <v>108.92000000000002</v>
      </c>
      <c r="N3306">
        <v>2</v>
      </c>
      <c r="Q3306">
        <v>106.92000000000002</v>
      </c>
      <c r="R3306" s="1"/>
      <c r="V3306">
        <v>0</v>
      </c>
      <c r="W3306">
        <v>0</v>
      </c>
      <c r="AF3306">
        <v>0</v>
      </c>
      <c r="AG3306">
        <v>0</v>
      </c>
      <c r="AH3306">
        <v>0</v>
      </c>
      <c r="AI3306">
        <v>12</v>
      </c>
      <c r="AJ3306">
        <v>12</v>
      </c>
      <c r="AM3306">
        <v>0</v>
      </c>
      <c r="AN3306">
        <v>111.92000000000002</v>
      </c>
      <c r="AP3306">
        <v>40</v>
      </c>
    </row>
    <row r="3307" spans="1:42" x14ac:dyDescent="0.2">
      <c r="A3307" s="1" t="s">
        <v>46</v>
      </c>
      <c r="B3307">
        <v>2</v>
      </c>
      <c r="C3307" s="1" t="s">
        <v>2663</v>
      </c>
      <c r="D3307" s="2">
        <v>45929</v>
      </c>
      <c r="E3307" s="1" t="s">
        <v>620</v>
      </c>
      <c r="F3307" s="1" t="s">
        <v>49</v>
      </c>
      <c r="G3307">
        <v>4</v>
      </c>
      <c r="H3307">
        <v>5</v>
      </c>
      <c r="I3307" t="s">
        <v>49</v>
      </c>
      <c r="J3307">
        <v>250</v>
      </c>
      <c r="K3307" s="1" t="s">
        <v>49</v>
      </c>
      <c r="L3307">
        <v>1</v>
      </c>
      <c r="M3307">
        <v>14.48</v>
      </c>
      <c r="N3307">
        <v>0.4</v>
      </c>
      <c r="Q3307">
        <v>14.08</v>
      </c>
      <c r="R3307" s="1"/>
      <c r="V3307">
        <v>0</v>
      </c>
      <c r="W3307">
        <v>0</v>
      </c>
      <c r="AF3307">
        <v>0</v>
      </c>
      <c r="AG3307">
        <v>0</v>
      </c>
      <c r="AH3307">
        <v>0</v>
      </c>
      <c r="AI3307">
        <v>12</v>
      </c>
      <c r="AJ3307">
        <v>12</v>
      </c>
      <c r="AM3307">
        <v>0</v>
      </c>
      <c r="AN3307">
        <v>19.079999999999998</v>
      </c>
      <c r="AP3307">
        <v>40</v>
      </c>
    </row>
    <row r="3308" spans="1:42" x14ac:dyDescent="0.2">
      <c r="A3308" s="1" t="s">
        <v>53</v>
      </c>
      <c r="B3308">
        <v>2</v>
      </c>
      <c r="C3308" s="1" t="s">
        <v>2664</v>
      </c>
      <c r="D3308" s="2">
        <v>45929</v>
      </c>
      <c r="E3308" s="1" t="s">
        <v>620</v>
      </c>
      <c r="F3308" s="1" t="s">
        <v>49</v>
      </c>
      <c r="G3308">
        <v>4</v>
      </c>
      <c r="H3308">
        <v>5</v>
      </c>
      <c r="I3308" t="s">
        <v>49</v>
      </c>
      <c r="J3308">
        <v>250</v>
      </c>
      <c r="K3308" s="1" t="s">
        <v>49</v>
      </c>
      <c r="L3308">
        <v>6</v>
      </c>
      <c r="M3308">
        <v>130.86000000000001</v>
      </c>
      <c r="N3308">
        <v>2.4000000000000004</v>
      </c>
      <c r="Q3308">
        <v>128.46</v>
      </c>
      <c r="R3308" s="1"/>
      <c r="V3308">
        <v>0</v>
      </c>
      <c r="W3308">
        <v>0</v>
      </c>
      <c r="AF3308">
        <v>0</v>
      </c>
      <c r="AG3308">
        <v>0</v>
      </c>
      <c r="AH3308">
        <v>0</v>
      </c>
      <c r="AI3308">
        <v>12</v>
      </c>
      <c r="AJ3308">
        <v>12</v>
      </c>
      <c r="AM3308">
        <v>0</v>
      </c>
      <c r="AN3308">
        <v>133.46</v>
      </c>
      <c r="AP3308">
        <v>40</v>
      </c>
    </row>
    <row r="3309" spans="1:42" x14ac:dyDescent="0.2">
      <c r="A3309" s="1" t="s">
        <v>46</v>
      </c>
      <c r="B3309">
        <v>3</v>
      </c>
      <c r="C3309" s="1" t="s">
        <v>2653</v>
      </c>
      <c r="D3309" s="2">
        <v>45929</v>
      </c>
      <c r="E3309" s="1" t="s">
        <v>2155</v>
      </c>
      <c r="F3309" s="1" t="s">
        <v>49</v>
      </c>
      <c r="G3309">
        <v>7</v>
      </c>
      <c r="H3309">
        <v>5</v>
      </c>
      <c r="I3309" t="s">
        <v>49</v>
      </c>
      <c r="J3309">
        <v>500</v>
      </c>
      <c r="K3309" s="1" t="s">
        <v>49</v>
      </c>
      <c r="L3309">
        <v>8</v>
      </c>
      <c r="M3309">
        <v>260.04000000000002</v>
      </c>
      <c r="N3309">
        <v>5.6</v>
      </c>
      <c r="Q3309">
        <v>254.44000000000003</v>
      </c>
      <c r="R3309" s="1"/>
      <c r="V3309">
        <v>0</v>
      </c>
      <c r="W3309">
        <v>0</v>
      </c>
      <c r="AF3309">
        <v>0</v>
      </c>
      <c r="AG3309">
        <v>0</v>
      </c>
      <c r="AH3309">
        <v>0</v>
      </c>
      <c r="AI3309">
        <v>12</v>
      </c>
      <c r="AJ3309">
        <v>12</v>
      </c>
      <c r="AM3309">
        <v>0</v>
      </c>
      <c r="AN3309">
        <v>259.44000000000005</v>
      </c>
      <c r="AP3309">
        <v>40</v>
      </c>
    </row>
    <row r="3310" spans="1:42" x14ac:dyDescent="0.2">
      <c r="A3310" s="1" t="s">
        <v>53</v>
      </c>
      <c r="B3310">
        <v>3</v>
      </c>
      <c r="C3310" s="1" t="s">
        <v>2653</v>
      </c>
      <c r="D3310" s="2">
        <v>45929</v>
      </c>
      <c r="E3310" s="1" t="s">
        <v>2155</v>
      </c>
      <c r="F3310" s="1" t="s">
        <v>49</v>
      </c>
      <c r="G3310">
        <v>7</v>
      </c>
      <c r="H3310">
        <v>5</v>
      </c>
      <c r="I3310" t="s">
        <v>49</v>
      </c>
      <c r="J3310">
        <v>500</v>
      </c>
      <c r="K3310" s="1" t="s">
        <v>49</v>
      </c>
      <c r="L3310">
        <v>3</v>
      </c>
      <c r="M3310">
        <v>95.13</v>
      </c>
      <c r="N3310">
        <v>2.0999999999999996</v>
      </c>
      <c r="Q3310">
        <v>93.03</v>
      </c>
      <c r="R3310" s="1"/>
      <c r="S3310">
        <v>20</v>
      </c>
      <c r="V3310">
        <v>20</v>
      </c>
      <c r="W3310">
        <v>0.33333333333333331</v>
      </c>
      <c r="AF3310">
        <v>0</v>
      </c>
      <c r="AG3310">
        <v>0</v>
      </c>
      <c r="AH3310">
        <v>0.33333333333333331</v>
      </c>
      <c r="AI3310">
        <v>11.666666666666666</v>
      </c>
      <c r="AJ3310">
        <v>12</v>
      </c>
      <c r="AM3310">
        <v>0</v>
      </c>
      <c r="AN3310">
        <v>98.03</v>
      </c>
      <c r="AP3310">
        <v>40</v>
      </c>
    </row>
    <row r="3311" spans="1:42" x14ac:dyDescent="0.2">
      <c r="A3311" s="1" t="s">
        <v>53</v>
      </c>
      <c r="B3311">
        <v>3</v>
      </c>
      <c r="C3311" s="1" t="s">
        <v>2665</v>
      </c>
      <c r="D3311" s="2">
        <v>45929</v>
      </c>
      <c r="E3311" s="1" t="s">
        <v>2155</v>
      </c>
      <c r="F3311" s="1" t="s">
        <v>49</v>
      </c>
      <c r="G3311">
        <v>6</v>
      </c>
      <c r="H3311">
        <v>5</v>
      </c>
      <c r="I3311" t="s">
        <v>49</v>
      </c>
      <c r="J3311">
        <v>1000</v>
      </c>
      <c r="K3311" s="1" t="s">
        <v>49</v>
      </c>
      <c r="L3311">
        <v>5</v>
      </c>
      <c r="M3311">
        <v>132.49</v>
      </c>
      <c r="N3311">
        <v>3</v>
      </c>
      <c r="Q3311">
        <v>129.49</v>
      </c>
      <c r="R3311" s="1"/>
      <c r="V3311">
        <v>0</v>
      </c>
      <c r="W3311">
        <v>0</v>
      </c>
      <c r="AF3311">
        <v>0</v>
      </c>
      <c r="AG3311">
        <v>0</v>
      </c>
      <c r="AH3311">
        <v>0</v>
      </c>
      <c r="AI3311">
        <v>12</v>
      </c>
      <c r="AJ3311">
        <v>12</v>
      </c>
      <c r="AM3311">
        <v>0</v>
      </c>
      <c r="AN3311">
        <v>134.49</v>
      </c>
      <c r="AP3311">
        <v>40</v>
      </c>
    </row>
    <row r="3312" spans="1:42" x14ac:dyDescent="0.2">
      <c r="A3312" s="1" t="s">
        <v>46</v>
      </c>
      <c r="B3312">
        <v>4</v>
      </c>
      <c r="C3312" s="1" t="s">
        <v>2659</v>
      </c>
      <c r="D3312" s="2">
        <v>45929</v>
      </c>
      <c r="E3312" s="1" t="s">
        <v>658</v>
      </c>
      <c r="F3312" s="1" t="s">
        <v>49</v>
      </c>
      <c r="G3312">
        <v>28</v>
      </c>
      <c r="H3312" t="s">
        <v>134</v>
      </c>
      <c r="I3312" t="s">
        <v>49</v>
      </c>
      <c r="J3312">
        <v>500</v>
      </c>
      <c r="K3312" s="1" t="s">
        <v>49</v>
      </c>
      <c r="L3312">
        <v>6</v>
      </c>
      <c r="M3312">
        <v>414.98</v>
      </c>
      <c r="N3312">
        <v>20.22</v>
      </c>
      <c r="Q3312">
        <v>394.76</v>
      </c>
      <c r="R3312" s="1"/>
      <c r="S3312">
        <v>30</v>
      </c>
      <c r="V3312">
        <v>30</v>
      </c>
      <c r="W3312">
        <v>0.5</v>
      </c>
      <c r="AF3312">
        <v>0</v>
      </c>
      <c r="AG3312">
        <v>0</v>
      </c>
      <c r="AH3312">
        <v>0.5</v>
      </c>
      <c r="AI3312">
        <v>11.5</v>
      </c>
      <c r="AJ3312">
        <v>12</v>
      </c>
      <c r="AM3312">
        <v>0</v>
      </c>
      <c r="AN3312">
        <v>399.76</v>
      </c>
      <c r="AP3312">
        <v>40</v>
      </c>
    </row>
    <row r="3313" spans="1:42" x14ac:dyDescent="0.2">
      <c r="A3313" s="1" t="s">
        <v>46</v>
      </c>
      <c r="B3313">
        <v>4</v>
      </c>
      <c r="C3313" s="1" t="s">
        <v>2660</v>
      </c>
      <c r="D3313" s="2">
        <v>45929</v>
      </c>
      <c r="E3313" s="1" t="s">
        <v>2661</v>
      </c>
      <c r="F3313" s="1" t="s">
        <v>49</v>
      </c>
      <c r="G3313">
        <v>10.5</v>
      </c>
      <c r="H3313" t="s">
        <v>2662</v>
      </c>
      <c r="I3313" t="s">
        <v>49</v>
      </c>
      <c r="J3313">
        <v>750</v>
      </c>
      <c r="K3313" s="1" t="s">
        <v>49</v>
      </c>
      <c r="L3313">
        <v>4</v>
      </c>
      <c r="M3313">
        <v>148.69999999999999</v>
      </c>
      <c r="N3313">
        <v>6</v>
      </c>
      <c r="Q3313">
        <v>142.69999999999999</v>
      </c>
      <c r="R3313" s="1"/>
      <c r="V3313">
        <v>0</v>
      </c>
      <c r="W3313">
        <v>0</v>
      </c>
      <c r="AF3313">
        <v>0</v>
      </c>
      <c r="AG3313">
        <v>0</v>
      </c>
      <c r="AH3313">
        <v>0</v>
      </c>
      <c r="AI3313">
        <v>12</v>
      </c>
      <c r="AJ3313">
        <v>12</v>
      </c>
      <c r="AM3313">
        <v>0</v>
      </c>
      <c r="AN3313">
        <v>147.69999999999999</v>
      </c>
      <c r="AP3313">
        <v>40</v>
      </c>
    </row>
    <row r="3314" spans="1:42" x14ac:dyDescent="0.2">
      <c r="A3314" s="1" t="s">
        <v>53</v>
      </c>
      <c r="B3314">
        <v>4</v>
      </c>
      <c r="C3314" s="1" t="s">
        <v>2660</v>
      </c>
      <c r="D3314" s="2">
        <v>45929</v>
      </c>
      <c r="E3314" s="1" t="s">
        <v>2661</v>
      </c>
      <c r="F3314" s="1" t="s">
        <v>49</v>
      </c>
      <c r="G3314">
        <v>10.5</v>
      </c>
      <c r="H3314" t="s">
        <v>2662</v>
      </c>
      <c r="I3314" t="s">
        <v>49</v>
      </c>
      <c r="J3314">
        <v>750</v>
      </c>
      <c r="K3314" s="1" t="s">
        <v>49</v>
      </c>
      <c r="L3314">
        <v>9</v>
      </c>
      <c r="M3314">
        <v>338.84</v>
      </c>
      <c r="N3314">
        <v>13.5</v>
      </c>
      <c r="Q3314">
        <v>325.33999999999997</v>
      </c>
      <c r="R3314" s="1"/>
      <c r="V3314">
        <v>0</v>
      </c>
      <c r="W3314">
        <v>0</v>
      </c>
      <c r="Z3314">
        <v>60</v>
      </c>
      <c r="AF3314">
        <v>60</v>
      </c>
      <c r="AG3314">
        <v>1</v>
      </c>
      <c r="AH3314">
        <v>1</v>
      </c>
      <c r="AI3314">
        <v>11</v>
      </c>
      <c r="AJ3314">
        <v>12</v>
      </c>
      <c r="AM3314">
        <v>0</v>
      </c>
      <c r="AN3314">
        <v>330.34</v>
      </c>
      <c r="AP3314">
        <v>40</v>
      </c>
    </row>
    <row r="3315" spans="1:42" x14ac:dyDescent="0.2">
      <c r="A3315" s="1" t="s">
        <v>46</v>
      </c>
      <c r="B3315">
        <v>5</v>
      </c>
      <c r="C3315" s="1" t="s">
        <v>2660</v>
      </c>
      <c r="D3315" s="2">
        <v>45929</v>
      </c>
      <c r="E3315" s="1" t="s">
        <v>2661</v>
      </c>
      <c r="F3315" s="1" t="s">
        <v>49</v>
      </c>
      <c r="G3315">
        <v>10.5</v>
      </c>
      <c r="H3315" t="s">
        <v>2662</v>
      </c>
      <c r="I3315" t="s">
        <v>49</v>
      </c>
      <c r="J3315">
        <v>750</v>
      </c>
      <c r="K3315" s="1" t="s">
        <v>49</v>
      </c>
      <c r="L3315">
        <v>7</v>
      </c>
      <c r="M3315">
        <v>97.25</v>
      </c>
      <c r="N3315">
        <v>2.4</v>
      </c>
      <c r="Q3315">
        <v>94.85</v>
      </c>
      <c r="R3315" s="1"/>
      <c r="S3315">
        <v>20</v>
      </c>
      <c r="V3315">
        <v>20</v>
      </c>
      <c r="W3315">
        <v>0.33333333333333331</v>
      </c>
      <c r="Z3315">
        <v>15</v>
      </c>
      <c r="AF3315">
        <v>15</v>
      </c>
      <c r="AG3315">
        <v>0.25</v>
      </c>
      <c r="AH3315">
        <v>0.58333333333333326</v>
      </c>
      <c r="AI3315">
        <v>11.416666666666666</v>
      </c>
      <c r="AJ3315">
        <v>12</v>
      </c>
      <c r="AM3315">
        <v>0</v>
      </c>
      <c r="AN3315">
        <v>99.85</v>
      </c>
      <c r="AP3315">
        <v>40</v>
      </c>
    </row>
    <row r="3316" spans="1:42" x14ac:dyDescent="0.2">
      <c r="A3316" s="1" t="s">
        <v>46</v>
      </c>
      <c r="B3316">
        <v>5</v>
      </c>
      <c r="C3316" s="1" t="s">
        <v>2565</v>
      </c>
      <c r="D3316" s="2">
        <v>45929</v>
      </c>
      <c r="E3316" s="1" t="s">
        <v>2155</v>
      </c>
      <c r="F3316" s="1" t="s">
        <v>49</v>
      </c>
      <c r="G3316">
        <v>10</v>
      </c>
      <c r="H3316" t="s">
        <v>134</v>
      </c>
      <c r="I3316" t="s">
        <v>49</v>
      </c>
      <c r="J3316">
        <v>1000</v>
      </c>
      <c r="K3316" s="1" t="s">
        <v>49</v>
      </c>
      <c r="L3316">
        <v>5</v>
      </c>
      <c r="M3316">
        <v>224.30999999999997</v>
      </c>
      <c r="N3316">
        <v>5</v>
      </c>
      <c r="Q3316">
        <v>219.30999999999997</v>
      </c>
      <c r="R3316" s="1"/>
      <c r="V3316">
        <v>0</v>
      </c>
      <c r="W3316">
        <v>0</v>
      </c>
      <c r="AF3316">
        <v>0</v>
      </c>
      <c r="AG3316">
        <v>0</v>
      </c>
      <c r="AH3316">
        <v>0</v>
      </c>
      <c r="AI3316">
        <v>12</v>
      </c>
      <c r="AJ3316">
        <v>12</v>
      </c>
      <c r="AM3316">
        <v>0</v>
      </c>
      <c r="AN3316">
        <v>224.30999999999997</v>
      </c>
      <c r="AP3316">
        <v>40</v>
      </c>
    </row>
    <row r="3317" spans="1:42" x14ac:dyDescent="0.2">
      <c r="A3317" s="1" t="s">
        <v>46</v>
      </c>
      <c r="B3317">
        <v>5</v>
      </c>
      <c r="C3317" s="1" t="s">
        <v>2666</v>
      </c>
      <c r="D3317" s="2">
        <v>45929</v>
      </c>
      <c r="E3317" s="1" t="s">
        <v>2155</v>
      </c>
      <c r="F3317" s="1" t="s">
        <v>49</v>
      </c>
      <c r="G3317">
        <v>12</v>
      </c>
      <c r="H3317">
        <v>5</v>
      </c>
      <c r="I3317" t="s">
        <v>49</v>
      </c>
      <c r="J3317">
        <v>1000</v>
      </c>
      <c r="K3317" s="1" t="s">
        <v>49</v>
      </c>
      <c r="L3317">
        <v>3</v>
      </c>
      <c r="M3317">
        <v>121.38</v>
      </c>
      <c r="N3317">
        <v>3.5999999999999996</v>
      </c>
      <c r="Q3317">
        <v>117.78</v>
      </c>
      <c r="R3317" s="1"/>
      <c r="V3317">
        <v>0</v>
      </c>
      <c r="W3317">
        <v>0</v>
      </c>
      <c r="AF3317">
        <v>0</v>
      </c>
      <c r="AG3317">
        <v>0</v>
      </c>
      <c r="AH3317">
        <v>0</v>
      </c>
      <c r="AI3317">
        <v>12</v>
      </c>
      <c r="AJ3317">
        <v>12</v>
      </c>
      <c r="AM3317">
        <v>0</v>
      </c>
      <c r="AN3317">
        <v>122.78</v>
      </c>
      <c r="AP3317">
        <v>40</v>
      </c>
    </row>
    <row r="3318" spans="1:42" x14ac:dyDescent="0.2">
      <c r="A3318" s="1" t="s">
        <v>53</v>
      </c>
      <c r="B3318">
        <v>5</v>
      </c>
      <c r="C3318" s="1" t="s">
        <v>2565</v>
      </c>
      <c r="D3318" s="2">
        <v>45929</v>
      </c>
      <c r="E3318" s="1" t="s">
        <v>2155</v>
      </c>
      <c r="F3318" s="1" t="s">
        <v>49</v>
      </c>
      <c r="G3318">
        <v>10</v>
      </c>
      <c r="H3318" t="s">
        <v>134</v>
      </c>
      <c r="I3318" t="s">
        <v>49</v>
      </c>
      <c r="J3318">
        <v>1000</v>
      </c>
      <c r="K3318" s="1" t="s">
        <v>49</v>
      </c>
      <c r="L3318">
        <v>10</v>
      </c>
      <c r="M3318">
        <v>450.76</v>
      </c>
      <c r="N3318">
        <v>10</v>
      </c>
      <c r="Q3318">
        <v>440.76</v>
      </c>
      <c r="R3318" s="1"/>
      <c r="V3318">
        <v>0</v>
      </c>
      <c r="W3318">
        <v>0</v>
      </c>
      <c r="AF3318">
        <v>0</v>
      </c>
      <c r="AG3318">
        <v>0</v>
      </c>
      <c r="AH3318">
        <v>0</v>
      </c>
      <c r="AI3318">
        <v>12</v>
      </c>
      <c r="AJ3318">
        <v>12</v>
      </c>
      <c r="AM3318">
        <v>0</v>
      </c>
      <c r="AN3318">
        <v>445.76</v>
      </c>
      <c r="AP3318">
        <v>40</v>
      </c>
    </row>
    <row r="3319" spans="1:42" x14ac:dyDescent="0.2">
      <c r="A3319" s="1" t="s">
        <v>46</v>
      </c>
      <c r="B3319">
        <v>6</v>
      </c>
      <c r="C3319" s="1" t="s">
        <v>2489</v>
      </c>
      <c r="D3319" s="2">
        <v>45929</v>
      </c>
      <c r="E3319" s="1" t="s">
        <v>2490</v>
      </c>
      <c r="F3319" s="1" t="s">
        <v>49</v>
      </c>
      <c r="G3319">
        <v>17</v>
      </c>
      <c r="H3319" t="s">
        <v>76</v>
      </c>
      <c r="I3319" t="s">
        <v>49</v>
      </c>
      <c r="J3319">
        <v>8000</v>
      </c>
      <c r="K3319" s="1" t="s">
        <v>49</v>
      </c>
      <c r="L3319">
        <v>3</v>
      </c>
      <c r="M3319">
        <v>158.66</v>
      </c>
      <c r="N3319">
        <v>5.0999999999999996</v>
      </c>
      <c r="Q3319">
        <v>153.56</v>
      </c>
      <c r="R3319" s="1"/>
      <c r="S3319">
        <v>25</v>
      </c>
      <c r="V3319">
        <v>25</v>
      </c>
      <c r="W3319">
        <v>0.41666666666666674</v>
      </c>
      <c r="AD3319">
        <v>60</v>
      </c>
      <c r="AF3319">
        <v>60</v>
      </c>
      <c r="AG3319">
        <v>1</v>
      </c>
      <c r="AH3319">
        <v>1.4166666666666667</v>
      </c>
      <c r="AI3319">
        <v>10.583333333333334</v>
      </c>
      <c r="AJ3319">
        <v>12</v>
      </c>
      <c r="AM3319">
        <v>0</v>
      </c>
      <c r="AN3319">
        <v>158.56</v>
      </c>
      <c r="AP3319">
        <v>40</v>
      </c>
    </row>
    <row r="3320" spans="1:42" x14ac:dyDescent="0.2">
      <c r="A3320" s="1" t="s">
        <v>46</v>
      </c>
      <c r="B3320">
        <v>6</v>
      </c>
      <c r="C3320" s="1" t="s">
        <v>2340</v>
      </c>
      <c r="D3320" s="2">
        <v>45929</v>
      </c>
      <c r="E3320" s="1" t="s">
        <v>2155</v>
      </c>
      <c r="F3320" s="1" t="s">
        <v>49</v>
      </c>
      <c r="G3320">
        <v>16</v>
      </c>
      <c r="H3320">
        <v>5</v>
      </c>
      <c r="I3320" t="s">
        <v>49</v>
      </c>
      <c r="J3320">
        <v>500</v>
      </c>
      <c r="K3320" s="1" t="s">
        <v>49</v>
      </c>
      <c r="L3320">
        <v>2</v>
      </c>
      <c r="M3320">
        <v>84.509999999999991</v>
      </c>
      <c r="N3320">
        <v>3.2</v>
      </c>
      <c r="Q3320">
        <v>81.309999999999988</v>
      </c>
      <c r="R3320" s="1"/>
      <c r="V3320">
        <v>0</v>
      </c>
      <c r="W3320">
        <v>0</v>
      </c>
      <c r="AF3320">
        <v>0</v>
      </c>
      <c r="AG3320">
        <v>0</v>
      </c>
      <c r="AH3320">
        <v>0</v>
      </c>
      <c r="AI3320">
        <v>12</v>
      </c>
      <c r="AJ3320">
        <v>12</v>
      </c>
      <c r="AM3320">
        <v>0</v>
      </c>
      <c r="AN3320">
        <v>86.309999999999988</v>
      </c>
      <c r="AP3320">
        <v>40</v>
      </c>
    </row>
    <row r="3321" spans="1:42" x14ac:dyDescent="0.2">
      <c r="A3321" s="1" t="s">
        <v>46</v>
      </c>
      <c r="B3321">
        <v>6</v>
      </c>
      <c r="C3321" s="1" t="s">
        <v>2667</v>
      </c>
      <c r="D3321" s="2">
        <v>45929</v>
      </c>
      <c r="E3321" s="1" t="s">
        <v>2229</v>
      </c>
      <c r="F3321" s="1" t="s">
        <v>49</v>
      </c>
      <c r="G3321">
        <v>17</v>
      </c>
      <c r="H3321" t="s">
        <v>287</v>
      </c>
      <c r="I3321" t="s">
        <v>49</v>
      </c>
      <c r="J3321">
        <v>150</v>
      </c>
      <c r="K3321" s="1" t="s">
        <v>49</v>
      </c>
      <c r="L3321">
        <v>4</v>
      </c>
      <c r="M3321">
        <v>159.48999999999998</v>
      </c>
      <c r="N3321">
        <v>6.8</v>
      </c>
      <c r="Q3321">
        <v>152.68999999999997</v>
      </c>
      <c r="R3321" s="1"/>
      <c r="V3321">
        <v>0</v>
      </c>
      <c r="W3321">
        <v>0</v>
      </c>
      <c r="AF3321">
        <v>0</v>
      </c>
      <c r="AG3321">
        <v>0</v>
      </c>
      <c r="AH3321">
        <v>0</v>
      </c>
      <c r="AI3321">
        <v>12</v>
      </c>
      <c r="AJ3321">
        <v>12</v>
      </c>
      <c r="AM3321">
        <v>0</v>
      </c>
      <c r="AN3321">
        <v>157.68999999999997</v>
      </c>
      <c r="AP3321">
        <v>40</v>
      </c>
    </row>
    <row r="3322" spans="1:42" x14ac:dyDescent="0.2">
      <c r="A3322" s="1" t="s">
        <v>46</v>
      </c>
      <c r="B3322">
        <v>6</v>
      </c>
      <c r="C3322" s="1" t="s">
        <v>2668</v>
      </c>
      <c r="D3322" s="2">
        <v>45929</v>
      </c>
      <c r="E3322" s="1" t="s">
        <v>2229</v>
      </c>
      <c r="F3322" s="1" t="s">
        <v>49</v>
      </c>
      <c r="G3322">
        <v>17</v>
      </c>
      <c r="H3322" t="s">
        <v>287</v>
      </c>
      <c r="I3322" t="s">
        <v>49</v>
      </c>
      <c r="J3322">
        <v>150</v>
      </c>
      <c r="K3322" s="1" t="s">
        <v>49</v>
      </c>
      <c r="L3322">
        <v>1</v>
      </c>
      <c r="M3322">
        <v>44.72</v>
      </c>
      <c r="N3322">
        <v>1.7</v>
      </c>
      <c r="Q3322">
        <v>43.019999999999996</v>
      </c>
      <c r="R3322" s="1"/>
      <c r="V3322">
        <v>0</v>
      </c>
      <c r="W3322">
        <v>0</v>
      </c>
      <c r="AF3322">
        <v>0</v>
      </c>
      <c r="AG3322">
        <v>0</v>
      </c>
      <c r="AH3322">
        <v>0</v>
      </c>
      <c r="AI3322">
        <v>12</v>
      </c>
      <c r="AJ3322">
        <v>12</v>
      </c>
      <c r="AM3322">
        <v>0</v>
      </c>
      <c r="AN3322">
        <v>48.02</v>
      </c>
      <c r="AP3322">
        <v>40</v>
      </c>
    </row>
    <row r="3323" spans="1:42" x14ac:dyDescent="0.2">
      <c r="A3323" s="1" t="s">
        <v>46</v>
      </c>
      <c r="B3323">
        <v>6</v>
      </c>
      <c r="C3323" s="1" t="s">
        <v>2669</v>
      </c>
      <c r="D3323" s="2">
        <v>45929</v>
      </c>
      <c r="E3323" s="1" t="s">
        <v>2229</v>
      </c>
      <c r="F3323" s="1" t="s">
        <v>49</v>
      </c>
      <c r="G3323">
        <v>16</v>
      </c>
      <c r="H3323" t="s">
        <v>287</v>
      </c>
      <c r="I3323" t="s">
        <v>49</v>
      </c>
      <c r="J3323">
        <v>150</v>
      </c>
      <c r="K3323" s="1" t="s">
        <v>49</v>
      </c>
      <c r="L3323">
        <v>4</v>
      </c>
      <c r="M3323">
        <v>130.54</v>
      </c>
      <c r="N3323">
        <v>6.4</v>
      </c>
      <c r="Q3323">
        <v>124.13999999999999</v>
      </c>
      <c r="R3323" s="1"/>
      <c r="V3323">
        <v>0</v>
      </c>
      <c r="W3323">
        <v>0</v>
      </c>
      <c r="AF3323">
        <v>0</v>
      </c>
      <c r="AG3323">
        <v>0</v>
      </c>
      <c r="AH3323">
        <v>0</v>
      </c>
      <c r="AI3323">
        <v>12</v>
      </c>
      <c r="AJ3323">
        <v>12</v>
      </c>
      <c r="AM3323">
        <v>0</v>
      </c>
      <c r="AN3323">
        <v>129.13999999999999</v>
      </c>
      <c r="AP3323">
        <v>40</v>
      </c>
    </row>
    <row r="3324" spans="1:42" x14ac:dyDescent="0.2">
      <c r="A3324" s="1" t="s">
        <v>53</v>
      </c>
      <c r="B3324">
        <v>6</v>
      </c>
      <c r="C3324" s="1" t="s">
        <v>2340</v>
      </c>
      <c r="D3324" s="2">
        <v>45929</v>
      </c>
      <c r="E3324" s="1" t="s">
        <v>2155</v>
      </c>
      <c r="F3324" s="1" t="s">
        <v>49</v>
      </c>
      <c r="G3324">
        <v>16</v>
      </c>
      <c r="H3324">
        <v>5</v>
      </c>
      <c r="I3324" t="s">
        <v>49</v>
      </c>
      <c r="J3324">
        <v>500</v>
      </c>
      <c r="K3324" s="1" t="s">
        <v>49</v>
      </c>
      <c r="L3324">
        <v>10</v>
      </c>
      <c r="M3324">
        <v>567.65000000000009</v>
      </c>
      <c r="N3324">
        <v>16</v>
      </c>
      <c r="Q3324">
        <v>551.65000000000009</v>
      </c>
      <c r="R3324" s="1"/>
      <c r="V3324">
        <v>0</v>
      </c>
      <c r="W3324">
        <v>0</v>
      </c>
      <c r="AF3324">
        <v>0</v>
      </c>
      <c r="AG3324">
        <v>0</v>
      </c>
      <c r="AH3324">
        <v>0</v>
      </c>
      <c r="AI3324">
        <v>12</v>
      </c>
      <c r="AJ3324">
        <v>12</v>
      </c>
      <c r="AM3324">
        <v>0</v>
      </c>
      <c r="AN3324">
        <v>556.65000000000009</v>
      </c>
      <c r="AP3324">
        <v>40</v>
      </c>
    </row>
    <row r="3325" spans="1:42" x14ac:dyDescent="0.2">
      <c r="A3325" s="1" t="s">
        <v>46</v>
      </c>
      <c r="B3325">
        <v>1</v>
      </c>
      <c r="C3325" s="1" t="s">
        <v>2596</v>
      </c>
      <c r="D3325" s="2">
        <v>45930</v>
      </c>
      <c r="E3325" s="1" t="s">
        <v>2155</v>
      </c>
      <c r="F3325" s="1" t="s">
        <v>49</v>
      </c>
      <c r="G3325">
        <v>2.5</v>
      </c>
      <c r="H3325" t="s">
        <v>76</v>
      </c>
      <c r="I3325" t="s">
        <v>49</v>
      </c>
      <c r="J3325">
        <v>800</v>
      </c>
      <c r="K3325" s="1" t="s">
        <v>49</v>
      </c>
      <c r="L3325">
        <v>9</v>
      </c>
      <c r="M3325">
        <v>110</v>
      </c>
      <c r="N3325">
        <v>1.8</v>
      </c>
      <c r="O3325">
        <v>21.5</v>
      </c>
      <c r="Q3325">
        <v>108.2</v>
      </c>
      <c r="R3325" s="1"/>
      <c r="V3325">
        <v>0</v>
      </c>
      <c r="W3325">
        <v>0</v>
      </c>
      <c r="AF3325">
        <v>0</v>
      </c>
      <c r="AG3325">
        <v>0</v>
      </c>
      <c r="AH3325">
        <v>0</v>
      </c>
      <c r="AI3325">
        <v>12</v>
      </c>
      <c r="AJ3325">
        <v>12</v>
      </c>
      <c r="AL3325">
        <v>1945</v>
      </c>
      <c r="AM3325">
        <v>0</v>
      </c>
      <c r="AN3325">
        <v>113.2</v>
      </c>
      <c r="AO3325">
        <v>398</v>
      </c>
      <c r="AP3325">
        <v>40</v>
      </c>
    </row>
    <row r="3326" spans="1:42" x14ac:dyDescent="0.2">
      <c r="A3326" s="1" t="s">
        <v>53</v>
      </c>
      <c r="B3326">
        <v>1</v>
      </c>
      <c r="C3326" s="1" t="s">
        <v>2596</v>
      </c>
      <c r="D3326" s="2">
        <v>45930</v>
      </c>
      <c r="E3326" s="1" t="s">
        <v>2155</v>
      </c>
      <c r="F3326" s="1" t="s">
        <v>49</v>
      </c>
      <c r="G3326">
        <v>2.5</v>
      </c>
      <c r="H3326" t="s">
        <v>76</v>
      </c>
      <c r="I3326" t="s">
        <v>49</v>
      </c>
      <c r="J3326">
        <v>800</v>
      </c>
      <c r="K3326" s="1" t="s">
        <v>49</v>
      </c>
      <c r="L3326">
        <v>10</v>
      </c>
      <c r="M3326">
        <v>95.739999999999981</v>
      </c>
      <c r="N3326">
        <v>2</v>
      </c>
      <c r="O3326">
        <v>25.5</v>
      </c>
      <c r="Q3326">
        <v>93.739999999999981</v>
      </c>
      <c r="R3326" s="1"/>
      <c r="V3326">
        <v>0</v>
      </c>
      <c r="W3326">
        <v>0</v>
      </c>
      <c r="AF3326">
        <v>0</v>
      </c>
      <c r="AG3326">
        <v>0</v>
      </c>
      <c r="AH3326">
        <v>0</v>
      </c>
      <c r="AI3326">
        <v>12</v>
      </c>
      <c r="AJ3326">
        <v>12</v>
      </c>
      <c r="AM3326">
        <v>0</v>
      </c>
      <c r="AN3326">
        <v>98.739999999999981</v>
      </c>
      <c r="AP3326">
        <v>40</v>
      </c>
    </row>
    <row r="3327" spans="1:42" x14ac:dyDescent="0.2">
      <c r="A3327" s="1" t="s">
        <v>46</v>
      </c>
      <c r="B3327">
        <v>2</v>
      </c>
      <c r="C3327" s="1" t="s">
        <v>2664</v>
      </c>
      <c r="D3327" s="2">
        <v>45930</v>
      </c>
      <c r="E3327" s="1" t="s">
        <v>620</v>
      </c>
      <c r="F3327" s="1" t="s">
        <v>49</v>
      </c>
      <c r="G3327">
        <v>4</v>
      </c>
      <c r="H3327">
        <v>5</v>
      </c>
      <c r="I3327" t="s">
        <v>49</v>
      </c>
      <c r="J3327">
        <v>250</v>
      </c>
      <c r="K3327" s="1" t="s">
        <v>49</v>
      </c>
      <c r="L3327">
        <v>4</v>
      </c>
      <c r="M3327">
        <v>84.76</v>
      </c>
      <c r="N3327">
        <v>1.6</v>
      </c>
      <c r="Q3327">
        <v>83.160000000000011</v>
      </c>
      <c r="R3327" s="1"/>
      <c r="V3327">
        <v>0</v>
      </c>
      <c r="W3327">
        <v>0</v>
      </c>
      <c r="AF3327">
        <v>0</v>
      </c>
      <c r="AG3327">
        <v>0</v>
      </c>
      <c r="AH3327">
        <v>0</v>
      </c>
      <c r="AI3327">
        <v>12</v>
      </c>
      <c r="AJ3327">
        <v>12</v>
      </c>
      <c r="AM3327">
        <v>0</v>
      </c>
      <c r="AN3327">
        <v>88.160000000000011</v>
      </c>
      <c r="AP3327">
        <v>40</v>
      </c>
    </row>
    <row r="3328" spans="1:42" x14ac:dyDescent="0.2">
      <c r="A3328" s="1" t="s">
        <v>46</v>
      </c>
      <c r="B3328">
        <v>2</v>
      </c>
      <c r="C3328" s="1" t="s">
        <v>2592</v>
      </c>
      <c r="D3328" s="2">
        <v>45930</v>
      </c>
      <c r="E3328" s="1" t="s">
        <v>2155</v>
      </c>
      <c r="F3328" s="1" t="s">
        <v>49</v>
      </c>
      <c r="G3328">
        <v>4</v>
      </c>
      <c r="H3328" t="s">
        <v>134</v>
      </c>
      <c r="I3328" t="s">
        <v>49</v>
      </c>
      <c r="J3328">
        <v>800</v>
      </c>
      <c r="K3328" s="1" t="s">
        <v>49</v>
      </c>
      <c r="L3328">
        <v>5</v>
      </c>
      <c r="M3328">
        <v>66.2</v>
      </c>
      <c r="N3328">
        <v>2</v>
      </c>
      <c r="Q3328">
        <v>64.2</v>
      </c>
      <c r="R3328" s="1"/>
      <c r="V3328">
        <v>0</v>
      </c>
      <c r="W3328">
        <v>0</v>
      </c>
      <c r="AF3328">
        <v>0</v>
      </c>
      <c r="AG3328">
        <v>0</v>
      </c>
      <c r="AH3328">
        <v>0</v>
      </c>
      <c r="AI3328">
        <v>12</v>
      </c>
      <c r="AJ3328">
        <v>12</v>
      </c>
      <c r="AM3328">
        <v>0</v>
      </c>
      <c r="AN3328">
        <v>69.2</v>
      </c>
      <c r="AP3328">
        <v>40</v>
      </c>
    </row>
    <row r="3329" spans="1:42" x14ac:dyDescent="0.2">
      <c r="A3329" s="1" t="s">
        <v>53</v>
      </c>
      <c r="B3329">
        <v>2</v>
      </c>
      <c r="C3329" s="1" t="s">
        <v>2592</v>
      </c>
      <c r="D3329" s="2">
        <v>45930</v>
      </c>
      <c r="E3329" s="1" t="s">
        <v>2155</v>
      </c>
      <c r="F3329" s="1" t="s">
        <v>49</v>
      </c>
      <c r="G3329">
        <v>4</v>
      </c>
      <c r="H3329" t="s">
        <v>134</v>
      </c>
      <c r="I3329" t="s">
        <v>49</v>
      </c>
      <c r="J3329">
        <v>800</v>
      </c>
      <c r="K3329" s="1" t="s">
        <v>49</v>
      </c>
      <c r="L3329">
        <v>9</v>
      </c>
      <c r="M3329">
        <v>126.09</v>
      </c>
      <c r="N3329">
        <v>126.09</v>
      </c>
      <c r="Q3329">
        <v>0</v>
      </c>
      <c r="R3329" s="1"/>
      <c r="V3329">
        <v>0</v>
      </c>
      <c r="W3329">
        <v>0</v>
      </c>
      <c r="AF3329">
        <v>0</v>
      </c>
      <c r="AG3329">
        <v>0</v>
      </c>
      <c r="AH3329">
        <v>0</v>
      </c>
      <c r="AI3329">
        <v>12</v>
      </c>
      <c r="AJ3329">
        <v>12</v>
      </c>
      <c r="AM3329">
        <v>0</v>
      </c>
      <c r="AN3329">
        <v>5</v>
      </c>
      <c r="AP3329">
        <v>40</v>
      </c>
    </row>
    <row r="3330" spans="1:42" x14ac:dyDescent="0.2">
      <c r="A3330" s="1" t="s">
        <v>46</v>
      </c>
      <c r="B3330">
        <v>3</v>
      </c>
      <c r="C3330" s="1" t="s">
        <v>2665</v>
      </c>
      <c r="D3330" s="2">
        <v>45930</v>
      </c>
      <c r="E3330" s="1" t="s">
        <v>2155</v>
      </c>
      <c r="F3330" s="1" t="s">
        <v>49</v>
      </c>
      <c r="G3330">
        <v>6</v>
      </c>
      <c r="H3330">
        <v>5</v>
      </c>
      <c r="I3330" t="s">
        <v>49</v>
      </c>
      <c r="J3330">
        <v>1000</v>
      </c>
      <c r="K3330" s="1" t="s">
        <v>49</v>
      </c>
      <c r="L3330">
        <v>9</v>
      </c>
      <c r="M3330">
        <v>224.51</v>
      </c>
      <c r="N3330">
        <v>7.2</v>
      </c>
      <c r="Q3330">
        <v>217.31</v>
      </c>
      <c r="R3330" s="1"/>
      <c r="V3330">
        <v>0</v>
      </c>
      <c r="W3330">
        <v>0</v>
      </c>
      <c r="AF3330">
        <v>0</v>
      </c>
      <c r="AG3330">
        <v>0</v>
      </c>
      <c r="AH3330">
        <v>0</v>
      </c>
      <c r="AI3330">
        <v>12</v>
      </c>
      <c r="AJ3330">
        <v>12</v>
      </c>
      <c r="AM3330">
        <v>0</v>
      </c>
      <c r="AN3330">
        <v>222.31</v>
      </c>
      <c r="AP3330">
        <v>40</v>
      </c>
    </row>
    <row r="3331" spans="1:42" x14ac:dyDescent="0.2">
      <c r="A3331" s="1" t="s">
        <v>53</v>
      </c>
      <c r="B3331">
        <v>3</v>
      </c>
      <c r="C3331" s="1" t="s">
        <v>2665</v>
      </c>
      <c r="D3331" s="2">
        <v>45930</v>
      </c>
      <c r="E3331" s="1" t="s">
        <v>2155</v>
      </c>
      <c r="F3331" s="1" t="s">
        <v>49</v>
      </c>
      <c r="G3331">
        <v>6</v>
      </c>
      <c r="H3331">
        <v>5</v>
      </c>
      <c r="I3331" t="s">
        <v>49</v>
      </c>
      <c r="J3331">
        <v>1000</v>
      </c>
      <c r="K3331" s="1" t="s">
        <v>49</v>
      </c>
      <c r="L3331">
        <v>8</v>
      </c>
      <c r="M3331">
        <v>225.58</v>
      </c>
      <c r="N3331">
        <v>4.8</v>
      </c>
      <c r="Q3331">
        <v>220.78</v>
      </c>
      <c r="R3331" s="1"/>
      <c r="V3331">
        <v>0</v>
      </c>
      <c r="W3331">
        <v>0</v>
      </c>
      <c r="AF3331">
        <v>0</v>
      </c>
      <c r="AG3331">
        <v>0</v>
      </c>
      <c r="AH3331">
        <v>0</v>
      </c>
      <c r="AI3331">
        <v>12</v>
      </c>
      <c r="AJ3331">
        <v>12</v>
      </c>
      <c r="AM3331">
        <v>0</v>
      </c>
      <c r="AN3331">
        <v>225.78</v>
      </c>
      <c r="AP3331">
        <v>40</v>
      </c>
    </row>
    <row r="3332" spans="1:42" x14ac:dyDescent="0.2">
      <c r="A3332" s="1" t="s">
        <v>46</v>
      </c>
      <c r="B3332">
        <v>4</v>
      </c>
      <c r="C3332" s="1" t="s">
        <v>2660</v>
      </c>
      <c r="D3332" s="2">
        <v>45930</v>
      </c>
      <c r="E3332" s="1" t="s">
        <v>2661</v>
      </c>
      <c r="F3332" s="1" t="s">
        <v>49</v>
      </c>
      <c r="G3332">
        <v>10.5</v>
      </c>
      <c r="H3332" t="s">
        <v>2662</v>
      </c>
      <c r="I3332" t="s">
        <v>49</v>
      </c>
      <c r="J3332">
        <v>750</v>
      </c>
      <c r="K3332" s="1" t="s">
        <v>49</v>
      </c>
      <c r="L3332">
        <v>10</v>
      </c>
      <c r="M3332">
        <v>371.14</v>
      </c>
      <c r="N3332">
        <v>12</v>
      </c>
      <c r="Q3332">
        <v>359.14</v>
      </c>
      <c r="R3332" s="1"/>
      <c r="V3332">
        <v>0</v>
      </c>
      <c r="W3332">
        <v>0</v>
      </c>
      <c r="AF3332">
        <v>0</v>
      </c>
      <c r="AG3332">
        <v>0</v>
      </c>
      <c r="AH3332">
        <v>0</v>
      </c>
      <c r="AI3332">
        <v>12</v>
      </c>
      <c r="AJ3332">
        <v>12</v>
      </c>
      <c r="AM3332">
        <v>0</v>
      </c>
      <c r="AN3332">
        <v>364.14</v>
      </c>
      <c r="AP3332">
        <v>40</v>
      </c>
    </row>
    <row r="3333" spans="1:42" x14ac:dyDescent="0.2">
      <c r="A3333" s="1" t="s">
        <v>53</v>
      </c>
      <c r="B3333">
        <v>4</v>
      </c>
      <c r="C3333" s="1" t="s">
        <v>2660</v>
      </c>
      <c r="D3333" s="2">
        <v>45930</v>
      </c>
      <c r="E3333" s="1" t="s">
        <v>2661</v>
      </c>
      <c r="F3333" s="1" t="s">
        <v>49</v>
      </c>
      <c r="G3333">
        <v>10.5</v>
      </c>
      <c r="H3333" t="s">
        <v>2662</v>
      </c>
      <c r="I3333" t="s">
        <v>49</v>
      </c>
      <c r="J3333">
        <v>750</v>
      </c>
      <c r="K3333" s="1" t="s">
        <v>49</v>
      </c>
      <c r="L3333">
        <v>2</v>
      </c>
      <c r="M3333">
        <v>81.62</v>
      </c>
      <c r="N3333">
        <v>3</v>
      </c>
      <c r="Q3333">
        <v>78.62</v>
      </c>
      <c r="R3333" s="1"/>
      <c r="S3333">
        <v>40</v>
      </c>
      <c r="V3333">
        <v>40</v>
      </c>
      <c r="W3333">
        <v>0.66666666666666663</v>
      </c>
      <c r="AF3333">
        <v>0</v>
      </c>
      <c r="AG3333">
        <v>0</v>
      </c>
      <c r="AH3333">
        <v>0.66666666666666663</v>
      </c>
      <c r="AI3333">
        <v>11.333333333333334</v>
      </c>
      <c r="AJ3333">
        <v>12</v>
      </c>
      <c r="AM3333">
        <v>0</v>
      </c>
      <c r="AN3333">
        <v>83.62</v>
      </c>
      <c r="AP3333">
        <v>40</v>
      </c>
    </row>
    <row r="3334" spans="1:42" x14ac:dyDescent="0.2">
      <c r="A3334" s="1" t="s">
        <v>53</v>
      </c>
      <c r="B3334">
        <v>4</v>
      </c>
      <c r="C3334" s="1" t="s">
        <v>2670</v>
      </c>
      <c r="D3334" s="2">
        <v>45930</v>
      </c>
      <c r="E3334" s="1" t="s">
        <v>2661</v>
      </c>
      <c r="F3334" s="1" t="s">
        <v>49</v>
      </c>
      <c r="G3334">
        <v>12.5</v>
      </c>
      <c r="H3334" t="s">
        <v>2662</v>
      </c>
      <c r="I3334" t="s">
        <v>49</v>
      </c>
      <c r="J3334">
        <v>250</v>
      </c>
      <c r="K3334" s="1" t="s">
        <v>49</v>
      </c>
      <c r="L3334">
        <v>8</v>
      </c>
      <c r="M3334">
        <v>218.6</v>
      </c>
      <c r="N3334">
        <v>12</v>
      </c>
      <c r="Q3334">
        <v>206.6</v>
      </c>
      <c r="R3334" s="1"/>
      <c r="V3334">
        <v>0</v>
      </c>
      <c r="W3334">
        <v>0</v>
      </c>
      <c r="AF3334">
        <v>0</v>
      </c>
      <c r="AG3334">
        <v>0</v>
      </c>
      <c r="AH3334">
        <v>0</v>
      </c>
      <c r="AI3334">
        <v>12</v>
      </c>
      <c r="AJ3334">
        <v>12</v>
      </c>
      <c r="AM3334">
        <v>0</v>
      </c>
      <c r="AN3334">
        <v>211.6</v>
      </c>
      <c r="AP3334">
        <v>40</v>
      </c>
    </row>
    <row r="3335" spans="1:42" x14ac:dyDescent="0.2">
      <c r="A3335" s="1" t="s">
        <v>53</v>
      </c>
      <c r="B3335">
        <v>4</v>
      </c>
      <c r="C3335" s="1" t="s">
        <v>2671</v>
      </c>
      <c r="D3335" s="2">
        <v>45930</v>
      </c>
      <c r="E3335" s="1" t="s">
        <v>658</v>
      </c>
      <c r="F3335" s="1" t="s">
        <v>49</v>
      </c>
      <c r="G3335">
        <v>20</v>
      </c>
      <c r="H3335" t="s">
        <v>134</v>
      </c>
      <c r="I3335" t="s">
        <v>49</v>
      </c>
      <c r="J3335">
        <v>1000</v>
      </c>
      <c r="K3335" s="1" t="s">
        <v>49</v>
      </c>
      <c r="L3335">
        <v>2</v>
      </c>
      <c r="M3335">
        <v>103.68</v>
      </c>
      <c r="N3335">
        <v>4.5999999999999996</v>
      </c>
      <c r="Q3335">
        <v>99.080000000000013</v>
      </c>
      <c r="R3335" s="1"/>
      <c r="V3335">
        <v>0</v>
      </c>
      <c r="W3335">
        <v>0</v>
      </c>
      <c r="AF3335">
        <v>0</v>
      </c>
      <c r="AG3335">
        <v>0</v>
      </c>
      <c r="AH3335">
        <v>0</v>
      </c>
      <c r="AI3335">
        <v>12</v>
      </c>
      <c r="AJ3335">
        <v>12</v>
      </c>
      <c r="AM3335">
        <v>0</v>
      </c>
      <c r="AN3335">
        <v>104.08</v>
      </c>
      <c r="AP3335">
        <v>40</v>
      </c>
    </row>
    <row r="3336" spans="1:42" x14ac:dyDescent="0.2">
      <c r="A3336" s="1" t="s">
        <v>46</v>
      </c>
      <c r="B3336">
        <v>5</v>
      </c>
      <c r="C3336" s="1" t="s">
        <v>2565</v>
      </c>
      <c r="D3336" s="2">
        <v>45930</v>
      </c>
      <c r="E3336" s="1" t="s">
        <v>2155</v>
      </c>
      <c r="F3336" s="1" t="s">
        <v>49</v>
      </c>
      <c r="G3336">
        <v>10</v>
      </c>
      <c r="H3336" t="s">
        <v>134</v>
      </c>
      <c r="I3336" t="s">
        <v>49</v>
      </c>
      <c r="J3336">
        <v>1000</v>
      </c>
      <c r="K3336" s="1" t="s">
        <v>49</v>
      </c>
      <c r="L3336">
        <v>12</v>
      </c>
      <c r="M3336">
        <v>499.95999999999992</v>
      </c>
      <c r="N3336">
        <v>14.399999999999999</v>
      </c>
      <c r="Q3336">
        <v>485.55999999999995</v>
      </c>
      <c r="R3336" s="1"/>
      <c r="S3336">
        <v>20</v>
      </c>
      <c r="V3336">
        <v>20</v>
      </c>
      <c r="W3336">
        <v>0.33333333333333331</v>
      </c>
      <c r="AF3336">
        <v>0</v>
      </c>
      <c r="AG3336">
        <v>0</v>
      </c>
      <c r="AH3336">
        <v>0.33333333333333331</v>
      </c>
      <c r="AI3336">
        <v>11.666666666666666</v>
      </c>
      <c r="AJ3336">
        <v>12</v>
      </c>
      <c r="AM3336">
        <v>0</v>
      </c>
      <c r="AN3336">
        <v>490.55999999999995</v>
      </c>
      <c r="AP3336">
        <v>40</v>
      </c>
    </row>
    <row r="3337" spans="1:42" x14ac:dyDescent="0.2">
      <c r="A3337" s="1" t="s">
        <v>53</v>
      </c>
      <c r="B3337">
        <v>5</v>
      </c>
      <c r="C3337" s="1" t="s">
        <v>2486</v>
      </c>
      <c r="D3337" s="2">
        <v>45930</v>
      </c>
      <c r="E3337" s="1" t="s">
        <v>2469</v>
      </c>
      <c r="F3337" s="1" t="s">
        <v>49</v>
      </c>
      <c r="G3337">
        <v>14</v>
      </c>
      <c r="H3337">
        <v>7</v>
      </c>
      <c r="I3337" t="s">
        <v>49</v>
      </c>
      <c r="J3337">
        <v>100</v>
      </c>
      <c r="K3337" s="1" t="s">
        <v>49</v>
      </c>
      <c r="L3337">
        <v>2</v>
      </c>
      <c r="M3337">
        <v>102.4</v>
      </c>
      <c r="N3337">
        <v>2.8</v>
      </c>
      <c r="Q3337">
        <v>99.600000000000009</v>
      </c>
      <c r="R3337" s="1"/>
      <c r="V3337">
        <v>0</v>
      </c>
      <c r="W3337">
        <v>0</v>
      </c>
      <c r="AD3337">
        <v>30</v>
      </c>
      <c r="AF3337">
        <v>30</v>
      </c>
      <c r="AG3337">
        <v>0.5</v>
      </c>
      <c r="AH3337">
        <v>0.5</v>
      </c>
      <c r="AI3337">
        <v>11.5</v>
      </c>
      <c r="AJ3337">
        <v>12</v>
      </c>
      <c r="AM3337">
        <v>0</v>
      </c>
      <c r="AN3337">
        <v>104.6</v>
      </c>
      <c r="AP3337">
        <v>40</v>
      </c>
    </row>
    <row r="3338" spans="1:42" x14ac:dyDescent="0.2">
      <c r="A3338" s="1" t="s">
        <v>53</v>
      </c>
      <c r="B3338">
        <v>5</v>
      </c>
      <c r="C3338" s="1" t="s">
        <v>2672</v>
      </c>
      <c r="D3338" s="2">
        <v>45930</v>
      </c>
      <c r="E3338" s="1" t="s">
        <v>777</v>
      </c>
      <c r="F3338" s="1" t="s">
        <v>49</v>
      </c>
      <c r="G3338">
        <v>14</v>
      </c>
      <c r="H3338" t="s">
        <v>201</v>
      </c>
      <c r="I3338" t="s">
        <v>49</v>
      </c>
      <c r="J3338">
        <v>200</v>
      </c>
      <c r="K3338" s="1" t="s">
        <v>49</v>
      </c>
      <c r="L3338">
        <v>6</v>
      </c>
      <c r="M3338">
        <v>284.69</v>
      </c>
      <c r="N3338">
        <v>8.3999999999999986</v>
      </c>
      <c r="Q3338">
        <v>276.29000000000002</v>
      </c>
      <c r="R3338" s="1"/>
      <c r="V3338">
        <v>0</v>
      </c>
      <c r="W3338">
        <v>0</v>
      </c>
      <c r="AF3338">
        <v>0</v>
      </c>
      <c r="AG3338">
        <v>0</v>
      </c>
      <c r="AH3338">
        <v>0</v>
      </c>
      <c r="AI3338">
        <v>12</v>
      </c>
      <c r="AJ3338">
        <v>12</v>
      </c>
      <c r="AM3338">
        <v>0</v>
      </c>
      <c r="AN3338">
        <v>281.29000000000002</v>
      </c>
      <c r="AP3338">
        <v>40</v>
      </c>
    </row>
    <row r="3339" spans="1:42" x14ac:dyDescent="0.2">
      <c r="A3339" s="1" t="s">
        <v>53</v>
      </c>
      <c r="B3339">
        <v>5</v>
      </c>
      <c r="C3339" s="1" t="s">
        <v>2673</v>
      </c>
      <c r="D3339" s="2">
        <v>45930</v>
      </c>
      <c r="E3339" s="1" t="s">
        <v>2155</v>
      </c>
      <c r="F3339" s="1" t="s">
        <v>49</v>
      </c>
      <c r="G3339">
        <v>14</v>
      </c>
      <c r="H3339">
        <v>5</v>
      </c>
      <c r="I3339" t="s">
        <v>49</v>
      </c>
      <c r="J3339">
        <v>1000</v>
      </c>
      <c r="K3339" s="1" t="s">
        <v>49</v>
      </c>
      <c r="L3339">
        <v>4</v>
      </c>
      <c r="M3339">
        <v>145.92000000000002</v>
      </c>
      <c r="N3339">
        <v>5.6</v>
      </c>
      <c r="Q3339">
        <v>140.32000000000002</v>
      </c>
      <c r="R3339" s="1"/>
      <c r="V3339">
        <v>0</v>
      </c>
      <c r="W3339">
        <v>0</v>
      </c>
      <c r="AF3339">
        <v>0</v>
      </c>
      <c r="AG3339">
        <v>0</v>
      </c>
      <c r="AH3339">
        <v>0</v>
      </c>
      <c r="AI3339">
        <v>12</v>
      </c>
      <c r="AJ3339">
        <v>12</v>
      </c>
      <c r="AM3339">
        <v>0</v>
      </c>
      <c r="AN3339">
        <v>145.32000000000002</v>
      </c>
      <c r="AP3339">
        <v>40</v>
      </c>
    </row>
    <row r="3340" spans="1:42" x14ac:dyDescent="0.2">
      <c r="A3340" s="1" t="s">
        <v>46</v>
      </c>
      <c r="B3340">
        <v>6</v>
      </c>
      <c r="C3340" s="1" t="s">
        <v>2674</v>
      </c>
      <c r="D3340" s="2">
        <v>45930</v>
      </c>
      <c r="E3340" s="1" t="s">
        <v>611</v>
      </c>
      <c r="F3340" s="1" t="s">
        <v>49</v>
      </c>
      <c r="G3340">
        <v>8</v>
      </c>
      <c r="H3340">
        <v>14</v>
      </c>
      <c r="I3340" t="s">
        <v>49</v>
      </c>
      <c r="J3340">
        <v>250</v>
      </c>
      <c r="K3340" s="1" t="s">
        <v>49</v>
      </c>
      <c r="L3340">
        <v>5</v>
      </c>
      <c r="M3340">
        <v>265.81</v>
      </c>
      <c r="N3340">
        <v>9.5</v>
      </c>
      <c r="Q3340">
        <v>256.31</v>
      </c>
      <c r="R3340" s="1"/>
      <c r="V3340">
        <v>0</v>
      </c>
      <c r="W3340">
        <v>0</v>
      </c>
      <c r="Z3340">
        <v>510</v>
      </c>
      <c r="AF3340">
        <v>510</v>
      </c>
      <c r="AG3340">
        <v>8.5</v>
      </c>
      <c r="AH3340">
        <v>8.5</v>
      </c>
      <c r="AI3340">
        <v>3.5</v>
      </c>
      <c r="AJ3340">
        <v>12</v>
      </c>
      <c r="AM3340">
        <v>0</v>
      </c>
      <c r="AN3340">
        <v>261.31</v>
      </c>
      <c r="AP3340">
        <v>40</v>
      </c>
    </row>
    <row r="3341" spans="1:42" x14ac:dyDescent="0.2">
      <c r="A3341" s="1" t="s">
        <v>46</v>
      </c>
      <c r="B3341">
        <v>1</v>
      </c>
      <c r="C3341" s="1" t="s">
        <v>2596</v>
      </c>
      <c r="D3341" s="2">
        <v>45931</v>
      </c>
      <c r="E3341" s="1" t="s">
        <v>2155</v>
      </c>
      <c r="F3341" s="1" t="s">
        <v>49</v>
      </c>
      <c r="G3341">
        <v>2.5</v>
      </c>
      <c r="H3341" t="s">
        <v>76</v>
      </c>
      <c r="I3341" t="s">
        <v>49</v>
      </c>
      <c r="J3341">
        <v>800</v>
      </c>
      <c r="K3341" s="1" t="s">
        <v>49</v>
      </c>
      <c r="L3341">
        <v>9</v>
      </c>
      <c r="M3341">
        <v>101.19</v>
      </c>
      <c r="N3341">
        <v>1.8</v>
      </c>
      <c r="O3341">
        <v>27</v>
      </c>
      <c r="Q3341">
        <v>99.39</v>
      </c>
      <c r="R3341" s="1"/>
      <c r="V3341">
        <v>0</v>
      </c>
      <c r="W3341">
        <v>0</v>
      </c>
      <c r="AF3341">
        <v>0</v>
      </c>
      <c r="AG3341">
        <v>0</v>
      </c>
      <c r="AH3341">
        <v>0</v>
      </c>
      <c r="AI3341">
        <v>12</v>
      </c>
      <c r="AJ3341">
        <v>12</v>
      </c>
      <c r="AL3341">
        <v>2015</v>
      </c>
      <c r="AM3341">
        <v>0</v>
      </c>
      <c r="AN3341">
        <v>104.39</v>
      </c>
      <c r="AO3341">
        <v>398</v>
      </c>
      <c r="AP3341">
        <v>40</v>
      </c>
    </row>
    <row r="3342" spans="1:42" x14ac:dyDescent="0.2">
      <c r="A3342" s="1" t="s">
        <v>53</v>
      </c>
      <c r="B3342">
        <v>1</v>
      </c>
      <c r="C3342" s="1" t="s">
        <v>2596</v>
      </c>
      <c r="D3342" s="2">
        <v>45931</v>
      </c>
      <c r="E3342" s="1" t="s">
        <v>2155</v>
      </c>
      <c r="F3342" s="1" t="s">
        <v>49</v>
      </c>
      <c r="G3342">
        <v>2.5</v>
      </c>
      <c r="H3342" t="s">
        <v>76</v>
      </c>
      <c r="I3342" t="s">
        <v>49</v>
      </c>
      <c r="J3342">
        <v>800</v>
      </c>
      <c r="K3342" s="1" t="s">
        <v>49</v>
      </c>
      <c r="L3342">
        <v>9</v>
      </c>
      <c r="M3342">
        <v>95.28</v>
      </c>
      <c r="N3342">
        <v>1.8</v>
      </c>
      <c r="O3342">
        <v>19</v>
      </c>
      <c r="Q3342">
        <v>93.48</v>
      </c>
      <c r="R3342" s="1"/>
      <c r="V3342">
        <v>0</v>
      </c>
      <c r="W3342">
        <v>0</v>
      </c>
      <c r="AF3342">
        <v>0</v>
      </c>
      <c r="AG3342">
        <v>0</v>
      </c>
      <c r="AH3342">
        <v>0</v>
      </c>
      <c r="AI3342">
        <v>12</v>
      </c>
      <c r="AJ3342">
        <v>12</v>
      </c>
      <c r="AM3342">
        <v>0</v>
      </c>
      <c r="AN3342">
        <v>98.48</v>
      </c>
      <c r="AP3342">
        <v>40</v>
      </c>
    </row>
    <row r="3343" spans="1:42" x14ac:dyDescent="0.2">
      <c r="A3343" s="1" t="s">
        <v>46</v>
      </c>
      <c r="B3343">
        <v>2</v>
      </c>
      <c r="C3343" s="1" t="s">
        <v>2592</v>
      </c>
      <c r="D3343" s="2">
        <v>45931</v>
      </c>
      <c r="E3343" s="1" t="s">
        <v>2155</v>
      </c>
      <c r="F3343" s="1" t="s">
        <v>49</v>
      </c>
      <c r="G3343">
        <v>4</v>
      </c>
      <c r="H3343" t="s">
        <v>134</v>
      </c>
      <c r="I3343" t="s">
        <v>49</v>
      </c>
      <c r="J3343">
        <v>800</v>
      </c>
      <c r="K3343" s="1" t="s">
        <v>49</v>
      </c>
      <c r="L3343">
        <v>9</v>
      </c>
      <c r="M3343">
        <v>127.33999999999999</v>
      </c>
      <c r="N3343">
        <v>3.6</v>
      </c>
      <c r="Q3343">
        <v>123.74</v>
      </c>
      <c r="R3343" s="1"/>
      <c r="V3343">
        <v>0</v>
      </c>
      <c r="W3343">
        <v>0</v>
      </c>
      <c r="AF3343">
        <v>0</v>
      </c>
      <c r="AG3343">
        <v>0</v>
      </c>
      <c r="AH3343">
        <v>0</v>
      </c>
      <c r="AI3343">
        <v>12</v>
      </c>
      <c r="AJ3343">
        <v>12</v>
      </c>
      <c r="AM3343">
        <v>0</v>
      </c>
      <c r="AN3343">
        <v>128.74</v>
      </c>
      <c r="AP3343">
        <v>40</v>
      </c>
    </row>
    <row r="3344" spans="1:42" x14ac:dyDescent="0.2">
      <c r="A3344" s="1" t="s">
        <v>53</v>
      </c>
      <c r="B3344">
        <v>2</v>
      </c>
      <c r="C3344" s="1" t="s">
        <v>2592</v>
      </c>
      <c r="D3344" s="2">
        <v>45931</v>
      </c>
      <c r="E3344" s="1" t="s">
        <v>2155</v>
      </c>
      <c r="F3344" s="1" t="s">
        <v>49</v>
      </c>
      <c r="G3344">
        <v>4</v>
      </c>
      <c r="H3344" t="s">
        <v>134</v>
      </c>
      <c r="I3344" t="s">
        <v>49</v>
      </c>
      <c r="J3344">
        <v>800</v>
      </c>
      <c r="K3344" s="1" t="s">
        <v>49</v>
      </c>
      <c r="L3344">
        <v>9</v>
      </c>
      <c r="M3344">
        <v>125.44</v>
      </c>
      <c r="N3344">
        <v>3.6</v>
      </c>
      <c r="Q3344">
        <v>121.84</v>
      </c>
      <c r="R3344" s="1"/>
      <c r="V3344">
        <v>0</v>
      </c>
      <c r="W3344">
        <v>0</v>
      </c>
      <c r="AF3344">
        <v>0</v>
      </c>
      <c r="AG3344">
        <v>0</v>
      </c>
      <c r="AH3344">
        <v>0</v>
      </c>
      <c r="AI3344">
        <v>12</v>
      </c>
      <c r="AJ3344">
        <v>12</v>
      </c>
      <c r="AM3344">
        <v>0</v>
      </c>
      <c r="AN3344">
        <v>126.84</v>
      </c>
      <c r="AP3344">
        <v>40</v>
      </c>
    </row>
    <row r="3345" spans="1:42" x14ac:dyDescent="0.2">
      <c r="A3345" s="1" t="s">
        <v>46</v>
      </c>
      <c r="B3345">
        <v>3</v>
      </c>
      <c r="C3345" s="1" t="s">
        <v>2665</v>
      </c>
      <c r="D3345" s="2">
        <v>45931</v>
      </c>
      <c r="E3345" s="1" t="s">
        <v>2155</v>
      </c>
      <c r="F3345" s="1" t="s">
        <v>49</v>
      </c>
      <c r="G3345">
        <v>6</v>
      </c>
      <c r="H3345">
        <v>5</v>
      </c>
      <c r="I3345" t="s">
        <v>49</v>
      </c>
      <c r="J3345">
        <v>1000</v>
      </c>
      <c r="K3345" s="1" t="s">
        <v>49</v>
      </c>
      <c r="L3345">
        <v>7</v>
      </c>
      <c r="M3345">
        <v>203.46</v>
      </c>
      <c r="N3345">
        <v>5.6000000000000005</v>
      </c>
      <c r="Q3345">
        <v>197.86</v>
      </c>
      <c r="R3345" s="1"/>
      <c r="V3345">
        <v>0</v>
      </c>
      <c r="W3345">
        <v>0</v>
      </c>
      <c r="AF3345">
        <v>0</v>
      </c>
      <c r="AG3345">
        <v>0</v>
      </c>
      <c r="AH3345">
        <v>0</v>
      </c>
      <c r="AI3345">
        <v>12</v>
      </c>
      <c r="AJ3345">
        <v>12</v>
      </c>
      <c r="AM3345">
        <v>0</v>
      </c>
      <c r="AN3345">
        <v>202.86</v>
      </c>
      <c r="AP3345">
        <v>40</v>
      </c>
    </row>
    <row r="3346" spans="1:42" x14ac:dyDescent="0.2">
      <c r="A3346" s="1" t="s">
        <v>53</v>
      </c>
      <c r="B3346">
        <v>3</v>
      </c>
      <c r="C3346" s="1" t="s">
        <v>2665</v>
      </c>
      <c r="D3346" s="2">
        <v>45931</v>
      </c>
      <c r="E3346" s="1" t="s">
        <v>2155</v>
      </c>
      <c r="F3346" s="1" t="s">
        <v>49</v>
      </c>
      <c r="G3346">
        <v>6</v>
      </c>
      <c r="H3346">
        <v>5</v>
      </c>
      <c r="I3346" t="s">
        <v>49</v>
      </c>
      <c r="J3346">
        <v>1000</v>
      </c>
      <c r="K3346" s="1" t="s">
        <v>49</v>
      </c>
      <c r="L3346">
        <v>8</v>
      </c>
      <c r="M3346">
        <v>229.07999999999998</v>
      </c>
      <c r="N3346">
        <v>4.8</v>
      </c>
      <c r="Q3346">
        <v>224.27999999999997</v>
      </c>
      <c r="R3346" s="1"/>
      <c r="V3346">
        <v>0</v>
      </c>
      <c r="W3346">
        <v>0</v>
      </c>
      <c r="AF3346">
        <v>0</v>
      </c>
      <c r="AG3346">
        <v>0</v>
      </c>
      <c r="AH3346">
        <v>0</v>
      </c>
      <c r="AI3346">
        <v>12</v>
      </c>
      <c r="AJ3346">
        <v>12</v>
      </c>
      <c r="AM3346">
        <v>0</v>
      </c>
      <c r="AN3346">
        <v>229.27999999999997</v>
      </c>
      <c r="AP3346">
        <v>40</v>
      </c>
    </row>
    <row r="3347" spans="1:42" x14ac:dyDescent="0.2">
      <c r="A3347" s="1" t="s">
        <v>46</v>
      </c>
      <c r="B3347">
        <v>4</v>
      </c>
      <c r="C3347" s="1" t="s">
        <v>2671</v>
      </c>
      <c r="D3347" s="2">
        <v>45931</v>
      </c>
      <c r="E3347" s="1" t="s">
        <v>658</v>
      </c>
      <c r="F3347" s="1" t="s">
        <v>49</v>
      </c>
      <c r="G3347">
        <v>20</v>
      </c>
      <c r="H3347" t="s">
        <v>134</v>
      </c>
      <c r="I3347" t="s">
        <v>49</v>
      </c>
      <c r="J3347">
        <v>1000</v>
      </c>
      <c r="K3347" s="1" t="s">
        <v>49</v>
      </c>
      <c r="L3347">
        <v>14</v>
      </c>
      <c r="M3347">
        <v>675.76</v>
      </c>
      <c r="N3347">
        <v>28</v>
      </c>
      <c r="Q3347">
        <v>647.76</v>
      </c>
      <c r="R3347" s="1"/>
      <c r="V3347">
        <v>0</v>
      </c>
      <c r="W3347">
        <v>0</v>
      </c>
      <c r="AF3347">
        <v>0</v>
      </c>
      <c r="AG3347">
        <v>0</v>
      </c>
      <c r="AH3347">
        <v>0</v>
      </c>
      <c r="AI3347">
        <v>12</v>
      </c>
      <c r="AJ3347">
        <v>12</v>
      </c>
      <c r="AM3347">
        <v>0</v>
      </c>
      <c r="AN3347">
        <v>652.76</v>
      </c>
      <c r="AP3347">
        <v>40</v>
      </c>
    </row>
    <row r="3348" spans="1:42" x14ac:dyDescent="0.2">
      <c r="A3348" s="1" t="s">
        <v>53</v>
      </c>
      <c r="B3348">
        <v>4</v>
      </c>
      <c r="C3348" s="1" t="s">
        <v>2671</v>
      </c>
      <c r="D3348" s="2">
        <v>45931</v>
      </c>
      <c r="E3348" s="1" t="s">
        <v>658</v>
      </c>
      <c r="F3348" s="1" t="s">
        <v>49</v>
      </c>
      <c r="G3348">
        <v>20</v>
      </c>
      <c r="H3348" t="s">
        <v>134</v>
      </c>
      <c r="I3348" t="s">
        <v>49</v>
      </c>
      <c r="J3348">
        <v>1000</v>
      </c>
      <c r="K3348" s="1" t="s">
        <v>49</v>
      </c>
      <c r="L3348">
        <v>4</v>
      </c>
      <c r="M3348">
        <v>212.66</v>
      </c>
      <c r="N3348">
        <v>8</v>
      </c>
      <c r="Q3348">
        <v>204.66</v>
      </c>
      <c r="R3348" s="1"/>
      <c r="S3348">
        <v>20</v>
      </c>
      <c r="V3348">
        <v>20</v>
      </c>
      <c r="W3348">
        <v>0.33333333333333331</v>
      </c>
      <c r="AF3348">
        <v>0</v>
      </c>
      <c r="AG3348">
        <v>0</v>
      </c>
      <c r="AH3348">
        <v>0.33333333333333331</v>
      </c>
      <c r="AI3348">
        <v>11.666666666666666</v>
      </c>
      <c r="AJ3348">
        <v>12</v>
      </c>
      <c r="AM3348">
        <v>0</v>
      </c>
      <c r="AN3348">
        <v>209.66</v>
      </c>
      <c r="AP3348">
        <v>40</v>
      </c>
    </row>
    <row r="3349" spans="1:42" x14ac:dyDescent="0.2">
      <c r="A3349" s="1" t="s">
        <v>53</v>
      </c>
      <c r="B3349">
        <v>4</v>
      </c>
      <c r="C3349" s="1" t="s">
        <v>2683</v>
      </c>
      <c r="D3349" s="2">
        <v>45931</v>
      </c>
      <c r="E3349" s="1" t="s">
        <v>625</v>
      </c>
      <c r="F3349" s="1" t="s">
        <v>49</v>
      </c>
      <c r="G3349">
        <v>20</v>
      </c>
      <c r="H3349" t="s">
        <v>134</v>
      </c>
      <c r="I3349" t="s">
        <v>49</v>
      </c>
      <c r="J3349">
        <v>150</v>
      </c>
      <c r="K3349" s="1" t="s">
        <v>49</v>
      </c>
      <c r="L3349">
        <v>3</v>
      </c>
      <c r="M3349">
        <v>155.43</v>
      </c>
      <c r="N3349">
        <v>6</v>
      </c>
      <c r="Q3349">
        <v>149.43</v>
      </c>
      <c r="R3349" s="1"/>
      <c r="V3349">
        <v>0</v>
      </c>
      <c r="W3349">
        <v>0</v>
      </c>
      <c r="AF3349">
        <v>0</v>
      </c>
      <c r="AG3349">
        <v>0</v>
      </c>
      <c r="AH3349">
        <v>0</v>
      </c>
      <c r="AI3349">
        <v>12</v>
      </c>
      <c r="AJ3349">
        <v>12</v>
      </c>
      <c r="AM3349">
        <v>0</v>
      </c>
      <c r="AN3349">
        <v>154.43</v>
      </c>
      <c r="AP3349">
        <v>40</v>
      </c>
    </row>
    <row r="3350" spans="1:42" x14ac:dyDescent="0.2">
      <c r="A3350" s="1" t="s">
        <v>53</v>
      </c>
      <c r="B3350">
        <v>4</v>
      </c>
      <c r="C3350" s="1" t="s">
        <v>2684</v>
      </c>
      <c r="D3350" s="2">
        <v>45931</v>
      </c>
      <c r="E3350" s="1" t="s">
        <v>625</v>
      </c>
      <c r="F3350" s="1" t="s">
        <v>49</v>
      </c>
      <c r="G3350">
        <v>20</v>
      </c>
      <c r="H3350" t="s">
        <v>209</v>
      </c>
      <c r="I3350" t="s">
        <v>49</v>
      </c>
      <c r="J3350">
        <v>150</v>
      </c>
      <c r="K3350" s="1" t="s">
        <v>49</v>
      </c>
      <c r="L3350">
        <v>3</v>
      </c>
      <c r="M3350">
        <v>154.72999999999999</v>
      </c>
      <c r="N3350">
        <v>6</v>
      </c>
      <c r="Q3350">
        <v>148.72999999999999</v>
      </c>
      <c r="R3350" s="1"/>
      <c r="V3350">
        <v>0</v>
      </c>
      <c r="W3350">
        <v>0</v>
      </c>
      <c r="AF3350">
        <v>0</v>
      </c>
      <c r="AG3350">
        <v>0</v>
      </c>
      <c r="AH3350">
        <v>0</v>
      </c>
      <c r="AI3350">
        <v>12</v>
      </c>
      <c r="AJ3350">
        <v>12</v>
      </c>
      <c r="AM3350">
        <v>0</v>
      </c>
      <c r="AN3350">
        <v>153.72999999999999</v>
      </c>
      <c r="AP3350">
        <v>40</v>
      </c>
    </row>
    <row r="3351" spans="1:42" x14ac:dyDescent="0.2">
      <c r="A3351" s="1" t="s">
        <v>53</v>
      </c>
      <c r="B3351">
        <v>4</v>
      </c>
      <c r="C3351" s="1" t="s">
        <v>2684</v>
      </c>
      <c r="D3351" s="2">
        <v>45931</v>
      </c>
      <c r="E3351" s="1" t="s">
        <v>625</v>
      </c>
      <c r="F3351" s="1" t="s">
        <v>49</v>
      </c>
      <c r="G3351">
        <v>20</v>
      </c>
      <c r="H3351" t="s">
        <v>209</v>
      </c>
      <c r="I3351" t="s">
        <v>49</v>
      </c>
      <c r="J3351">
        <v>150</v>
      </c>
      <c r="K3351" s="1" t="s">
        <v>49</v>
      </c>
      <c r="L3351">
        <v>3</v>
      </c>
      <c r="M3351">
        <v>161.9</v>
      </c>
      <c r="N3351">
        <v>6.8999999999999995</v>
      </c>
      <c r="Q3351">
        <v>155</v>
      </c>
      <c r="R3351" s="1"/>
      <c r="V3351">
        <v>0</v>
      </c>
      <c r="W3351">
        <v>0</v>
      </c>
      <c r="AF3351">
        <v>0</v>
      </c>
      <c r="AG3351">
        <v>0</v>
      </c>
      <c r="AH3351">
        <v>0</v>
      </c>
      <c r="AI3351">
        <v>12</v>
      </c>
      <c r="AJ3351">
        <v>12</v>
      </c>
      <c r="AM3351">
        <v>0</v>
      </c>
      <c r="AN3351">
        <v>160</v>
      </c>
      <c r="AP3351">
        <v>40</v>
      </c>
    </row>
    <row r="3352" spans="1:42" x14ac:dyDescent="0.2">
      <c r="A3352" s="1" t="s">
        <v>46</v>
      </c>
      <c r="B3352">
        <v>5</v>
      </c>
      <c r="C3352" s="1" t="s">
        <v>2673</v>
      </c>
      <c r="D3352" s="2">
        <v>45931</v>
      </c>
      <c r="E3352" s="1" t="s">
        <v>2155</v>
      </c>
      <c r="F3352" s="1" t="s">
        <v>49</v>
      </c>
      <c r="G3352">
        <v>14</v>
      </c>
      <c r="H3352">
        <v>5</v>
      </c>
      <c r="I3352" t="s">
        <v>49</v>
      </c>
      <c r="J3352">
        <v>1000</v>
      </c>
      <c r="K3352" s="1" t="s">
        <v>49</v>
      </c>
      <c r="L3352">
        <v>11</v>
      </c>
      <c r="M3352">
        <v>568.38000000000011</v>
      </c>
      <c r="N3352">
        <v>15.399999999999999</v>
      </c>
      <c r="Q3352">
        <v>552.98000000000013</v>
      </c>
      <c r="R3352" s="1"/>
      <c r="V3352">
        <v>0</v>
      </c>
      <c r="W3352">
        <v>0</v>
      </c>
      <c r="AF3352">
        <v>0</v>
      </c>
      <c r="AG3352">
        <v>0</v>
      </c>
      <c r="AH3352">
        <v>0</v>
      </c>
      <c r="AI3352">
        <v>12</v>
      </c>
      <c r="AJ3352">
        <v>12</v>
      </c>
      <c r="AM3352">
        <v>0</v>
      </c>
      <c r="AN3352">
        <v>557.98000000000013</v>
      </c>
      <c r="AP3352">
        <v>40</v>
      </c>
    </row>
    <row r="3353" spans="1:42" x14ac:dyDescent="0.2">
      <c r="A3353" s="1" t="s">
        <v>53</v>
      </c>
      <c r="B3353">
        <v>5</v>
      </c>
      <c r="C3353" s="1" t="s">
        <v>2673</v>
      </c>
      <c r="D3353" s="2">
        <v>45931</v>
      </c>
      <c r="E3353" s="1" t="s">
        <v>2155</v>
      </c>
      <c r="F3353" s="1" t="s">
        <v>49</v>
      </c>
      <c r="G3353">
        <v>14</v>
      </c>
      <c r="H3353">
        <v>5</v>
      </c>
      <c r="I3353" t="s">
        <v>49</v>
      </c>
      <c r="J3353">
        <v>1000</v>
      </c>
      <c r="K3353" s="1" t="s">
        <v>49</v>
      </c>
      <c r="L3353">
        <v>7</v>
      </c>
      <c r="M3353">
        <v>355.93</v>
      </c>
      <c r="N3353">
        <v>9.7999999999999989</v>
      </c>
      <c r="Q3353">
        <v>346.13</v>
      </c>
      <c r="R3353" s="1"/>
      <c r="S3353">
        <v>20</v>
      </c>
      <c r="V3353">
        <v>20</v>
      </c>
      <c r="W3353">
        <v>0.33333333333333331</v>
      </c>
      <c r="AF3353">
        <v>0</v>
      </c>
      <c r="AG3353">
        <v>0</v>
      </c>
      <c r="AH3353">
        <v>0.33333333333333331</v>
      </c>
      <c r="AI3353">
        <v>11.666666666666666</v>
      </c>
      <c r="AJ3353">
        <v>12</v>
      </c>
      <c r="AM3353">
        <v>0</v>
      </c>
      <c r="AN3353">
        <v>351.13</v>
      </c>
      <c r="AP3353">
        <v>40</v>
      </c>
    </row>
    <row r="3354" spans="1:42" x14ac:dyDescent="0.2">
      <c r="A3354" s="1" t="s">
        <v>53</v>
      </c>
      <c r="B3354">
        <v>5</v>
      </c>
      <c r="C3354" s="1" t="s">
        <v>2685</v>
      </c>
      <c r="D3354" s="2">
        <v>45931</v>
      </c>
      <c r="E3354" s="1" t="s">
        <v>611</v>
      </c>
      <c r="F3354" s="1" t="s">
        <v>49</v>
      </c>
      <c r="G3354">
        <v>12</v>
      </c>
      <c r="H3354">
        <v>14</v>
      </c>
      <c r="I3354" t="s">
        <v>49</v>
      </c>
      <c r="J3354">
        <v>250</v>
      </c>
      <c r="K3354" s="1" t="s">
        <v>49</v>
      </c>
      <c r="L3354">
        <v>4</v>
      </c>
      <c r="M3354">
        <v>170.86</v>
      </c>
      <c r="N3354">
        <v>4.8</v>
      </c>
      <c r="Q3354">
        <v>166.06</v>
      </c>
      <c r="R3354" s="1"/>
      <c r="V3354">
        <v>0</v>
      </c>
      <c r="W3354">
        <v>0</v>
      </c>
      <c r="AF3354">
        <v>0</v>
      </c>
      <c r="AG3354">
        <v>0</v>
      </c>
      <c r="AH3354">
        <v>0</v>
      </c>
      <c r="AI3354">
        <v>12</v>
      </c>
      <c r="AJ3354">
        <v>12</v>
      </c>
      <c r="AM3354">
        <v>0</v>
      </c>
      <c r="AN3354">
        <v>171.06</v>
      </c>
      <c r="AP3354">
        <v>40</v>
      </c>
    </row>
    <row r="3355" spans="1:42" x14ac:dyDescent="0.2">
      <c r="A3355" s="1" t="s">
        <v>46</v>
      </c>
      <c r="B3355">
        <v>1</v>
      </c>
      <c r="C3355" s="1" t="s">
        <v>2596</v>
      </c>
      <c r="D3355" s="2">
        <v>45932</v>
      </c>
      <c r="E3355" s="1" t="s">
        <v>2155</v>
      </c>
      <c r="F3355" s="1" t="s">
        <v>49</v>
      </c>
      <c r="G3355">
        <v>2.5</v>
      </c>
      <c r="H3355" t="s">
        <v>76</v>
      </c>
      <c r="I3355" t="s">
        <v>49</v>
      </c>
      <c r="J3355">
        <v>800</v>
      </c>
      <c r="K3355" s="1" t="s">
        <v>49</v>
      </c>
      <c r="L3355">
        <v>5</v>
      </c>
      <c r="M3355">
        <v>44.19</v>
      </c>
      <c r="N3355">
        <v>1</v>
      </c>
      <c r="O3355">
        <v>25.5</v>
      </c>
      <c r="Q3355">
        <v>43.19</v>
      </c>
      <c r="R3355" s="1"/>
      <c r="S3355">
        <v>20</v>
      </c>
      <c r="V3355">
        <v>20</v>
      </c>
      <c r="W3355">
        <v>0.33333333333333331</v>
      </c>
      <c r="AF3355">
        <v>0</v>
      </c>
      <c r="AG3355">
        <v>0</v>
      </c>
      <c r="AH3355">
        <v>0.33333333333333331</v>
      </c>
      <c r="AI3355">
        <v>11.666666666666666</v>
      </c>
      <c r="AJ3355">
        <v>12</v>
      </c>
      <c r="AL3355">
        <v>2040</v>
      </c>
      <c r="AM3355">
        <v>0</v>
      </c>
      <c r="AN3355">
        <v>48.19</v>
      </c>
      <c r="AO3355">
        <v>398</v>
      </c>
      <c r="AP3355">
        <v>40</v>
      </c>
    </row>
    <row r="3356" spans="1:42" x14ac:dyDescent="0.2">
      <c r="A3356" s="1" t="s">
        <v>46</v>
      </c>
      <c r="B3356">
        <v>1</v>
      </c>
      <c r="C3356" s="1" t="s">
        <v>2596</v>
      </c>
      <c r="D3356" s="2">
        <v>45932</v>
      </c>
      <c r="E3356" s="1" t="s">
        <v>2155</v>
      </c>
      <c r="F3356" s="1" t="s">
        <v>49</v>
      </c>
      <c r="G3356">
        <v>2.5</v>
      </c>
      <c r="H3356" t="s">
        <v>76</v>
      </c>
      <c r="I3356" t="s">
        <v>49</v>
      </c>
      <c r="J3356">
        <v>800</v>
      </c>
      <c r="K3356" s="1" t="s">
        <v>49</v>
      </c>
      <c r="L3356">
        <v>6</v>
      </c>
      <c r="M3356">
        <v>51.679999999999993</v>
      </c>
      <c r="N3356">
        <v>1.2000000000000002</v>
      </c>
      <c r="Q3356">
        <v>50.47999999999999</v>
      </c>
      <c r="R3356" s="1"/>
      <c r="V3356">
        <v>0</v>
      </c>
      <c r="W3356">
        <v>0</v>
      </c>
      <c r="AF3356">
        <v>0</v>
      </c>
      <c r="AG3356">
        <v>0</v>
      </c>
      <c r="AH3356">
        <v>0</v>
      </c>
      <c r="AI3356">
        <v>12</v>
      </c>
      <c r="AJ3356">
        <v>12</v>
      </c>
      <c r="AM3356">
        <v>0</v>
      </c>
      <c r="AN3356">
        <v>55.47999999999999</v>
      </c>
      <c r="AP3356">
        <v>40</v>
      </c>
    </row>
    <row r="3357" spans="1:42" x14ac:dyDescent="0.2">
      <c r="A3357" s="1" t="s">
        <v>53</v>
      </c>
      <c r="B3357">
        <v>1</v>
      </c>
      <c r="C3357" s="1" t="s">
        <v>2694</v>
      </c>
      <c r="D3357" s="2">
        <v>45932</v>
      </c>
      <c r="E3357" s="1" t="s">
        <v>2155</v>
      </c>
      <c r="F3357" s="1" t="s">
        <v>49</v>
      </c>
      <c r="G3357">
        <v>2</v>
      </c>
      <c r="H3357" t="s">
        <v>76</v>
      </c>
      <c r="I3357" t="s">
        <v>49</v>
      </c>
      <c r="J3357">
        <v>500</v>
      </c>
      <c r="K3357" s="1" t="s">
        <v>49</v>
      </c>
      <c r="L3357">
        <v>10</v>
      </c>
      <c r="M3357">
        <v>105.16000000000001</v>
      </c>
      <c r="N3357">
        <v>2</v>
      </c>
      <c r="O3357">
        <v>18.5</v>
      </c>
      <c r="Q3357">
        <v>103.16000000000001</v>
      </c>
      <c r="R3357" s="1"/>
      <c r="V3357">
        <v>0</v>
      </c>
      <c r="W3357">
        <v>0</v>
      </c>
      <c r="AF3357">
        <v>0</v>
      </c>
      <c r="AG3357">
        <v>0</v>
      </c>
      <c r="AH3357">
        <v>0</v>
      </c>
      <c r="AI3357">
        <v>12</v>
      </c>
      <c r="AJ3357">
        <v>12</v>
      </c>
      <c r="AM3357">
        <v>0</v>
      </c>
      <c r="AN3357">
        <v>108.16</v>
      </c>
      <c r="AP3357">
        <v>40</v>
      </c>
    </row>
    <row r="3358" spans="1:42" x14ac:dyDescent="0.2">
      <c r="A3358" s="1" t="s">
        <v>46</v>
      </c>
      <c r="B3358">
        <v>2</v>
      </c>
      <c r="C3358" s="1" t="s">
        <v>2695</v>
      </c>
      <c r="D3358" s="2">
        <v>45932</v>
      </c>
      <c r="E3358" s="1" t="s">
        <v>2155</v>
      </c>
      <c r="F3358" s="1" t="s">
        <v>49</v>
      </c>
      <c r="G3358">
        <v>4</v>
      </c>
      <c r="H3358" t="s">
        <v>134</v>
      </c>
      <c r="I3358" t="s">
        <v>49</v>
      </c>
      <c r="J3358">
        <v>1000</v>
      </c>
      <c r="K3358" s="1" t="s">
        <v>49</v>
      </c>
      <c r="L3358">
        <v>8</v>
      </c>
      <c r="M3358">
        <v>130.54</v>
      </c>
      <c r="N3358">
        <v>3.2</v>
      </c>
      <c r="Q3358">
        <v>127.33999999999999</v>
      </c>
      <c r="R3358" s="1"/>
      <c r="V3358">
        <v>0</v>
      </c>
      <c r="W3358">
        <v>0</v>
      </c>
      <c r="AF3358">
        <v>0</v>
      </c>
      <c r="AG3358">
        <v>0</v>
      </c>
      <c r="AH3358">
        <v>0</v>
      </c>
      <c r="AI3358">
        <v>12</v>
      </c>
      <c r="AJ3358">
        <v>12</v>
      </c>
      <c r="AM3358">
        <v>0</v>
      </c>
      <c r="AN3358">
        <v>132.33999999999995</v>
      </c>
      <c r="AP3358">
        <v>40</v>
      </c>
    </row>
    <row r="3359" spans="1:42" x14ac:dyDescent="0.2">
      <c r="A3359" s="1" t="s">
        <v>53</v>
      </c>
      <c r="B3359">
        <v>2</v>
      </c>
      <c r="C3359" s="1" t="s">
        <v>2695</v>
      </c>
      <c r="D3359" s="2">
        <v>45932</v>
      </c>
      <c r="E3359" s="1" t="s">
        <v>2155</v>
      </c>
      <c r="F3359" s="1" t="s">
        <v>49</v>
      </c>
      <c r="G3359">
        <v>4</v>
      </c>
      <c r="H3359" t="s">
        <v>134</v>
      </c>
      <c r="I3359" t="s">
        <v>49</v>
      </c>
      <c r="J3359">
        <v>1000</v>
      </c>
      <c r="K3359" s="1" t="s">
        <v>49</v>
      </c>
      <c r="L3359">
        <v>9</v>
      </c>
      <c r="M3359">
        <v>132.84</v>
      </c>
      <c r="N3359">
        <v>3.6</v>
      </c>
      <c r="Q3359">
        <v>129.24</v>
      </c>
      <c r="R3359" s="1"/>
      <c r="V3359">
        <v>0</v>
      </c>
      <c r="W3359">
        <v>0</v>
      </c>
      <c r="AF3359">
        <v>0</v>
      </c>
      <c r="AG3359">
        <v>0</v>
      </c>
      <c r="AH3359">
        <v>0</v>
      </c>
      <c r="AI3359">
        <v>12</v>
      </c>
      <c r="AJ3359">
        <v>12</v>
      </c>
      <c r="AM3359">
        <v>0</v>
      </c>
      <c r="AN3359">
        <v>134.24</v>
      </c>
      <c r="AP3359">
        <v>40</v>
      </c>
    </row>
    <row r="3360" spans="1:42" x14ac:dyDescent="0.2">
      <c r="A3360" s="1" t="s">
        <v>46</v>
      </c>
      <c r="B3360">
        <v>3</v>
      </c>
      <c r="C3360" s="1" t="s">
        <v>2665</v>
      </c>
      <c r="D3360" s="2">
        <v>45932</v>
      </c>
      <c r="E3360" s="1" t="s">
        <v>2155</v>
      </c>
      <c r="F3360" s="1" t="s">
        <v>49</v>
      </c>
      <c r="G3360">
        <v>6</v>
      </c>
      <c r="H3360">
        <v>5</v>
      </c>
      <c r="I3360" t="s">
        <v>49</v>
      </c>
      <c r="J3360">
        <v>1000</v>
      </c>
      <c r="K3360" s="1" t="s">
        <v>49</v>
      </c>
      <c r="L3360">
        <v>2</v>
      </c>
      <c r="M3360">
        <v>60.650000000000006</v>
      </c>
      <c r="N3360">
        <v>1.6</v>
      </c>
      <c r="Q3360">
        <v>59.050000000000004</v>
      </c>
      <c r="R3360" s="1"/>
      <c r="S3360">
        <v>20</v>
      </c>
      <c r="V3360">
        <v>20</v>
      </c>
      <c r="W3360">
        <v>0.33333333333333331</v>
      </c>
      <c r="AF3360">
        <v>0</v>
      </c>
      <c r="AG3360">
        <v>0</v>
      </c>
      <c r="AH3360">
        <v>0.33333333333333331</v>
      </c>
      <c r="AI3360">
        <v>11.666666666666666</v>
      </c>
      <c r="AJ3360">
        <v>12</v>
      </c>
      <c r="AM3360">
        <v>0</v>
      </c>
      <c r="AN3360">
        <v>64.050000000000011</v>
      </c>
      <c r="AP3360">
        <v>40</v>
      </c>
    </row>
    <row r="3361" spans="1:42" x14ac:dyDescent="0.2">
      <c r="A3361" s="1" t="s">
        <v>46</v>
      </c>
      <c r="B3361">
        <v>3</v>
      </c>
      <c r="C3361" s="1" t="s">
        <v>2696</v>
      </c>
      <c r="D3361" s="2">
        <v>45932</v>
      </c>
      <c r="E3361" s="1" t="s">
        <v>2155</v>
      </c>
      <c r="F3361" s="1" t="s">
        <v>49</v>
      </c>
      <c r="G3361">
        <v>7</v>
      </c>
      <c r="H3361">
        <v>5</v>
      </c>
      <c r="I3361" t="s">
        <v>49</v>
      </c>
      <c r="J3361">
        <v>1000</v>
      </c>
      <c r="K3361" s="1" t="s">
        <v>49</v>
      </c>
      <c r="L3361">
        <v>6</v>
      </c>
      <c r="M3361">
        <v>187.85</v>
      </c>
      <c r="N3361">
        <v>5.4</v>
      </c>
      <c r="Q3361">
        <v>182.45</v>
      </c>
      <c r="R3361" s="1"/>
      <c r="V3361">
        <v>0</v>
      </c>
      <c r="W3361">
        <v>0</v>
      </c>
      <c r="AF3361">
        <v>0</v>
      </c>
      <c r="AG3361">
        <v>0</v>
      </c>
      <c r="AH3361">
        <v>0</v>
      </c>
      <c r="AI3361">
        <v>12</v>
      </c>
      <c r="AJ3361">
        <v>12</v>
      </c>
      <c r="AM3361">
        <v>0</v>
      </c>
      <c r="AN3361">
        <v>187.45</v>
      </c>
      <c r="AP3361">
        <v>40</v>
      </c>
    </row>
    <row r="3362" spans="1:42" x14ac:dyDescent="0.2">
      <c r="A3362" s="1" t="s">
        <v>53</v>
      </c>
      <c r="B3362">
        <v>3</v>
      </c>
      <c r="C3362" s="1" t="s">
        <v>2696</v>
      </c>
      <c r="D3362" s="2">
        <v>45932</v>
      </c>
      <c r="E3362" s="1" t="s">
        <v>2155</v>
      </c>
      <c r="F3362" s="1" t="s">
        <v>49</v>
      </c>
      <c r="G3362">
        <v>7</v>
      </c>
      <c r="H3362">
        <v>5</v>
      </c>
      <c r="I3362" t="s">
        <v>49</v>
      </c>
      <c r="J3362">
        <v>1000</v>
      </c>
      <c r="K3362" s="1" t="s">
        <v>49</v>
      </c>
      <c r="L3362">
        <v>9</v>
      </c>
      <c r="M3362">
        <v>273.55</v>
      </c>
      <c r="N3362">
        <v>6.3</v>
      </c>
      <c r="Q3362">
        <v>267.25</v>
      </c>
      <c r="R3362" s="1"/>
      <c r="V3362">
        <v>0</v>
      </c>
      <c r="W3362">
        <v>0</v>
      </c>
      <c r="AF3362">
        <v>0</v>
      </c>
      <c r="AG3362">
        <v>0</v>
      </c>
      <c r="AH3362">
        <v>0</v>
      </c>
      <c r="AI3362">
        <v>12</v>
      </c>
      <c r="AJ3362">
        <v>12</v>
      </c>
      <c r="AM3362">
        <v>0</v>
      </c>
      <c r="AN3362">
        <v>272.25</v>
      </c>
      <c r="AP3362">
        <v>40</v>
      </c>
    </row>
    <row r="3363" spans="1:42" x14ac:dyDescent="0.2">
      <c r="A3363" s="1" t="s">
        <v>46</v>
      </c>
      <c r="B3363">
        <v>4</v>
      </c>
      <c r="C3363" s="1" t="s">
        <v>2682</v>
      </c>
      <c r="D3363" s="2">
        <v>45932</v>
      </c>
      <c r="E3363" s="1" t="s">
        <v>2697</v>
      </c>
      <c r="F3363" s="1" t="s">
        <v>49</v>
      </c>
      <c r="G3363">
        <v>16</v>
      </c>
      <c r="H3363" t="s">
        <v>93</v>
      </c>
      <c r="I3363" t="s">
        <v>49</v>
      </c>
      <c r="J3363">
        <v>100</v>
      </c>
      <c r="K3363" s="1" t="s">
        <v>49</v>
      </c>
      <c r="L3363">
        <v>3</v>
      </c>
      <c r="M3363">
        <v>116.83000000000001</v>
      </c>
      <c r="N3363">
        <v>4.1999999999999993</v>
      </c>
      <c r="Q3363">
        <v>112.63000000000001</v>
      </c>
      <c r="R3363" s="1"/>
      <c r="S3363">
        <v>30</v>
      </c>
      <c r="V3363">
        <v>30</v>
      </c>
      <c r="W3363">
        <v>0.5</v>
      </c>
      <c r="AF3363">
        <v>0</v>
      </c>
      <c r="AG3363">
        <v>0</v>
      </c>
      <c r="AH3363">
        <v>0.5</v>
      </c>
      <c r="AI3363">
        <v>11.5</v>
      </c>
      <c r="AJ3363">
        <v>12</v>
      </c>
      <c r="AM3363">
        <v>0</v>
      </c>
      <c r="AN3363">
        <v>117.63</v>
      </c>
      <c r="AP3363">
        <v>40</v>
      </c>
    </row>
    <row r="3364" spans="1:42" x14ac:dyDescent="0.2">
      <c r="A3364" s="1" t="s">
        <v>46</v>
      </c>
      <c r="B3364">
        <v>4</v>
      </c>
      <c r="C3364" s="1" t="s">
        <v>2706</v>
      </c>
      <c r="D3364" s="2">
        <v>45932</v>
      </c>
      <c r="E3364" s="1" t="s">
        <v>2155</v>
      </c>
      <c r="F3364" s="1" t="s">
        <v>49</v>
      </c>
      <c r="G3364">
        <v>18</v>
      </c>
      <c r="H3364">
        <v>5</v>
      </c>
      <c r="I3364" t="s">
        <v>49</v>
      </c>
      <c r="J3364">
        <v>500</v>
      </c>
      <c r="K3364" s="1" t="s">
        <v>49</v>
      </c>
      <c r="L3364">
        <v>11</v>
      </c>
      <c r="M3364">
        <v>553.79</v>
      </c>
      <c r="N3364">
        <v>19.8</v>
      </c>
      <c r="Q3364">
        <v>533.99</v>
      </c>
      <c r="R3364" s="1"/>
      <c r="V3364">
        <v>0</v>
      </c>
      <c r="W3364">
        <v>0</v>
      </c>
      <c r="AF3364">
        <v>0</v>
      </c>
      <c r="AG3364">
        <v>0</v>
      </c>
      <c r="AH3364">
        <v>0</v>
      </c>
      <c r="AI3364">
        <v>12</v>
      </c>
      <c r="AJ3364">
        <v>12</v>
      </c>
      <c r="AM3364">
        <v>0</v>
      </c>
      <c r="AN3364">
        <v>538.99</v>
      </c>
      <c r="AP3364">
        <v>40</v>
      </c>
    </row>
    <row r="3365" spans="1:42" x14ac:dyDescent="0.2">
      <c r="A3365" s="1" t="s">
        <v>53</v>
      </c>
      <c r="B3365">
        <v>4</v>
      </c>
      <c r="C3365" s="1" t="s">
        <v>2706</v>
      </c>
      <c r="D3365" s="2">
        <v>45932</v>
      </c>
      <c r="E3365" s="1" t="s">
        <v>2155</v>
      </c>
      <c r="F3365" s="1" t="s">
        <v>49</v>
      </c>
      <c r="G3365">
        <v>18</v>
      </c>
      <c r="H3365">
        <v>5</v>
      </c>
      <c r="I3365" t="s">
        <v>49</v>
      </c>
      <c r="J3365">
        <v>500</v>
      </c>
      <c r="K3365" s="1" t="s">
        <v>49</v>
      </c>
      <c r="L3365">
        <v>2</v>
      </c>
      <c r="M3365">
        <v>85.27</v>
      </c>
      <c r="N3365">
        <v>4.4000000000000004</v>
      </c>
      <c r="Q3365">
        <v>80.86999999999999</v>
      </c>
      <c r="R3365" s="1"/>
      <c r="S3365">
        <v>20</v>
      </c>
      <c r="V3365">
        <v>20</v>
      </c>
      <c r="W3365">
        <v>0.33333333333333331</v>
      </c>
      <c r="AF3365">
        <v>0</v>
      </c>
      <c r="AG3365">
        <v>0</v>
      </c>
      <c r="AH3365">
        <v>0.33333333333333331</v>
      </c>
      <c r="AI3365">
        <v>11.666666666666666</v>
      </c>
      <c r="AJ3365">
        <v>12</v>
      </c>
      <c r="AM3365">
        <v>0</v>
      </c>
      <c r="AN3365">
        <v>85.86999999999999</v>
      </c>
      <c r="AP3365">
        <v>40</v>
      </c>
    </row>
    <row r="3366" spans="1:42" x14ac:dyDescent="0.2">
      <c r="A3366" s="1" t="s">
        <v>53</v>
      </c>
      <c r="B3366">
        <v>4</v>
      </c>
      <c r="C3366" s="1" t="s">
        <v>2698</v>
      </c>
      <c r="D3366" s="2">
        <v>45932</v>
      </c>
      <c r="E3366" s="1" t="s">
        <v>2699</v>
      </c>
      <c r="F3366" s="1" t="s">
        <v>49</v>
      </c>
      <c r="G3366">
        <v>18</v>
      </c>
      <c r="H3366" t="s">
        <v>167</v>
      </c>
      <c r="I3366" t="s">
        <v>49</v>
      </c>
      <c r="J3366">
        <v>100</v>
      </c>
      <c r="K3366" s="1" t="s">
        <v>49</v>
      </c>
      <c r="L3366">
        <v>2</v>
      </c>
      <c r="M3366">
        <v>114.33000000000001</v>
      </c>
      <c r="N3366">
        <v>4.4000000000000004</v>
      </c>
      <c r="Q3366">
        <v>109.93</v>
      </c>
      <c r="R3366" s="1"/>
      <c r="V3366">
        <v>0</v>
      </c>
      <c r="W3366">
        <v>0</v>
      </c>
      <c r="AF3366">
        <v>0</v>
      </c>
      <c r="AG3366">
        <v>0</v>
      </c>
      <c r="AH3366">
        <v>0</v>
      </c>
      <c r="AI3366">
        <v>12</v>
      </c>
      <c r="AJ3366">
        <v>12</v>
      </c>
      <c r="AM3366">
        <v>0</v>
      </c>
      <c r="AN3366">
        <v>114.93</v>
      </c>
      <c r="AP3366">
        <v>40</v>
      </c>
    </row>
    <row r="3367" spans="1:42" x14ac:dyDescent="0.2">
      <c r="A3367" s="1" t="s">
        <v>53</v>
      </c>
      <c r="B3367">
        <v>4</v>
      </c>
      <c r="C3367" s="1" t="s">
        <v>2700</v>
      </c>
      <c r="D3367" s="2">
        <v>45932</v>
      </c>
      <c r="E3367" s="1" t="s">
        <v>2701</v>
      </c>
      <c r="F3367" s="1" t="s">
        <v>49</v>
      </c>
      <c r="G3367">
        <v>22</v>
      </c>
      <c r="H3367" t="s">
        <v>134</v>
      </c>
      <c r="I3367" t="s">
        <v>49</v>
      </c>
      <c r="J3367">
        <v>200</v>
      </c>
      <c r="K3367" s="1" t="s">
        <v>49</v>
      </c>
      <c r="L3367">
        <v>2</v>
      </c>
      <c r="M3367">
        <v>131.32999999999998</v>
      </c>
      <c r="N3367">
        <v>4.4000000000000004</v>
      </c>
      <c r="Q3367">
        <v>126.92999999999998</v>
      </c>
      <c r="R3367" s="1"/>
      <c r="V3367">
        <v>0</v>
      </c>
      <c r="W3367">
        <v>0</v>
      </c>
      <c r="AF3367">
        <v>0</v>
      </c>
      <c r="AG3367">
        <v>0</v>
      </c>
      <c r="AH3367">
        <v>0</v>
      </c>
      <c r="AI3367">
        <v>12</v>
      </c>
      <c r="AJ3367">
        <v>12</v>
      </c>
      <c r="AM3367">
        <v>0</v>
      </c>
      <c r="AN3367">
        <v>131.92999999999998</v>
      </c>
      <c r="AP3367">
        <v>40</v>
      </c>
    </row>
    <row r="3368" spans="1:42" x14ac:dyDescent="0.2">
      <c r="A3368" s="1" t="s">
        <v>53</v>
      </c>
      <c r="B3368">
        <v>4</v>
      </c>
      <c r="C3368" s="1" t="s">
        <v>2702</v>
      </c>
      <c r="D3368" s="2">
        <v>45932</v>
      </c>
      <c r="E3368" s="1" t="s">
        <v>582</v>
      </c>
      <c r="F3368" s="1" t="s">
        <v>49</v>
      </c>
      <c r="G3368">
        <v>18</v>
      </c>
      <c r="H3368">
        <v>6</v>
      </c>
      <c r="I3368" t="s">
        <v>49</v>
      </c>
      <c r="J3368">
        <v>500</v>
      </c>
      <c r="K3368" s="1" t="s">
        <v>49</v>
      </c>
      <c r="L3368">
        <v>5</v>
      </c>
      <c r="M3368">
        <v>262.71000000000004</v>
      </c>
      <c r="N3368">
        <v>11</v>
      </c>
      <c r="Q3368">
        <v>251.71000000000004</v>
      </c>
      <c r="R3368" s="1"/>
      <c r="V3368">
        <v>0</v>
      </c>
      <c r="W3368">
        <v>0</v>
      </c>
      <c r="AF3368">
        <v>0</v>
      </c>
      <c r="AG3368">
        <v>0</v>
      </c>
      <c r="AH3368">
        <v>0</v>
      </c>
      <c r="AI3368">
        <v>12</v>
      </c>
      <c r="AJ3368">
        <v>12</v>
      </c>
      <c r="AM3368">
        <v>0</v>
      </c>
      <c r="AN3368">
        <v>256.71000000000004</v>
      </c>
      <c r="AP3368">
        <v>40</v>
      </c>
    </row>
    <row r="3369" spans="1:42" x14ac:dyDescent="0.2">
      <c r="A3369" s="1" t="s">
        <v>53</v>
      </c>
      <c r="B3369">
        <v>4</v>
      </c>
      <c r="C3369" s="1" t="s">
        <v>2703</v>
      </c>
      <c r="D3369" s="2">
        <v>45932</v>
      </c>
      <c r="E3369" s="1" t="s">
        <v>820</v>
      </c>
      <c r="F3369" s="1" t="s">
        <v>49</v>
      </c>
      <c r="G3369">
        <v>22</v>
      </c>
      <c r="H3369" t="s">
        <v>93</v>
      </c>
      <c r="I3369" t="s">
        <v>49</v>
      </c>
      <c r="J3369">
        <v>120</v>
      </c>
      <c r="K3369" s="1" t="s">
        <v>49</v>
      </c>
      <c r="L3369">
        <v>2</v>
      </c>
      <c r="M3369">
        <v>116.72999999999999</v>
      </c>
      <c r="N3369">
        <v>5.6</v>
      </c>
      <c r="Q3369">
        <v>111.13</v>
      </c>
      <c r="R3369" s="1"/>
      <c r="V3369">
        <v>0</v>
      </c>
      <c r="W3369">
        <v>0</v>
      </c>
      <c r="AF3369">
        <v>0</v>
      </c>
      <c r="AG3369">
        <v>0</v>
      </c>
      <c r="AH3369">
        <v>0</v>
      </c>
      <c r="AI3369">
        <v>12</v>
      </c>
      <c r="AJ3369">
        <v>12</v>
      </c>
      <c r="AM3369">
        <v>0</v>
      </c>
      <c r="AN3369">
        <v>116.13</v>
      </c>
      <c r="AP3369">
        <v>40</v>
      </c>
    </row>
    <row r="3370" spans="1:42" x14ac:dyDescent="0.2">
      <c r="A3370" s="1" t="s">
        <v>46</v>
      </c>
      <c r="B3370">
        <v>5</v>
      </c>
      <c r="C3370" s="1" t="s">
        <v>2685</v>
      </c>
      <c r="D3370" s="2">
        <v>45932</v>
      </c>
      <c r="E3370" s="1" t="s">
        <v>611</v>
      </c>
      <c r="F3370" s="1" t="s">
        <v>49</v>
      </c>
      <c r="G3370">
        <v>12</v>
      </c>
      <c r="H3370">
        <v>14</v>
      </c>
      <c r="I3370" t="s">
        <v>49</v>
      </c>
      <c r="J3370">
        <v>250</v>
      </c>
      <c r="K3370" s="1" t="s">
        <v>49</v>
      </c>
      <c r="L3370">
        <v>6</v>
      </c>
      <c r="M3370">
        <v>250.12999999999997</v>
      </c>
      <c r="N3370">
        <v>8.3999999999999986</v>
      </c>
      <c r="Q3370">
        <v>241.72999999999996</v>
      </c>
      <c r="R3370" s="1"/>
      <c r="S3370">
        <v>20</v>
      </c>
      <c r="V3370">
        <v>20</v>
      </c>
      <c r="W3370">
        <v>0.33333333333333331</v>
      </c>
      <c r="AF3370">
        <v>0</v>
      </c>
      <c r="AG3370">
        <v>0</v>
      </c>
      <c r="AH3370">
        <v>0.33333333333333331</v>
      </c>
      <c r="AI3370">
        <v>11.666666666666666</v>
      </c>
      <c r="AJ3370">
        <v>12</v>
      </c>
      <c r="AM3370">
        <v>0</v>
      </c>
      <c r="AN3370">
        <v>246.72999999999996</v>
      </c>
      <c r="AP3370">
        <v>40</v>
      </c>
    </row>
    <row r="3371" spans="1:42" x14ac:dyDescent="0.2">
      <c r="A3371" s="1" t="s">
        <v>46</v>
      </c>
      <c r="B3371">
        <v>5</v>
      </c>
      <c r="C3371" s="1" t="s">
        <v>2704</v>
      </c>
      <c r="D3371" s="2">
        <v>45932</v>
      </c>
      <c r="E3371" s="1" t="s">
        <v>576</v>
      </c>
      <c r="F3371" s="1" t="s">
        <v>49</v>
      </c>
      <c r="G3371">
        <v>13</v>
      </c>
      <c r="H3371">
        <v>5</v>
      </c>
      <c r="I3371" t="s">
        <v>49</v>
      </c>
      <c r="J3371">
        <v>500</v>
      </c>
      <c r="K3371" s="1" t="s">
        <v>49</v>
      </c>
      <c r="L3371">
        <v>6</v>
      </c>
      <c r="M3371">
        <v>276.66999999999996</v>
      </c>
      <c r="N3371">
        <v>7.8000000000000007</v>
      </c>
      <c r="Q3371">
        <v>268.86999999999995</v>
      </c>
      <c r="R3371" s="1"/>
      <c r="V3371">
        <v>0</v>
      </c>
      <c r="W3371">
        <v>0</v>
      </c>
      <c r="AF3371">
        <v>0</v>
      </c>
      <c r="AG3371">
        <v>0</v>
      </c>
      <c r="AH3371">
        <v>0</v>
      </c>
      <c r="AI3371">
        <v>12</v>
      </c>
      <c r="AJ3371">
        <v>12</v>
      </c>
      <c r="AM3371">
        <v>0</v>
      </c>
      <c r="AN3371">
        <v>273.86999999999995</v>
      </c>
      <c r="AP3371">
        <v>40</v>
      </c>
    </row>
    <row r="3372" spans="1:42" x14ac:dyDescent="0.2">
      <c r="A3372" s="1" t="s">
        <v>53</v>
      </c>
      <c r="B3372">
        <v>5</v>
      </c>
      <c r="C3372" s="1" t="s">
        <v>2704</v>
      </c>
      <c r="D3372" s="2">
        <v>45932</v>
      </c>
      <c r="E3372" s="1" t="s">
        <v>576</v>
      </c>
      <c r="F3372" s="1" t="s">
        <v>49</v>
      </c>
      <c r="G3372">
        <v>13</v>
      </c>
      <c r="H3372">
        <v>5</v>
      </c>
      <c r="I3372" t="s">
        <v>49</v>
      </c>
      <c r="J3372">
        <v>500</v>
      </c>
      <c r="K3372" s="1" t="s">
        <v>49</v>
      </c>
      <c r="L3372">
        <v>7</v>
      </c>
      <c r="M3372">
        <v>326.28000000000003</v>
      </c>
      <c r="N3372">
        <v>9.1</v>
      </c>
      <c r="Q3372">
        <v>317.18</v>
      </c>
      <c r="R3372" s="1"/>
      <c r="S3372">
        <v>20</v>
      </c>
      <c r="V3372">
        <v>20</v>
      </c>
      <c r="W3372">
        <v>0.33333333333333331</v>
      </c>
      <c r="AF3372">
        <v>0</v>
      </c>
      <c r="AG3372">
        <v>0</v>
      </c>
      <c r="AH3372">
        <v>0.33333333333333331</v>
      </c>
      <c r="AI3372">
        <v>11.666666666666666</v>
      </c>
      <c r="AJ3372">
        <v>12</v>
      </c>
      <c r="AM3372">
        <v>0</v>
      </c>
      <c r="AN3372">
        <v>322.18</v>
      </c>
      <c r="AP3372">
        <v>40</v>
      </c>
    </row>
    <row r="3373" spans="1:42" x14ac:dyDescent="0.2">
      <c r="A3373" s="1" t="s">
        <v>53</v>
      </c>
      <c r="B3373">
        <v>5</v>
      </c>
      <c r="C3373" s="1" t="s">
        <v>2705</v>
      </c>
      <c r="D3373" s="2">
        <v>45932</v>
      </c>
      <c r="E3373" s="1" t="s">
        <v>2348</v>
      </c>
      <c r="F3373" s="1" t="s">
        <v>49</v>
      </c>
      <c r="G3373">
        <v>13</v>
      </c>
      <c r="H3373">
        <v>7</v>
      </c>
      <c r="I3373" t="s">
        <v>49</v>
      </c>
      <c r="J3373">
        <v>50</v>
      </c>
      <c r="K3373" s="1" t="s">
        <v>49</v>
      </c>
      <c r="L3373">
        <v>2</v>
      </c>
      <c r="M3373">
        <v>58.79</v>
      </c>
      <c r="N3373">
        <v>2.6</v>
      </c>
      <c r="Q3373">
        <v>56.19</v>
      </c>
      <c r="R3373" s="1"/>
      <c r="V3373">
        <v>0</v>
      </c>
      <c r="W3373">
        <v>0</v>
      </c>
      <c r="AF3373">
        <v>0</v>
      </c>
      <c r="AG3373">
        <v>0</v>
      </c>
      <c r="AH3373">
        <v>0</v>
      </c>
      <c r="AI3373">
        <v>12</v>
      </c>
      <c r="AJ3373">
        <v>12</v>
      </c>
      <c r="AM3373">
        <v>0</v>
      </c>
      <c r="AN3373">
        <v>61.19</v>
      </c>
      <c r="AP3373">
        <v>40</v>
      </c>
    </row>
    <row r="3374" spans="1:42" x14ac:dyDescent="0.2">
      <c r="A3374" s="1" t="s">
        <v>53</v>
      </c>
      <c r="B3374">
        <v>5</v>
      </c>
      <c r="C3374" s="1" t="s">
        <v>2666</v>
      </c>
      <c r="D3374" s="2">
        <v>45932</v>
      </c>
      <c r="E3374" s="1" t="s">
        <v>2155</v>
      </c>
      <c r="F3374" s="1" t="s">
        <v>49</v>
      </c>
      <c r="G3374">
        <v>12</v>
      </c>
      <c r="H3374">
        <v>5</v>
      </c>
      <c r="I3374" t="s">
        <v>49</v>
      </c>
      <c r="J3374">
        <v>1000</v>
      </c>
      <c r="K3374" s="1" t="s">
        <v>49</v>
      </c>
      <c r="L3374">
        <v>3</v>
      </c>
      <c r="M3374">
        <v>156.04</v>
      </c>
      <c r="N3374">
        <v>3.5999999999999996</v>
      </c>
      <c r="Q3374">
        <v>152.44</v>
      </c>
      <c r="R3374" s="1"/>
      <c r="V3374">
        <v>0</v>
      </c>
      <c r="W3374">
        <v>0</v>
      </c>
      <c r="AF3374">
        <v>0</v>
      </c>
      <c r="AG3374">
        <v>0</v>
      </c>
      <c r="AH3374">
        <v>0</v>
      </c>
      <c r="AI3374">
        <v>12</v>
      </c>
      <c r="AJ3374">
        <v>12</v>
      </c>
      <c r="AM3374">
        <v>0</v>
      </c>
      <c r="AN3374">
        <v>157.44</v>
      </c>
      <c r="AP3374">
        <v>40</v>
      </c>
    </row>
    <row r="3375" spans="1:42" x14ac:dyDescent="0.2">
      <c r="A3375" s="1" t="s">
        <v>46</v>
      </c>
      <c r="B3375">
        <v>1</v>
      </c>
      <c r="C3375" s="1" t="s">
        <v>2694</v>
      </c>
      <c r="D3375" s="2">
        <v>45933</v>
      </c>
      <c r="E3375" s="1" t="s">
        <v>2155</v>
      </c>
      <c r="F3375" s="1" t="s">
        <v>49</v>
      </c>
      <c r="G3375">
        <v>2</v>
      </c>
      <c r="H3375" t="s">
        <v>76</v>
      </c>
      <c r="I3375" t="s">
        <v>49</v>
      </c>
      <c r="J3375">
        <v>500</v>
      </c>
      <c r="K3375" s="1" t="s">
        <v>49</v>
      </c>
      <c r="L3375">
        <v>6</v>
      </c>
      <c r="M3375">
        <v>63.379999999999995</v>
      </c>
      <c r="N3375">
        <v>1.2000000000000002</v>
      </c>
      <c r="O3375">
        <v>28</v>
      </c>
      <c r="Q3375">
        <v>62.179999999999993</v>
      </c>
      <c r="R3375" s="1"/>
      <c r="S3375">
        <v>20</v>
      </c>
      <c r="V3375">
        <v>20</v>
      </c>
      <c r="W3375">
        <v>0.33333333333333331</v>
      </c>
      <c r="AF3375">
        <v>0</v>
      </c>
      <c r="AG3375">
        <v>0</v>
      </c>
      <c r="AH3375">
        <v>0.33333333333333331</v>
      </c>
      <c r="AI3375">
        <v>11.666666666666666</v>
      </c>
      <c r="AJ3375">
        <v>12</v>
      </c>
      <c r="AL3375">
        <v>2041</v>
      </c>
      <c r="AM3375">
        <v>0</v>
      </c>
      <c r="AN3375">
        <v>67.179999999999993</v>
      </c>
      <c r="AP3375">
        <v>40</v>
      </c>
    </row>
    <row r="3376" spans="1:42" x14ac:dyDescent="0.2">
      <c r="A3376" s="1" t="s">
        <v>46</v>
      </c>
      <c r="B3376">
        <v>1</v>
      </c>
      <c r="C3376" s="1" t="s">
        <v>7408</v>
      </c>
      <c r="D3376" s="2">
        <v>45933</v>
      </c>
      <c r="E3376" s="1" t="s">
        <v>2155</v>
      </c>
      <c r="F3376" s="1" t="s">
        <v>49</v>
      </c>
      <c r="G3376">
        <v>2.5</v>
      </c>
      <c r="H3376" t="s">
        <v>76</v>
      </c>
      <c r="I3376" t="s">
        <v>49</v>
      </c>
      <c r="J3376">
        <v>1000</v>
      </c>
      <c r="K3376" s="1" t="s">
        <v>49</v>
      </c>
      <c r="L3376">
        <v>3</v>
      </c>
      <c r="M3376">
        <v>33.6</v>
      </c>
      <c r="N3376">
        <v>0.60000000000000009</v>
      </c>
      <c r="Q3376">
        <v>33</v>
      </c>
      <c r="R3376" s="1"/>
      <c r="V3376">
        <v>0</v>
      </c>
      <c r="W3376">
        <v>0</v>
      </c>
      <c r="AF3376">
        <v>0</v>
      </c>
      <c r="AG3376">
        <v>0</v>
      </c>
      <c r="AH3376">
        <v>0</v>
      </c>
      <c r="AI3376">
        <v>12</v>
      </c>
      <c r="AJ3376">
        <v>12</v>
      </c>
      <c r="AM3376">
        <v>0</v>
      </c>
      <c r="AN3376">
        <v>38</v>
      </c>
      <c r="AP3376">
        <v>40</v>
      </c>
    </row>
    <row r="3377" spans="1:42" x14ac:dyDescent="0.2">
      <c r="A3377" s="1" t="s">
        <v>53</v>
      </c>
      <c r="B3377">
        <v>1</v>
      </c>
      <c r="C3377" s="1" t="s">
        <v>7408</v>
      </c>
      <c r="D3377" s="2">
        <v>45933</v>
      </c>
      <c r="E3377" s="1" t="s">
        <v>2155</v>
      </c>
      <c r="F3377" s="1" t="s">
        <v>49</v>
      </c>
      <c r="G3377">
        <v>2.5</v>
      </c>
      <c r="H3377" t="s">
        <v>76</v>
      </c>
      <c r="I3377" t="s">
        <v>49</v>
      </c>
      <c r="J3377">
        <v>1000</v>
      </c>
      <c r="K3377" s="1" t="s">
        <v>49</v>
      </c>
      <c r="L3377">
        <v>9</v>
      </c>
      <c r="M3377">
        <v>95.32</v>
      </c>
      <c r="N3377">
        <v>1.8</v>
      </c>
      <c r="O3377">
        <v>29</v>
      </c>
      <c r="Q3377">
        <v>93.52</v>
      </c>
      <c r="R3377" s="1"/>
      <c r="V3377">
        <v>0</v>
      </c>
      <c r="W3377">
        <v>0</v>
      </c>
      <c r="AF3377">
        <v>0</v>
      </c>
      <c r="AG3377">
        <v>0</v>
      </c>
      <c r="AH3377">
        <v>0</v>
      </c>
      <c r="AI3377">
        <v>12</v>
      </c>
      <c r="AJ3377">
        <v>12</v>
      </c>
      <c r="AM3377">
        <v>0</v>
      </c>
      <c r="AN3377">
        <v>98.52</v>
      </c>
      <c r="AP3377">
        <v>40</v>
      </c>
    </row>
    <row r="3378" spans="1:42" x14ac:dyDescent="0.2">
      <c r="A3378" s="1" t="s">
        <v>46</v>
      </c>
      <c r="B3378">
        <v>2</v>
      </c>
      <c r="C3378" s="1" t="s">
        <v>2695</v>
      </c>
      <c r="D3378" s="2">
        <v>45933</v>
      </c>
      <c r="E3378" s="1" t="s">
        <v>2155</v>
      </c>
      <c r="F3378" s="1" t="s">
        <v>49</v>
      </c>
      <c r="G3378">
        <v>4</v>
      </c>
      <c r="H3378" t="s">
        <v>134</v>
      </c>
      <c r="I3378" t="s">
        <v>49</v>
      </c>
      <c r="J3378">
        <v>1000</v>
      </c>
      <c r="K3378" s="1" t="s">
        <v>49</v>
      </c>
      <c r="L3378">
        <v>10</v>
      </c>
      <c r="M3378">
        <v>144.87</v>
      </c>
      <c r="N3378">
        <v>4</v>
      </c>
      <c r="Q3378">
        <v>140.87</v>
      </c>
      <c r="R3378" s="1"/>
      <c r="V3378">
        <v>0</v>
      </c>
      <c r="W3378">
        <v>0</v>
      </c>
      <c r="AF3378">
        <v>0</v>
      </c>
      <c r="AG3378">
        <v>0</v>
      </c>
      <c r="AH3378">
        <v>0</v>
      </c>
      <c r="AI3378">
        <v>12</v>
      </c>
      <c r="AJ3378">
        <v>12</v>
      </c>
      <c r="AM3378">
        <v>0</v>
      </c>
      <c r="AN3378">
        <v>145.87</v>
      </c>
      <c r="AP3378">
        <v>40</v>
      </c>
    </row>
    <row r="3379" spans="1:42" x14ac:dyDescent="0.2">
      <c r="A3379" s="1" t="s">
        <v>53</v>
      </c>
      <c r="B3379">
        <v>2</v>
      </c>
      <c r="C3379" s="1" t="s">
        <v>2695</v>
      </c>
      <c r="D3379" s="2">
        <v>45933</v>
      </c>
      <c r="E3379" s="1" t="s">
        <v>2155</v>
      </c>
      <c r="F3379" s="1" t="s">
        <v>49</v>
      </c>
      <c r="G3379">
        <v>4</v>
      </c>
      <c r="H3379" t="s">
        <v>134</v>
      </c>
      <c r="I3379" t="s">
        <v>49</v>
      </c>
      <c r="J3379">
        <v>1000</v>
      </c>
      <c r="K3379" s="1" t="s">
        <v>49</v>
      </c>
      <c r="L3379">
        <v>10</v>
      </c>
      <c r="M3379">
        <v>119.33999999999999</v>
      </c>
      <c r="N3379">
        <v>4</v>
      </c>
      <c r="Q3379">
        <v>115.33999999999999</v>
      </c>
      <c r="R3379" s="1"/>
      <c r="V3379">
        <v>0</v>
      </c>
      <c r="W3379">
        <v>0</v>
      </c>
      <c r="AF3379">
        <v>0</v>
      </c>
      <c r="AG3379">
        <v>0</v>
      </c>
      <c r="AH3379">
        <v>0</v>
      </c>
      <c r="AI3379">
        <v>12</v>
      </c>
      <c r="AJ3379">
        <v>12</v>
      </c>
      <c r="AM3379">
        <v>0</v>
      </c>
      <c r="AN3379">
        <v>120.34</v>
      </c>
      <c r="AP3379">
        <v>40</v>
      </c>
    </row>
    <row r="3380" spans="1:42" x14ac:dyDescent="0.2">
      <c r="A3380" s="1" t="s">
        <v>46</v>
      </c>
      <c r="B3380">
        <v>3</v>
      </c>
      <c r="C3380" s="1" t="s">
        <v>2696</v>
      </c>
      <c r="D3380" s="2">
        <v>45933</v>
      </c>
      <c r="E3380" s="1" t="s">
        <v>2155</v>
      </c>
      <c r="F3380" s="1" t="s">
        <v>49</v>
      </c>
      <c r="G3380">
        <v>7</v>
      </c>
      <c r="H3380">
        <v>5</v>
      </c>
      <c r="I3380" t="s">
        <v>49</v>
      </c>
      <c r="J3380">
        <v>1000</v>
      </c>
      <c r="K3380" s="1" t="s">
        <v>49</v>
      </c>
      <c r="L3380">
        <v>8</v>
      </c>
      <c r="M3380">
        <v>253.12</v>
      </c>
      <c r="N3380">
        <v>5.6</v>
      </c>
      <c r="Q3380">
        <v>247.52</v>
      </c>
      <c r="R3380" s="1"/>
      <c r="V3380">
        <v>0</v>
      </c>
      <c r="W3380">
        <v>0</v>
      </c>
      <c r="AF3380">
        <v>0</v>
      </c>
      <c r="AG3380">
        <v>0</v>
      </c>
      <c r="AH3380">
        <v>0</v>
      </c>
      <c r="AI3380">
        <v>12</v>
      </c>
      <c r="AJ3380">
        <v>12</v>
      </c>
      <c r="AM3380">
        <v>0</v>
      </c>
      <c r="AN3380">
        <v>252.52</v>
      </c>
      <c r="AP3380">
        <v>40</v>
      </c>
    </row>
    <row r="3381" spans="1:42" x14ac:dyDescent="0.2">
      <c r="A3381" s="1" t="s">
        <v>53</v>
      </c>
      <c r="B3381">
        <v>3</v>
      </c>
      <c r="C3381" s="1" t="s">
        <v>2696</v>
      </c>
      <c r="D3381" s="2">
        <v>45933</v>
      </c>
      <c r="E3381" s="1" t="s">
        <v>2155</v>
      </c>
      <c r="F3381" s="1" t="s">
        <v>49</v>
      </c>
      <c r="G3381">
        <v>7</v>
      </c>
      <c r="H3381">
        <v>5</v>
      </c>
      <c r="I3381" t="s">
        <v>49</v>
      </c>
      <c r="J3381">
        <v>1000</v>
      </c>
      <c r="K3381" s="1" t="s">
        <v>49</v>
      </c>
      <c r="L3381">
        <v>7</v>
      </c>
      <c r="M3381">
        <v>226.8</v>
      </c>
      <c r="N3381">
        <v>4.8999999999999995</v>
      </c>
      <c r="Q3381">
        <v>221.9</v>
      </c>
      <c r="R3381" s="1"/>
      <c r="V3381">
        <v>0</v>
      </c>
      <c r="W3381">
        <v>0</v>
      </c>
      <c r="AF3381">
        <v>0</v>
      </c>
      <c r="AG3381">
        <v>0</v>
      </c>
      <c r="AH3381">
        <v>0</v>
      </c>
      <c r="AI3381">
        <v>12</v>
      </c>
      <c r="AJ3381">
        <v>12</v>
      </c>
      <c r="AM3381">
        <v>0</v>
      </c>
      <c r="AN3381">
        <v>226.9</v>
      </c>
      <c r="AP3381">
        <v>40</v>
      </c>
    </row>
    <row r="3382" spans="1:42" x14ac:dyDescent="0.2">
      <c r="A3382" s="1" t="s">
        <v>46</v>
      </c>
      <c r="B3382">
        <v>4</v>
      </c>
      <c r="C3382" s="1" t="s">
        <v>2700</v>
      </c>
      <c r="D3382" s="2">
        <v>45933</v>
      </c>
      <c r="E3382" s="1" t="s">
        <v>2701</v>
      </c>
      <c r="F3382" s="1" t="s">
        <v>49</v>
      </c>
      <c r="G3382">
        <v>22</v>
      </c>
      <c r="H3382" t="s">
        <v>134</v>
      </c>
      <c r="I3382" t="s">
        <v>49</v>
      </c>
      <c r="J3382">
        <v>200</v>
      </c>
      <c r="K3382" s="1" t="s">
        <v>49</v>
      </c>
      <c r="L3382">
        <v>2</v>
      </c>
      <c r="M3382">
        <v>102.88</v>
      </c>
      <c r="N3382">
        <v>2.2000000000000002</v>
      </c>
      <c r="Q3382">
        <v>100.67999999999999</v>
      </c>
      <c r="R3382" s="1"/>
      <c r="V3382">
        <v>0</v>
      </c>
      <c r="W3382">
        <v>0</v>
      </c>
      <c r="AF3382">
        <v>0</v>
      </c>
      <c r="AG3382">
        <v>0</v>
      </c>
      <c r="AH3382">
        <v>0</v>
      </c>
      <c r="AI3382">
        <v>12</v>
      </c>
      <c r="AJ3382">
        <v>12</v>
      </c>
      <c r="AM3382">
        <v>0</v>
      </c>
      <c r="AN3382">
        <v>105.68</v>
      </c>
      <c r="AP3382">
        <v>40</v>
      </c>
    </row>
    <row r="3383" spans="1:42" x14ac:dyDescent="0.2">
      <c r="A3383" s="1" t="s">
        <v>46</v>
      </c>
      <c r="B3383">
        <v>4</v>
      </c>
      <c r="C3383" s="1" t="s">
        <v>7409</v>
      </c>
      <c r="D3383" s="2">
        <v>45933</v>
      </c>
      <c r="E3383" s="1" t="s">
        <v>582</v>
      </c>
      <c r="F3383" s="1" t="s">
        <v>49</v>
      </c>
      <c r="G3383">
        <v>16</v>
      </c>
      <c r="H3383">
        <v>6</v>
      </c>
      <c r="I3383" t="s">
        <v>49</v>
      </c>
      <c r="J3383">
        <v>1000</v>
      </c>
      <c r="K3383" s="1" t="s">
        <v>49</v>
      </c>
      <c r="L3383">
        <v>12</v>
      </c>
      <c r="M3383">
        <v>549.29</v>
      </c>
      <c r="N3383">
        <v>19.200000000000003</v>
      </c>
      <c r="Q3383">
        <v>530.08999999999992</v>
      </c>
      <c r="R3383" s="1"/>
      <c r="V3383">
        <v>0</v>
      </c>
      <c r="W3383">
        <v>0</v>
      </c>
      <c r="AF3383">
        <v>0</v>
      </c>
      <c r="AG3383">
        <v>0</v>
      </c>
      <c r="AH3383">
        <v>0</v>
      </c>
      <c r="AI3383">
        <v>12</v>
      </c>
      <c r="AJ3383">
        <v>12</v>
      </c>
      <c r="AM3383">
        <v>0</v>
      </c>
      <c r="AN3383">
        <v>535.08999999999992</v>
      </c>
      <c r="AP3383">
        <v>40</v>
      </c>
    </row>
    <row r="3384" spans="1:42" x14ac:dyDescent="0.2">
      <c r="A3384" s="1" t="s">
        <v>53</v>
      </c>
      <c r="B3384">
        <v>4</v>
      </c>
      <c r="C3384" s="1" t="s">
        <v>7409</v>
      </c>
      <c r="D3384" s="2">
        <v>45933</v>
      </c>
      <c r="E3384" s="1" t="s">
        <v>582</v>
      </c>
      <c r="F3384" s="1" t="s">
        <v>49</v>
      </c>
      <c r="G3384">
        <v>16</v>
      </c>
      <c r="H3384">
        <v>6</v>
      </c>
      <c r="I3384" t="s">
        <v>49</v>
      </c>
      <c r="J3384">
        <v>1000</v>
      </c>
      <c r="K3384" s="1" t="s">
        <v>49</v>
      </c>
      <c r="L3384">
        <v>5</v>
      </c>
      <c r="M3384">
        <v>256.01</v>
      </c>
      <c r="N3384">
        <v>8</v>
      </c>
      <c r="Q3384">
        <v>248.01</v>
      </c>
      <c r="R3384" s="1"/>
      <c r="V3384">
        <v>0</v>
      </c>
      <c r="W3384">
        <v>0</v>
      </c>
      <c r="AF3384">
        <v>0</v>
      </c>
      <c r="AG3384">
        <v>0</v>
      </c>
      <c r="AH3384">
        <v>0</v>
      </c>
      <c r="AI3384">
        <v>12</v>
      </c>
      <c r="AJ3384">
        <v>12</v>
      </c>
      <c r="AM3384">
        <v>0</v>
      </c>
      <c r="AN3384">
        <v>253.01</v>
      </c>
      <c r="AP3384">
        <v>40</v>
      </c>
    </row>
    <row r="3385" spans="1:42" x14ac:dyDescent="0.2">
      <c r="A3385" s="1" t="s">
        <v>53</v>
      </c>
      <c r="B3385">
        <v>4</v>
      </c>
      <c r="C3385" s="1" t="s">
        <v>7410</v>
      </c>
      <c r="D3385" s="2">
        <v>45933</v>
      </c>
      <c r="E3385" s="1" t="s">
        <v>658</v>
      </c>
      <c r="F3385" s="1" t="s">
        <v>49</v>
      </c>
      <c r="G3385">
        <v>16</v>
      </c>
      <c r="H3385" t="s">
        <v>134</v>
      </c>
      <c r="I3385" t="s">
        <v>49</v>
      </c>
      <c r="J3385">
        <v>1000</v>
      </c>
      <c r="K3385" s="1" t="s">
        <v>49</v>
      </c>
      <c r="L3385">
        <v>8</v>
      </c>
      <c r="M3385">
        <v>422.86999999999995</v>
      </c>
      <c r="N3385">
        <v>15.2</v>
      </c>
      <c r="Q3385">
        <v>407.66999999999996</v>
      </c>
      <c r="R3385" s="1"/>
      <c r="V3385">
        <v>0</v>
      </c>
      <c r="W3385">
        <v>0</v>
      </c>
      <c r="AF3385">
        <v>0</v>
      </c>
      <c r="AG3385">
        <v>0</v>
      </c>
      <c r="AH3385">
        <v>0</v>
      </c>
      <c r="AI3385">
        <v>12</v>
      </c>
      <c r="AJ3385">
        <v>12</v>
      </c>
      <c r="AM3385">
        <v>0</v>
      </c>
      <c r="AN3385">
        <v>412.67</v>
      </c>
      <c r="AP3385">
        <v>40</v>
      </c>
    </row>
    <row r="3386" spans="1:42" x14ac:dyDescent="0.2">
      <c r="A3386" s="1" t="s">
        <v>46</v>
      </c>
      <c r="B3386">
        <v>5</v>
      </c>
      <c r="C3386" s="1" t="s">
        <v>2666</v>
      </c>
      <c r="D3386" s="2">
        <v>45933</v>
      </c>
      <c r="E3386" s="1" t="s">
        <v>2155</v>
      </c>
      <c r="F3386" s="1" t="s">
        <v>49</v>
      </c>
      <c r="G3386">
        <v>12</v>
      </c>
      <c r="H3386">
        <v>5</v>
      </c>
      <c r="I3386" t="s">
        <v>49</v>
      </c>
      <c r="J3386">
        <v>1000</v>
      </c>
      <c r="K3386" s="1" t="s">
        <v>49</v>
      </c>
      <c r="L3386">
        <v>13</v>
      </c>
      <c r="M3386">
        <v>575.40000000000009</v>
      </c>
      <c r="N3386">
        <v>15.6</v>
      </c>
      <c r="Q3386">
        <v>559.80000000000007</v>
      </c>
      <c r="R3386" s="1"/>
      <c r="V3386">
        <v>0</v>
      </c>
      <c r="W3386">
        <v>0</v>
      </c>
      <c r="AF3386">
        <v>0</v>
      </c>
      <c r="AG3386">
        <v>0</v>
      </c>
      <c r="AH3386">
        <v>0</v>
      </c>
      <c r="AI3386">
        <v>12</v>
      </c>
      <c r="AJ3386">
        <v>12</v>
      </c>
      <c r="AM3386">
        <v>0</v>
      </c>
      <c r="AN3386">
        <v>564.80000000000007</v>
      </c>
      <c r="AP3386">
        <v>40</v>
      </c>
    </row>
    <row r="3387" spans="1:42" x14ac:dyDescent="0.2">
      <c r="A3387" s="1" t="s">
        <v>53</v>
      </c>
      <c r="B3387">
        <v>5</v>
      </c>
      <c r="C3387" s="1" t="s">
        <v>2666</v>
      </c>
      <c r="D3387" s="2">
        <v>45933</v>
      </c>
      <c r="E3387" s="1" t="s">
        <v>2155</v>
      </c>
      <c r="F3387" s="1" t="s">
        <v>49</v>
      </c>
      <c r="G3387">
        <v>12</v>
      </c>
      <c r="H3387">
        <v>5</v>
      </c>
      <c r="I3387" t="s">
        <v>49</v>
      </c>
      <c r="J3387">
        <v>1000</v>
      </c>
      <c r="K3387" s="1" t="s">
        <v>49</v>
      </c>
      <c r="L3387">
        <v>4</v>
      </c>
      <c r="M3387">
        <v>215.23000000000002</v>
      </c>
      <c r="N3387">
        <v>4.8</v>
      </c>
      <c r="Q3387">
        <v>210.43</v>
      </c>
      <c r="R3387" s="1"/>
      <c r="V3387">
        <v>0</v>
      </c>
      <c r="W3387">
        <v>0</v>
      </c>
      <c r="AF3387">
        <v>0</v>
      </c>
      <c r="AG3387">
        <v>0</v>
      </c>
      <c r="AH3387">
        <v>0</v>
      </c>
      <c r="AI3387">
        <v>12</v>
      </c>
      <c r="AJ3387">
        <v>12</v>
      </c>
      <c r="AM3387">
        <v>0</v>
      </c>
      <c r="AN3387">
        <v>215.43</v>
      </c>
      <c r="AP3387">
        <v>40</v>
      </c>
    </row>
    <row r="3388" spans="1:42" x14ac:dyDescent="0.2">
      <c r="A3388" s="1" t="s">
        <v>53</v>
      </c>
      <c r="B3388">
        <v>5</v>
      </c>
      <c r="C3388" s="1" t="s">
        <v>7411</v>
      </c>
      <c r="D3388" s="2">
        <v>45933</v>
      </c>
      <c r="E3388" s="1" t="s">
        <v>7412</v>
      </c>
      <c r="F3388" s="1" t="s">
        <v>49</v>
      </c>
      <c r="G3388">
        <v>12</v>
      </c>
      <c r="H3388">
        <v>4</v>
      </c>
      <c r="I3388" t="s">
        <v>49</v>
      </c>
      <c r="J3388">
        <v>300</v>
      </c>
      <c r="K3388" s="1" t="s">
        <v>49</v>
      </c>
      <c r="L3388">
        <v>7</v>
      </c>
      <c r="M3388">
        <v>308.62</v>
      </c>
      <c r="N3388">
        <v>8.4</v>
      </c>
      <c r="Q3388">
        <v>300.22000000000003</v>
      </c>
      <c r="R3388" s="1"/>
      <c r="V3388">
        <v>0</v>
      </c>
      <c r="W3388">
        <v>0</v>
      </c>
      <c r="AF3388">
        <v>0</v>
      </c>
      <c r="AG3388">
        <v>0</v>
      </c>
      <c r="AH3388">
        <v>0</v>
      </c>
      <c r="AI3388">
        <v>12</v>
      </c>
      <c r="AJ3388">
        <v>12</v>
      </c>
      <c r="AM3388">
        <v>0</v>
      </c>
      <c r="AN3388">
        <v>305.22000000000003</v>
      </c>
      <c r="AP3388">
        <v>40</v>
      </c>
    </row>
    <row r="3389" spans="1:42" x14ac:dyDescent="0.2">
      <c r="A3389" s="1" t="s">
        <v>46</v>
      </c>
      <c r="B3389">
        <v>1</v>
      </c>
      <c r="C3389" s="1" t="s">
        <v>7408</v>
      </c>
      <c r="D3389" s="2">
        <v>45934</v>
      </c>
      <c r="E3389" s="1" t="s">
        <v>2155</v>
      </c>
      <c r="F3389" s="1" t="s">
        <v>49</v>
      </c>
      <c r="G3389">
        <v>2.5</v>
      </c>
      <c r="H3389" t="s">
        <v>76</v>
      </c>
      <c r="I3389" t="s">
        <v>49</v>
      </c>
      <c r="J3389">
        <v>1000</v>
      </c>
      <c r="K3389" s="1" t="s">
        <v>49</v>
      </c>
      <c r="L3389">
        <v>9</v>
      </c>
      <c r="M3389">
        <v>101.03999999999999</v>
      </c>
      <c r="N3389">
        <v>1.8</v>
      </c>
      <c r="Q3389">
        <v>99.24</v>
      </c>
      <c r="R3389" s="1"/>
      <c r="V3389">
        <v>0</v>
      </c>
      <c r="W3389">
        <v>0</v>
      </c>
      <c r="AF3389">
        <v>0</v>
      </c>
      <c r="AG3389">
        <v>0</v>
      </c>
      <c r="AH3389">
        <v>0</v>
      </c>
      <c r="AI3389">
        <v>12</v>
      </c>
      <c r="AJ3389">
        <v>12</v>
      </c>
      <c r="AL3389">
        <v>2044.5</v>
      </c>
      <c r="AM3389">
        <v>0</v>
      </c>
      <c r="AN3389">
        <v>104.24</v>
      </c>
      <c r="AO3389">
        <v>398</v>
      </c>
      <c r="AP3389">
        <v>40</v>
      </c>
    </row>
    <row r="3390" spans="1:42" x14ac:dyDescent="0.2">
      <c r="A3390" s="1" t="s">
        <v>53</v>
      </c>
      <c r="B3390">
        <v>1</v>
      </c>
      <c r="C3390" s="1" t="s">
        <v>7408</v>
      </c>
      <c r="D3390" s="2">
        <v>45934</v>
      </c>
      <c r="E3390" s="1" t="s">
        <v>2155</v>
      </c>
      <c r="F3390" s="1" t="s">
        <v>49</v>
      </c>
      <c r="G3390">
        <v>2.5</v>
      </c>
      <c r="H3390" t="s">
        <v>76</v>
      </c>
      <c r="I3390" t="s">
        <v>49</v>
      </c>
      <c r="J3390">
        <v>1000</v>
      </c>
      <c r="K3390" s="1" t="s">
        <v>49</v>
      </c>
      <c r="L3390">
        <v>9</v>
      </c>
      <c r="M3390">
        <v>96.080000000000013</v>
      </c>
      <c r="N3390">
        <v>1.8</v>
      </c>
      <c r="Q3390">
        <v>94.280000000000015</v>
      </c>
      <c r="R3390" s="1"/>
      <c r="V3390">
        <v>0</v>
      </c>
      <c r="W3390">
        <v>0</v>
      </c>
      <c r="AF3390">
        <v>0</v>
      </c>
      <c r="AG3390">
        <v>0</v>
      </c>
      <c r="AH3390">
        <v>0</v>
      </c>
      <c r="AI3390">
        <v>12</v>
      </c>
      <c r="AJ3390">
        <v>12</v>
      </c>
      <c r="AM3390">
        <v>0</v>
      </c>
      <c r="AN3390">
        <v>99.280000000000015</v>
      </c>
      <c r="AP3390">
        <v>40</v>
      </c>
    </row>
    <row r="3391" spans="1:42" x14ac:dyDescent="0.2">
      <c r="A3391" s="1" t="s">
        <v>46</v>
      </c>
      <c r="B3391">
        <v>2</v>
      </c>
      <c r="C3391" s="1" t="s">
        <v>2695</v>
      </c>
      <c r="D3391" s="2">
        <v>45934</v>
      </c>
      <c r="E3391" s="1" t="s">
        <v>2155</v>
      </c>
      <c r="F3391" s="1" t="s">
        <v>49</v>
      </c>
      <c r="G3391">
        <v>4</v>
      </c>
      <c r="H3391" t="s">
        <v>134</v>
      </c>
      <c r="I3391" t="s">
        <v>49</v>
      </c>
      <c r="J3391">
        <v>1000</v>
      </c>
      <c r="K3391" s="1" t="s">
        <v>49</v>
      </c>
      <c r="L3391">
        <v>9</v>
      </c>
      <c r="M3391">
        <v>138.30000000000001</v>
      </c>
      <c r="N3391">
        <v>3.6</v>
      </c>
      <c r="Q3391">
        <v>134.70000000000002</v>
      </c>
      <c r="R3391" s="1"/>
      <c r="V3391">
        <v>0</v>
      </c>
      <c r="W3391">
        <v>0</v>
      </c>
      <c r="AF3391">
        <v>0</v>
      </c>
      <c r="AG3391">
        <v>0</v>
      </c>
      <c r="AH3391">
        <v>0</v>
      </c>
      <c r="AI3391">
        <v>12</v>
      </c>
      <c r="AJ3391">
        <v>12</v>
      </c>
      <c r="AM3391">
        <v>0</v>
      </c>
      <c r="AN3391">
        <v>139.70000000000002</v>
      </c>
      <c r="AP3391">
        <v>40</v>
      </c>
    </row>
    <row r="3392" spans="1:42" x14ac:dyDescent="0.2">
      <c r="A3392" s="1" t="s">
        <v>53</v>
      </c>
      <c r="B3392">
        <v>2</v>
      </c>
      <c r="C3392" s="1" t="s">
        <v>2695</v>
      </c>
      <c r="D3392" s="2">
        <v>45934</v>
      </c>
      <c r="E3392" s="1" t="s">
        <v>2155</v>
      </c>
      <c r="F3392" s="1" t="s">
        <v>49</v>
      </c>
      <c r="G3392">
        <v>4</v>
      </c>
      <c r="H3392" t="s">
        <v>134</v>
      </c>
      <c r="I3392" t="s">
        <v>49</v>
      </c>
      <c r="J3392">
        <v>1000</v>
      </c>
      <c r="K3392" s="1" t="s">
        <v>49</v>
      </c>
      <c r="L3392">
        <v>10</v>
      </c>
      <c r="M3392">
        <v>126.93000000000002</v>
      </c>
      <c r="N3392">
        <v>4</v>
      </c>
      <c r="Q3392">
        <v>122.93000000000002</v>
      </c>
      <c r="R3392" s="1"/>
      <c r="V3392">
        <v>0</v>
      </c>
      <c r="W3392">
        <v>0</v>
      </c>
      <c r="AF3392">
        <v>0</v>
      </c>
      <c r="AG3392">
        <v>0</v>
      </c>
      <c r="AH3392">
        <v>0</v>
      </c>
      <c r="AI3392">
        <v>12</v>
      </c>
      <c r="AJ3392">
        <v>12</v>
      </c>
      <c r="AM3392">
        <v>0</v>
      </c>
      <c r="AN3392">
        <v>127.93000000000002</v>
      </c>
      <c r="AP3392">
        <v>40</v>
      </c>
    </row>
    <row r="3393" spans="1:42" x14ac:dyDescent="0.2">
      <c r="A3393" s="1" t="s">
        <v>46</v>
      </c>
      <c r="B3393">
        <v>3</v>
      </c>
      <c r="C3393" s="1" t="s">
        <v>2696</v>
      </c>
      <c r="D3393" s="2">
        <v>45934</v>
      </c>
      <c r="E3393" s="1" t="s">
        <v>2155</v>
      </c>
      <c r="F3393" s="1" t="s">
        <v>49</v>
      </c>
      <c r="G3393">
        <v>7</v>
      </c>
      <c r="H3393">
        <v>5</v>
      </c>
      <c r="I3393" t="s">
        <v>49</v>
      </c>
      <c r="J3393">
        <v>1000</v>
      </c>
      <c r="K3393" s="1" t="s">
        <v>49</v>
      </c>
      <c r="L3393">
        <v>8</v>
      </c>
      <c r="M3393">
        <v>623.19000000000005</v>
      </c>
      <c r="N3393">
        <v>5.6</v>
      </c>
      <c r="Q3393">
        <v>617.59</v>
      </c>
      <c r="R3393" s="1"/>
      <c r="V3393">
        <v>0</v>
      </c>
      <c r="W3393">
        <v>0</v>
      </c>
      <c r="AF3393">
        <v>0</v>
      </c>
      <c r="AG3393">
        <v>0</v>
      </c>
      <c r="AH3393">
        <v>0</v>
      </c>
      <c r="AI3393">
        <v>12</v>
      </c>
      <c r="AJ3393">
        <v>12</v>
      </c>
      <c r="AM3393">
        <v>0</v>
      </c>
      <c r="AN3393">
        <v>622.59</v>
      </c>
      <c r="AP3393">
        <v>40</v>
      </c>
    </row>
    <row r="3394" spans="1:42" x14ac:dyDescent="0.2">
      <c r="A3394" s="1" t="s">
        <v>46</v>
      </c>
      <c r="B3394">
        <v>3</v>
      </c>
      <c r="C3394" s="1" t="s">
        <v>7433</v>
      </c>
      <c r="D3394" s="2">
        <v>45934</v>
      </c>
      <c r="E3394" s="1" t="s">
        <v>768</v>
      </c>
      <c r="F3394" s="1" t="s">
        <v>49</v>
      </c>
      <c r="G3394">
        <v>7</v>
      </c>
      <c r="H3394" t="s">
        <v>79</v>
      </c>
      <c r="I3394" t="s">
        <v>49</v>
      </c>
      <c r="J3394">
        <v>125</v>
      </c>
      <c r="K3394" s="1" t="s">
        <v>49</v>
      </c>
      <c r="L3394">
        <v>1</v>
      </c>
      <c r="M3394">
        <v>21.13</v>
      </c>
      <c r="N3394">
        <v>0.7</v>
      </c>
      <c r="Q3394">
        <v>20.43</v>
      </c>
      <c r="R3394" s="1"/>
      <c r="V3394">
        <v>0</v>
      </c>
      <c r="W3394">
        <v>0</v>
      </c>
      <c r="AF3394">
        <v>0</v>
      </c>
      <c r="AG3394">
        <v>0</v>
      </c>
      <c r="AH3394">
        <v>0</v>
      </c>
      <c r="AI3394">
        <v>12</v>
      </c>
      <c r="AJ3394">
        <v>12</v>
      </c>
      <c r="AM3394">
        <v>0</v>
      </c>
      <c r="AN3394">
        <v>25.43</v>
      </c>
      <c r="AP3394">
        <v>40</v>
      </c>
    </row>
    <row r="3395" spans="1:42" x14ac:dyDescent="0.2">
      <c r="A3395" s="1" t="s">
        <v>53</v>
      </c>
      <c r="B3395">
        <v>3</v>
      </c>
      <c r="C3395" s="1" t="s">
        <v>7433</v>
      </c>
      <c r="D3395" s="2">
        <v>45934</v>
      </c>
      <c r="E3395" s="1" t="s">
        <v>768</v>
      </c>
      <c r="F3395" s="1" t="s">
        <v>49</v>
      </c>
      <c r="G3395">
        <v>7</v>
      </c>
      <c r="H3395" t="s">
        <v>79</v>
      </c>
      <c r="I3395" t="s">
        <v>49</v>
      </c>
      <c r="J3395">
        <v>125</v>
      </c>
      <c r="K3395" s="1" t="s">
        <v>49</v>
      </c>
      <c r="L3395">
        <v>4</v>
      </c>
      <c r="M3395">
        <v>113.28</v>
      </c>
      <c r="N3395">
        <v>2.8</v>
      </c>
      <c r="Q3395">
        <v>110.48</v>
      </c>
      <c r="R3395" s="1"/>
      <c r="S3395">
        <v>20</v>
      </c>
      <c r="V3395">
        <v>20</v>
      </c>
      <c r="W3395">
        <v>0.33333333333333331</v>
      </c>
      <c r="AF3395">
        <v>0</v>
      </c>
      <c r="AG3395">
        <v>0</v>
      </c>
      <c r="AH3395">
        <v>0.33333333333333331</v>
      </c>
      <c r="AI3395">
        <v>11.666666666666666</v>
      </c>
      <c r="AJ3395">
        <v>12</v>
      </c>
      <c r="AM3395">
        <v>0</v>
      </c>
      <c r="AN3395">
        <v>115.48</v>
      </c>
      <c r="AP3395">
        <v>40</v>
      </c>
    </row>
    <row r="3396" spans="1:42" x14ac:dyDescent="0.2">
      <c r="A3396" s="1" t="s">
        <v>53</v>
      </c>
      <c r="B3396">
        <v>3</v>
      </c>
      <c r="C3396" s="1" t="s">
        <v>7434</v>
      </c>
      <c r="D3396" s="2">
        <v>45934</v>
      </c>
      <c r="E3396" s="1" t="s">
        <v>2155</v>
      </c>
      <c r="F3396" s="1" t="s">
        <v>49</v>
      </c>
      <c r="G3396">
        <v>8</v>
      </c>
      <c r="H3396">
        <v>5</v>
      </c>
      <c r="I3396" t="s">
        <v>49</v>
      </c>
      <c r="J3396">
        <v>1000</v>
      </c>
      <c r="K3396" s="1" t="s">
        <v>49</v>
      </c>
      <c r="L3396">
        <v>4</v>
      </c>
      <c r="M3396">
        <v>145.57</v>
      </c>
      <c r="N3396">
        <v>3.2</v>
      </c>
      <c r="Q3396">
        <v>142.37</v>
      </c>
      <c r="R3396" s="1"/>
      <c r="V3396">
        <v>0</v>
      </c>
      <c r="W3396">
        <v>0</v>
      </c>
      <c r="AF3396">
        <v>0</v>
      </c>
      <c r="AG3396">
        <v>0</v>
      </c>
      <c r="AH3396">
        <v>0</v>
      </c>
      <c r="AI3396">
        <v>12</v>
      </c>
      <c r="AJ3396">
        <v>12</v>
      </c>
      <c r="AM3396">
        <v>0</v>
      </c>
      <c r="AN3396">
        <v>147.37</v>
      </c>
      <c r="AP3396">
        <v>40</v>
      </c>
    </row>
    <row r="3397" spans="1:42" x14ac:dyDescent="0.2">
      <c r="A3397" s="1" t="s">
        <v>46</v>
      </c>
      <c r="B3397">
        <v>4</v>
      </c>
      <c r="C3397" s="1" t="s">
        <v>7410</v>
      </c>
      <c r="D3397" s="2">
        <v>45934</v>
      </c>
      <c r="E3397" s="1" t="s">
        <v>658</v>
      </c>
      <c r="F3397" s="1" t="s">
        <v>49</v>
      </c>
      <c r="G3397">
        <v>16</v>
      </c>
      <c r="H3397" t="s">
        <v>134</v>
      </c>
      <c r="I3397" t="s">
        <v>49</v>
      </c>
      <c r="J3397">
        <v>1000</v>
      </c>
      <c r="K3397" s="1" t="s">
        <v>49</v>
      </c>
      <c r="L3397">
        <v>10</v>
      </c>
      <c r="M3397">
        <v>549.47</v>
      </c>
      <c r="N3397">
        <v>15</v>
      </c>
      <c r="Q3397">
        <v>534.47</v>
      </c>
      <c r="R3397" s="1"/>
      <c r="V3397">
        <v>0</v>
      </c>
      <c r="W3397">
        <v>0</v>
      </c>
      <c r="AF3397">
        <v>0</v>
      </c>
      <c r="AG3397">
        <v>0</v>
      </c>
      <c r="AH3397">
        <v>0</v>
      </c>
      <c r="AI3397">
        <v>12</v>
      </c>
      <c r="AJ3397">
        <v>12</v>
      </c>
      <c r="AM3397">
        <v>0</v>
      </c>
      <c r="AN3397">
        <v>539.47</v>
      </c>
      <c r="AP3397">
        <v>40</v>
      </c>
    </row>
    <row r="3398" spans="1:42" x14ac:dyDescent="0.2">
      <c r="A3398" s="1" t="s">
        <v>53</v>
      </c>
      <c r="B3398">
        <v>4</v>
      </c>
      <c r="C3398" s="1" t="s">
        <v>7410</v>
      </c>
      <c r="D3398" s="2">
        <v>45934</v>
      </c>
      <c r="E3398" s="1" t="s">
        <v>658</v>
      </c>
      <c r="F3398" s="1" t="s">
        <v>49</v>
      </c>
      <c r="G3398">
        <v>16</v>
      </c>
      <c r="H3398" t="s">
        <v>134</v>
      </c>
      <c r="I3398" t="s">
        <v>49</v>
      </c>
      <c r="J3398">
        <v>1000</v>
      </c>
      <c r="K3398" s="1" t="s">
        <v>49</v>
      </c>
      <c r="L3398">
        <v>2</v>
      </c>
      <c r="M3398">
        <v>109.95</v>
      </c>
      <c r="N3398">
        <v>3.8</v>
      </c>
      <c r="O3398">
        <v>11</v>
      </c>
      <c r="Q3398">
        <v>106.15</v>
      </c>
      <c r="R3398" s="1"/>
      <c r="S3398">
        <v>30</v>
      </c>
      <c r="V3398">
        <v>30</v>
      </c>
      <c r="W3398">
        <v>0.5</v>
      </c>
      <c r="AF3398">
        <v>0</v>
      </c>
      <c r="AG3398">
        <v>0</v>
      </c>
      <c r="AH3398">
        <v>0.5</v>
      </c>
      <c r="AI3398">
        <v>11.5</v>
      </c>
      <c r="AJ3398">
        <v>12</v>
      </c>
      <c r="AM3398">
        <v>0</v>
      </c>
      <c r="AN3398">
        <v>111.15</v>
      </c>
      <c r="AP3398">
        <v>40</v>
      </c>
    </row>
    <row r="3399" spans="1:42" x14ac:dyDescent="0.2">
      <c r="A3399" s="1" t="s">
        <v>53</v>
      </c>
      <c r="B3399">
        <v>4</v>
      </c>
      <c r="C3399" s="1" t="s">
        <v>7435</v>
      </c>
      <c r="D3399" s="2">
        <v>45934</v>
      </c>
      <c r="E3399" s="1" t="s">
        <v>2155</v>
      </c>
      <c r="F3399" s="1" t="s">
        <v>49</v>
      </c>
      <c r="G3399">
        <v>24</v>
      </c>
      <c r="H3399">
        <v>5</v>
      </c>
      <c r="I3399" t="s">
        <v>49</v>
      </c>
      <c r="J3399">
        <v>500</v>
      </c>
      <c r="K3399" s="1" t="s">
        <v>49</v>
      </c>
      <c r="L3399">
        <v>9</v>
      </c>
      <c r="M3399">
        <v>485.43999999999994</v>
      </c>
      <c r="N3399">
        <v>26.099999999999998</v>
      </c>
      <c r="Q3399">
        <v>459.33999999999992</v>
      </c>
      <c r="R3399" s="1"/>
      <c r="V3399">
        <v>0</v>
      </c>
      <c r="W3399">
        <v>0</v>
      </c>
      <c r="AF3399">
        <v>0</v>
      </c>
      <c r="AG3399">
        <v>0</v>
      </c>
      <c r="AH3399">
        <v>0</v>
      </c>
      <c r="AI3399">
        <v>12</v>
      </c>
      <c r="AJ3399">
        <v>12</v>
      </c>
      <c r="AM3399">
        <v>0</v>
      </c>
      <c r="AN3399">
        <v>464.33999999999992</v>
      </c>
      <c r="AP3399">
        <v>40</v>
      </c>
    </row>
    <row r="3400" spans="1:42" x14ac:dyDescent="0.2">
      <c r="A3400" s="1" t="s">
        <v>53</v>
      </c>
      <c r="B3400">
        <v>4</v>
      </c>
      <c r="C3400" s="1" t="s">
        <v>7436</v>
      </c>
      <c r="D3400" s="2">
        <v>45934</v>
      </c>
      <c r="E3400" s="1" t="s">
        <v>690</v>
      </c>
      <c r="F3400" s="1" t="s">
        <v>49</v>
      </c>
      <c r="G3400">
        <v>16</v>
      </c>
      <c r="H3400" t="s">
        <v>438</v>
      </c>
      <c r="I3400" t="s">
        <v>49</v>
      </c>
      <c r="J3400">
        <v>100</v>
      </c>
      <c r="K3400" s="1" t="s">
        <v>49</v>
      </c>
      <c r="L3400">
        <v>2</v>
      </c>
      <c r="M3400">
        <v>105</v>
      </c>
      <c r="N3400">
        <v>3.8</v>
      </c>
      <c r="Q3400">
        <v>101.2</v>
      </c>
      <c r="R3400" s="1"/>
      <c r="V3400">
        <v>0</v>
      </c>
      <c r="W3400">
        <v>0</v>
      </c>
      <c r="AF3400">
        <v>0</v>
      </c>
      <c r="AG3400">
        <v>0</v>
      </c>
      <c r="AH3400">
        <v>0</v>
      </c>
      <c r="AI3400">
        <v>12</v>
      </c>
      <c r="AJ3400">
        <v>12</v>
      </c>
      <c r="AM3400">
        <v>0</v>
      </c>
      <c r="AN3400">
        <v>106.2</v>
      </c>
      <c r="AP3400">
        <v>40</v>
      </c>
    </row>
    <row r="3401" spans="1:42" x14ac:dyDescent="0.2">
      <c r="A3401" s="1" t="s">
        <v>46</v>
      </c>
      <c r="B3401">
        <v>5</v>
      </c>
      <c r="C3401" s="1" t="s">
        <v>2673</v>
      </c>
      <c r="D3401" s="2">
        <v>45934</v>
      </c>
      <c r="E3401" s="1" t="s">
        <v>2155</v>
      </c>
      <c r="F3401" s="1" t="s">
        <v>49</v>
      </c>
      <c r="G3401">
        <v>14</v>
      </c>
      <c r="H3401">
        <v>5</v>
      </c>
      <c r="I3401" t="s">
        <v>49</v>
      </c>
      <c r="J3401">
        <v>1000</v>
      </c>
      <c r="K3401" s="1" t="s">
        <v>49</v>
      </c>
      <c r="L3401">
        <v>8</v>
      </c>
      <c r="M3401">
        <v>368.65</v>
      </c>
      <c r="N3401">
        <v>11.2</v>
      </c>
      <c r="Q3401">
        <v>357.45</v>
      </c>
      <c r="R3401" s="1"/>
      <c r="S3401">
        <v>20</v>
      </c>
      <c r="V3401">
        <v>20</v>
      </c>
      <c r="W3401">
        <v>0.33333333333333331</v>
      </c>
      <c r="AF3401">
        <v>0</v>
      </c>
      <c r="AG3401">
        <v>0</v>
      </c>
      <c r="AH3401">
        <v>0.33333333333333331</v>
      </c>
      <c r="AI3401">
        <v>11.666666666666666</v>
      </c>
      <c r="AJ3401">
        <v>12</v>
      </c>
      <c r="AM3401">
        <v>0</v>
      </c>
      <c r="AN3401">
        <v>362.45</v>
      </c>
      <c r="AP3401">
        <v>40</v>
      </c>
    </row>
    <row r="3402" spans="1:42" x14ac:dyDescent="0.2">
      <c r="A3402" s="1" t="s">
        <v>46</v>
      </c>
      <c r="B3402">
        <v>5</v>
      </c>
      <c r="C3402" s="1" t="s">
        <v>7437</v>
      </c>
      <c r="D3402" s="2">
        <v>45934</v>
      </c>
      <c r="E3402" s="1" t="s">
        <v>582</v>
      </c>
      <c r="F3402" s="1" t="s">
        <v>49</v>
      </c>
      <c r="G3402">
        <v>14</v>
      </c>
      <c r="H3402">
        <v>6</v>
      </c>
      <c r="I3402" t="s">
        <v>49</v>
      </c>
      <c r="J3402">
        <v>500</v>
      </c>
      <c r="K3402" s="1" t="s">
        <v>49</v>
      </c>
      <c r="L3402">
        <v>3</v>
      </c>
      <c r="M3402">
        <v>154.49</v>
      </c>
      <c r="N3402">
        <v>3.9000000000000004</v>
      </c>
      <c r="Q3402">
        <v>150.59</v>
      </c>
      <c r="R3402" s="1"/>
      <c r="V3402">
        <v>0</v>
      </c>
      <c r="W3402">
        <v>0</v>
      </c>
      <c r="AF3402">
        <v>0</v>
      </c>
      <c r="AG3402">
        <v>0</v>
      </c>
      <c r="AH3402">
        <v>0</v>
      </c>
      <c r="AI3402">
        <v>12</v>
      </c>
      <c r="AJ3402">
        <v>12</v>
      </c>
      <c r="AM3402">
        <v>0</v>
      </c>
      <c r="AN3402">
        <v>155.59</v>
      </c>
      <c r="AP3402">
        <v>40</v>
      </c>
    </row>
    <row r="3403" spans="1:42" x14ac:dyDescent="0.2">
      <c r="A3403" s="1" t="s">
        <v>53</v>
      </c>
      <c r="B3403">
        <v>5</v>
      </c>
      <c r="C3403" s="1" t="s">
        <v>7437</v>
      </c>
      <c r="D3403" s="2">
        <v>45934</v>
      </c>
      <c r="E3403" s="1" t="s">
        <v>582</v>
      </c>
      <c r="F3403" s="1" t="s">
        <v>49</v>
      </c>
      <c r="G3403">
        <v>14</v>
      </c>
      <c r="H3403">
        <v>6</v>
      </c>
      <c r="I3403" t="s">
        <v>49</v>
      </c>
      <c r="J3403">
        <v>500</v>
      </c>
      <c r="K3403" s="1" t="s">
        <v>49</v>
      </c>
      <c r="L3403">
        <v>9</v>
      </c>
      <c r="M3403">
        <v>467.38</v>
      </c>
      <c r="N3403">
        <v>12.6</v>
      </c>
      <c r="Q3403">
        <v>454.78</v>
      </c>
      <c r="R3403" s="1"/>
      <c r="V3403">
        <v>0</v>
      </c>
      <c r="W3403">
        <v>0</v>
      </c>
      <c r="AF3403">
        <v>0</v>
      </c>
      <c r="AG3403">
        <v>0</v>
      </c>
      <c r="AH3403">
        <v>0</v>
      </c>
      <c r="AI3403">
        <v>12</v>
      </c>
      <c r="AJ3403">
        <v>12</v>
      </c>
      <c r="AM3403">
        <v>0</v>
      </c>
      <c r="AN3403">
        <v>459.78</v>
      </c>
      <c r="AP3403">
        <v>40</v>
      </c>
    </row>
    <row r="3404" spans="1:42" x14ac:dyDescent="0.2">
      <c r="A3404" s="1" t="s">
        <v>53</v>
      </c>
      <c r="B3404">
        <v>5</v>
      </c>
      <c r="C3404" s="1" t="s">
        <v>7438</v>
      </c>
      <c r="D3404" s="2">
        <v>45934</v>
      </c>
      <c r="E3404" s="1" t="s">
        <v>2155</v>
      </c>
      <c r="F3404" s="1" t="s">
        <v>49</v>
      </c>
      <c r="G3404">
        <v>14</v>
      </c>
      <c r="H3404">
        <v>5</v>
      </c>
      <c r="I3404" t="s">
        <v>49</v>
      </c>
      <c r="J3404">
        <v>1000</v>
      </c>
      <c r="K3404" s="1" t="s">
        <v>49</v>
      </c>
      <c r="L3404">
        <v>2</v>
      </c>
      <c r="M3404">
        <v>130.32</v>
      </c>
      <c r="N3404">
        <v>2.8</v>
      </c>
      <c r="Q3404">
        <v>127.52</v>
      </c>
      <c r="R3404" s="1" t="s">
        <v>7439</v>
      </c>
      <c r="V3404">
        <v>0</v>
      </c>
      <c r="W3404">
        <v>0</v>
      </c>
      <c r="AF3404">
        <v>0</v>
      </c>
      <c r="AG3404">
        <v>0</v>
      </c>
      <c r="AH3404">
        <v>0</v>
      </c>
      <c r="AI3404">
        <v>12</v>
      </c>
      <c r="AJ3404">
        <v>12</v>
      </c>
      <c r="AM3404">
        <v>0</v>
      </c>
      <c r="AN3404">
        <v>132.51999999999998</v>
      </c>
      <c r="AP3404">
        <v>40</v>
      </c>
    </row>
    <row r="3405" spans="1:42" x14ac:dyDescent="0.2">
      <c r="A3405" s="1" t="s">
        <v>46</v>
      </c>
      <c r="B3405">
        <v>1</v>
      </c>
      <c r="C3405" s="1" t="s">
        <v>7408</v>
      </c>
      <c r="D3405" s="2">
        <v>45935</v>
      </c>
      <c r="E3405" s="1" t="s">
        <v>2155</v>
      </c>
      <c r="F3405" s="1" t="s">
        <v>49</v>
      </c>
      <c r="G3405">
        <v>2.5</v>
      </c>
      <c r="H3405" t="s">
        <v>76</v>
      </c>
      <c r="I3405" t="s">
        <v>49</v>
      </c>
      <c r="J3405">
        <v>1000</v>
      </c>
      <c r="K3405" s="1" t="s">
        <v>49</v>
      </c>
      <c r="L3405">
        <v>8</v>
      </c>
      <c r="M3405">
        <v>82.62</v>
      </c>
      <c r="N3405">
        <v>1.6</v>
      </c>
      <c r="O3405">
        <v>2.5</v>
      </c>
      <c r="Q3405">
        <v>81.02000000000001</v>
      </c>
      <c r="R3405" s="1" t="s">
        <v>7721</v>
      </c>
      <c r="V3405">
        <v>0</v>
      </c>
      <c r="W3405">
        <v>0</v>
      </c>
      <c r="AF3405">
        <v>0</v>
      </c>
      <c r="AG3405">
        <v>0</v>
      </c>
      <c r="AH3405">
        <v>0</v>
      </c>
      <c r="AI3405">
        <v>12</v>
      </c>
      <c r="AJ3405">
        <v>12</v>
      </c>
      <c r="AL3405">
        <v>2021.5</v>
      </c>
      <c r="AM3405">
        <v>0</v>
      </c>
      <c r="AN3405">
        <v>86.02000000000001</v>
      </c>
      <c r="AO3405">
        <v>398</v>
      </c>
      <c r="AP3405">
        <v>40</v>
      </c>
    </row>
    <row r="3406" spans="1:42" x14ac:dyDescent="0.2">
      <c r="A3406" s="1" t="s">
        <v>53</v>
      </c>
      <c r="B3406">
        <v>1</v>
      </c>
      <c r="C3406" s="1" t="s">
        <v>7408</v>
      </c>
      <c r="D3406" s="2">
        <v>45935</v>
      </c>
      <c r="E3406" s="1" t="s">
        <v>2155</v>
      </c>
      <c r="F3406" s="1" t="s">
        <v>49</v>
      </c>
      <c r="G3406">
        <v>2.5</v>
      </c>
      <c r="H3406" t="s">
        <v>76</v>
      </c>
      <c r="I3406" t="s">
        <v>49</v>
      </c>
      <c r="J3406">
        <v>1000</v>
      </c>
      <c r="K3406" s="1" t="s">
        <v>49</v>
      </c>
      <c r="L3406">
        <v>9</v>
      </c>
      <c r="M3406">
        <v>96.6</v>
      </c>
      <c r="N3406">
        <v>1.8</v>
      </c>
      <c r="O3406">
        <v>2.5</v>
      </c>
      <c r="Q3406">
        <v>94.8</v>
      </c>
      <c r="R3406" s="1" t="s">
        <v>7721</v>
      </c>
      <c r="V3406">
        <v>0</v>
      </c>
      <c r="W3406">
        <v>0</v>
      </c>
      <c r="AF3406">
        <v>0</v>
      </c>
      <c r="AG3406">
        <v>0</v>
      </c>
      <c r="AH3406">
        <v>0</v>
      </c>
      <c r="AI3406">
        <v>12</v>
      </c>
      <c r="AJ3406">
        <v>12</v>
      </c>
      <c r="AM3406">
        <v>0</v>
      </c>
      <c r="AN3406">
        <v>99.8</v>
      </c>
      <c r="AP3406">
        <v>40</v>
      </c>
    </row>
    <row r="3407" spans="1:42" x14ac:dyDescent="0.2">
      <c r="A3407" s="1" t="s">
        <v>46</v>
      </c>
      <c r="B3407">
        <v>2</v>
      </c>
      <c r="C3407" s="1" t="s">
        <v>2695</v>
      </c>
      <c r="D3407" s="2">
        <v>45935</v>
      </c>
      <c r="E3407" s="1" t="s">
        <v>2155</v>
      </c>
      <c r="F3407" s="1" t="s">
        <v>49</v>
      </c>
      <c r="G3407">
        <v>4</v>
      </c>
      <c r="H3407" t="s">
        <v>134</v>
      </c>
      <c r="I3407" t="s">
        <v>49</v>
      </c>
      <c r="J3407">
        <v>1000</v>
      </c>
      <c r="K3407" s="1" t="s">
        <v>49</v>
      </c>
      <c r="L3407">
        <v>10</v>
      </c>
      <c r="M3407">
        <v>124.55</v>
      </c>
      <c r="N3407">
        <v>4</v>
      </c>
      <c r="Q3407">
        <v>120.55</v>
      </c>
      <c r="R3407" s="1" t="s">
        <v>7440</v>
      </c>
      <c r="V3407">
        <v>0</v>
      </c>
      <c r="W3407">
        <v>0</v>
      </c>
      <c r="AF3407">
        <v>0</v>
      </c>
      <c r="AG3407">
        <v>0</v>
      </c>
      <c r="AH3407">
        <v>0</v>
      </c>
      <c r="AI3407">
        <v>12</v>
      </c>
      <c r="AJ3407">
        <v>12</v>
      </c>
      <c r="AM3407">
        <v>0</v>
      </c>
      <c r="AN3407">
        <v>125.55</v>
      </c>
      <c r="AP3407">
        <v>40</v>
      </c>
    </row>
    <row r="3408" spans="1:42" x14ac:dyDescent="0.2">
      <c r="A3408" s="1" t="s">
        <v>53</v>
      </c>
      <c r="B3408">
        <v>2</v>
      </c>
      <c r="C3408" s="1" t="s">
        <v>2695</v>
      </c>
      <c r="D3408" s="2">
        <v>45935</v>
      </c>
      <c r="E3408" s="1" t="s">
        <v>2155</v>
      </c>
      <c r="F3408" s="1" t="s">
        <v>49</v>
      </c>
      <c r="G3408">
        <v>4</v>
      </c>
      <c r="H3408" t="s">
        <v>134</v>
      </c>
      <c r="I3408" t="s">
        <v>49</v>
      </c>
      <c r="J3408">
        <v>1000</v>
      </c>
      <c r="K3408" s="1" t="s">
        <v>49</v>
      </c>
      <c r="L3408">
        <v>7</v>
      </c>
      <c r="M3408">
        <v>107.6</v>
      </c>
      <c r="N3408">
        <v>2.8000000000000003</v>
      </c>
      <c r="Q3408">
        <v>104.8</v>
      </c>
      <c r="R3408" s="1" t="s">
        <v>7440</v>
      </c>
      <c r="V3408">
        <v>0</v>
      </c>
      <c r="W3408">
        <v>0</v>
      </c>
      <c r="AF3408">
        <v>0</v>
      </c>
      <c r="AG3408">
        <v>0</v>
      </c>
      <c r="AH3408">
        <v>0</v>
      </c>
      <c r="AI3408">
        <v>12</v>
      </c>
      <c r="AJ3408">
        <v>12</v>
      </c>
      <c r="AM3408">
        <v>0</v>
      </c>
      <c r="AN3408">
        <v>109.8</v>
      </c>
      <c r="AP3408">
        <v>40</v>
      </c>
    </row>
    <row r="3409" spans="1:42" x14ac:dyDescent="0.2">
      <c r="A3409" s="1" t="s">
        <v>46</v>
      </c>
      <c r="B3409">
        <v>3</v>
      </c>
      <c r="C3409" s="1" t="s">
        <v>7434</v>
      </c>
      <c r="D3409" s="2">
        <v>45935</v>
      </c>
      <c r="E3409" s="1" t="s">
        <v>2155</v>
      </c>
      <c r="F3409" s="1" t="s">
        <v>49</v>
      </c>
      <c r="G3409">
        <v>8</v>
      </c>
      <c r="H3409">
        <v>5</v>
      </c>
      <c r="I3409" t="s">
        <v>49</v>
      </c>
      <c r="J3409">
        <v>1000</v>
      </c>
      <c r="K3409" s="1" t="s">
        <v>49</v>
      </c>
      <c r="L3409">
        <v>8</v>
      </c>
      <c r="M3409">
        <v>287.28000000000003</v>
      </c>
      <c r="N3409">
        <v>6.4</v>
      </c>
      <c r="Q3409">
        <v>280.88000000000005</v>
      </c>
      <c r="R3409" s="1" t="s">
        <v>7441</v>
      </c>
      <c r="V3409">
        <v>0</v>
      </c>
      <c r="W3409">
        <v>0</v>
      </c>
      <c r="AF3409">
        <v>0</v>
      </c>
      <c r="AG3409">
        <v>0</v>
      </c>
      <c r="AH3409">
        <v>0</v>
      </c>
      <c r="AI3409">
        <v>12</v>
      </c>
      <c r="AJ3409">
        <v>12</v>
      </c>
      <c r="AM3409">
        <v>0</v>
      </c>
      <c r="AN3409">
        <v>285.88000000000005</v>
      </c>
      <c r="AP3409">
        <v>40</v>
      </c>
    </row>
    <row r="3410" spans="1:42" x14ac:dyDescent="0.2">
      <c r="A3410" s="1" t="s">
        <v>53</v>
      </c>
      <c r="B3410">
        <v>3</v>
      </c>
      <c r="C3410" s="1" t="s">
        <v>7434</v>
      </c>
      <c r="D3410" s="2">
        <v>45935</v>
      </c>
      <c r="E3410" s="1" t="s">
        <v>2155</v>
      </c>
      <c r="F3410" s="1" t="s">
        <v>49</v>
      </c>
      <c r="G3410">
        <v>8</v>
      </c>
      <c r="H3410">
        <v>5</v>
      </c>
      <c r="I3410" t="s">
        <v>49</v>
      </c>
      <c r="J3410">
        <v>1000</v>
      </c>
      <c r="K3410" s="1" t="s">
        <v>49</v>
      </c>
      <c r="L3410">
        <v>8</v>
      </c>
      <c r="M3410">
        <v>267.51</v>
      </c>
      <c r="N3410">
        <v>0.8</v>
      </c>
      <c r="Q3410">
        <v>266.70999999999998</v>
      </c>
      <c r="R3410" s="1" t="s">
        <v>7441</v>
      </c>
      <c r="V3410">
        <v>0</v>
      </c>
      <c r="W3410">
        <v>0</v>
      </c>
      <c r="Z3410">
        <v>30</v>
      </c>
      <c r="AF3410">
        <v>30</v>
      </c>
      <c r="AG3410">
        <v>0.5</v>
      </c>
      <c r="AH3410">
        <v>0.5</v>
      </c>
      <c r="AI3410">
        <v>11.5</v>
      </c>
      <c r="AJ3410">
        <v>12</v>
      </c>
      <c r="AM3410">
        <v>0</v>
      </c>
      <c r="AN3410">
        <v>271.70999999999998</v>
      </c>
      <c r="AP3410">
        <v>40</v>
      </c>
    </row>
    <row r="3411" spans="1:42" x14ac:dyDescent="0.2">
      <c r="A3411" s="1" t="s">
        <v>46</v>
      </c>
      <c r="B3411">
        <v>4</v>
      </c>
      <c r="C3411" s="1" t="s">
        <v>7435</v>
      </c>
      <c r="D3411" s="2">
        <v>45935</v>
      </c>
      <c r="E3411" s="1" t="s">
        <v>2155</v>
      </c>
      <c r="F3411" s="1" t="s">
        <v>49</v>
      </c>
      <c r="G3411">
        <v>24</v>
      </c>
      <c r="H3411">
        <v>5</v>
      </c>
      <c r="I3411" t="s">
        <v>49</v>
      </c>
      <c r="J3411">
        <v>500</v>
      </c>
      <c r="K3411" s="1" t="s">
        <v>49</v>
      </c>
      <c r="L3411">
        <v>1</v>
      </c>
      <c r="M3411">
        <v>24.51</v>
      </c>
      <c r="N3411">
        <v>2.4</v>
      </c>
      <c r="Q3411">
        <v>22.110000000000003</v>
      </c>
      <c r="R3411" s="1" t="s">
        <v>7442</v>
      </c>
      <c r="V3411">
        <v>0</v>
      </c>
      <c r="W3411">
        <v>0</v>
      </c>
      <c r="AF3411">
        <v>0</v>
      </c>
      <c r="AG3411">
        <v>0</v>
      </c>
      <c r="AH3411">
        <v>0</v>
      </c>
      <c r="AI3411">
        <v>12</v>
      </c>
      <c r="AJ3411">
        <v>12</v>
      </c>
      <c r="AM3411">
        <v>0</v>
      </c>
      <c r="AN3411">
        <v>27.110000000000003</v>
      </c>
      <c r="AP3411">
        <v>40</v>
      </c>
    </row>
    <row r="3412" spans="1:42" x14ac:dyDescent="0.2">
      <c r="A3412" s="1" t="s">
        <v>46</v>
      </c>
      <c r="B3412">
        <v>4</v>
      </c>
      <c r="C3412" s="1" t="s">
        <v>7443</v>
      </c>
      <c r="D3412" s="2">
        <v>45935</v>
      </c>
      <c r="E3412" s="1" t="s">
        <v>658</v>
      </c>
      <c r="F3412" s="1" t="s">
        <v>49</v>
      </c>
      <c r="G3412">
        <v>24</v>
      </c>
      <c r="H3412" t="s">
        <v>134</v>
      </c>
      <c r="I3412" t="s">
        <v>49</v>
      </c>
      <c r="J3412">
        <v>1000</v>
      </c>
      <c r="K3412" s="1" t="s">
        <v>49</v>
      </c>
      <c r="L3412">
        <v>12</v>
      </c>
      <c r="M3412">
        <v>728.04</v>
      </c>
      <c r="N3412">
        <v>28.799999999999997</v>
      </c>
      <c r="Q3412">
        <v>699.24</v>
      </c>
      <c r="R3412" s="1" t="s">
        <v>7444</v>
      </c>
      <c r="V3412">
        <v>0</v>
      </c>
      <c r="W3412">
        <v>0</v>
      </c>
      <c r="AF3412">
        <v>0</v>
      </c>
      <c r="AG3412">
        <v>0</v>
      </c>
      <c r="AH3412">
        <v>0</v>
      </c>
      <c r="AI3412">
        <v>12</v>
      </c>
      <c r="AJ3412">
        <v>12</v>
      </c>
      <c r="AM3412">
        <v>0</v>
      </c>
      <c r="AN3412">
        <v>704.24</v>
      </c>
      <c r="AP3412">
        <v>40</v>
      </c>
    </row>
    <row r="3413" spans="1:42" x14ac:dyDescent="0.2">
      <c r="A3413" s="1" t="s">
        <v>53</v>
      </c>
      <c r="B3413">
        <v>4</v>
      </c>
      <c r="C3413" s="1" t="s">
        <v>7443</v>
      </c>
      <c r="D3413" s="2">
        <v>45935</v>
      </c>
      <c r="E3413" s="1" t="s">
        <v>658</v>
      </c>
      <c r="F3413" s="1" t="s">
        <v>49</v>
      </c>
      <c r="G3413">
        <v>24</v>
      </c>
      <c r="H3413" t="s">
        <v>134</v>
      </c>
      <c r="I3413" t="s">
        <v>49</v>
      </c>
      <c r="J3413">
        <v>1000</v>
      </c>
      <c r="K3413" s="1" t="s">
        <v>49</v>
      </c>
      <c r="L3413">
        <v>6</v>
      </c>
      <c r="M3413">
        <v>385.49999999999994</v>
      </c>
      <c r="N3413">
        <v>14.399999999999999</v>
      </c>
      <c r="Q3413">
        <v>371.09999999999997</v>
      </c>
      <c r="R3413" s="1" t="s">
        <v>7444</v>
      </c>
      <c r="S3413">
        <v>25</v>
      </c>
      <c r="V3413">
        <v>25</v>
      </c>
      <c r="W3413">
        <v>0.41666666666666674</v>
      </c>
      <c r="AF3413">
        <v>0</v>
      </c>
      <c r="AG3413">
        <v>0</v>
      </c>
      <c r="AH3413">
        <v>0.41666666666666674</v>
      </c>
      <c r="AI3413">
        <v>11.583333333333334</v>
      </c>
      <c r="AJ3413">
        <v>12</v>
      </c>
      <c r="AM3413">
        <v>0</v>
      </c>
      <c r="AN3413">
        <v>376.1</v>
      </c>
      <c r="AP3413">
        <v>40</v>
      </c>
    </row>
    <row r="3414" spans="1:42" x14ac:dyDescent="0.2">
      <c r="A3414" s="1" t="s">
        <v>53</v>
      </c>
      <c r="B3414">
        <v>4</v>
      </c>
      <c r="C3414" s="1" t="s">
        <v>7445</v>
      </c>
      <c r="D3414" s="2">
        <v>45935</v>
      </c>
      <c r="E3414" s="1" t="s">
        <v>7412</v>
      </c>
      <c r="F3414" s="1" t="s">
        <v>49</v>
      </c>
      <c r="G3414">
        <v>24</v>
      </c>
      <c r="H3414">
        <v>4</v>
      </c>
      <c r="I3414" t="s">
        <v>49</v>
      </c>
      <c r="J3414">
        <v>100</v>
      </c>
      <c r="K3414" s="1" t="s">
        <v>49</v>
      </c>
      <c r="L3414">
        <v>4</v>
      </c>
      <c r="M3414">
        <v>218.69</v>
      </c>
      <c r="N3414">
        <v>9.6</v>
      </c>
      <c r="Q3414">
        <v>209.09</v>
      </c>
      <c r="R3414" s="1" t="s">
        <v>7446</v>
      </c>
      <c r="V3414">
        <v>0</v>
      </c>
      <c r="W3414">
        <v>0</v>
      </c>
      <c r="AF3414">
        <v>0</v>
      </c>
      <c r="AG3414">
        <v>0</v>
      </c>
      <c r="AH3414">
        <v>0</v>
      </c>
      <c r="AI3414">
        <v>12</v>
      </c>
      <c r="AJ3414">
        <v>12</v>
      </c>
      <c r="AM3414">
        <v>0</v>
      </c>
      <c r="AN3414">
        <v>214.09</v>
      </c>
      <c r="AP3414">
        <v>40</v>
      </c>
    </row>
    <row r="3415" spans="1:42" x14ac:dyDescent="0.2">
      <c r="A3415" s="1" t="s">
        <v>53</v>
      </c>
      <c r="B3415">
        <v>4</v>
      </c>
      <c r="C3415" s="1" t="s">
        <v>7447</v>
      </c>
      <c r="D3415" s="2">
        <v>45935</v>
      </c>
      <c r="E3415" s="1" t="s">
        <v>658</v>
      </c>
      <c r="F3415" s="1" t="s">
        <v>49</v>
      </c>
      <c r="G3415">
        <v>18</v>
      </c>
      <c r="H3415" t="s">
        <v>134</v>
      </c>
      <c r="I3415" t="s">
        <v>49</v>
      </c>
      <c r="J3415">
        <v>1000</v>
      </c>
      <c r="K3415" s="1" t="s">
        <v>49</v>
      </c>
      <c r="L3415">
        <v>2</v>
      </c>
      <c r="M3415">
        <v>98.91</v>
      </c>
      <c r="N3415">
        <v>3.6</v>
      </c>
      <c r="Q3415">
        <v>95.31</v>
      </c>
      <c r="R3415" s="1" t="s">
        <v>7448</v>
      </c>
      <c r="V3415">
        <v>0</v>
      </c>
      <c r="W3415">
        <v>0</v>
      </c>
      <c r="AF3415">
        <v>0</v>
      </c>
      <c r="AG3415">
        <v>0</v>
      </c>
      <c r="AH3415">
        <v>0</v>
      </c>
      <c r="AI3415">
        <v>12</v>
      </c>
      <c r="AJ3415">
        <v>12</v>
      </c>
      <c r="AM3415">
        <v>0</v>
      </c>
      <c r="AN3415">
        <v>100.31</v>
      </c>
      <c r="AP3415">
        <v>40</v>
      </c>
    </row>
    <row r="3416" spans="1:42" x14ac:dyDescent="0.2">
      <c r="A3416" s="1" t="s">
        <v>46</v>
      </c>
      <c r="B3416">
        <v>5</v>
      </c>
      <c r="C3416" s="1" t="s">
        <v>7438</v>
      </c>
      <c r="D3416" s="2">
        <v>45935</v>
      </c>
      <c r="E3416" s="1" t="s">
        <v>2155</v>
      </c>
      <c r="F3416" s="1" t="s">
        <v>49</v>
      </c>
      <c r="G3416">
        <v>14</v>
      </c>
      <c r="H3416">
        <v>5</v>
      </c>
      <c r="I3416" t="s">
        <v>49</v>
      </c>
      <c r="J3416">
        <v>1000</v>
      </c>
      <c r="K3416" s="1" t="s">
        <v>49</v>
      </c>
      <c r="L3416">
        <v>10</v>
      </c>
      <c r="M3416">
        <v>556.05999999999995</v>
      </c>
      <c r="N3416">
        <v>14</v>
      </c>
      <c r="Q3416">
        <v>542.05999999999995</v>
      </c>
      <c r="R3416" s="1" t="s">
        <v>7439</v>
      </c>
      <c r="V3416">
        <v>0</v>
      </c>
      <c r="W3416">
        <v>0</v>
      </c>
      <c r="AF3416">
        <v>0</v>
      </c>
      <c r="AG3416">
        <v>0</v>
      </c>
      <c r="AH3416">
        <v>0</v>
      </c>
      <c r="AI3416">
        <v>12</v>
      </c>
      <c r="AJ3416">
        <v>12</v>
      </c>
      <c r="AM3416">
        <v>0</v>
      </c>
      <c r="AN3416">
        <v>547.05999999999995</v>
      </c>
      <c r="AP3416">
        <v>40</v>
      </c>
    </row>
    <row r="3417" spans="1:42" x14ac:dyDescent="0.2">
      <c r="A3417" s="1" t="s">
        <v>53</v>
      </c>
      <c r="B3417">
        <v>5</v>
      </c>
      <c r="C3417" s="1" t="s">
        <v>7438</v>
      </c>
      <c r="D3417" s="2">
        <v>45935</v>
      </c>
      <c r="E3417" s="1" t="s">
        <v>2155</v>
      </c>
      <c r="F3417" s="1" t="s">
        <v>49</v>
      </c>
      <c r="G3417">
        <v>14</v>
      </c>
      <c r="H3417">
        <v>5</v>
      </c>
      <c r="I3417" t="s">
        <v>49</v>
      </c>
      <c r="J3417">
        <v>1000</v>
      </c>
      <c r="K3417" s="1" t="s">
        <v>49</v>
      </c>
      <c r="L3417">
        <v>11</v>
      </c>
      <c r="M3417">
        <v>591.16999999999996</v>
      </c>
      <c r="N3417">
        <v>15.399999999999999</v>
      </c>
      <c r="Q3417">
        <v>575.77</v>
      </c>
      <c r="R3417" s="1" t="s">
        <v>7439</v>
      </c>
      <c r="V3417">
        <v>0</v>
      </c>
      <c r="W3417">
        <v>0</v>
      </c>
      <c r="AF3417">
        <v>0</v>
      </c>
      <c r="AG3417">
        <v>0</v>
      </c>
      <c r="AH3417">
        <v>0</v>
      </c>
      <c r="AI3417">
        <v>12</v>
      </c>
      <c r="AJ3417">
        <v>12</v>
      </c>
      <c r="AM3417">
        <v>0</v>
      </c>
      <c r="AN3417">
        <v>580.77</v>
      </c>
      <c r="AP3417">
        <v>40</v>
      </c>
    </row>
    <row r="3418" spans="1:42" x14ac:dyDescent="0.2">
      <c r="A3418" s="1" t="s">
        <v>46</v>
      </c>
      <c r="B3418">
        <v>1</v>
      </c>
      <c r="C3418" s="1" t="s">
        <v>7408</v>
      </c>
      <c r="D3418" s="2">
        <v>45936</v>
      </c>
      <c r="E3418" s="1" t="s">
        <v>2155</v>
      </c>
      <c r="F3418" s="1" t="s">
        <v>49</v>
      </c>
      <c r="G3418">
        <v>2.5</v>
      </c>
      <c r="H3418" t="s">
        <v>76</v>
      </c>
      <c r="I3418" t="s">
        <v>49</v>
      </c>
      <c r="J3418">
        <v>1000</v>
      </c>
      <c r="K3418" s="1" t="s">
        <v>49</v>
      </c>
      <c r="L3418">
        <v>8</v>
      </c>
      <c r="M3418">
        <v>91.610000000000014</v>
      </c>
      <c r="N3418">
        <v>1.6</v>
      </c>
      <c r="O3418">
        <v>23.5</v>
      </c>
      <c r="Q3418">
        <v>90.010000000000019</v>
      </c>
      <c r="R3418" s="1" t="s">
        <v>7721</v>
      </c>
      <c r="V3418">
        <v>0</v>
      </c>
      <c r="W3418">
        <v>0</v>
      </c>
      <c r="AF3418">
        <v>0</v>
      </c>
      <c r="AG3418">
        <v>0</v>
      </c>
      <c r="AH3418">
        <v>0</v>
      </c>
      <c r="AI3418">
        <v>12</v>
      </c>
      <c r="AJ3418">
        <v>12</v>
      </c>
      <c r="AL3418">
        <v>2048</v>
      </c>
      <c r="AM3418">
        <v>0</v>
      </c>
      <c r="AN3418">
        <v>95.010000000000019</v>
      </c>
      <c r="AO3418">
        <v>398</v>
      </c>
      <c r="AP3418">
        <v>41</v>
      </c>
    </row>
    <row r="3419" spans="1:42" x14ac:dyDescent="0.2">
      <c r="A3419" s="1" t="s">
        <v>53</v>
      </c>
      <c r="B3419">
        <v>1</v>
      </c>
      <c r="C3419" s="1" t="s">
        <v>7408</v>
      </c>
      <c r="D3419" s="2">
        <v>45936</v>
      </c>
      <c r="E3419" s="1" t="s">
        <v>2155</v>
      </c>
      <c r="F3419" s="1" t="s">
        <v>49</v>
      </c>
      <c r="G3419">
        <v>2.5</v>
      </c>
      <c r="H3419" t="s">
        <v>76</v>
      </c>
      <c r="I3419" t="s">
        <v>49</v>
      </c>
      <c r="J3419">
        <v>1000</v>
      </c>
      <c r="K3419" s="1" t="s">
        <v>49</v>
      </c>
      <c r="L3419">
        <v>8</v>
      </c>
      <c r="M3419">
        <v>88.100000000000009</v>
      </c>
      <c r="N3419">
        <v>1.6</v>
      </c>
      <c r="O3419">
        <v>22.5</v>
      </c>
      <c r="Q3419">
        <v>86.500000000000014</v>
      </c>
      <c r="R3419" s="1" t="s">
        <v>7721</v>
      </c>
      <c r="V3419">
        <v>0</v>
      </c>
      <c r="W3419">
        <v>0</v>
      </c>
      <c r="AF3419">
        <v>0</v>
      </c>
      <c r="AG3419">
        <v>0</v>
      </c>
      <c r="AH3419">
        <v>0</v>
      </c>
      <c r="AI3419">
        <v>12</v>
      </c>
      <c r="AJ3419">
        <v>12</v>
      </c>
      <c r="AM3419">
        <v>0</v>
      </c>
      <c r="AN3419">
        <v>91.500000000000014</v>
      </c>
      <c r="AP3419">
        <v>41</v>
      </c>
    </row>
    <row r="3420" spans="1:42" x14ac:dyDescent="0.2">
      <c r="A3420" s="1" t="s">
        <v>46</v>
      </c>
      <c r="B3420">
        <v>2</v>
      </c>
      <c r="C3420" s="1" t="s">
        <v>7449</v>
      </c>
      <c r="D3420" s="2">
        <v>45936</v>
      </c>
      <c r="E3420" s="1" t="s">
        <v>2155</v>
      </c>
      <c r="F3420" s="1" t="s">
        <v>49</v>
      </c>
      <c r="G3420">
        <v>4</v>
      </c>
      <c r="H3420" t="s">
        <v>134</v>
      </c>
      <c r="I3420" t="s">
        <v>49</v>
      </c>
      <c r="J3420">
        <v>500</v>
      </c>
      <c r="K3420" s="1" t="s">
        <v>49</v>
      </c>
      <c r="L3420">
        <v>8</v>
      </c>
      <c r="M3420">
        <v>128.37</v>
      </c>
      <c r="N3420">
        <v>3.2</v>
      </c>
      <c r="Q3420">
        <v>125.17</v>
      </c>
      <c r="R3420" s="1" t="s">
        <v>7574</v>
      </c>
      <c r="V3420">
        <v>0</v>
      </c>
      <c r="W3420">
        <v>0</v>
      </c>
      <c r="AF3420">
        <v>0</v>
      </c>
      <c r="AG3420">
        <v>0</v>
      </c>
      <c r="AH3420">
        <v>0</v>
      </c>
      <c r="AI3420">
        <v>12</v>
      </c>
      <c r="AJ3420">
        <v>12</v>
      </c>
      <c r="AM3420">
        <v>0</v>
      </c>
      <c r="AN3420">
        <v>130.17000000000002</v>
      </c>
      <c r="AP3420">
        <v>41</v>
      </c>
    </row>
    <row r="3421" spans="1:42" x14ac:dyDescent="0.2">
      <c r="A3421" s="1" t="s">
        <v>53</v>
      </c>
      <c r="B3421">
        <v>2</v>
      </c>
      <c r="C3421" s="1" t="s">
        <v>7449</v>
      </c>
      <c r="D3421" s="2">
        <v>45936</v>
      </c>
      <c r="E3421" s="1" t="s">
        <v>2155</v>
      </c>
      <c r="F3421" s="1" t="s">
        <v>49</v>
      </c>
      <c r="G3421">
        <v>4</v>
      </c>
      <c r="H3421" t="s">
        <v>134</v>
      </c>
      <c r="I3421" t="s">
        <v>49</v>
      </c>
      <c r="J3421">
        <v>500</v>
      </c>
      <c r="K3421" s="1" t="s">
        <v>49</v>
      </c>
      <c r="L3421">
        <v>7</v>
      </c>
      <c r="M3421">
        <v>102.1</v>
      </c>
      <c r="N3421">
        <v>2.8000000000000003</v>
      </c>
      <c r="Q3421">
        <v>99.3</v>
      </c>
      <c r="R3421" s="1" t="s">
        <v>7574</v>
      </c>
      <c r="V3421">
        <v>0</v>
      </c>
      <c r="W3421">
        <v>0</v>
      </c>
      <c r="AF3421">
        <v>0</v>
      </c>
      <c r="AG3421">
        <v>0</v>
      </c>
      <c r="AH3421">
        <v>0</v>
      </c>
      <c r="AI3421">
        <v>12</v>
      </c>
      <c r="AJ3421">
        <v>12</v>
      </c>
      <c r="AM3421">
        <v>0</v>
      </c>
      <c r="AN3421">
        <v>104.3</v>
      </c>
      <c r="AP3421">
        <v>41</v>
      </c>
    </row>
    <row r="3422" spans="1:42" x14ac:dyDescent="0.2">
      <c r="A3422" s="1" t="s">
        <v>53</v>
      </c>
      <c r="B3422">
        <v>2</v>
      </c>
      <c r="C3422" s="1" t="s">
        <v>7450</v>
      </c>
      <c r="D3422" s="2">
        <v>45936</v>
      </c>
      <c r="E3422" s="1" t="s">
        <v>1167</v>
      </c>
      <c r="F3422" s="1" t="s">
        <v>49</v>
      </c>
      <c r="G3422">
        <v>5</v>
      </c>
      <c r="H3422">
        <v>10</v>
      </c>
      <c r="I3422" t="s">
        <v>49</v>
      </c>
      <c r="J3422">
        <v>100</v>
      </c>
      <c r="K3422" s="1" t="s">
        <v>49</v>
      </c>
      <c r="L3422">
        <v>1</v>
      </c>
      <c r="M3422">
        <v>15.09</v>
      </c>
      <c r="N3422">
        <v>0.5</v>
      </c>
      <c r="Q3422">
        <v>14.59</v>
      </c>
      <c r="R3422" s="1" t="s">
        <v>7575</v>
      </c>
      <c r="V3422">
        <v>0</v>
      </c>
      <c r="W3422">
        <v>0</v>
      </c>
      <c r="AF3422">
        <v>0</v>
      </c>
      <c r="AG3422">
        <v>0</v>
      </c>
      <c r="AH3422">
        <v>0</v>
      </c>
      <c r="AI3422">
        <v>12</v>
      </c>
      <c r="AJ3422">
        <v>12</v>
      </c>
      <c r="AM3422">
        <v>0</v>
      </c>
      <c r="AN3422">
        <v>19.59</v>
      </c>
      <c r="AP3422">
        <v>41</v>
      </c>
    </row>
    <row r="3423" spans="1:42" x14ac:dyDescent="0.2">
      <c r="A3423" s="1" t="s">
        <v>46</v>
      </c>
      <c r="B3423">
        <v>3</v>
      </c>
      <c r="C3423" s="1" t="s">
        <v>7434</v>
      </c>
      <c r="D3423" s="2">
        <v>45936</v>
      </c>
      <c r="E3423" s="1" t="s">
        <v>2155</v>
      </c>
      <c r="F3423" s="1" t="s">
        <v>49</v>
      </c>
      <c r="G3423">
        <v>8</v>
      </c>
      <c r="H3423">
        <v>5</v>
      </c>
      <c r="I3423" t="s">
        <v>49</v>
      </c>
      <c r="J3423">
        <v>1000</v>
      </c>
      <c r="K3423" s="1" t="s">
        <v>49</v>
      </c>
      <c r="L3423">
        <v>8</v>
      </c>
      <c r="M3423">
        <v>268.97000000000003</v>
      </c>
      <c r="N3423">
        <v>6.4</v>
      </c>
      <c r="Q3423">
        <v>262.57000000000005</v>
      </c>
      <c r="R3423" s="1" t="s">
        <v>7441</v>
      </c>
      <c r="V3423">
        <v>0</v>
      </c>
      <c r="W3423">
        <v>0</v>
      </c>
      <c r="AF3423">
        <v>0</v>
      </c>
      <c r="AG3423">
        <v>0</v>
      </c>
      <c r="AH3423">
        <v>0</v>
      </c>
      <c r="AI3423">
        <v>12</v>
      </c>
      <c r="AJ3423">
        <v>12</v>
      </c>
      <c r="AM3423">
        <v>0</v>
      </c>
      <c r="AN3423">
        <v>269.57000000000005</v>
      </c>
      <c r="AP3423">
        <v>41</v>
      </c>
    </row>
    <row r="3424" spans="1:42" x14ac:dyDescent="0.2">
      <c r="A3424" s="1" t="s">
        <v>53</v>
      </c>
      <c r="B3424">
        <v>3</v>
      </c>
      <c r="C3424" s="1" t="s">
        <v>7434</v>
      </c>
      <c r="D3424" s="2">
        <v>45936</v>
      </c>
      <c r="E3424" s="1" t="s">
        <v>2155</v>
      </c>
      <c r="F3424" s="1" t="s">
        <v>49</v>
      </c>
      <c r="G3424">
        <v>8</v>
      </c>
      <c r="H3424">
        <v>5</v>
      </c>
      <c r="I3424" t="s">
        <v>49</v>
      </c>
      <c r="J3424">
        <v>1000</v>
      </c>
      <c r="K3424" s="1" t="s">
        <v>49</v>
      </c>
      <c r="L3424">
        <v>2</v>
      </c>
      <c r="M3424">
        <v>48.94</v>
      </c>
      <c r="N3424">
        <v>1.8</v>
      </c>
      <c r="Q3424">
        <v>47.14</v>
      </c>
      <c r="R3424" s="1" t="s">
        <v>7441</v>
      </c>
      <c r="S3424">
        <v>20</v>
      </c>
      <c r="V3424">
        <v>20</v>
      </c>
      <c r="W3424">
        <v>0.33333333333333331</v>
      </c>
      <c r="AF3424">
        <v>0</v>
      </c>
      <c r="AG3424">
        <v>0</v>
      </c>
      <c r="AH3424">
        <v>0.33333333333333331</v>
      </c>
      <c r="AI3424">
        <v>11.666666666666666</v>
      </c>
      <c r="AJ3424">
        <v>12</v>
      </c>
      <c r="AM3424">
        <v>0</v>
      </c>
      <c r="AN3424">
        <v>54.14</v>
      </c>
      <c r="AP3424">
        <v>41</v>
      </c>
    </row>
    <row r="3425" spans="1:42" x14ac:dyDescent="0.2">
      <c r="A3425" s="1" t="s">
        <v>53</v>
      </c>
      <c r="B3425">
        <v>3</v>
      </c>
      <c r="C3425" s="1" t="s">
        <v>7451</v>
      </c>
      <c r="D3425" s="2">
        <v>45936</v>
      </c>
      <c r="E3425" s="1" t="s">
        <v>2155</v>
      </c>
      <c r="F3425" s="1" t="s">
        <v>49</v>
      </c>
      <c r="G3425">
        <v>9</v>
      </c>
      <c r="H3425" t="s">
        <v>134</v>
      </c>
      <c r="I3425" t="s">
        <v>49</v>
      </c>
      <c r="J3425">
        <v>1000</v>
      </c>
      <c r="K3425" s="1" t="s">
        <v>49</v>
      </c>
      <c r="L3425">
        <v>7</v>
      </c>
      <c r="M3425">
        <v>242.67</v>
      </c>
      <c r="N3425">
        <v>6.3</v>
      </c>
      <c r="Q3425">
        <v>236.36999999999998</v>
      </c>
      <c r="R3425" s="1" t="s">
        <v>7576</v>
      </c>
      <c r="V3425">
        <v>0</v>
      </c>
      <c r="W3425">
        <v>0</v>
      </c>
      <c r="AF3425">
        <v>0</v>
      </c>
      <c r="AG3425">
        <v>0</v>
      </c>
      <c r="AH3425">
        <v>0</v>
      </c>
      <c r="AI3425">
        <v>12</v>
      </c>
      <c r="AJ3425">
        <v>12</v>
      </c>
      <c r="AM3425">
        <v>0</v>
      </c>
      <c r="AN3425">
        <v>243.37</v>
      </c>
      <c r="AP3425">
        <v>41</v>
      </c>
    </row>
    <row r="3426" spans="1:42" x14ac:dyDescent="0.2">
      <c r="A3426" s="1" t="s">
        <v>46</v>
      </c>
      <c r="B3426">
        <v>4</v>
      </c>
      <c r="C3426" s="1" t="s">
        <v>7447</v>
      </c>
      <c r="D3426" s="2">
        <v>45936</v>
      </c>
      <c r="E3426" s="1" t="s">
        <v>658</v>
      </c>
      <c r="F3426" s="1" t="s">
        <v>49</v>
      </c>
      <c r="G3426">
        <v>18</v>
      </c>
      <c r="H3426" t="s">
        <v>134</v>
      </c>
      <c r="I3426" t="s">
        <v>49</v>
      </c>
      <c r="J3426">
        <v>1000</v>
      </c>
      <c r="K3426" s="1" t="s">
        <v>49</v>
      </c>
      <c r="L3426">
        <v>13</v>
      </c>
      <c r="M3426">
        <v>760.26</v>
      </c>
      <c r="N3426">
        <v>27.95</v>
      </c>
      <c r="Q3426">
        <v>732.31</v>
      </c>
      <c r="R3426" s="1" t="s">
        <v>7448</v>
      </c>
      <c r="V3426">
        <v>0</v>
      </c>
      <c r="W3426">
        <v>0</v>
      </c>
      <c r="AF3426">
        <v>0</v>
      </c>
      <c r="AG3426">
        <v>0</v>
      </c>
      <c r="AH3426">
        <v>0</v>
      </c>
      <c r="AI3426">
        <v>12</v>
      </c>
      <c r="AJ3426">
        <v>12</v>
      </c>
      <c r="AM3426">
        <v>0</v>
      </c>
      <c r="AN3426">
        <v>739.31</v>
      </c>
      <c r="AP3426">
        <v>41</v>
      </c>
    </row>
    <row r="3427" spans="1:42" x14ac:dyDescent="0.2">
      <c r="A3427" s="1" t="s">
        <v>53</v>
      </c>
      <c r="B3427">
        <v>4</v>
      </c>
      <c r="C3427" s="1" t="s">
        <v>7447</v>
      </c>
      <c r="D3427" s="2">
        <v>45936</v>
      </c>
      <c r="E3427" s="1" t="s">
        <v>658</v>
      </c>
      <c r="F3427" s="1" t="s">
        <v>49</v>
      </c>
      <c r="G3427">
        <v>18</v>
      </c>
      <c r="H3427" t="s">
        <v>134</v>
      </c>
      <c r="I3427" t="s">
        <v>49</v>
      </c>
      <c r="J3427">
        <v>1000</v>
      </c>
      <c r="K3427" s="1" t="s">
        <v>49</v>
      </c>
      <c r="L3427">
        <v>2</v>
      </c>
      <c r="M3427">
        <v>117.33</v>
      </c>
      <c r="N3427">
        <v>4</v>
      </c>
      <c r="Q3427">
        <v>113.33</v>
      </c>
      <c r="R3427" s="1" t="s">
        <v>7448</v>
      </c>
      <c r="S3427">
        <v>20</v>
      </c>
      <c r="V3427">
        <v>20</v>
      </c>
      <c r="W3427">
        <v>0.33333333333333331</v>
      </c>
      <c r="AF3427">
        <v>0</v>
      </c>
      <c r="AG3427">
        <v>0</v>
      </c>
      <c r="AH3427">
        <v>0.33333333333333331</v>
      </c>
      <c r="AI3427">
        <v>11.666666666666666</v>
      </c>
      <c r="AJ3427">
        <v>12</v>
      </c>
      <c r="AM3427">
        <v>0</v>
      </c>
      <c r="AN3427">
        <v>120.33</v>
      </c>
      <c r="AP3427">
        <v>41</v>
      </c>
    </row>
    <row r="3428" spans="1:42" x14ac:dyDescent="0.2">
      <c r="A3428" s="1" t="s">
        <v>53</v>
      </c>
      <c r="B3428">
        <v>4</v>
      </c>
      <c r="C3428" s="1" t="s">
        <v>7432</v>
      </c>
      <c r="D3428" s="2">
        <v>45936</v>
      </c>
      <c r="E3428" s="1" t="s">
        <v>2374</v>
      </c>
      <c r="F3428" s="1" t="s">
        <v>49</v>
      </c>
      <c r="G3428">
        <v>17</v>
      </c>
      <c r="H3428" t="s">
        <v>735</v>
      </c>
      <c r="I3428" t="s">
        <v>49</v>
      </c>
      <c r="J3428">
        <v>325</v>
      </c>
      <c r="K3428" s="1" t="s">
        <v>49</v>
      </c>
      <c r="L3428">
        <v>7</v>
      </c>
      <c r="M3428">
        <v>358.82999999999993</v>
      </c>
      <c r="N3428">
        <v>11.9</v>
      </c>
      <c r="Q3428">
        <v>346.92999999999995</v>
      </c>
      <c r="R3428" s="1" t="s">
        <v>7452</v>
      </c>
      <c r="V3428">
        <v>0</v>
      </c>
      <c r="W3428">
        <v>0</v>
      </c>
      <c r="AF3428">
        <v>0</v>
      </c>
      <c r="AG3428">
        <v>0</v>
      </c>
      <c r="AH3428">
        <v>0</v>
      </c>
      <c r="AI3428">
        <v>12</v>
      </c>
      <c r="AJ3428">
        <v>12</v>
      </c>
      <c r="AM3428">
        <v>0</v>
      </c>
      <c r="AN3428">
        <v>353.92999999999995</v>
      </c>
      <c r="AP3428">
        <v>41</v>
      </c>
    </row>
    <row r="3429" spans="1:42" x14ac:dyDescent="0.2">
      <c r="A3429" s="1" t="s">
        <v>53</v>
      </c>
      <c r="B3429">
        <v>4</v>
      </c>
      <c r="C3429" s="1" t="s">
        <v>7453</v>
      </c>
      <c r="D3429" s="2">
        <v>45936</v>
      </c>
      <c r="E3429" s="1" t="s">
        <v>582</v>
      </c>
      <c r="F3429" s="1" t="s">
        <v>49</v>
      </c>
      <c r="G3429">
        <v>20</v>
      </c>
      <c r="H3429">
        <v>6</v>
      </c>
      <c r="I3429" t="s">
        <v>49</v>
      </c>
      <c r="J3429">
        <v>500</v>
      </c>
      <c r="K3429" s="1" t="s">
        <v>49</v>
      </c>
      <c r="L3429">
        <v>3</v>
      </c>
      <c r="M3429">
        <v>146.24</v>
      </c>
      <c r="N3429">
        <v>6</v>
      </c>
      <c r="Q3429">
        <v>140.24</v>
      </c>
      <c r="R3429" s="1" t="s">
        <v>7577</v>
      </c>
      <c r="V3429">
        <v>0</v>
      </c>
      <c r="W3429">
        <v>0</v>
      </c>
      <c r="AF3429">
        <v>0</v>
      </c>
      <c r="AG3429">
        <v>0</v>
      </c>
      <c r="AH3429">
        <v>0</v>
      </c>
      <c r="AI3429">
        <v>12</v>
      </c>
      <c r="AJ3429">
        <v>12</v>
      </c>
      <c r="AM3429">
        <v>0</v>
      </c>
      <c r="AN3429">
        <v>147.24</v>
      </c>
      <c r="AP3429">
        <v>41</v>
      </c>
    </row>
    <row r="3430" spans="1:42" x14ac:dyDescent="0.2">
      <c r="A3430" s="1" t="s">
        <v>53</v>
      </c>
      <c r="B3430">
        <v>4</v>
      </c>
      <c r="C3430" s="1" t="s">
        <v>7578</v>
      </c>
      <c r="D3430" s="2">
        <v>45936</v>
      </c>
      <c r="E3430" s="1" t="s">
        <v>2490</v>
      </c>
      <c r="F3430" s="1" t="s">
        <v>49</v>
      </c>
      <c r="G3430">
        <v>17</v>
      </c>
      <c r="H3430" t="s">
        <v>76</v>
      </c>
      <c r="I3430" t="s">
        <v>49</v>
      </c>
      <c r="J3430">
        <v>5000</v>
      </c>
      <c r="K3430" s="1" t="s">
        <v>49</v>
      </c>
      <c r="L3430">
        <v>3</v>
      </c>
      <c r="M3430">
        <v>126.42</v>
      </c>
      <c r="N3430">
        <v>11.9</v>
      </c>
      <c r="Q3430">
        <v>114.52</v>
      </c>
      <c r="R3430" s="1" t="s">
        <v>7890</v>
      </c>
      <c r="V3430">
        <v>0</v>
      </c>
      <c r="W3430">
        <v>0</v>
      </c>
      <c r="AF3430">
        <v>0</v>
      </c>
      <c r="AG3430">
        <v>0</v>
      </c>
      <c r="AH3430">
        <v>0</v>
      </c>
      <c r="AI3430">
        <v>12</v>
      </c>
      <c r="AJ3430">
        <v>12</v>
      </c>
      <c r="AM3430">
        <v>0</v>
      </c>
      <c r="AN3430">
        <v>121.52</v>
      </c>
      <c r="AP3430">
        <v>41</v>
      </c>
    </row>
    <row r="3431" spans="1:42" x14ac:dyDescent="0.2">
      <c r="A3431" s="1" t="s">
        <v>46</v>
      </c>
      <c r="B3431">
        <v>5</v>
      </c>
      <c r="C3431" s="1" t="s">
        <v>7443</v>
      </c>
      <c r="D3431" s="2">
        <v>45936</v>
      </c>
      <c r="E3431" s="1" t="s">
        <v>658</v>
      </c>
      <c r="F3431" s="1" t="s">
        <v>49</v>
      </c>
      <c r="G3431">
        <v>24</v>
      </c>
      <c r="H3431" t="s">
        <v>134</v>
      </c>
      <c r="I3431" t="s">
        <v>49</v>
      </c>
      <c r="J3431">
        <v>1000</v>
      </c>
      <c r="K3431" s="1" t="s">
        <v>49</v>
      </c>
      <c r="L3431">
        <v>2</v>
      </c>
      <c r="M3431">
        <v>113.69</v>
      </c>
      <c r="N3431">
        <v>2.8</v>
      </c>
      <c r="Q3431">
        <v>110.89</v>
      </c>
      <c r="R3431" s="1" t="s">
        <v>7444</v>
      </c>
      <c r="S3431">
        <v>20</v>
      </c>
      <c r="V3431">
        <v>20</v>
      </c>
      <c r="W3431">
        <v>0.33333333333333331</v>
      </c>
      <c r="AF3431">
        <v>0</v>
      </c>
      <c r="AG3431">
        <v>0</v>
      </c>
      <c r="AH3431">
        <v>0.33333333333333331</v>
      </c>
      <c r="AI3431">
        <v>11.666666666666666</v>
      </c>
      <c r="AJ3431">
        <v>12</v>
      </c>
      <c r="AM3431">
        <v>0</v>
      </c>
      <c r="AN3431">
        <v>117.89</v>
      </c>
      <c r="AP3431">
        <v>41</v>
      </c>
    </row>
    <row r="3432" spans="1:42" x14ac:dyDescent="0.2">
      <c r="A3432" s="1" t="s">
        <v>46</v>
      </c>
      <c r="B3432">
        <v>5</v>
      </c>
      <c r="C3432" s="1" t="s">
        <v>7451</v>
      </c>
      <c r="D3432" s="2">
        <v>45936</v>
      </c>
      <c r="E3432" s="1" t="s">
        <v>2155</v>
      </c>
      <c r="F3432" s="1" t="s">
        <v>49</v>
      </c>
      <c r="G3432">
        <v>9</v>
      </c>
      <c r="H3432" t="s">
        <v>134</v>
      </c>
      <c r="I3432" t="s">
        <v>49</v>
      </c>
      <c r="J3432">
        <v>1000</v>
      </c>
      <c r="K3432" s="1" t="s">
        <v>49</v>
      </c>
      <c r="L3432">
        <v>8</v>
      </c>
      <c r="M3432">
        <v>348.57</v>
      </c>
      <c r="N3432">
        <v>8.8000000000000007</v>
      </c>
      <c r="Q3432">
        <v>339.77</v>
      </c>
      <c r="R3432" s="1" t="s">
        <v>7576</v>
      </c>
      <c r="V3432">
        <v>0</v>
      </c>
      <c r="W3432">
        <v>0</v>
      </c>
      <c r="AF3432">
        <v>0</v>
      </c>
      <c r="AG3432">
        <v>0</v>
      </c>
      <c r="AH3432">
        <v>0</v>
      </c>
      <c r="AI3432">
        <v>12</v>
      </c>
      <c r="AJ3432">
        <v>12</v>
      </c>
      <c r="AM3432">
        <v>0</v>
      </c>
      <c r="AN3432">
        <v>346.77</v>
      </c>
      <c r="AP3432">
        <v>41</v>
      </c>
    </row>
    <row r="3433" spans="1:42" x14ac:dyDescent="0.2">
      <c r="A3433" s="1" t="s">
        <v>53</v>
      </c>
      <c r="B3433">
        <v>5</v>
      </c>
      <c r="C3433" s="1" t="s">
        <v>7451</v>
      </c>
      <c r="D3433" s="2">
        <v>45936</v>
      </c>
      <c r="E3433" s="1" t="s">
        <v>2155</v>
      </c>
      <c r="F3433" s="1" t="s">
        <v>49</v>
      </c>
      <c r="G3433">
        <v>9</v>
      </c>
      <c r="H3433" t="s">
        <v>134</v>
      </c>
      <c r="I3433" t="s">
        <v>49</v>
      </c>
      <c r="J3433">
        <v>1000</v>
      </c>
      <c r="K3433" s="1" t="s">
        <v>49</v>
      </c>
      <c r="L3433">
        <v>2</v>
      </c>
      <c r="M3433">
        <v>59.87</v>
      </c>
      <c r="N3433">
        <v>1.8</v>
      </c>
      <c r="Q3433">
        <v>58.07</v>
      </c>
      <c r="R3433" s="1" t="s">
        <v>7576</v>
      </c>
      <c r="S3433">
        <v>20</v>
      </c>
      <c r="V3433">
        <v>20</v>
      </c>
      <c r="W3433">
        <v>0.33333333333333331</v>
      </c>
      <c r="AF3433">
        <v>0</v>
      </c>
      <c r="AG3433">
        <v>0</v>
      </c>
      <c r="AH3433">
        <v>0.33333333333333331</v>
      </c>
      <c r="AI3433">
        <v>11.666666666666666</v>
      </c>
      <c r="AJ3433">
        <v>12</v>
      </c>
      <c r="AM3433">
        <v>0</v>
      </c>
      <c r="AN3433">
        <v>65.069999999999993</v>
      </c>
      <c r="AP3433">
        <v>41</v>
      </c>
    </row>
    <row r="3434" spans="1:42" x14ac:dyDescent="0.2">
      <c r="A3434" s="1" t="s">
        <v>53</v>
      </c>
      <c r="B3434">
        <v>5</v>
      </c>
      <c r="C3434" s="1" t="s">
        <v>806</v>
      </c>
      <c r="D3434" s="2">
        <v>45936</v>
      </c>
      <c r="E3434" s="1" t="s">
        <v>2155</v>
      </c>
      <c r="F3434" s="1" t="s">
        <v>49</v>
      </c>
      <c r="G3434">
        <v>10</v>
      </c>
      <c r="H3434">
        <v>5</v>
      </c>
      <c r="I3434" t="s">
        <v>49</v>
      </c>
      <c r="J3434">
        <v>1000</v>
      </c>
      <c r="K3434" s="1" t="s">
        <v>49</v>
      </c>
      <c r="L3434">
        <v>10</v>
      </c>
      <c r="M3434">
        <v>387.85999999999996</v>
      </c>
      <c r="N3434">
        <v>10</v>
      </c>
      <c r="Q3434">
        <v>377.85999999999996</v>
      </c>
      <c r="R3434" s="1" t="s">
        <v>7695</v>
      </c>
      <c r="V3434">
        <v>0</v>
      </c>
      <c r="W3434">
        <v>0</v>
      </c>
      <c r="AF3434">
        <v>0</v>
      </c>
      <c r="AG3434">
        <v>0</v>
      </c>
      <c r="AH3434">
        <v>0</v>
      </c>
      <c r="AI3434">
        <v>12</v>
      </c>
      <c r="AJ3434">
        <v>12</v>
      </c>
      <c r="AM3434">
        <v>0</v>
      </c>
      <c r="AN3434">
        <v>384.86</v>
      </c>
      <c r="AP3434">
        <v>41</v>
      </c>
    </row>
    <row r="3435" spans="1:42" x14ac:dyDescent="0.2">
      <c r="A3435" s="1" t="s">
        <v>46</v>
      </c>
      <c r="B3435">
        <v>1</v>
      </c>
      <c r="C3435" s="1" t="s">
        <v>7408</v>
      </c>
      <c r="D3435" s="2">
        <v>45937</v>
      </c>
      <c r="E3435" s="1" t="s">
        <v>2155</v>
      </c>
      <c r="F3435" s="1" t="s">
        <v>49</v>
      </c>
      <c r="G3435">
        <v>2.5</v>
      </c>
      <c r="H3435" t="s">
        <v>76</v>
      </c>
      <c r="I3435" t="s">
        <v>49</v>
      </c>
      <c r="J3435">
        <v>1000</v>
      </c>
      <c r="K3435" s="1" t="s">
        <v>49</v>
      </c>
      <c r="L3435">
        <v>8</v>
      </c>
      <c r="M3435">
        <v>84.52</v>
      </c>
      <c r="N3435">
        <v>1.6</v>
      </c>
      <c r="O3435">
        <v>18</v>
      </c>
      <c r="P3435">
        <v>207</v>
      </c>
      <c r="Q3435">
        <v>82.92</v>
      </c>
      <c r="R3435" s="1" t="s">
        <v>7721</v>
      </c>
      <c r="V3435">
        <v>0</v>
      </c>
      <c r="W3435">
        <v>0</v>
      </c>
      <c r="AF3435">
        <v>0</v>
      </c>
      <c r="AG3435">
        <v>0</v>
      </c>
      <c r="AH3435">
        <v>0</v>
      </c>
      <c r="AI3435">
        <v>12</v>
      </c>
      <c r="AJ3435">
        <v>12</v>
      </c>
      <c r="AL3435">
        <v>1996.5</v>
      </c>
      <c r="AM3435">
        <v>0</v>
      </c>
      <c r="AN3435">
        <v>87.92</v>
      </c>
      <c r="AO3435">
        <v>398</v>
      </c>
      <c r="AP3435">
        <v>41</v>
      </c>
    </row>
    <row r="3436" spans="1:42" x14ac:dyDescent="0.2">
      <c r="A3436" s="1" t="s">
        <v>53</v>
      </c>
      <c r="B3436">
        <v>1</v>
      </c>
      <c r="C3436" s="1" t="s">
        <v>7408</v>
      </c>
      <c r="D3436" s="2">
        <v>45937</v>
      </c>
      <c r="E3436" s="1" t="s">
        <v>2155</v>
      </c>
      <c r="F3436" s="1" t="s">
        <v>49</v>
      </c>
      <c r="G3436">
        <v>2.5</v>
      </c>
      <c r="H3436" t="s">
        <v>76</v>
      </c>
      <c r="I3436" t="s">
        <v>49</v>
      </c>
      <c r="J3436">
        <v>1000</v>
      </c>
      <c r="K3436" s="1" t="s">
        <v>49</v>
      </c>
      <c r="L3436">
        <v>9</v>
      </c>
      <c r="M3436">
        <v>94.26</v>
      </c>
      <c r="N3436">
        <v>1.8</v>
      </c>
      <c r="O3436">
        <v>41</v>
      </c>
      <c r="Q3436">
        <v>92.460000000000008</v>
      </c>
      <c r="R3436" s="1" t="s">
        <v>7721</v>
      </c>
      <c r="V3436">
        <v>0</v>
      </c>
      <c r="W3436">
        <v>0</v>
      </c>
      <c r="AF3436">
        <v>0</v>
      </c>
      <c r="AG3436">
        <v>0</v>
      </c>
      <c r="AH3436">
        <v>0</v>
      </c>
      <c r="AI3436">
        <v>12</v>
      </c>
      <c r="AJ3436">
        <v>12</v>
      </c>
      <c r="AM3436">
        <v>0</v>
      </c>
      <c r="AN3436">
        <v>97.46</v>
      </c>
      <c r="AP3436">
        <v>41</v>
      </c>
    </row>
    <row r="3437" spans="1:42" x14ac:dyDescent="0.2">
      <c r="A3437" s="1" t="s">
        <v>46</v>
      </c>
      <c r="B3437">
        <v>2</v>
      </c>
      <c r="C3437" s="1" t="s">
        <v>7450</v>
      </c>
      <c r="D3437" s="2">
        <v>45937</v>
      </c>
      <c r="E3437" s="1" t="s">
        <v>1167</v>
      </c>
      <c r="F3437" s="1" t="s">
        <v>49</v>
      </c>
      <c r="G3437">
        <v>5</v>
      </c>
      <c r="H3437">
        <v>10</v>
      </c>
      <c r="I3437" t="s">
        <v>49</v>
      </c>
      <c r="J3437">
        <v>100</v>
      </c>
      <c r="K3437" s="1" t="s">
        <v>49</v>
      </c>
      <c r="L3437">
        <v>6</v>
      </c>
      <c r="M3437">
        <v>90.64</v>
      </c>
      <c r="N3437">
        <v>3</v>
      </c>
      <c r="Q3437">
        <v>87.64</v>
      </c>
      <c r="R3437" s="1" t="s">
        <v>7575</v>
      </c>
      <c r="S3437">
        <v>20</v>
      </c>
      <c r="V3437">
        <v>20</v>
      </c>
      <c r="W3437">
        <v>0.33333333333333331</v>
      </c>
      <c r="AF3437">
        <v>0</v>
      </c>
      <c r="AG3437">
        <v>0</v>
      </c>
      <c r="AH3437">
        <v>0.33333333333333331</v>
      </c>
      <c r="AI3437">
        <v>11.666666666666666</v>
      </c>
      <c r="AJ3437">
        <v>12</v>
      </c>
      <c r="AM3437">
        <v>0</v>
      </c>
      <c r="AN3437">
        <v>92.64</v>
      </c>
      <c r="AP3437">
        <v>41</v>
      </c>
    </row>
    <row r="3438" spans="1:42" x14ac:dyDescent="0.2">
      <c r="A3438" s="1" t="s">
        <v>46</v>
      </c>
      <c r="B3438">
        <v>2</v>
      </c>
      <c r="C3438" s="1" t="s">
        <v>7449</v>
      </c>
      <c r="D3438" s="2">
        <v>45937</v>
      </c>
      <c r="E3438" s="1" t="s">
        <v>2155</v>
      </c>
      <c r="F3438" s="1" t="s">
        <v>49</v>
      </c>
      <c r="G3438">
        <v>4</v>
      </c>
      <c r="H3438" t="s">
        <v>134</v>
      </c>
      <c r="I3438" t="s">
        <v>49</v>
      </c>
      <c r="J3438">
        <v>500</v>
      </c>
      <c r="K3438" s="1" t="s">
        <v>49</v>
      </c>
      <c r="L3438">
        <v>6</v>
      </c>
      <c r="M3438">
        <v>80.39</v>
      </c>
      <c r="N3438">
        <v>2.4000000000000004</v>
      </c>
      <c r="Q3438">
        <v>77.989999999999995</v>
      </c>
      <c r="R3438" s="1" t="s">
        <v>7574</v>
      </c>
      <c r="V3438">
        <v>0</v>
      </c>
      <c r="W3438">
        <v>0</v>
      </c>
      <c r="AF3438">
        <v>0</v>
      </c>
      <c r="AG3438">
        <v>0</v>
      </c>
      <c r="AH3438">
        <v>0</v>
      </c>
      <c r="AI3438">
        <v>12</v>
      </c>
      <c r="AJ3438">
        <v>12</v>
      </c>
      <c r="AM3438">
        <v>0</v>
      </c>
      <c r="AN3438">
        <v>82.99</v>
      </c>
      <c r="AP3438">
        <v>41</v>
      </c>
    </row>
    <row r="3439" spans="1:42" x14ac:dyDescent="0.2">
      <c r="A3439" s="1" t="s">
        <v>53</v>
      </c>
      <c r="B3439">
        <v>2</v>
      </c>
      <c r="C3439" s="1" t="s">
        <v>7449</v>
      </c>
      <c r="D3439" s="2">
        <v>45937</v>
      </c>
      <c r="E3439" s="1" t="s">
        <v>2155</v>
      </c>
      <c r="F3439" s="1" t="s">
        <v>49</v>
      </c>
      <c r="G3439">
        <v>4</v>
      </c>
      <c r="H3439" t="s">
        <v>134</v>
      </c>
      <c r="I3439" t="s">
        <v>49</v>
      </c>
      <c r="J3439">
        <v>500</v>
      </c>
      <c r="K3439" s="1" t="s">
        <v>49</v>
      </c>
      <c r="L3439">
        <v>10</v>
      </c>
      <c r="M3439">
        <v>149.84</v>
      </c>
      <c r="N3439">
        <v>4</v>
      </c>
      <c r="Q3439">
        <v>145.84</v>
      </c>
      <c r="R3439" s="1" t="s">
        <v>7574</v>
      </c>
      <c r="V3439">
        <v>0</v>
      </c>
      <c r="W3439">
        <v>0</v>
      </c>
      <c r="AF3439">
        <v>0</v>
      </c>
      <c r="AG3439">
        <v>0</v>
      </c>
      <c r="AH3439">
        <v>0</v>
      </c>
      <c r="AI3439">
        <v>12</v>
      </c>
      <c r="AJ3439">
        <v>12</v>
      </c>
      <c r="AM3439">
        <v>0</v>
      </c>
      <c r="AN3439">
        <v>150.84</v>
      </c>
      <c r="AP3439">
        <v>41</v>
      </c>
    </row>
    <row r="3440" spans="1:42" x14ac:dyDescent="0.2">
      <c r="A3440" s="1" t="s">
        <v>46</v>
      </c>
      <c r="B3440">
        <v>3</v>
      </c>
      <c r="C3440" s="1" t="s">
        <v>7451</v>
      </c>
      <c r="D3440" s="2">
        <v>45937</v>
      </c>
      <c r="E3440" s="1" t="s">
        <v>2155</v>
      </c>
      <c r="F3440" s="1" t="s">
        <v>49</v>
      </c>
      <c r="G3440">
        <v>9</v>
      </c>
      <c r="H3440" t="s">
        <v>134</v>
      </c>
      <c r="I3440" t="s">
        <v>49</v>
      </c>
      <c r="J3440">
        <v>1000</v>
      </c>
      <c r="K3440" s="1" t="s">
        <v>49</v>
      </c>
      <c r="L3440">
        <v>8</v>
      </c>
      <c r="M3440">
        <v>297.04000000000002</v>
      </c>
      <c r="N3440">
        <v>7.2</v>
      </c>
      <c r="Q3440">
        <v>289.84000000000003</v>
      </c>
      <c r="R3440" s="1" t="s">
        <v>7576</v>
      </c>
      <c r="V3440">
        <v>0</v>
      </c>
      <c r="W3440">
        <v>0</v>
      </c>
      <c r="AF3440">
        <v>0</v>
      </c>
      <c r="AG3440">
        <v>0</v>
      </c>
      <c r="AH3440">
        <v>0</v>
      </c>
      <c r="AI3440">
        <v>12</v>
      </c>
      <c r="AJ3440">
        <v>12</v>
      </c>
      <c r="AM3440">
        <v>0</v>
      </c>
      <c r="AN3440">
        <v>296.84000000000003</v>
      </c>
      <c r="AP3440">
        <v>41</v>
      </c>
    </row>
    <row r="3441" spans="1:42" x14ac:dyDescent="0.2">
      <c r="A3441" s="1" t="s">
        <v>53</v>
      </c>
      <c r="B3441">
        <v>3</v>
      </c>
      <c r="C3441" s="1" t="s">
        <v>7451</v>
      </c>
      <c r="D3441" s="2">
        <v>45937</v>
      </c>
      <c r="E3441" s="1" t="s">
        <v>2155</v>
      </c>
      <c r="F3441" s="1" t="s">
        <v>49</v>
      </c>
      <c r="G3441">
        <v>9</v>
      </c>
      <c r="H3441" t="s">
        <v>134</v>
      </c>
      <c r="I3441" t="s">
        <v>49</v>
      </c>
      <c r="J3441">
        <v>1000</v>
      </c>
      <c r="K3441" s="1" t="s">
        <v>49</v>
      </c>
      <c r="L3441">
        <v>2</v>
      </c>
      <c r="M3441">
        <v>55.67</v>
      </c>
      <c r="N3441">
        <v>1.8</v>
      </c>
      <c r="Q3441">
        <v>53.870000000000005</v>
      </c>
      <c r="R3441" s="1" t="s">
        <v>7576</v>
      </c>
      <c r="S3441">
        <v>20</v>
      </c>
      <c r="V3441">
        <v>20</v>
      </c>
      <c r="W3441">
        <v>0.33333333333333331</v>
      </c>
      <c r="AF3441">
        <v>0</v>
      </c>
      <c r="AG3441">
        <v>0</v>
      </c>
      <c r="AH3441">
        <v>0.33333333333333331</v>
      </c>
      <c r="AI3441">
        <v>11.666666666666666</v>
      </c>
      <c r="AJ3441">
        <v>12</v>
      </c>
      <c r="AM3441">
        <v>0</v>
      </c>
      <c r="AN3441">
        <v>60.870000000000005</v>
      </c>
      <c r="AP3441">
        <v>41</v>
      </c>
    </row>
    <row r="3442" spans="1:42" x14ac:dyDescent="0.2">
      <c r="A3442" s="1" t="s">
        <v>53</v>
      </c>
      <c r="B3442">
        <v>3</v>
      </c>
      <c r="C3442" s="1" t="s">
        <v>7579</v>
      </c>
      <c r="D3442" s="2">
        <v>45937</v>
      </c>
      <c r="E3442" s="1" t="s">
        <v>2155</v>
      </c>
      <c r="F3442" s="1" t="s">
        <v>49</v>
      </c>
      <c r="G3442">
        <v>6</v>
      </c>
      <c r="H3442">
        <v>5</v>
      </c>
      <c r="I3442" t="s">
        <v>49</v>
      </c>
      <c r="J3442">
        <v>1000</v>
      </c>
      <c r="K3442" s="1" t="s">
        <v>49</v>
      </c>
      <c r="L3442">
        <v>8</v>
      </c>
      <c r="M3442">
        <v>217.15</v>
      </c>
      <c r="N3442">
        <v>4.8</v>
      </c>
      <c r="Q3442">
        <v>212.35</v>
      </c>
      <c r="R3442" s="1" t="s">
        <v>8000</v>
      </c>
      <c r="V3442">
        <v>0</v>
      </c>
      <c r="W3442">
        <v>0</v>
      </c>
      <c r="AF3442">
        <v>0</v>
      </c>
      <c r="AG3442">
        <v>0</v>
      </c>
      <c r="AH3442">
        <v>0</v>
      </c>
      <c r="AI3442">
        <v>12</v>
      </c>
      <c r="AJ3442">
        <v>12</v>
      </c>
      <c r="AM3442">
        <v>0</v>
      </c>
      <c r="AN3442">
        <v>219.35</v>
      </c>
      <c r="AP3442">
        <v>41</v>
      </c>
    </row>
    <row r="3443" spans="1:42" x14ac:dyDescent="0.2">
      <c r="A3443" s="1" t="s">
        <v>46</v>
      </c>
      <c r="B3443">
        <v>4</v>
      </c>
      <c r="C3443" s="1" t="s">
        <v>7453</v>
      </c>
      <c r="D3443" s="2">
        <v>45937</v>
      </c>
      <c r="E3443" s="1" t="s">
        <v>582</v>
      </c>
      <c r="F3443" s="1" t="s">
        <v>49</v>
      </c>
      <c r="G3443">
        <v>20</v>
      </c>
      <c r="H3443">
        <v>6</v>
      </c>
      <c r="I3443" t="s">
        <v>49</v>
      </c>
      <c r="J3443">
        <v>500</v>
      </c>
      <c r="K3443" s="1" t="s">
        <v>49</v>
      </c>
      <c r="L3443">
        <v>7</v>
      </c>
      <c r="M3443">
        <v>376.6</v>
      </c>
      <c r="N3443">
        <v>17.5</v>
      </c>
      <c r="Q3443">
        <v>359.1</v>
      </c>
      <c r="R3443" s="1" t="s">
        <v>7577</v>
      </c>
      <c r="S3443">
        <v>20</v>
      </c>
      <c r="V3443">
        <v>20</v>
      </c>
      <c r="W3443">
        <v>0.33333333333333331</v>
      </c>
      <c r="Y3443">
        <v>40</v>
      </c>
      <c r="AB3443">
        <v>30</v>
      </c>
      <c r="AE3443">
        <v>60</v>
      </c>
      <c r="AF3443">
        <v>130</v>
      </c>
      <c r="AG3443">
        <v>2.1666666666666665</v>
      </c>
      <c r="AH3443">
        <v>2.5</v>
      </c>
      <c r="AI3443">
        <v>9.5</v>
      </c>
      <c r="AJ3443">
        <v>12</v>
      </c>
      <c r="AM3443">
        <v>0</v>
      </c>
      <c r="AN3443">
        <v>366.1</v>
      </c>
      <c r="AP3443">
        <v>41</v>
      </c>
    </row>
    <row r="3444" spans="1:42" x14ac:dyDescent="0.2">
      <c r="A3444" s="1" t="s">
        <v>46</v>
      </c>
      <c r="B3444">
        <v>4</v>
      </c>
      <c r="C3444" s="1" t="s">
        <v>2340</v>
      </c>
      <c r="D3444" s="2">
        <v>45937</v>
      </c>
      <c r="E3444" s="1" t="s">
        <v>2155</v>
      </c>
      <c r="F3444" s="1" t="s">
        <v>49</v>
      </c>
      <c r="G3444">
        <v>16</v>
      </c>
      <c r="H3444">
        <v>5</v>
      </c>
      <c r="I3444" t="s">
        <v>49</v>
      </c>
      <c r="J3444">
        <v>500</v>
      </c>
      <c r="K3444" s="1" t="s">
        <v>49</v>
      </c>
      <c r="L3444">
        <v>3</v>
      </c>
      <c r="M3444">
        <v>147.93</v>
      </c>
      <c r="N3444">
        <v>5.6999999999999993</v>
      </c>
      <c r="Q3444">
        <v>142.23000000000002</v>
      </c>
      <c r="R3444" s="1" t="s">
        <v>7722</v>
      </c>
      <c r="V3444">
        <v>0</v>
      </c>
      <c r="W3444">
        <v>0</v>
      </c>
      <c r="AF3444">
        <v>0</v>
      </c>
      <c r="AG3444">
        <v>0</v>
      </c>
      <c r="AH3444">
        <v>0</v>
      </c>
      <c r="AI3444">
        <v>12</v>
      </c>
      <c r="AJ3444">
        <v>12</v>
      </c>
      <c r="AM3444">
        <v>0</v>
      </c>
      <c r="AN3444">
        <v>149.23000000000002</v>
      </c>
      <c r="AP3444">
        <v>41</v>
      </c>
    </row>
    <row r="3445" spans="1:42" x14ac:dyDescent="0.2">
      <c r="A3445" s="1" t="s">
        <v>46</v>
      </c>
      <c r="B3445">
        <v>4</v>
      </c>
      <c r="C3445" s="1" t="s">
        <v>7580</v>
      </c>
      <c r="D3445" s="2">
        <v>45937</v>
      </c>
      <c r="E3445" s="1" t="s">
        <v>7581</v>
      </c>
      <c r="F3445" s="1" t="s">
        <v>49</v>
      </c>
      <c r="G3445">
        <v>16</v>
      </c>
      <c r="H3445">
        <v>5.5</v>
      </c>
      <c r="I3445" t="s">
        <v>49</v>
      </c>
      <c r="J3445">
        <v>80</v>
      </c>
      <c r="K3445" s="1" t="s">
        <v>49</v>
      </c>
      <c r="L3445">
        <v>2</v>
      </c>
      <c r="M3445">
        <v>90.98</v>
      </c>
      <c r="N3445">
        <v>2.5</v>
      </c>
      <c r="Q3445">
        <v>88.48</v>
      </c>
      <c r="R3445" s="1" t="s">
        <v>7582</v>
      </c>
      <c r="V3445">
        <v>0</v>
      </c>
      <c r="W3445">
        <v>0</v>
      </c>
      <c r="AF3445">
        <v>0</v>
      </c>
      <c r="AG3445">
        <v>0</v>
      </c>
      <c r="AH3445">
        <v>0</v>
      </c>
      <c r="AI3445">
        <v>12</v>
      </c>
      <c r="AJ3445">
        <v>12</v>
      </c>
      <c r="AM3445">
        <v>0</v>
      </c>
      <c r="AN3445">
        <v>95.48</v>
      </c>
      <c r="AP3445">
        <v>41</v>
      </c>
    </row>
    <row r="3446" spans="1:42" x14ac:dyDescent="0.2">
      <c r="A3446" s="1" t="s">
        <v>53</v>
      </c>
      <c r="B3446">
        <v>4</v>
      </c>
      <c r="C3446" s="1" t="s">
        <v>7583</v>
      </c>
      <c r="D3446" s="2">
        <v>45937</v>
      </c>
      <c r="E3446" s="1" t="s">
        <v>7581</v>
      </c>
      <c r="F3446" s="1" t="s">
        <v>49</v>
      </c>
      <c r="G3446">
        <v>15</v>
      </c>
      <c r="H3446">
        <v>5.5</v>
      </c>
      <c r="I3446" t="s">
        <v>49</v>
      </c>
      <c r="J3446">
        <v>80</v>
      </c>
      <c r="K3446" s="1" t="s">
        <v>49</v>
      </c>
      <c r="L3446">
        <v>2</v>
      </c>
      <c r="M3446">
        <v>73.75</v>
      </c>
      <c r="N3446">
        <v>3</v>
      </c>
      <c r="Q3446">
        <v>70.75</v>
      </c>
      <c r="R3446" s="1" t="s">
        <v>7584</v>
      </c>
      <c r="S3446">
        <v>20</v>
      </c>
      <c r="V3446">
        <v>20</v>
      </c>
      <c r="W3446">
        <v>0.33333333333333331</v>
      </c>
      <c r="Z3446">
        <v>55</v>
      </c>
      <c r="AD3446">
        <v>30</v>
      </c>
      <c r="AF3446">
        <v>85</v>
      </c>
      <c r="AG3446">
        <v>1.4166666666666667</v>
      </c>
      <c r="AH3446">
        <v>1.75</v>
      </c>
      <c r="AI3446">
        <v>10.25</v>
      </c>
      <c r="AJ3446">
        <v>12</v>
      </c>
      <c r="AM3446">
        <v>0</v>
      </c>
      <c r="AN3446">
        <v>77.75</v>
      </c>
      <c r="AP3446">
        <v>41</v>
      </c>
    </row>
    <row r="3447" spans="1:42" x14ac:dyDescent="0.2">
      <c r="A3447" s="1" t="s">
        <v>53</v>
      </c>
      <c r="B3447">
        <v>4</v>
      </c>
      <c r="C3447" s="1" t="s">
        <v>7578</v>
      </c>
      <c r="D3447" s="2">
        <v>45937</v>
      </c>
      <c r="E3447" s="1" t="s">
        <v>2490</v>
      </c>
      <c r="F3447" s="1" t="s">
        <v>49</v>
      </c>
      <c r="G3447">
        <v>17</v>
      </c>
      <c r="H3447" t="s">
        <v>76</v>
      </c>
      <c r="I3447" t="s">
        <v>49</v>
      </c>
      <c r="J3447">
        <v>5000</v>
      </c>
      <c r="K3447" s="1" t="s">
        <v>49</v>
      </c>
      <c r="L3447">
        <v>12</v>
      </c>
      <c r="M3447">
        <v>656.24999999999989</v>
      </c>
      <c r="N3447">
        <v>20.399999999999999</v>
      </c>
      <c r="Q3447">
        <v>635.84999999999991</v>
      </c>
      <c r="R3447" s="1" t="s">
        <v>7890</v>
      </c>
      <c r="V3447">
        <v>0</v>
      </c>
      <c r="W3447">
        <v>0</v>
      </c>
      <c r="AF3447">
        <v>0</v>
      </c>
      <c r="AG3447">
        <v>0</v>
      </c>
      <c r="AH3447">
        <v>0</v>
      </c>
      <c r="AI3447">
        <v>12</v>
      </c>
      <c r="AJ3447">
        <v>12</v>
      </c>
      <c r="AM3447">
        <v>0</v>
      </c>
      <c r="AN3447">
        <v>642.84999999999991</v>
      </c>
      <c r="AP3447">
        <v>41</v>
      </c>
    </row>
    <row r="3448" spans="1:42" x14ac:dyDescent="0.2">
      <c r="A3448" s="1" t="s">
        <v>46</v>
      </c>
      <c r="B3448">
        <v>5</v>
      </c>
      <c r="C3448" s="1" t="s">
        <v>7585</v>
      </c>
      <c r="D3448" s="2">
        <v>45937</v>
      </c>
      <c r="E3448" s="1" t="s">
        <v>7586</v>
      </c>
      <c r="F3448" s="1" t="s">
        <v>49</v>
      </c>
      <c r="G3448">
        <v>10</v>
      </c>
      <c r="H3448">
        <v>8</v>
      </c>
      <c r="I3448" t="s">
        <v>49</v>
      </c>
      <c r="J3448">
        <v>50</v>
      </c>
      <c r="K3448" s="1" t="s">
        <v>49</v>
      </c>
      <c r="L3448">
        <v>2</v>
      </c>
      <c r="M3448">
        <v>56.8</v>
      </c>
      <c r="N3448">
        <v>2</v>
      </c>
      <c r="Q3448">
        <v>54.8</v>
      </c>
      <c r="R3448" s="1" t="s">
        <v>7587</v>
      </c>
      <c r="V3448">
        <v>0</v>
      </c>
      <c r="W3448">
        <v>0</v>
      </c>
      <c r="AF3448">
        <v>0</v>
      </c>
      <c r="AG3448">
        <v>0</v>
      </c>
      <c r="AH3448">
        <v>0</v>
      </c>
      <c r="AI3448">
        <v>12</v>
      </c>
      <c r="AJ3448">
        <v>12</v>
      </c>
      <c r="AM3448">
        <v>0</v>
      </c>
      <c r="AN3448">
        <v>61.8</v>
      </c>
      <c r="AP3448">
        <v>41</v>
      </c>
    </row>
    <row r="3449" spans="1:42" x14ac:dyDescent="0.2">
      <c r="A3449" s="1" t="s">
        <v>46</v>
      </c>
      <c r="B3449">
        <v>5</v>
      </c>
      <c r="C3449" s="1" t="s">
        <v>806</v>
      </c>
      <c r="D3449" s="2">
        <v>45937</v>
      </c>
      <c r="E3449" s="1" t="s">
        <v>2155</v>
      </c>
      <c r="F3449" s="1" t="s">
        <v>49</v>
      </c>
      <c r="G3449">
        <v>10</v>
      </c>
      <c r="H3449">
        <v>5</v>
      </c>
      <c r="I3449" t="s">
        <v>49</v>
      </c>
      <c r="J3449">
        <v>1000</v>
      </c>
      <c r="K3449" s="1" t="s">
        <v>49</v>
      </c>
      <c r="L3449">
        <v>8</v>
      </c>
      <c r="M3449">
        <v>382.41</v>
      </c>
      <c r="N3449">
        <v>8</v>
      </c>
      <c r="Q3449">
        <v>374.41</v>
      </c>
      <c r="R3449" s="1" t="s">
        <v>7695</v>
      </c>
      <c r="V3449">
        <v>0</v>
      </c>
      <c r="W3449">
        <v>0</v>
      </c>
      <c r="AF3449">
        <v>0</v>
      </c>
      <c r="AG3449">
        <v>0</v>
      </c>
      <c r="AH3449">
        <v>0</v>
      </c>
      <c r="AI3449">
        <v>12</v>
      </c>
      <c r="AJ3449">
        <v>12</v>
      </c>
      <c r="AM3449">
        <v>0</v>
      </c>
      <c r="AN3449">
        <v>381.41</v>
      </c>
      <c r="AP3449">
        <v>41</v>
      </c>
    </row>
    <row r="3450" spans="1:42" x14ac:dyDescent="0.2">
      <c r="A3450" s="1" t="s">
        <v>53</v>
      </c>
      <c r="B3450">
        <v>5</v>
      </c>
      <c r="C3450" s="1" t="s">
        <v>806</v>
      </c>
      <c r="D3450" s="2">
        <v>45937</v>
      </c>
      <c r="E3450" s="1" t="s">
        <v>2155</v>
      </c>
      <c r="F3450" s="1" t="s">
        <v>49</v>
      </c>
      <c r="G3450">
        <v>10</v>
      </c>
      <c r="H3450">
        <v>5</v>
      </c>
      <c r="I3450" t="s">
        <v>49</v>
      </c>
      <c r="J3450">
        <v>1000</v>
      </c>
      <c r="K3450" s="1" t="s">
        <v>49</v>
      </c>
      <c r="L3450">
        <v>6</v>
      </c>
      <c r="M3450">
        <v>274.34000000000003</v>
      </c>
      <c r="N3450">
        <v>6</v>
      </c>
      <c r="Q3450">
        <v>268.34000000000003</v>
      </c>
      <c r="R3450" s="1" t="s">
        <v>7695</v>
      </c>
      <c r="S3450">
        <v>20</v>
      </c>
      <c r="V3450">
        <v>20</v>
      </c>
      <c r="W3450">
        <v>0.33333333333333331</v>
      </c>
      <c r="AF3450">
        <v>0</v>
      </c>
      <c r="AG3450">
        <v>0</v>
      </c>
      <c r="AH3450">
        <v>0.33333333333333331</v>
      </c>
      <c r="AI3450">
        <v>11.666666666666666</v>
      </c>
      <c r="AJ3450">
        <v>12</v>
      </c>
      <c r="AM3450">
        <v>0</v>
      </c>
      <c r="AN3450">
        <v>275.34000000000003</v>
      </c>
      <c r="AP3450">
        <v>41</v>
      </c>
    </row>
    <row r="3451" spans="1:42" x14ac:dyDescent="0.2">
      <c r="A3451" s="1" t="s">
        <v>53</v>
      </c>
      <c r="B3451">
        <v>5</v>
      </c>
      <c r="C3451" s="1" t="s">
        <v>7588</v>
      </c>
      <c r="D3451" s="2">
        <v>45937</v>
      </c>
      <c r="E3451" s="1" t="s">
        <v>2155</v>
      </c>
      <c r="F3451" s="1" t="s">
        <v>49</v>
      </c>
      <c r="G3451">
        <v>12</v>
      </c>
      <c r="H3451">
        <v>5</v>
      </c>
      <c r="I3451" t="s">
        <v>49</v>
      </c>
      <c r="J3451">
        <v>500</v>
      </c>
      <c r="K3451" s="1" t="s">
        <v>49</v>
      </c>
      <c r="L3451">
        <v>4</v>
      </c>
      <c r="M3451">
        <v>217.79000000000002</v>
      </c>
      <c r="N3451">
        <v>6</v>
      </c>
      <c r="Q3451">
        <v>211.79000000000002</v>
      </c>
      <c r="R3451" s="1" t="s">
        <v>7589</v>
      </c>
      <c r="V3451">
        <v>0</v>
      </c>
      <c r="W3451">
        <v>0</v>
      </c>
      <c r="AF3451">
        <v>0</v>
      </c>
      <c r="AG3451">
        <v>0</v>
      </c>
      <c r="AH3451">
        <v>0</v>
      </c>
      <c r="AI3451">
        <v>12</v>
      </c>
      <c r="AJ3451">
        <v>12</v>
      </c>
      <c r="AM3451">
        <v>0</v>
      </c>
      <c r="AN3451">
        <v>218.79</v>
      </c>
      <c r="AP3451">
        <v>41</v>
      </c>
    </row>
    <row r="3452" spans="1:42" x14ac:dyDescent="0.2">
      <c r="A3452" s="1" t="s">
        <v>46</v>
      </c>
      <c r="B3452">
        <v>1</v>
      </c>
      <c r="C3452" s="1" t="s">
        <v>7408</v>
      </c>
      <c r="D3452" s="2">
        <v>45938</v>
      </c>
      <c r="E3452" s="1" t="s">
        <v>2155</v>
      </c>
      <c r="F3452" s="1" t="s">
        <v>49</v>
      </c>
      <c r="G3452">
        <v>2.5</v>
      </c>
      <c r="H3452" t="s">
        <v>76</v>
      </c>
      <c r="I3452" t="s">
        <v>49</v>
      </c>
      <c r="J3452">
        <v>1000</v>
      </c>
      <c r="K3452" s="1" t="s">
        <v>49</v>
      </c>
      <c r="L3452">
        <v>11</v>
      </c>
      <c r="M3452">
        <v>108.8</v>
      </c>
      <c r="N3452">
        <v>2.2000000000000002</v>
      </c>
      <c r="O3452">
        <v>14</v>
      </c>
      <c r="Q3452">
        <v>106.6</v>
      </c>
      <c r="R3452" s="1" t="s">
        <v>7721</v>
      </c>
      <c r="V3452">
        <v>0</v>
      </c>
      <c r="W3452">
        <v>0</v>
      </c>
      <c r="AF3452">
        <v>0</v>
      </c>
      <c r="AG3452">
        <v>0</v>
      </c>
      <c r="AH3452">
        <v>0</v>
      </c>
      <c r="AI3452">
        <v>12</v>
      </c>
      <c r="AJ3452">
        <v>12</v>
      </c>
      <c r="AL3452">
        <v>2129</v>
      </c>
      <c r="AM3452">
        <v>0</v>
      </c>
      <c r="AN3452">
        <v>111.6</v>
      </c>
      <c r="AO3452">
        <v>398</v>
      </c>
      <c r="AP3452">
        <v>41</v>
      </c>
    </row>
    <row r="3453" spans="1:42" x14ac:dyDescent="0.2">
      <c r="A3453" s="1" t="s">
        <v>53</v>
      </c>
      <c r="B3453">
        <v>1</v>
      </c>
      <c r="C3453" s="1" t="s">
        <v>7408</v>
      </c>
      <c r="D3453" s="2">
        <v>45938</v>
      </c>
      <c r="E3453" s="1" t="s">
        <v>2155</v>
      </c>
      <c r="F3453" s="1" t="s">
        <v>49</v>
      </c>
      <c r="G3453">
        <v>2.5</v>
      </c>
      <c r="H3453" t="s">
        <v>76</v>
      </c>
      <c r="I3453" t="s">
        <v>49</v>
      </c>
      <c r="J3453">
        <v>1000</v>
      </c>
      <c r="K3453" s="1" t="s">
        <v>49</v>
      </c>
      <c r="L3453">
        <v>11</v>
      </c>
      <c r="M3453">
        <v>104.89999999999999</v>
      </c>
      <c r="N3453">
        <v>2.2000000000000002</v>
      </c>
      <c r="O3453">
        <v>30</v>
      </c>
      <c r="Q3453">
        <v>102.69999999999999</v>
      </c>
      <c r="R3453" s="1" t="s">
        <v>7721</v>
      </c>
      <c r="V3453">
        <v>0</v>
      </c>
      <c r="W3453">
        <v>0</v>
      </c>
      <c r="AF3453">
        <v>0</v>
      </c>
      <c r="AG3453">
        <v>0</v>
      </c>
      <c r="AH3453">
        <v>0</v>
      </c>
      <c r="AI3453">
        <v>12</v>
      </c>
      <c r="AJ3453">
        <v>12</v>
      </c>
      <c r="AM3453">
        <v>0</v>
      </c>
      <c r="AN3453">
        <v>107.7</v>
      </c>
      <c r="AP3453">
        <v>41</v>
      </c>
    </row>
    <row r="3454" spans="1:42" x14ac:dyDescent="0.2">
      <c r="A3454" s="1" t="s">
        <v>46</v>
      </c>
      <c r="B3454">
        <v>2</v>
      </c>
      <c r="C3454" s="1" t="s">
        <v>7449</v>
      </c>
      <c r="D3454" s="2">
        <v>45938</v>
      </c>
      <c r="E3454" s="1" t="s">
        <v>2155</v>
      </c>
      <c r="F3454" s="1" t="s">
        <v>49</v>
      </c>
      <c r="G3454">
        <v>4</v>
      </c>
      <c r="H3454" t="s">
        <v>134</v>
      </c>
      <c r="I3454" t="s">
        <v>49</v>
      </c>
      <c r="J3454">
        <v>500</v>
      </c>
      <c r="K3454" s="1" t="s">
        <v>49</v>
      </c>
      <c r="L3454">
        <v>14</v>
      </c>
      <c r="M3454">
        <v>157.19000000000003</v>
      </c>
      <c r="N3454">
        <v>5.6000000000000005</v>
      </c>
      <c r="Q3454">
        <v>151.59000000000003</v>
      </c>
      <c r="R3454" s="1" t="s">
        <v>7574</v>
      </c>
      <c r="V3454">
        <v>0</v>
      </c>
      <c r="W3454">
        <v>0</v>
      </c>
      <c r="AF3454">
        <v>0</v>
      </c>
      <c r="AG3454">
        <v>0</v>
      </c>
      <c r="AH3454">
        <v>0</v>
      </c>
      <c r="AI3454">
        <v>12</v>
      </c>
      <c r="AJ3454">
        <v>12</v>
      </c>
      <c r="AM3454">
        <v>0</v>
      </c>
      <c r="AN3454">
        <v>156.59000000000003</v>
      </c>
      <c r="AP3454">
        <v>41</v>
      </c>
    </row>
    <row r="3455" spans="1:42" x14ac:dyDescent="0.2">
      <c r="A3455" s="1" t="s">
        <v>53</v>
      </c>
      <c r="B3455">
        <v>2</v>
      </c>
      <c r="C3455" s="1" t="s">
        <v>7449</v>
      </c>
      <c r="D3455" s="2">
        <v>45938</v>
      </c>
      <c r="E3455" s="1" t="s">
        <v>2155</v>
      </c>
      <c r="F3455" s="1" t="s">
        <v>49</v>
      </c>
      <c r="G3455">
        <v>4</v>
      </c>
      <c r="H3455" t="s">
        <v>134</v>
      </c>
      <c r="I3455" t="s">
        <v>49</v>
      </c>
      <c r="J3455">
        <v>500</v>
      </c>
      <c r="K3455" s="1" t="s">
        <v>49</v>
      </c>
      <c r="L3455">
        <v>5</v>
      </c>
      <c r="M3455">
        <v>73.72999999999999</v>
      </c>
      <c r="N3455">
        <v>2</v>
      </c>
      <c r="Q3455">
        <v>71.72999999999999</v>
      </c>
      <c r="R3455" s="1" t="s">
        <v>7574</v>
      </c>
      <c r="V3455">
        <v>0</v>
      </c>
      <c r="W3455">
        <v>0</v>
      </c>
      <c r="AF3455">
        <v>0</v>
      </c>
      <c r="AG3455">
        <v>0</v>
      </c>
      <c r="AH3455">
        <v>0</v>
      </c>
      <c r="AI3455">
        <v>12</v>
      </c>
      <c r="AJ3455">
        <v>12</v>
      </c>
      <c r="AM3455">
        <v>0</v>
      </c>
      <c r="AN3455">
        <v>76.72999999999999</v>
      </c>
      <c r="AP3455">
        <v>41</v>
      </c>
    </row>
    <row r="3456" spans="1:42" x14ac:dyDescent="0.2">
      <c r="A3456" s="1" t="s">
        <v>53</v>
      </c>
      <c r="B3456">
        <v>2</v>
      </c>
      <c r="C3456" s="1" t="s">
        <v>7590</v>
      </c>
      <c r="D3456" s="2">
        <v>45938</v>
      </c>
      <c r="E3456" s="1" t="s">
        <v>2155</v>
      </c>
      <c r="F3456" s="1" t="s">
        <v>49</v>
      </c>
      <c r="G3456">
        <v>3</v>
      </c>
      <c r="H3456" t="s">
        <v>76</v>
      </c>
      <c r="I3456" t="s">
        <v>49</v>
      </c>
      <c r="J3456">
        <v>400</v>
      </c>
      <c r="K3456" s="1" t="s">
        <v>49</v>
      </c>
      <c r="L3456">
        <v>11</v>
      </c>
      <c r="M3456">
        <v>69.77000000000001</v>
      </c>
      <c r="N3456">
        <v>1.7999999999999998</v>
      </c>
      <c r="Q3456">
        <v>67.970000000000013</v>
      </c>
      <c r="R3456" s="1" t="s">
        <v>7723</v>
      </c>
      <c r="V3456">
        <v>0</v>
      </c>
      <c r="W3456">
        <v>0</v>
      </c>
      <c r="AF3456">
        <v>0</v>
      </c>
      <c r="AG3456">
        <v>0</v>
      </c>
      <c r="AH3456">
        <v>0</v>
      </c>
      <c r="AI3456">
        <v>12</v>
      </c>
      <c r="AJ3456">
        <v>12</v>
      </c>
      <c r="AM3456">
        <v>0</v>
      </c>
      <c r="AN3456">
        <v>72.970000000000013</v>
      </c>
      <c r="AP3456">
        <v>41</v>
      </c>
    </row>
    <row r="3457" spans="1:42" x14ac:dyDescent="0.2">
      <c r="A3457" s="1" t="s">
        <v>46</v>
      </c>
      <c r="B3457">
        <v>3</v>
      </c>
      <c r="C3457" s="1" t="s">
        <v>7579</v>
      </c>
      <c r="D3457" s="2">
        <v>45938</v>
      </c>
      <c r="E3457" s="1" t="s">
        <v>2155</v>
      </c>
      <c r="F3457" s="1" t="s">
        <v>49</v>
      </c>
      <c r="G3457">
        <v>6</v>
      </c>
      <c r="H3457">
        <v>5</v>
      </c>
      <c r="I3457" t="s">
        <v>49</v>
      </c>
      <c r="J3457">
        <v>1000</v>
      </c>
      <c r="K3457" s="1" t="s">
        <v>49</v>
      </c>
      <c r="L3457">
        <v>11</v>
      </c>
      <c r="M3457">
        <v>308.62</v>
      </c>
      <c r="N3457">
        <v>8.8000000000000007</v>
      </c>
      <c r="Q3457">
        <v>299.82</v>
      </c>
      <c r="R3457" s="1" t="s">
        <v>8000</v>
      </c>
      <c r="V3457">
        <v>0</v>
      </c>
      <c r="W3457">
        <v>0</v>
      </c>
      <c r="AF3457">
        <v>0</v>
      </c>
      <c r="AG3457">
        <v>0</v>
      </c>
      <c r="AH3457">
        <v>0</v>
      </c>
      <c r="AI3457">
        <v>12</v>
      </c>
      <c r="AJ3457">
        <v>12</v>
      </c>
      <c r="AM3457">
        <v>0</v>
      </c>
      <c r="AN3457">
        <v>306.82</v>
      </c>
      <c r="AP3457">
        <v>41</v>
      </c>
    </row>
    <row r="3458" spans="1:42" x14ac:dyDescent="0.2">
      <c r="A3458" s="1" t="s">
        <v>53</v>
      </c>
      <c r="B3458">
        <v>3</v>
      </c>
      <c r="C3458" s="1" t="s">
        <v>7579</v>
      </c>
      <c r="D3458" s="2">
        <v>45938</v>
      </c>
      <c r="E3458" s="1" t="s">
        <v>2155</v>
      </c>
      <c r="F3458" s="1" t="s">
        <v>49</v>
      </c>
      <c r="G3458">
        <v>6</v>
      </c>
      <c r="H3458">
        <v>5</v>
      </c>
      <c r="I3458" t="s">
        <v>49</v>
      </c>
      <c r="J3458">
        <v>1000</v>
      </c>
      <c r="K3458" s="1" t="s">
        <v>49</v>
      </c>
      <c r="L3458">
        <v>12</v>
      </c>
      <c r="M3458">
        <v>317.38000000000005</v>
      </c>
      <c r="N3458">
        <v>9.6000000000000014</v>
      </c>
      <c r="Q3458">
        <v>307.78000000000003</v>
      </c>
      <c r="R3458" s="1" t="s">
        <v>8000</v>
      </c>
      <c r="V3458">
        <v>0</v>
      </c>
      <c r="W3458">
        <v>0</v>
      </c>
      <c r="AF3458">
        <v>0</v>
      </c>
      <c r="AG3458">
        <v>0</v>
      </c>
      <c r="AH3458">
        <v>0</v>
      </c>
      <c r="AI3458">
        <v>12</v>
      </c>
      <c r="AJ3458">
        <v>12</v>
      </c>
      <c r="AM3458">
        <v>0</v>
      </c>
      <c r="AN3458">
        <v>314.78000000000003</v>
      </c>
      <c r="AP3458">
        <v>41</v>
      </c>
    </row>
    <row r="3459" spans="1:42" x14ac:dyDescent="0.2">
      <c r="A3459" s="1" t="s">
        <v>46</v>
      </c>
      <c r="B3459">
        <v>4</v>
      </c>
      <c r="C3459" s="1" t="s">
        <v>7578</v>
      </c>
      <c r="D3459" s="2">
        <v>45938</v>
      </c>
      <c r="E3459" s="1" t="s">
        <v>2490</v>
      </c>
      <c r="F3459" s="1" t="s">
        <v>49</v>
      </c>
      <c r="G3459">
        <v>17</v>
      </c>
      <c r="H3459" t="s">
        <v>76</v>
      </c>
      <c r="I3459" t="s">
        <v>49</v>
      </c>
      <c r="J3459">
        <v>5000</v>
      </c>
      <c r="K3459" s="1" t="s">
        <v>49</v>
      </c>
      <c r="L3459">
        <v>15</v>
      </c>
      <c r="M3459">
        <v>812.62000000000023</v>
      </c>
      <c r="N3459">
        <v>30.749999999999996</v>
      </c>
      <c r="Q3459">
        <v>781.87000000000023</v>
      </c>
      <c r="R3459" s="1" t="s">
        <v>7890</v>
      </c>
      <c r="V3459">
        <v>0</v>
      </c>
      <c r="W3459">
        <v>0</v>
      </c>
      <c r="AF3459">
        <v>0</v>
      </c>
      <c r="AG3459">
        <v>0</v>
      </c>
      <c r="AH3459">
        <v>0</v>
      </c>
      <c r="AI3459">
        <v>12</v>
      </c>
      <c r="AJ3459">
        <v>12</v>
      </c>
      <c r="AM3459">
        <v>0</v>
      </c>
      <c r="AN3459">
        <v>788.87000000000012</v>
      </c>
      <c r="AP3459">
        <v>41</v>
      </c>
    </row>
    <row r="3460" spans="1:42" x14ac:dyDescent="0.2">
      <c r="A3460" s="1" t="s">
        <v>53</v>
      </c>
      <c r="B3460">
        <v>4</v>
      </c>
      <c r="C3460" s="1" t="s">
        <v>7578</v>
      </c>
      <c r="D3460" s="2">
        <v>45938</v>
      </c>
      <c r="E3460" s="1" t="s">
        <v>2490</v>
      </c>
      <c r="F3460" s="1" t="s">
        <v>49</v>
      </c>
      <c r="G3460">
        <v>17</v>
      </c>
      <c r="H3460" t="s">
        <v>76</v>
      </c>
      <c r="I3460" t="s">
        <v>49</v>
      </c>
      <c r="J3460">
        <v>5000</v>
      </c>
      <c r="K3460" s="1" t="s">
        <v>49</v>
      </c>
      <c r="L3460">
        <v>14</v>
      </c>
      <c r="M3460">
        <v>772.22</v>
      </c>
      <c r="N3460">
        <v>30.749999999999996</v>
      </c>
      <c r="Q3460">
        <v>741.47</v>
      </c>
      <c r="R3460" s="1" t="s">
        <v>7890</v>
      </c>
      <c r="V3460">
        <v>0</v>
      </c>
      <c r="W3460">
        <v>0</v>
      </c>
      <c r="AF3460">
        <v>0</v>
      </c>
      <c r="AG3460">
        <v>0</v>
      </c>
      <c r="AH3460">
        <v>0</v>
      </c>
      <c r="AI3460">
        <v>12</v>
      </c>
      <c r="AJ3460">
        <v>12</v>
      </c>
      <c r="AM3460">
        <v>0</v>
      </c>
      <c r="AN3460">
        <v>748.47</v>
      </c>
      <c r="AP3460">
        <v>41</v>
      </c>
    </row>
    <row r="3461" spans="1:42" x14ac:dyDescent="0.2">
      <c r="A3461" s="1" t="s">
        <v>46</v>
      </c>
      <c r="B3461">
        <v>5</v>
      </c>
      <c r="C3461" s="1" t="s">
        <v>7588</v>
      </c>
      <c r="D3461" s="2">
        <v>45938</v>
      </c>
      <c r="E3461" s="1" t="s">
        <v>2155</v>
      </c>
      <c r="F3461" s="1" t="s">
        <v>49</v>
      </c>
      <c r="G3461">
        <v>12</v>
      </c>
      <c r="H3461">
        <v>5</v>
      </c>
      <c r="I3461" t="s">
        <v>49</v>
      </c>
      <c r="J3461">
        <v>500</v>
      </c>
      <c r="K3461" s="1" t="s">
        <v>49</v>
      </c>
      <c r="L3461">
        <v>6</v>
      </c>
      <c r="M3461">
        <v>307.51</v>
      </c>
      <c r="N3461">
        <v>7.1999999999999993</v>
      </c>
      <c r="Q3461">
        <v>300.31</v>
      </c>
      <c r="R3461" s="1" t="s">
        <v>7589</v>
      </c>
      <c r="S3461">
        <v>30</v>
      </c>
      <c r="V3461">
        <v>30</v>
      </c>
      <c r="W3461">
        <v>0.5</v>
      </c>
      <c r="AF3461">
        <v>0</v>
      </c>
      <c r="AG3461">
        <v>0</v>
      </c>
      <c r="AH3461">
        <v>0.5</v>
      </c>
      <c r="AI3461">
        <v>11.5</v>
      </c>
      <c r="AJ3461">
        <v>12</v>
      </c>
      <c r="AM3461">
        <v>0</v>
      </c>
      <c r="AN3461">
        <v>307.31</v>
      </c>
      <c r="AP3461">
        <v>41</v>
      </c>
    </row>
    <row r="3462" spans="1:42" x14ac:dyDescent="0.2">
      <c r="A3462" s="1" t="s">
        <v>46</v>
      </c>
      <c r="B3462">
        <v>5</v>
      </c>
      <c r="C3462" s="1" t="s">
        <v>7591</v>
      </c>
      <c r="D3462" s="2">
        <v>45938</v>
      </c>
      <c r="E3462" s="1" t="s">
        <v>7592</v>
      </c>
      <c r="F3462" s="1" t="s">
        <v>49</v>
      </c>
      <c r="G3462" t="s">
        <v>332</v>
      </c>
      <c r="H3462">
        <v>4.5</v>
      </c>
      <c r="I3462" t="s">
        <v>49</v>
      </c>
      <c r="J3462">
        <v>100</v>
      </c>
      <c r="K3462" s="1" t="s">
        <v>49</v>
      </c>
      <c r="L3462">
        <v>4</v>
      </c>
      <c r="M3462">
        <v>109.61</v>
      </c>
      <c r="N3462">
        <v>4.8</v>
      </c>
      <c r="Q3462">
        <v>104.81</v>
      </c>
      <c r="R3462" s="1" t="s">
        <v>7593</v>
      </c>
      <c r="V3462">
        <v>0</v>
      </c>
      <c r="W3462">
        <v>0</v>
      </c>
      <c r="AF3462">
        <v>0</v>
      </c>
      <c r="AG3462">
        <v>0</v>
      </c>
      <c r="AH3462">
        <v>0</v>
      </c>
      <c r="AI3462">
        <v>12</v>
      </c>
      <c r="AJ3462">
        <v>12</v>
      </c>
      <c r="AM3462">
        <v>0</v>
      </c>
      <c r="AN3462">
        <v>111.81</v>
      </c>
      <c r="AP3462">
        <v>41</v>
      </c>
    </row>
    <row r="3463" spans="1:42" x14ac:dyDescent="0.2">
      <c r="A3463" s="1" t="s">
        <v>46</v>
      </c>
      <c r="B3463">
        <v>5</v>
      </c>
      <c r="C3463" s="1" t="s">
        <v>7594</v>
      </c>
      <c r="D3463" s="2">
        <v>45938</v>
      </c>
      <c r="E3463" s="1" t="s">
        <v>7595</v>
      </c>
      <c r="F3463" s="1" t="s">
        <v>49</v>
      </c>
      <c r="G3463" t="s">
        <v>2247</v>
      </c>
      <c r="H3463">
        <v>7</v>
      </c>
      <c r="I3463" t="s">
        <v>49</v>
      </c>
      <c r="J3463">
        <v>125</v>
      </c>
      <c r="K3463" s="1" t="s">
        <v>49</v>
      </c>
      <c r="L3463">
        <v>3</v>
      </c>
      <c r="M3463">
        <v>128.63</v>
      </c>
      <c r="N3463">
        <v>3.3000000000000003</v>
      </c>
      <c r="Q3463">
        <v>125.33</v>
      </c>
      <c r="R3463" s="1" t="s">
        <v>7596</v>
      </c>
      <c r="V3463">
        <v>0</v>
      </c>
      <c r="W3463">
        <v>0</v>
      </c>
      <c r="AF3463">
        <v>0</v>
      </c>
      <c r="AG3463">
        <v>0</v>
      </c>
      <c r="AH3463">
        <v>0</v>
      </c>
      <c r="AI3463">
        <v>12</v>
      </c>
      <c r="AJ3463">
        <v>12</v>
      </c>
      <c r="AM3463">
        <v>0</v>
      </c>
      <c r="AN3463">
        <v>132.32999999999998</v>
      </c>
      <c r="AP3463">
        <v>41</v>
      </c>
    </row>
    <row r="3464" spans="1:42" x14ac:dyDescent="0.2">
      <c r="A3464" s="1" t="s">
        <v>53</v>
      </c>
      <c r="B3464">
        <v>5</v>
      </c>
      <c r="C3464" s="1" t="s">
        <v>7594</v>
      </c>
      <c r="D3464" s="2">
        <v>45938</v>
      </c>
      <c r="E3464" s="1" t="s">
        <v>7595</v>
      </c>
      <c r="F3464" s="1" t="s">
        <v>49</v>
      </c>
      <c r="G3464" t="s">
        <v>2247</v>
      </c>
      <c r="H3464">
        <v>7</v>
      </c>
      <c r="I3464" t="s">
        <v>49</v>
      </c>
      <c r="J3464">
        <v>125</v>
      </c>
      <c r="K3464" s="1" t="s">
        <v>49</v>
      </c>
      <c r="L3464">
        <v>3</v>
      </c>
      <c r="M3464">
        <v>118.30000000000001</v>
      </c>
      <c r="N3464">
        <v>3.3000000000000003</v>
      </c>
      <c r="Q3464">
        <v>115.00000000000001</v>
      </c>
      <c r="R3464" s="1" t="s">
        <v>7596</v>
      </c>
      <c r="V3464">
        <v>0</v>
      </c>
      <c r="W3464">
        <v>0</v>
      </c>
      <c r="AF3464">
        <v>0</v>
      </c>
      <c r="AG3464">
        <v>0</v>
      </c>
      <c r="AH3464">
        <v>0</v>
      </c>
      <c r="AI3464">
        <v>12</v>
      </c>
      <c r="AJ3464">
        <v>12</v>
      </c>
      <c r="AM3464">
        <v>0</v>
      </c>
      <c r="AN3464">
        <v>122</v>
      </c>
      <c r="AP3464">
        <v>41</v>
      </c>
    </row>
    <row r="3465" spans="1:42" x14ac:dyDescent="0.2">
      <c r="A3465" s="1" t="s">
        <v>53</v>
      </c>
      <c r="B3465">
        <v>5</v>
      </c>
      <c r="C3465" s="1" t="s">
        <v>7597</v>
      </c>
      <c r="D3465" s="2">
        <v>45938</v>
      </c>
      <c r="E3465" s="1" t="s">
        <v>7595</v>
      </c>
      <c r="F3465" s="1" t="s">
        <v>49</v>
      </c>
      <c r="G3465" t="s">
        <v>2562</v>
      </c>
      <c r="H3465">
        <v>7</v>
      </c>
      <c r="I3465" t="s">
        <v>49</v>
      </c>
      <c r="J3465">
        <v>375</v>
      </c>
      <c r="K3465" s="1" t="s">
        <v>49</v>
      </c>
      <c r="L3465">
        <v>8</v>
      </c>
      <c r="M3465">
        <v>400.35999999999996</v>
      </c>
      <c r="N3465">
        <v>12</v>
      </c>
      <c r="Q3465">
        <v>388.35999999999996</v>
      </c>
      <c r="R3465" s="1" t="s">
        <v>7724</v>
      </c>
      <c r="V3465">
        <v>0</v>
      </c>
      <c r="W3465">
        <v>0</v>
      </c>
      <c r="AF3465">
        <v>0</v>
      </c>
      <c r="AG3465">
        <v>0</v>
      </c>
      <c r="AH3465">
        <v>0</v>
      </c>
      <c r="AI3465">
        <v>12</v>
      </c>
      <c r="AJ3465">
        <v>12</v>
      </c>
      <c r="AM3465">
        <v>0</v>
      </c>
      <c r="AN3465">
        <v>395.36</v>
      </c>
      <c r="AP3465">
        <v>41</v>
      </c>
    </row>
    <row r="3466" spans="1:42" x14ac:dyDescent="0.2">
      <c r="A3466" s="1" t="s">
        <v>46</v>
      </c>
      <c r="B3466">
        <v>1</v>
      </c>
      <c r="C3466" s="1" t="s">
        <v>7408</v>
      </c>
      <c r="D3466" s="2">
        <v>45939</v>
      </c>
      <c r="E3466" s="1" t="s">
        <v>2155</v>
      </c>
      <c r="F3466" s="1" t="s">
        <v>49</v>
      </c>
      <c r="G3466">
        <v>2.5</v>
      </c>
      <c r="H3466" t="s">
        <v>76</v>
      </c>
      <c r="I3466" t="s">
        <v>49</v>
      </c>
      <c r="J3466">
        <v>1000</v>
      </c>
      <c r="K3466" s="1" t="s">
        <v>49</v>
      </c>
      <c r="L3466">
        <v>13</v>
      </c>
      <c r="M3466">
        <v>127</v>
      </c>
      <c r="N3466">
        <v>2.6</v>
      </c>
      <c r="O3466">
        <v>39</v>
      </c>
      <c r="P3466">
        <v>175</v>
      </c>
      <c r="Q3466">
        <v>124.4</v>
      </c>
      <c r="R3466" s="1" t="s">
        <v>7721</v>
      </c>
      <c r="V3466">
        <v>0</v>
      </c>
      <c r="W3466">
        <v>0</v>
      </c>
      <c r="AF3466">
        <v>0</v>
      </c>
      <c r="AG3466">
        <v>0</v>
      </c>
      <c r="AH3466">
        <v>0</v>
      </c>
      <c r="AI3466">
        <v>12</v>
      </c>
      <c r="AJ3466">
        <v>12</v>
      </c>
      <c r="AL3466">
        <v>2141.5</v>
      </c>
      <c r="AM3466">
        <v>0</v>
      </c>
      <c r="AN3466">
        <v>129.4</v>
      </c>
      <c r="AO3466">
        <v>398</v>
      </c>
      <c r="AP3466">
        <v>41</v>
      </c>
    </row>
    <row r="3467" spans="1:42" x14ac:dyDescent="0.2">
      <c r="A3467" s="1" t="s">
        <v>53</v>
      </c>
      <c r="B3467">
        <v>1</v>
      </c>
      <c r="C3467" s="1" t="s">
        <v>7408</v>
      </c>
      <c r="D3467" s="2">
        <v>45939</v>
      </c>
      <c r="E3467" s="1" t="s">
        <v>2155</v>
      </c>
      <c r="F3467" s="1" t="s">
        <v>49</v>
      </c>
      <c r="G3467">
        <v>2.5</v>
      </c>
      <c r="H3467" t="s">
        <v>76</v>
      </c>
      <c r="I3467" t="s">
        <v>49</v>
      </c>
      <c r="J3467">
        <v>1000</v>
      </c>
      <c r="K3467" s="1" t="s">
        <v>49</v>
      </c>
      <c r="L3467">
        <v>7</v>
      </c>
      <c r="M3467">
        <v>75.91</v>
      </c>
      <c r="N3467">
        <v>1.4000000000000001</v>
      </c>
      <c r="O3467">
        <v>49</v>
      </c>
      <c r="Q3467">
        <v>74.509999999999991</v>
      </c>
      <c r="R3467" s="1" t="s">
        <v>7721</v>
      </c>
      <c r="S3467">
        <v>15</v>
      </c>
      <c r="V3467">
        <v>15</v>
      </c>
      <c r="W3467">
        <v>0.25</v>
      </c>
      <c r="AF3467">
        <v>0</v>
      </c>
      <c r="AG3467">
        <v>0</v>
      </c>
      <c r="AH3467">
        <v>0.25</v>
      </c>
      <c r="AI3467">
        <v>11.75</v>
      </c>
      <c r="AJ3467">
        <v>12</v>
      </c>
      <c r="AM3467">
        <v>0</v>
      </c>
      <c r="AN3467">
        <v>79.509999999999991</v>
      </c>
      <c r="AP3467">
        <v>41</v>
      </c>
    </row>
    <row r="3468" spans="1:42" x14ac:dyDescent="0.2">
      <c r="A3468" s="1" t="s">
        <v>53</v>
      </c>
      <c r="B3468">
        <v>1</v>
      </c>
      <c r="C3468" s="1" t="s">
        <v>7725</v>
      </c>
      <c r="D3468" s="2">
        <v>45939</v>
      </c>
      <c r="E3468" s="1" t="s">
        <v>2155</v>
      </c>
      <c r="F3468" s="1" t="s">
        <v>49</v>
      </c>
      <c r="G3468">
        <v>2</v>
      </c>
      <c r="H3468" t="s">
        <v>76</v>
      </c>
      <c r="I3468" t="s">
        <v>49</v>
      </c>
      <c r="J3468">
        <v>400</v>
      </c>
      <c r="K3468" s="1" t="s">
        <v>49</v>
      </c>
      <c r="L3468">
        <v>5</v>
      </c>
      <c r="M3468">
        <v>50.32</v>
      </c>
      <c r="N3468">
        <v>1</v>
      </c>
      <c r="Q3468">
        <v>49.32</v>
      </c>
      <c r="R3468" s="1" t="s">
        <v>7891</v>
      </c>
      <c r="V3468">
        <v>0</v>
      </c>
      <c r="W3468">
        <v>0</v>
      </c>
      <c r="AF3468">
        <v>0</v>
      </c>
      <c r="AG3468">
        <v>0</v>
      </c>
      <c r="AH3468">
        <v>0</v>
      </c>
      <c r="AI3468">
        <v>12</v>
      </c>
      <c r="AJ3468">
        <v>12</v>
      </c>
      <c r="AM3468">
        <v>0</v>
      </c>
      <c r="AN3468">
        <v>54.32</v>
      </c>
      <c r="AP3468">
        <v>41</v>
      </c>
    </row>
    <row r="3469" spans="1:42" x14ac:dyDescent="0.2">
      <c r="A3469" s="1" t="s">
        <v>46</v>
      </c>
      <c r="B3469">
        <v>2</v>
      </c>
      <c r="C3469" s="1" t="s">
        <v>7590</v>
      </c>
      <c r="D3469" s="2">
        <v>45939</v>
      </c>
      <c r="E3469" s="1" t="s">
        <v>2155</v>
      </c>
      <c r="F3469" s="1" t="s">
        <v>49</v>
      </c>
      <c r="G3469">
        <v>3</v>
      </c>
      <c r="H3469" t="s">
        <v>76</v>
      </c>
      <c r="I3469" t="s">
        <v>49</v>
      </c>
      <c r="J3469">
        <v>400</v>
      </c>
      <c r="K3469" s="1" t="s">
        <v>49</v>
      </c>
      <c r="L3469">
        <v>17</v>
      </c>
      <c r="M3469">
        <v>174.95</v>
      </c>
      <c r="N3469">
        <v>5.0999999999999996</v>
      </c>
      <c r="Q3469">
        <v>169.85</v>
      </c>
      <c r="R3469" s="1" t="s">
        <v>7723</v>
      </c>
      <c r="V3469">
        <v>0</v>
      </c>
      <c r="W3469">
        <v>0</v>
      </c>
      <c r="AF3469">
        <v>0</v>
      </c>
      <c r="AG3469">
        <v>0</v>
      </c>
      <c r="AH3469">
        <v>0</v>
      </c>
      <c r="AI3469">
        <v>12</v>
      </c>
      <c r="AJ3469">
        <v>12</v>
      </c>
      <c r="AM3469">
        <v>0</v>
      </c>
      <c r="AN3469">
        <v>174.85</v>
      </c>
      <c r="AP3469">
        <v>41</v>
      </c>
    </row>
    <row r="3470" spans="1:42" x14ac:dyDescent="0.2">
      <c r="A3470" s="1" t="s">
        <v>53</v>
      </c>
      <c r="B3470">
        <v>2</v>
      </c>
      <c r="C3470" s="1" t="s">
        <v>7590</v>
      </c>
      <c r="D3470" s="2">
        <v>45939</v>
      </c>
      <c r="E3470" s="1" t="s">
        <v>2155</v>
      </c>
      <c r="F3470" s="1" t="s">
        <v>49</v>
      </c>
      <c r="G3470">
        <v>3</v>
      </c>
      <c r="H3470" t="s">
        <v>76</v>
      </c>
      <c r="I3470" t="s">
        <v>49</v>
      </c>
      <c r="J3470">
        <v>400</v>
      </c>
      <c r="K3470" s="1" t="s">
        <v>49</v>
      </c>
      <c r="L3470">
        <v>14</v>
      </c>
      <c r="M3470">
        <v>180.92000000000002</v>
      </c>
      <c r="N3470">
        <v>4.2</v>
      </c>
      <c r="Q3470">
        <v>176.72000000000003</v>
      </c>
      <c r="R3470" s="1" t="s">
        <v>7723</v>
      </c>
      <c r="V3470">
        <v>0</v>
      </c>
      <c r="W3470">
        <v>0</v>
      </c>
      <c r="AF3470">
        <v>0</v>
      </c>
      <c r="AG3470">
        <v>0</v>
      </c>
      <c r="AH3470">
        <v>0</v>
      </c>
      <c r="AI3470">
        <v>12</v>
      </c>
      <c r="AJ3470">
        <v>12</v>
      </c>
      <c r="AM3470">
        <v>0</v>
      </c>
      <c r="AN3470">
        <v>181.72000000000003</v>
      </c>
      <c r="AP3470">
        <v>41</v>
      </c>
    </row>
    <row r="3471" spans="1:42" x14ac:dyDescent="0.2">
      <c r="A3471" s="1" t="s">
        <v>46</v>
      </c>
      <c r="B3471">
        <v>3</v>
      </c>
      <c r="C3471" s="1" t="s">
        <v>7579</v>
      </c>
      <c r="D3471" s="2">
        <v>45939</v>
      </c>
      <c r="E3471" s="1" t="s">
        <v>2155</v>
      </c>
      <c r="F3471" s="1" t="s">
        <v>49</v>
      </c>
      <c r="G3471">
        <v>6</v>
      </c>
      <c r="H3471">
        <v>5</v>
      </c>
      <c r="I3471" t="s">
        <v>49</v>
      </c>
      <c r="J3471">
        <v>1000</v>
      </c>
      <c r="K3471" s="1" t="s">
        <v>49</v>
      </c>
      <c r="L3471">
        <v>10</v>
      </c>
      <c r="M3471">
        <v>283.62</v>
      </c>
      <c r="N3471">
        <v>8</v>
      </c>
      <c r="Q3471">
        <v>275.62</v>
      </c>
      <c r="R3471" s="1" t="s">
        <v>8000</v>
      </c>
      <c r="V3471">
        <v>0</v>
      </c>
      <c r="W3471">
        <v>0</v>
      </c>
      <c r="AF3471">
        <v>0</v>
      </c>
      <c r="AG3471">
        <v>0</v>
      </c>
      <c r="AH3471">
        <v>0</v>
      </c>
      <c r="AI3471">
        <v>12</v>
      </c>
      <c r="AJ3471">
        <v>12</v>
      </c>
      <c r="AM3471">
        <v>0</v>
      </c>
      <c r="AN3471">
        <v>282.62</v>
      </c>
      <c r="AP3471">
        <v>41</v>
      </c>
    </row>
    <row r="3472" spans="1:42" x14ac:dyDescent="0.2">
      <c r="A3472" s="1" t="s">
        <v>53</v>
      </c>
      <c r="B3472">
        <v>3</v>
      </c>
      <c r="C3472" s="1" t="s">
        <v>7726</v>
      </c>
      <c r="D3472" s="2">
        <v>45939</v>
      </c>
      <c r="E3472" s="1" t="s">
        <v>611</v>
      </c>
      <c r="F3472" s="1" t="s">
        <v>49</v>
      </c>
      <c r="G3472" t="s">
        <v>99</v>
      </c>
      <c r="H3472" t="s">
        <v>107</v>
      </c>
      <c r="I3472" t="s">
        <v>49</v>
      </c>
      <c r="J3472">
        <v>900</v>
      </c>
      <c r="K3472" s="1" t="s">
        <v>49</v>
      </c>
      <c r="L3472">
        <v>11</v>
      </c>
      <c r="M3472">
        <v>266.17999999999995</v>
      </c>
      <c r="N3472">
        <v>7.6999999999999993</v>
      </c>
      <c r="Q3472">
        <v>258.47999999999996</v>
      </c>
      <c r="R3472" s="1" t="s">
        <v>7892</v>
      </c>
      <c r="S3472">
        <v>20</v>
      </c>
      <c r="V3472">
        <v>20</v>
      </c>
      <c r="W3472">
        <v>0.33333333333333331</v>
      </c>
      <c r="AF3472">
        <v>0</v>
      </c>
      <c r="AG3472">
        <v>0</v>
      </c>
      <c r="AH3472">
        <v>0.33333333333333331</v>
      </c>
      <c r="AI3472">
        <v>11.666666666666666</v>
      </c>
      <c r="AJ3472">
        <v>12</v>
      </c>
      <c r="AM3472">
        <v>0</v>
      </c>
      <c r="AN3472">
        <v>265.47999999999996</v>
      </c>
      <c r="AP3472">
        <v>41</v>
      </c>
    </row>
    <row r="3473" spans="1:42" x14ac:dyDescent="0.2">
      <c r="A3473" s="1" t="s">
        <v>53</v>
      </c>
      <c r="B3473">
        <v>3</v>
      </c>
      <c r="C3473" s="1" t="s">
        <v>7579</v>
      </c>
      <c r="D3473" s="2">
        <v>45939</v>
      </c>
      <c r="E3473" s="1" t="s">
        <v>2155</v>
      </c>
      <c r="F3473" s="1" t="s">
        <v>49</v>
      </c>
      <c r="G3473">
        <v>6</v>
      </c>
      <c r="H3473">
        <v>5</v>
      </c>
      <c r="I3473" t="s">
        <v>49</v>
      </c>
      <c r="J3473">
        <v>1000</v>
      </c>
      <c r="K3473" s="1" t="s">
        <v>49</v>
      </c>
      <c r="L3473">
        <v>1</v>
      </c>
      <c r="M3473">
        <v>19.39</v>
      </c>
      <c r="N3473">
        <v>0.6</v>
      </c>
      <c r="Q3473">
        <v>18.79</v>
      </c>
      <c r="R3473" s="1" t="s">
        <v>8000</v>
      </c>
      <c r="V3473">
        <v>0</v>
      </c>
      <c r="W3473">
        <v>0</v>
      </c>
      <c r="AF3473">
        <v>0</v>
      </c>
      <c r="AG3473">
        <v>0</v>
      </c>
      <c r="AH3473">
        <v>0</v>
      </c>
      <c r="AI3473">
        <v>12</v>
      </c>
      <c r="AJ3473">
        <v>12</v>
      </c>
      <c r="AM3473">
        <v>0</v>
      </c>
      <c r="AN3473">
        <v>25.79</v>
      </c>
      <c r="AP3473">
        <v>41</v>
      </c>
    </row>
    <row r="3474" spans="1:42" x14ac:dyDescent="0.2">
      <c r="A3474" s="1" t="s">
        <v>46</v>
      </c>
      <c r="B3474">
        <v>4</v>
      </c>
      <c r="C3474" s="1" t="s">
        <v>7578</v>
      </c>
      <c r="D3474" s="2">
        <v>45939</v>
      </c>
      <c r="E3474" s="1" t="s">
        <v>2490</v>
      </c>
      <c r="F3474" s="1" t="s">
        <v>49</v>
      </c>
      <c r="G3474">
        <v>17</v>
      </c>
      <c r="H3474" t="s">
        <v>76</v>
      </c>
      <c r="I3474" t="s">
        <v>49</v>
      </c>
      <c r="J3474">
        <v>5000</v>
      </c>
      <c r="K3474" s="1" t="s">
        <v>49</v>
      </c>
      <c r="L3474">
        <v>3</v>
      </c>
      <c r="M3474">
        <v>169.82</v>
      </c>
      <c r="N3474">
        <v>2.0999999999999996</v>
      </c>
      <c r="Q3474">
        <v>167.72</v>
      </c>
      <c r="R3474" s="1" t="s">
        <v>7890</v>
      </c>
      <c r="V3474">
        <v>0</v>
      </c>
      <c r="W3474">
        <v>0</v>
      </c>
      <c r="AF3474">
        <v>0</v>
      </c>
      <c r="AG3474">
        <v>0</v>
      </c>
      <c r="AH3474">
        <v>0</v>
      </c>
      <c r="AI3474">
        <v>12</v>
      </c>
      <c r="AJ3474">
        <v>12</v>
      </c>
      <c r="AM3474">
        <v>0</v>
      </c>
      <c r="AN3474">
        <v>174.72</v>
      </c>
      <c r="AP3474">
        <v>41</v>
      </c>
    </row>
    <row r="3475" spans="1:42" x14ac:dyDescent="0.2">
      <c r="A3475" s="1" t="s">
        <v>46</v>
      </c>
      <c r="B3475">
        <v>4</v>
      </c>
      <c r="C3475" s="1" t="s">
        <v>7717</v>
      </c>
      <c r="D3475" s="2">
        <v>45939</v>
      </c>
      <c r="E3475" s="1" t="s">
        <v>7595</v>
      </c>
      <c r="F3475" s="1" t="s">
        <v>49</v>
      </c>
      <c r="G3475" t="s">
        <v>7719</v>
      </c>
      <c r="H3475">
        <v>7</v>
      </c>
      <c r="I3475" t="s">
        <v>49</v>
      </c>
      <c r="J3475">
        <v>375</v>
      </c>
      <c r="K3475" s="1" t="s">
        <v>49</v>
      </c>
      <c r="L3475">
        <v>12</v>
      </c>
      <c r="M3475">
        <v>683.52</v>
      </c>
      <c r="N3475">
        <v>24.599999999999998</v>
      </c>
      <c r="Q3475">
        <v>658.92</v>
      </c>
      <c r="R3475" s="1" t="s">
        <v>7727</v>
      </c>
      <c r="V3475">
        <v>0</v>
      </c>
      <c r="W3475">
        <v>0</v>
      </c>
      <c r="AF3475">
        <v>0</v>
      </c>
      <c r="AG3475">
        <v>0</v>
      </c>
      <c r="AH3475">
        <v>0</v>
      </c>
      <c r="AI3475">
        <v>12</v>
      </c>
      <c r="AJ3475">
        <v>12</v>
      </c>
      <c r="AM3475">
        <v>0</v>
      </c>
      <c r="AN3475">
        <v>665.92</v>
      </c>
      <c r="AP3475">
        <v>41</v>
      </c>
    </row>
    <row r="3476" spans="1:42" x14ac:dyDescent="0.2">
      <c r="A3476" s="1" t="s">
        <v>53</v>
      </c>
      <c r="B3476">
        <v>4</v>
      </c>
      <c r="C3476" s="1" t="s">
        <v>7717</v>
      </c>
      <c r="D3476" s="2">
        <v>45939</v>
      </c>
      <c r="E3476" s="1" t="s">
        <v>7595</v>
      </c>
      <c r="F3476" s="1" t="s">
        <v>49</v>
      </c>
      <c r="G3476" t="s">
        <v>7719</v>
      </c>
      <c r="H3476">
        <v>7</v>
      </c>
      <c r="I3476" t="s">
        <v>49</v>
      </c>
      <c r="J3476">
        <v>375</v>
      </c>
      <c r="K3476" s="1" t="s">
        <v>49</v>
      </c>
      <c r="L3476">
        <v>5</v>
      </c>
      <c r="M3476">
        <v>280.58</v>
      </c>
      <c r="N3476">
        <v>8.5</v>
      </c>
      <c r="Q3476">
        <v>272.08</v>
      </c>
      <c r="R3476" s="1" t="s">
        <v>7727</v>
      </c>
      <c r="S3476">
        <v>8</v>
      </c>
      <c r="V3476">
        <v>8</v>
      </c>
      <c r="W3476">
        <v>0.13333333333333333</v>
      </c>
      <c r="Z3476">
        <v>30</v>
      </c>
      <c r="AF3476">
        <v>30</v>
      </c>
      <c r="AG3476">
        <v>0.5</v>
      </c>
      <c r="AH3476">
        <v>0.6333333333333333</v>
      </c>
      <c r="AI3476">
        <v>11.366666666666667</v>
      </c>
      <c r="AJ3476">
        <v>12</v>
      </c>
      <c r="AM3476">
        <v>0</v>
      </c>
      <c r="AN3476">
        <v>279.08</v>
      </c>
      <c r="AP3476">
        <v>41</v>
      </c>
    </row>
    <row r="3477" spans="1:42" x14ac:dyDescent="0.2">
      <c r="A3477" s="1" t="s">
        <v>53</v>
      </c>
      <c r="B3477">
        <v>4</v>
      </c>
      <c r="C3477" s="1" t="s">
        <v>7728</v>
      </c>
      <c r="D3477" s="2">
        <v>45939</v>
      </c>
      <c r="E3477" s="1" t="s">
        <v>629</v>
      </c>
      <c r="F3477" s="1" t="s">
        <v>49</v>
      </c>
      <c r="G3477">
        <v>22</v>
      </c>
      <c r="H3477" t="s">
        <v>167</v>
      </c>
      <c r="I3477" t="s">
        <v>49</v>
      </c>
      <c r="J3477">
        <v>200</v>
      </c>
      <c r="K3477" s="1" t="s">
        <v>49</v>
      </c>
      <c r="L3477">
        <v>7</v>
      </c>
      <c r="M3477">
        <v>390.64</v>
      </c>
      <c r="N3477">
        <v>15.400000000000002</v>
      </c>
      <c r="Q3477">
        <v>375.24</v>
      </c>
      <c r="R3477" s="1" t="s">
        <v>7729</v>
      </c>
      <c r="S3477">
        <v>8</v>
      </c>
      <c r="V3477">
        <v>8</v>
      </c>
      <c r="W3477">
        <v>0.13333333333333333</v>
      </c>
      <c r="AF3477">
        <v>0</v>
      </c>
      <c r="AG3477">
        <v>0</v>
      </c>
      <c r="AH3477">
        <v>0.13333333333333333</v>
      </c>
      <c r="AI3477">
        <v>11.866666666666667</v>
      </c>
      <c r="AJ3477">
        <v>12</v>
      </c>
      <c r="AM3477">
        <v>0</v>
      </c>
      <c r="AN3477">
        <v>382.24</v>
      </c>
      <c r="AP3477">
        <v>41</v>
      </c>
    </row>
    <row r="3478" spans="1:42" x14ac:dyDescent="0.2">
      <c r="A3478" s="1" t="s">
        <v>53</v>
      </c>
      <c r="B3478">
        <v>4</v>
      </c>
      <c r="C3478" s="1" t="s">
        <v>7711</v>
      </c>
      <c r="D3478" s="2">
        <v>45939</v>
      </c>
      <c r="E3478" s="1" t="s">
        <v>7595</v>
      </c>
      <c r="F3478" s="1" t="s">
        <v>49</v>
      </c>
      <c r="G3478" t="s">
        <v>6390</v>
      </c>
      <c r="H3478">
        <v>4</v>
      </c>
      <c r="I3478" t="s">
        <v>49</v>
      </c>
      <c r="J3478">
        <v>50</v>
      </c>
      <c r="K3478" s="1" t="s">
        <v>49</v>
      </c>
      <c r="L3478">
        <v>1</v>
      </c>
      <c r="M3478">
        <v>54.88</v>
      </c>
      <c r="N3478">
        <v>2.2000000000000002</v>
      </c>
      <c r="Q3478">
        <v>52.68</v>
      </c>
      <c r="R3478" s="1" t="s">
        <v>7730</v>
      </c>
      <c r="V3478">
        <v>0</v>
      </c>
      <c r="W3478">
        <v>0</v>
      </c>
      <c r="AF3478">
        <v>0</v>
      </c>
      <c r="AG3478">
        <v>0</v>
      </c>
      <c r="AH3478">
        <v>0</v>
      </c>
      <c r="AI3478">
        <v>12</v>
      </c>
      <c r="AJ3478">
        <v>12</v>
      </c>
      <c r="AM3478">
        <v>0</v>
      </c>
      <c r="AN3478">
        <v>59.68</v>
      </c>
      <c r="AP3478">
        <v>41</v>
      </c>
    </row>
    <row r="3479" spans="1:42" x14ac:dyDescent="0.2">
      <c r="A3479" s="1" t="s">
        <v>53</v>
      </c>
      <c r="B3479">
        <v>4</v>
      </c>
      <c r="C3479" s="1" t="s">
        <v>7731</v>
      </c>
      <c r="D3479" s="2">
        <v>45939</v>
      </c>
      <c r="E3479" s="1" t="s">
        <v>7732</v>
      </c>
      <c r="F3479" s="1" t="s">
        <v>49</v>
      </c>
      <c r="G3479">
        <v>26</v>
      </c>
      <c r="H3479" t="s">
        <v>76</v>
      </c>
      <c r="I3479" t="s">
        <v>49</v>
      </c>
      <c r="J3479">
        <v>100</v>
      </c>
      <c r="K3479" s="1" t="s">
        <v>49</v>
      </c>
      <c r="L3479">
        <v>1</v>
      </c>
      <c r="M3479">
        <v>35.83</v>
      </c>
      <c r="N3479">
        <v>2.6</v>
      </c>
      <c r="Q3479">
        <v>33.229999999999997</v>
      </c>
      <c r="R3479" s="1" t="s">
        <v>7733</v>
      </c>
      <c r="V3479">
        <v>0</v>
      </c>
      <c r="W3479">
        <v>0</v>
      </c>
      <c r="AF3479">
        <v>0</v>
      </c>
      <c r="AG3479">
        <v>0</v>
      </c>
      <c r="AH3479">
        <v>0</v>
      </c>
      <c r="AI3479">
        <v>12</v>
      </c>
      <c r="AJ3479">
        <v>12</v>
      </c>
      <c r="AM3479">
        <v>0</v>
      </c>
      <c r="AN3479">
        <v>40.229999999999997</v>
      </c>
      <c r="AP3479">
        <v>41</v>
      </c>
    </row>
    <row r="3480" spans="1:42" x14ac:dyDescent="0.2">
      <c r="A3480" s="1" t="s">
        <v>46</v>
      </c>
      <c r="B3480">
        <v>5</v>
      </c>
      <c r="C3480" s="1" t="s">
        <v>7597</v>
      </c>
      <c r="D3480" s="2">
        <v>45939</v>
      </c>
      <c r="E3480" s="1" t="s">
        <v>7595</v>
      </c>
      <c r="F3480" s="1" t="s">
        <v>49</v>
      </c>
      <c r="G3480" t="s">
        <v>2562</v>
      </c>
      <c r="H3480">
        <v>7</v>
      </c>
      <c r="I3480" t="s">
        <v>49</v>
      </c>
      <c r="J3480">
        <v>375</v>
      </c>
      <c r="K3480" s="1" t="s">
        <v>49</v>
      </c>
      <c r="L3480">
        <v>8</v>
      </c>
      <c r="M3480">
        <v>433.5</v>
      </c>
      <c r="N3480">
        <v>12</v>
      </c>
      <c r="Q3480">
        <v>421.5</v>
      </c>
      <c r="R3480" s="1" t="s">
        <v>7724</v>
      </c>
      <c r="V3480">
        <v>0</v>
      </c>
      <c r="W3480">
        <v>0</v>
      </c>
      <c r="Z3480">
        <v>50</v>
      </c>
      <c r="AD3480">
        <v>40</v>
      </c>
      <c r="AF3480">
        <v>90</v>
      </c>
      <c r="AG3480">
        <v>1.5</v>
      </c>
      <c r="AH3480">
        <v>1.5</v>
      </c>
      <c r="AI3480">
        <v>10.5</v>
      </c>
      <c r="AJ3480">
        <v>12</v>
      </c>
      <c r="AM3480">
        <v>0</v>
      </c>
      <c r="AN3480">
        <v>428.5</v>
      </c>
      <c r="AP3480">
        <v>41</v>
      </c>
    </row>
    <row r="3481" spans="1:42" x14ac:dyDescent="0.2">
      <c r="A3481" s="1" t="s">
        <v>46</v>
      </c>
      <c r="B3481">
        <v>5</v>
      </c>
      <c r="C3481" s="1" t="s">
        <v>7715</v>
      </c>
      <c r="D3481" s="2">
        <v>45939</v>
      </c>
      <c r="E3481" s="1" t="s">
        <v>7595</v>
      </c>
      <c r="F3481" s="1" t="s">
        <v>49</v>
      </c>
      <c r="G3481" t="s">
        <v>7714</v>
      </c>
      <c r="H3481">
        <v>7</v>
      </c>
      <c r="I3481" t="s">
        <v>49</v>
      </c>
      <c r="J3481">
        <v>250</v>
      </c>
      <c r="K3481" s="1" t="s">
        <v>49</v>
      </c>
      <c r="L3481">
        <v>1</v>
      </c>
      <c r="M3481">
        <v>25.1</v>
      </c>
      <c r="N3481">
        <v>2.35</v>
      </c>
      <c r="Q3481">
        <v>22.75</v>
      </c>
      <c r="R3481" s="1" t="s">
        <v>7734</v>
      </c>
      <c r="V3481">
        <v>0</v>
      </c>
      <c r="W3481">
        <v>0</v>
      </c>
      <c r="AF3481">
        <v>0</v>
      </c>
      <c r="AG3481">
        <v>0</v>
      </c>
      <c r="AH3481">
        <v>0</v>
      </c>
      <c r="AI3481">
        <v>12</v>
      </c>
      <c r="AJ3481">
        <v>12</v>
      </c>
      <c r="AM3481">
        <v>0</v>
      </c>
      <c r="AN3481">
        <v>29.75</v>
      </c>
      <c r="AP3481">
        <v>41</v>
      </c>
    </row>
    <row r="3482" spans="1:42" x14ac:dyDescent="0.2">
      <c r="A3482" s="1" t="s">
        <v>46</v>
      </c>
      <c r="B3482">
        <v>5</v>
      </c>
      <c r="C3482" s="1" t="s">
        <v>7735</v>
      </c>
      <c r="D3482" s="2">
        <v>45939</v>
      </c>
      <c r="E3482" s="1" t="s">
        <v>7595</v>
      </c>
      <c r="F3482" s="1" t="s">
        <v>49</v>
      </c>
      <c r="G3482" t="s">
        <v>2493</v>
      </c>
      <c r="H3482">
        <v>7</v>
      </c>
      <c r="I3482" t="s">
        <v>49</v>
      </c>
      <c r="J3482">
        <v>250</v>
      </c>
      <c r="K3482" s="1" t="s">
        <v>49</v>
      </c>
      <c r="L3482">
        <v>3</v>
      </c>
      <c r="M3482">
        <v>158.21</v>
      </c>
      <c r="N3482">
        <v>3.9000000000000004</v>
      </c>
      <c r="Q3482">
        <v>154.31</v>
      </c>
      <c r="R3482" s="1" t="s">
        <v>7736</v>
      </c>
      <c r="V3482">
        <v>0</v>
      </c>
      <c r="W3482">
        <v>0</v>
      </c>
      <c r="AF3482">
        <v>0</v>
      </c>
      <c r="AG3482">
        <v>0</v>
      </c>
      <c r="AH3482">
        <v>0</v>
      </c>
      <c r="AI3482">
        <v>12</v>
      </c>
      <c r="AJ3482">
        <v>12</v>
      </c>
      <c r="AM3482">
        <v>0</v>
      </c>
      <c r="AN3482">
        <v>161.31</v>
      </c>
      <c r="AP3482">
        <v>41</v>
      </c>
    </row>
    <row r="3483" spans="1:42" x14ac:dyDescent="0.2">
      <c r="A3483" s="1" t="s">
        <v>46</v>
      </c>
      <c r="B3483">
        <v>5</v>
      </c>
      <c r="C3483" s="1" t="s">
        <v>2706</v>
      </c>
      <c r="D3483" s="2">
        <v>45939</v>
      </c>
      <c r="E3483" s="1" t="s">
        <v>2155</v>
      </c>
      <c r="F3483" s="1" t="s">
        <v>49</v>
      </c>
      <c r="G3483">
        <v>18</v>
      </c>
      <c r="H3483">
        <v>5</v>
      </c>
      <c r="I3483" t="s">
        <v>49</v>
      </c>
      <c r="J3483">
        <v>500</v>
      </c>
      <c r="K3483" s="1" t="s">
        <v>49</v>
      </c>
      <c r="L3483">
        <v>1</v>
      </c>
      <c r="M3483">
        <v>12.12</v>
      </c>
      <c r="N3483">
        <v>2.2000000000000002</v>
      </c>
      <c r="Q3483">
        <v>9.9199999999999982</v>
      </c>
      <c r="R3483" s="1" t="s">
        <v>7737</v>
      </c>
      <c r="V3483">
        <v>0</v>
      </c>
      <c r="W3483">
        <v>0</v>
      </c>
      <c r="AF3483">
        <v>0</v>
      </c>
      <c r="AG3483">
        <v>0</v>
      </c>
      <c r="AH3483">
        <v>0</v>
      </c>
      <c r="AI3483">
        <v>12</v>
      </c>
      <c r="AJ3483">
        <v>12</v>
      </c>
      <c r="AM3483">
        <v>0</v>
      </c>
      <c r="AN3483">
        <v>16.919999999999998</v>
      </c>
      <c r="AP3483">
        <v>41</v>
      </c>
    </row>
    <row r="3484" spans="1:42" x14ac:dyDescent="0.2">
      <c r="A3484" s="1" t="s">
        <v>53</v>
      </c>
      <c r="B3484">
        <v>5</v>
      </c>
      <c r="C3484" s="1" t="s">
        <v>7735</v>
      </c>
      <c r="D3484" s="2">
        <v>45939</v>
      </c>
      <c r="E3484" s="1" t="s">
        <v>7595</v>
      </c>
      <c r="F3484" s="1" t="s">
        <v>49</v>
      </c>
      <c r="G3484" t="s">
        <v>2493</v>
      </c>
      <c r="H3484">
        <v>7</v>
      </c>
      <c r="I3484" t="s">
        <v>49</v>
      </c>
      <c r="J3484">
        <v>250</v>
      </c>
      <c r="K3484" s="1" t="s">
        <v>49</v>
      </c>
      <c r="L3484">
        <v>5</v>
      </c>
      <c r="M3484">
        <v>262.55</v>
      </c>
      <c r="N3484">
        <v>6.5</v>
      </c>
      <c r="Q3484">
        <v>256.05</v>
      </c>
      <c r="R3484" s="1" t="s">
        <v>7736</v>
      </c>
      <c r="S3484">
        <v>50</v>
      </c>
      <c r="V3484">
        <v>50</v>
      </c>
      <c r="W3484">
        <v>0.83333333333333348</v>
      </c>
      <c r="AF3484">
        <v>0</v>
      </c>
      <c r="AG3484">
        <v>0</v>
      </c>
      <c r="AH3484">
        <v>0.83333333333333348</v>
      </c>
      <c r="AI3484">
        <v>11.166666666666666</v>
      </c>
      <c r="AJ3484">
        <v>12</v>
      </c>
      <c r="AM3484">
        <v>0</v>
      </c>
      <c r="AN3484">
        <v>263.05</v>
      </c>
      <c r="AP3484">
        <v>41</v>
      </c>
    </row>
    <row r="3485" spans="1:42" x14ac:dyDescent="0.2">
      <c r="A3485" s="1" t="s">
        <v>53</v>
      </c>
      <c r="B3485">
        <v>5</v>
      </c>
      <c r="C3485" s="1" t="s">
        <v>7578</v>
      </c>
      <c r="D3485" s="2">
        <v>45939</v>
      </c>
      <c r="E3485" s="1" t="s">
        <v>2490</v>
      </c>
      <c r="F3485" s="1" t="s">
        <v>49</v>
      </c>
      <c r="G3485">
        <v>17</v>
      </c>
      <c r="H3485" t="s">
        <v>76</v>
      </c>
      <c r="I3485" t="s">
        <v>49</v>
      </c>
      <c r="J3485">
        <v>5000</v>
      </c>
      <c r="K3485" s="1" t="s">
        <v>49</v>
      </c>
      <c r="L3485">
        <v>3</v>
      </c>
      <c r="M3485">
        <v>131.88</v>
      </c>
      <c r="N3485">
        <v>5.0999999999999996</v>
      </c>
      <c r="Q3485">
        <v>126.78</v>
      </c>
      <c r="R3485" s="1" t="s">
        <v>7890</v>
      </c>
      <c r="V3485">
        <v>0</v>
      </c>
      <c r="W3485">
        <v>0</v>
      </c>
      <c r="AF3485">
        <v>0</v>
      </c>
      <c r="AG3485">
        <v>0</v>
      </c>
      <c r="AH3485">
        <v>0</v>
      </c>
      <c r="AI3485">
        <v>12</v>
      </c>
      <c r="AJ3485">
        <v>12</v>
      </c>
      <c r="AM3485">
        <v>0</v>
      </c>
      <c r="AN3485">
        <v>133.78</v>
      </c>
      <c r="AP3485">
        <v>41</v>
      </c>
    </row>
    <row r="3486" spans="1:42" x14ac:dyDescent="0.2">
      <c r="A3486" s="1" t="s">
        <v>53</v>
      </c>
      <c r="B3486">
        <v>5</v>
      </c>
      <c r="C3486" s="1" t="s">
        <v>7738</v>
      </c>
      <c r="D3486" s="2">
        <v>45939</v>
      </c>
      <c r="E3486" s="1" t="s">
        <v>7739</v>
      </c>
      <c r="F3486" s="1" t="s">
        <v>49</v>
      </c>
      <c r="G3486" t="s">
        <v>2243</v>
      </c>
      <c r="H3486">
        <v>13</v>
      </c>
      <c r="I3486" t="s">
        <v>49</v>
      </c>
      <c r="J3486">
        <v>100</v>
      </c>
      <c r="K3486" s="1" t="s">
        <v>49</v>
      </c>
      <c r="L3486">
        <v>4</v>
      </c>
      <c r="M3486">
        <v>119</v>
      </c>
      <c r="N3486">
        <v>5.6</v>
      </c>
      <c r="Q3486">
        <v>113.4</v>
      </c>
      <c r="R3486" s="1" t="s">
        <v>7740</v>
      </c>
      <c r="V3486">
        <v>0</v>
      </c>
      <c r="W3486">
        <v>0</v>
      </c>
      <c r="AF3486">
        <v>0</v>
      </c>
      <c r="AG3486">
        <v>0</v>
      </c>
      <c r="AH3486">
        <v>0</v>
      </c>
      <c r="AI3486">
        <v>12</v>
      </c>
      <c r="AJ3486">
        <v>12</v>
      </c>
      <c r="AM3486">
        <v>0</v>
      </c>
      <c r="AN3486">
        <v>120.4</v>
      </c>
      <c r="AP3486">
        <v>41</v>
      </c>
    </row>
    <row r="3487" spans="1:42" x14ac:dyDescent="0.2">
      <c r="A3487" s="1" t="s">
        <v>46</v>
      </c>
      <c r="B3487">
        <v>1</v>
      </c>
      <c r="C3487" s="1" t="s">
        <v>7725</v>
      </c>
      <c r="D3487" s="2">
        <v>45940</v>
      </c>
      <c r="E3487" s="1" t="s">
        <v>2155</v>
      </c>
      <c r="F3487" s="1" t="s">
        <v>49</v>
      </c>
      <c r="G3487">
        <v>2</v>
      </c>
      <c r="H3487" t="s">
        <v>76</v>
      </c>
      <c r="I3487" t="s">
        <v>49</v>
      </c>
      <c r="J3487">
        <v>400</v>
      </c>
      <c r="K3487" s="1" t="s">
        <v>49</v>
      </c>
      <c r="L3487">
        <v>12</v>
      </c>
      <c r="M3487">
        <v>110.4</v>
      </c>
      <c r="N3487">
        <v>2.4000000000000004</v>
      </c>
      <c r="O3487">
        <v>33.5</v>
      </c>
      <c r="P3487">
        <v>81</v>
      </c>
      <c r="Q3487">
        <v>108</v>
      </c>
      <c r="R3487" s="1" t="s">
        <v>7891</v>
      </c>
      <c r="V3487">
        <v>0</v>
      </c>
      <c r="W3487">
        <v>0</v>
      </c>
      <c r="AF3487">
        <v>0</v>
      </c>
      <c r="AG3487">
        <v>0</v>
      </c>
      <c r="AH3487">
        <v>0</v>
      </c>
      <c r="AI3487">
        <v>12</v>
      </c>
      <c r="AJ3487">
        <v>12</v>
      </c>
      <c r="AL3487">
        <v>2009</v>
      </c>
      <c r="AM3487">
        <v>0</v>
      </c>
      <c r="AN3487">
        <v>113</v>
      </c>
      <c r="AO3487">
        <v>398</v>
      </c>
      <c r="AP3487">
        <v>41</v>
      </c>
    </row>
    <row r="3488" spans="1:42" x14ac:dyDescent="0.2">
      <c r="A3488" s="1" t="s">
        <v>53</v>
      </c>
      <c r="B3488">
        <v>1</v>
      </c>
      <c r="C3488" s="1" t="s">
        <v>7725</v>
      </c>
      <c r="D3488" s="2">
        <v>45940</v>
      </c>
      <c r="E3488" s="1" t="s">
        <v>2155</v>
      </c>
      <c r="F3488" s="1" t="s">
        <v>49</v>
      </c>
      <c r="G3488">
        <v>2</v>
      </c>
      <c r="H3488" t="s">
        <v>76</v>
      </c>
      <c r="I3488" t="s">
        <v>49</v>
      </c>
      <c r="J3488">
        <v>400</v>
      </c>
      <c r="K3488" s="1" t="s">
        <v>49</v>
      </c>
      <c r="L3488">
        <v>12</v>
      </c>
      <c r="M3488">
        <v>124.26</v>
      </c>
      <c r="N3488">
        <v>2.4000000000000004</v>
      </c>
      <c r="O3488">
        <v>27.5</v>
      </c>
      <c r="Q3488">
        <v>121.86</v>
      </c>
      <c r="R3488" s="1" t="s">
        <v>7891</v>
      </c>
      <c r="V3488">
        <v>0</v>
      </c>
      <c r="W3488">
        <v>0</v>
      </c>
      <c r="AF3488">
        <v>0</v>
      </c>
      <c r="AG3488">
        <v>0</v>
      </c>
      <c r="AH3488">
        <v>0</v>
      </c>
      <c r="AI3488">
        <v>12</v>
      </c>
      <c r="AJ3488">
        <v>12</v>
      </c>
      <c r="AM3488">
        <v>0</v>
      </c>
      <c r="AN3488">
        <v>126.86</v>
      </c>
      <c r="AP3488">
        <v>41</v>
      </c>
    </row>
    <row r="3489" spans="1:42" x14ac:dyDescent="0.2">
      <c r="A3489" s="1" t="s">
        <v>46</v>
      </c>
      <c r="B3489">
        <v>2</v>
      </c>
      <c r="C3489" s="1" t="s">
        <v>7590</v>
      </c>
      <c r="D3489" s="2">
        <v>45940</v>
      </c>
      <c r="E3489" s="1" t="s">
        <v>2155</v>
      </c>
      <c r="F3489" s="1" t="s">
        <v>49</v>
      </c>
      <c r="G3489">
        <v>3</v>
      </c>
      <c r="H3489" t="s">
        <v>76</v>
      </c>
      <c r="I3489" t="s">
        <v>49</v>
      </c>
      <c r="J3489">
        <v>400</v>
      </c>
      <c r="K3489" s="1" t="s">
        <v>49</v>
      </c>
      <c r="L3489">
        <v>12</v>
      </c>
      <c r="M3489">
        <v>126.96000000000001</v>
      </c>
      <c r="N3489">
        <v>3.5999999999999996</v>
      </c>
      <c r="Q3489">
        <v>123.36000000000001</v>
      </c>
      <c r="R3489" s="1" t="s">
        <v>7723</v>
      </c>
      <c r="V3489">
        <v>0</v>
      </c>
      <c r="W3489">
        <v>0</v>
      </c>
      <c r="AF3489">
        <v>0</v>
      </c>
      <c r="AG3489">
        <v>0</v>
      </c>
      <c r="AH3489">
        <v>0</v>
      </c>
      <c r="AI3489">
        <v>12</v>
      </c>
      <c r="AJ3489">
        <v>12</v>
      </c>
      <c r="AM3489">
        <v>0</v>
      </c>
      <c r="AN3489">
        <v>128.36000000000001</v>
      </c>
      <c r="AP3489">
        <v>41</v>
      </c>
    </row>
    <row r="3490" spans="1:42" x14ac:dyDescent="0.2">
      <c r="A3490" s="1" t="s">
        <v>46</v>
      </c>
      <c r="B3490">
        <v>3</v>
      </c>
      <c r="C3490" s="1" t="s">
        <v>7726</v>
      </c>
      <c r="D3490" s="2">
        <v>45940</v>
      </c>
      <c r="E3490" s="1" t="s">
        <v>611</v>
      </c>
      <c r="F3490" s="1" t="s">
        <v>49</v>
      </c>
      <c r="G3490" t="s">
        <v>99</v>
      </c>
      <c r="H3490" t="s">
        <v>107</v>
      </c>
      <c r="I3490" t="s">
        <v>49</v>
      </c>
      <c r="J3490">
        <v>900</v>
      </c>
      <c r="K3490" s="1" t="s">
        <v>49</v>
      </c>
      <c r="L3490">
        <v>11</v>
      </c>
      <c r="M3490">
        <v>293.74</v>
      </c>
      <c r="N3490">
        <v>11</v>
      </c>
      <c r="Q3490">
        <v>282.74</v>
      </c>
      <c r="R3490" s="1" t="s">
        <v>7892</v>
      </c>
      <c r="V3490">
        <v>0</v>
      </c>
      <c r="W3490">
        <v>0</v>
      </c>
      <c r="AF3490">
        <v>0</v>
      </c>
      <c r="AG3490">
        <v>0</v>
      </c>
      <c r="AH3490">
        <v>0</v>
      </c>
      <c r="AI3490">
        <v>12</v>
      </c>
      <c r="AJ3490">
        <v>12</v>
      </c>
      <c r="AM3490">
        <v>0</v>
      </c>
      <c r="AN3490">
        <v>289.74</v>
      </c>
      <c r="AP3490">
        <v>41</v>
      </c>
    </row>
    <row r="3491" spans="1:42" x14ac:dyDescent="0.2">
      <c r="A3491" s="1" t="s">
        <v>53</v>
      </c>
      <c r="B3491">
        <v>3</v>
      </c>
      <c r="C3491" s="1" t="s">
        <v>7726</v>
      </c>
      <c r="D3491" s="2">
        <v>45940</v>
      </c>
      <c r="E3491" s="1" t="s">
        <v>611</v>
      </c>
      <c r="F3491" s="1" t="s">
        <v>49</v>
      </c>
      <c r="G3491" t="s">
        <v>99</v>
      </c>
      <c r="H3491" t="s">
        <v>107</v>
      </c>
      <c r="I3491" t="s">
        <v>49</v>
      </c>
      <c r="J3491">
        <v>900</v>
      </c>
      <c r="K3491" s="1" t="s">
        <v>49</v>
      </c>
      <c r="L3491">
        <v>12</v>
      </c>
      <c r="M3491">
        <v>297.95999999999998</v>
      </c>
      <c r="N3491">
        <v>11</v>
      </c>
      <c r="Q3491">
        <v>286.95999999999998</v>
      </c>
      <c r="R3491" s="1" t="s">
        <v>7892</v>
      </c>
      <c r="V3491">
        <v>0</v>
      </c>
      <c r="W3491">
        <v>0</v>
      </c>
      <c r="AF3491">
        <v>0</v>
      </c>
      <c r="AG3491">
        <v>0</v>
      </c>
      <c r="AH3491">
        <v>0</v>
      </c>
      <c r="AI3491">
        <v>12</v>
      </c>
      <c r="AJ3491">
        <v>12</v>
      </c>
      <c r="AM3491">
        <v>0</v>
      </c>
      <c r="AN3491">
        <v>293.95999999999998</v>
      </c>
      <c r="AP3491">
        <v>41</v>
      </c>
    </row>
    <row r="3492" spans="1:42" x14ac:dyDescent="0.2">
      <c r="A3492" s="1" t="s">
        <v>46</v>
      </c>
      <c r="B3492">
        <v>4</v>
      </c>
      <c r="C3492" s="1" t="s">
        <v>7731</v>
      </c>
      <c r="D3492" s="2">
        <v>45940</v>
      </c>
      <c r="E3492" s="1" t="s">
        <v>7732</v>
      </c>
      <c r="F3492" s="1" t="s">
        <v>49</v>
      </c>
      <c r="G3492">
        <v>26</v>
      </c>
      <c r="H3492" t="s">
        <v>76</v>
      </c>
      <c r="I3492" t="s">
        <v>49</v>
      </c>
      <c r="J3492">
        <v>100</v>
      </c>
      <c r="K3492" s="1" t="s">
        <v>49</v>
      </c>
      <c r="L3492">
        <v>1</v>
      </c>
      <c r="M3492">
        <v>68.41</v>
      </c>
      <c r="N3492">
        <v>3.2</v>
      </c>
      <c r="Q3492">
        <v>65.209999999999994</v>
      </c>
      <c r="R3492" s="1" t="s">
        <v>7733</v>
      </c>
      <c r="S3492">
        <v>20</v>
      </c>
      <c r="V3492">
        <v>20</v>
      </c>
      <c r="W3492">
        <v>0.33333333333333331</v>
      </c>
      <c r="AF3492">
        <v>0</v>
      </c>
      <c r="AG3492">
        <v>0</v>
      </c>
      <c r="AH3492">
        <v>0.33333333333333331</v>
      </c>
      <c r="AI3492">
        <v>11.666666666666666</v>
      </c>
      <c r="AJ3492">
        <v>12</v>
      </c>
      <c r="AM3492">
        <v>0</v>
      </c>
      <c r="AN3492">
        <v>72.209999999999994</v>
      </c>
      <c r="AP3492">
        <v>41</v>
      </c>
    </row>
    <row r="3493" spans="1:42" x14ac:dyDescent="0.2">
      <c r="A3493" s="1" t="s">
        <v>46</v>
      </c>
      <c r="B3493">
        <v>4</v>
      </c>
      <c r="C3493" s="1" t="s">
        <v>2706</v>
      </c>
      <c r="D3493" s="2">
        <v>45940</v>
      </c>
      <c r="E3493" s="1" t="s">
        <v>2155</v>
      </c>
      <c r="F3493" s="1" t="s">
        <v>49</v>
      </c>
      <c r="G3493">
        <v>18</v>
      </c>
      <c r="H3493">
        <v>5</v>
      </c>
      <c r="I3493" t="s">
        <v>49</v>
      </c>
      <c r="J3493">
        <v>500</v>
      </c>
      <c r="K3493" s="1" t="s">
        <v>49</v>
      </c>
      <c r="L3493">
        <v>8</v>
      </c>
      <c r="M3493">
        <v>504.66999999999996</v>
      </c>
      <c r="N3493">
        <v>16.25</v>
      </c>
      <c r="Q3493">
        <v>488.41999999999996</v>
      </c>
      <c r="R3493" s="1" t="s">
        <v>7737</v>
      </c>
      <c r="S3493">
        <v>20</v>
      </c>
      <c r="V3493">
        <v>20</v>
      </c>
      <c r="W3493">
        <v>0.33333333333333331</v>
      </c>
      <c r="AF3493">
        <v>0</v>
      </c>
      <c r="AG3493">
        <v>0</v>
      </c>
      <c r="AH3493">
        <v>0.33333333333333331</v>
      </c>
      <c r="AI3493">
        <v>11.666666666666666</v>
      </c>
      <c r="AJ3493">
        <v>12</v>
      </c>
      <c r="AM3493">
        <v>0</v>
      </c>
      <c r="AN3493">
        <v>495.42</v>
      </c>
      <c r="AP3493">
        <v>41</v>
      </c>
    </row>
    <row r="3494" spans="1:42" x14ac:dyDescent="0.2">
      <c r="A3494" s="1" t="s">
        <v>46</v>
      </c>
      <c r="B3494">
        <v>4</v>
      </c>
      <c r="C3494" s="1" t="s">
        <v>7715</v>
      </c>
      <c r="D3494" s="2">
        <v>45940</v>
      </c>
      <c r="E3494" s="1" t="s">
        <v>7595</v>
      </c>
      <c r="F3494" s="1" t="s">
        <v>49</v>
      </c>
      <c r="G3494" t="s">
        <v>7714</v>
      </c>
      <c r="H3494">
        <v>7</v>
      </c>
      <c r="I3494" t="s">
        <v>49</v>
      </c>
      <c r="J3494">
        <v>250</v>
      </c>
      <c r="K3494" s="1" t="s">
        <v>49</v>
      </c>
      <c r="L3494">
        <v>3</v>
      </c>
      <c r="M3494">
        <v>180.32999999999998</v>
      </c>
      <c r="N3494">
        <v>6.5</v>
      </c>
      <c r="Q3494">
        <v>173.82999999999998</v>
      </c>
      <c r="R3494" s="1" t="s">
        <v>7734</v>
      </c>
      <c r="V3494">
        <v>0</v>
      </c>
      <c r="W3494">
        <v>0</v>
      </c>
      <c r="AF3494">
        <v>0</v>
      </c>
      <c r="AG3494">
        <v>0</v>
      </c>
      <c r="AH3494">
        <v>0</v>
      </c>
      <c r="AI3494">
        <v>12</v>
      </c>
      <c r="AJ3494">
        <v>12</v>
      </c>
      <c r="AM3494">
        <v>0</v>
      </c>
      <c r="AN3494">
        <v>180.83</v>
      </c>
      <c r="AP3494">
        <v>41</v>
      </c>
    </row>
    <row r="3495" spans="1:42" x14ac:dyDescent="0.2">
      <c r="A3495" s="1" t="s">
        <v>53</v>
      </c>
      <c r="B3495">
        <v>4</v>
      </c>
      <c r="C3495" s="1" t="s">
        <v>7715</v>
      </c>
      <c r="D3495" s="2">
        <v>45940</v>
      </c>
      <c r="E3495" s="1" t="s">
        <v>7595</v>
      </c>
      <c r="F3495" s="1" t="s">
        <v>49</v>
      </c>
      <c r="G3495" t="s">
        <v>7714</v>
      </c>
      <c r="H3495">
        <v>7</v>
      </c>
      <c r="I3495" t="s">
        <v>49</v>
      </c>
      <c r="J3495">
        <v>250</v>
      </c>
      <c r="K3495" s="1" t="s">
        <v>49</v>
      </c>
      <c r="L3495">
        <v>4</v>
      </c>
      <c r="M3495">
        <v>241.35</v>
      </c>
      <c r="N3495">
        <v>7.6</v>
      </c>
      <c r="Q3495">
        <v>233.75</v>
      </c>
      <c r="R3495" s="1" t="s">
        <v>7734</v>
      </c>
      <c r="S3495">
        <v>25</v>
      </c>
      <c r="V3495">
        <v>25</v>
      </c>
      <c r="W3495">
        <v>0.41666666666666674</v>
      </c>
      <c r="AE3495">
        <v>30</v>
      </c>
      <c r="AF3495">
        <v>30</v>
      </c>
      <c r="AG3495">
        <v>0.5</v>
      </c>
      <c r="AH3495">
        <v>0.91666666666666674</v>
      </c>
      <c r="AI3495">
        <v>11.083333333333334</v>
      </c>
      <c r="AJ3495">
        <v>12</v>
      </c>
      <c r="AM3495">
        <v>0</v>
      </c>
      <c r="AN3495">
        <v>240.75</v>
      </c>
      <c r="AP3495">
        <v>41</v>
      </c>
    </row>
    <row r="3496" spans="1:42" x14ac:dyDescent="0.2">
      <c r="A3496" s="1" t="s">
        <v>53</v>
      </c>
      <c r="B3496">
        <v>4</v>
      </c>
      <c r="C3496" s="1" t="s">
        <v>7741</v>
      </c>
      <c r="D3496" s="2">
        <v>45940</v>
      </c>
      <c r="E3496" s="1" t="s">
        <v>625</v>
      </c>
      <c r="F3496" s="1" t="s">
        <v>49</v>
      </c>
      <c r="G3496">
        <v>16.2</v>
      </c>
      <c r="H3496" t="s">
        <v>51</v>
      </c>
      <c r="I3496" t="s">
        <v>49</v>
      </c>
      <c r="J3496">
        <v>2000</v>
      </c>
      <c r="K3496" s="1" t="s">
        <v>49</v>
      </c>
      <c r="L3496">
        <v>10</v>
      </c>
      <c r="M3496">
        <v>449.63</v>
      </c>
      <c r="N3496">
        <v>16</v>
      </c>
      <c r="Q3496">
        <v>433.63</v>
      </c>
      <c r="R3496" s="1" t="s">
        <v>7893</v>
      </c>
      <c r="V3496">
        <v>0</v>
      </c>
      <c r="W3496">
        <v>0</v>
      </c>
      <c r="AF3496">
        <v>0</v>
      </c>
      <c r="AG3496">
        <v>0</v>
      </c>
      <c r="AH3496">
        <v>0</v>
      </c>
      <c r="AI3496">
        <v>12</v>
      </c>
      <c r="AJ3496">
        <v>12</v>
      </c>
      <c r="AM3496">
        <v>0</v>
      </c>
      <c r="AN3496">
        <v>440.63</v>
      </c>
      <c r="AP3496">
        <v>41</v>
      </c>
    </row>
    <row r="3497" spans="1:42" x14ac:dyDescent="0.2">
      <c r="A3497" s="1" t="s">
        <v>53</v>
      </c>
      <c r="B3497">
        <v>4</v>
      </c>
      <c r="C3497" s="1" t="s">
        <v>2340</v>
      </c>
      <c r="D3497" s="2">
        <v>45940</v>
      </c>
      <c r="E3497" s="1" t="s">
        <v>2155</v>
      </c>
      <c r="F3497" s="1" t="s">
        <v>49</v>
      </c>
      <c r="G3497">
        <v>16</v>
      </c>
      <c r="H3497">
        <v>5</v>
      </c>
      <c r="I3497" t="s">
        <v>49</v>
      </c>
      <c r="J3497">
        <v>500</v>
      </c>
      <c r="K3497" s="1" t="s">
        <v>49</v>
      </c>
      <c r="L3497">
        <v>1</v>
      </c>
      <c r="M3497">
        <v>46.21</v>
      </c>
      <c r="N3497">
        <v>1.6</v>
      </c>
      <c r="Q3497">
        <v>44.61</v>
      </c>
      <c r="R3497" s="1" t="s">
        <v>7722</v>
      </c>
      <c r="V3497">
        <v>0</v>
      </c>
      <c r="W3497">
        <v>0</v>
      </c>
      <c r="AF3497">
        <v>0</v>
      </c>
      <c r="AG3497">
        <v>0</v>
      </c>
      <c r="AH3497">
        <v>0</v>
      </c>
      <c r="AI3497">
        <v>12</v>
      </c>
      <c r="AJ3497">
        <v>12</v>
      </c>
      <c r="AM3497">
        <v>0</v>
      </c>
      <c r="AN3497">
        <v>51.61</v>
      </c>
      <c r="AP3497">
        <v>41</v>
      </c>
    </row>
    <row r="3498" spans="1:42" x14ac:dyDescent="0.2">
      <c r="A3498" s="1" t="s">
        <v>46</v>
      </c>
      <c r="B3498">
        <v>5</v>
      </c>
      <c r="C3498" s="1" t="s">
        <v>7578</v>
      </c>
      <c r="D3498" s="2">
        <v>45940</v>
      </c>
      <c r="E3498" s="1" t="s">
        <v>2490</v>
      </c>
      <c r="F3498" s="1" t="s">
        <v>49</v>
      </c>
      <c r="G3498">
        <v>17</v>
      </c>
      <c r="H3498" t="s">
        <v>76</v>
      </c>
      <c r="I3498" t="s">
        <v>49</v>
      </c>
      <c r="J3498">
        <v>5000</v>
      </c>
      <c r="K3498" s="1" t="s">
        <v>49</v>
      </c>
      <c r="L3498">
        <v>11</v>
      </c>
      <c r="M3498">
        <v>645.68999999999994</v>
      </c>
      <c r="N3498">
        <v>18.7</v>
      </c>
      <c r="Q3498">
        <v>626.9899999999999</v>
      </c>
      <c r="R3498" s="1" t="s">
        <v>7890</v>
      </c>
      <c r="V3498">
        <v>0</v>
      </c>
      <c r="W3498">
        <v>0</v>
      </c>
      <c r="AF3498">
        <v>0</v>
      </c>
      <c r="AG3498">
        <v>0</v>
      </c>
      <c r="AH3498">
        <v>0</v>
      </c>
      <c r="AI3498">
        <v>12</v>
      </c>
      <c r="AJ3498">
        <v>12</v>
      </c>
      <c r="AM3498">
        <v>0</v>
      </c>
      <c r="AN3498">
        <v>633.9899999999999</v>
      </c>
      <c r="AP3498">
        <v>41</v>
      </c>
    </row>
    <row r="3499" spans="1:42" x14ac:dyDescent="0.2">
      <c r="A3499" s="1" t="s">
        <v>53</v>
      </c>
      <c r="B3499">
        <v>5</v>
      </c>
      <c r="C3499" s="1" t="s">
        <v>7578</v>
      </c>
      <c r="D3499" s="2">
        <v>45940</v>
      </c>
      <c r="E3499" s="1" t="s">
        <v>2490</v>
      </c>
      <c r="F3499" s="1" t="s">
        <v>49</v>
      </c>
      <c r="G3499">
        <v>17</v>
      </c>
      <c r="H3499" t="s">
        <v>76</v>
      </c>
      <c r="I3499" t="s">
        <v>49</v>
      </c>
      <c r="J3499">
        <v>5000</v>
      </c>
      <c r="K3499" s="1" t="s">
        <v>49</v>
      </c>
      <c r="L3499">
        <v>11</v>
      </c>
      <c r="M3499">
        <v>591.62</v>
      </c>
      <c r="N3499">
        <v>18.7</v>
      </c>
      <c r="Q3499">
        <v>572.91999999999996</v>
      </c>
      <c r="R3499" s="1" t="s">
        <v>7890</v>
      </c>
      <c r="V3499">
        <v>0</v>
      </c>
      <c r="W3499">
        <v>0</v>
      </c>
      <c r="Y3499">
        <v>25</v>
      </c>
      <c r="AF3499">
        <v>25</v>
      </c>
      <c r="AG3499">
        <v>0.41666666666666674</v>
      </c>
      <c r="AH3499">
        <v>0.41666666666666674</v>
      </c>
      <c r="AI3499">
        <v>11.583333333333334</v>
      </c>
      <c r="AJ3499">
        <v>12</v>
      </c>
      <c r="AM3499">
        <v>0</v>
      </c>
      <c r="AN3499">
        <v>579.91999999999996</v>
      </c>
      <c r="AP3499">
        <v>41</v>
      </c>
    </row>
    <row r="3500" spans="1:42" x14ac:dyDescent="0.2">
      <c r="A3500" s="1" t="s">
        <v>46</v>
      </c>
      <c r="B3500">
        <v>1</v>
      </c>
      <c r="C3500" s="1" t="s">
        <v>7725</v>
      </c>
      <c r="D3500" s="2">
        <v>45941</v>
      </c>
      <c r="E3500" s="1" t="s">
        <v>2155</v>
      </c>
      <c r="F3500" s="1" t="s">
        <v>49</v>
      </c>
      <c r="G3500">
        <v>2</v>
      </c>
      <c r="H3500" t="s">
        <v>76</v>
      </c>
      <c r="I3500" t="s">
        <v>49</v>
      </c>
      <c r="J3500">
        <v>400</v>
      </c>
      <c r="K3500" s="1" t="s">
        <v>49</v>
      </c>
      <c r="L3500">
        <v>13</v>
      </c>
      <c r="M3500">
        <v>128.71</v>
      </c>
      <c r="N3500">
        <v>2.6</v>
      </c>
      <c r="O3500">
        <v>28.5</v>
      </c>
      <c r="Q3500">
        <v>126.11000000000001</v>
      </c>
      <c r="R3500" s="1" t="s">
        <v>7891</v>
      </c>
      <c r="V3500">
        <v>0</v>
      </c>
      <c r="W3500">
        <v>0</v>
      </c>
      <c r="AF3500">
        <v>0</v>
      </c>
      <c r="AG3500">
        <v>0</v>
      </c>
      <c r="AH3500">
        <v>0</v>
      </c>
      <c r="AI3500">
        <v>12</v>
      </c>
      <c r="AJ3500">
        <v>12</v>
      </c>
      <c r="AL3500">
        <v>1625</v>
      </c>
      <c r="AM3500">
        <v>0</v>
      </c>
      <c r="AN3500">
        <v>131.11000000000001</v>
      </c>
      <c r="AO3500">
        <v>398</v>
      </c>
      <c r="AP3500">
        <v>41</v>
      </c>
    </row>
    <row r="3501" spans="1:42" x14ac:dyDescent="0.2">
      <c r="A3501" s="1" t="s">
        <v>53</v>
      </c>
      <c r="B3501">
        <v>1</v>
      </c>
      <c r="C3501" s="1" t="s">
        <v>7725</v>
      </c>
      <c r="D3501" s="2">
        <v>45941</v>
      </c>
      <c r="E3501" s="1" t="s">
        <v>2155</v>
      </c>
      <c r="F3501" s="1" t="s">
        <v>49</v>
      </c>
      <c r="G3501">
        <v>2</v>
      </c>
      <c r="H3501" t="s">
        <v>76</v>
      </c>
      <c r="I3501" t="s">
        <v>49</v>
      </c>
      <c r="J3501">
        <v>400</v>
      </c>
      <c r="K3501" s="1" t="s">
        <v>49</v>
      </c>
      <c r="L3501">
        <v>8</v>
      </c>
      <c r="M3501">
        <v>84.99</v>
      </c>
      <c r="N3501">
        <v>1.6</v>
      </c>
      <c r="O3501">
        <v>18.5</v>
      </c>
      <c r="Q3501">
        <v>83.39</v>
      </c>
      <c r="R3501" s="1" t="s">
        <v>7891</v>
      </c>
      <c r="V3501">
        <v>0</v>
      </c>
      <c r="W3501">
        <v>0</v>
      </c>
      <c r="AF3501">
        <v>0</v>
      </c>
      <c r="AG3501">
        <v>0</v>
      </c>
      <c r="AH3501">
        <v>0</v>
      </c>
      <c r="AI3501">
        <v>12</v>
      </c>
      <c r="AJ3501">
        <v>12</v>
      </c>
      <c r="AM3501">
        <v>0</v>
      </c>
      <c r="AN3501">
        <v>88.39</v>
      </c>
      <c r="AP3501">
        <v>41</v>
      </c>
    </row>
    <row r="3502" spans="1:42" x14ac:dyDescent="0.2">
      <c r="A3502" s="1" t="s">
        <v>46</v>
      </c>
      <c r="B3502">
        <v>3</v>
      </c>
      <c r="C3502" s="1" t="s">
        <v>7726</v>
      </c>
      <c r="D3502" s="2">
        <v>45941</v>
      </c>
      <c r="E3502" s="1" t="s">
        <v>611</v>
      </c>
      <c r="F3502" s="1" t="s">
        <v>49</v>
      </c>
      <c r="G3502" t="s">
        <v>99</v>
      </c>
      <c r="H3502" t="s">
        <v>107</v>
      </c>
      <c r="I3502" t="s">
        <v>49</v>
      </c>
      <c r="J3502">
        <v>900</v>
      </c>
      <c r="K3502" s="1" t="s">
        <v>49</v>
      </c>
      <c r="L3502">
        <v>4</v>
      </c>
      <c r="M3502">
        <v>122.12</v>
      </c>
      <c r="N3502">
        <v>2.8</v>
      </c>
      <c r="Q3502">
        <v>119.32000000000001</v>
      </c>
      <c r="R3502" s="1" t="s">
        <v>7892</v>
      </c>
      <c r="S3502">
        <v>30</v>
      </c>
      <c r="V3502">
        <v>30</v>
      </c>
      <c r="W3502">
        <v>0.5</v>
      </c>
      <c r="AF3502">
        <v>0</v>
      </c>
      <c r="AG3502">
        <v>0</v>
      </c>
      <c r="AH3502">
        <v>0.5</v>
      </c>
      <c r="AI3502">
        <v>11.5</v>
      </c>
      <c r="AJ3502">
        <v>12</v>
      </c>
      <c r="AM3502">
        <v>0</v>
      </c>
      <c r="AN3502">
        <v>126.32</v>
      </c>
      <c r="AP3502">
        <v>41</v>
      </c>
    </row>
    <row r="3503" spans="1:42" x14ac:dyDescent="0.2">
      <c r="A3503" s="1" t="s">
        <v>46</v>
      </c>
      <c r="B3503">
        <v>3</v>
      </c>
      <c r="C3503" s="1" t="s">
        <v>7894</v>
      </c>
      <c r="D3503" s="2">
        <v>45941</v>
      </c>
      <c r="E3503" s="1" t="s">
        <v>611</v>
      </c>
      <c r="F3503" s="1" t="s">
        <v>49</v>
      </c>
      <c r="G3503" t="s">
        <v>2323</v>
      </c>
      <c r="H3503" t="s">
        <v>107</v>
      </c>
      <c r="I3503" t="s">
        <v>49</v>
      </c>
      <c r="J3503">
        <v>150</v>
      </c>
      <c r="K3503" s="1" t="s">
        <v>49</v>
      </c>
      <c r="L3503">
        <v>5</v>
      </c>
      <c r="M3503">
        <v>159.64000000000001</v>
      </c>
      <c r="N3503">
        <v>4.5</v>
      </c>
      <c r="Q3503">
        <v>155.14000000000001</v>
      </c>
      <c r="R3503" s="1" t="s">
        <v>7895</v>
      </c>
      <c r="V3503">
        <v>0</v>
      </c>
      <c r="W3503">
        <v>0</v>
      </c>
      <c r="AF3503">
        <v>0</v>
      </c>
      <c r="AG3503">
        <v>0</v>
      </c>
      <c r="AH3503">
        <v>0</v>
      </c>
      <c r="AI3503">
        <v>12</v>
      </c>
      <c r="AJ3503">
        <v>12</v>
      </c>
      <c r="AM3503">
        <v>0</v>
      </c>
      <c r="AN3503">
        <v>162.13999999999999</v>
      </c>
      <c r="AP3503">
        <v>41</v>
      </c>
    </row>
    <row r="3504" spans="1:42" x14ac:dyDescent="0.2">
      <c r="A3504" s="1" t="s">
        <v>53</v>
      </c>
      <c r="B3504">
        <v>3</v>
      </c>
      <c r="C3504" s="1" t="s">
        <v>7896</v>
      </c>
      <c r="D3504" s="2">
        <v>45941</v>
      </c>
      <c r="E3504" s="1" t="s">
        <v>2155</v>
      </c>
      <c r="F3504" s="1" t="s">
        <v>49</v>
      </c>
      <c r="G3504">
        <v>6</v>
      </c>
      <c r="H3504">
        <v>5</v>
      </c>
      <c r="I3504" t="s">
        <v>49</v>
      </c>
      <c r="J3504">
        <v>1000</v>
      </c>
      <c r="K3504" s="1" t="s">
        <v>49</v>
      </c>
      <c r="L3504">
        <v>6</v>
      </c>
      <c r="M3504">
        <v>191.26</v>
      </c>
      <c r="N3504">
        <v>3.5999999999999996</v>
      </c>
      <c r="Q3504">
        <v>187.66</v>
      </c>
      <c r="R3504" s="1" t="s">
        <v>7897</v>
      </c>
      <c r="V3504">
        <v>0</v>
      </c>
      <c r="W3504">
        <v>0</v>
      </c>
      <c r="Z3504">
        <v>150</v>
      </c>
      <c r="AF3504">
        <v>150</v>
      </c>
      <c r="AG3504">
        <v>2.5</v>
      </c>
      <c r="AH3504">
        <v>2.5</v>
      </c>
      <c r="AI3504">
        <v>9.5</v>
      </c>
      <c r="AJ3504">
        <v>12</v>
      </c>
      <c r="AM3504">
        <v>0</v>
      </c>
      <c r="AN3504">
        <v>194.66</v>
      </c>
      <c r="AP3504">
        <v>41</v>
      </c>
    </row>
    <row r="3505" spans="1:42" x14ac:dyDescent="0.2">
      <c r="A3505" s="1" t="s">
        <v>46</v>
      </c>
      <c r="B3505">
        <v>4</v>
      </c>
      <c r="C3505" s="1" t="s">
        <v>7741</v>
      </c>
      <c r="D3505" s="2">
        <v>45941</v>
      </c>
      <c r="E3505" s="1" t="s">
        <v>625</v>
      </c>
      <c r="F3505" s="1" t="s">
        <v>49</v>
      </c>
      <c r="G3505">
        <v>16.2</v>
      </c>
      <c r="H3505" t="s">
        <v>51</v>
      </c>
      <c r="I3505" t="s">
        <v>49</v>
      </c>
      <c r="J3505">
        <v>2000</v>
      </c>
      <c r="K3505" s="1" t="s">
        <v>49</v>
      </c>
      <c r="L3505">
        <v>13</v>
      </c>
      <c r="M3505">
        <v>691.6</v>
      </c>
      <c r="N3505">
        <v>24.05</v>
      </c>
      <c r="Q3505">
        <v>667.55000000000007</v>
      </c>
      <c r="R3505" s="1" t="s">
        <v>7893</v>
      </c>
      <c r="V3505">
        <v>0</v>
      </c>
      <c r="W3505">
        <v>0</v>
      </c>
      <c r="AF3505">
        <v>0</v>
      </c>
      <c r="AG3505">
        <v>0</v>
      </c>
      <c r="AH3505">
        <v>0</v>
      </c>
      <c r="AI3505">
        <v>12</v>
      </c>
      <c r="AJ3505">
        <v>12</v>
      </c>
      <c r="AM3505">
        <v>0</v>
      </c>
      <c r="AN3505">
        <v>674.55000000000007</v>
      </c>
      <c r="AP3505">
        <v>41</v>
      </c>
    </row>
    <row r="3506" spans="1:42" x14ac:dyDescent="0.2">
      <c r="A3506" s="1" t="s">
        <v>53</v>
      </c>
      <c r="B3506">
        <v>4</v>
      </c>
      <c r="C3506" s="1" t="s">
        <v>7741</v>
      </c>
      <c r="D3506" s="2">
        <v>45941</v>
      </c>
      <c r="E3506" s="1" t="s">
        <v>625</v>
      </c>
      <c r="F3506" s="1" t="s">
        <v>49</v>
      </c>
      <c r="G3506">
        <v>16.2</v>
      </c>
      <c r="H3506" t="s">
        <v>51</v>
      </c>
      <c r="I3506" t="s">
        <v>49</v>
      </c>
      <c r="J3506">
        <v>2000</v>
      </c>
      <c r="K3506" s="1" t="s">
        <v>49</v>
      </c>
      <c r="L3506">
        <v>9</v>
      </c>
      <c r="M3506">
        <v>504.90000000000009</v>
      </c>
      <c r="N3506">
        <v>14.4</v>
      </c>
      <c r="Q3506">
        <v>490.50000000000011</v>
      </c>
      <c r="R3506" s="1" t="s">
        <v>7893</v>
      </c>
      <c r="V3506">
        <v>0</v>
      </c>
      <c r="W3506">
        <v>0</v>
      </c>
      <c r="Z3506">
        <v>120</v>
      </c>
      <c r="AF3506">
        <v>120</v>
      </c>
      <c r="AG3506">
        <v>2</v>
      </c>
      <c r="AH3506">
        <v>2</v>
      </c>
      <c r="AI3506">
        <v>10</v>
      </c>
      <c r="AJ3506">
        <v>12</v>
      </c>
      <c r="AM3506">
        <v>0</v>
      </c>
      <c r="AN3506">
        <v>497.50000000000006</v>
      </c>
      <c r="AP3506">
        <v>41</v>
      </c>
    </row>
    <row r="3507" spans="1:42" x14ac:dyDescent="0.2">
      <c r="A3507" s="1" t="s">
        <v>46</v>
      </c>
      <c r="B3507">
        <v>5</v>
      </c>
      <c r="C3507" s="1" t="s">
        <v>7578</v>
      </c>
      <c r="D3507" s="2">
        <v>45941</v>
      </c>
      <c r="E3507" s="1" t="s">
        <v>2490</v>
      </c>
      <c r="F3507" s="1" t="s">
        <v>49</v>
      </c>
      <c r="G3507">
        <v>17</v>
      </c>
      <c r="H3507" t="s">
        <v>76</v>
      </c>
      <c r="I3507" t="s">
        <v>49</v>
      </c>
      <c r="J3507">
        <v>5000</v>
      </c>
      <c r="K3507" s="1" t="s">
        <v>49</v>
      </c>
      <c r="L3507">
        <v>10</v>
      </c>
      <c r="M3507">
        <v>589.41000000000008</v>
      </c>
      <c r="N3507">
        <v>17</v>
      </c>
      <c r="Q3507">
        <v>572.41000000000008</v>
      </c>
      <c r="R3507" s="1" t="s">
        <v>7890</v>
      </c>
      <c r="V3507">
        <v>0</v>
      </c>
      <c r="W3507">
        <v>0</v>
      </c>
      <c r="AF3507">
        <v>0</v>
      </c>
      <c r="AG3507">
        <v>0</v>
      </c>
      <c r="AH3507">
        <v>0</v>
      </c>
      <c r="AI3507">
        <v>12</v>
      </c>
      <c r="AJ3507">
        <v>12</v>
      </c>
      <c r="AM3507">
        <v>0</v>
      </c>
      <c r="AN3507">
        <v>579.41000000000008</v>
      </c>
      <c r="AP3507">
        <v>41</v>
      </c>
    </row>
    <row r="3508" spans="1:42" x14ac:dyDescent="0.2">
      <c r="A3508" s="1" t="s">
        <v>53</v>
      </c>
      <c r="B3508">
        <v>5</v>
      </c>
      <c r="C3508" s="1" t="s">
        <v>7578</v>
      </c>
      <c r="D3508" s="2">
        <v>45941</v>
      </c>
      <c r="E3508" s="1" t="s">
        <v>2490</v>
      </c>
      <c r="F3508" s="1" t="s">
        <v>49</v>
      </c>
      <c r="G3508">
        <v>17</v>
      </c>
      <c r="H3508" t="s">
        <v>76</v>
      </c>
      <c r="I3508" t="s">
        <v>49</v>
      </c>
      <c r="J3508">
        <v>5000</v>
      </c>
      <c r="K3508" s="1" t="s">
        <v>49</v>
      </c>
      <c r="L3508">
        <v>8</v>
      </c>
      <c r="M3508">
        <v>448.51</v>
      </c>
      <c r="N3508">
        <v>13.6</v>
      </c>
      <c r="Q3508">
        <v>434.90999999999997</v>
      </c>
      <c r="R3508" s="1" t="s">
        <v>7890</v>
      </c>
      <c r="V3508">
        <v>0</v>
      </c>
      <c r="W3508">
        <v>0</v>
      </c>
      <c r="AF3508">
        <v>0</v>
      </c>
      <c r="AG3508">
        <v>0</v>
      </c>
      <c r="AH3508">
        <v>0</v>
      </c>
      <c r="AI3508">
        <v>12</v>
      </c>
      <c r="AJ3508">
        <v>12</v>
      </c>
      <c r="AM3508">
        <v>0</v>
      </c>
      <c r="AN3508">
        <v>441.91</v>
      </c>
      <c r="AP3508">
        <v>41</v>
      </c>
    </row>
    <row r="3509" spans="1:42" x14ac:dyDescent="0.2">
      <c r="A3509" s="1"/>
      <c r="C3509" s="1"/>
      <c r="D3509" s="2">
        <v>45942</v>
      </c>
      <c r="E3509" s="1" t="s">
        <v>6324</v>
      </c>
      <c r="F3509" s="1"/>
      <c r="K3509" s="1" t="s">
        <v>49</v>
      </c>
      <c r="Q3509">
        <v>0</v>
      </c>
      <c r="R3509" s="1" t="s">
        <v>1346</v>
      </c>
      <c r="AL3509">
        <v>88</v>
      </c>
      <c r="AO3509">
        <v>398</v>
      </c>
      <c r="AP3509">
        <v>42</v>
      </c>
    </row>
    <row r="3510" spans="1:42" x14ac:dyDescent="0.2">
      <c r="A3510" s="1" t="s">
        <v>46</v>
      </c>
      <c r="B3510">
        <v>5</v>
      </c>
      <c r="C3510" s="1" t="s">
        <v>7578</v>
      </c>
      <c r="D3510" s="2">
        <v>45943</v>
      </c>
      <c r="E3510" s="1" t="s">
        <v>2490</v>
      </c>
      <c r="F3510" s="1" t="s">
        <v>49</v>
      </c>
      <c r="G3510">
        <v>17</v>
      </c>
      <c r="H3510" t="s">
        <v>76</v>
      </c>
      <c r="I3510" t="s">
        <v>49</v>
      </c>
      <c r="J3510">
        <v>5000</v>
      </c>
      <c r="K3510" s="1" t="s">
        <v>49</v>
      </c>
      <c r="L3510">
        <v>7</v>
      </c>
      <c r="M3510">
        <v>394.5</v>
      </c>
      <c r="N3510">
        <v>11.9</v>
      </c>
      <c r="O3510">
        <v>28.5</v>
      </c>
      <c r="Q3510">
        <v>382.6</v>
      </c>
      <c r="R3510" s="1" t="s">
        <v>7890</v>
      </c>
      <c r="U3510">
        <v>210</v>
      </c>
      <c r="V3510">
        <v>210</v>
      </c>
      <c r="W3510">
        <v>3.5</v>
      </c>
      <c r="AF3510">
        <v>0</v>
      </c>
      <c r="AG3510">
        <v>0</v>
      </c>
      <c r="AH3510">
        <v>3.5</v>
      </c>
      <c r="AI3510">
        <v>8.5</v>
      </c>
      <c r="AJ3510">
        <v>12</v>
      </c>
      <c r="AL3510">
        <v>1414</v>
      </c>
      <c r="AM3510">
        <v>0</v>
      </c>
      <c r="AN3510">
        <v>392.6</v>
      </c>
      <c r="AO3510">
        <v>398</v>
      </c>
      <c r="AP3510">
        <v>42</v>
      </c>
    </row>
    <row r="3511" spans="1:42" x14ac:dyDescent="0.2">
      <c r="A3511" s="1" t="s">
        <v>53</v>
      </c>
      <c r="B3511">
        <v>5</v>
      </c>
      <c r="C3511" s="1" t="s">
        <v>7578</v>
      </c>
      <c r="D3511" s="2">
        <v>45943</v>
      </c>
      <c r="E3511" s="1" t="s">
        <v>2490</v>
      </c>
      <c r="F3511" s="1" t="s">
        <v>49</v>
      </c>
      <c r="G3511">
        <v>17</v>
      </c>
      <c r="H3511" t="s">
        <v>76</v>
      </c>
      <c r="I3511" t="s">
        <v>49</v>
      </c>
      <c r="J3511">
        <v>5000</v>
      </c>
      <c r="K3511" s="1" t="s">
        <v>49</v>
      </c>
      <c r="L3511">
        <v>1</v>
      </c>
      <c r="M3511">
        <v>69.44</v>
      </c>
      <c r="N3511">
        <v>1.7</v>
      </c>
      <c r="O3511">
        <v>27.5</v>
      </c>
      <c r="Q3511">
        <v>67.739999999999995</v>
      </c>
      <c r="R3511" s="1" t="s">
        <v>7890</v>
      </c>
      <c r="S3511">
        <v>23</v>
      </c>
      <c r="V3511">
        <v>23</v>
      </c>
      <c r="W3511">
        <v>0.38333333333333336</v>
      </c>
      <c r="AF3511">
        <v>0</v>
      </c>
      <c r="AG3511">
        <v>0</v>
      </c>
      <c r="AH3511">
        <v>0.38333333333333336</v>
      </c>
      <c r="AI3511">
        <v>11.616666666666667</v>
      </c>
      <c r="AJ3511">
        <v>12</v>
      </c>
      <c r="AM3511">
        <v>0</v>
      </c>
      <c r="AN3511">
        <v>77.739999999999995</v>
      </c>
      <c r="AP3511">
        <v>42</v>
      </c>
    </row>
    <row r="3512" spans="1:42" x14ac:dyDescent="0.2">
      <c r="A3512" s="1" t="s">
        <v>53</v>
      </c>
      <c r="B3512">
        <v>5</v>
      </c>
      <c r="C3512" s="1" t="s">
        <v>7898</v>
      </c>
      <c r="D3512" s="2">
        <v>45943</v>
      </c>
      <c r="E3512" s="1" t="s">
        <v>7460</v>
      </c>
      <c r="F3512" s="1" t="s">
        <v>49</v>
      </c>
      <c r="G3512">
        <v>13</v>
      </c>
      <c r="H3512">
        <v>4</v>
      </c>
      <c r="I3512" t="s">
        <v>49</v>
      </c>
      <c r="J3512">
        <v>100</v>
      </c>
      <c r="K3512" s="1" t="s">
        <v>49</v>
      </c>
      <c r="L3512">
        <v>2</v>
      </c>
      <c r="M3512">
        <v>111.03999999999999</v>
      </c>
      <c r="N3512">
        <v>2.6</v>
      </c>
      <c r="Q3512">
        <v>108.44</v>
      </c>
      <c r="R3512" s="1" t="s">
        <v>7899</v>
      </c>
      <c r="S3512">
        <v>22</v>
      </c>
      <c r="V3512">
        <v>22</v>
      </c>
      <c r="W3512">
        <v>0.36666666666666664</v>
      </c>
      <c r="AF3512">
        <v>0</v>
      </c>
      <c r="AG3512">
        <v>0</v>
      </c>
      <c r="AH3512">
        <v>0.36666666666666664</v>
      </c>
      <c r="AI3512">
        <v>11.633333333333333</v>
      </c>
      <c r="AJ3512">
        <v>12</v>
      </c>
      <c r="AM3512">
        <v>0</v>
      </c>
      <c r="AN3512">
        <v>118.44</v>
      </c>
      <c r="AP3512">
        <v>42</v>
      </c>
    </row>
    <row r="3513" spans="1:42" x14ac:dyDescent="0.2">
      <c r="A3513" s="1" t="s">
        <v>53</v>
      </c>
      <c r="B3513">
        <v>5</v>
      </c>
      <c r="C3513" s="1" t="s">
        <v>7900</v>
      </c>
      <c r="D3513" s="2">
        <v>45943</v>
      </c>
      <c r="E3513" s="1" t="s">
        <v>2155</v>
      </c>
      <c r="F3513" s="1" t="s">
        <v>49</v>
      </c>
      <c r="G3513">
        <v>12</v>
      </c>
      <c r="H3513">
        <v>5</v>
      </c>
      <c r="I3513" t="s">
        <v>49</v>
      </c>
      <c r="J3513">
        <v>1000</v>
      </c>
      <c r="K3513" s="1" t="s">
        <v>49</v>
      </c>
      <c r="L3513">
        <v>8</v>
      </c>
      <c r="M3513">
        <v>382.09</v>
      </c>
      <c r="N3513">
        <v>9.6</v>
      </c>
      <c r="Q3513">
        <v>372.48999999999995</v>
      </c>
      <c r="R3513" s="1" t="s">
        <v>7901</v>
      </c>
      <c r="V3513">
        <v>0</v>
      </c>
      <c r="W3513">
        <v>0</v>
      </c>
      <c r="AF3513">
        <v>0</v>
      </c>
      <c r="AG3513">
        <v>0</v>
      </c>
      <c r="AH3513">
        <v>0</v>
      </c>
      <c r="AI3513">
        <v>12</v>
      </c>
      <c r="AJ3513">
        <v>12</v>
      </c>
      <c r="AM3513">
        <v>0</v>
      </c>
      <c r="AN3513">
        <v>382.4899999999999</v>
      </c>
      <c r="AP3513">
        <v>42</v>
      </c>
    </row>
    <row r="3514" spans="1:42" x14ac:dyDescent="0.2">
      <c r="A3514" s="1" t="s">
        <v>46</v>
      </c>
      <c r="B3514">
        <v>3</v>
      </c>
      <c r="C3514" s="1" t="s">
        <v>7896</v>
      </c>
      <c r="D3514" s="2">
        <v>45943</v>
      </c>
      <c r="E3514" s="1" t="s">
        <v>2155</v>
      </c>
      <c r="F3514" s="1" t="s">
        <v>49</v>
      </c>
      <c r="G3514">
        <v>6</v>
      </c>
      <c r="H3514">
        <v>5</v>
      </c>
      <c r="I3514" t="s">
        <v>49</v>
      </c>
      <c r="J3514">
        <v>1000</v>
      </c>
      <c r="K3514" s="1" t="s">
        <v>49</v>
      </c>
      <c r="L3514">
        <v>7</v>
      </c>
      <c r="M3514">
        <v>188.02</v>
      </c>
      <c r="N3514">
        <v>4.2</v>
      </c>
      <c r="Q3514">
        <v>183.82000000000002</v>
      </c>
      <c r="R3514" s="1" t="s">
        <v>7897</v>
      </c>
      <c r="U3514">
        <v>180</v>
      </c>
      <c r="V3514">
        <v>180</v>
      </c>
      <c r="W3514">
        <v>3</v>
      </c>
      <c r="AF3514">
        <v>0</v>
      </c>
      <c r="AG3514">
        <v>0</v>
      </c>
      <c r="AH3514">
        <v>3</v>
      </c>
      <c r="AI3514">
        <v>9</v>
      </c>
      <c r="AJ3514">
        <v>12</v>
      </c>
      <c r="AM3514">
        <v>0</v>
      </c>
      <c r="AN3514">
        <v>188.82</v>
      </c>
      <c r="AP3514">
        <v>42</v>
      </c>
    </row>
    <row r="3515" spans="1:42" x14ac:dyDescent="0.2">
      <c r="A3515" s="1" t="s">
        <v>53</v>
      </c>
      <c r="B3515">
        <v>3</v>
      </c>
      <c r="C3515" s="1" t="s">
        <v>7896</v>
      </c>
      <c r="D3515" s="2">
        <v>45943</v>
      </c>
      <c r="E3515" s="1" t="s">
        <v>2155</v>
      </c>
      <c r="F3515" s="1" t="s">
        <v>49</v>
      </c>
      <c r="G3515">
        <v>6</v>
      </c>
      <c r="H3515">
        <v>5</v>
      </c>
      <c r="I3515" t="s">
        <v>49</v>
      </c>
      <c r="J3515">
        <v>1000</v>
      </c>
      <c r="K3515" s="1" t="s">
        <v>49</v>
      </c>
      <c r="L3515">
        <v>8</v>
      </c>
      <c r="M3515">
        <v>248.26</v>
      </c>
      <c r="N3515">
        <v>4.8</v>
      </c>
      <c r="Q3515">
        <v>243.45999999999998</v>
      </c>
      <c r="R3515" s="1" t="s">
        <v>7897</v>
      </c>
      <c r="V3515">
        <v>0</v>
      </c>
      <c r="W3515">
        <v>0</v>
      </c>
      <c r="AF3515">
        <v>0</v>
      </c>
      <c r="AG3515">
        <v>0</v>
      </c>
      <c r="AH3515">
        <v>0</v>
      </c>
      <c r="AI3515">
        <v>12</v>
      </c>
      <c r="AJ3515">
        <v>12</v>
      </c>
      <c r="AM3515">
        <v>0</v>
      </c>
      <c r="AN3515">
        <v>248.46</v>
      </c>
      <c r="AP3515">
        <v>42</v>
      </c>
    </row>
    <row r="3516" spans="1:42" x14ac:dyDescent="0.2">
      <c r="A3516" s="1" t="s">
        <v>46</v>
      </c>
      <c r="B3516">
        <v>4</v>
      </c>
      <c r="C3516" s="1" t="s">
        <v>7741</v>
      </c>
      <c r="D3516" s="2">
        <v>45943</v>
      </c>
      <c r="E3516" s="1" t="s">
        <v>625</v>
      </c>
      <c r="F3516" s="1" t="s">
        <v>49</v>
      </c>
      <c r="G3516">
        <v>16.2</v>
      </c>
      <c r="H3516" t="s">
        <v>51</v>
      </c>
      <c r="I3516" t="s">
        <v>49</v>
      </c>
      <c r="J3516">
        <v>2000</v>
      </c>
      <c r="K3516" s="1" t="s">
        <v>49</v>
      </c>
      <c r="L3516">
        <v>3</v>
      </c>
      <c r="M3516">
        <v>110.41</v>
      </c>
      <c r="N3516">
        <v>4.8000000000000007</v>
      </c>
      <c r="Q3516">
        <v>105.61</v>
      </c>
      <c r="R3516" s="1" t="s">
        <v>7893</v>
      </c>
      <c r="V3516">
        <v>0</v>
      </c>
      <c r="W3516">
        <v>0</v>
      </c>
      <c r="AF3516">
        <v>0</v>
      </c>
      <c r="AG3516">
        <v>0</v>
      </c>
      <c r="AH3516">
        <v>0</v>
      </c>
      <c r="AI3516">
        <v>12</v>
      </c>
      <c r="AJ3516">
        <v>12</v>
      </c>
      <c r="AM3516">
        <v>0</v>
      </c>
      <c r="AN3516">
        <v>112.61</v>
      </c>
      <c r="AP3516">
        <v>42</v>
      </c>
    </row>
    <row r="3517" spans="1:42" x14ac:dyDescent="0.2">
      <c r="A3517" s="1" t="s">
        <v>53</v>
      </c>
      <c r="B3517">
        <v>4</v>
      </c>
      <c r="C3517" s="1" t="s">
        <v>7741</v>
      </c>
      <c r="D3517" s="2">
        <v>45943</v>
      </c>
      <c r="E3517" s="1" t="s">
        <v>625</v>
      </c>
      <c r="F3517" s="1" t="s">
        <v>49</v>
      </c>
      <c r="G3517">
        <v>16.2</v>
      </c>
      <c r="H3517" t="s">
        <v>51</v>
      </c>
      <c r="I3517" t="s">
        <v>49</v>
      </c>
      <c r="J3517">
        <v>2000</v>
      </c>
      <c r="K3517" s="1" t="s">
        <v>49</v>
      </c>
      <c r="L3517">
        <v>8</v>
      </c>
      <c r="M3517">
        <v>418.12</v>
      </c>
      <c r="N3517">
        <v>12.8</v>
      </c>
      <c r="Q3517">
        <v>405.32</v>
      </c>
      <c r="R3517" s="1" t="s">
        <v>7893</v>
      </c>
      <c r="V3517">
        <v>0</v>
      </c>
      <c r="W3517">
        <v>0</v>
      </c>
      <c r="AF3517">
        <v>0</v>
      </c>
      <c r="AG3517">
        <v>0</v>
      </c>
      <c r="AH3517">
        <v>0</v>
      </c>
      <c r="AI3517">
        <v>12</v>
      </c>
      <c r="AJ3517">
        <v>12</v>
      </c>
      <c r="AM3517">
        <v>0</v>
      </c>
      <c r="AN3517">
        <v>412.32</v>
      </c>
      <c r="AP3517">
        <v>42</v>
      </c>
    </row>
    <row r="3518" spans="1:42" x14ac:dyDescent="0.2">
      <c r="A3518" s="1" t="s">
        <v>53</v>
      </c>
      <c r="B3518">
        <v>4</v>
      </c>
      <c r="C3518" s="1" t="s">
        <v>7887</v>
      </c>
      <c r="D3518" s="2">
        <v>45943</v>
      </c>
      <c r="E3518" s="1" t="s">
        <v>7595</v>
      </c>
      <c r="F3518" s="1" t="s">
        <v>49</v>
      </c>
      <c r="G3518" t="s">
        <v>2404</v>
      </c>
      <c r="H3518">
        <v>7</v>
      </c>
      <c r="I3518" t="s">
        <v>49</v>
      </c>
      <c r="J3518">
        <v>250</v>
      </c>
      <c r="K3518" s="1" t="s">
        <v>49</v>
      </c>
      <c r="L3518">
        <v>3</v>
      </c>
      <c r="M3518">
        <v>138.6</v>
      </c>
      <c r="N3518">
        <v>4.8000000000000007</v>
      </c>
      <c r="Q3518">
        <v>133.79999999999998</v>
      </c>
      <c r="R3518" s="1" t="s">
        <v>7902</v>
      </c>
      <c r="V3518">
        <v>0</v>
      </c>
      <c r="W3518">
        <v>0</v>
      </c>
      <c r="AF3518">
        <v>0</v>
      </c>
      <c r="AG3518">
        <v>0</v>
      </c>
      <c r="AH3518">
        <v>0</v>
      </c>
      <c r="AI3518">
        <v>12</v>
      </c>
      <c r="AJ3518">
        <v>12</v>
      </c>
      <c r="AM3518">
        <v>0</v>
      </c>
      <c r="AN3518">
        <v>140.79999999999998</v>
      </c>
      <c r="AP3518">
        <v>42</v>
      </c>
    </row>
    <row r="3519" spans="1:42" x14ac:dyDescent="0.2">
      <c r="A3519" s="1" t="s">
        <v>53</v>
      </c>
      <c r="B3519">
        <v>4</v>
      </c>
      <c r="C3519" s="1" t="s">
        <v>7903</v>
      </c>
      <c r="D3519" s="2">
        <v>45943</v>
      </c>
      <c r="E3519" s="1" t="s">
        <v>7739</v>
      </c>
      <c r="F3519" s="1" t="s">
        <v>49</v>
      </c>
      <c r="G3519" t="s">
        <v>2404</v>
      </c>
      <c r="H3519">
        <v>13</v>
      </c>
      <c r="I3519" t="s">
        <v>49</v>
      </c>
      <c r="J3519">
        <v>75</v>
      </c>
      <c r="K3519" s="1" t="s">
        <v>49</v>
      </c>
      <c r="L3519">
        <v>2</v>
      </c>
      <c r="M3519">
        <v>82.75</v>
      </c>
      <c r="N3519">
        <v>3.2</v>
      </c>
      <c r="Q3519">
        <v>79.55</v>
      </c>
      <c r="R3519" s="1" t="s">
        <v>7904</v>
      </c>
      <c r="V3519">
        <v>0</v>
      </c>
      <c r="W3519">
        <v>0</v>
      </c>
      <c r="AF3519">
        <v>0</v>
      </c>
      <c r="AG3519">
        <v>0</v>
      </c>
      <c r="AH3519">
        <v>0</v>
      </c>
      <c r="AI3519">
        <v>12</v>
      </c>
      <c r="AJ3519">
        <v>12</v>
      </c>
      <c r="AM3519">
        <v>0</v>
      </c>
      <c r="AN3519">
        <v>86.55</v>
      </c>
      <c r="AP3519">
        <v>42</v>
      </c>
    </row>
    <row r="3520" spans="1:42" x14ac:dyDescent="0.2">
      <c r="A3520" s="1" t="s">
        <v>53</v>
      </c>
      <c r="B3520">
        <v>1</v>
      </c>
      <c r="C3520" s="1" t="s">
        <v>7905</v>
      </c>
      <c r="D3520" s="2">
        <v>45944</v>
      </c>
      <c r="E3520" s="1" t="s">
        <v>2155</v>
      </c>
      <c r="F3520" s="1" t="s">
        <v>49</v>
      </c>
      <c r="G3520">
        <v>3</v>
      </c>
      <c r="H3520" t="s">
        <v>76</v>
      </c>
      <c r="I3520" t="s">
        <v>49</v>
      </c>
      <c r="J3520">
        <v>500</v>
      </c>
      <c r="K3520" s="1" t="s">
        <v>49</v>
      </c>
      <c r="L3520">
        <v>8</v>
      </c>
      <c r="M3520">
        <v>95.17</v>
      </c>
      <c r="N3520">
        <v>2.4</v>
      </c>
      <c r="O3520">
        <v>34.5</v>
      </c>
      <c r="Q3520">
        <v>92.77</v>
      </c>
      <c r="R3520" s="1" t="s">
        <v>8001</v>
      </c>
      <c r="U3520">
        <v>120</v>
      </c>
      <c r="V3520">
        <v>120</v>
      </c>
      <c r="W3520">
        <v>2</v>
      </c>
      <c r="AF3520">
        <v>0</v>
      </c>
      <c r="AG3520">
        <v>0</v>
      </c>
      <c r="AH3520">
        <v>2</v>
      </c>
      <c r="AI3520">
        <v>10</v>
      </c>
      <c r="AJ3520">
        <v>12</v>
      </c>
      <c r="AL3520">
        <v>1918</v>
      </c>
      <c r="AM3520">
        <v>0</v>
      </c>
      <c r="AN3520">
        <v>97.77</v>
      </c>
      <c r="AO3520">
        <v>398</v>
      </c>
      <c r="AP3520">
        <v>42</v>
      </c>
    </row>
    <row r="3521" spans="1:42" x14ac:dyDescent="0.2">
      <c r="A3521" s="1" t="s">
        <v>53</v>
      </c>
      <c r="B3521">
        <v>2</v>
      </c>
      <c r="C3521" s="1" t="s">
        <v>7906</v>
      </c>
      <c r="D3521" s="2">
        <v>45944</v>
      </c>
      <c r="E3521" s="1" t="s">
        <v>2155</v>
      </c>
      <c r="F3521" s="1" t="s">
        <v>49</v>
      </c>
      <c r="G3521">
        <v>4</v>
      </c>
      <c r="H3521" t="s">
        <v>134</v>
      </c>
      <c r="I3521" t="s">
        <v>49</v>
      </c>
      <c r="J3521">
        <v>500</v>
      </c>
      <c r="K3521" s="1" t="s">
        <v>49</v>
      </c>
      <c r="L3521">
        <v>13</v>
      </c>
      <c r="M3521">
        <v>151.95999999999998</v>
      </c>
      <c r="N3521">
        <v>5.2</v>
      </c>
      <c r="Q3521">
        <v>146.76</v>
      </c>
      <c r="R3521" s="1" t="s">
        <v>8002</v>
      </c>
      <c r="U3521">
        <v>120</v>
      </c>
      <c r="V3521">
        <v>120</v>
      </c>
      <c r="W3521">
        <v>2</v>
      </c>
      <c r="AF3521">
        <v>0</v>
      </c>
      <c r="AG3521">
        <v>0</v>
      </c>
      <c r="AH3521">
        <v>2</v>
      </c>
      <c r="AI3521">
        <v>10</v>
      </c>
      <c r="AJ3521">
        <v>12</v>
      </c>
      <c r="AM3521">
        <v>0</v>
      </c>
      <c r="AN3521">
        <v>156.76</v>
      </c>
      <c r="AP3521">
        <v>42</v>
      </c>
    </row>
    <row r="3522" spans="1:42" x14ac:dyDescent="0.2">
      <c r="A3522" s="1" t="s">
        <v>46</v>
      </c>
      <c r="B3522">
        <v>3</v>
      </c>
      <c r="C3522" s="1" t="s">
        <v>7896</v>
      </c>
      <c r="D3522" s="2">
        <v>45944</v>
      </c>
      <c r="E3522" s="1" t="s">
        <v>2155</v>
      </c>
      <c r="F3522" s="1" t="s">
        <v>49</v>
      </c>
      <c r="G3522">
        <v>6</v>
      </c>
      <c r="H3522">
        <v>5</v>
      </c>
      <c r="I3522" t="s">
        <v>49</v>
      </c>
      <c r="J3522">
        <v>1000</v>
      </c>
      <c r="K3522" s="1" t="s">
        <v>49</v>
      </c>
      <c r="L3522">
        <v>8</v>
      </c>
      <c r="M3522">
        <v>263.81</v>
      </c>
      <c r="N3522">
        <v>4.8</v>
      </c>
      <c r="O3522">
        <v>28.5</v>
      </c>
      <c r="Q3522">
        <v>259.01</v>
      </c>
      <c r="R3522" s="1" t="s">
        <v>7897</v>
      </c>
      <c r="V3522">
        <v>0</v>
      </c>
      <c r="W3522">
        <v>0</v>
      </c>
      <c r="AF3522">
        <v>0</v>
      </c>
      <c r="AG3522">
        <v>0</v>
      </c>
      <c r="AH3522">
        <v>0</v>
      </c>
      <c r="AI3522">
        <v>12</v>
      </c>
      <c r="AJ3522">
        <v>12</v>
      </c>
      <c r="AM3522">
        <v>0</v>
      </c>
      <c r="AN3522">
        <v>264.01</v>
      </c>
      <c r="AP3522">
        <v>42</v>
      </c>
    </row>
    <row r="3523" spans="1:42" x14ac:dyDescent="0.2">
      <c r="A3523" s="1" t="s">
        <v>53</v>
      </c>
      <c r="B3523">
        <v>3</v>
      </c>
      <c r="C3523" s="1" t="s">
        <v>7896</v>
      </c>
      <c r="D3523" s="2">
        <v>45944</v>
      </c>
      <c r="E3523" s="1" t="s">
        <v>2155</v>
      </c>
      <c r="F3523" s="1" t="s">
        <v>49</v>
      </c>
      <c r="G3523">
        <v>6</v>
      </c>
      <c r="H3523">
        <v>5</v>
      </c>
      <c r="I3523" t="s">
        <v>49</v>
      </c>
      <c r="J3523">
        <v>1000</v>
      </c>
      <c r="K3523" s="1" t="s">
        <v>49</v>
      </c>
      <c r="L3523">
        <v>6</v>
      </c>
      <c r="M3523">
        <v>176.38</v>
      </c>
      <c r="N3523">
        <v>4.8000000000000007</v>
      </c>
      <c r="Q3523">
        <v>171.57999999999998</v>
      </c>
      <c r="R3523" s="1" t="s">
        <v>7897</v>
      </c>
      <c r="V3523">
        <v>0</v>
      </c>
      <c r="W3523">
        <v>0</v>
      </c>
      <c r="AF3523">
        <v>0</v>
      </c>
      <c r="AG3523">
        <v>0</v>
      </c>
      <c r="AH3523">
        <v>0</v>
      </c>
      <c r="AI3523">
        <v>12</v>
      </c>
      <c r="AJ3523">
        <v>12</v>
      </c>
      <c r="AM3523">
        <v>0</v>
      </c>
      <c r="AN3523">
        <v>176.57999999999998</v>
      </c>
      <c r="AP3523">
        <v>42</v>
      </c>
    </row>
    <row r="3524" spans="1:42" x14ac:dyDescent="0.2">
      <c r="A3524" s="1" t="s">
        <v>53</v>
      </c>
      <c r="B3524">
        <v>3</v>
      </c>
      <c r="C3524" s="1" t="s">
        <v>7907</v>
      </c>
      <c r="D3524" s="2">
        <v>45944</v>
      </c>
      <c r="E3524" s="1" t="s">
        <v>2155</v>
      </c>
      <c r="F3524" s="1" t="s">
        <v>49</v>
      </c>
      <c r="G3524">
        <v>6</v>
      </c>
      <c r="H3524">
        <v>5</v>
      </c>
      <c r="I3524" t="s">
        <v>49</v>
      </c>
      <c r="J3524">
        <v>1000</v>
      </c>
      <c r="K3524" s="1" t="s">
        <v>49</v>
      </c>
      <c r="L3524">
        <v>3</v>
      </c>
      <c r="M3524">
        <v>95.660000000000011</v>
      </c>
      <c r="N3524">
        <v>1.7999999999999998</v>
      </c>
      <c r="Q3524">
        <v>93.860000000000014</v>
      </c>
      <c r="R3524" s="1" t="s">
        <v>8003</v>
      </c>
      <c r="V3524">
        <v>0</v>
      </c>
      <c r="W3524">
        <v>0</v>
      </c>
      <c r="AF3524">
        <v>0</v>
      </c>
      <c r="AG3524">
        <v>0</v>
      </c>
      <c r="AH3524">
        <v>0</v>
      </c>
      <c r="AI3524">
        <v>12</v>
      </c>
      <c r="AJ3524">
        <v>12</v>
      </c>
      <c r="AM3524">
        <v>0</v>
      </c>
      <c r="AN3524">
        <v>98.860000000000014</v>
      </c>
      <c r="AP3524">
        <v>42</v>
      </c>
    </row>
    <row r="3525" spans="1:42" x14ac:dyDescent="0.2">
      <c r="A3525" s="1" t="s">
        <v>46</v>
      </c>
      <c r="B3525">
        <v>4</v>
      </c>
      <c r="C3525" s="1" t="s">
        <v>7908</v>
      </c>
      <c r="D3525" s="2">
        <v>45944</v>
      </c>
      <c r="E3525" s="1" t="s">
        <v>658</v>
      </c>
      <c r="F3525" s="1" t="s">
        <v>49</v>
      </c>
      <c r="G3525">
        <v>28</v>
      </c>
      <c r="H3525" t="s">
        <v>134</v>
      </c>
      <c r="I3525" t="s">
        <v>49</v>
      </c>
      <c r="J3525">
        <v>1000</v>
      </c>
      <c r="K3525" s="1" t="s">
        <v>49</v>
      </c>
      <c r="L3525">
        <v>12</v>
      </c>
      <c r="M3525">
        <v>703.26</v>
      </c>
      <c r="N3525">
        <v>42.839999999999996</v>
      </c>
      <c r="Q3525">
        <v>660.42</v>
      </c>
      <c r="R3525" s="1" t="s">
        <v>7909</v>
      </c>
      <c r="V3525">
        <v>0</v>
      </c>
      <c r="W3525">
        <v>0</v>
      </c>
      <c r="Y3525">
        <v>30</v>
      </c>
      <c r="AF3525">
        <v>30</v>
      </c>
      <c r="AG3525">
        <v>0.5</v>
      </c>
      <c r="AH3525">
        <v>0.5</v>
      </c>
      <c r="AI3525">
        <v>11.5</v>
      </c>
      <c r="AJ3525">
        <v>12</v>
      </c>
      <c r="AM3525">
        <v>0</v>
      </c>
      <c r="AN3525">
        <v>667.42</v>
      </c>
      <c r="AP3525">
        <v>42</v>
      </c>
    </row>
    <row r="3526" spans="1:42" x14ac:dyDescent="0.2">
      <c r="A3526" s="1" t="s">
        <v>53</v>
      </c>
      <c r="B3526">
        <v>4</v>
      </c>
      <c r="C3526" s="1" t="s">
        <v>7908</v>
      </c>
      <c r="D3526" s="2">
        <v>45944</v>
      </c>
      <c r="E3526" s="1" t="s">
        <v>658</v>
      </c>
      <c r="F3526" s="1" t="s">
        <v>49</v>
      </c>
      <c r="G3526">
        <v>28</v>
      </c>
      <c r="H3526" t="s">
        <v>134</v>
      </c>
      <c r="I3526" t="s">
        <v>49</v>
      </c>
      <c r="J3526">
        <v>1000</v>
      </c>
      <c r="K3526" s="1" t="s">
        <v>49</v>
      </c>
      <c r="L3526">
        <v>6</v>
      </c>
      <c r="M3526">
        <v>361</v>
      </c>
      <c r="N3526">
        <v>21</v>
      </c>
      <c r="Q3526">
        <v>340</v>
      </c>
      <c r="R3526" s="1" t="s">
        <v>7909</v>
      </c>
      <c r="S3526">
        <v>20</v>
      </c>
      <c r="V3526">
        <v>20</v>
      </c>
      <c r="W3526">
        <v>0.33333333333333331</v>
      </c>
      <c r="AF3526">
        <v>0</v>
      </c>
      <c r="AG3526">
        <v>0</v>
      </c>
      <c r="AH3526">
        <v>0.33333333333333331</v>
      </c>
      <c r="AI3526">
        <v>11.666666666666666</v>
      </c>
      <c r="AJ3526">
        <v>12</v>
      </c>
      <c r="AM3526">
        <v>0</v>
      </c>
      <c r="AN3526">
        <v>347</v>
      </c>
      <c r="AP3526">
        <v>42</v>
      </c>
    </row>
    <row r="3527" spans="1:42" x14ac:dyDescent="0.2">
      <c r="A3527" s="1" t="s">
        <v>53</v>
      </c>
      <c r="B3527">
        <v>4</v>
      </c>
      <c r="C3527" s="1" t="s">
        <v>7910</v>
      </c>
      <c r="D3527" s="2">
        <v>45944</v>
      </c>
      <c r="E3527" s="1" t="s">
        <v>658</v>
      </c>
      <c r="F3527" s="1" t="s">
        <v>49</v>
      </c>
      <c r="G3527">
        <v>24</v>
      </c>
      <c r="H3527" t="s">
        <v>134</v>
      </c>
      <c r="I3527" t="s">
        <v>49</v>
      </c>
      <c r="J3527">
        <v>1000</v>
      </c>
      <c r="K3527" s="1" t="s">
        <v>49</v>
      </c>
      <c r="L3527">
        <v>6</v>
      </c>
      <c r="M3527">
        <v>375.12</v>
      </c>
      <c r="N3527">
        <v>19.84</v>
      </c>
      <c r="Q3527">
        <v>355.28000000000003</v>
      </c>
      <c r="R3527" s="1" t="s">
        <v>8004</v>
      </c>
      <c r="V3527">
        <v>0</v>
      </c>
      <c r="W3527">
        <v>0</v>
      </c>
      <c r="AF3527">
        <v>0</v>
      </c>
      <c r="AG3527">
        <v>0</v>
      </c>
      <c r="AH3527">
        <v>0</v>
      </c>
      <c r="AI3527">
        <v>12</v>
      </c>
      <c r="AJ3527">
        <v>12</v>
      </c>
      <c r="AM3527">
        <v>0</v>
      </c>
      <c r="AN3527">
        <v>362.28</v>
      </c>
      <c r="AP3527">
        <v>42</v>
      </c>
    </row>
    <row r="3528" spans="1:42" x14ac:dyDescent="0.2">
      <c r="A3528" s="1" t="s">
        <v>46</v>
      </c>
      <c r="B3528">
        <v>5</v>
      </c>
      <c r="C3528" s="1" t="s">
        <v>7900</v>
      </c>
      <c r="D3528" s="2">
        <v>45944</v>
      </c>
      <c r="E3528" s="1" t="s">
        <v>2155</v>
      </c>
      <c r="F3528" s="1" t="s">
        <v>49</v>
      </c>
      <c r="G3528">
        <v>12</v>
      </c>
      <c r="H3528">
        <v>5</v>
      </c>
      <c r="I3528" t="s">
        <v>49</v>
      </c>
      <c r="J3528">
        <v>1000</v>
      </c>
      <c r="K3528" s="1" t="s">
        <v>49</v>
      </c>
      <c r="L3528">
        <v>10</v>
      </c>
      <c r="M3528">
        <v>549.68999999999994</v>
      </c>
      <c r="N3528">
        <v>12</v>
      </c>
      <c r="Q3528">
        <v>537.68999999999994</v>
      </c>
      <c r="R3528" s="1" t="s">
        <v>7901</v>
      </c>
      <c r="V3528">
        <v>0</v>
      </c>
      <c r="W3528">
        <v>0</v>
      </c>
      <c r="AC3528">
        <v>20</v>
      </c>
      <c r="AE3528">
        <v>20</v>
      </c>
      <c r="AF3528">
        <v>40</v>
      </c>
      <c r="AG3528">
        <v>0.66666666666666663</v>
      </c>
      <c r="AH3528">
        <v>0.66666666666666663</v>
      </c>
      <c r="AI3528">
        <v>11.333333333333334</v>
      </c>
      <c r="AJ3528">
        <v>12</v>
      </c>
      <c r="AM3528">
        <v>0</v>
      </c>
      <c r="AN3528">
        <v>547.68999999999994</v>
      </c>
      <c r="AP3528">
        <v>42</v>
      </c>
    </row>
    <row r="3529" spans="1:42" x14ac:dyDescent="0.2">
      <c r="A3529" s="1" t="s">
        <v>53</v>
      </c>
      <c r="B3529">
        <v>5</v>
      </c>
      <c r="C3529" s="1" t="s">
        <v>7900</v>
      </c>
      <c r="D3529" s="2">
        <v>45944</v>
      </c>
      <c r="E3529" s="1" t="s">
        <v>2155</v>
      </c>
      <c r="F3529" s="1" t="s">
        <v>49</v>
      </c>
      <c r="G3529">
        <v>12</v>
      </c>
      <c r="H3529">
        <v>5</v>
      </c>
      <c r="I3529" t="s">
        <v>49</v>
      </c>
      <c r="J3529">
        <v>1000</v>
      </c>
      <c r="K3529" s="1" t="s">
        <v>49</v>
      </c>
      <c r="L3529">
        <v>5</v>
      </c>
      <c r="M3529">
        <v>215.84</v>
      </c>
      <c r="N3529">
        <v>6</v>
      </c>
      <c r="Q3529">
        <v>209.84</v>
      </c>
      <c r="R3529" s="1" t="s">
        <v>7901</v>
      </c>
      <c r="S3529">
        <v>20</v>
      </c>
      <c r="V3529">
        <v>20</v>
      </c>
      <c r="W3529">
        <v>0.33333333333333331</v>
      </c>
      <c r="AF3529">
        <v>0</v>
      </c>
      <c r="AG3529">
        <v>0</v>
      </c>
      <c r="AH3529">
        <v>0.33333333333333331</v>
      </c>
      <c r="AI3529">
        <v>11.666666666666666</v>
      </c>
      <c r="AJ3529">
        <v>12</v>
      </c>
      <c r="AM3529">
        <v>0</v>
      </c>
      <c r="AN3529">
        <v>219.84</v>
      </c>
      <c r="AP3529">
        <v>42</v>
      </c>
    </row>
    <row r="3530" spans="1:42" x14ac:dyDescent="0.2">
      <c r="A3530" s="1" t="s">
        <v>53</v>
      </c>
      <c r="B3530">
        <v>5</v>
      </c>
      <c r="C3530" s="1" t="s">
        <v>7911</v>
      </c>
      <c r="D3530" s="2">
        <v>45944</v>
      </c>
      <c r="E3530" s="1" t="s">
        <v>7912</v>
      </c>
      <c r="F3530" s="1" t="s">
        <v>49</v>
      </c>
      <c r="G3530" t="s">
        <v>332</v>
      </c>
      <c r="H3530">
        <v>6</v>
      </c>
      <c r="I3530" t="s">
        <v>49</v>
      </c>
      <c r="J3530">
        <v>300</v>
      </c>
      <c r="K3530" s="1" t="s">
        <v>49</v>
      </c>
      <c r="L3530">
        <v>7</v>
      </c>
      <c r="M3530">
        <v>307.04000000000002</v>
      </c>
      <c r="N3530">
        <v>8.4</v>
      </c>
      <c r="Q3530">
        <v>298.64000000000004</v>
      </c>
      <c r="R3530" s="1" t="s">
        <v>7913</v>
      </c>
      <c r="V3530">
        <v>0</v>
      </c>
      <c r="W3530">
        <v>0</v>
      </c>
      <c r="AF3530">
        <v>0</v>
      </c>
      <c r="AG3530">
        <v>0</v>
      </c>
      <c r="AH3530">
        <v>0</v>
      </c>
      <c r="AI3530">
        <v>12</v>
      </c>
      <c r="AJ3530">
        <v>12</v>
      </c>
      <c r="AM3530">
        <v>0</v>
      </c>
      <c r="AN3530">
        <v>308.64000000000004</v>
      </c>
      <c r="AP3530">
        <v>42</v>
      </c>
    </row>
    <row r="3531" spans="1:42" x14ac:dyDescent="0.2">
      <c r="A3531" s="1" t="s">
        <v>46</v>
      </c>
      <c r="B3531">
        <v>1</v>
      </c>
      <c r="C3531" s="1" t="s">
        <v>7905</v>
      </c>
      <c r="D3531" s="2">
        <v>45945</v>
      </c>
      <c r="E3531" s="1" t="s">
        <v>2155</v>
      </c>
      <c r="F3531" s="1" t="s">
        <v>49</v>
      </c>
      <c r="G3531">
        <v>3</v>
      </c>
      <c r="H3531" t="s">
        <v>76</v>
      </c>
      <c r="I3531" t="s">
        <v>49</v>
      </c>
      <c r="J3531">
        <v>500</v>
      </c>
      <c r="K3531" s="1" t="s">
        <v>49</v>
      </c>
      <c r="L3531">
        <v>8</v>
      </c>
      <c r="M3531">
        <v>115.62</v>
      </c>
      <c r="N3531">
        <v>2.4</v>
      </c>
      <c r="O3531">
        <v>25.5</v>
      </c>
      <c r="Q3531">
        <v>113.22</v>
      </c>
      <c r="R3531" s="1" t="s">
        <v>8001</v>
      </c>
      <c r="V3531">
        <v>0</v>
      </c>
      <c r="W3531">
        <v>0</v>
      </c>
      <c r="Z3531">
        <v>30</v>
      </c>
      <c r="AF3531">
        <v>30</v>
      </c>
      <c r="AG3531">
        <v>0.5</v>
      </c>
      <c r="AH3531">
        <v>0.5</v>
      </c>
      <c r="AI3531">
        <v>11.5</v>
      </c>
      <c r="AJ3531">
        <v>12</v>
      </c>
      <c r="AL3531">
        <v>1881</v>
      </c>
      <c r="AM3531">
        <v>0</v>
      </c>
      <c r="AN3531">
        <v>150</v>
      </c>
      <c r="AO3531">
        <v>398</v>
      </c>
      <c r="AP3531">
        <v>42</v>
      </c>
    </row>
    <row r="3532" spans="1:42" x14ac:dyDescent="0.2">
      <c r="A3532" s="1" t="s">
        <v>53</v>
      </c>
      <c r="B3532">
        <v>1</v>
      </c>
      <c r="C3532" s="1" t="s">
        <v>7905</v>
      </c>
      <c r="D3532" s="2">
        <v>45945</v>
      </c>
      <c r="E3532" s="1" t="s">
        <v>2155</v>
      </c>
      <c r="F3532" s="1" t="s">
        <v>49</v>
      </c>
      <c r="G3532">
        <v>3</v>
      </c>
      <c r="H3532" t="s">
        <v>76</v>
      </c>
      <c r="I3532" t="s">
        <v>49</v>
      </c>
      <c r="J3532">
        <v>500</v>
      </c>
      <c r="K3532" s="1" t="s">
        <v>49</v>
      </c>
      <c r="L3532">
        <v>12</v>
      </c>
      <c r="M3532">
        <v>149.68</v>
      </c>
      <c r="N3532">
        <v>3.5999999999999996</v>
      </c>
      <c r="O3532">
        <v>50.5</v>
      </c>
      <c r="Q3532">
        <v>146.08000000000001</v>
      </c>
      <c r="R3532" s="1" t="s">
        <v>8001</v>
      </c>
      <c r="V3532">
        <v>0</v>
      </c>
      <c r="W3532">
        <v>0</v>
      </c>
      <c r="AF3532">
        <v>0</v>
      </c>
      <c r="AG3532">
        <v>0</v>
      </c>
      <c r="AH3532">
        <v>0</v>
      </c>
      <c r="AI3532">
        <v>12</v>
      </c>
      <c r="AJ3532">
        <v>12</v>
      </c>
      <c r="AM3532">
        <v>0</v>
      </c>
      <c r="AN3532">
        <v>150</v>
      </c>
      <c r="AP3532">
        <v>42</v>
      </c>
    </row>
    <row r="3533" spans="1:42" x14ac:dyDescent="0.2">
      <c r="A3533" s="1" t="s">
        <v>46</v>
      </c>
      <c r="B3533">
        <v>2</v>
      </c>
      <c r="C3533" s="1" t="s">
        <v>7906</v>
      </c>
      <c r="D3533" s="2">
        <v>45945</v>
      </c>
      <c r="E3533" s="1" t="s">
        <v>2155</v>
      </c>
      <c r="F3533" s="1" t="s">
        <v>49</v>
      </c>
      <c r="G3533">
        <v>4</v>
      </c>
      <c r="H3533" t="s">
        <v>134</v>
      </c>
      <c r="I3533" t="s">
        <v>49</v>
      </c>
      <c r="J3533">
        <v>500</v>
      </c>
      <c r="K3533" s="1" t="s">
        <v>49</v>
      </c>
      <c r="L3533">
        <v>10</v>
      </c>
      <c r="M3533">
        <v>158.26</v>
      </c>
      <c r="N3533">
        <v>4</v>
      </c>
      <c r="Q3533">
        <v>154.26</v>
      </c>
      <c r="R3533" s="1" t="s">
        <v>8002</v>
      </c>
      <c r="V3533">
        <v>0</v>
      </c>
      <c r="W3533">
        <v>0</v>
      </c>
      <c r="AD3533">
        <v>20</v>
      </c>
      <c r="AF3533">
        <v>20</v>
      </c>
      <c r="AG3533">
        <v>0.33333333333333331</v>
      </c>
      <c r="AH3533">
        <v>0.33333333333333331</v>
      </c>
      <c r="AI3533">
        <v>11.666666666666666</v>
      </c>
      <c r="AJ3533">
        <v>12</v>
      </c>
      <c r="AM3533">
        <v>0</v>
      </c>
      <c r="AN3533">
        <v>164.26</v>
      </c>
      <c r="AP3533">
        <v>42</v>
      </c>
    </row>
    <row r="3534" spans="1:42" x14ac:dyDescent="0.2">
      <c r="A3534" s="1" t="s">
        <v>53</v>
      </c>
      <c r="B3534">
        <v>2</v>
      </c>
      <c r="C3534" s="1" t="s">
        <v>7906</v>
      </c>
      <c r="D3534" s="2">
        <v>45945</v>
      </c>
      <c r="E3534" s="1" t="s">
        <v>2155</v>
      </c>
      <c r="F3534" s="1" t="s">
        <v>49</v>
      </c>
      <c r="G3534">
        <v>4</v>
      </c>
      <c r="H3534" t="s">
        <v>134</v>
      </c>
      <c r="I3534" t="s">
        <v>49</v>
      </c>
      <c r="J3534">
        <v>500</v>
      </c>
      <c r="K3534" s="1" t="s">
        <v>49</v>
      </c>
      <c r="L3534">
        <v>12</v>
      </c>
      <c r="M3534">
        <v>158.84999999999997</v>
      </c>
      <c r="N3534">
        <v>4.8000000000000007</v>
      </c>
      <c r="Q3534">
        <v>154.04999999999995</v>
      </c>
      <c r="R3534" s="1" t="s">
        <v>8002</v>
      </c>
      <c r="V3534">
        <v>0</v>
      </c>
      <c r="W3534">
        <v>0</v>
      </c>
      <c r="AF3534">
        <v>0</v>
      </c>
      <c r="AG3534">
        <v>0</v>
      </c>
      <c r="AH3534">
        <v>0</v>
      </c>
      <c r="AI3534">
        <v>12</v>
      </c>
      <c r="AJ3534">
        <v>12</v>
      </c>
      <c r="AM3534">
        <v>0</v>
      </c>
      <c r="AN3534">
        <v>164.04999999999995</v>
      </c>
      <c r="AP3534">
        <v>42</v>
      </c>
    </row>
    <row r="3535" spans="1:42" x14ac:dyDescent="0.2">
      <c r="A3535" s="1" t="s">
        <v>46</v>
      </c>
      <c r="B3535">
        <v>3</v>
      </c>
      <c r="C3535" s="1" t="s">
        <v>7579</v>
      </c>
      <c r="D3535" s="2">
        <v>45945</v>
      </c>
      <c r="E3535" s="1" t="s">
        <v>2155</v>
      </c>
      <c r="F3535" s="1" t="s">
        <v>49</v>
      </c>
      <c r="G3535">
        <v>6</v>
      </c>
      <c r="H3535">
        <v>5</v>
      </c>
      <c r="I3535" t="s">
        <v>49</v>
      </c>
      <c r="J3535">
        <v>1000</v>
      </c>
      <c r="K3535" s="1" t="s">
        <v>49</v>
      </c>
      <c r="L3535">
        <v>8</v>
      </c>
      <c r="M3535">
        <v>254.24999999999997</v>
      </c>
      <c r="N3535">
        <v>4.8</v>
      </c>
      <c r="Q3535">
        <v>249.44999999999996</v>
      </c>
      <c r="R3535" s="1" t="s">
        <v>8000</v>
      </c>
      <c r="V3535">
        <v>0</v>
      </c>
      <c r="W3535">
        <v>0</v>
      </c>
      <c r="AF3535">
        <v>0</v>
      </c>
      <c r="AG3535">
        <v>0</v>
      </c>
      <c r="AH3535">
        <v>0</v>
      </c>
      <c r="AI3535">
        <v>12</v>
      </c>
      <c r="AJ3535">
        <v>12</v>
      </c>
      <c r="AM3535">
        <v>0</v>
      </c>
      <c r="AN3535">
        <v>260</v>
      </c>
      <c r="AP3535">
        <v>42</v>
      </c>
    </row>
    <row r="3536" spans="1:42" x14ac:dyDescent="0.2">
      <c r="A3536" s="1" t="s">
        <v>53</v>
      </c>
      <c r="B3536">
        <v>3</v>
      </c>
      <c r="C3536" s="1" t="s">
        <v>7907</v>
      </c>
      <c r="D3536" s="2">
        <v>45945</v>
      </c>
      <c r="E3536" s="1" t="s">
        <v>2155</v>
      </c>
      <c r="F3536" s="1" t="s">
        <v>49</v>
      </c>
      <c r="G3536">
        <v>6</v>
      </c>
      <c r="H3536">
        <v>5</v>
      </c>
      <c r="I3536" t="s">
        <v>49</v>
      </c>
      <c r="J3536">
        <v>1000</v>
      </c>
      <c r="K3536" s="1" t="s">
        <v>49</v>
      </c>
      <c r="L3536">
        <v>8</v>
      </c>
      <c r="M3536">
        <v>258.86</v>
      </c>
      <c r="N3536">
        <v>4.8</v>
      </c>
      <c r="Q3536">
        <v>254.06</v>
      </c>
      <c r="R3536" s="1" t="s">
        <v>8003</v>
      </c>
      <c r="V3536">
        <v>0</v>
      </c>
      <c r="W3536">
        <v>0</v>
      </c>
      <c r="AD3536">
        <v>30</v>
      </c>
      <c r="AF3536">
        <v>30</v>
      </c>
      <c r="AG3536">
        <v>0.5</v>
      </c>
      <c r="AH3536">
        <v>0.5</v>
      </c>
      <c r="AI3536">
        <v>11.5</v>
      </c>
      <c r="AJ3536">
        <v>12</v>
      </c>
      <c r="AM3536">
        <v>0</v>
      </c>
      <c r="AN3536">
        <v>260</v>
      </c>
      <c r="AP3536">
        <v>42</v>
      </c>
    </row>
    <row r="3537" spans="1:42" x14ac:dyDescent="0.2">
      <c r="A3537" s="1" t="s">
        <v>46</v>
      </c>
      <c r="B3537">
        <v>4</v>
      </c>
      <c r="C3537" s="1" t="s">
        <v>7910</v>
      </c>
      <c r="D3537" s="2">
        <v>45945</v>
      </c>
      <c r="E3537" s="1" t="s">
        <v>658</v>
      </c>
      <c r="F3537" s="1" t="s">
        <v>49</v>
      </c>
      <c r="G3537">
        <v>24</v>
      </c>
      <c r="H3537" t="s">
        <v>134</v>
      </c>
      <c r="I3537" t="s">
        <v>49</v>
      </c>
      <c r="J3537">
        <v>1000</v>
      </c>
      <c r="K3537" s="1" t="s">
        <v>49</v>
      </c>
      <c r="L3537">
        <v>14</v>
      </c>
      <c r="M3537">
        <v>831.4799999999999</v>
      </c>
      <c r="N3537">
        <v>33.6</v>
      </c>
      <c r="Q3537">
        <v>797.87999999999988</v>
      </c>
      <c r="R3537" s="1" t="s">
        <v>8004</v>
      </c>
      <c r="V3537">
        <v>0</v>
      </c>
      <c r="W3537">
        <v>0</v>
      </c>
      <c r="AF3537">
        <v>0</v>
      </c>
      <c r="AG3537">
        <v>0</v>
      </c>
      <c r="AH3537">
        <v>0</v>
      </c>
      <c r="AI3537">
        <v>12</v>
      </c>
      <c r="AJ3537">
        <v>12</v>
      </c>
      <c r="AM3537">
        <v>0</v>
      </c>
      <c r="AN3537">
        <v>780</v>
      </c>
      <c r="AP3537">
        <v>42</v>
      </c>
    </row>
    <row r="3538" spans="1:42" x14ac:dyDescent="0.2">
      <c r="A3538" s="1" t="s">
        <v>53</v>
      </c>
      <c r="B3538">
        <v>4</v>
      </c>
      <c r="C3538" s="1" t="s">
        <v>7910</v>
      </c>
      <c r="D3538" s="2">
        <v>45945</v>
      </c>
      <c r="E3538" s="1" t="s">
        <v>658</v>
      </c>
      <c r="F3538" s="1" t="s">
        <v>49</v>
      </c>
      <c r="G3538">
        <v>24</v>
      </c>
      <c r="H3538" t="s">
        <v>134</v>
      </c>
      <c r="I3538" t="s">
        <v>49</v>
      </c>
      <c r="J3538">
        <v>1000</v>
      </c>
      <c r="K3538" s="1" t="s">
        <v>49</v>
      </c>
      <c r="L3538">
        <v>2</v>
      </c>
      <c r="M3538">
        <v>121.71000000000001</v>
      </c>
      <c r="N3538">
        <v>4.8</v>
      </c>
      <c r="Q3538">
        <v>116.91000000000001</v>
      </c>
      <c r="R3538" s="1" t="s">
        <v>8004</v>
      </c>
      <c r="S3538">
        <v>20</v>
      </c>
      <c r="V3538">
        <v>20</v>
      </c>
      <c r="W3538">
        <v>0.33333333333333331</v>
      </c>
      <c r="AF3538">
        <v>0</v>
      </c>
      <c r="AG3538">
        <v>0</v>
      </c>
      <c r="AH3538">
        <v>0.33333333333333331</v>
      </c>
      <c r="AI3538">
        <v>11.666666666666666</v>
      </c>
      <c r="AJ3538">
        <v>12</v>
      </c>
      <c r="AM3538">
        <v>0</v>
      </c>
      <c r="AN3538">
        <v>780</v>
      </c>
      <c r="AP3538">
        <v>42</v>
      </c>
    </row>
    <row r="3539" spans="1:42" x14ac:dyDescent="0.2">
      <c r="A3539" s="1" t="s">
        <v>53</v>
      </c>
      <c r="B3539">
        <v>4</v>
      </c>
      <c r="C3539" s="1" t="s">
        <v>8005</v>
      </c>
      <c r="D3539" s="2">
        <v>45945</v>
      </c>
      <c r="E3539" s="1" t="s">
        <v>7732</v>
      </c>
      <c r="F3539" s="1" t="s">
        <v>49</v>
      </c>
      <c r="G3539">
        <v>20</v>
      </c>
      <c r="H3539" t="s">
        <v>76</v>
      </c>
      <c r="I3539" t="s">
        <v>49</v>
      </c>
      <c r="J3539">
        <v>100</v>
      </c>
      <c r="K3539" s="1" t="s">
        <v>49</v>
      </c>
      <c r="L3539">
        <v>2</v>
      </c>
      <c r="M3539">
        <v>105.28</v>
      </c>
      <c r="N3539">
        <v>5.3</v>
      </c>
      <c r="Q3539">
        <v>99.98</v>
      </c>
      <c r="R3539" s="1" t="s">
        <v>8006</v>
      </c>
      <c r="V3539">
        <v>0</v>
      </c>
      <c r="W3539">
        <v>0</v>
      </c>
      <c r="AD3539">
        <v>40</v>
      </c>
      <c r="AF3539">
        <v>40</v>
      </c>
      <c r="AG3539">
        <v>0.66666666666666663</v>
      </c>
      <c r="AH3539">
        <v>0.66666666666666663</v>
      </c>
      <c r="AI3539">
        <v>11.333333333333334</v>
      </c>
      <c r="AJ3539">
        <v>12</v>
      </c>
      <c r="AM3539">
        <v>0</v>
      </c>
      <c r="AP3539">
        <v>42</v>
      </c>
    </row>
    <row r="3540" spans="1:42" x14ac:dyDescent="0.2">
      <c r="A3540" s="1" t="s">
        <v>53</v>
      </c>
      <c r="B3540">
        <v>4</v>
      </c>
      <c r="C3540" s="1" t="s">
        <v>8007</v>
      </c>
      <c r="D3540" s="2">
        <v>45945</v>
      </c>
      <c r="E3540" s="1" t="s">
        <v>658</v>
      </c>
      <c r="F3540" s="1" t="s">
        <v>49</v>
      </c>
      <c r="G3540">
        <v>20</v>
      </c>
      <c r="H3540" t="s">
        <v>134</v>
      </c>
      <c r="I3540" t="s">
        <v>49</v>
      </c>
      <c r="J3540">
        <v>1000</v>
      </c>
      <c r="K3540" s="1" t="s">
        <v>49</v>
      </c>
      <c r="L3540">
        <v>10</v>
      </c>
      <c r="M3540">
        <v>516.37</v>
      </c>
      <c r="N3540">
        <v>26</v>
      </c>
      <c r="Q3540">
        <v>490.37</v>
      </c>
      <c r="R3540" s="1" t="s">
        <v>8008</v>
      </c>
      <c r="V3540">
        <v>0</v>
      </c>
      <c r="W3540">
        <v>0</v>
      </c>
      <c r="AF3540">
        <v>0</v>
      </c>
      <c r="AG3540">
        <v>0</v>
      </c>
      <c r="AH3540">
        <v>0</v>
      </c>
      <c r="AI3540">
        <v>12</v>
      </c>
      <c r="AJ3540">
        <v>12</v>
      </c>
      <c r="AM3540">
        <v>0</v>
      </c>
      <c r="AP3540">
        <v>42</v>
      </c>
    </row>
    <row r="3541" spans="1:42" x14ac:dyDescent="0.2">
      <c r="A3541" s="1" t="s">
        <v>46</v>
      </c>
      <c r="B3541">
        <v>5</v>
      </c>
      <c r="C3541" s="1" t="s">
        <v>7999</v>
      </c>
      <c r="D3541" s="2">
        <v>45945</v>
      </c>
      <c r="E3541" s="1" t="s">
        <v>7912</v>
      </c>
      <c r="F3541" s="1" t="s">
        <v>49</v>
      </c>
      <c r="G3541" t="s">
        <v>1733</v>
      </c>
      <c r="H3541">
        <v>6</v>
      </c>
      <c r="I3541" t="s">
        <v>49</v>
      </c>
      <c r="J3541">
        <v>300</v>
      </c>
      <c r="K3541" s="1" t="s">
        <v>49</v>
      </c>
      <c r="L3541">
        <v>11</v>
      </c>
      <c r="M3541">
        <v>311.71999999999997</v>
      </c>
      <c r="N3541">
        <v>11</v>
      </c>
      <c r="Q3541">
        <v>300.71999999999997</v>
      </c>
      <c r="R3541" s="1" t="s">
        <v>8009</v>
      </c>
      <c r="V3541">
        <v>0</v>
      </c>
      <c r="W3541">
        <v>0</v>
      </c>
      <c r="Z3541">
        <v>215</v>
      </c>
      <c r="AF3541">
        <v>215</v>
      </c>
      <c r="AG3541">
        <v>3.5833333333333335</v>
      </c>
      <c r="AH3541">
        <v>3.5833333333333335</v>
      </c>
      <c r="AI3541">
        <v>8.4166666666666661</v>
      </c>
      <c r="AJ3541">
        <v>12</v>
      </c>
      <c r="AM3541">
        <v>0</v>
      </c>
      <c r="AN3541">
        <v>310.71999999999997</v>
      </c>
      <c r="AP3541">
        <v>42</v>
      </c>
    </row>
    <row r="3542" spans="1:42" x14ac:dyDescent="0.2">
      <c r="A3542" s="1" t="s">
        <v>53</v>
      </c>
      <c r="B3542">
        <v>5</v>
      </c>
      <c r="C3542" s="1" t="s">
        <v>8010</v>
      </c>
      <c r="D3542" s="2">
        <v>45945</v>
      </c>
      <c r="E3542" s="1" t="s">
        <v>2155</v>
      </c>
      <c r="F3542" s="1" t="s">
        <v>49</v>
      </c>
      <c r="G3542">
        <v>9</v>
      </c>
      <c r="H3542" t="s">
        <v>134</v>
      </c>
      <c r="I3542" t="s">
        <v>49</v>
      </c>
      <c r="J3542">
        <v>1000</v>
      </c>
      <c r="K3542" s="1" t="s">
        <v>49</v>
      </c>
      <c r="L3542">
        <v>11</v>
      </c>
      <c r="M3542">
        <v>376.47</v>
      </c>
      <c r="N3542">
        <v>9.9</v>
      </c>
      <c r="Q3542">
        <v>366.57000000000005</v>
      </c>
      <c r="R3542" s="1" t="s">
        <v>8011</v>
      </c>
      <c r="U3542">
        <v>160</v>
      </c>
      <c r="V3542">
        <v>160</v>
      </c>
      <c r="W3542">
        <v>2.6666666666666665</v>
      </c>
      <c r="AD3542">
        <v>30</v>
      </c>
      <c r="AF3542">
        <v>30</v>
      </c>
      <c r="AG3542">
        <v>0.5</v>
      </c>
      <c r="AH3542">
        <v>3.1666666666666665</v>
      </c>
      <c r="AI3542">
        <v>8.8333333333333339</v>
      </c>
      <c r="AJ3542">
        <v>12</v>
      </c>
      <c r="AM3542">
        <v>0</v>
      </c>
      <c r="AN3542">
        <v>376.57000000000011</v>
      </c>
      <c r="AP3542">
        <v>42</v>
      </c>
    </row>
    <row r="3543" spans="1:42" x14ac:dyDescent="0.2">
      <c r="A3543" s="1" t="s">
        <v>46</v>
      </c>
      <c r="B3543">
        <v>1</v>
      </c>
      <c r="C3543" s="1" t="s">
        <v>7905</v>
      </c>
      <c r="D3543" s="2">
        <v>45946</v>
      </c>
      <c r="E3543" s="1" t="s">
        <v>2155</v>
      </c>
      <c r="F3543" s="1" t="s">
        <v>49</v>
      </c>
      <c r="G3543">
        <v>3</v>
      </c>
      <c r="H3543" t="s">
        <v>76</v>
      </c>
      <c r="I3543" t="s">
        <v>49</v>
      </c>
      <c r="J3543">
        <v>500</v>
      </c>
      <c r="K3543" s="1" t="s">
        <v>49</v>
      </c>
      <c r="L3543">
        <v>11</v>
      </c>
      <c r="M3543">
        <v>143.66</v>
      </c>
      <c r="N3543">
        <v>3.3</v>
      </c>
      <c r="O3543">
        <v>1</v>
      </c>
      <c r="Q3543">
        <v>140.35999999999999</v>
      </c>
      <c r="R3543" s="1" t="s">
        <v>8001</v>
      </c>
      <c r="V3543">
        <v>0</v>
      </c>
      <c r="W3543">
        <v>0</v>
      </c>
      <c r="AF3543">
        <v>0</v>
      </c>
      <c r="AG3543">
        <v>0</v>
      </c>
      <c r="AH3543">
        <v>0</v>
      </c>
      <c r="AI3543">
        <v>12</v>
      </c>
      <c r="AJ3543">
        <v>12</v>
      </c>
      <c r="AL3543">
        <v>2076</v>
      </c>
      <c r="AM3543">
        <v>0</v>
      </c>
      <c r="AN3543">
        <v>145.36000000000001</v>
      </c>
      <c r="AO3543">
        <v>398</v>
      </c>
      <c r="AP3543">
        <v>42</v>
      </c>
    </row>
    <row r="3544" spans="1:42" x14ac:dyDescent="0.2">
      <c r="A3544" s="1" t="s">
        <v>53</v>
      </c>
      <c r="B3544">
        <v>1</v>
      </c>
      <c r="C3544" s="1" t="s">
        <v>8012</v>
      </c>
      <c r="D3544" s="2">
        <v>45946</v>
      </c>
      <c r="E3544" s="1" t="s">
        <v>2155</v>
      </c>
      <c r="F3544" s="1" t="s">
        <v>49</v>
      </c>
      <c r="G3544">
        <v>3</v>
      </c>
      <c r="H3544" t="s">
        <v>76</v>
      </c>
      <c r="I3544" t="s">
        <v>49</v>
      </c>
      <c r="J3544">
        <v>500</v>
      </c>
      <c r="K3544" s="1" t="s">
        <v>49</v>
      </c>
      <c r="L3544">
        <v>12</v>
      </c>
      <c r="M3544">
        <v>147.22999999999999</v>
      </c>
      <c r="N3544">
        <v>3.5999999999999996</v>
      </c>
      <c r="O3544">
        <v>1</v>
      </c>
      <c r="Q3544">
        <v>143.63</v>
      </c>
      <c r="R3544" s="1" t="s">
        <v>8013</v>
      </c>
      <c r="V3544">
        <v>0</v>
      </c>
      <c r="W3544">
        <v>0</v>
      </c>
      <c r="AF3544">
        <v>0</v>
      </c>
      <c r="AG3544">
        <v>0</v>
      </c>
      <c r="AH3544">
        <v>0</v>
      </c>
      <c r="AI3544">
        <v>12</v>
      </c>
      <c r="AJ3544">
        <v>12</v>
      </c>
      <c r="AM3544">
        <v>0</v>
      </c>
      <c r="AN3544">
        <v>148.63</v>
      </c>
      <c r="AP3544">
        <v>42</v>
      </c>
    </row>
    <row r="3545" spans="1:42" x14ac:dyDescent="0.2">
      <c r="A3545" s="1" t="s">
        <v>46</v>
      </c>
      <c r="B3545">
        <v>2</v>
      </c>
      <c r="C3545" s="1" t="s">
        <v>7906</v>
      </c>
      <c r="D3545" s="2">
        <v>45946</v>
      </c>
      <c r="E3545" s="1" t="s">
        <v>2155</v>
      </c>
      <c r="F3545" s="1" t="s">
        <v>49</v>
      </c>
      <c r="G3545">
        <v>4</v>
      </c>
      <c r="H3545" t="s">
        <v>134</v>
      </c>
      <c r="I3545" t="s">
        <v>49</v>
      </c>
      <c r="J3545">
        <v>500</v>
      </c>
      <c r="K3545" s="1" t="s">
        <v>49</v>
      </c>
      <c r="L3545">
        <v>10</v>
      </c>
      <c r="M3545">
        <v>153.97999999999996</v>
      </c>
      <c r="N3545">
        <v>4</v>
      </c>
      <c r="O3545">
        <v>3</v>
      </c>
      <c r="Q3545">
        <v>149.97999999999996</v>
      </c>
      <c r="R3545" s="1" t="s">
        <v>8002</v>
      </c>
      <c r="V3545">
        <v>0</v>
      </c>
      <c r="W3545">
        <v>0</v>
      </c>
      <c r="AC3545">
        <v>60</v>
      </c>
      <c r="AF3545">
        <v>60</v>
      </c>
      <c r="AG3545">
        <v>1</v>
      </c>
      <c r="AH3545">
        <v>1</v>
      </c>
      <c r="AI3545">
        <v>11</v>
      </c>
      <c r="AJ3545">
        <v>12</v>
      </c>
      <c r="AM3545">
        <v>0</v>
      </c>
      <c r="AN3545">
        <v>159.97999999999996</v>
      </c>
      <c r="AP3545">
        <v>42</v>
      </c>
    </row>
    <row r="3546" spans="1:42" x14ac:dyDescent="0.2">
      <c r="A3546" s="1" t="s">
        <v>53</v>
      </c>
      <c r="B3546">
        <v>2</v>
      </c>
      <c r="C3546" s="1" t="s">
        <v>8014</v>
      </c>
      <c r="D3546" s="2">
        <v>45946</v>
      </c>
      <c r="E3546" s="1" t="s">
        <v>2155</v>
      </c>
      <c r="F3546" s="1" t="s">
        <v>49</v>
      </c>
      <c r="G3546">
        <v>4</v>
      </c>
      <c r="H3546" t="s">
        <v>134</v>
      </c>
      <c r="I3546" t="s">
        <v>49</v>
      </c>
      <c r="J3546">
        <v>500</v>
      </c>
      <c r="K3546" s="1" t="s">
        <v>49</v>
      </c>
      <c r="L3546">
        <v>12</v>
      </c>
      <c r="M3546">
        <v>156.43</v>
      </c>
      <c r="N3546">
        <v>4.8000000000000007</v>
      </c>
      <c r="O3546">
        <v>4</v>
      </c>
      <c r="Q3546">
        <v>151.63</v>
      </c>
      <c r="R3546" s="1" t="s">
        <v>8015</v>
      </c>
      <c r="V3546">
        <v>0</v>
      </c>
      <c r="W3546">
        <v>0</v>
      </c>
      <c r="AF3546">
        <v>0</v>
      </c>
      <c r="AG3546">
        <v>0</v>
      </c>
      <c r="AH3546">
        <v>0</v>
      </c>
      <c r="AI3546">
        <v>12</v>
      </c>
      <c r="AJ3546">
        <v>12</v>
      </c>
      <c r="AM3546">
        <v>0</v>
      </c>
      <c r="AN3546">
        <v>161.63</v>
      </c>
      <c r="AP3546">
        <v>42</v>
      </c>
    </row>
    <row r="3547" spans="1:42" x14ac:dyDescent="0.2">
      <c r="A3547" s="1" t="s">
        <v>46</v>
      </c>
      <c r="B3547">
        <v>3</v>
      </c>
      <c r="C3547" s="1" t="s">
        <v>7907</v>
      </c>
      <c r="D3547" s="2">
        <v>45946</v>
      </c>
      <c r="E3547" s="1" t="s">
        <v>2155</v>
      </c>
      <c r="F3547" s="1" t="s">
        <v>49</v>
      </c>
      <c r="G3547">
        <v>6</v>
      </c>
      <c r="H3547">
        <v>5</v>
      </c>
      <c r="I3547" t="s">
        <v>49</v>
      </c>
      <c r="J3547">
        <v>1000</v>
      </c>
      <c r="K3547" s="1" t="s">
        <v>49</v>
      </c>
      <c r="L3547">
        <v>11</v>
      </c>
      <c r="M3547">
        <v>316.78000000000003</v>
      </c>
      <c r="N3547">
        <v>6.6</v>
      </c>
      <c r="Q3547">
        <v>310.18</v>
      </c>
      <c r="R3547" s="1" t="s">
        <v>8003</v>
      </c>
      <c r="V3547">
        <v>0</v>
      </c>
      <c r="W3547">
        <v>0</v>
      </c>
      <c r="AF3547">
        <v>0</v>
      </c>
      <c r="AG3547">
        <v>0</v>
      </c>
      <c r="AH3547">
        <v>0</v>
      </c>
      <c r="AI3547">
        <v>12</v>
      </c>
      <c r="AJ3547">
        <v>12</v>
      </c>
      <c r="AM3547">
        <v>0</v>
      </c>
      <c r="AN3547">
        <v>315.18</v>
      </c>
      <c r="AP3547">
        <v>42</v>
      </c>
    </row>
    <row r="3548" spans="1:42" x14ac:dyDescent="0.2">
      <c r="A3548" s="1" t="s">
        <v>53</v>
      </c>
      <c r="B3548">
        <v>3</v>
      </c>
      <c r="C3548" s="1" t="s">
        <v>7907</v>
      </c>
      <c r="D3548" s="2">
        <v>45946</v>
      </c>
      <c r="E3548" s="1" t="s">
        <v>2155</v>
      </c>
      <c r="F3548" s="1" t="s">
        <v>49</v>
      </c>
      <c r="G3548">
        <v>6</v>
      </c>
      <c r="H3548">
        <v>5</v>
      </c>
      <c r="I3548" t="s">
        <v>49</v>
      </c>
      <c r="J3548">
        <v>1000</v>
      </c>
      <c r="K3548" s="1" t="s">
        <v>49</v>
      </c>
      <c r="L3548">
        <v>4</v>
      </c>
      <c r="M3548">
        <v>117.42</v>
      </c>
      <c r="N3548">
        <v>2.4</v>
      </c>
      <c r="O3548">
        <v>14</v>
      </c>
      <c r="Q3548">
        <v>115.02</v>
      </c>
      <c r="R3548" s="1" t="s">
        <v>8003</v>
      </c>
      <c r="S3548">
        <v>20</v>
      </c>
      <c r="V3548">
        <v>20</v>
      </c>
      <c r="W3548">
        <v>0.33333333333333331</v>
      </c>
      <c r="AC3548">
        <v>120</v>
      </c>
      <c r="AF3548">
        <v>120</v>
      </c>
      <c r="AG3548">
        <v>2</v>
      </c>
      <c r="AH3548">
        <v>2.3333333333333335</v>
      </c>
      <c r="AI3548">
        <v>9.6666666666666661</v>
      </c>
      <c r="AJ3548">
        <v>12</v>
      </c>
      <c r="AM3548">
        <v>0</v>
      </c>
      <c r="AN3548">
        <v>120.02</v>
      </c>
      <c r="AP3548">
        <v>42</v>
      </c>
    </row>
    <row r="3549" spans="1:42" x14ac:dyDescent="0.2">
      <c r="A3549" s="1" t="s">
        <v>53</v>
      </c>
      <c r="B3549">
        <v>3</v>
      </c>
      <c r="C3549" s="1" t="s">
        <v>8016</v>
      </c>
      <c r="D3549" s="2">
        <v>45946</v>
      </c>
      <c r="E3549" s="1" t="s">
        <v>2155</v>
      </c>
      <c r="F3549" s="1" t="s">
        <v>49</v>
      </c>
      <c r="G3549">
        <v>8</v>
      </c>
      <c r="H3549">
        <v>5</v>
      </c>
      <c r="I3549" t="s">
        <v>49</v>
      </c>
      <c r="J3549">
        <v>1000</v>
      </c>
      <c r="K3549" s="1" t="s">
        <v>49</v>
      </c>
      <c r="L3549">
        <v>4</v>
      </c>
      <c r="M3549">
        <v>152.74</v>
      </c>
      <c r="N3549">
        <v>3.2</v>
      </c>
      <c r="Q3549">
        <v>149.54000000000002</v>
      </c>
      <c r="R3549" s="1" t="s">
        <v>8017</v>
      </c>
      <c r="V3549">
        <v>0</v>
      </c>
      <c r="W3549">
        <v>0</v>
      </c>
      <c r="AF3549">
        <v>0</v>
      </c>
      <c r="AG3549">
        <v>0</v>
      </c>
      <c r="AH3549">
        <v>0</v>
      </c>
      <c r="AI3549">
        <v>12</v>
      </c>
      <c r="AJ3549">
        <v>12</v>
      </c>
      <c r="AM3549">
        <v>0</v>
      </c>
      <c r="AN3549">
        <v>154.54000000000002</v>
      </c>
      <c r="AP3549">
        <v>42</v>
      </c>
    </row>
    <row r="3550" spans="1:42" x14ac:dyDescent="0.2">
      <c r="A3550" s="1" t="s">
        <v>46</v>
      </c>
      <c r="B3550">
        <v>4</v>
      </c>
      <c r="C3550" s="1" t="s">
        <v>8007</v>
      </c>
      <c r="D3550" s="2">
        <v>45946</v>
      </c>
      <c r="E3550" s="1" t="s">
        <v>658</v>
      </c>
      <c r="F3550" s="1" t="s">
        <v>49</v>
      </c>
      <c r="G3550">
        <v>20</v>
      </c>
      <c r="H3550" t="s">
        <v>134</v>
      </c>
      <c r="I3550" t="s">
        <v>49</v>
      </c>
      <c r="J3550">
        <v>1000</v>
      </c>
      <c r="K3550" s="1" t="s">
        <v>49</v>
      </c>
      <c r="L3550">
        <v>12</v>
      </c>
      <c r="M3550">
        <v>575.68999999999994</v>
      </c>
      <c r="N3550">
        <v>24</v>
      </c>
      <c r="O3550">
        <v>7</v>
      </c>
      <c r="Q3550">
        <v>551.68999999999994</v>
      </c>
      <c r="R3550" s="1" t="s">
        <v>8008</v>
      </c>
      <c r="S3550">
        <v>20</v>
      </c>
      <c r="V3550">
        <v>20</v>
      </c>
      <c r="W3550">
        <v>0.33333333333333331</v>
      </c>
      <c r="AF3550">
        <v>0</v>
      </c>
      <c r="AG3550">
        <v>0</v>
      </c>
      <c r="AH3550">
        <v>0.33333333333333331</v>
      </c>
      <c r="AI3550">
        <v>11.666666666666666</v>
      </c>
      <c r="AJ3550">
        <v>12</v>
      </c>
      <c r="AM3550">
        <v>0</v>
      </c>
      <c r="AN3550">
        <v>558.68999999999994</v>
      </c>
      <c r="AP3550">
        <v>42</v>
      </c>
    </row>
    <row r="3551" spans="1:42" x14ac:dyDescent="0.2">
      <c r="A3551" s="1" t="s">
        <v>46</v>
      </c>
      <c r="B3551">
        <v>4</v>
      </c>
      <c r="C3551" s="1" t="s">
        <v>8018</v>
      </c>
      <c r="D3551" s="2">
        <v>45946</v>
      </c>
      <c r="E3551" s="1" t="s">
        <v>658</v>
      </c>
      <c r="F3551" s="1" t="s">
        <v>49</v>
      </c>
      <c r="G3551">
        <v>18</v>
      </c>
      <c r="H3551" t="s">
        <v>134</v>
      </c>
      <c r="I3551" t="s">
        <v>49</v>
      </c>
      <c r="J3551">
        <v>0</v>
      </c>
      <c r="K3551" s="1" t="s">
        <v>49</v>
      </c>
      <c r="L3551">
        <v>4</v>
      </c>
      <c r="M3551">
        <v>179.83</v>
      </c>
      <c r="N3551">
        <v>8.8000000000000007</v>
      </c>
      <c r="Q3551">
        <v>171.03</v>
      </c>
      <c r="R3551" s="1" t="s">
        <v>8019</v>
      </c>
      <c r="V3551">
        <v>0</v>
      </c>
      <c r="W3551">
        <v>0</v>
      </c>
      <c r="AF3551">
        <v>0</v>
      </c>
      <c r="AG3551">
        <v>0</v>
      </c>
      <c r="AH3551">
        <v>0</v>
      </c>
      <c r="AI3551">
        <v>12</v>
      </c>
      <c r="AJ3551">
        <v>12</v>
      </c>
      <c r="AM3551">
        <v>0</v>
      </c>
      <c r="AN3551">
        <v>178.03</v>
      </c>
      <c r="AP3551">
        <v>42</v>
      </c>
    </row>
    <row r="3552" spans="1:42" x14ac:dyDescent="0.2">
      <c r="A3552" s="1" t="s">
        <v>53</v>
      </c>
      <c r="B3552">
        <v>4</v>
      </c>
      <c r="C3552" s="1" t="s">
        <v>8018</v>
      </c>
      <c r="D3552" s="2">
        <v>45946</v>
      </c>
      <c r="E3552" s="1" t="s">
        <v>658</v>
      </c>
      <c r="F3552" s="1" t="s">
        <v>49</v>
      </c>
      <c r="G3552">
        <v>18</v>
      </c>
      <c r="H3552" t="s">
        <v>134</v>
      </c>
      <c r="I3552" t="s">
        <v>49</v>
      </c>
      <c r="J3552">
        <v>0</v>
      </c>
      <c r="K3552" s="1" t="s">
        <v>49</v>
      </c>
      <c r="L3552">
        <v>14</v>
      </c>
      <c r="M3552">
        <v>757.03</v>
      </c>
      <c r="N3552">
        <v>30.800000000000004</v>
      </c>
      <c r="Q3552">
        <v>726.23</v>
      </c>
      <c r="R3552" s="1" t="s">
        <v>8019</v>
      </c>
      <c r="V3552">
        <v>0</v>
      </c>
      <c r="W3552">
        <v>0</v>
      </c>
      <c r="AF3552">
        <v>0</v>
      </c>
      <c r="AG3552">
        <v>0</v>
      </c>
      <c r="AH3552">
        <v>0</v>
      </c>
      <c r="AI3552">
        <v>12</v>
      </c>
      <c r="AJ3552">
        <v>12</v>
      </c>
      <c r="AM3552">
        <v>0</v>
      </c>
      <c r="AN3552">
        <v>733.23</v>
      </c>
      <c r="AP3552">
        <v>42</v>
      </c>
    </row>
    <row r="3553" spans="1:42" x14ac:dyDescent="0.2">
      <c r="A3553" s="1" t="s">
        <v>46</v>
      </c>
      <c r="B3553">
        <v>5</v>
      </c>
      <c r="C3553" s="1" t="s">
        <v>8010</v>
      </c>
      <c r="D3553" s="2">
        <v>45946</v>
      </c>
      <c r="E3553" s="1" t="s">
        <v>2155</v>
      </c>
      <c r="F3553" s="1" t="s">
        <v>49</v>
      </c>
      <c r="G3553">
        <v>9</v>
      </c>
      <c r="H3553" t="s">
        <v>134</v>
      </c>
      <c r="I3553" t="s">
        <v>49</v>
      </c>
      <c r="J3553">
        <v>1000</v>
      </c>
      <c r="K3553" s="1" t="s">
        <v>49</v>
      </c>
      <c r="L3553">
        <v>13</v>
      </c>
      <c r="M3553">
        <v>455.9</v>
      </c>
      <c r="N3553">
        <v>11.700000000000001</v>
      </c>
      <c r="O3553">
        <v>8</v>
      </c>
      <c r="Q3553">
        <v>444.2</v>
      </c>
      <c r="R3553" s="1" t="s">
        <v>8011</v>
      </c>
      <c r="V3553">
        <v>0</v>
      </c>
      <c r="W3553">
        <v>0</v>
      </c>
      <c r="AF3553">
        <v>0</v>
      </c>
      <c r="AG3553">
        <v>0</v>
      </c>
      <c r="AH3553">
        <v>0</v>
      </c>
      <c r="AI3553">
        <v>12</v>
      </c>
      <c r="AJ3553">
        <v>12</v>
      </c>
      <c r="AM3553">
        <v>0</v>
      </c>
      <c r="AN3553">
        <v>454.2</v>
      </c>
      <c r="AP3553">
        <v>42</v>
      </c>
    </row>
    <row r="3554" spans="1:42" x14ac:dyDescent="0.2">
      <c r="A3554" s="1" t="s">
        <v>53</v>
      </c>
      <c r="B3554">
        <v>5</v>
      </c>
      <c r="C3554" s="1" t="s">
        <v>8010</v>
      </c>
      <c r="D3554" s="2">
        <v>45946</v>
      </c>
      <c r="E3554" s="1" t="s">
        <v>2155</v>
      </c>
      <c r="F3554" s="1" t="s">
        <v>49</v>
      </c>
      <c r="G3554">
        <v>9</v>
      </c>
      <c r="H3554" t="s">
        <v>134</v>
      </c>
      <c r="I3554" t="s">
        <v>49</v>
      </c>
      <c r="J3554">
        <v>1000</v>
      </c>
      <c r="K3554" s="1" t="s">
        <v>49</v>
      </c>
      <c r="L3554">
        <v>3</v>
      </c>
      <c r="M3554">
        <v>122.19999999999999</v>
      </c>
      <c r="N3554">
        <v>2.7</v>
      </c>
      <c r="O3554">
        <v>4</v>
      </c>
      <c r="Q3554">
        <v>119.49999999999999</v>
      </c>
      <c r="R3554" s="1" t="s">
        <v>8011</v>
      </c>
      <c r="V3554">
        <v>0</v>
      </c>
      <c r="W3554">
        <v>0</v>
      </c>
      <c r="AF3554">
        <v>0</v>
      </c>
      <c r="AG3554">
        <v>0</v>
      </c>
      <c r="AH3554">
        <v>0</v>
      </c>
      <c r="AI3554">
        <v>12</v>
      </c>
      <c r="AJ3554">
        <v>12</v>
      </c>
      <c r="AM3554">
        <v>0</v>
      </c>
      <c r="AN3554">
        <v>129.5</v>
      </c>
      <c r="AP3554">
        <v>42</v>
      </c>
    </row>
    <row r="3555" spans="1:42" x14ac:dyDescent="0.2">
      <c r="A3555" s="1" t="s">
        <v>53</v>
      </c>
      <c r="B3555">
        <v>5</v>
      </c>
      <c r="C3555" s="1" t="s">
        <v>8020</v>
      </c>
      <c r="D3555" s="2">
        <v>45946</v>
      </c>
      <c r="E3555" s="1" t="s">
        <v>2155</v>
      </c>
      <c r="F3555" s="1" t="s">
        <v>49</v>
      </c>
      <c r="G3555">
        <v>12</v>
      </c>
      <c r="H3555">
        <v>5</v>
      </c>
      <c r="I3555" t="s">
        <v>49</v>
      </c>
      <c r="J3555">
        <v>1000</v>
      </c>
      <c r="K3555" s="1" t="s">
        <v>49</v>
      </c>
      <c r="L3555">
        <v>8</v>
      </c>
      <c r="M3555">
        <v>422.71999999999997</v>
      </c>
      <c r="N3555">
        <v>9.6</v>
      </c>
      <c r="Q3555">
        <v>413.11999999999995</v>
      </c>
      <c r="R3555" s="1" t="s">
        <v>8021</v>
      </c>
      <c r="S3555">
        <v>20</v>
      </c>
      <c r="V3555">
        <v>20</v>
      </c>
      <c r="W3555">
        <v>0.33333333333333331</v>
      </c>
      <c r="AF3555">
        <v>0</v>
      </c>
      <c r="AG3555">
        <v>0</v>
      </c>
      <c r="AH3555">
        <v>0.33333333333333331</v>
      </c>
      <c r="AI3555">
        <v>11.666666666666666</v>
      </c>
      <c r="AJ3555">
        <v>12</v>
      </c>
      <c r="AM3555">
        <v>0</v>
      </c>
      <c r="AN3555">
        <v>423.11999999999995</v>
      </c>
      <c r="AP3555">
        <v>42</v>
      </c>
    </row>
    <row r="3556" spans="1:42" x14ac:dyDescent="0.2">
      <c r="A3556" s="1" t="s">
        <v>46</v>
      </c>
      <c r="B3556">
        <v>1</v>
      </c>
      <c r="C3556" s="1" t="s">
        <v>8012</v>
      </c>
      <c r="D3556" s="2">
        <v>45947</v>
      </c>
      <c r="E3556" s="1" t="s">
        <v>2155</v>
      </c>
      <c r="F3556" s="1" t="s">
        <v>49</v>
      </c>
      <c r="G3556">
        <v>3</v>
      </c>
      <c r="H3556" t="s">
        <v>76</v>
      </c>
      <c r="I3556" t="s">
        <v>49</v>
      </c>
      <c r="J3556">
        <v>500</v>
      </c>
      <c r="K3556" s="1" t="s">
        <v>49</v>
      </c>
      <c r="L3556">
        <v>11</v>
      </c>
      <c r="M3556">
        <v>145.66999999999999</v>
      </c>
      <c r="N3556">
        <v>3.3</v>
      </c>
      <c r="O3556">
        <v>15</v>
      </c>
      <c r="Q3556">
        <v>142.36999999999998</v>
      </c>
      <c r="R3556" s="1" t="s">
        <v>8013</v>
      </c>
      <c r="V3556">
        <v>0</v>
      </c>
      <c r="W3556">
        <v>0</v>
      </c>
      <c r="AF3556">
        <v>0</v>
      </c>
      <c r="AG3556">
        <v>0</v>
      </c>
      <c r="AH3556">
        <v>0</v>
      </c>
      <c r="AI3556">
        <v>12</v>
      </c>
      <c r="AJ3556">
        <v>12</v>
      </c>
      <c r="AL3556">
        <v>1959</v>
      </c>
      <c r="AM3556">
        <v>0</v>
      </c>
      <c r="AN3556">
        <v>140</v>
      </c>
      <c r="AO3556">
        <v>398</v>
      </c>
      <c r="AP3556">
        <v>42</v>
      </c>
    </row>
    <row r="3557" spans="1:42" x14ac:dyDescent="0.2">
      <c r="A3557" s="1" t="s">
        <v>53</v>
      </c>
      <c r="B3557">
        <v>1</v>
      </c>
      <c r="C3557" s="1" t="s">
        <v>8012</v>
      </c>
      <c r="D3557" s="2">
        <v>45947</v>
      </c>
      <c r="E3557" s="1" t="s">
        <v>2155</v>
      </c>
      <c r="F3557" s="1" t="s">
        <v>49</v>
      </c>
      <c r="G3557">
        <v>3</v>
      </c>
      <c r="H3557" t="s">
        <v>76</v>
      </c>
      <c r="I3557" t="s">
        <v>49</v>
      </c>
      <c r="J3557">
        <v>500</v>
      </c>
      <c r="K3557" s="1" t="s">
        <v>49</v>
      </c>
      <c r="L3557">
        <v>10</v>
      </c>
      <c r="M3557">
        <v>140.14000000000001</v>
      </c>
      <c r="N3557">
        <v>3</v>
      </c>
      <c r="O3557">
        <v>6</v>
      </c>
      <c r="Q3557">
        <v>137.14000000000001</v>
      </c>
      <c r="R3557" s="1" t="s">
        <v>8013</v>
      </c>
      <c r="V3557">
        <v>0</v>
      </c>
      <c r="W3557">
        <v>0</v>
      </c>
      <c r="AF3557">
        <v>0</v>
      </c>
      <c r="AG3557">
        <v>0</v>
      </c>
      <c r="AH3557">
        <v>0</v>
      </c>
      <c r="AI3557">
        <v>12</v>
      </c>
      <c r="AJ3557">
        <v>12</v>
      </c>
      <c r="AM3557">
        <v>0</v>
      </c>
      <c r="AN3557">
        <v>140</v>
      </c>
      <c r="AP3557">
        <v>42</v>
      </c>
    </row>
    <row r="3558" spans="1:42" x14ac:dyDescent="0.2">
      <c r="A3558" s="1" t="s">
        <v>46</v>
      </c>
      <c r="B3558">
        <v>2</v>
      </c>
      <c r="C3558" s="1" t="s">
        <v>7906</v>
      </c>
      <c r="D3558" s="2">
        <v>45947</v>
      </c>
      <c r="E3558" s="1" t="s">
        <v>2155</v>
      </c>
      <c r="F3558" s="1" t="s">
        <v>49</v>
      </c>
      <c r="G3558">
        <v>4</v>
      </c>
      <c r="H3558" t="s">
        <v>134</v>
      </c>
      <c r="I3558" t="s">
        <v>49</v>
      </c>
      <c r="J3558">
        <v>500</v>
      </c>
      <c r="K3558" s="1" t="s">
        <v>49</v>
      </c>
      <c r="L3558">
        <v>11</v>
      </c>
      <c r="M3558">
        <v>155.10999999999999</v>
      </c>
      <c r="N3558">
        <v>4.4000000000000004</v>
      </c>
      <c r="O3558">
        <v>1</v>
      </c>
      <c r="Q3558">
        <v>150.70999999999998</v>
      </c>
      <c r="R3558" s="1" t="s">
        <v>8002</v>
      </c>
      <c r="V3558">
        <v>0</v>
      </c>
      <c r="W3558">
        <v>0</v>
      </c>
      <c r="AF3558">
        <v>0</v>
      </c>
      <c r="AG3558">
        <v>0</v>
      </c>
      <c r="AH3558">
        <v>0</v>
      </c>
      <c r="AI3558">
        <v>12</v>
      </c>
      <c r="AJ3558">
        <v>12</v>
      </c>
      <c r="AM3558">
        <v>0</v>
      </c>
      <c r="AN3558">
        <v>160.70999999999998</v>
      </c>
      <c r="AP3558">
        <v>42</v>
      </c>
    </row>
    <row r="3559" spans="1:42" x14ac:dyDescent="0.2">
      <c r="A3559" s="1" t="s">
        <v>53</v>
      </c>
      <c r="B3559">
        <v>2</v>
      </c>
      <c r="C3559" s="1" t="s">
        <v>7906</v>
      </c>
      <c r="D3559" s="2">
        <v>45947</v>
      </c>
      <c r="E3559" s="1" t="s">
        <v>2155</v>
      </c>
      <c r="F3559" s="1" t="s">
        <v>49</v>
      </c>
      <c r="G3559">
        <v>4</v>
      </c>
      <c r="H3559" t="s">
        <v>134</v>
      </c>
      <c r="I3559" t="s">
        <v>49</v>
      </c>
      <c r="J3559">
        <v>500</v>
      </c>
      <c r="K3559" s="1" t="s">
        <v>49</v>
      </c>
      <c r="L3559">
        <v>10</v>
      </c>
      <c r="M3559">
        <v>155.35000000000002</v>
      </c>
      <c r="N3559">
        <v>4</v>
      </c>
      <c r="Q3559">
        <v>151.35000000000002</v>
      </c>
      <c r="R3559" s="1" t="s">
        <v>8002</v>
      </c>
      <c r="V3559">
        <v>0</v>
      </c>
      <c r="W3559">
        <v>0</v>
      </c>
      <c r="AF3559">
        <v>0</v>
      </c>
      <c r="AG3559">
        <v>0</v>
      </c>
      <c r="AH3559">
        <v>0</v>
      </c>
      <c r="AI3559">
        <v>12</v>
      </c>
      <c r="AJ3559">
        <v>12</v>
      </c>
      <c r="AM3559">
        <v>0</v>
      </c>
      <c r="AN3559">
        <v>161.35000000000002</v>
      </c>
      <c r="AP3559">
        <v>42</v>
      </c>
    </row>
    <row r="3560" spans="1:42" x14ac:dyDescent="0.2">
      <c r="A3560" s="1" t="s">
        <v>46</v>
      </c>
      <c r="B3560">
        <v>3</v>
      </c>
      <c r="C3560" s="1" t="s">
        <v>8016</v>
      </c>
      <c r="D3560" s="2">
        <v>45947</v>
      </c>
      <c r="E3560" s="1" t="s">
        <v>2155</v>
      </c>
      <c r="F3560" s="1" t="s">
        <v>49</v>
      </c>
      <c r="G3560">
        <v>8</v>
      </c>
      <c r="H3560">
        <v>5</v>
      </c>
      <c r="I3560" t="s">
        <v>49</v>
      </c>
      <c r="J3560">
        <v>1000</v>
      </c>
      <c r="K3560" s="1" t="s">
        <v>49</v>
      </c>
      <c r="L3560">
        <v>4</v>
      </c>
      <c r="M3560">
        <v>152.88999999999999</v>
      </c>
      <c r="N3560">
        <v>3.2</v>
      </c>
      <c r="O3560">
        <v>6</v>
      </c>
      <c r="Q3560">
        <v>149.69</v>
      </c>
      <c r="R3560" s="1" t="s">
        <v>8017</v>
      </c>
      <c r="V3560">
        <v>0</v>
      </c>
      <c r="W3560">
        <v>0</v>
      </c>
      <c r="Z3560">
        <v>480</v>
      </c>
      <c r="AF3560">
        <v>480</v>
      </c>
      <c r="AG3560">
        <v>8</v>
      </c>
      <c r="AH3560">
        <v>8</v>
      </c>
      <c r="AI3560">
        <v>4</v>
      </c>
      <c r="AJ3560">
        <v>12</v>
      </c>
      <c r="AM3560">
        <v>0</v>
      </c>
      <c r="AN3560">
        <v>320</v>
      </c>
      <c r="AP3560">
        <v>42</v>
      </c>
    </row>
    <row r="3561" spans="1:42" x14ac:dyDescent="0.2">
      <c r="A3561" s="1" t="s">
        <v>53</v>
      </c>
      <c r="B3561">
        <v>3</v>
      </c>
      <c r="C3561" s="1" t="s">
        <v>8016</v>
      </c>
      <c r="D3561" s="2">
        <v>45947</v>
      </c>
      <c r="E3561" s="1" t="s">
        <v>2155</v>
      </c>
      <c r="F3561" s="1" t="s">
        <v>49</v>
      </c>
      <c r="G3561">
        <v>8</v>
      </c>
      <c r="H3561">
        <v>5</v>
      </c>
      <c r="I3561" t="s">
        <v>49</v>
      </c>
      <c r="J3561">
        <v>1000</v>
      </c>
      <c r="K3561" s="1" t="s">
        <v>49</v>
      </c>
      <c r="L3561">
        <v>8</v>
      </c>
      <c r="M3561">
        <v>334.56</v>
      </c>
      <c r="N3561">
        <v>7.2</v>
      </c>
      <c r="Q3561">
        <v>327.36</v>
      </c>
      <c r="R3561" s="1" t="s">
        <v>8017</v>
      </c>
      <c r="V3561">
        <v>0</v>
      </c>
      <c r="W3561">
        <v>0</v>
      </c>
      <c r="AF3561">
        <v>0</v>
      </c>
      <c r="AG3561">
        <v>0</v>
      </c>
      <c r="AH3561">
        <v>0</v>
      </c>
      <c r="AI3561">
        <v>12</v>
      </c>
      <c r="AJ3561">
        <v>12</v>
      </c>
      <c r="AM3561">
        <v>0</v>
      </c>
      <c r="AN3561">
        <v>320</v>
      </c>
      <c r="AP3561">
        <v>42</v>
      </c>
    </row>
    <row r="3562" spans="1:42" x14ac:dyDescent="0.2">
      <c r="A3562" s="1" t="s">
        <v>46</v>
      </c>
      <c r="B3562">
        <v>4</v>
      </c>
      <c r="C3562" s="1" t="s">
        <v>8018</v>
      </c>
      <c r="D3562" s="2">
        <v>45947</v>
      </c>
      <c r="E3562" s="1" t="s">
        <v>658</v>
      </c>
      <c r="F3562" s="1" t="s">
        <v>49</v>
      </c>
      <c r="G3562">
        <v>18</v>
      </c>
      <c r="H3562" t="s">
        <v>134</v>
      </c>
      <c r="I3562" t="s">
        <v>49</v>
      </c>
      <c r="J3562">
        <v>0</v>
      </c>
      <c r="K3562" s="1" t="s">
        <v>49</v>
      </c>
      <c r="L3562">
        <v>5</v>
      </c>
      <c r="M3562">
        <v>228.07999999999998</v>
      </c>
      <c r="N3562">
        <v>9</v>
      </c>
      <c r="Q3562">
        <v>219.07999999999998</v>
      </c>
      <c r="R3562" s="1" t="s">
        <v>8019</v>
      </c>
      <c r="V3562">
        <v>0</v>
      </c>
      <c r="W3562">
        <v>0</v>
      </c>
      <c r="AF3562">
        <v>0</v>
      </c>
      <c r="AG3562">
        <v>0</v>
      </c>
      <c r="AH3562">
        <v>0</v>
      </c>
      <c r="AI3562">
        <v>12</v>
      </c>
      <c r="AJ3562">
        <v>12</v>
      </c>
      <c r="AM3562">
        <v>0</v>
      </c>
      <c r="AN3562">
        <v>720</v>
      </c>
      <c r="AP3562">
        <v>42</v>
      </c>
    </row>
    <row r="3563" spans="1:42" x14ac:dyDescent="0.2">
      <c r="A3563" s="1" t="s">
        <v>46</v>
      </c>
      <c r="B3563">
        <v>4</v>
      </c>
      <c r="C3563" s="1" t="s">
        <v>8022</v>
      </c>
      <c r="D3563" s="2">
        <v>45947</v>
      </c>
      <c r="E3563" s="1" t="s">
        <v>8023</v>
      </c>
      <c r="F3563" s="1" t="s">
        <v>49</v>
      </c>
      <c r="G3563" t="s">
        <v>2645</v>
      </c>
      <c r="H3563">
        <v>7</v>
      </c>
      <c r="I3563" t="s">
        <v>49</v>
      </c>
      <c r="J3563">
        <v>500</v>
      </c>
      <c r="K3563" s="1" t="s">
        <v>49</v>
      </c>
      <c r="L3563">
        <v>10</v>
      </c>
      <c r="M3563">
        <v>463.91999999999996</v>
      </c>
      <c r="N3563">
        <v>18</v>
      </c>
      <c r="Q3563">
        <v>445.91999999999996</v>
      </c>
      <c r="R3563" s="1" t="s">
        <v>8024</v>
      </c>
      <c r="V3563">
        <v>0</v>
      </c>
      <c r="W3563">
        <v>0</v>
      </c>
      <c r="AF3563">
        <v>0</v>
      </c>
      <c r="AG3563">
        <v>0</v>
      </c>
      <c r="AH3563">
        <v>0</v>
      </c>
      <c r="AI3563">
        <v>12</v>
      </c>
      <c r="AJ3563">
        <v>12</v>
      </c>
      <c r="AM3563">
        <v>0</v>
      </c>
      <c r="AP3563">
        <v>42</v>
      </c>
    </row>
    <row r="3564" spans="1:42" x14ac:dyDescent="0.2">
      <c r="A3564" s="1" t="s">
        <v>46</v>
      </c>
      <c r="B3564">
        <v>4</v>
      </c>
      <c r="C3564" s="1" t="s">
        <v>8025</v>
      </c>
      <c r="D3564" s="2">
        <v>45947</v>
      </c>
      <c r="E3564" s="1" t="s">
        <v>582</v>
      </c>
      <c r="F3564" s="1" t="s">
        <v>49</v>
      </c>
      <c r="G3564" t="s">
        <v>2645</v>
      </c>
      <c r="H3564">
        <v>6</v>
      </c>
      <c r="I3564" t="s">
        <v>49</v>
      </c>
      <c r="J3564">
        <v>150</v>
      </c>
      <c r="K3564" s="1" t="s">
        <v>49</v>
      </c>
      <c r="L3564">
        <v>2</v>
      </c>
      <c r="M3564">
        <v>87.77000000000001</v>
      </c>
      <c r="N3564">
        <v>3.6</v>
      </c>
      <c r="Q3564">
        <v>84.170000000000016</v>
      </c>
      <c r="R3564" s="1" t="s">
        <v>8026</v>
      </c>
      <c r="V3564">
        <v>0</v>
      </c>
      <c r="W3564">
        <v>0</v>
      </c>
      <c r="AF3564">
        <v>0</v>
      </c>
      <c r="AG3564">
        <v>0</v>
      </c>
      <c r="AH3564">
        <v>0</v>
      </c>
      <c r="AI3564">
        <v>12</v>
      </c>
      <c r="AJ3564">
        <v>12</v>
      </c>
      <c r="AM3564">
        <v>0</v>
      </c>
      <c r="AP3564">
        <v>42</v>
      </c>
    </row>
    <row r="3565" spans="1:42" x14ac:dyDescent="0.2">
      <c r="A3565" s="1" t="s">
        <v>53</v>
      </c>
      <c r="B3565">
        <v>4</v>
      </c>
      <c r="C3565" s="1" t="s">
        <v>8025</v>
      </c>
      <c r="D3565" s="2">
        <v>45947</v>
      </c>
      <c r="E3565" s="1" t="s">
        <v>582</v>
      </c>
      <c r="F3565" s="1" t="s">
        <v>49</v>
      </c>
      <c r="G3565" t="s">
        <v>2645</v>
      </c>
      <c r="H3565">
        <v>6</v>
      </c>
      <c r="I3565" t="s">
        <v>49</v>
      </c>
      <c r="J3565">
        <v>150</v>
      </c>
      <c r="K3565" s="1" t="s">
        <v>49</v>
      </c>
      <c r="L3565">
        <v>2</v>
      </c>
      <c r="M3565">
        <v>76.459999999999994</v>
      </c>
      <c r="N3565">
        <v>4.3000000000000007</v>
      </c>
      <c r="O3565">
        <v>37</v>
      </c>
      <c r="Q3565">
        <v>72.16</v>
      </c>
      <c r="R3565" s="1" t="s">
        <v>8026</v>
      </c>
      <c r="S3565">
        <v>20</v>
      </c>
      <c r="V3565">
        <v>20</v>
      </c>
      <c r="W3565">
        <v>0.33333333333333331</v>
      </c>
      <c r="AC3565">
        <v>45</v>
      </c>
      <c r="AF3565">
        <v>45</v>
      </c>
      <c r="AG3565">
        <v>0.75</v>
      </c>
      <c r="AH3565">
        <v>1.0833333333333333</v>
      </c>
      <c r="AI3565">
        <v>10.916666666666666</v>
      </c>
      <c r="AJ3565">
        <v>12</v>
      </c>
      <c r="AM3565">
        <v>0</v>
      </c>
      <c r="AN3565">
        <v>900</v>
      </c>
      <c r="AP3565">
        <v>42</v>
      </c>
    </row>
    <row r="3566" spans="1:42" x14ac:dyDescent="0.2">
      <c r="A3566" s="1" t="s">
        <v>53</v>
      </c>
      <c r="B3566">
        <v>4</v>
      </c>
      <c r="C3566" s="1" t="s">
        <v>8027</v>
      </c>
      <c r="D3566" s="2">
        <v>45947</v>
      </c>
      <c r="E3566" s="1" t="s">
        <v>582</v>
      </c>
      <c r="F3566" s="1" t="s">
        <v>49</v>
      </c>
      <c r="G3566" t="s">
        <v>1155</v>
      </c>
      <c r="H3566">
        <v>14</v>
      </c>
      <c r="I3566" t="s">
        <v>49</v>
      </c>
      <c r="J3566">
        <v>200</v>
      </c>
      <c r="K3566" s="1" t="s">
        <v>49</v>
      </c>
      <c r="L3566">
        <v>4</v>
      </c>
      <c r="M3566">
        <v>220.48999999999998</v>
      </c>
      <c r="N3566">
        <v>11.98</v>
      </c>
      <c r="Q3566">
        <v>208.51</v>
      </c>
      <c r="R3566" s="1" t="s">
        <v>8028</v>
      </c>
      <c r="S3566">
        <v>20</v>
      </c>
      <c r="V3566">
        <v>20</v>
      </c>
      <c r="W3566">
        <v>0.33333333333333331</v>
      </c>
      <c r="AF3566">
        <v>0</v>
      </c>
      <c r="AG3566">
        <v>0</v>
      </c>
      <c r="AH3566">
        <v>0.33333333333333331</v>
      </c>
      <c r="AI3566">
        <v>11.666666666666666</v>
      </c>
      <c r="AJ3566">
        <v>12</v>
      </c>
      <c r="AM3566">
        <v>0</v>
      </c>
      <c r="AP3566">
        <v>42</v>
      </c>
    </row>
    <row r="3567" spans="1:42" x14ac:dyDescent="0.2">
      <c r="A3567" s="1" t="s">
        <v>53</v>
      </c>
      <c r="B3567">
        <v>4</v>
      </c>
      <c r="C3567" s="1" t="s">
        <v>8029</v>
      </c>
      <c r="D3567" s="2">
        <v>45947</v>
      </c>
      <c r="E3567" s="1" t="s">
        <v>684</v>
      </c>
      <c r="F3567" s="1" t="s">
        <v>49</v>
      </c>
      <c r="G3567">
        <v>10</v>
      </c>
      <c r="H3567">
        <v>9</v>
      </c>
      <c r="I3567" t="s">
        <v>49</v>
      </c>
      <c r="J3567">
        <v>100</v>
      </c>
      <c r="K3567" s="1" t="s">
        <v>49</v>
      </c>
      <c r="L3567">
        <v>4</v>
      </c>
      <c r="M3567">
        <v>215.59</v>
      </c>
      <c r="N3567">
        <v>9.8500000000000014</v>
      </c>
      <c r="Q3567">
        <v>205.74</v>
      </c>
      <c r="R3567" s="1" t="s">
        <v>8030</v>
      </c>
      <c r="V3567">
        <v>0</v>
      </c>
      <c r="W3567">
        <v>0</v>
      </c>
      <c r="AF3567">
        <v>0</v>
      </c>
      <c r="AG3567">
        <v>0</v>
      </c>
      <c r="AH3567">
        <v>0</v>
      </c>
      <c r="AI3567">
        <v>12</v>
      </c>
      <c r="AJ3567">
        <v>12</v>
      </c>
      <c r="AM3567">
        <v>0</v>
      </c>
      <c r="AP3567">
        <v>42</v>
      </c>
    </row>
    <row r="3568" spans="1:42" x14ac:dyDescent="0.2">
      <c r="A3568" s="1" t="s">
        <v>53</v>
      </c>
      <c r="B3568">
        <v>4</v>
      </c>
      <c r="C3568" s="1" t="s">
        <v>8031</v>
      </c>
      <c r="D3568" s="2">
        <v>45947</v>
      </c>
      <c r="E3568" s="1" t="s">
        <v>684</v>
      </c>
      <c r="F3568" s="1" t="s">
        <v>49</v>
      </c>
      <c r="G3568">
        <v>9</v>
      </c>
      <c r="H3568">
        <v>9</v>
      </c>
      <c r="I3568" t="s">
        <v>49</v>
      </c>
      <c r="J3568">
        <v>150</v>
      </c>
      <c r="K3568" s="1" t="s">
        <v>49</v>
      </c>
      <c r="L3568">
        <v>5</v>
      </c>
      <c r="M3568">
        <v>260.01000000000005</v>
      </c>
      <c r="N3568">
        <v>10.8</v>
      </c>
      <c r="Q3568">
        <v>249.21000000000004</v>
      </c>
      <c r="R3568" s="1" t="s">
        <v>8032</v>
      </c>
      <c r="V3568">
        <v>0</v>
      </c>
      <c r="W3568">
        <v>0</v>
      </c>
      <c r="AF3568">
        <v>0</v>
      </c>
      <c r="AG3568">
        <v>0</v>
      </c>
      <c r="AH3568">
        <v>0</v>
      </c>
      <c r="AI3568">
        <v>12</v>
      </c>
      <c r="AJ3568">
        <v>12</v>
      </c>
      <c r="AM3568">
        <v>0</v>
      </c>
      <c r="AP3568">
        <v>42</v>
      </c>
    </row>
    <row r="3569" spans="1:42" x14ac:dyDescent="0.2">
      <c r="A3569" s="1" t="s">
        <v>53</v>
      </c>
      <c r="B3569">
        <v>4</v>
      </c>
      <c r="C3569" s="1" t="s">
        <v>8033</v>
      </c>
      <c r="D3569" s="2">
        <v>45947</v>
      </c>
      <c r="E3569" s="1" t="s">
        <v>582</v>
      </c>
      <c r="F3569" s="1" t="s">
        <v>49</v>
      </c>
      <c r="G3569" t="s">
        <v>5765</v>
      </c>
      <c r="H3569">
        <v>14</v>
      </c>
      <c r="I3569" t="s">
        <v>49</v>
      </c>
      <c r="J3569">
        <v>125</v>
      </c>
      <c r="K3569" s="1" t="s">
        <v>49</v>
      </c>
      <c r="L3569">
        <v>2</v>
      </c>
      <c r="M3569">
        <v>75.509999999999991</v>
      </c>
      <c r="N3569">
        <v>4.8</v>
      </c>
      <c r="Q3569">
        <v>70.709999999999994</v>
      </c>
      <c r="R3569" s="1" t="s">
        <v>8034</v>
      </c>
      <c r="V3569">
        <v>0</v>
      </c>
      <c r="W3569">
        <v>0</v>
      </c>
      <c r="AF3569">
        <v>0</v>
      </c>
      <c r="AG3569">
        <v>0</v>
      </c>
      <c r="AH3569">
        <v>0</v>
      </c>
      <c r="AI3569">
        <v>12</v>
      </c>
      <c r="AJ3569">
        <v>12</v>
      </c>
      <c r="AM3569">
        <v>0</v>
      </c>
      <c r="AP3569">
        <v>42</v>
      </c>
    </row>
    <row r="3570" spans="1:42" x14ac:dyDescent="0.2">
      <c r="A3570" s="1" t="s">
        <v>46</v>
      </c>
      <c r="B3570">
        <v>5</v>
      </c>
      <c r="C3570" s="1" t="s">
        <v>8020</v>
      </c>
      <c r="D3570" s="2">
        <v>45947</v>
      </c>
      <c r="E3570" s="1" t="s">
        <v>2155</v>
      </c>
      <c r="F3570" s="1" t="s">
        <v>49</v>
      </c>
      <c r="G3570">
        <v>12</v>
      </c>
      <c r="H3570">
        <v>5</v>
      </c>
      <c r="I3570" t="s">
        <v>49</v>
      </c>
      <c r="J3570">
        <v>1000</v>
      </c>
      <c r="K3570" s="1" t="s">
        <v>49</v>
      </c>
      <c r="L3570">
        <v>12</v>
      </c>
      <c r="M3570">
        <v>523.73</v>
      </c>
      <c r="N3570">
        <v>14.399999999999999</v>
      </c>
      <c r="Q3570">
        <v>509.33000000000004</v>
      </c>
      <c r="R3570" s="1" t="s">
        <v>8021</v>
      </c>
      <c r="V3570">
        <v>0</v>
      </c>
      <c r="W3570">
        <v>0</v>
      </c>
      <c r="AF3570">
        <v>0</v>
      </c>
      <c r="AG3570">
        <v>0</v>
      </c>
      <c r="AH3570">
        <v>0</v>
      </c>
      <c r="AI3570">
        <v>12</v>
      </c>
      <c r="AJ3570">
        <v>12</v>
      </c>
      <c r="AM3570">
        <v>0</v>
      </c>
      <c r="AN3570">
        <v>519.33000000000004</v>
      </c>
      <c r="AP3570">
        <v>42</v>
      </c>
    </row>
    <row r="3571" spans="1:42" x14ac:dyDescent="0.2">
      <c r="A3571" s="1" t="s">
        <v>53</v>
      </c>
      <c r="B3571">
        <v>5</v>
      </c>
      <c r="C3571" s="1" t="s">
        <v>8020</v>
      </c>
      <c r="D3571" s="2">
        <v>45947</v>
      </c>
      <c r="E3571" s="1" t="s">
        <v>2155</v>
      </c>
      <c r="F3571" s="1" t="s">
        <v>49</v>
      </c>
      <c r="G3571">
        <v>12</v>
      </c>
      <c r="H3571">
        <v>5</v>
      </c>
      <c r="I3571" t="s">
        <v>49</v>
      </c>
      <c r="J3571">
        <v>1000</v>
      </c>
      <c r="K3571" s="1" t="s">
        <v>49</v>
      </c>
      <c r="L3571">
        <v>2</v>
      </c>
      <c r="M3571">
        <v>81.739999999999995</v>
      </c>
      <c r="N3571">
        <v>2.4</v>
      </c>
      <c r="O3571">
        <v>9</v>
      </c>
      <c r="Q3571">
        <v>79.339999999999989</v>
      </c>
      <c r="R3571" s="1" t="s">
        <v>8021</v>
      </c>
      <c r="S3571">
        <v>30</v>
      </c>
      <c r="V3571">
        <v>30</v>
      </c>
      <c r="W3571">
        <v>0.5</v>
      </c>
      <c r="AF3571">
        <v>0</v>
      </c>
      <c r="AG3571">
        <v>0</v>
      </c>
      <c r="AH3571">
        <v>0.5</v>
      </c>
      <c r="AI3571">
        <v>11.5</v>
      </c>
      <c r="AJ3571">
        <v>12</v>
      </c>
      <c r="AM3571">
        <v>0</v>
      </c>
      <c r="AN3571">
        <v>89.339999999999989</v>
      </c>
      <c r="AP3571">
        <v>42</v>
      </c>
    </row>
    <row r="3572" spans="1:42" x14ac:dyDescent="0.2">
      <c r="A3572" s="1" t="s">
        <v>53</v>
      </c>
      <c r="B3572">
        <v>5</v>
      </c>
      <c r="C3572" s="1" t="s">
        <v>8035</v>
      </c>
      <c r="D3572" s="2">
        <v>45947</v>
      </c>
      <c r="E3572" s="1" t="s">
        <v>684</v>
      </c>
      <c r="F3572" s="1" t="s">
        <v>49</v>
      </c>
      <c r="G3572" t="s">
        <v>332</v>
      </c>
      <c r="H3572">
        <v>9</v>
      </c>
      <c r="I3572" t="s">
        <v>49</v>
      </c>
      <c r="J3572">
        <v>100</v>
      </c>
      <c r="K3572" s="1" t="s">
        <v>49</v>
      </c>
      <c r="L3572">
        <v>7</v>
      </c>
      <c r="M3572">
        <v>370.94</v>
      </c>
      <c r="N3572">
        <v>8.4</v>
      </c>
      <c r="Q3572">
        <v>362.54</v>
      </c>
      <c r="R3572" s="1" t="s">
        <v>8036</v>
      </c>
      <c r="V3572">
        <v>0</v>
      </c>
      <c r="W3572">
        <v>0</v>
      </c>
      <c r="AF3572">
        <v>0</v>
      </c>
      <c r="AG3572">
        <v>0</v>
      </c>
      <c r="AH3572">
        <v>0</v>
      </c>
      <c r="AI3572">
        <v>12</v>
      </c>
      <c r="AJ3572">
        <v>12</v>
      </c>
      <c r="AM3572">
        <v>0</v>
      </c>
      <c r="AN3572">
        <v>372.54</v>
      </c>
      <c r="AP3572">
        <v>42</v>
      </c>
    </row>
    <row r="3573" spans="1:42" x14ac:dyDescent="0.2">
      <c r="A3573" s="1" t="s">
        <v>53</v>
      </c>
      <c r="B3573">
        <v>5</v>
      </c>
      <c r="C3573" s="1" t="s">
        <v>8037</v>
      </c>
      <c r="D3573" s="2">
        <v>45947</v>
      </c>
      <c r="E3573" s="1" t="s">
        <v>684</v>
      </c>
      <c r="F3573" s="1" t="s">
        <v>49</v>
      </c>
      <c r="G3573" t="s">
        <v>2493</v>
      </c>
      <c r="H3573">
        <v>9</v>
      </c>
      <c r="I3573" t="s">
        <v>49</v>
      </c>
      <c r="J3573">
        <v>100</v>
      </c>
      <c r="K3573" s="1" t="s">
        <v>49</v>
      </c>
      <c r="L3573">
        <v>2</v>
      </c>
      <c r="M3573">
        <v>71.69</v>
      </c>
      <c r="N3573">
        <v>2.6</v>
      </c>
      <c r="Q3573">
        <v>69.09</v>
      </c>
      <c r="R3573" s="1" t="s">
        <v>8038</v>
      </c>
      <c r="V3573">
        <v>0</v>
      </c>
      <c r="W3573">
        <v>0</v>
      </c>
      <c r="AF3573">
        <v>0</v>
      </c>
      <c r="AG3573">
        <v>0</v>
      </c>
      <c r="AH3573">
        <v>0</v>
      </c>
      <c r="AI3573">
        <v>12</v>
      </c>
      <c r="AJ3573">
        <v>12</v>
      </c>
      <c r="AM3573">
        <v>0</v>
      </c>
      <c r="AN3573">
        <v>79.09</v>
      </c>
      <c r="AP3573">
        <v>42</v>
      </c>
    </row>
    <row r="3574" spans="1:42" x14ac:dyDescent="0.2">
      <c r="A3574" s="1" t="s">
        <v>46</v>
      </c>
      <c r="B3574">
        <v>1</v>
      </c>
      <c r="C3574" s="1" t="s">
        <v>8012</v>
      </c>
      <c r="D3574" s="2">
        <v>45948</v>
      </c>
      <c r="E3574" s="1" t="s">
        <v>2155</v>
      </c>
      <c r="F3574" s="1" t="s">
        <v>49</v>
      </c>
      <c r="G3574">
        <v>3</v>
      </c>
      <c r="H3574" t="s">
        <v>76</v>
      </c>
      <c r="I3574" t="s">
        <v>49</v>
      </c>
      <c r="J3574">
        <v>500</v>
      </c>
      <c r="K3574" s="1" t="s">
        <v>49</v>
      </c>
      <c r="L3574">
        <v>9</v>
      </c>
      <c r="M3574">
        <v>129.78</v>
      </c>
      <c r="N3574">
        <v>2.6999999999999997</v>
      </c>
      <c r="O3574">
        <v>26</v>
      </c>
      <c r="Q3574">
        <v>127.08</v>
      </c>
      <c r="R3574" s="1" t="s">
        <v>8013</v>
      </c>
      <c r="V3574">
        <v>0</v>
      </c>
      <c r="W3574">
        <v>0</v>
      </c>
      <c r="AF3574">
        <v>0</v>
      </c>
      <c r="AG3574">
        <v>0</v>
      </c>
      <c r="AH3574">
        <v>0</v>
      </c>
      <c r="AI3574">
        <v>12</v>
      </c>
      <c r="AJ3574">
        <v>12</v>
      </c>
      <c r="AL3574">
        <v>1184</v>
      </c>
      <c r="AM3574">
        <v>0</v>
      </c>
      <c r="AN3574">
        <v>132.07999999999998</v>
      </c>
      <c r="AO3574">
        <v>398</v>
      </c>
      <c r="AP3574">
        <v>42</v>
      </c>
    </row>
    <row r="3575" spans="1:42" x14ac:dyDescent="0.2">
      <c r="A3575" s="1" t="s">
        <v>53</v>
      </c>
      <c r="B3575">
        <v>1</v>
      </c>
      <c r="C3575" s="1" t="s">
        <v>8012</v>
      </c>
      <c r="D3575" s="2">
        <v>45948</v>
      </c>
      <c r="E3575" s="1" t="s">
        <v>2155</v>
      </c>
      <c r="F3575" s="1" t="s">
        <v>49</v>
      </c>
      <c r="G3575">
        <v>3</v>
      </c>
      <c r="H3575" t="s">
        <v>76</v>
      </c>
      <c r="I3575" t="s">
        <v>49</v>
      </c>
      <c r="J3575">
        <v>500</v>
      </c>
      <c r="K3575" s="1" t="s">
        <v>49</v>
      </c>
      <c r="L3575">
        <v>7</v>
      </c>
      <c r="M3575">
        <v>98.7</v>
      </c>
      <c r="N3575">
        <v>2.1</v>
      </c>
      <c r="O3575">
        <v>16</v>
      </c>
      <c r="Q3575">
        <v>96.600000000000009</v>
      </c>
      <c r="R3575" s="1" t="s">
        <v>8013</v>
      </c>
      <c r="V3575">
        <v>0</v>
      </c>
      <c r="W3575">
        <v>0</v>
      </c>
      <c r="AC3575">
        <v>240</v>
      </c>
      <c r="AF3575">
        <v>240</v>
      </c>
      <c r="AG3575">
        <v>4</v>
      </c>
      <c r="AH3575">
        <v>4</v>
      </c>
      <c r="AI3575">
        <v>8</v>
      </c>
      <c r="AJ3575">
        <v>12</v>
      </c>
      <c r="AM3575">
        <v>0</v>
      </c>
      <c r="AN3575">
        <v>101.6</v>
      </c>
      <c r="AP3575">
        <v>42</v>
      </c>
    </row>
    <row r="3576" spans="1:42" x14ac:dyDescent="0.2">
      <c r="A3576" s="1" t="s">
        <v>46</v>
      </c>
      <c r="B3576">
        <v>2</v>
      </c>
      <c r="C3576" s="1" t="s">
        <v>7906</v>
      </c>
      <c r="D3576" s="2">
        <v>45948</v>
      </c>
      <c r="E3576" s="1" t="s">
        <v>2155</v>
      </c>
      <c r="F3576" s="1" t="s">
        <v>49</v>
      </c>
      <c r="G3576">
        <v>4</v>
      </c>
      <c r="H3576" t="s">
        <v>134</v>
      </c>
      <c r="I3576" t="s">
        <v>49</v>
      </c>
      <c r="J3576">
        <v>500</v>
      </c>
      <c r="K3576" s="1" t="s">
        <v>49</v>
      </c>
      <c r="L3576">
        <v>9</v>
      </c>
      <c r="M3576">
        <v>138.10999999999999</v>
      </c>
      <c r="N3576">
        <v>3.6</v>
      </c>
      <c r="Q3576">
        <v>134.51</v>
      </c>
      <c r="R3576" s="1" t="s">
        <v>8002</v>
      </c>
      <c r="V3576">
        <v>0</v>
      </c>
      <c r="W3576">
        <v>0</v>
      </c>
      <c r="AF3576">
        <v>0</v>
      </c>
      <c r="AG3576">
        <v>0</v>
      </c>
      <c r="AH3576">
        <v>0</v>
      </c>
      <c r="AI3576">
        <v>12</v>
      </c>
      <c r="AJ3576">
        <v>12</v>
      </c>
      <c r="AM3576">
        <v>0</v>
      </c>
      <c r="AN3576">
        <v>144.51</v>
      </c>
      <c r="AP3576">
        <v>42</v>
      </c>
    </row>
    <row r="3577" spans="1:42" x14ac:dyDescent="0.2">
      <c r="A3577" s="1" t="s">
        <v>53</v>
      </c>
      <c r="B3577">
        <v>2</v>
      </c>
      <c r="C3577" s="1" t="s">
        <v>7906</v>
      </c>
      <c r="D3577" s="2">
        <v>45948</v>
      </c>
      <c r="E3577" s="1" t="s">
        <v>2155</v>
      </c>
      <c r="F3577" s="1" t="s">
        <v>49</v>
      </c>
      <c r="G3577">
        <v>4</v>
      </c>
      <c r="H3577" t="s">
        <v>134</v>
      </c>
      <c r="I3577" t="s">
        <v>49</v>
      </c>
      <c r="J3577">
        <v>500</v>
      </c>
      <c r="K3577" s="1" t="s">
        <v>49</v>
      </c>
      <c r="L3577">
        <v>8</v>
      </c>
      <c r="M3577">
        <v>123.53000000000002</v>
      </c>
      <c r="N3577">
        <v>3.2</v>
      </c>
      <c r="Q3577">
        <v>120.33000000000001</v>
      </c>
      <c r="R3577" s="1" t="s">
        <v>8002</v>
      </c>
      <c r="V3577">
        <v>0</v>
      </c>
      <c r="W3577">
        <v>0</v>
      </c>
      <c r="AC3577">
        <v>240</v>
      </c>
      <c r="AF3577">
        <v>240</v>
      </c>
      <c r="AG3577">
        <v>4</v>
      </c>
      <c r="AH3577">
        <v>4</v>
      </c>
      <c r="AI3577">
        <v>8</v>
      </c>
      <c r="AJ3577">
        <v>12</v>
      </c>
      <c r="AM3577">
        <v>0</v>
      </c>
      <c r="AN3577">
        <v>130.33000000000001</v>
      </c>
      <c r="AP3577">
        <v>42</v>
      </c>
    </row>
    <row r="3578" spans="1:42" x14ac:dyDescent="0.2">
      <c r="A3578" s="1" t="s">
        <v>46</v>
      </c>
      <c r="B3578">
        <v>3</v>
      </c>
      <c r="C3578" s="1" t="s">
        <v>8016</v>
      </c>
      <c r="D3578" s="2">
        <v>45948</v>
      </c>
      <c r="E3578" s="1" t="s">
        <v>2155</v>
      </c>
      <c r="F3578" s="1" t="s">
        <v>49</v>
      </c>
      <c r="G3578">
        <v>8</v>
      </c>
      <c r="H3578">
        <v>5</v>
      </c>
      <c r="I3578" t="s">
        <v>49</v>
      </c>
      <c r="J3578">
        <v>1000</v>
      </c>
      <c r="K3578" s="1" t="s">
        <v>49</v>
      </c>
      <c r="L3578">
        <v>9</v>
      </c>
      <c r="M3578">
        <v>310.97000000000003</v>
      </c>
      <c r="N3578">
        <v>7.2</v>
      </c>
      <c r="Q3578">
        <v>303.77000000000004</v>
      </c>
      <c r="R3578" s="1" t="s">
        <v>8017</v>
      </c>
      <c r="V3578">
        <v>0</v>
      </c>
      <c r="W3578">
        <v>0</v>
      </c>
      <c r="AF3578">
        <v>0</v>
      </c>
      <c r="AG3578">
        <v>0</v>
      </c>
      <c r="AH3578">
        <v>0</v>
      </c>
      <c r="AI3578">
        <v>12</v>
      </c>
      <c r="AJ3578">
        <v>12</v>
      </c>
      <c r="AM3578">
        <v>0</v>
      </c>
      <c r="AN3578">
        <v>308.77000000000004</v>
      </c>
      <c r="AP3578">
        <v>42</v>
      </c>
    </row>
    <row r="3579" spans="1:42" x14ac:dyDescent="0.2">
      <c r="A3579" s="1" t="s">
        <v>53</v>
      </c>
      <c r="B3579">
        <v>3</v>
      </c>
      <c r="C3579" s="1" t="s">
        <v>8016</v>
      </c>
      <c r="D3579" s="2">
        <v>45948</v>
      </c>
      <c r="E3579" s="1" t="s">
        <v>2155</v>
      </c>
      <c r="F3579" s="1" t="s">
        <v>49</v>
      </c>
      <c r="G3579">
        <v>8</v>
      </c>
      <c r="H3579">
        <v>5</v>
      </c>
      <c r="I3579" t="s">
        <v>49</v>
      </c>
      <c r="J3579">
        <v>1000</v>
      </c>
      <c r="K3579" s="1" t="s">
        <v>49</v>
      </c>
      <c r="L3579">
        <v>3</v>
      </c>
      <c r="M3579">
        <v>102.47</v>
      </c>
      <c r="N3579">
        <v>2.4000000000000004</v>
      </c>
      <c r="Q3579">
        <v>100.07</v>
      </c>
      <c r="R3579" s="1" t="s">
        <v>8017</v>
      </c>
      <c r="V3579">
        <v>0</v>
      </c>
      <c r="W3579">
        <v>0</v>
      </c>
      <c r="AC3579">
        <v>240</v>
      </c>
      <c r="AF3579">
        <v>240</v>
      </c>
      <c r="AG3579">
        <v>4</v>
      </c>
      <c r="AH3579">
        <v>4</v>
      </c>
      <c r="AI3579">
        <v>8</v>
      </c>
      <c r="AJ3579">
        <v>12</v>
      </c>
      <c r="AM3579">
        <v>0</v>
      </c>
      <c r="AN3579">
        <v>105.07</v>
      </c>
      <c r="AP3579">
        <v>42</v>
      </c>
    </row>
    <row r="3580" spans="1:42" x14ac:dyDescent="0.2">
      <c r="A3580" s="1" t="s">
        <v>53</v>
      </c>
      <c r="B3580">
        <v>3</v>
      </c>
      <c r="C3580" s="1" t="s">
        <v>8039</v>
      </c>
      <c r="D3580" s="2">
        <v>45948</v>
      </c>
      <c r="E3580" s="1" t="s">
        <v>684</v>
      </c>
      <c r="F3580" s="1" t="s">
        <v>49</v>
      </c>
      <c r="G3580">
        <v>8</v>
      </c>
      <c r="H3580">
        <v>9</v>
      </c>
      <c r="I3580" t="s">
        <v>49</v>
      </c>
      <c r="J3580">
        <v>250</v>
      </c>
      <c r="K3580" s="1" t="s">
        <v>49</v>
      </c>
      <c r="L3580">
        <v>6</v>
      </c>
      <c r="M3580">
        <v>169.52</v>
      </c>
      <c r="N3580">
        <v>4.8000000000000007</v>
      </c>
      <c r="Q3580">
        <v>164.72</v>
      </c>
      <c r="R3580" s="1" t="s">
        <v>8040</v>
      </c>
      <c r="V3580">
        <v>0</v>
      </c>
      <c r="W3580">
        <v>0</v>
      </c>
      <c r="AF3580">
        <v>0</v>
      </c>
      <c r="AG3580">
        <v>0</v>
      </c>
      <c r="AH3580">
        <v>0</v>
      </c>
      <c r="AI3580">
        <v>12</v>
      </c>
      <c r="AJ3580">
        <v>12</v>
      </c>
      <c r="AM3580">
        <v>0</v>
      </c>
      <c r="AN3580">
        <v>169.72</v>
      </c>
      <c r="AP3580">
        <v>42</v>
      </c>
    </row>
    <row r="3581" spans="1:42" x14ac:dyDescent="0.2">
      <c r="A3581" s="1" t="s">
        <v>46</v>
      </c>
      <c r="B3581">
        <v>4</v>
      </c>
      <c r="C3581" s="1" t="s">
        <v>8027</v>
      </c>
      <c r="D3581" s="2">
        <v>45948</v>
      </c>
      <c r="E3581" s="1" t="s">
        <v>582</v>
      </c>
      <c r="F3581" s="1" t="s">
        <v>49</v>
      </c>
      <c r="G3581" t="s">
        <v>1155</v>
      </c>
      <c r="H3581">
        <v>14</v>
      </c>
      <c r="I3581" t="s">
        <v>49</v>
      </c>
      <c r="J3581">
        <v>200</v>
      </c>
      <c r="K3581" s="1" t="s">
        <v>49</v>
      </c>
      <c r="L3581">
        <v>1</v>
      </c>
      <c r="M3581">
        <v>24.3</v>
      </c>
      <c r="N3581">
        <v>2</v>
      </c>
      <c r="Q3581">
        <v>22.3</v>
      </c>
      <c r="R3581" s="1" t="s">
        <v>8028</v>
      </c>
      <c r="S3581">
        <v>20</v>
      </c>
      <c r="V3581">
        <v>20</v>
      </c>
      <c r="W3581">
        <v>0.33333333333333331</v>
      </c>
      <c r="Z3581">
        <v>360</v>
      </c>
      <c r="AF3581">
        <v>360</v>
      </c>
      <c r="AG3581">
        <v>6</v>
      </c>
      <c r="AH3581">
        <v>6.333333333333333</v>
      </c>
      <c r="AI3581">
        <v>5.666666666666667</v>
      </c>
      <c r="AJ3581">
        <v>12</v>
      </c>
      <c r="AM3581">
        <v>0</v>
      </c>
      <c r="AN3581">
        <v>29.3</v>
      </c>
      <c r="AP3581">
        <v>42</v>
      </c>
    </row>
    <row r="3582" spans="1:42" x14ac:dyDescent="0.2">
      <c r="A3582" s="1" t="s">
        <v>46</v>
      </c>
      <c r="B3582">
        <v>4</v>
      </c>
      <c r="C3582" s="1" t="s">
        <v>8041</v>
      </c>
      <c r="D3582" s="2">
        <v>45948</v>
      </c>
      <c r="E3582" s="1" t="s">
        <v>2155</v>
      </c>
      <c r="F3582" s="1" t="s">
        <v>49</v>
      </c>
      <c r="G3582">
        <v>18</v>
      </c>
      <c r="H3582">
        <v>5</v>
      </c>
      <c r="I3582" t="s">
        <v>49</v>
      </c>
      <c r="J3582">
        <v>500</v>
      </c>
      <c r="K3582" s="1" t="s">
        <v>49</v>
      </c>
      <c r="L3582">
        <v>4</v>
      </c>
      <c r="M3582">
        <v>224.85000000000002</v>
      </c>
      <c r="N3582">
        <v>7.2</v>
      </c>
      <c r="Q3582">
        <v>217.65000000000003</v>
      </c>
      <c r="R3582" s="1" t="s">
        <v>8042</v>
      </c>
      <c r="V3582">
        <v>0</v>
      </c>
      <c r="W3582">
        <v>0</v>
      </c>
      <c r="AF3582">
        <v>0</v>
      </c>
      <c r="AG3582">
        <v>0</v>
      </c>
      <c r="AH3582">
        <v>0</v>
      </c>
      <c r="AI3582">
        <v>12</v>
      </c>
      <c r="AJ3582">
        <v>12</v>
      </c>
      <c r="AM3582">
        <v>0</v>
      </c>
      <c r="AN3582">
        <v>224.65000000000003</v>
      </c>
      <c r="AP3582">
        <v>42</v>
      </c>
    </row>
    <row r="3583" spans="1:42" x14ac:dyDescent="0.2">
      <c r="A3583" s="1" t="s">
        <v>46</v>
      </c>
      <c r="B3583">
        <v>5</v>
      </c>
      <c r="C3583" s="1" t="s">
        <v>8043</v>
      </c>
      <c r="D3583" s="2">
        <v>45948</v>
      </c>
      <c r="E3583" s="1" t="s">
        <v>684</v>
      </c>
      <c r="F3583" s="1" t="s">
        <v>49</v>
      </c>
      <c r="G3583">
        <v>7</v>
      </c>
      <c r="H3583">
        <v>9</v>
      </c>
      <c r="I3583" t="s">
        <v>49</v>
      </c>
      <c r="J3583">
        <v>250</v>
      </c>
      <c r="K3583" s="1" t="s">
        <v>49</v>
      </c>
      <c r="L3583">
        <v>8</v>
      </c>
      <c r="M3583">
        <v>315.02999999999997</v>
      </c>
      <c r="N3583">
        <v>11.2</v>
      </c>
      <c r="Q3583">
        <v>303.83</v>
      </c>
      <c r="R3583" s="1" t="s">
        <v>8044</v>
      </c>
      <c r="S3583">
        <v>20</v>
      </c>
      <c r="V3583">
        <v>20</v>
      </c>
      <c r="W3583">
        <v>0.33333333333333331</v>
      </c>
      <c r="AF3583">
        <v>0</v>
      </c>
      <c r="AG3583">
        <v>0</v>
      </c>
      <c r="AH3583">
        <v>0.33333333333333331</v>
      </c>
      <c r="AI3583">
        <v>11.666666666666666</v>
      </c>
      <c r="AJ3583">
        <v>12</v>
      </c>
      <c r="AM3583">
        <v>0</v>
      </c>
      <c r="AN3583">
        <v>313.83</v>
      </c>
      <c r="AP3583">
        <v>42</v>
      </c>
    </row>
    <row r="3584" spans="1:42" x14ac:dyDescent="0.2">
      <c r="A3584" s="1" t="s">
        <v>46</v>
      </c>
      <c r="B3584">
        <v>5</v>
      </c>
      <c r="C3584" s="1" t="s">
        <v>8045</v>
      </c>
      <c r="D3584" s="2">
        <v>45948</v>
      </c>
      <c r="E3584" s="1" t="s">
        <v>684</v>
      </c>
      <c r="F3584" s="1" t="s">
        <v>49</v>
      </c>
      <c r="G3584">
        <v>11</v>
      </c>
      <c r="H3584">
        <v>9</v>
      </c>
      <c r="I3584" t="s">
        <v>49</v>
      </c>
      <c r="J3584">
        <v>150</v>
      </c>
      <c r="K3584" s="1" t="s">
        <v>49</v>
      </c>
      <c r="L3584">
        <v>4</v>
      </c>
      <c r="M3584">
        <v>139.62</v>
      </c>
      <c r="N3584">
        <v>4.4000000000000004</v>
      </c>
      <c r="Q3584">
        <v>135.22</v>
      </c>
      <c r="R3584" s="1" t="s">
        <v>8046</v>
      </c>
      <c r="S3584">
        <v>20</v>
      </c>
      <c r="V3584">
        <v>20</v>
      </c>
      <c r="W3584">
        <v>0.33333333333333331</v>
      </c>
      <c r="AF3584">
        <v>0</v>
      </c>
      <c r="AG3584">
        <v>0</v>
      </c>
      <c r="AH3584">
        <v>0.33333333333333331</v>
      </c>
      <c r="AI3584">
        <v>11.666666666666666</v>
      </c>
      <c r="AJ3584">
        <v>12</v>
      </c>
      <c r="AM3584">
        <v>0</v>
      </c>
      <c r="AN3584">
        <v>145.22</v>
      </c>
      <c r="AP3584">
        <v>42</v>
      </c>
    </row>
    <row r="3585" spans="1:42" x14ac:dyDescent="0.2">
      <c r="A3585" s="1" t="s">
        <v>53</v>
      </c>
      <c r="B3585">
        <v>5</v>
      </c>
      <c r="C3585" s="1" t="s">
        <v>8047</v>
      </c>
      <c r="D3585" s="2">
        <v>45948</v>
      </c>
      <c r="E3585" s="1" t="s">
        <v>2155</v>
      </c>
      <c r="F3585" s="1" t="s">
        <v>49</v>
      </c>
      <c r="G3585">
        <v>11</v>
      </c>
      <c r="H3585" t="s">
        <v>134</v>
      </c>
      <c r="I3585" t="s">
        <v>49</v>
      </c>
      <c r="J3585">
        <v>1000</v>
      </c>
      <c r="K3585" s="1" t="s">
        <v>49</v>
      </c>
      <c r="L3585">
        <v>7</v>
      </c>
      <c r="M3585">
        <v>355.4</v>
      </c>
      <c r="N3585">
        <v>7.7000000000000011</v>
      </c>
      <c r="Q3585">
        <v>347.7</v>
      </c>
      <c r="R3585" s="1" t="s">
        <v>8048</v>
      </c>
      <c r="V3585">
        <v>0</v>
      </c>
      <c r="W3585">
        <v>0</v>
      </c>
      <c r="AC3585">
        <v>240</v>
      </c>
      <c r="AF3585">
        <v>240</v>
      </c>
      <c r="AG3585">
        <v>4</v>
      </c>
      <c r="AH3585">
        <v>4</v>
      </c>
      <c r="AI3585">
        <v>8</v>
      </c>
      <c r="AJ3585">
        <v>12</v>
      </c>
      <c r="AM3585">
        <v>0</v>
      </c>
      <c r="AN3585">
        <v>357.7</v>
      </c>
      <c r="AP3585">
        <v>42</v>
      </c>
    </row>
    <row r="3586" spans="1:42" x14ac:dyDescent="0.2">
      <c r="A3586" s="1"/>
      <c r="C3586" s="1"/>
      <c r="D3586" s="2">
        <v>45949</v>
      </c>
      <c r="E3586" s="1" t="s">
        <v>7431</v>
      </c>
      <c r="F3586" s="1"/>
      <c r="K3586" s="1" t="s">
        <v>49</v>
      </c>
      <c r="Q3586">
        <v>0</v>
      </c>
      <c r="R3586" s="1" t="s">
        <v>1346</v>
      </c>
      <c r="V3586">
        <v>0</v>
      </c>
      <c r="W3586">
        <v>0</v>
      </c>
      <c r="AF3586">
        <v>0</v>
      </c>
      <c r="AG3586">
        <v>0</v>
      </c>
      <c r="AH3586">
        <v>0</v>
      </c>
      <c r="AI3586">
        <v>12</v>
      </c>
      <c r="AJ3586">
        <v>12</v>
      </c>
      <c r="AL3586">
        <v>1184</v>
      </c>
      <c r="AM3586">
        <v>0</v>
      </c>
      <c r="AO3586">
        <v>398</v>
      </c>
      <c r="AP3586">
        <v>42</v>
      </c>
    </row>
    <row r="3587" spans="1:42" x14ac:dyDescent="0.2">
      <c r="A3587" s="1"/>
      <c r="C3587" s="1"/>
      <c r="D3587" s="2">
        <v>45950</v>
      </c>
      <c r="E3587" s="1" t="s">
        <v>7431</v>
      </c>
      <c r="F3587" s="1"/>
      <c r="K3587" s="1" t="s">
        <v>49</v>
      </c>
      <c r="Q3587">
        <v>0</v>
      </c>
      <c r="R3587" s="1" t="s">
        <v>1346</v>
      </c>
      <c r="V3587">
        <v>0</v>
      </c>
      <c r="W3587">
        <v>0</v>
      </c>
      <c r="AF3587">
        <v>0</v>
      </c>
      <c r="AG3587">
        <v>0</v>
      </c>
      <c r="AH3587">
        <v>0</v>
      </c>
      <c r="AI3587">
        <v>12</v>
      </c>
      <c r="AJ3587">
        <v>12</v>
      </c>
      <c r="AM3587">
        <v>0</v>
      </c>
    </row>
    <row r="3588" spans="1:42" x14ac:dyDescent="0.2">
      <c r="A3588" s="1" t="s">
        <v>46</v>
      </c>
      <c r="B3588">
        <v>1</v>
      </c>
      <c r="C3588" s="1" t="s">
        <v>8012</v>
      </c>
      <c r="D3588" s="2">
        <v>45951</v>
      </c>
      <c r="E3588" s="1" t="s">
        <v>2155</v>
      </c>
      <c r="F3588" s="1" t="s">
        <v>49</v>
      </c>
      <c r="G3588">
        <v>3</v>
      </c>
      <c r="H3588" t="s">
        <v>76</v>
      </c>
      <c r="I3588" t="s">
        <v>49</v>
      </c>
      <c r="J3588">
        <v>500</v>
      </c>
      <c r="K3588" s="1" t="s">
        <v>49</v>
      </c>
      <c r="L3588">
        <v>3</v>
      </c>
      <c r="M3588">
        <v>36.61</v>
      </c>
      <c r="N3588">
        <v>0.89999999999999991</v>
      </c>
      <c r="O3588">
        <v>19.5</v>
      </c>
      <c r="Q3588">
        <v>35.71</v>
      </c>
      <c r="R3588" s="1" t="s">
        <v>8013</v>
      </c>
      <c r="S3588">
        <v>20</v>
      </c>
      <c r="U3588">
        <v>180</v>
      </c>
      <c r="V3588">
        <v>200</v>
      </c>
      <c r="W3588">
        <v>3.3333333333333335</v>
      </c>
      <c r="AF3588">
        <v>0</v>
      </c>
      <c r="AG3588">
        <v>0</v>
      </c>
      <c r="AH3588">
        <v>3.3333333333333335</v>
      </c>
      <c r="AI3588">
        <v>8.6666666666666661</v>
      </c>
      <c r="AJ3588">
        <v>12</v>
      </c>
      <c r="AM3588">
        <v>0</v>
      </c>
    </row>
    <row r="3589" spans="1:42" x14ac:dyDescent="0.2">
      <c r="A3589" s="1" t="s">
        <v>46</v>
      </c>
      <c r="B3589">
        <v>1</v>
      </c>
      <c r="C3589" s="1" t="s">
        <v>8049</v>
      </c>
      <c r="D3589" s="2">
        <v>45951</v>
      </c>
      <c r="E3589" s="1" t="s">
        <v>2155</v>
      </c>
      <c r="F3589" s="1" t="s">
        <v>49</v>
      </c>
      <c r="G3589">
        <v>2</v>
      </c>
      <c r="H3589" t="s">
        <v>76</v>
      </c>
      <c r="I3589" t="s">
        <v>49</v>
      </c>
      <c r="J3589">
        <v>375</v>
      </c>
      <c r="K3589" s="1" t="s">
        <v>49</v>
      </c>
      <c r="L3589">
        <v>3</v>
      </c>
      <c r="M3589">
        <v>36.06</v>
      </c>
      <c r="N3589">
        <v>0.89999999999999991</v>
      </c>
      <c r="Q3589">
        <v>35.160000000000004</v>
      </c>
      <c r="R3589" s="1" t="s">
        <v>8050</v>
      </c>
      <c r="V3589">
        <v>0</v>
      </c>
      <c r="W3589">
        <v>0</v>
      </c>
      <c r="AF3589">
        <v>0</v>
      </c>
      <c r="AG3589">
        <v>0</v>
      </c>
      <c r="AH3589">
        <v>0</v>
      </c>
      <c r="AI3589">
        <v>12</v>
      </c>
      <c r="AJ3589">
        <v>12</v>
      </c>
      <c r="AM3589">
        <v>0</v>
      </c>
    </row>
    <row r="3590" spans="1:42" x14ac:dyDescent="0.2">
      <c r="A3590" s="1" t="s">
        <v>53</v>
      </c>
      <c r="B3590">
        <v>1</v>
      </c>
      <c r="C3590" s="1" t="s">
        <v>8049</v>
      </c>
      <c r="D3590" s="2">
        <v>45951</v>
      </c>
      <c r="E3590" s="1" t="s">
        <v>2155</v>
      </c>
      <c r="F3590" s="1" t="s">
        <v>49</v>
      </c>
      <c r="G3590">
        <v>2</v>
      </c>
      <c r="H3590" t="s">
        <v>76</v>
      </c>
      <c r="I3590" t="s">
        <v>49</v>
      </c>
      <c r="J3590">
        <v>375</v>
      </c>
      <c r="K3590" s="1" t="s">
        <v>49</v>
      </c>
      <c r="L3590">
        <v>6</v>
      </c>
      <c r="M3590">
        <v>106.12999999999998</v>
      </c>
      <c r="N3590">
        <v>1.2000000000000002</v>
      </c>
      <c r="O3590">
        <v>24.5</v>
      </c>
      <c r="Q3590">
        <v>104.92999999999998</v>
      </c>
      <c r="R3590" s="1" t="s">
        <v>8050</v>
      </c>
      <c r="V3590">
        <v>0</v>
      </c>
      <c r="W3590">
        <v>0</v>
      </c>
      <c r="AF3590">
        <v>0</v>
      </c>
      <c r="AG3590">
        <v>0</v>
      </c>
      <c r="AH3590">
        <v>0</v>
      </c>
      <c r="AI3590">
        <v>12</v>
      </c>
      <c r="AJ3590">
        <v>12</v>
      </c>
      <c r="AM3590">
        <v>0</v>
      </c>
    </row>
    <row r="3591" spans="1:42" x14ac:dyDescent="0.2">
      <c r="A3591" s="1" t="s">
        <v>46</v>
      </c>
      <c r="B3591">
        <v>2</v>
      </c>
      <c r="C3591" s="1" t="s">
        <v>8014</v>
      </c>
      <c r="D3591" s="2">
        <v>45951</v>
      </c>
      <c r="E3591" s="1" t="s">
        <v>2155</v>
      </c>
      <c r="F3591" s="1" t="s">
        <v>49</v>
      </c>
      <c r="G3591">
        <v>4</v>
      </c>
      <c r="H3591" t="s">
        <v>134</v>
      </c>
      <c r="I3591" t="s">
        <v>49</v>
      </c>
      <c r="J3591">
        <v>500</v>
      </c>
      <c r="K3591" s="1" t="s">
        <v>49</v>
      </c>
      <c r="L3591">
        <v>7</v>
      </c>
      <c r="M3591">
        <v>89.47</v>
      </c>
      <c r="N3591">
        <v>2.8000000000000003</v>
      </c>
      <c r="Q3591">
        <v>86.67</v>
      </c>
      <c r="R3591" s="1" t="s">
        <v>8015</v>
      </c>
      <c r="U3591">
        <v>200</v>
      </c>
      <c r="V3591">
        <v>200</v>
      </c>
      <c r="W3591">
        <v>3.3333333333333335</v>
      </c>
      <c r="Z3591">
        <v>60</v>
      </c>
      <c r="AF3591">
        <v>60</v>
      </c>
      <c r="AG3591">
        <v>1</v>
      </c>
      <c r="AH3591">
        <v>4.3333333333333339</v>
      </c>
      <c r="AI3591">
        <v>7.6666666666666652</v>
      </c>
      <c r="AJ3591">
        <v>12</v>
      </c>
      <c r="AM3591">
        <v>0</v>
      </c>
    </row>
    <row r="3592" spans="1:42" x14ac:dyDescent="0.2">
      <c r="A3592" s="1" t="s">
        <v>46</v>
      </c>
      <c r="B3592">
        <v>2</v>
      </c>
      <c r="C3592" s="1" t="s">
        <v>8051</v>
      </c>
      <c r="D3592" s="2">
        <v>45951</v>
      </c>
      <c r="E3592" s="1" t="s">
        <v>2158</v>
      </c>
      <c r="F3592" s="1" t="s">
        <v>49</v>
      </c>
      <c r="G3592" t="s">
        <v>2249</v>
      </c>
      <c r="H3592">
        <v>4</v>
      </c>
      <c r="I3592" t="s">
        <v>49</v>
      </c>
      <c r="J3592">
        <v>200</v>
      </c>
      <c r="K3592" s="1" t="s">
        <v>49</v>
      </c>
      <c r="L3592">
        <v>1</v>
      </c>
      <c r="M3592">
        <v>13.27</v>
      </c>
      <c r="N3592">
        <v>0.4</v>
      </c>
      <c r="Q3592">
        <v>12.87</v>
      </c>
      <c r="R3592" s="1" t="s">
        <v>8052</v>
      </c>
      <c r="V3592">
        <v>0</v>
      </c>
      <c r="W3592">
        <v>0</v>
      </c>
      <c r="AF3592">
        <v>0</v>
      </c>
      <c r="AG3592">
        <v>0</v>
      </c>
      <c r="AH3592">
        <v>0</v>
      </c>
      <c r="AI3592">
        <v>12</v>
      </c>
      <c r="AJ3592">
        <v>12</v>
      </c>
      <c r="AM3592">
        <v>0</v>
      </c>
    </row>
    <row r="3593" spans="1:42" x14ac:dyDescent="0.2">
      <c r="A3593" s="1" t="s">
        <v>53</v>
      </c>
      <c r="B3593">
        <v>2</v>
      </c>
      <c r="C3593" s="1" t="s">
        <v>8051</v>
      </c>
      <c r="D3593" s="2">
        <v>45951</v>
      </c>
      <c r="E3593" s="1" t="s">
        <v>2158</v>
      </c>
      <c r="F3593" s="1" t="s">
        <v>49</v>
      </c>
      <c r="G3593" t="s">
        <v>2249</v>
      </c>
      <c r="H3593">
        <v>4</v>
      </c>
      <c r="I3593" t="s">
        <v>49</v>
      </c>
      <c r="J3593">
        <v>200</v>
      </c>
      <c r="K3593" s="1" t="s">
        <v>49</v>
      </c>
      <c r="L3593">
        <v>12</v>
      </c>
      <c r="M3593">
        <v>145.56</v>
      </c>
      <c r="N3593">
        <v>4.8000000000000007</v>
      </c>
      <c r="Q3593">
        <v>140.76</v>
      </c>
      <c r="R3593" s="1" t="s">
        <v>8052</v>
      </c>
      <c r="V3593">
        <v>0</v>
      </c>
      <c r="W3593">
        <v>0</v>
      </c>
      <c r="AF3593">
        <v>0</v>
      </c>
      <c r="AG3593">
        <v>0</v>
      </c>
      <c r="AH3593">
        <v>0</v>
      </c>
      <c r="AI3593">
        <v>12</v>
      </c>
      <c r="AJ3593">
        <v>12</v>
      </c>
      <c r="AM3593">
        <v>0</v>
      </c>
    </row>
    <row r="3594" spans="1:42" x14ac:dyDescent="0.2">
      <c r="A3594" s="1" t="s">
        <v>46</v>
      </c>
      <c r="B3594">
        <v>3</v>
      </c>
      <c r="C3594" s="1" t="s">
        <v>8039</v>
      </c>
      <c r="D3594" s="2">
        <v>45951</v>
      </c>
      <c r="E3594" s="1" t="s">
        <v>684</v>
      </c>
      <c r="F3594" s="1" t="s">
        <v>49</v>
      </c>
      <c r="G3594">
        <v>8</v>
      </c>
      <c r="H3594">
        <v>9</v>
      </c>
      <c r="I3594" t="s">
        <v>49</v>
      </c>
      <c r="J3594">
        <v>250</v>
      </c>
      <c r="K3594" s="1" t="s">
        <v>49</v>
      </c>
      <c r="L3594">
        <v>5</v>
      </c>
      <c r="M3594">
        <v>121.55</v>
      </c>
      <c r="N3594">
        <v>5.5</v>
      </c>
      <c r="Q3594">
        <v>116.05</v>
      </c>
      <c r="R3594" s="1" t="s">
        <v>8040</v>
      </c>
      <c r="S3594">
        <v>25</v>
      </c>
      <c r="U3594">
        <v>195</v>
      </c>
      <c r="V3594">
        <v>220</v>
      </c>
      <c r="W3594">
        <v>3.6666666666666665</v>
      </c>
      <c r="Z3594">
        <v>60</v>
      </c>
      <c r="AF3594">
        <v>60</v>
      </c>
      <c r="AG3594">
        <v>1</v>
      </c>
      <c r="AH3594">
        <v>4.6666666666666661</v>
      </c>
      <c r="AI3594">
        <v>7.3333333333333348</v>
      </c>
      <c r="AJ3594">
        <v>12</v>
      </c>
      <c r="AM3594">
        <v>0</v>
      </c>
    </row>
    <row r="3595" spans="1:42" x14ac:dyDescent="0.2">
      <c r="A3595" s="1" t="s">
        <v>46</v>
      </c>
      <c r="B3595">
        <v>3</v>
      </c>
      <c r="C3595" s="1" t="s">
        <v>8053</v>
      </c>
      <c r="D3595" s="2">
        <v>45951</v>
      </c>
      <c r="E3595" s="1" t="s">
        <v>637</v>
      </c>
      <c r="F3595" s="1" t="s">
        <v>49</v>
      </c>
      <c r="G3595" t="s">
        <v>2641</v>
      </c>
      <c r="H3595">
        <v>10</v>
      </c>
      <c r="I3595" t="s">
        <v>49</v>
      </c>
      <c r="J3595">
        <v>50</v>
      </c>
      <c r="K3595" s="1" t="s">
        <v>49</v>
      </c>
      <c r="L3595">
        <v>2</v>
      </c>
      <c r="M3595">
        <v>57.54</v>
      </c>
      <c r="N3595">
        <v>1.6</v>
      </c>
      <c r="Q3595">
        <v>55.94</v>
      </c>
      <c r="R3595" s="1" t="s">
        <v>8054</v>
      </c>
      <c r="V3595">
        <v>0</v>
      </c>
      <c r="W3595">
        <v>0</v>
      </c>
      <c r="AF3595">
        <v>0</v>
      </c>
      <c r="AG3595">
        <v>0</v>
      </c>
      <c r="AH3595">
        <v>0</v>
      </c>
      <c r="AI3595">
        <v>12</v>
      </c>
      <c r="AJ3595">
        <v>12</v>
      </c>
      <c r="AM3595">
        <v>0</v>
      </c>
    </row>
    <row r="3596" spans="1:42" x14ac:dyDescent="0.2">
      <c r="A3596" s="1" t="s">
        <v>46</v>
      </c>
      <c r="B3596">
        <v>3</v>
      </c>
      <c r="C3596" s="1" t="s">
        <v>8055</v>
      </c>
      <c r="D3596" s="2">
        <v>45951</v>
      </c>
      <c r="E3596" s="1" t="s">
        <v>2158</v>
      </c>
      <c r="F3596" s="1" t="s">
        <v>49</v>
      </c>
      <c r="G3596" t="s">
        <v>99</v>
      </c>
      <c r="H3596">
        <v>4</v>
      </c>
      <c r="I3596" t="s">
        <v>49</v>
      </c>
      <c r="J3596">
        <v>100</v>
      </c>
      <c r="K3596" s="1" t="s">
        <v>49</v>
      </c>
      <c r="L3596">
        <v>2</v>
      </c>
      <c r="M3596">
        <v>57.769999999999996</v>
      </c>
      <c r="N3596">
        <v>1.4</v>
      </c>
      <c r="Q3596">
        <v>56.37</v>
      </c>
      <c r="R3596" s="1" t="s">
        <v>8056</v>
      </c>
      <c r="V3596">
        <v>0</v>
      </c>
      <c r="W3596">
        <v>0</v>
      </c>
      <c r="AF3596">
        <v>0</v>
      </c>
      <c r="AG3596">
        <v>0</v>
      </c>
      <c r="AH3596">
        <v>0</v>
      </c>
      <c r="AI3596">
        <v>12</v>
      </c>
      <c r="AJ3596">
        <v>12</v>
      </c>
      <c r="AM3596">
        <v>0</v>
      </c>
    </row>
    <row r="3597" spans="1:42" x14ac:dyDescent="0.2">
      <c r="A3597" s="1" t="s">
        <v>53</v>
      </c>
      <c r="B3597">
        <v>3</v>
      </c>
      <c r="C3597" s="1" t="s">
        <v>8053</v>
      </c>
      <c r="D3597" s="2">
        <v>45951</v>
      </c>
      <c r="E3597" s="1" t="s">
        <v>637</v>
      </c>
      <c r="F3597" s="1" t="s">
        <v>49</v>
      </c>
      <c r="G3597" t="s">
        <v>2641</v>
      </c>
      <c r="H3597">
        <v>10</v>
      </c>
      <c r="I3597" t="s">
        <v>49</v>
      </c>
      <c r="J3597">
        <v>50</v>
      </c>
      <c r="K3597" s="1" t="s">
        <v>49</v>
      </c>
      <c r="L3597">
        <v>2</v>
      </c>
      <c r="M3597">
        <v>50.65</v>
      </c>
      <c r="N3597">
        <v>1.2</v>
      </c>
      <c r="Q3597">
        <v>49.449999999999996</v>
      </c>
      <c r="R3597" s="1" t="s">
        <v>8054</v>
      </c>
      <c r="V3597">
        <v>0</v>
      </c>
      <c r="W3597">
        <v>0</v>
      </c>
      <c r="AF3597">
        <v>0</v>
      </c>
      <c r="AG3597">
        <v>0</v>
      </c>
      <c r="AH3597">
        <v>0</v>
      </c>
      <c r="AI3597">
        <v>12</v>
      </c>
      <c r="AJ3597">
        <v>12</v>
      </c>
      <c r="AM3597">
        <v>0</v>
      </c>
    </row>
    <row r="3598" spans="1:42" x14ac:dyDescent="0.2">
      <c r="A3598" s="1" t="s">
        <v>53</v>
      </c>
      <c r="B3598">
        <v>3</v>
      </c>
      <c r="C3598" s="1" t="s">
        <v>8057</v>
      </c>
      <c r="D3598" s="2">
        <v>45951</v>
      </c>
      <c r="E3598" s="1" t="s">
        <v>8058</v>
      </c>
      <c r="F3598" s="1" t="s">
        <v>49</v>
      </c>
      <c r="G3598">
        <v>10</v>
      </c>
      <c r="H3598">
        <v>5</v>
      </c>
      <c r="I3598" t="s">
        <v>49</v>
      </c>
      <c r="J3598">
        <v>25</v>
      </c>
      <c r="K3598" s="1" t="s">
        <v>49</v>
      </c>
      <c r="L3598">
        <v>9</v>
      </c>
      <c r="M3598">
        <v>108.20999999999998</v>
      </c>
      <c r="N3598">
        <v>2.8</v>
      </c>
      <c r="Q3598">
        <v>105.40999999999998</v>
      </c>
      <c r="R3598" s="1" t="s">
        <v>8059</v>
      </c>
      <c r="V3598">
        <v>0</v>
      </c>
      <c r="W3598">
        <v>0</v>
      </c>
      <c r="AF3598">
        <v>0</v>
      </c>
      <c r="AG3598">
        <v>0</v>
      </c>
      <c r="AH3598">
        <v>0</v>
      </c>
      <c r="AI3598">
        <v>12</v>
      </c>
      <c r="AJ3598">
        <v>12</v>
      </c>
      <c r="AM3598">
        <v>0</v>
      </c>
    </row>
    <row r="3599" spans="1:42" x14ac:dyDescent="0.2">
      <c r="A3599" s="1" t="s">
        <v>53</v>
      </c>
      <c r="B3599">
        <v>3</v>
      </c>
      <c r="C3599" s="1" t="s">
        <v>8060</v>
      </c>
      <c r="D3599" s="2">
        <v>45951</v>
      </c>
      <c r="E3599" s="1" t="s">
        <v>641</v>
      </c>
      <c r="F3599" s="1" t="s">
        <v>49</v>
      </c>
      <c r="G3599" t="s">
        <v>99</v>
      </c>
      <c r="H3599">
        <v>5</v>
      </c>
      <c r="I3599" t="s">
        <v>49</v>
      </c>
      <c r="J3599">
        <v>4000</v>
      </c>
      <c r="K3599" s="1" t="s">
        <v>49</v>
      </c>
      <c r="L3599">
        <v>4</v>
      </c>
      <c r="M3599">
        <v>128.01999999999998</v>
      </c>
      <c r="N3599">
        <v>2.8</v>
      </c>
      <c r="Q3599">
        <v>125.21999999999998</v>
      </c>
      <c r="R3599" s="1" t="s">
        <v>8061</v>
      </c>
      <c r="V3599">
        <v>0</v>
      </c>
      <c r="W3599">
        <v>0</v>
      </c>
      <c r="AF3599">
        <v>0</v>
      </c>
      <c r="AG3599">
        <v>0</v>
      </c>
      <c r="AH3599">
        <v>0</v>
      </c>
      <c r="AI3599">
        <v>12</v>
      </c>
      <c r="AJ3599">
        <v>12</v>
      </c>
      <c r="AM3599">
        <v>0</v>
      </c>
    </row>
    <row r="3600" spans="1:42" x14ac:dyDescent="0.2">
      <c r="A3600" s="1" t="s">
        <v>46</v>
      </c>
      <c r="B3600">
        <v>5</v>
      </c>
      <c r="C3600" s="1" t="s">
        <v>8047</v>
      </c>
      <c r="D3600" s="2">
        <v>45951</v>
      </c>
      <c r="E3600" s="1" t="s">
        <v>2155</v>
      </c>
      <c r="F3600" s="1" t="s">
        <v>49</v>
      </c>
      <c r="G3600">
        <v>11</v>
      </c>
      <c r="H3600" t="s">
        <v>134</v>
      </c>
      <c r="I3600" t="s">
        <v>49</v>
      </c>
      <c r="J3600">
        <v>1000</v>
      </c>
      <c r="K3600" s="1" t="s">
        <v>49</v>
      </c>
      <c r="L3600">
        <v>8</v>
      </c>
      <c r="M3600">
        <v>345.13</v>
      </c>
      <c r="N3600">
        <v>9.64</v>
      </c>
      <c r="Q3600">
        <v>335.49</v>
      </c>
      <c r="R3600" s="1" t="s">
        <v>8048</v>
      </c>
      <c r="S3600">
        <v>25</v>
      </c>
      <c r="U3600">
        <v>160</v>
      </c>
      <c r="V3600">
        <v>185</v>
      </c>
      <c r="W3600">
        <v>3.0833333333333335</v>
      </c>
      <c r="Z3600">
        <v>60</v>
      </c>
      <c r="AF3600">
        <v>60</v>
      </c>
      <c r="AG3600">
        <v>1</v>
      </c>
      <c r="AH3600">
        <v>4.0833333333333339</v>
      </c>
      <c r="AI3600">
        <v>7.9166666666666652</v>
      </c>
      <c r="AJ3600">
        <v>12</v>
      </c>
      <c r="AM3600">
        <v>0</v>
      </c>
    </row>
    <row r="3601" spans="1:39" x14ac:dyDescent="0.2">
      <c r="A3601" s="1" t="s">
        <v>53</v>
      </c>
      <c r="B3601">
        <v>5</v>
      </c>
      <c r="C3601" s="1" t="s">
        <v>8047</v>
      </c>
      <c r="D3601" s="2">
        <v>45951</v>
      </c>
      <c r="E3601" s="1" t="s">
        <v>2155</v>
      </c>
      <c r="F3601" s="1" t="s">
        <v>49</v>
      </c>
      <c r="G3601">
        <v>11</v>
      </c>
      <c r="H3601" t="s">
        <v>134</v>
      </c>
      <c r="I3601" t="s">
        <v>49</v>
      </c>
      <c r="J3601">
        <v>1000</v>
      </c>
      <c r="K3601" s="1" t="s">
        <v>49</v>
      </c>
      <c r="L3601">
        <v>9</v>
      </c>
      <c r="M3601">
        <v>363.51</v>
      </c>
      <c r="N3601">
        <v>8.8000000000000007</v>
      </c>
      <c r="Q3601">
        <v>354.71</v>
      </c>
      <c r="R3601" s="1" t="s">
        <v>8048</v>
      </c>
      <c r="V3601">
        <v>0</v>
      </c>
      <c r="W3601">
        <v>0</v>
      </c>
      <c r="AF3601">
        <v>0</v>
      </c>
      <c r="AG3601">
        <v>0</v>
      </c>
      <c r="AH3601">
        <v>0</v>
      </c>
      <c r="AI3601">
        <v>12</v>
      </c>
      <c r="AJ3601">
        <v>12</v>
      </c>
      <c r="AM3601">
        <v>0</v>
      </c>
    </row>
    <row r="3602" spans="1:39" x14ac:dyDescent="0.2">
      <c r="A3602" s="1" t="s">
        <v>53</v>
      </c>
      <c r="B3602">
        <v>5</v>
      </c>
      <c r="C3602" s="1" t="s">
        <v>8062</v>
      </c>
      <c r="D3602" s="2">
        <v>45951</v>
      </c>
      <c r="E3602" s="1" t="s">
        <v>2158</v>
      </c>
      <c r="F3602" s="1" t="s">
        <v>49</v>
      </c>
      <c r="G3602" t="s">
        <v>2404</v>
      </c>
      <c r="H3602">
        <v>4</v>
      </c>
      <c r="I3602" t="s">
        <v>49</v>
      </c>
      <c r="J3602">
        <v>100</v>
      </c>
      <c r="K3602" s="1" t="s">
        <v>49</v>
      </c>
      <c r="L3602">
        <v>1</v>
      </c>
      <c r="M3602">
        <v>52.93</v>
      </c>
      <c r="N3602">
        <v>1.6</v>
      </c>
      <c r="Q3602">
        <v>51.33</v>
      </c>
      <c r="R3602" s="1" t="s">
        <v>8063</v>
      </c>
      <c r="V3602">
        <v>0</v>
      </c>
      <c r="W3602">
        <v>0</v>
      </c>
      <c r="AF3602">
        <v>0</v>
      </c>
      <c r="AG3602">
        <v>0</v>
      </c>
      <c r="AH3602">
        <v>0</v>
      </c>
      <c r="AI3602">
        <v>12</v>
      </c>
      <c r="AJ3602">
        <v>12</v>
      </c>
      <c r="AM3602">
        <v>0</v>
      </c>
    </row>
    <row r="3603" spans="1:39" x14ac:dyDescent="0.2">
      <c r="A3603" s="1" t="s">
        <v>53</v>
      </c>
      <c r="B3603">
        <v>5</v>
      </c>
      <c r="C3603" s="1" t="s">
        <v>8064</v>
      </c>
      <c r="D3603" s="2">
        <v>45951</v>
      </c>
      <c r="E3603" s="1" t="s">
        <v>2155</v>
      </c>
      <c r="F3603" s="1" t="s">
        <v>49</v>
      </c>
      <c r="G3603">
        <v>16</v>
      </c>
      <c r="H3603">
        <v>5</v>
      </c>
      <c r="I3603" t="s">
        <v>49</v>
      </c>
      <c r="J3603">
        <v>1000</v>
      </c>
      <c r="K3603" s="1" t="s">
        <v>49</v>
      </c>
      <c r="L3603">
        <v>2</v>
      </c>
      <c r="M3603">
        <v>92.65</v>
      </c>
      <c r="N3603">
        <v>3.2</v>
      </c>
      <c r="Q3603">
        <v>89.45</v>
      </c>
      <c r="R3603" s="1" t="s">
        <v>8065</v>
      </c>
      <c r="V3603">
        <v>0</v>
      </c>
      <c r="W3603">
        <v>0</v>
      </c>
      <c r="AF3603">
        <v>0</v>
      </c>
      <c r="AG3603">
        <v>0</v>
      </c>
      <c r="AH3603">
        <v>0</v>
      </c>
      <c r="AI3603">
        <v>12</v>
      </c>
      <c r="AJ3603">
        <v>12</v>
      </c>
      <c r="AM3603">
        <v>0</v>
      </c>
    </row>
    <row r="3604" spans="1:39" x14ac:dyDescent="0.2">
      <c r="A3604" s="1" t="s">
        <v>53</v>
      </c>
      <c r="B3604">
        <v>5</v>
      </c>
      <c r="C3604" s="1" t="s">
        <v>8066</v>
      </c>
      <c r="D3604" s="2">
        <v>45951</v>
      </c>
      <c r="E3604" s="1" t="s">
        <v>8067</v>
      </c>
      <c r="F3604" s="1" t="s">
        <v>49</v>
      </c>
      <c r="G3604" t="s">
        <v>2247</v>
      </c>
      <c r="H3604">
        <v>7</v>
      </c>
      <c r="I3604" t="s">
        <v>49</v>
      </c>
      <c r="J3604">
        <v>75</v>
      </c>
      <c r="K3604" s="1" t="s">
        <v>49</v>
      </c>
      <c r="L3604">
        <v>1</v>
      </c>
      <c r="M3604">
        <v>52.49</v>
      </c>
      <c r="N3604">
        <v>1.1000000000000001</v>
      </c>
      <c r="Q3604">
        <v>51.39</v>
      </c>
      <c r="R3604" s="1" t="s">
        <v>8068</v>
      </c>
      <c r="V3604">
        <v>0</v>
      </c>
      <c r="W3604">
        <v>0</v>
      </c>
      <c r="AF3604">
        <v>0</v>
      </c>
      <c r="AG3604">
        <v>0</v>
      </c>
      <c r="AH3604">
        <v>0</v>
      </c>
      <c r="AI3604">
        <v>12</v>
      </c>
      <c r="AJ3604">
        <v>12</v>
      </c>
      <c r="AM3604">
        <v>0</v>
      </c>
    </row>
    <row r="3605" spans="1:39" x14ac:dyDescent="0.2">
      <c r="A3605" s="1"/>
      <c r="C3605" s="1"/>
      <c r="D3605" s="2"/>
      <c r="E3605" s="1" t="s">
        <v>51</v>
      </c>
      <c r="F3605" s="1"/>
      <c r="K3605" s="1"/>
      <c r="Q3605">
        <v>0</v>
      </c>
      <c r="R3605" s="1"/>
      <c r="V3605">
        <v>0</v>
      </c>
      <c r="W3605">
        <v>0</v>
      </c>
      <c r="AF3605">
        <v>0</v>
      </c>
      <c r="AG3605">
        <v>0</v>
      </c>
      <c r="AH3605">
        <v>0</v>
      </c>
      <c r="AI3605">
        <v>12</v>
      </c>
      <c r="AJ3605">
        <v>12</v>
      </c>
      <c r="AM3605">
        <v>0</v>
      </c>
    </row>
    <row r="3606" spans="1:39" x14ac:dyDescent="0.2">
      <c r="A3606" s="1"/>
      <c r="C3606" s="1"/>
      <c r="D3606" s="2"/>
      <c r="E3606" s="1" t="s">
        <v>51</v>
      </c>
      <c r="F3606" s="1"/>
      <c r="K3606" s="1"/>
      <c r="Q3606">
        <v>0</v>
      </c>
      <c r="R3606" s="1"/>
      <c r="V3606">
        <v>0</v>
      </c>
      <c r="W3606">
        <v>0</v>
      </c>
      <c r="AF3606">
        <v>0</v>
      </c>
      <c r="AG3606">
        <v>0</v>
      </c>
      <c r="AH3606">
        <v>0</v>
      </c>
      <c r="AI3606">
        <v>12</v>
      </c>
      <c r="AJ3606">
        <v>12</v>
      </c>
      <c r="AM3606">
        <v>0</v>
      </c>
    </row>
    <row r="3607" spans="1:39" x14ac:dyDescent="0.2">
      <c r="A3607" s="1"/>
      <c r="C3607" s="1"/>
      <c r="D3607" s="2"/>
      <c r="E3607" s="1" t="s">
        <v>51</v>
      </c>
      <c r="F3607" s="1"/>
      <c r="K3607" s="1"/>
      <c r="Q3607">
        <v>0</v>
      </c>
      <c r="R3607" s="1"/>
      <c r="V3607">
        <v>0</v>
      </c>
      <c r="W3607">
        <v>0</v>
      </c>
      <c r="AF3607">
        <v>0</v>
      </c>
      <c r="AG3607">
        <v>0</v>
      </c>
      <c r="AH3607">
        <v>0</v>
      </c>
      <c r="AI3607">
        <v>12</v>
      </c>
      <c r="AJ3607">
        <v>12</v>
      </c>
      <c r="AM3607">
        <v>0</v>
      </c>
    </row>
    <row r="3608" spans="1:39" x14ac:dyDescent="0.2">
      <c r="A3608" s="1"/>
      <c r="C3608" s="1"/>
      <c r="D3608" s="2"/>
      <c r="E3608" s="1" t="s">
        <v>51</v>
      </c>
      <c r="F3608" s="1"/>
      <c r="K3608" s="1"/>
      <c r="Q3608">
        <v>0</v>
      </c>
      <c r="R3608" s="1"/>
      <c r="V3608">
        <v>0</v>
      </c>
      <c r="W3608">
        <v>0</v>
      </c>
      <c r="AF3608">
        <v>0</v>
      </c>
      <c r="AG3608">
        <v>0</v>
      </c>
      <c r="AH3608">
        <v>0</v>
      </c>
      <c r="AI3608">
        <v>12</v>
      </c>
      <c r="AJ3608">
        <v>12</v>
      </c>
      <c r="AM3608">
        <v>0</v>
      </c>
    </row>
    <row r="3609" spans="1:39" x14ac:dyDescent="0.2">
      <c r="A3609" s="1"/>
      <c r="C3609" s="1"/>
      <c r="D3609" s="2"/>
      <c r="E3609" s="1" t="s">
        <v>51</v>
      </c>
      <c r="F3609" s="1"/>
      <c r="K3609" s="1"/>
      <c r="Q3609">
        <v>0</v>
      </c>
      <c r="R3609" s="1"/>
      <c r="V3609">
        <v>0</v>
      </c>
      <c r="W3609">
        <v>0</v>
      </c>
      <c r="AF3609">
        <v>0</v>
      </c>
      <c r="AG3609">
        <v>0</v>
      </c>
      <c r="AH3609">
        <v>0</v>
      </c>
      <c r="AI3609">
        <v>12</v>
      </c>
      <c r="AJ3609">
        <v>12</v>
      </c>
      <c r="AM3609">
        <v>0</v>
      </c>
    </row>
    <row r="3610" spans="1:39" x14ac:dyDescent="0.2">
      <c r="A3610" s="1"/>
      <c r="C3610" s="1"/>
      <c r="D3610" s="2"/>
      <c r="E3610" s="1" t="s">
        <v>51</v>
      </c>
      <c r="F3610" s="1"/>
      <c r="K3610" s="1"/>
      <c r="Q3610">
        <v>0</v>
      </c>
      <c r="R3610" s="1"/>
      <c r="V3610">
        <v>0</v>
      </c>
      <c r="W3610">
        <v>0</v>
      </c>
      <c r="AF3610">
        <v>0</v>
      </c>
      <c r="AG3610">
        <v>0</v>
      </c>
      <c r="AH3610">
        <v>0</v>
      </c>
      <c r="AI3610">
        <v>12</v>
      </c>
      <c r="AJ3610">
        <v>12</v>
      </c>
      <c r="AM3610">
        <v>0</v>
      </c>
    </row>
    <row r="3611" spans="1:39" x14ac:dyDescent="0.2">
      <c r="A3611" s="1"/>
      <c r="C3611" s="1"/>
      <c r="D3611" s="2"/>
      <c r="E3611" s="1" t="s">
        <v>51</v>
      </c>
      <c r="F3611" s="1"/>
      <c r="K3611" s="1"/>
      <c r="Q3611">
        <v>0</v>
      </c>
      <c r="R3611" s="1"/>
      <c r="V3611">
        <v>0</v>
      </c>
      <c r="W3611">
        <v>0</v>
      </c>
      <c r="AF3611">
        <v>0</v>
      </c>
      <c r="AG3611">
        <v>0</v>
      </c>
      <c r="AH3611">
        <v>0</v>
      </c>
      <c r="AI3611">
        <v>12</v>
      </c>
      <c r="AJ3611">
        <v>12</v>
      </c>
      <c r="AM3611">
        <v>0</v>
      </c>
    </row>
    <row r="3612" spans="1:39" x14ac:dyDescent="0.2">
      <c r="A3612" s="1"/>
      <c r="C3612" s="1"/>
      <c r="D3612" s="2"/>
      <c r="E3612" s="1" t="s">
        <v>51</v>
      </c>
      <c r="F3612" s="1"/>
      <c r="K3612" s="1"/>
      <c r="Q3612">
        <v>0</v>
      </c>
      <c r="R3612" s="1"/>
      <c r="V3612">
        <v>0</v>
      </c>
      <c r="W3612">
        <v>0</v>
      </c>
      <c r="AF3612">
        <v>0</v>
      </c>
      <c r="AG3612">
        <v>0</v>
      </c>
      <c r="AH3612">
        <v>0</v>
      </c>
      <c r="AI3612">
        <v>12</v>
      </c>
      <c r="AJ3612">
        <v>12</v>
      </c>
      <c r="AM3612">
        <v>0</v>
      </c>
    </row>
    <row r="3613" spans="1:39" x14ac:dyDescent="0.2">
      <c r="A3613" s="1"/>
      <c r="C3613" s="1"/>
      <c r="D3613" s="2"/>
      <c r="E3613" s="1" t="s">
        <v>51</v>
      </c>
      <c r="F3613" s="1"/>
      <c r="K3613" s="1"/>
      <c r="Q3613">
        <v>0</v>
      </c>
      <c r="R3613" s="1"/>
      <c r="V3613">
        <v>0</v>
      </c>
      <c r="W3613">
        <v>0</v>
      </c>
      <c r="AF3613">
        <v>0</v>
      </c>
      <c r="AG3613">
        <v>0</v>
      </c>
      <c r="AH3613">
        <v>0</v>
      </c>
      <c r="AI3613">
        <v>12</v>
      </c>
      <c r="AJ3613">
        <v>12</v>
      </c>
      <c r="AM3613">
        <v>0</v>
      </c>
    </row>
    <row r="3614" spans="1:39" x14ac:dyDescent="0.2">
      <c r="A3614" s="1"/>
      <c r="C3614" s="1"/>
      <c r="D3614" s="2"/>
      <c r="E3614" s="1" t="s">
        <v>51</v>
      </c>
      <c r="F3614" s="1"/>
      <c r="K3614" s="1"/>
      <c r="Q3614">
        <v>0</v>
      </c>
      <c r="R3614" s="1"/>
      <c r="V3614">
        <v>0</v>
      </c>
      <c r="W3614">
        <v>0</v>
      </c>
      <c r="AF3614">
        <v>0</v>
      </c>
      <c r="AG3614">
        <v>0</v>
      </c>
      <c r="AH3614">
        <v>0</v>
      </c>
      <c r="AI3614">
        <v>12</v>
      </c>
      <c r="AJ3614">
        <v>12</v>
      </c>
      <c r="AM3614">
        <v>0</v>
      </c>
    </row>
    <row r="3615" spans="1:39" x14ac:dyDescent="0.2">
      <c r="A3615" s="1"/>
      <c r="C3615" s="1"/>
      <c r="D3615" s="2"/>
      <c r="E3615" s="1" t="s">
        <v>51</v>
      </c>
      <c r="F3615" s="1"/>
      <c r="K3615" s="1"/>
      <c r="Q3615">
        <v>0</v>
      </c>
      <c r="R3615" s="1"/>
      <c r="V3615">
        <v>0</v>
      </c>
      <c r="W3615">
        <v>0</v>
      </c>
      <c r="AF3615">
        <v>0</v>
      </c>
      <c r="AG3615">
        <v>0</v>
      </c>
      <c r="AH3615">
        <v>0</v>
      </c>
      <c r="AI3615">
        <v>12</v>
      </c>
      <c r="AJ3615">
        <v>12</v>
      </c>
      <c r="AM3615">
        <v>0</v>
      </c>
    </row>
    <row r="3616" spans="1:39" x14ac:dyDescent="0.2">
      <c r="A3616" s="1"/>
      <c r="C3616" s="1"/>
      <c r="D3616" s="2"/>
      <c r="E3616" s="1" t="s">
        <v>51</v>
      </c>
      <c r="F3616" s="1"/>
      <c r="K3616" s="1"/>
      <c r="Q3616">
        <v>0</v>
      </c>
      <c r="R3616" s="1"/>
      <c r="V3616">
        <v>0</v>
      </c>
      <c r="W3616">
        <v>0</v>
      </c>
      <c r="AF3616">
        <v>0</v>
      </c>
      <c r="AG3616">
        <v>0</v>
      </c>
      <c r="AH3616">
        <v>0</v>
      </c>
      <c r="AI3616">
        <v>12</v>
      </c>
      <c r="AJ3616">
        <v>12</v>
      </c>
      <c r="AM3616">
        <v>0</v>
      </c>
    </row>
    <row r="3617" spans="1:39" x14ac:dyDescent="0.2">
      <c r="A3617" s="1"/>
      <c r="C3617" s="1"/>
      <c r="D3617" s="2"/>
      <c r="E3617" s="1" t="s">
        <v>51</v>
      </c>
      <c r="F3617" s="1"/>
      <c r="K3617" s="1"/>
      <c r="Q3617">
        <v>0</v>
      </c>
      <c r="R3617" s="1"/>
      <c r="V3617">
        <v>0</v>
      </c>
      <c r="W3617">
        <v>0</v>
      </c>
      <c r="AF3617">
        <v>0</v>
      </c>
      <c r="AG3617">
        <v>0</v>
      </c>
      <c r="AH3617">
        <v>0</v>
      </c>
      <c r="AI3617">
        <v>12</v>
      </c>
      <c r="AJ3617">
        <v>12</v>
      </c>
      <c r="AM3617">
        <v>0</v>
      </c>
    </row>
    <row r="3618" spans="1:39" x14ac:dyDescent="0.2">
      <c r="A3618" s="1"/>
      <c r="C3618" s="1"/>
      <c r="D3618" s="2"/>
      <c r="E3618" s="1" t="s">
        <v>51</v>
      </c>
      <c r="F3618" s="1"/>
      <c r="K3618" s="1"/>
      <c r="Q3618">
        <v>0</v>
      </c>
      <c r="R3618" s="1"/>
      <c r="V3618">
        <v>0</v>
      </c>
      <c r="W3618">
        <v>0</v>
      </c>
      <c r="AF3618">
        <v>0</v>
      </c>
      <c r="AG3618">
        <v>0</v>
      </c>
      <c r="AH3618">
        <v>0</v>
      </c>
      <c r="AI3618">
        <v>12</v>
      </c>
      <c r="AJ3618">
        <v>12</v>
      </c>
      <c r="AM3618">
        <v>0</v>
      </c>
    </row>
    <row r="3619" spans="1:39" x14ac:dyDescent="0.2">
      <c r="A3619" s="1"/>
      <c r="C3619" s="1"/>
      <c r="D3619" s="2"/>
      <c r="E3619" s="1" t="s">
        <v>51</v>
      </c>
      <c r="F3619" s="1"/>
      <c r="K3619" s="1"/>
      <c r="Q3619">
        <v>0</v>
      </c>
      <c r="R3619" s="1"/>
      <c r="V3619">
        <v>0</v>
      </c>
      <c r="W3619">
        <v>0</v>
      </c>
      <c r="AF3619">
        <v>0</v>
      </c>
      <c r="AG3619">
        <v>0</v>
      </c>
      <c r="AH3619">
        <v>0</v>
      </c>
      <c r="AI3619">
        <v>12</v>
      </c>
      <c r="AJ3619">
        <v>12</v>
      </c>
      <c r="AM3619">
        <v>0</v>
      </c>
    </row>
    <row r="3620" spans="1:39" x14ac:dyDescent="0.2">
      <c r="A3620" s="1"/>
      <c r="C3620" s="1"/>
      <c r="D3620" s="2"/>
      <c r="E3620" s="1" t="s">
        <v>51</v>
      </c>
      <c r="F3620" s="1"/>
      <c r="K3620" s="1"/>
      <c r="Q3620">
        <v>0</v>
      </c>
      <c r="R3620" s="1"/>
      <c r="V3620">
        <v>0</v>
      </c>
      <c r="W3620">
        <v>0</v>
      </c>
      <c r="AF3620">
        <v>0</v>
      </c>
      <c r="AG3620">
        <v>0</v>
      </c>
      <c r="AH3620">
        <v>0</v>
      </c>
      <c r="AI3620">
        <v>12</v>
      </c>
      <c r="AJ3620">
        <v>12</v>
      </c>
      <c r="AM3620">
        <v>0</v>
      </c>
    </row>
    <row r="3621" spans="1:39" x14ac:dyDescent="0.2">
      <c r="A3621" s="1"/>
      <c r="C3621" s="1"/>
      <c r="D3621" s="2"/>
      <c r="E3621" s="1" t="s">
        <v>51</v>
      </c>
      <c r="F3621" s="1"/>
      <c r="K3621" s="1"/>
      <c r="Q3621">
        <v>0</v>
      </c>
      <c r="R3621" s="1"/>
      <c r="V3621">
        <v>0</v>
      </c>
      <c r="W3621">
        <v>0</v>
      </c>
      <c r="AF3621">
        <v>0</v>
      </c>
      <c r="AG3621">
        <v>0</v>
      </c>
      <c r="AH3621">
        <v>0</v>
      </c>
      <c r="AI3621">
        <v>12</v>
      </c>
      <c r="AJ3621">
        <v>12</v>
      </c>
      <c r="AM3621">
        <v>0</v>
      </c>
    </row>
    <row r="3622" spans="1:39" x14ac:dyDescent="0.2">
      <c r="A3622" s="1"/>
      <c r="C3622" s="1"/>
      <c r="D3622" s="2"/>
      <c r="E3622" s="1" t="s">
        <v>51</v>
      </c>
      <c r="F3622" s="1"/>
      <c r="K3622" s="1"/>
      <c r="Q3622">
        <v>0</v>
      </c>
      <c r="R3622" s="1"/>
      <c r="V3622">
        <v>0</v>
      </c>
      <c r="W3622">
        <v>0</v>
      </c>
      <c r="AF3622">
        <v>0</v>
      </c>
      <c r="AG3622">
        <v>0</v>
      </c>
      <c r="AH3622">
        <v>0</v>
      </c>
      <c r="AI3622">
        <v>12</v>
      </c>
      <c r="AJ3622">
        <v>12</v>
      </c>
      <c r="AM3622">
        <v>0</v>
      </c>
    </row>
    <row r="3623" spans="1:39" x14ac:dyDescent="0.2">
      <c r="A3623" s="1"/>
      <c r="C3623" s="1"/>
      <c r="D3623" s="2"/>
      <c r="E3623" s="1" t="s">
        <v>51</v>
      </c>
      <c r="F3623" s="1"/>
      <c r="K3623" s="1"/>
      <c r="Q3623">
        <v>0</v>
      </c>
      <c r="R3623" s="1"/>
      <c r="V3623">
        <v>0</v>
      </c>
      <c r="W3623">
        <v>0</v>
      </c>
      <c r="AF3623">
        <v>0</v>
      </c>
      <c r="AG3623">
        <v>0</v>
      </c>
      <c r="AH3623">
        <v>0</v>
      </c>
      <c r="AI3623">
        <v>12</v>
      </c>
      <c r="AJ3623">
        <v>12</v>
      </c>
      <c r="AM3623">
        <v>0</v>
      </c>
    </row>
    <row r="3624" spans="1:39" x14ac:dyDescent="0.2">
      <c r="A3624" s="1"/>
      <c r="C3624" s="1"/>
      <c r="D3624" s="2"/>
      <c r="E3624" s="1" t="s">
        <v>51</v>
      </c>
      <c r="F3624" s="1"/>
      <c r="K3624" s="1"/>
      <c r="Q3624">
        <v>0</v>
      </c>
      <c r="R3624" s="1"/>
      <c r="V3624">
        <v>0</v>
      </c>
      <c r="W3624">
        <v>0</v>
      </c>
      <c r="AF3624">
        <v>0</v>
      </c>
      <c r="AG3624">
        <v>0</v>
      </c>
      <c r="AH3624">
        <v>0</v>
      </c>
      <c r="AI3624">
        <v>12</v>
      </c>
      <c r="AJ3624">
        <v>12</v>
      </c>
      <c r="AM3624">
        <v>0</v>
      </c>
    </row>
    <row r="3625" spans="1:39" x14ac:dyDescent="0.2">
      <c r="A3625" s="1"/>
      <c r="C3625" s="1"/>
      <c r="D3625" s="2"/>
      <c r="E3625" s="1" t="s">
        <v>51</v>
      </c>
      <c r="F3625" s="1"/>
      <c r="K3625" s="1"/>
      <c r="Q3625">
        <v>0</v>
      </c>
      <c r="R3625" s="1"/>
      <c r="V3625">
        <v>0</v>
      </c>
      <c r="W3625">
        <v>0</v>
      </c>
      <c r="AF3625">
        <v>0</v>
      </c>
      <c r="AG3625">
        <v>0</v>
      </c>
      <c r="AH3625">
        <v>0</v>
      </c>
      <c r="AI3625">
        <v>12</v>
      </c>
      <c r="AJ3625">
        <v>12</v>
      </c>
      <c r="AM3625">
        <v>0</v>
      </c>
    </row>
    <row r="3626" spans="1:39" x14ac:dyDescent="0.2">
      <c r="A3626" s="1"/>
      <c r="C3626" s="1"/>
      <c r="D3626" s="2"/>
      <c r="E3626" s="1" t="s">
        <v>51</v>
      </c>
      <c r="F3626" s="1"/>
      <c r="K3626" s="1"/>
      <c r="Q3626">
        <v>0</v>
      </c>
      <c r="R3626" s="1"/>
      <c r="V3626">
        <v>0</v>
      </c>
      <c r="W3626">
        <v>0</v>
      </c>
      <c r="AF3626">
        <v>0</v>
      </c>
      <c r="AG3626">
        <v>0</v>
      </c>
      <c r="AH3626">
        <v>0</v>
      </c>
      <c r="AI3626">
        <v>12</v>
      </c>
      <c r="AJ3626">
        <v>12</v>
      </c>
      <c r="AM3626">
        <v>0</v>
      </c>
    </row>
    <row r="3627" spans="1:39" x14ac:dyDescent="0.2">
      <c r="A3627" s="1"/>
      <c r="C3627" s="1"/>
      <c r="D3627" s="2"/>
      <c r="E3627" s="1" t="s">
        <v>51</v>
      </c>
      <c r="F3627" s="1"/>
      <c r="K3627" s="1"/>
      <c r="Q3627">
        <v>0</v>
      </c>
      <c r="R3627" s="1"/>
      <c r="V3627">
        <v>0</v>
      </c>
      <c r="W3627">
        <v>0</v>
      </c>
      <c r="AF3627">
        <v>0</v>
      </c>
      <c r="AG3627">
        <v>0</v>
      </c>
      <c r="AH3627">
        <v>0</v>
      </c>
      <c r="AI3627">
        <v>12</v>
      </c>
      <c r="AJ3627">
        <v>12</v>
      </c>
      <c r="AM362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1E8D8-5A4E-41F4-868F-6A5160CA0F88}">
  <dimension ref="A1:K215"/>
  <sheetViews>
    <sheetView showGridLines="0" tabSelected="1" workbookViewId="0">
      <pane ySplit="1" topLeftCell="A187" activePane="bottomLeft" state="frozen"/>
      <selection pane="bottomLeft" activeCell="J189" sqref="J189"/>
    </sheetView>
  </sheetViews>
  <sheetFormatPr defaultColWidth="4.5703125" defaultRowHeight="12.75" x14ac:dyDescent="0.2"/>
  <cols>
    <col min="1" max="1" width="8.7109375" bestFit="1" customWidth="1"/>
    <col min="2" max="2" width="8.5703125" style="25" bestFit="1" customWidth="1"/>
    <col min="3" max="3" width="27" style="18" bestFit="1" customWidth="1"/>
    <col min="4" max="4" width="8" style="19" bestFit="1" customWidth="1"/>
    <col min="5" max="5" width="10" style="19" bestFit="1" customWidth="1"/>
    <col min="6" max="6" width="11.5703125" style="19" bestFit="1" customWidth="1"/>
    <col min="7" max="7" width="13.140625" style="19" bestFit="1" customWidth="1"/>
    <col min="8" max="8" width="12.85546875" bestFit="1" customWidth="1"/>
    <col min="9" max="9" width="12.5703125" bestFit="1" customWidth="1"/>
    <col min="10" max="10" width="9" bestFit="1" customWidth="1"/>
    <col min="11" max="11" width="62.5703125" style="3" bestFit="1" customWidth="1"/>
  </cols>
  <sheetData>
    <row r="1" spans="1:11" ht="21" thickBot="1" x14ac:dyDescent="0.55000000000000004">
      <c r="A1" s="11" t="s">
        <v>3</v>
      </c>
      <c r="B1" s="12" t="s">
        <v>854</v>
      </c>
      <c r="C1" s="16" t="s">
        <v>855</v>
      </c>
      <c r="D1" s="17" t="s">
        <v>6</v>
      </c>
      <c r="E1" s="17" t="s">
        <v>7</v>
      </c>
      <c r="F1" s="17" t="s">
        <v>8</v>
      </c>
      <c r="G1" s="17" t="s">
        <v>856</v>
      </c>
      <c r="H1" s="13" t="s">
        <v>857</v>
      </c>
      <c r="I1" s="13" t="s">
        <v>858</v>
      </c>
      <c r="J1" s="14" t="s">
        <v>859</v>
      </c>
      <c r="K1" s="15" t="s">
        <v>42</v>
      </c>
    </row>
    <row r="2" spans="1:11" ht="20.25" x14ac:dyDescent="0.5">
      <c r="A2" s="4">
        <v>45894</v>
      </c>
      <c r="B2" s="23" t="s">
        <v>2165</v>
      </c>
      <c r="C2" s="20" t="str" cm="1">
        <f t="array" ref="C2:G2">VLOOKUP(B2,'PP PRD'!C:R,{3,5,6,4,8},0)</f>
        <v>-</v>
      </c>
      <c r="D2" s="21" t="str">
        <v>-</v>
      </c>
      <c r="E2" s="21" t="str">
        <v>-</v>
      </c>
      <c r="F2" s="21" t="str">
        <v>-</v>
      </c>
      <c r="G2" s="21" t="str">
        <v>-</v>
      </c>
      <c r="H2" s="6">
        <f>SUMIFS('PP PRD'!M:M,'PP PRD'!C:C,'PP JOB CARD PRD'!B2)</f>
        <v>631.1</v>
      </c>
      <c r="I2" s="7">
        <f>30.43+35.27+35.58+26.44+33.57+24.82+37.08+39.48+39.1+36.4+40.96+49+41.26+31.5+31.35+34.68+29.78+34.4</f>
        <v>631.09999999999991</v>
      </c>
      <c r="J2" s="5">
        <f>+H2-I2</f>
        <v>0</v>
      </c>
      <c r="K2" s="8"/>
    </row>
    <row r="3" spans="1:11" ht="20.25" x14ac:dyDescent="0.5">
      <c r="A3" s="9">
        <v>45895</v>
      </c>
      <c r="B3" s="24" t="s">
        <v>2166</v>
      </c>
      <c r="C3" s="20" t="str" cm="1">
        <f t="array" ref="C3:G3">VLOOKUP(B3,'PP PRD'!C:R,{3,5,6,4,8},0)</f>
        <v>-</v>
      </c>
      <c r="D3" s="22">
        <v>0</v>
      </c>
      <c r="E3" s="22">
        <v>0</v>
      </c>
      <c r="F3" s="22">
        <v>0</v>
      </c>
      <c r="G3" s="22">
        <v>0</v>
      </c>
      <c r="H3" s="6">
        <f>SUMIFS('PP PRD'!M:M,'PP PRD'!C:C,'PP JOB CARD PRD'!B3)</f>
        <v>592.93999999999994</v>
      </c>
      <c r="I3" s="10">
        <f>29.11+32.17+28.52+28.35+48.5+42.71+26.78+42.52+47.33+40.12+35.84+37.8+34.69+34.48+35.24</f>
        <v>544.16000000000008</v>
      </c>
      <c r="J3" s="5">
        <f t="shared" ref="J3:J38" si="0">+H3-I3</f>
        <v>48.779999999999859</v>
      </c>
      <c r="K3" s="8" t="s">
        <v>2167</v>
      </c>
    </row>
    <row r="4" spans="1:11" ht="20.25" x14ac:dyDescent="0.5">
      <c r="A4" s="9">
        <v>45895</v>
      </c>
      <c r="B4" s="24" t="s">
        <v>2162</v>
      </c>
      <c r="C4" s="20" t="str" cm="1">
        <f t="array" ref="C4:G4">VLOOKUP(B4,'PP PRD'!C:R,{3,5,6,4,8},0)</f>
        <v>اسلم پلاسٹک ملتان</v>
      </c>
      <c r="D4" s="22">
        <v>11</v>
      </c>
      <c r="E4" s="22" t="str">
        <v>6.5-7</v>
      </c>
      <c r="F4" s="22" t="str">
        <v>PP</v>
      </c>
      <c r="G4" s="22">
        <v>50</v>
      </c>
      <c r="H4" s="6">
        <f>SUMIFS('PP PRD'!M:M,'PP PRD'!C:C,'PP JOB CARD PRD'!B4)</f>
        <v>126.77999999999999</v>
      </c>
      <c r="I4" s="10">
        <f>37.09+27.33+34.27+27.49</f>
        <v>126.17999999999999</v>
      </c>
      <c r="J4" s="5">
        <f t="shared" si="0"/>
        <v>0.59999999999999432</v>
      </c>
      <c r="K4" s="8"/>
    </row>
    <row r="5" spans="1:11" ht="20.25" x14ac:dyDescent="0.5">
      <c r="A5" s="9">
        <v>45895</v>
      </c>
      <c r="B5" s="24" t="s">
        <v>2159</v>
      </c>
      <c r="C5" s="20" t="str" cm="1">
        <f t="array" ref="C5:G5">VLOOKUP(B5,'PP PRD'!C:R,{3,5,6,4,8},0)</f>
        <v>ایم عمران پاکستان مارکیٹ</v>
      </c>
      <c r="D5" s="22">
        <v>11</v>
      </c>
      <c r="E5" s="22">
        <v>6.5</v>
      </c>
      <c r="F5" s="22" t="str">
        <v>PP</v>
      </c>
      <c r="G5" s="22">
        <v>800</v>
      </c>
      <c r="H5" s="6">
        <f>SUMIFS('PP PRD'!M:M,'PP PRD'!C:C,'PP JOB CARD PRD'!B5)</f>
        <v>949.54</v>
      </c>
      <c r="I5" s="10">
        <f>34.34+30.43+29.39+27.87+28.97+49.9+54.33+40.17+47.59+38.27+40.12+40.72+39.9+37.55+43.22+35.37+34.86+34.66+38.3+37.36+37.19+37.31</f>
        <v>837.81999999999994</v>
      </c>
      <c r="J5" s="5">
        <f t="shared" si="0"/>
        <v>111.72000000000003</v>
      </c>
      <c r="K5" s="8" t="s">
        <v>2168</v>
      </c>
    </row>
    <row r="6" spans="1:11" ht="20.25" x14ac:dyDescent="0.5">
      <c r="A6" s="9">
        <v>45895</v>
      </c>
      <c r="B6" s="24" t="s">
        <v>2154</v>
      </c>
      <c r="C6" s="20" t="str" cm="1">
        <f t="array" ref="C6:G6">VLOOKUP(B6,'PP PRD'!C:R,{3,5,6,4,8},0)</f>
        <v>0</v>
      </c>
      <c r="D6" s="22">
        <v>0</v>
      </c>
      <c r="E6" s="22" t="str">
        <v>-</v>
      </c>
      <c r="F6" s="22" t="str">
        <v>0</v>
      </c>
      <c r="G6" s="22">
        <v>1000</v>
      </c>
      <c r="H6" s="6">
        <f>SUMIFS('PP PRD'!M:M,'PP PRD'!C:C,'PP JOB CARD PRD'!B6)</f>
        <v>1104.69</v>
      </c>
      <c r="I6" s="10">
        <f>52.27+36.17+50.4+50.78+45.68+44.1+50.9+42.23+48.7+50.33+52.82+48.61+47.93+42.4+58.02+47.73+53.11+60.74+55.04+56.7+52.54</f>
        <v>1047.2</v>
      </c>
      <c r="J6" s="5">
        <f t="shared" si="0"/>
        <v>57.490000000000009</v>
      </c>
      <c r="K6" s="8" t="s">
        <v>2167</v>
      </c>
    </row>
    <row r="7" spans="1:11" ht="20.25" x14ac:dyDescent="0.5">
      <c r="A7" s="9">
        <v>45895</v>
      </c>
      <c r="B7" s="24" t="s">
        <v>852</v>
      </c>
      <c r="C7" s="20" t="str" cm="1">
        <f t="array" ref="C7:G7">VLOOKUP(B7,'PP PRD'!C:R,{3,5,6,4,8},0)</f>
        <v>الحبیب پلاسٹک اوکاڑہ</v>
      </c>
      <c r="D7" s="22">
        <v>20</v>
      </c>
      <c r="E7" s="22">
        <v>4.5</v>
      </c>
      <c r="F7" s="22" t="str">
        <v>PP</v>
      </c>
      <c r="G7" s="22">
        <v>100</v>
      </c>
      <c r="H7" s="6">
        <f>SUMIFS('PP PRD'!M:M,'PP PRD'!C:C,'PP JOB CARD PRD'!B7)</f>
        <v>104.5</v>
      </c>
      <c r="I7" s="10">
        <f>52.26+52.24</f>
        <v>104.5</v>
      </c>
      <c r="J7" s="5">
        <f t="shared" si="0"/>
        <v>0</v>
      </c>
      <c r="K7" s="8"/>
    </row>
    <row r="8" spans="1:11" ht="20.25" x14ac:dyDescent="0.5">
      <c r="A8" s="9">
        <v>45893</v>
      </c>
      <c r="B8" s="24" t="s">
        <v>1350</v>
      </c>
      <c r="C8" s="20" t="str" cm="1">
        <f t="array" ref="C8:G8">VLOOKUP(B8,'PP PRD'!C:R,{3,5,6,4,8},0)</f>
        <v>الحبیب پلاسٹک اوکاڑہ</v>
      </c>
      <c r="D8" s="22">
        <v>18</v>
      </c>
      <c r="E8" s="22">
        <v>5</v>
      </c>
      <c r="F8" s="22" t="str">
        <v>PP</v>
      </c>
      <c r="G8" s="22">
        <v>600</v>
      </c>
      <c r="H8" s="6">
        <f>SUMIFS('PP PRD'!M:M,'PP PRD'!C:C,'PP JOB CARD PRD'!B8)</f>
        <v>1269.8599999999999</v>
      </c>
      <c r="I8" s="10">
        <f>55.32+53.07+54.42+52.45+52.87+62.2+53.25+40.23+58.32+69.53+62.03</f>
        <v>613.68999999999994</v>
      </c>
      <c r="J8" s="5">
        <f t="shared" si="0"/>
        <v>656.17</v>
      </c>
      <c r="K8" s="8" t="s">
        <v>2169</v>
      </c>
    </row>
    <row r="9" spans="1:11" ht="20.25" x14ac:dyDescent="0.5">
      <c r="A9" s="9">
        <v>45893</v>
      </c>
      <c r="B9" s="24" t="s">
        <v>848</v>
      </c>
      <c r="C9" s="20" t="str" cm="1">
        <f t="array" ref="C9:G9">VLOOKUP(B9,'PP PRD'!C:R,{3,5,6,4,8},0)</f>
        <v>محبوب مقبول گوجرانوالہ</v>
      </c>
      <c r="D9" s="22">
        <v>18</v>
      </c>
      <c r="E9" s="22" t="str">
        <v>7.5-8</v>
      </c>
      <c r="F9" s="22" t="str">
        <v>PP</v>
      </c>
      <c r="G9" s="22">
        <v>150</v>
      </c>
      <c r="H9" s="6">
        <f>SUMIFS('PP PRD'!M:M,'PP PRD'!C:C,'PP JOB CARD PRD'!B9)</f>
        <v>166.34</v>
      </c>
      <c r="I9" s="10">
        <f>53.54+59.63+53.17</f>
        <v>166.34</v>
      </c>
      <c r="J9" s="5">
        <f t="shared" si="0"/>
        <v>0</v>
      </c>
      <c r="K9" s="8"/>
    </row>
    <row r="10" spans="1:11" ht="20.25" x14ac:dyDescent="0.5">
      <c r="A10" s="9">
        <v>45892</v>
      </c>
      <c r="B10" s="24" t="s">
        <v>840</v>
      </c>
      <c r="C10" s="20" t="str" cm="1">
        <f t="array" ref="C10:G10">VLOOKUP(B10,'PP PRD'!C:R,{3,5,6,4,8},0)</f>
        <v>ایم دین پنڈی</v>
      </c>
      <c r="D10" s="22">
        <v>7</v>
      </c>
      <c r="E10" s="22">
        <v>15</v>
      </c>
      <c r="F10" s="22" t="str">
        <v>PP</v>
      </c>
      <c r="G10" s="22">
        <v>600</v>
      </c>
      <c r="H10" s="6">
        <f>SUMIFS('PP PRD'!M:M,'PP PRD'!C:C,'PP JOB CARD PRD'!B10)</f>
        <v>703.56</v>
      </c>
      <c r="I10" s="10">
        <f>19.65+27.6+33.05+33+30.39+32.3+23.05+19.72+20.77+19.9+20.19+21.04+21.43+19.6+19.88+19.57+22.35+21.31+26.37+19.94+21.45+20.02+32.46+32.62+30.97+32.43+25.51</f>
        <v>666.57</v>
      </c>
      <c r="J10" s="5">
        <f t="shared" si="0"/>
        <v>36.989999999999895</v>
      </c>
      <c r="K10" s="8" t="s">
        <v>2170</v>
      </c>
    </row>
    <row r="11" spans="1:11" ht="20.25" x14ac:dyDescent="0.5">
      <c r="A11" s="9">
        <v>45893</v>
      </c>
      <c r="B11" s="24" t="s">
        <v>800</v>
      </c>
      <c r="C11" s="20" t="str" cm="1">
        <f t="array" ref="C11:G11">VLOOKUP(B11,'PP PRD'!C:R,{3,5,6,4,8},0)</f>
        <v>الحبیب پلاسٹک اوکاڑہ</v>
      </c>
      <c r="D11" s="22">
        <v>8</v>
      </c>
      <c r="E11" s="22">
        <v>4.5</v>
      </c>
      <c r="F11" s="22" t="str">
        <v>PP</v>
      </c>
      <c r="G11" s="22">
        <v>300</v>
      </c>
      <c r="H11" s="6">
        <f>SUMIFS('PP PRD'!M:M,'PP PRD'!C:C,'PP JOB CARD PRD'!B11)</f>
        <v>334.15</v>
      </c>
      <c r="I11" s="10">
        <f>33.51+40.9+34.25+47.24+35.02+35.26+40.2+26.7+37.43+39.61+36.44+37.79</f>
        <v>444.35</v>
      </c>
      <c r="J11" s="5">
        <f t="shared" si="0"/>
        <v>-110.20000000000005</v>
      </c>
      <c r="K11" s="8" t="s">
        <v>2169</v>
      </c>
    </row>
    <row r="12" spans="1:11" ht="20.25" x14ac:dyDescent="0.5">
      <c r="A12" s="9">
        <v>45893</v>
      </c>
      <c r="B12" s="24" t="s">
        <v>798</v>
      </c>
      <c r="C12" s="20" t="str" cm="1">
        <f t="array" ref="C12:G12">VLOOKUP(B12,'PP PRD'!C:R,{3,5,6,4,8},0)</f>
        <v>شاہد رمضان اوکاڑہ</v>
      </c>
      <c r="D12" s="22">
        <v>18</v>
      </c>
      <c r="E12" s="22">
        <v>4.5</v>
      </c>
      <c r="F12" s="22" t="str">
        <v>PP</v>
      </c>
      <c r="G12" s="22">
        <v>200</v>
      </c>
      <c r="H12" s="6">
        <f>SUMIFS('PP PRD'!M:M,'PP PRD'!C:C,'PP JOB CARD PRD'!B12)</f>
        <v>1232.3399999999999</v>
      </c>
      <c r="I12" s="10">
        <f>55.4+58.13</f>
        <v>113.53</v>
      </c>
      <c r="J12" s="5">
        <f t="shared" si="0"/>
        <v>1118.81</v>
      </c>
      <c r="K12" s="8"/>
    </row>
    <row r="13" spans="1:11" ht="20.25" x14ac:dyDescent="0.5">
      <c r="A13" s="9">
        <v>45890</v>
      </c>
      <c r="B13" s="24" t="s">
        <v>833</v>
      </c>
      <c r="C13" s="20" t="str" cm="1">
        <f t="array" ref="C13:G13">VLOOKUP(B13,'PP PRD'!C:R,{3,5,6,4,8},0)</f>
        <v>بلال ازعظم مال کینٹ</v>
      </c>
      <c r="D13" s="22">
        <v>12</v>
      </c>
      <c r="E13" s="22">
        <v>8</v>
      </c>
      <c r="F13" s="22" t="str">
        <v>PP</v>
      </c>
      <c r="G13" s="22">
        <v>50</v>
      </c>
      <c r="H13" s="6">
        <f>SUMIFS('PP PRD'!M:M,'PP PRD'!C:C,'PP JOB CARD PRD'!B13)</f>
        <v>62.72</v>
      </c>
      <c r="I13" s="10">
        <f>25.68+40.09</f>
        <v>65.77000000000001</v>
      </c>
      <c r="J13" s="5">
        <f t="shared" si="0"/>
        <v>-3.0500000000000114</v>
      </c>
      <c r="K13" s="8"/>
    </row>
    <row r="14" spans="1:11" ht="20.25" x14ac:dyDescent="0.5">
      <c r="A14" s="9">
        <v>45897</v>
      </c>
      <c r="B14" s="24" t="s">
        <v>2227</v>
      </c>
      <c r="C14" s="20" t="str" cm="1">
        <f t="array" ref="C14:G14">VLOOKUP(B14,'PP PRD'!C:R,{3,5,6,4,8},0)</f>
        <v>العمر پلاسٹک گوجرانوالہ</v>
      </c>
      <c r="D14" s="22">
        <v>18</v>
      </c>
      <c r="E14" s="22">
        <v>6</v>
      </c>
      <c r="F14" s="22" t="str">
        <v>PP</v>
      </c>
      <c r="G14" s="22">
        <v>250</v>
      </c>
      <c r="H14" s="6">
        <f>SUMIFS('PP PRD'!M:M,'PP PRD'!C:C,'PP JOB CARD PRD'!B14)</f>
        <v>416.07000000000005</v>
      </c>
      <c r="I14" s="10">
        <f>60.23+56.13+59.1+61.52+57.43+51.74+69.92</f>
        <v>416.07000000000005</v>
      </c>
      <c r="J14" s="5">
        <f t="shared" si="0"/>
        <v>0</v>
      </c>
      <c r="K14" s="8"/>
    </row>
    <row r="15" spans="1:11" ht="20.25" x14ac:dyDescent="0.5">
      <c r="A15" s="9">
        <v>45897</v>
      </c>
      <c r="B15" s="24" t="s">
        <v>2233</v>
      </c>
      <c r="C15" s="20" t="str" cm="1">
        <f t="array" ref="C15:G15">VLOOKUP(B15,'PP PRD'!C:R,{3,5,6,4,8},0)</f>
        <v>Bundu Khan Lahore</v>
      </c>
      <c r="D15" s="22" t="str">
        <v>18" شیٹ</v>
      </c>
      <c r="E15" s="22" t="str">
        <v>4-4.5/8-9</v>
      </c>
      <c r="F15" s="22" t="str">
        <v>PP</v>
      </c>
      <c r="G15" s="22">
        <v>150</v>
      </c>
      <c r="H15" s="6">
        <f>SUMIFS('PP PRD'!M:M,'PP PRD'!C:C,'PP JOB CARD PRD'!B15)</f>
        <v>147.52000000000001</v>
      </c>
      <c r="I15" s="10">
        <f>35.5+33.9+40.87+37.25</f>
        <v>147.52000000000001</v>
      </c>
      <c r="J15" s="5">
        <f t="shared" si="0"/>
        <v>0</v>
      </c>
      <c r="K15" s="8"/>
    </row>
    <row r="16" spans="1:11" ht="20.25" x14ac:dyDescent="0.5">
      <c r="A16" s="9">
        <v>45897</v>
      </c>
      <c r="B16" s="24" t="s">
        <v>2211</v>
      </c>
      <c r="C16" s="20" t="str" cm="1">
        <f t="array" ref="C16:G16">VLOOKUP(B16,'PP PRD'!C:R,{3,5,6,4,8},0)</f>
        <v>اسلم پلاسٹک ملتان</v>
      </c>
      <c r="D16" s="22">
        <v>12</v>
      </c>
      <c r="E16" s="22" t="str">
        <v>6.5-7</v>
      </c>
      <c r="F16" s="22" t="str">
        <v>PP</v>
      </c>
      <c r="G16" s="22">
        <v>50</v>
      </c>
      <c r="H16" s="6">
        <f>SUMIFS('PP PRD'!M:M,'PP PRD'!C:C,'PP JOB CARD PRD'!B16)</f>
        <v>62.83</v>
      </c>
      <c r="I16" s="10">
        <v>62.83</v>
      </c>
      <c r="J16" s="5">
        <f t="shared" si="0"/>
        <v>0</v>
      </c>
      <c r="K16" s="8"/>
    </row>
    <row r="17" spans="1:11" ht="20.25" x14ac:dyDescent="0.5">
      <c r="A17" s="9">
        <v>45898</v>
      </c>
      <c r="B17" s="24" t="s">
        <v>2230</v>
      </c>
      <c r="C17" s="20" t="str" cm="1">
        <f t="array" ref="C17:G17">VLOOKUP(B17,'PP PRD'!C:R,{3,5,6,4,8},0)</f>
        <v>Bundu Khan Lahore</v>
      </c>
      <c r="D17" s="22" t="str">
        <v>18" شیٹ</v>
      </c>
      <c r="E17" s="22" t="str">
        <v>4-4.5/8-9</v>
      </c>
      <c r="F17" s="22" t="str">
        <v>PP</v>
      </c>
      <c r="G17" s="22">
        <v>150</v>
      </c>
      <c r="H17" s="6">
        <f>SUMIFS('PP PRD'!M:M,'PP PRD'!C:C,'PP JOB CARD PRD'!B17)</f>
        <v>152.95999999999998</v>
      </c>
      <c r="I17" s="10">
        <f>41.36+38.68+37.8+35.12</f>
        <v>152.95999999999998</v>
      </c>
      <c r="J17" s="5">
        <f t="shared" si="0"/>
        <v>0</v>
      </c>
      <c r="K17" s="8"/>
    </row>
    <row r="18" spans="1:11" ht="20.25" x14ac:dyDescent="0.5">
      <c r="A18" s="9">
        <v>45898</v>
      </c>
      <c r="B18" s="24" t="s">
        <v>55</v>
      </c>
      <c r="C18" s="20" t="str" cm="1">
        <f t="array" ref="C18:G18">VLOOKUP(B18,'PP PRD'!C:R,{3,5,6,4,8},0)</f>
        <v>سادہ لفافہ</v>
      </c>
      <c r="D18" s="22">
        <v>7</v>
      </c>
      <c r="E18" s="22" t="str">
        <v>رول</v>
      </c>
      <c r="F18" s="22" t="str">
        <v>PP</v>
      </c>
      <c r="G18" s="22" t="str">
        <v>-</v>
      </c>
      <c r="H18" s="6">
        <f>SUMIFS('PP PRD'!M:M,'PP PRD'!C:C,'PP JOB CARD PRD'!B18)</f>
        <v>29929.269999999993</v>
      </c>
      <c r="I18" s="10">
        <f>23.24+26.39+23.97+29.03+28.81+17+30.95+28.5+16.33+29.06+28.29+29.2+27.13+29.52+29.9+37.46+29.13+24.47+24.28+32.13+29.93+35.46+33.58+31.68+27.59+30.09+29.09+29.2+27.8+26.52+26.72+33.9+25.94+18.44+35.91+35.4+36.48</f>
        <v>1058.52</v>
      </c>
      <c r="J18" s="5">
        <f t="shared" si="0"/>
        <v>28870.749999999993</v>
      </c>
      <c r="K18" s="8"/>
    </row>
    <row r="19" spans="1:11" ht="20.25" x14ac:dyDescent="0.5">
      <c r="A19" s="9">
        <v>45898</v>
      </c>
      <c r="B19" s="24" t="s">
        <v>2232</v>
      </c>
      <c r="C19" s="20" t="str" cm="1">
        <f t="array" ref="C19:G19">VLOOKUP(B19,'PP PRD'!C:R,{3,5,6,4,8},0)</f>
        <v>العمر پلاسٹک گوجرانوالہ</v>
      </c>
      <c r="D19" s="22">
        <v>22</v>
      </c>
      <c r="E19" s="22">
        <v>6</v>
      </c>
      <c r="F19" s="22" t="str">
        <v>PP</v>
      </c>
      <c r="G19" s="22">
        <v>250</v>
      </c>
      <c r="H19" s="6">
        <f>SUMIFS('PP PRD'!M:M,'PP PRD'!C:C,'PP JOB CARD PRD'!B19)</f>
        <v>266.89999999999998</v>
      </c>
      <c r="I19" s="10">
        <f>50.48+48.62+54.45+51.5+61.85</f>
        <v>266.90000000000003</v>
      </c>
      <c r="J19" s="5">
        <f t="shared" si="0"/>
        <v>0</v>
      </c>
      <c r="K19" s="8"/>
    </row>
    <row r="20" spans="1:11" ht="20.25" x14ac:dyDescent="0.5">
      <c r="A20" s="9">
        <v>45898</v>
      </c>
      <c r="B20" s="24" t="s">
        <v>2237</v>
      </c>
      <c r="C20" s="20" t="str" cm="1">
        <f t="array" ref="C20:G20">VLOOKUP(B20,'PP PRD'!C:R,{3,5,6,4,8},0)</f>
        <v>Bundu Khan Lahore</v>
      </c>
      <c r="D20" s="22" t="str">
        <v>22" شیٹ</v>
      </c>
      <c r="E20" s="22" t="str">
        <v>4-4.5/8-9</v>
      </c>
      <c r="F20" s="22" t="str">
        <v>PP</v>
      </c>
      <c r="G20" s="22">
        <v>150</v>
      </c>
      <c r="H20" s="6">
        <f>SUMIFS('PP PRD'!M:M,'PP PRD'!C:C,'PP JOB CARD PRD'!B20)</f>
        <v>140.94999999999999</v>
      </c>
      <c r="I20" s="10">
        <f>28.8+36.25+41.9+34</f>
        <v>140.94999999999999</v>
      </c>
      <c r="J20" s="5">
        <f t="shared" si="0"/>
        <v>0</v>
      </c>
      <c r="K20" s="8"/>
    </row>
    <row r="21" spans="1:11" ht="20.25" x14ac:dyDescent="0.5">
      <c r="A21" s="9">
        <v>45898</v>
      </c>
      <c r="B21" s="24" t="s">
        <v>2246</v>
      </c>
      <c r="C21" s="20" t="str" cm="1">
        <f t="array" ref="C21:G21">VLOOKUP(B21,'PP PRD'!C:R,{3,5,6,4,8},0)</f>
        <v>Cakes and Bakes Lahore</v>
      </c>
      <c r="D21" s="22">
        <v>16</v>
      </c>
      <c r="E21" s="22" t="str">
        <v>5.5-6</v>
      </c>
      <c r="F21" s="22" t="str">
        <v>PP</v>
      </c>
      <c r="G21" s="22">
        <v>250</v>
      </c>
      <c r="H21" s="6">
        <f>SUMIFS('PP PRD'!M:M,'PP PRD'!C:C,'PP JOB CARD PRD'!B21)</f>
        <v>241.43</v>
      </c>
      <c r="I21" s="10">
        <f>47.56+43.4+53.28+47.9+49.29</f>
        <v>241.43</v>
      </c>
      <c r="J21" s="5">
        <f t="shared" si="0"/>
        <v>0</v>
      </c>
      <c r="K21" s="8"/>
    </row>
    <row r="22" spans="1:11" ht="20.25" x14ac:dyDescent="0.5">
      <c r="A22" s="9">
        <v>45898</v>
      </c>
      <c r="B22" s="24" t="s">
        <v>2248</v>
      </c>
      <c r="C22" s="20" t="str" cm="1">
        <f t="array" ref="C22:G22">VLOOKUP(B22,'PP PRD'!C:R,{3,5,6,4,8},0)</f>
        <v>العمر پلاسٹک گوجرانوالہ</v>
      </c>
      <c r="D22" s="22">
        <v>16</v>
      </c>
      <c r="E22" s="22">
        <v>6</v>
      </c>
      <c r="F22" s="22" t="str">
        <v>PP</v>
      </c>
      <c r="G22" s="22">
        <v>1000</v>
      </c>
      <c r="H22" s="6">
        <f>SUMIFS('PP PRD'!M:M,'PP PRD'!C:C,'PP JOB CARD PRD'!B22)</f>
        <v>1365.4099999999999</v>
      </c>
      <c r="I22" s="10">
        <f>33.37+48.76+52.34+49.23+50.7+46.9+52.73+51.68+52.01+41.98+48.19+54.25+33.71+42.81+61.75+50.5+35.4+47.7+54.3+50.9+33.8+45.73+49.29+46.61+51.39+47.65+36.53</f>
        <v>1270.21</v>
      </c>
      <c r="J22" s="5">
        <f t="shared" si="0"/>
        <v>95.199999999999818</v>
      </c>
      <c r="K22" s="8"/>
    </row>
    <row r="23" spans="1:11" ht="20.25" x14ac:dyDescent="0.5">
      <c r="A23" s="9">
        <v>45898</v>
      </c>
      <c r="B23" s="24" t="s">
        <v>2187</v>
      </c>
      <c r="C23" s="20" t="str" cm="1">
        <f t="array" ref="C23:G23">VLOOKUP(B23,'PP PRD'!C:R,{3,5,6,4,8},0)</f>
        <v>شاہد رمضان اوکاڑہ</v>
      </c>
      <c r="D23" s="22">
        <v>8</v>
      </c>
      <c r="E23" s="22">
        <v>4.5</v>
      </c>
      <c r="F23" s="22" t="str">
        <v>PP</v>
      </c>
      <c r="G23" s="22">
        <v>100</v>
      </c>
      <c r="H23" s="6">
        <f>SUMIFS('PP PRD'!M:M,'PP PRD'!C:C,'PP JOB CARD PRD'!B23)</f>
        <v>533.16</v>
      </c>
      <c r="I23" s="10">
        <f>20.98+21.78+44.22+36.51+33.9+33.8+32.69+29.42+31.54+34.08+32.68+39.42+34.96+34.38+37.45+35.76</f>
        <v>533.57000000000005</v>
      </c>
      <c r="J23" s="5">
        <f t="shared" si="0"/>
        <v>-0.41000000000008185</v>
      </c>
      <c r="K23" s="8"/>
    </row>
    <row r="24" spans="1:11" ht="20.25" x14ac:dyDescent="0.5">
      <c r="A24" s="9">
        <v>45898</v>
      </c>
      <c r="B24" s="24" t="s">
        <v>2161</v>
      </c>
      <c r="C24" s="20" t="str" cm="1">
        <f t="array" ref="C24:G24">VLOOKUP(B24,'PP PRD'!C:R,{3,5,6,4,8},0)</f>
        <v>ریفلیکٹ پیک لاہور</v>
      </c>
      <c r="D24" s="22">
        <v>17</v>
      </c>
      <c r="E24" s="22" t="str">
        <v>5.5-6</v>
      </c>
      <c r="F24" s="22" t="str">
        <v>PP</v>
      </c>
      <c r="G24" s="22">
        <v>5000</v>
      </c>
      <c r="H24" s="6">
        <f>SUMIFS('PP PRD'!M:M,'PP PRD'!C:C,'PP JOB CARD PRD'!B24)</f>
        <v>2803.3799999999997</v>
      </c>
      <c r="I24" s="10">
        <f>34.61+52.37+55.93+55+56.39+51.96+47.28+47.28+45.19+51.78+50.27+52.95+45.24+56.13+47.8+45.5+49.45+57.81+54.4+59.57+54.59+64.65+56.55+53.34+56.94+59.22+55.68+51.852+55.15+57.33+55.86+923.77+55.49+44.04</f>
        <v>2661.3719999999998</v>
      </c>
      <c r="J24" s="5">
        <f t="shared" si="0"/>
        <v>142.00799999999981</v>
      </c>
      <c r="K24" s="8"/>
    </row>
    <row r="25" spans="1:11" ht="20.25" x14ac:dyDescent="0.5">
      <c r="A25" s="9">
        <v>45898</v>
      </c>
      <c r="B25" s="24" t="s">
        <v>2244</v>
      </c>
      <c r="C25" s="20" t="str" cm="1">
        <f t="array" ref="C25:G25">VLOOKUP(B25,'PP PRD'!C:R,{3,5,6,4,8},0)</f>
        <v>العمر پلاسٹک گوجرانوالہ</v>
      </c>
      <c r="D25" s="22">
        <v>14</v>
      </c>
      <c r="E25" s="22">
        <v>10</v>
      </c>
      <c r="F25" s="22" t="str">
        <v>PP</v>
      </c>
      <c r="G25" s="22">
        <v>250</v>
      </c>
      <c r="H25" s="6">
        <f>SUMIFS('PP PRD'!M:M,'PP PRD'!C:C,'PP JOB CARD PRD'!B25)</f>
        <v>265.98</v>
      </c>
      <c r="I25" s="10">
        <f>45.56+48.46+34.12+48.04+44.23+45.57</f>
        <v>265.98</v>
      </c>
      <c r="J25" s="5">
        <f t="shared" si="0"/>
        <v>0</v>
      </c>
      <c r="K25" s="8"/>
    </row>
    <row r="26" spans="1:11" ht="20.25" x14ac:dyDescent="0.5">
      <c r="A26" s="9">
        <v>45898</v>
      </c>
      <c r="B26" s="24" t="s">
        <v>2238</v>
      </c>
      <c r="C26" s="20" t="str" cm="1">
        <f t="array" ref="C26:G26">VLOOKUP(B26,'PP PRD'!C:R,{3,5,6,4,8},0)</f>
        <v>سٹاک</v>
      </c>
      <c r="D26" s="22">
        <v>11</v>
      </c>
      <c r="E26" s="22" t="str">
        <v>5-5.5</v>
      </c>
      <c r="F26" s="22" t="str">
        <v>PP</v>
      </c>
      <c r="G26" s="22">
        <v>1000</v>
      </c>
      <c r="H26" s="6">
        <f>SUMIFS('PP PRD'!M:M,'PP PRD'!C:C,'PP JOB CARD PRD'!B26)</f>
        <v>1223.5</v>
      </c>
      <c r="I26" s="10">
        <f>53.46+42.11+43+50.46+48.3+47.46+47.01+46.81+46.45+50.25+53.37+46.49+39.9+46.61+44.15+48.43+44+46.16+51.46+44.91+55.86</f>
        <v>996.64999999999986</v>
      </c>
      <c r="J26" s="5">
        <f t="shared" si="0"/>
        <v>226.85000000000014</v>
      </c>
      <c r="K26" s="8"/>
    </row>
    <row r="27" spans="1:11" ht="20.25" x14ac:dyDescent="0.5">
      <c r="A27" s="9">
        <v>45898</v>
      </c>
      <c r="B27" s="24" t="s">
        <v>2210</v>
      </c>
      <c r="C27" s="20" t="str" cm="1">
        <f t="array" ref="C27:G27">VLOOKUP(B27,'PP PRD'!C:R,{3,5,6,4,8},0)</f>
        <v>ریفلیکٹ پیک لاہور</v>
      </c>
      <c r="D27" s="22">
        <v>16</v>
      </c>
      <c r="E27" s="22" t="str">
        <v>5.5-6</v>
      </c>
      <c r="F27" s="22" t="str">
        <v>PP</v>
      </c>
      <c r="G27" s="22">
        <v>2000</v>
      </c>
      <c r="H27" s="6">
        <f>SUMIFS('PP PRD'!M:M,'PP PRD'!C:C,'PP JOB CARD PRD'!B27)</f>
        <v>298.39999999999998</v>
      </c>
      <c r="I27" s="10">
        <f>51.01+42.46+45.42+52.45+59.04+49.02+52.2+54.65+49.02+47.18+47.1</f>
        <v>549.54999999999995</v>
      </c>
      <c r="J27" s="5">
        <f t="shared" si="0"/>
        <v>-251.14999999999998</v>
      </c>
      <c r="K27" s="8"/>
    </row>
    <row r="28" spans="1:11" ht="20.25" x14ac:dyDescent="0.5">
      <c r="A28" s="9">
        <v>45903</v>
      </c>
      <c r="B28" s="24" t="s">
        <v>2174</v>
      </c>
      <c r="C28" s="20" t="str" cm="1">
        <f t="array" ref="C28:G28">VLOOKUP(B28,'PP PRD'!C:R,{3,5,6,4,8},0)</f>
        <v>ہیڈ افس سٹاک لاہور</v>
      </c>
      <c r="D28" s="22">
        <v>13</v>
      </c>
      <c r="E28" s="22">
        <v>7</v>
      </c>
      <c r="F28" s="22" t="str">
        <v>PP</v>
      </c>
      <c r="G28" s="22">
        <v>200</v>
      </c>
      <c r="H28" s="6">
        <f>SUMIFS('PP PRD'!M:M,'PP PRD'!C:C,'PP JOB CARD PRD'!B28)</f>
        <v>319.86999999999995</v>
      </c>
      <c r="I28" s="10">
        <f>44.85+45.84+39.73+39.03+48+50.21+50.21</f>
        <v>317.86999999999995</v>
      </c>
      <c r="J28" s="5">
        <f t="shared" si="0"/>
        <v>2</v>
      </c>
      <c r="K28" s="8"/>
    </row>
    <row r="29" spans="1:11" ht="20.25" x14ac:dyDescent="0.5">
      <c r="A29" s="9">
        <v>45903</v>
      </c>
      <c r="B29" s="24" t="s">
        <v>2294</v>
      </c>
      <c r="C29" s="20" t="str" cm="1">
        <f t="array" ref="C29:G29">VLOOKUP(B29,'PP PRD'!C:R,{3,5,6,4,8},0)</f>
        <v>Usman Amin</v>
      </c>
      <c r="D29" s="22">
        <v>13</v>
      </c>
      <c r="E29" s="22" t="str">
        <v>8</v>
      </c>
      <c r="F29" s="22" t="str">
        <v>PP</v>
      </c>
      <c r="G29" s="22">
        <v>100</v>
      </c>
      <c r="H29" s="6">
        <f>SUMIFS('PP PRD'!M:M,'PP PRD'!C:C,'PP JOB CARD PRD'!B29)</f>
        <v>100.38</v>
      </c>
      <c r="I29" s="10">
        <f>33.02+33.89+33.47</f>
        <v>100.38</v>
      </c>
      <c r="J29" s="5">
        <f t="shared" si="0"/>
        <v>0</v>
      </c>
      <c r="K29" s="8"/>
    </row>
    <row r="30" spans="1:11" ht="20.25" x14ac:dyDescent="0.5">
      <c r="A30" s="9">
        <v>45903</v>
      </c>
      <c r="B30" s="24" t="s">
        <v>2283</v>
      </c>
      <c r="C30" s="20" t="str" cm="1">
        <f t="array" ref="C30:G30">VLOOKUP(B30,'PP PRD'!C:R,{3,5,6,4,8},0)</f>
        <v>ایم عمران پاکستان مارکیٹ</v>
      </c>
      <c r="D30" s="22">
        <v>19</v>
      </c>
      <c r="E30" s="22">
        <v>7</v>
      </c>
      <c r="F30" s="22" t="str">
        <v>PP</v>
      </c>
      <c r="G30" s="22">
        <v>400</v>
      </c>
      <c r="H30" s="6">
        <f>SUMIFS('PP PRD'!M:M,'PP PRD'!C:C,'PP JOB CARD PRD'!B30)</f>
        <v>411.46999999999997</v>
      </c>
      <c r="I30" s="10">
        <f>34.52+35.48+39.5+39.3+41.66+32.2+39.24+33.6+39.02+35.9+41</f>
        <v>411.42</v>
      </c>
      <c r="J30" s="5">
        <f t="shared" si="0"/>
        <v>4.9999999999954525E-2</v>
      </c>
      <c r="K30" s="8"/>
    </row>
    <row r="31" spans="1:11" ht="20.25" x14ac:dyDescent="0.5">
      <c r="A31" s="9">
        <v>45903</v>
      </c>
      <c r="B31" s="24" t="s">
        <v>2274</v>
      </c>
      <c r="C31" s="20" t="str" cm="1">
        <f t="array" ref="C31:G31">VLOOKUP(B31,'PP PRD'!C:R,{3,5,6,4,8},0)</f>
        <v>العمر پلاسٹک گوجرانوالہ</v>
      </c>
      <c r="D31" s="22">
        <v>20</v>
      </c>
      <c r="E31" s="22">
        <v>6</v>
      </c>
      <c r="F31" s="22" t="str">
        <v>PP</v>
      </c>
      <c r="G31" s="22">
        <v>1000</v>
      </c>
      <c r="H31" s="6">
        <f>SUMIFS('PP PRD'!M:M,'PP PRD'!C:C,'PP JOB CARD PRD'!B31)</f>
        <v>1051.98</v>
      </c>
      <c r="I31" s="10">
        <f>55.22+60+57.29+62.75+59.32+54.93+52.59+51.25+56.76+60.12+50.32+51.09+55.55+51.72+58.09+62.9+53.92+58.05+48.12</f>
        <v>1059.99</v>
      </c>
      <c r="J31" s="5">
        <f t="shared" si="0"/>
        <v>-8.0099999999999909</v>
      </c>
      <c r="K31" s="8"/>
    </row>
    <row r="32" spans="1:11" ht="20.25" x14ac:dyDescent="0.5">
      <c r="A32" s="9">
        <v>45903</v>
      </c>
      <c r="B32" s="24" t="s">
        <v>2270</v>
      </c>
      <c r="C32" s="20" t="str" cm="1">
        <f t="array" ref="C32:G32">VLOOKUP(B32,'PP PRD'!C:R,{3,5,6,4,8},0)</f>
        <v>سٹاک</v>
      </c>
      <c r="D32" s="22">
        <v>9</v>
      </c>
      <c r="E32" s="22" t="str">
        <v>5-5.5</v>
      </c>
      <c r="F32" s="22" t="str">
        <v>PP</v>
      </c>
      <c r="G32" s="22">
        <v>500</v>
      </c>
      <c r="H32" s="6">
        <f>SUMIFS('PP PRD'!M:M,'PP PRD'!C:C,'PP JOB CARD PRD'!B32)</f>
        <v>1914.8899999999999</v>
      </c>
      <c r="I32" s="10">
        <f>34.3+21.43+44.97+39.14+42.62+41.28+43.7+41.78+47.86+30.31+24+37.22+32.39+18.32+35.16+38.44+39.42+24.94+31.58+33.17+43.94+45.57+45+35.9+23.12+26.71+45.55+48.76+37.6+37.2+45.92+25+39.69+24.85+31.77+40.5+34+45.44+43.13+39.4+53+39.41+45.93+28.37+36.24+32.9+42.6+32</f>
        <v>1771.5300000000004</v>
      </c>
      <c r="J32" s="5">
        <f t="shared" si="0"/>
        <v>143.35999999999945</v>
      </c>
      <c r="K32" s="8"/>
    </row>
    <row r="33" spans="1:11" ht="20.25" x14ac:dyDescent="0.5">
      <c r="A33" s="9">
        <v>45906</v>
      </c>
      <c r="B33" s="24" t="s">
        <v>2327</v>
      </c>
      <c r="C33" s="20" t="str" cm="1">
        <f t="array" ref="C33:G33">VLOOKUP(B33,'PP PRD'!C:R,{3,5,6,4,8},0)</f>
        <v>اصف پلاسٹک سرگودھا</v>
      </c>
      <c r="D33" s="22">
        <v>18</v>
      </c>
      <c r="E33" s="22">
        <v>4.5</v>
      </c>
      <c r="F33" s="22" t="str">
        <v>PP</v>
      </c>
      <c r="G33" s="22">
        <v>100</v>
      </c>
      <c r="H33" s="6">
        <f>SUMIFS('PP PRD'!M:M,'PP PRD'!C:C,'PP JOB CARD PRD'!B33)</f>
        <v>88.949999999999989</v>
      </c>
      <c r="I33" s="10">
        <f>34.48+54.47</f>
        <v>88.949999999999989</v>
      </c>
      <c r="J33" s="5">
        <f t="shared" si="0"/>
        <v>0</v>
      </c>
      <c r="K33" s="8"/>
    </row>
    <row r="34" spans="1:11" ht="20.25" x14ac:dyDescent="0.5">
      <c r="A34" s="9">
        <v>45906</v>
      </c>
      <c r="B34" s="24" t="s">
        <v>2343</v>
      </c>
      <c r="C34" s="20" t="str" cm="1">
        <f t="array" ref="C34:G34">VLOOKUP(B34,'PP PRD'!C:R,{3,5,6,4,8},0)</f>
        <v>سٹاک</v>
      </c>
      <c r="D34" s="22">
        <v>7</v>
      </c>
      <c r="E34" s="22">
        <v>5</v>
      </c>
      <c r="F34" s="22" t="str">
        <v>PP</v>
      </c>
      <c r="G34" s="22">
        <v>800</v>
      </c>
      <c r="H34" s="6">
        <f>SUMIFS('PP PRD'!M:M,'PP PRD'!C:C,'PP JOB CARD PRD'!B34)</f>
        <v>662.86</v>
      </c>
      <c r="I34" s="10">
        <f>30.7+34.38+29.33+38.2+35.52+36.23+34.01+34.1+36.87+35.61+39.4+32.77+31.75+32.47+28.1+31.35+31.63+30.3+29.78+38.56</f>
        <v>671.06</v>
      </c>
      <c r="J34" s="5">
        <f t="shared" si="0"/>
        <v>-8.1999999999999318</v>
      </c>
      <c r="K34" s="8"/>
    </row>
    <row r="35" spans="1:11" ht="20.25" x14ac:dyDescent="0.5">
      <c r="A35" s="9">
        <v>45906</v>
      </c>
      <c r="B35" s="24" t="s">
        <v>2288</v>
      </c>
      <c r="C35" s="20" t="str" cm="1">
        <f t="array" ref="C35:G35">VLOOKUP(B35,'PP PRD'!C:R,{3,5,6,4,8},0)</f>
        <v>اسد پلاسٹک ملتان</v>
      </c>
      <c r="D35" s="22">
        <v>7</v>
      </c>
      <c r="E35" s="22">
        <v>4</v>
      </c>
      <c r="F35" s="22" t="str">
        <v>PP</v>
      </c>
      <c r="G35" s="22">
        <v>200</v>
      </c>
      <c r="H35" s="6">
        <f>SUMIFS('PP PRD'!M:M,'PP PRD'!C:C,'PP JOB CARD PRD'!B35)</f>
        <v>134.66999999999999</v>
      </c>
      <c r="I35" s="10">
        <f>30.77+33.89+35.53+34.48+13.47</f>
        <v>148.13999999999999</v>
      </c>
      <c r="J35" s="5">
        <f t="shared" si="0"/>
        <v>-13.469999999999999</v>
      </c>
      <c r="K35" s="8"/>
    </row>
    <row r="36" spans="1:11" ht="20.25" x14ac:dyDescent="0.5">
      <c r="A36" s="9">
        <v>45906</v>
      </c>
      <c r="B36" s="24" t="s">
        <v>2292</v>
      </c>
      <c r="C36" s="20" t="str" cm="1">
        <f t="array" ref="C36:G36">VLOOKUP(B36,'PP PRD'!C:R,{3,5,6,4,8},0)</f>
        <v>سٹاک</v>
      </c>
      <c r="D36" s="22">
        <v>14</v>
      </c>
      <c r="E36" s="22">
        <v>5</v>
      </c>
      <c r="F36" s="22" t="str">
        <v>PP</v>
      </c>
      <c r="G36" s="22">
        <v>1000</v>
      </c>
      <c r="H36" s="6">
        <f>SUMIFS('PP PRD'!M:M,'PP PRD'!C:C,'PP JOB CARD PRD'!B36)</f>
        <v>850.24</v>
      </c>
      <c r="I36" s="10">
        <f>53.31+45.21+43.69+35.2+52.73+50.75+46.6+49.77+42.91+55.9+52.39+44.18+54.58+32.73+46.08+52.28+59.82+42.03</f>
        <v>860.16</v>
      </c>
      <c r="J36" s="5">
        <f t="shared" si="0"/>
        <v>-9.9199999999999591</v>
      </c>
      <c r="K36" s="8"/>
    </row>
    <row r="37" spans="1:11" ht="20.25" x14ac:dyDescent="0.5">
      <c r="A37" s="9">
        <v>45906</v>
      </c>
      <c r="B37" s="24" t="s">
        <v>2278</v>
      </c>
      <c r="C37" s="20" t="str" cm="1">
        <f t="array" ref="C37:G37">VLOOKUP(B37,'PP PRD'!C:R,{3,5,6,4,8},0)</f>
        <v>اصف پلاسٹک سرگودھا</v>
      </c>
      <c r="D37" s="22">
        <v>3.5</v>
      </c>
      <c r="E37" s="22" t="str">
        <v>5</v>
      </c>
      <c r="F37" s="22" t="str">
        <v>PP</v>
      </c>
      <c r="G37" s="22">
        <v>125</v>
      </c>
      <c r="H37" s="6">
        <f>SUMIFS('PP PRD'!M:M,'PP PRD'!C:C,'PP JOB CARD PRD'!B37)</f>
        <v>332.75</v>
      </c>
      <c r="I37" s="10">
        <f>14.05+14.08+14.72+13.23+13.03+10.86</f>
        <v>79.97</v>
      </c>
      <c r="J37" s="5">
        <f t="shared" si="0"/>
        <v>252.78</v>
      </c>
      <c r="K37" s="8"/>
    </row>
    <row r="38" spans="1:11" ht="20.25" x14ac:dyDescent="0.5">
      <c r="A38" s="9">
        <v>45906</v>
      </c>
      <c r="B38" s="24" t="s">
        <v>2276</v>
      </c>
      <c r="C38" s="20" t="str" cm="1">
        <f t="array" ref="C38:G38">VLOOKUP(B38,'PP PRD'!C:R,{3,5,6,4,8},0)</f>
        <v>بلال سویاں سرگودھا</v>
      </c>
      <c r="D38" s="22">
        <v>4.5</v>
      </c>
      <c r="E38" s="22">
        <v>5</v>
      </c>
      <c r="F38" s="22" t="str">
        <v>PP</v>
      </c>
      <c r="G38" s="22">
        <v>160</v>
      </c>
      <c r="H38" s="6">
        <f>SUMIFS('PP PRD'!M:M,'PP PRD'!C:C,'PP JOB CARD PRD'!B38)</f>
        <v>139.69999999999999</v>
      </c>
      <c r="I38" s="10">
        <f>15.3+17+17.56+17.46+19.79+15.69+18.63+18.27</f>
        <v>139.69999999999999</v>
      </c>
      <c r="J38" s="5">
        <f t="shared" si="0"/>
        <v>0</v>
      </c>
      <c r="K38" s="8"/>
    </row>
    <row r="39" spans="1:11" ht="20.25" x14ac:dyDescent="0.5">
      <c r="A39" s="9">
        <v>45906</v>
      </c>
      <c r="B39" s="24" t="s">
        <v>2340</v>
      </c>
      <c r="C39" s="20" t="str" cm="1">
        <f t="array" ref="C39:G39">VLOOKUP(B39,'PP PRD'!C:R,{3,5,6,4,8},0)</f>
        <v>سٹاک</v>
      </c>
      <c r="D39" s="22">
        <v>16</v>
      </c>
      <c r="E39" s="22">
        <v>5</v>
      </c>
      <c r="F39" s="22" t="str">
        <v>PP</v>
      </c>
      <c r="G39" s="22">
        <v>500</v>
      </c>
      <c r="H39" s="6">
        <f>SUMIFS('PP PRD'!M:M,'PP PRD'!C:C,'PP JOB CARD PRD'!B39)</f>
        <v>1474.7100000000003</v>
      </c>
      <c r="I39" s="10">
        <f>48.64+46.58+49.84+58.5+43.8+55.55+38.17+47.59+49.48+44.57+51.46+51.89</f>
        <v>586.07000000000005</v>
      </c>
      <c r="J39" s="5">
        <f t="shared" ref="J39:J81" si="1">+H39-I39</f>
        <v>888.64000000000021</v>
      </c>
      <c r="K39" s="8"/>
    </row>
    <row r="40" spans="1:11" ht="20.25" x14ac:dyDescent="0.5">
      <c r="A40" s="9">
        <v>45906</v>
      </c>
      <c r="B40" s="24" t="s">
        <v>2344</v>
      </c>
      <c r="C40" s="20" t="str" cm="1">
        <f t="array" ref="C40:G40">VLOOKUP(B40,'PP PRD'!C:R,{3,5,6,4,8},0)</f>
        <v>Usman Amin</v>
      </c>
      <c r="D40" s="22">
        <v>16</v>
      </c>
      <c r="E40" s="22" t="str">
        <v>8</v>
      </c>
      <c r="F40" s="22" t="str">
        <v>PP</v>
      </c>
      <c r="G40" s="22">
        <v>100</v>
      </c>
      <c r="H40" s="6">
        <f>SUMIFS('PP PRD'!M:M,'PP PRD'!C:C,'PP JOB CARD PRD'!B40)</f>
        <v>275.58999999999997</v>
      </c>
      <c r="I40" s="10">
        <f>54.49+52.98+55.31+53.88+58.93</f>
        <v>275.58999999999997</v>
      </c>
      <c r="J40" s="5">
        <f t="shared" si="1"/>
        <v>0</v>
      </c>
      <c r="K40" s="8"/>
    </row>
    <row r="41" spans="1:11" ht="20.25" x14ac:dyDescent="0.5">
      <c r="A41" s="9">
        <v>45906</v>
      </c>
      <c r="B41" s="24" t="s">
        <v>2345</v>
      </c>
      <c r="C41" s="20" t="str" cm="1">
        <f t="array" ref="C41:G41">VLOOKUP(B41,'PP PRD'!C:R,{3,5,6,4,8},0)</f>
        <v>ایم دین پنڈی</v>
      </c>
      <c r="D41" s="22">
        <v>16</v>
      </c>
      <c r="E41" s="22">
        <v>15</v>
      </c>
      <c r="F41" s="22" t="str">
        <v>PP</v>
      </c>
      <c r="G41" s="22">
        <v>250</v>
      </c>
      <c r="H41" s="6">
        <f>SUMIFS('PP PRD'!M:M,'PP PRD'!C:C,'PP JOB CARD PRD'!B41)</f>
        <v>269.65999999999997</v>
      </c>
      <c r="I41" s="10">
        <f>50.2+57.71+58.41+52.06+51.27</f>
        <v>269.64999999999998</v>
      </c>
      <c r="J41" s="5">
        <f t="shared" si="1"/>
        <v>9.9999999999909051E-3</v>
      </c>
      <c r="K41" s="8"/>
    </row>
    <row r="42" spans="1:11" ht="20.25" x14ac:dyDescent="0.5">
      <c r="A42" s="9">
        <v>45906</v>
      </c>
      <c r="B42" s="24" t="s">
        <v>2349</v>
      </c>
      <c r="C42" s="20" t="str" cm="1">
        <f t="array" ref="C42:G42">VLOOKUP(B42,'PP PRD'!C:R,{3,5,6,4,8},0)</f>
        <v>اصف پلاسٹک سرگودھا</v>
      </c>
      <c r="D42" s="22">
        <v>12</v>
      </c>
      <c r="E42" s="22">
        <v>4.5</v>
      </c>
      <c r="F42" s="22" t="str">
        <v>PP</v>
      </c>
      <c r="G42" s="22">
        <v>100</v>
      </c>
      <c r="H42" s="6">
        <f>SUMIFS('PP PRD'!M:M,'PP PRD'!C:C,'PP JOB CARD PRD'!B42)</f>
        <v>322.83</v>
      </c>
      <c r="I42" s="10">
        <f>48.05+65.37+62.33+56.47+56.84+33.77</f>
        <v>322.83</v>
      </c>
      <c r="J42" s="5">
        <f t="shared" si="1"/>
        <v>0</v>
      </c>
      <c r="K42" s="8"/>
    </row>
    <row r="43" spans="1:11" ht="20.25" x14ac:dyDescent="0.5">
      <c r="A43" s="9">
        <v>45906</v>
      </c>
      <c r="B43" s="24" t="s">
        <v>2350</v>
      </c>
      <c r="C43" s="20" t="str" cm="1">
        <f t="array" ref="C43:G43">VLOOKUP(B43,'PP PRD'!C:R,{3,5,6,4,8},0)</f>
        <v>لیاقت -لنڈا بازار</v>
      </c>
      <c r="D43" s="22">
        <v>11</v>
      </c>
      <c r="E43" s="22" t="str">
        <v>6.5-7</v>
      </c>
      <c r="F43" s="22" t="str">
        <v>PP</v>
      </c>
      <c r="G43" s="22">
        <v>50</v>
      </c>
      <c r="H43" s="6">
        <f>SUMIFS('PP PRD'!M:M,'PP PRD'!C:C,'PP JOB CARD PRD'!B43)</f>
        <v>111.97</v>
      </c>
      <c r="I43" s="10">
        <f>31.22+20.75+33.17+26.83</f>
        <v>111.97</v>
      </c>
      <c r="J43" s="5">
        <f t="shared" si="1"/>
        <v>0</v>
      </c>
      <c r="K43" s="8"/>
    </row>
    <row r="44" spans="1:11" ht="20.25" x14ac:dyDescent="0.5">
      <c r="A44" s="9">
        <v>45906</v>
      </c>
      <c r="B44" s="24" t="s">
        <v>2275</v>
      </c>
      <c r="C44" s="20" t="str" cm="1">
        <f t="array" ref="C44:G44">VLOOKUP(B44,'PP PRD'!C:R,{3,5,6,4,8},0)</f>
        <v>بلال ازعظم مال کینٹ</v>
      </c>
      <c r="D44" s="22">
        <v>10</v>
      </c>
      <c r="E44" s="22">
        <v>8</v>
      </c>
      <c r="F44" s="22" t="str">
        <v>PP</v>
      </c>
      <c r="G44" s="22">
        <v>50</v>
      </c>
      <c r="H44" s="6">
        <f>SUMIFS('PP PRD'!M:M,'PP PRD'!C:C,'PP JOB CARD PRD'!B44)</f>
        <v>118.22999999999999</v>
      </c>
      <c r="I44" s="10">
        <f>24.46+31.08+31.37+31.32</f>
        <v>118.22999999999999</v>
      </c>
      <c r="J44" s="5">
        <f t="shared" si="1"/>
        <v>0</v>
      </c>
      <c r="K44" s="8"/>
    </row>
    <row r="45" spans="1:11" ht="20.25" x14ac:dyDescent="0.5">
      <c r="A45" s="9">
        <v>45906</v>
      </c>
      <c r="B45" s="24" t="s">
        <v>2284</v>
      </c>
      <c r="C45" s="20" t="str" cm="1">
        <f t="array" ref="C45:G45">VLOOKUP(B45,'PP PRD'!C:R,{3,5,6,4,8},0)</f>
        <v>ایم عمران پاکستان مارکیٹ</v>
      </c>
      <c r="D45" s="22">
        <v>23</v>
      </c>
      <c r="E45" s="22">
        <v>7</v>
      </c>
      <c r="F45" s="22" t="str">
        <v>PP</v>
      </c>
      <c r="G45" s="22">
        <v>400</v>
      </c>
      <c r="H45" s="6">
        <f>SUMIFS('PP PRD'!M:M,'PP PRD'!C:C,'PP JOB CARD PRD'!B45)</f>
        <v>524.71999999999991</v>
      </c>
      <c r="I45" s="10">
        <f>56.8+48.2+47.19+36.74+41.21+34.61+48.74+33.95+47.15+35.11+51.62</f>
        <v>481.32</v>
      </c>
      <c r="J45" s="5">
        <f t="shared" si="1"/>
        <v>43.39999999999992</v>
      </c>
      <c r="K45" s="8"/>
    </row>
    <row r="46" spans="1:11" ht="20.25" x14ac:dyDescent="0.5">
      <c r="A46" s="9">
        <v>45906</v>
      </c>
      <c r="B46" s="24" t="s">
        <v>2371</v>
      </c>
      <c r="C46" s="20" t="str" cm="1">
        <f t="array" ref="C46:G46">VLOOKUP(B46,'PP PRD'!C:R,{3,5,6,4,8},0)</f>
        <v>ایم دین پنڈی</v>
      </c>
      <c r="D46" s="22">
        <v>10</v>
      </c>
      <c r="E46" s="22">
        <v>15</v>
      </c>
      <c r="F46" s="22" t="str">
        <v>PP</v>
      </c>
      <c r="G46" s="22">
        <v>250</v>
      </c>
      <c r="H46" s="6">
        <f>SUMIFS('PP PRD'!M:M,'PP PRD'!C:C,'PP JOB CARD PRD'!B46)</f>
        <v>318.57</v>
      </c>
      <c r="I46" s="10">
        <f>15.19+21.5+25.87+29.02+25.42+32+34.23+34.99+37.14+30.9+32.31</f>
        <v>318.57</v>
      </c>
      <c r="J46" s="5">
        <f t="shared" si="1"/>
        <v>0</v>
      </c>
      <c r="K46" s="8"/>
    </row>
    <row r="47" spans="1:11" ht="20.25" x14ac:dyDescent="0.5">
      <c r="A47" s="9">
        <v>45907</v>
      </c>
      <c r="B47" s="24" t="s">
        <v>2351</v>
      </c>
      <c r="C47" s="20" t="str" cm="1">
        <f t="array" ref="C47:G47">VLOOKUP(B47,'PP PRD'!C:R,{3,5,6,4,8},0)</f>
        <v>سٹاک</v>
      </c>
      <c r="D47" s="22">
        <v>11</v>
      </c>
      <c r="E47" s="22" t="str">
        <v>5-5.5</v>
      </c>
      <c r="F47" s="22" t="str">
        <v>PP</v>
      </c>
      <c r="G47" s="22">
        <v>500</v>
      </c>
      <c r="H47" s="6">
        <f>SUMIFS('PP PRD'!M:M,'PP PRD'!C:C,'PP JOB CARD PRD'!B47)</f>
        <v>995.08</v>
      </c>
      <c r="I47" s="10">
        <f>44.09+49.08+49.33+52.71+52.43+59.34+55.84+48.35+51.77+46.96+148.3</f>
        <v>658.2</v>
      </c>
      <c r="J47" s="5">
        <f t="shared" si="1"/>
        <v>336.88</v>
      </c>
      <c r="K47" s="8"/>
    </row>
    <row r="48" spans="1:11" ht="20.25" x14ac:dyDescent="0.5">
      <c r="A48" s="9">
        <v>45907</v>
      </c>
      <c r="B48" s="24" t="s">
        <v>2342</v>
      </c>
      <c r="C48" s="20" t="str" cm="1">
        <f t="array" ref="C48:G48">VLOOKUP(B48,'PP PRD'!C:R,{3,5,6,4,8},0)</f>
        <v>سٹاک</v>
      </c>
      <c r="D48" s="22">
        <v>12</v>
      </c>
      <c r="E48" s="22">
        <v>5</v>
      </c>
      <c r="F48" s="22" t="str">
        <v>PP</v>
      </c>
      <c r="G48" s="22">
        <v>1000</v>
      </c>
      <c r="H48" s="6">
        <f>SUMIFS('PP PRD'!M:M,'PP PRD'!C:C,'PP JOB CARD PRD'!B48)</f>
        <v>367.21</v>
      </c>
      <c r="I48" s="10">
        <f>58.16+49.08+56.11+54.54+36.36+58.4+54.56+57.08+50.47+48.8+46.2+49.45+29.58</f>
        <v>648.79000000000008</v>
      </c>
      <c r="J48" s="5">
        <f t="shared" si="1"/>
        <v>-281.5800000000001</v>
      </c>
      <c r="K48" s="8"/>
    </row>
    <row r="49" spans="1:11" ht="20.25" x14ac:dyDescent="0.5">
      <c r="A49" s="9">
        <v>45907</v>
      </c>
      <c r="B49" s="24" t="s">
        <v>2339</v>
      </c>
      <c r="C49" s="20" t="str" cm="1">
        <f t="array" ref="C49:G49">VLOOKUP(B49,'PP PRD'!C:R,{3,5,6,4,8},0)</f>
        <v>سٹاک</v>
      </c>
      <c r="D49" s="22">
        <v>8</v>
      </c>
      <c r="E49" s="22">
        <v>5</v>
      </c>
      <c r="F49" s="22" t="str">
        <v>PP</v>
      </c>
      <c r="G49" s="22">
        <v>1000</v>
      </c>
      <c r="H49" s="6">
        <f>SUMIFS('PP PRD'!M:M,'PP PRD'!C:C,'PP JOB CARD PRD'!B49)</f>
        <v>663.08</v>
      </c>
      <c r="I49" s="10">
        <f>38.56+37.72+38.77+32.08+37.77+34.61+41.86+42.55+37.15+44.31+33.74+41.84+37.16+37.39+37.34+33.65+36.63+33.8+23.42+42.36+23.73+31.03+43.43+39.95+50.33+45.75+42.48+39.21+39.78+46.92+38.48+36.59+21.76+21.22</f>
        <v>1263.3699999999999</v>
      </c>
      <c r="J49" s="5">
        <f t="shared" si="1"/>
        <v>-600.28999999999985</v>
      </c>
      <c r="K49" s="8"/>
    </row>
    <row r="50" spans="1:11" ht="20.25" x14ac:dyDescent="0.5">
      <c r="A50" s="9">
        <v>45907</v>
      </c>
      <c r="B50" s="24" t="s">
        <v>2291</v>
      </c>
      <c r="C50" s="20" t="str" cm="1">
        <f t="array" ref="C50:G50">VLOOKUP(B50,'PP PRD'!C:R,{3,5,6,4,8},0)</f>
        <v>Usman Arif Butt Gujranwala</v>
      </c>
      <c r="D50" s="22">
        <v>14</v>
      </c>
      <c r="E50" s="22">
        <v>10</v>
      </c>
      <c r="F50" s="22" t="str">
        <v>PP</v>
      </c>
      <c r="G50" s="22">
        <v>400</v>
      </c>
      <c r="H50" s="6">
        <f>SUMIFS('PP PRD'!M:M,'PP PRD'!C:C,'PP JOB CARD PRD'!B50)</f>
        <v>661.29</v>
      </c>
      <c r="I50" s="10">
        <f>43.92+40.6+48.36+50.18+51.53+37.8+57.08+44.17+55.61+56.84+45.23+53.74+25.24+50.99</f>
        <v>661.29000000000008</v>
      </c>
      <c r="J50" s="5">
        <f t="shared" si="1"/>
        <v>0</v>
      </c>
      <c r="K50" s="8"/>
    </row>
    <row r="51" spans="1:11" ht="20.25" x14ac:dyDescent="0.5">
      <c r="A51" s="9">
        <v>45909</v>
      </c>
      <c r="B51" s="24" t="s">
        <v>2287</v>
      </c>
      <c r="C51" s="20" t="str" cm="1">
        <f t="array" ref="C51:G51">VLOOKUP(B51,'PP PRD'!C:R,{3,5,6,4,8},0)</f>
        <v>العمر پلاسٹک گوجرانوالہ</v>
      </c>
      <c r="D51" s="22">
        <v>2</v>
      </c>
      <c r="E51" s="22">
        <v>5</v>
      </c>
      <c r="F51" s="22" t="str">
        <v>PP</v>
      </c>
      <c r="G51" s="22">
        <v>500</v>
      </c>
      <c r="H51" s="6">
        <f>SUMIFS('PP PRD'!M:M,'PP PRD'!C:C,'PP JOB CARD PRD'!B51)</f>
        <v>654.47</v>
      </c>
      <c r="I51" s="10">
        <f>19.19+19.68+20.83+21.48+19.52+20.39+19.68+19.13+19.86+19.28+22.34+21.16+20.62+21.6+19.65+20.23+20.84+20.25+23.24+21.66+21.98+20.96+20.77+23.62+18.46+22.24+20.57+18.8+14.2+21.49+6.61+8.96+9.51+9.22+9.4+7.28+8.4+11.4+9.9+6.7</f>
        <v>701.1</v>
      </c>
      <c r="J51" s="5">
        <f t="shared" si="1"/>
        <v>-46.629999999999995</v>
      </c>
      <c r="K51" s="8"/>
    </row>
    <row r="52" spans="1:11" ht="20.25" x14ac:dyDescent="0.5">
      <c r="A52" s="9">
        <v>45909</v>
      </c>
      <c r="B52" s="24" t="s">
        <v>2367</v>
      </c>
      <c r="C52" s="20" t="str" cm="1">
        <f t="array" ref="C52:G52">VLOOKUP(B52,'PP PRD'!C:R,{3,5,6,4,8},0)</f>
        <v>اصف پلاسٹک سرگودھا</v>
      </c>
      <c r="D52" s="22">
        <v>4</v>
      </c>
      <c r="E52" s="22">
        <v>4.5</v>
      </c>
      <c r="F52" s="22" t="str">
        <v>PP</v>
      </c>
      <c r="G52" s="22">
        <v>250</v>
      </c>
      <c r="H52" s="6">
        <f>SUMIFS('PP PRD'!M:M,'PP PRD'!C:C,'PP JOB CARD PRD'!B52)</f>
        <v>140.91</v>
      </c>
      <c r="I52" s="10">
        <f>15.32+11.2+14.4+10.3+7.4+7.1+7.9+13.3+10.6+7.5+6.6</f>
        <v>111.61999999999999</v>
      </c>
      <c r="J52" s="5">
        <f t="shared" si="1"/>
        <v>29.290000000000006</v>
      </c>
      <c r="K52" s="8"/>
    </row>
    <row r="53" spans="1:11" ht="20.25" x14ac:dyDescent="0.5">
      <c r="A53" s="9">
        <v>45909</v>
      </c>
      <c r="B53" s="24" t="s">
        <v>2375</v>
      </c>
      <c r="C53" s="20" t="str" cm="1">
        <f t="array" ref="C53:G53">VLOOKUP(B53,'PP PRD'!C:R,{3,5,6,4,8},0)</f>
        <v>سٹاک</v>
      </c>
      <c r="D53" s="22">
        <v>10</v>
      </c>
      <c r="E53" s="22">
        <v>5</v>
      </c>
      <c r="F53" s="22" t="str">
        <v>PP</v>
      </c>
      <c r="G53" s="22">
        <v>500</v>
      </c>
      <c r="H53" s="6">
        <f>SUMIFS('PP PRD'!M:M,'PP PRD'!C:C,'PP JOB CARD PRD'!B53)</f>
        <v>349.99</v>
      </c>
      <c r="I53" s="10">
        <f>46.99+43.83+42.43+54.09+53.57+42.78+28.87+37.43</f>
        <v>349.99</v>
      </c>
      <c r="J53" s="5">
        <f t="shared" si="1"/>
        <v>0</v>
      </c>
      <c r="K53" s="8"/>
    </row>
    <row r="54" spans="1:11" ht="20.25" x14ac:dyDescent="0.5">
      <c r="A54" s="9">
        <v>45909</v>
      </c>
      <c r="B54" s="24" t="s">
        <v>2372</v>
      </c>
      <c r="C54" s="20" t="str" cm="1">
        <f t="array" ref="C54:G54">VLOOKUP(B54,'PP PRD'!C:R,{3,5,6,4,8},0)</f>
        <v>ایم عمران پاکستان مارکیٹ</v>
      </c>
      <c r="D54" s="22">
        <v>7</v>
      </c>
      <c r="E54" s="22">
        <v>5.5</v>
      </c>
      <c r="F54" s="22" t="str">
        <v>PP</v>
      </c>
      <c r="G54" s="22">
        <v>100</v>
      </c>
      <c r="H54" s="6">
        <f>SUMIFS('PP PRD'!M:M,'PP PRD'!C:C,'PP JOB CARD PRD'!B54)</f>
        <v>105.84</v>
      </c>
      <c r="I54" s="10">
        <f>26.46+25.8+23.47+30.11</f>
        <v>105.84</v>
      </c>
      <c r="J54" s="5">
        <f t="shared" si="1"/>
        <v>0</v>
      </c>
      <c r="K54" s="8"/>
    </row>
    <row r="55" spans="1:11" ht="20.25" x14ac:dyDescent="0.5">
      <c r="A55" s="9">
        <v>45909</v>
      </c>
      <c r="B55" s="24" t="s">
        <v>2369</v>
      </c>
      <c r="C55" s="20" t="str" cm="1">
        <f t="array" ref="C55:G55">VLOOKUP(B55,'PP PRD'!C:R,{3,5,6,4,8},0)</f>
        <v>سٹاک</v>
      </c>
      <c r="D55" s="22">
        <v>7</v>
      </c>
      <c r="E55" s="22">
        <v>5</v>
      </c>
      <c r="F55" s="22" t="str">
        <v>PP</v>
      </c>
      <c r="G55" s="22">
        <v>500</v>
      </c>
      <c r="H55" s="6">
        <f>SUMIFS('PP PRD'!M:M,'PP PRD'!C:C,'PP JOB CARD PRD'!B55)</f>
        <v>718.31</v>
      </c>
      <c r="I55" s="10">
        <f>29.99+29.38+27.29+31.62+31.82+33.56+30.21+25.12+30.26+33.7+38.85+36.11+25.69+27.57+33.59+34.7+39.96+35.54</f>
        <v>574.95999999999992</v>
      </c>
      <c r="J55" s="5">
        <f t="shared" si="1"/>
        <v>143.35000000000002</v>
      </c>
      <c r="K55" s="8"/>
    </row>
    <row r="56" spans="1:11" ht="20.25" x14ac:dyDescent="0.5">
      <c r="A56" s="9">
        <v>45909</v>
      </c>
      <c r="B56" s="24" t="s">
        <v>2373</v>
      </c>
      <c r="C56" s="20" t="str" cm="1">
        <f t="array" ref="C56:G56">VLOOKUP(B56,'PP PRD'!C:R,{3,5,6,4,8},0)</f>
        <v>ایم بلال وحدت روڈ</v>
      </c>
      <c r="D56" s="22">
        <v>17</v>
      </c>
      <c r="E56" s="22" t="str">
        <v>8.5-9</v>
      </c>
      <c r="F56" s="22" t="str">
        <v>PP</v>
      </c>
      <c r="G56" s="22">
        <v>100</v>
      </c>
      <c r="H56" s="6">
        <f>SUMIFS('PP PRD'!M:M,'PP PRD'!C:C,'PP JOB CARD PRD'!B56)</f>
        <v>112.13</v>
      </c>
      <c r="I56" s="10">
        <f>59.81+52.32</f>
        <v>112.13</v>
      </c>
      <c r="J56" s="5">
        <f t="shared" si="1"/>
        <v>0</v>
      </c>
      <c r="K56" s="8"/>
    </row>
    <row r="57" spans="1:11" ht="20.25" x14ac:dyDescent="0.5">
      <c r="A57" s="9">
        <v>45912</v>
      </c>
      <c r="B57" s="24" t="s">
        <v>2428</v>
      </c>
      <c r="C57" s="20" t="str" cm="1">
        <f t="array" ref="C57:G57">VLOOKUP(B57,'PP PRD'!C:R,{3,5,6,4,8},0)</f>
        <v>سٹاک</v>
      </c>
      <c r="D57" s="22">
        <v>10</v>
      </c>
      <c r="E57" s="22">
        <v>5</v>
      </c>
      <c r="F57" s="22" t="str">
        <v>PP</v>
      </c>
      <c r="G57" s="22">
        <v>1000</v>
      </c>
      <c r="H57" s="6">
        <f>SUMIFS('PP PRD'!M:M,'PP PRD'!C:C,'PP JOB CARD PRD'!B57)</f>
        <v>1393.68</v>
      </c>
      <c r="I57" s="10">
        <f>39.9+24.34+41.25+38.47+40.48</f>
        <v>184.43999999999997</v>
      </c>
      <c r="J57" s="5">
        <f t="shared" si="1"/>
        <v>1209.24</v>
      </c>
      <c r="K57" s="8"/>
    </row>
    <row r="58" spans="1:11" ht="20.25" x14ac:dyDescent="0.5">
      <c r="A58" s="9">
        <v>45912</v>
      </c>
      <c r="B58" s="24" t="s">
        <v>263</v>
      </c>
      <c r="C58" s="20" t="str" cm="1">
        <f t="array" ref="C58:G58">VLOOKUP(B58,'PP PRD'!C:R,{3,5,6,4,8},0)</f>
        <v>سادہ لفافہ</v>
      </c>
      <c r="D58" s="22">
        <v>11</v>
      </c>
      <c r="E58" s="22" t="str">
        <v>رول</v>
      </c>
      <c r="F58" s="22" t="str">
        <v>PP</v>
      </c>
      <c r="G58" s="22" t="str">
        <v>-</v>
      </c>
      <c r="H58" s="6">
        <f>SUMIFS('PP PRD'!M:M,'PP PRD'!C:C,'PP JOB CARD PRD'!B58)</f>
        <v>8379.4599999999973</v>
      </c>
      <c r="I58" s="10">
        <f>41.58+48.53+50.16+35.75+45.03+52+50.73+50.32+39.12+49.34+45.53+47.47+48.32+46.71+42.91+49.22+49.99+46.69+52.32+50.2+42.9+48.35+46.04</f>
        <v>1079.21</v>
      </c>
      <c r="J58" s="5">
        <f t="shared" si="1"/>
        <v>7300.2499999999973</v>
      </c>
      <c r="K58" s="8"/>
    </row>
    <row r="59" spans="1:11" ht="20.25" x14ac:dyDescent="0.5">
      <c r="A59" s="9">
        <v>45912</v>
      </c>
      <c r="B59" s="24" t="s">
        <v>2380</v>
      </c>
      <c r="C59" s="20" t="str" cm="1">
        <f t="array" ref="C59:G59">VLOOKUP(B59,'PP PRD'!C:R,{3,5,6,4,8},0)</f>
        <v>اصف سرگودھا</v>
      </c>
      <c r="D59" s="22">
        <v>6</v>
      </c>
      <c r="E59" s="22">
        <v>4.5</v>
      </c>
      <c r="F59" s="22" t="str">
        <v>PP</v>
      </c>
      <c r="G59" s="22">
        <v>250</v>
      </c>
      <c r="H59" s="6">
        <f>SUMIFS('PP PRD'!M:M,'PP PRD'!C:C,'PP JOB CARD PRD'!B59)</f>
        <v>545.9</v>
      </c>
      <c r="I59" s="10">
        <f>28.14+20.09+29.81+30.03+31.27+12.85+32.28+29.02+30.86+25.73+28.63+26.95+14.46+26.96+26.1+25.23+33.39+32.7+29.55+31.85</f>
        <v>545.9</v>
      </c>
      <c r="J59" s="5">
        <f t="shared" si="1"/>
        <v>0</v>
      </c>
      <c r="K59" s="8"/>
    </row>
    <row r="60" spans="1:11" ht="20.25" x14ac:dyDescent="0.5">
      <c r="A60" s="9">
        <v>45912</v>
      </c>
      <c r="B60" s="24" t="s">
        <v>2376</v>
      </c>
      <c r="C60" s="20" t="str" cm="1">
        <f t="array" ref="C60:G60">VLOOKUP(B60,'PP PRD'!C:R,{3,5,6,4,8},0)</f>
        <v>سٹاک</v>
      </c>
      <c r="D60" s="22">
        <v>14</v>
      </c>
      <c r="E60" s="22">
        <v>5</v>
      </c>
      <c r="F60" s="22" t="str">
        <v>PP</v>
      </c>
      <c r="G60" s="22">
        <v>2000</v>
      </c>
      <c r="H60" s="6">
        <f>SUMIFS('PP PRD'!M:M,'PP PRD'!C:C,'PP JOB CARD PRD'!B60)</f>
        <v>2689.6099999999997</v>
      </c>
      <c r="I60" s="10">
        <f>32.4+29.14+30.75+47.75+38.19+59.3+25+62.02+38.94+35.12+61.08+50.63+22.3+60.71+65.3+49.4+58.44+54.33+57.32+30.77+48.69+33.87+37.92+54.62+71.4+28.99+41.51+21.27+55.31+46.42+48.79+40.85+22.46+45.27+45.61+41.76+46.86+55.45+32.06+58.02+49.53+62.24+51.11+60.84+55.35+55.83</f>
        <v>2120.9199999999992</v>
      </c>
      <c r="J60" s="5">
        <f t="shared" si="1"/>
        <v>568.69000000000051</v>
      </c>
      <c r="K60" s="8"/>
    </row>
    <row r="61" spans="1:11" ht="20.25" x14ac:dyDescent="0.5">
      <c r="A61" s="9">
        <v>45912</v>
      </c>
      <c r="B61" s="24" t="s">
        <v>2417</v>
      </c>
      <c r="C61" s="20" t="str" cm="1">
        <f t="array" ref="C61:G61">VLOOKUP(B61,'PP PRD'!C:R,{3,5,6,4,8},0)</f>
        <v>ہیڈ افس سٹاک لاہور(شہباز اعظم مارکیٹ)</v>
      </c>
      <c r="D61" s="22">
        <v>26</v>
      </c>
      <c r="E61" s="22">
        <v>10</v>
      </c>
      <c r="F61" s="22" t="str">
        <v>PP</v>
      </c>
      <c r="G61" s="22">
        <v>100</v>
      </c>
      <c r="H61" s="6">
        <f>SUMIFS('PP PRD'!M:M,'PP PRD'!C:C,'PP JOB CARD PRD'!B61)</f>
        <v>111.46000000000001</v>
      </c>
      <c r="I61" s="10">
        <f>40.71+33.95+22.4</f>
        <v>97.06</v>
      </c>
      <c r="J61" s="5">
        <f t="shared" si="1"/>
        <v>14.400000000000006</v>
      </c>
      <c r="K61" s="8"/>
    </row>
    <row r="62" spans="1:11" ht="20.25" x14ac:dyDescent="0.5">
      <c r="A62" s="9">
        <v>45912</v>
      </c>
      <c r="B62" s="24" t="s">
        <v>2419</v>
      </c>
      <c r="C62" s="20" t="str" cm="1">
        <f t="array" ref="C62:G62">VLOOKUP(B62,'PP PRD'!C:R,{3,5,6,4,8},0)</f>
        <v>ہیڈ افس سٹاک لاہور</v>
      </c>
      <c r="D62" s="22">
        <v>26</v>
      </c>
      <c r="E62" s="22">
        <v>10</v>
      </c>
      <c r="F62" s="22" t="str">
        <v>PP</v>
      </c>
      <c r="G62" s="22">
        <v>100</v>
      </c>
      <c r="H62" s="6">
        <f>SUMIFS('PP PRD'!M:M,'PP PRD'!C:C,'PP JOB CARD PRD'!B62)</f>
        <v>97.110000000000014</v>
      </c>
      <c r="I62" s="10">
        <f>47.96+63.5</f>
        <v>111.46000000000001</v>
      </c>
      <c r="J62" s="5">
        <f t="shared" si="1"/>
        <v>-14.349999999999994</v>
      </c>
      <c r="K62" s="8"/>
    </row>
    <row r="63" spans="1:11" ht="20.25" x14ac:dyDescent="0.5">
      <c r="A63" s="9">
        <v>45912</v>
      </c>
      <c r="B63" s="24" t="s">
        <v>2384</v>
      </c>
      <c r="C63" s="20" t="str" cm="1">
        <f t="array" ref="C63:G63">VLOOKUP(B63,'PP PRD'!C:R,{3,5,6,4,8},0)</f>
        <v>عائشہ ٹریڈرز دادیددز</v>
      </c>
      <c r="D63" s="22">
        <v>23</v>
      </c>
      <c r="E63" s="22">
        <v>5</v>
      </c>
      <c r="F63" s="22" t="str">
        <v>PP</v>
      </c>
      <c r="G63" s="22">
        <v>200</v>
      </c>
      <c r="H63" s="6">
        <f>SUMIFS('PP PRD'!M:M,'PP PRD'!C:C,'PP JOB CARD PRD'!B63)</f>
        <v>213.04000000000002</v>
      </c>
      <c r="I63" s="10">
        <f>62.11+49.96+49.33+51.64</f>
        <v>213.03999999999996</v>
      </c>
      <c r="J63" s="5">
        <f t="shared" si="1"/>
        <v>0</v>
      </c>
      <c r="K63" s="8"/>
    </row>
    <row r="64" spans="1:11" ht="20.25" x14ac:dyDescent="0.5">
      <c r="A64" s="9">
        <v>45912</v>
      </c>
      <c r="B64" s="24" t="s">
        <v>2414</v>
      </c>
      <c r="C64" s="20" t="str" cm="1">
        <f t="array" ref="C64:G64">VLOOKUP(B64,'PP PRD'!C:R,{3,5,6,4,8},0)</f>
        <v>RMC C/O NADEEM SB</v>
      </c>
      <c r="D64" s="22">
        <v>16</v>
      </c>
      <c r="E64" s="22" t="str">
        <v>6-6.5</v>
      </c>
      <c r="F64" s="22" t="str">
        <v>PP</v>
      </c>
      <c r="G64" s="22">
        <v>100</v>
      </c>
      <c r="H64" s="6">
        <f>SUMIFS('PP PRD'!M:M,'PP PRD'!C:C,'PP JOB CARD PRD'!B64)</f>
        <v>99.419999999999987</v>
      </c>
      <c r="I64" s="10">
        <f>44.62+54.8</f>
        <v>99.419999999999987</v>
      </c>
      <c r="J64" s="5">
        <f t="shared" si="1"/>
        <v>0</v>
      </c>
      <c r="K64" s="8"/>
    </row>
    <row r="65" spans="1:11" ht="20.25" x14ac:dyDescent="0.5">
      <c r="A65" s="9">
        <v>45912</v>
      </c>
      <c r="B65" s="24" t="s">
        <v>2347</v>
      </c>
      <c r="C65" s="20" t="str" cm="1">
        <f t="array" ref="C65:G65">VLOOKUP(B65,'PP PRD'!C:R,{3,5,6,4,8},0)</f>
        <v>لیاقت -لنڈا بازار</v>
      </c>
      <c r="D65" s="22">
        <v>12</v>
      </c>
      <c r="E65" s="22" t="str">
        <v>6.5-7</v>
      </c>
      <c r="F65" s="22" t="str">
        <v>PP</v>
      </c>
      <c r="G65" s="22">
        <v>50</v>
      </c>
      <c r="H65" s="6">
        <f>SUMIFS('PP PRD'!M:M,'PP PRD'!C:C,'PP JOB CARD PRD'!B65)</f>
        <v>249.11</v>
      </c>
      <c r="I65" s="10">
        <f>21.22+38.3+47.39+15.39+41.59+44.74+40.86+43.36</f>
        <v>292.85000000000002</v>
      </c>
      <c r="J65" s="5">
        <f t="shared" si="1"/>
        <v>-43.740000000000009</v>
      </c>
      <c r="K65" s="8"/>
    </row>
    <row r="66" spans="1:11" ht="20.25" x14ac:dyDescent="0.5">
      <c r="A66" s="9">
        <v>45912</v>
      </c>
      <c r="B66" s="24" t="s">
        <v>2425</v>
      </c>
      <c r="C66" s="20" t="str" cm="1">
        <f t="array" ref="C66:G66">VLOOKUP(B66,'PP PRD'!C:R,{3,5,6,4,8},0)</f>
        <v>ہیڈ افس سٹاک لاہور</v>
      </c>
      <c r="D66" s="22">
        <v>15</v>
      </c>
      <c r="E66" s="22">
        <v>7</v>
      </c>
      <c r="F66" s="22" t="str">
        <v>PP</v>
      </c>
      <c r="G66" s="22">
        <v>200</v>
      </c>
      <c r="H66" s="6">
        <f>SUMIFS('PP PRD'!M:M,'PP PRD'!C:C,'PP JOB CARD PRD'!B66)</f>
        <v>208.3</v>
      </c>
      <c r="I66" s="10">
        <f>43.98+59.02+36.78+39.93+28.59</f>
        <v>208.3</v>
      </c>
      <c r="J66" s="5">
        <f t="shared" si="1"/>
        <v>0</v>
      </c>
      <c r="K66" s="8"/>
    </row>
    <row r="67" spans="1:11" ht="20.25" x14ac:dyDescent="0.5">
      <c r="A67" s="9">
        <v>45912</v>
      </c>
      <c r="B67" s="24" t="s">
        <v>2427</v>
      </c>
      <c r="C67" s="20" t="str" cm="1">
        <f t="array" ref="C67:G67">VLOOKUP(B67,'PP PRD'!C:R,{3,5,6,4,8},0)</f>
        <v>ہیڈ افس سٹاک لاہور</v>
      </c>
      <c r="D67" s="22">
        <v>15</v>
      </c>
      <c r="E67" s="22">
        <v>7</v>
      </c>
      <c r="F67" s="22" t="str">
        <v>PP</v>
      </c>
      <c r="G67" s="22">
        <v>200</v>
      </c>
      <c r="H67" s="6">
        <f>SUMIFS('PP PRD'!M:M,'PP PRD'!C:C,'PP JOB CARD PRD'!B67)</f>
        <v>202.2</v>
      </c>
      <c r="I67" s="10">
        <f>37.86+38.8+36.27+47.04+42.23</f>
        <v>202.2</v>
      </c>
      <c r="J67" s="5">
        <f t="shared" si="1"/>
        <v>0</v>
      </c>
      <c r="K67" s="8"/>
    </row>
    <row r="68" spans="1:11" ht="20.25" x14ac:dyDescent="0.5">
      <c r="A68" s="9">
        <v>45912</v>
      </c>
      <c r="B68" s="24" t="s">
        <v>2422</v>
      </c>
      <c r="C68" s="20" t="str" cm="1">
        <f t="array" ref="C68:G68">VLOOKUP(B68,'PP PRD'!C:R,{3,5,6,4,8},0)</f>
        <v>محبوب مقبول گوجرانوالہ</v>
      </c>
      <c r="D68" s="22">
        <v>20</v>
      </c>
      <c r="E68" s="22">
        <v>8</v>
      </c>
      <c r="F68" s="22" t="str">
        <v>PP</v>
      </c>
      <c r="G68" s="22">
        <v>375</v>
      </c>
      <c r="H68" s="6">
        <f>SUMIFS('PP PRD'!M:M,'PP PRD'!C:C,'PP JOB CARD PRD'!B68)</f>
        <v>389.36</v>
      </c>
      <c r="I68" s="10">
        <f>48.11+56.4+54.27+50.18+48.46+49.39+40.81+41.74</f>
        <v>389.36</v>
      </c>
      <c r="J68" s="5">
        <f t="shared" si="1"/>
        <v>0</v>
      </c>
      <c r="K68" s="8"/>
    </row>
    <row r="69" spans="1:11" ht="20.25" x14ac:dyDescent="0.5">
      <c r="A69" s="9">
        <v>45912</v>
      </c>
      <c r="B69" s="24" t="s">
        <v>2426</v>
      </c>
      <c r="C69" s="20" t="str" cm="1">
        <f t="array" ref="C69:G69">VLOOKUP(B69,'PP PRD'!C:R,{3,5,6,4,8},0)</f>
        <v>خرم پلاسٹک لالہ موسہ</v>
      </c>
      <c r="D69" s="22">
        <v>12</v>
      </c>
      <c r="E69" s="22">
        <v>10</v>
      </c>
      <c r="F69" s="22" t="str">
        <v>PP</v>
      </c>
      <c r="G69" s="22">
        <v>50</v>
      </c>
      <c r="H69" s="6">
        <f>SUMIFS('PP PRD'!M:M,'PP PRD'!C:C,'PP JOB CARD PRD'!B69)</f>
        <v>65.430000000000007</v>
      </c>
      <c r="I69" s="10">
        <f>35.13+30.3</f>
        <v>65.430000000000007</v>
      </c>
      <c r="J69" s="5">
        <f t="shared" si="1"/>
        <v>0</v>
      </c>
      <c r="K69" s="8"/>
    </row>
    <row r="70" spans="1:11" ht="20.25" x14ac:dyDescent="0.5">
      <c r="A70" s="9">
        <v>45912</v>
      </c>
      <c r="B70" s="24" t="s">
        <v>2421</v>
      </c>
      <c r="C70" s="20" t="str" cm="1">
        <f t="array" ref="C70:G70">VLOOKUP(B70,'PP PRD'!C:R,{3,5,6,4,8},0)</f>
        <v>سٹاک</v>
      </c>
      <c r="D70" s="22">
        <v>12</v>
      </c>
      <c r="E70" s="22">
        <v>5</v>
      </c>
      <c r="F70" s="22" t="str">
        <v>PP</v>
      </c>
      <c r="G70" s="22">
        <v>1000</v>
      </c>
      <c r="H70" s="6">
        <f>SUMIFS('PP PRD'!M:M,'PP PRD'!C:C,'PP JOB CARD PRD'!B70)</f>
        <v>1057.3699999999999</v>
      </c>
      <c r="I70" s="10">
        <f>46.3+47.59+56.92+42.88+51.44+39.41+49.29+48.01+46.78+30.6+43.6+36.45+53.34+38.56+46.34+40.16+57.36+52.12+59.54+53.5+63.64+53.54</f>
        <v>1057.3700000000001</v>
      </c>
      <c r="J70" s="5">
        <f t="shared" si="1"/>
        <v>0</v>
      </c>
      <c r="K70" s="8"/>
    </row>
    <row r="71" spans="1:11" ht="20.25" x14ac:dyDescent="0.5">
      <c r="A71" s="9">
        <v>45912</v>
      </c>
      <c r="B71" s="24" t="s">
        <v>2424</v>
      </c>
      <c r="C71" s="20" t="str" cm="1">
        <f t="array" ref="C71:G71">VLOOKUP(B71,'PP PRD'!C:R,{3,5,6,4,8},0)</f>
        <v>رفیق پلاسٹک اوکازہ</v>
      </c>
      <c r="D71" s="22">
        <v>12</v>
      </c>
      <c r="E71" s="22">
        <v>4</v>
      </c>
      <c r="F71" s="22" t="str">
        <v>PP</v>
      </c>
      <c r="G71" s="22">
        <v>150</v>
      </c>
      <c r="H71" s="6">
        <f>SUMIFS('PP PRD'!M:M,'PP PRD'!C:C,'PP JOB CARD PRD'!B71)</f>
        <v>58.680000000000007</v>
      </c>
      <c r="I71" s="10">
        <f>32.24+26.44</f>
        <v>58.680000000000007</v>
      </c>
      <c r="J71" s="5">
        <f t="shared" si="1"/>
        <v>0</v>
      </c>
      <c r="K71" s="8"/>
    </row>
    <row r="72" spans="1:11" ht="20.25" x14ac:dyDescent="0.5">
      <c r="A72" s="9">
        <v>45913</v>
      </c>
      <c r="B72" s="24" t="s">
        <v>2242</v>
      </c>
      <c r="C72" s="20" t="str" cm="1">
        <f t="array" ref="C72:G72">VLOOKUP(B72,'PP PRD'!C:R,{3,5,6,4,8},0)</f>
        <v>العمر پلاسٹک گوجرانوالہ</v>
      </c>
      <c r="D72" s="22">
        <v>18</v>
      </c>
      <c r="E72" s="22">
        <v>6</v>
      </c>
      <c r="F72" s="22" t="str">
        <v>PP</v>
      </c>
      <c r="G72" s="22">
        <v>150</v>
      </c>
      <c r="H72" s="6">
        <f>SUMIFS('PP PRD'!M:M,'PP PRD'!C:C,'PP JOB CARD PRD'!B72)</f>
        <v>281.15999999999997</v>
      </c>
      <c r="I72" s="10">
        <f>46.63+40.89+39.97+41.41+56.26+56</f>
        <v>281.15999999999997</v>
      </c>
      <c r="J72" s="5">
        <f t="shared" si="1"/>
        <v>0</v>
      </c>
      <c r="K72" s="8"/>
    </row>
    <row r="73" spans="1:11" ht="20.25" x14ac:dyDescent="0.5">
      <c r="A73" s="9">
        <v>45915</v>
      </c>
      <c r="B73" s="24" t="s">
        <v>818</v>
      </c>
      <c r="C73" s="20" t="str" cm="1">
        <f t="array" ref="C73:G73">VLOOKUP(B73,'PP PRD'!C:R,{3,5,6,4,8},0)</f>
        <v>ایم عمران پاکستان مارکیٹ</v>
      </c>
      <c r="D73" s="22">
        <v>9</v>
      </c>
      <c r="E73" s="22">
        <v>5.5</v>
      </c>
      <c r="F73" s="22" t="str">
        <v>PP</v>
      </c>
      <c r="G73" s="22">
        <v>50</v>
      </c>
      <c r="H73" s="6">
        <f>SUMIFS('PP PRD'!M:M,'PP PRD'!C:C,'PP JOB CARD PRD'!B73)</f>
        <v>90.94</v>
      </c>
      <c r="I73" s="10">
        <f>26.77+25.79</f>
        <v>52.56</v>
      </c>
      <c r="J73" s="5">
        <f t="shared" si="1"/>
        <v>38.379999999999995</v>
      </c>
      <c r="K73" s="8"/>
    </row>
    <row r="74" spans="1:11" ht="20.25" x14ac:dyDescent="0.5">
      <c r="A74" s="9">
        <v>45915</v>
      </c>
      <c r="B74" s="24" t="s">
        <v>2381</v>
      </c>
      <c r="C74" s="20" t="str" cm="1">
        <f t="array" ref="C74:G74">VLOOKUP(B74,'PP PRD'!C:R,{3,5,6,4,8},0)</f>
        <v>سٹاک</v>
      </c>
      <c r="D74" s="22">
        <v>3.5</v>
      </c>
      <c r="E74" s="22" t="str">
        <v>5.5-6</v>
      </c>
      <c r="F74" s="22" t="str">
        <v>PP</v>
      </c>
      <c r="G74" s="22">
        <v>500</v>
      </c>
      <c r="H74" s="6">
        <f>SUMIFS('PP PRD'!M:M,'PP PRD'!C:C,'PP JOB CARD PRD'!B74)</f>
        <v>556.69999999999993</v>
      </c>
      <c r="I74" s="10">
        <f>16.4+14.8+18.1+13.7+14.1+15.78+15.41+15.16+17.05+13.78+15.04+16.07+13.1+13.2+11.06+7.3+18.48+13.22+12.09+14.69+14+14.65+14+13.65+14.03+13.8+16.16+14.02+16.43+15.61+12.84+16.4</f>
        <v>464.11999999999989</v>
      </c>
      <c r="J74" s="5">
        <f t="shared" si="1"/>
        <v>92.580000000000041</v>
      </c>
      <c r="K74" s="8"/>
    </row>
    <row r="75" spans="1:11" ht="20.25" x14ac:dyDescent="0.5">
      <c r="A75" s="9">
        <v>45915</v>
      </c>
      <c r="B75" s="24" t="s">
        <v>2377</v>
      </c>
      <c r="C75" s="20" t="str" cm="1">
        <f t="array" ref="C75:G75">VLOOKUP(B75,'PP PRD'!C:R,{3,5,6,4,8},0)</f>
        <v>سٹاک</v>
      </c>
      <c r="D75" s="22">
        <v>4</v>
      </c>
      <c r="E75" s="22" t="str">
        <v>5-5.5</v>
      </c>
      <c r="F75" s="22" t="str">
        <v>PP</v>
      </c>
      <c r="G75" s="22">
        <v>600</v>
      </c>
      <c r="H75" s="6">
        <f>SUMIFS('PP PRD'!M:M,'PP PRD'!C:C,'PP JOB CARD PRD'!B75)</f>
        <v>1324.7900000000002</v>
      </c>
      <c r="I75" s="10">
        <f>14.13+14.65+10.89+8.25+8.72+11.73+15.77+17.09+10.48+12.48+10.03+9.87+9.46+10.72+8*9+8.3+11.67+11.25+6.13+5.9+4.92+5.1+8.28+9.66+13+9.63+15.11+15.53+15.85+15.02+15.78+16.21+10.79</f>
        <v>434.4</v>
      </c>
      <c r="J75" s="5">
        <f t="shared" si="1"/>
        <v>890.39000000000021</v>
      </c>
      <c r="K75" s="8"/>
    </row>
    <row r="76" spans="1:11" ht="20.25" x14ac:dyDescent="0.5">
      <c r="A76" s="9">
        <v>45915</v>
      </c>
      <c r="B76" s="24" t="s">
        <v>2452</v>
      </c>
      <c r="C76" s="20" t="str" cm="1">
        <f t="array" ref="C76:G76">VLOOKUP(B76,'PP PRD'!C:R,{3,5,6,4,8},0)</f>
        <v>خرم پلاسٹک لالہ موسہ</v>
      </c>
      <c r="D76" s="22">
        <v>8</v>
      </c>
      <c r="E76" s="22">
        <v>10</v>
      </c>
      <c r="F76" s="22" t="str">
        <v>PP</v>
      </c>
      <c r="G76" s="22">
        <v>50</v>
      </c>
      <c r="H76" s="6">
        <f>SUMIFS('PP PRD'!M:M,'PP PRD'!C:C,'PP JOB CARD PRD'!B76)</f>
        <v>57.22</v>
      </c>
      <c r="I76" s="10">
        <f>28.72+28.5</f>
        <v>57.22</v>
      </c>
      <c r="J76" s="5">
        <f t="shared" si="1"/>
        <v>0</v>
      </c>
      <c r="K76" s="8"/>
    </row>
    <row r="77" spans="1:11" ht="20.25" x14ac:dyDescent="0.5">
      <c r="A77" s="9">
        <v>45915</v>
      </c>
      <c r="B77" s="24" t="s">
        <v>2413</v>
      </c>
      <c r="C77" s="20" t="str" cm="1">
        <f t="array" ref="C77:G77">VLOOKUP(B77,'PP PRD'!C:R,{3,5,6,4,8},0)</f>
        <v>سٹاک</v>
      </c>
      <c r="D77" s="22">
        <v>9</v>
      </c>
      <c r="E77" s="22" t="str">
        <v>5-5.5</v>
      </c>
      <c r="F77" s="22" t="str">
        <v>PP</v>
      </c>
      <c r="G77" s="22">
        <v>1500</v>
      </c>
      <c r="H77" s="6">
        <f>SUMIFS('PP PRD'!M:M,'PP PRD'!C:C,'PP JOB CARD PRD'!B77)</f>
        <v>1508.3799999999999</v>
      </c>
      <c r="I77" s="10">
        <f>37.5+38.54+42+32.88+26.15+37.23+37.83+42.71+42.88+35.84+42.67+42.01+42.32+29.75+33.5+39+36.92+34.18+35.2+33.85+19.4+32.58+32.72+30.5+44.12+49.28+24.63+37.44+50.85+40.47+46.17+22.68+11.58</f>
        <v>1185.3799999999999</v>
      </c>
      <c r="J77" s="5">
        <f t="shared" si="1"/>
        <v>323</v>
      </c>
      <c r="K77" s="8"/>
    </row>
    <row r="78" spans="1:11" ht="20.25" x14ac:dyDescent="0.5">
      <c r="A78" s="9">
        <v>45915</v>
      </c>
      <c r="B78" s="24" t="s">
        <v>2423</v>
      </c>
      <c r="C78" s="20" t="str" cm="1">
        <f t="array" ref="C78:G78">VLOOKUP(B78,'PP PRD'!C:R,{3,5,6,4,8},0)</f>
        <v>محبوب مقبول گوجرانوالہ</v>
      </c>
      <c r="D78" s="22">
        <v>22</v>
      </c>
      <c r="E78" s="22">
        <v>8</v>
      </c>
      <c r="F78" s="22" t="str">
        <v>PP</v>
      </c>
      <c r="G78" s="22">
        <v>375</v>
      </c>
      <c r="H78" s="6">
        <f>SUMIFS('PP PRD'!M:M,'PP PRD'!C:C,'PP JOB CARD PRD'!B78)</f>
        <v>458.08</v>
      </c>
      <c r="I78" s="10">
        <f>33.57+41.61+55.7+49.37+59.14+54.35+49.83+59.21</f>
        <v>402.78</v>
      </c>
      <c r="J78" s="5">
        <f t="shared" si="1"/>
        <v>55.300000000000011</v>
      </c>
      <c r="K78" s="8"/>
    </row>
    <row r="79" spans="1:11" ht="20.25" x14ac:dyDescent="0.5">
      <c r="A79" s="9">
        <v>45915</v>
      </c>
      <c r="B79" s="24" t="s">
        <v>2464</v>
      </c>
      <c r="C79" s="20" t="str" cm="1">
        <f t="array" ref="C79:G79">VLOOKUP(B79,'PP PRD'!C:R,{3,5,6,4,8},0)</f>
        <v>ہیڈ افس سٹاک لاہور</v>
      </c>
      <c r="D79" s="22">
        <v>19</v>
      </c>
      <c r="E79" s="22">
        <v>7</v>
      </c>
      <c r="F79" s="22" t="str">
        <v>PP</v>
      </c>
      <c r="G79" s="22">
        <v>100</v>
      </c>
      <c r="H79" s="6">
        <f>SUMIFS('PP PRD'!M:M,'PP PRD'!C:C,'PP JOB CARD PRD'!B79)</f>
        <v>202.23000000000002</v>
      </c>
      <c r="I79" s="10">
        <f>60.14+27.42+45.56+15.69+50.12</f>
        <v>198.93</v>
      </c>
      <c r="J79" s="5">
        <f t="shared" si="1"/>
        <v>3.3000000000000114</v>
      </c>
      <c r="K79" s="8"/>
    </row>
    <row r="80" spans="1:11" ht="20.25" x14ac:dyDescent="0.5">
      <c r="A80" s="9">
        <v>45915</v>
      </c>
      <c r="B80" s="24" t="s">
        <v>2281</v>
      </c>
      <c r="C80" s="20" t="str" cm="1">
        <f t="array" ref="C80:G80">VLOOKUP(B80,'PP PRD'!C:R,{3,5,6,4,8},0)</f>
        <v>ریفلیکٹ پیک لاہور</v>
      </c>
      <c r="D80" s="22">
        <v>17</v>
      </c>
      <c r="E80" s="22" t="str">
        <v>5.5-6</v>
      </c>
      <c r="F80" s="22" t="str">
        <v>PP</v>
      </c>
      <c r="G80" s="22">
        <v>5000</v>
      </c>
      <c r="H80" s="6">
        <f>SUMIFS('PP PRD'!M:M,'PP PRD'!C:C,'PP JOB CARD PRD'!B80)</f>
        <v>8349.1899999999987</v>
      </c>
      <c r="I80" s="10">
        <f>55.54+59.72+58.4+60.16+63.66+62.11+57.34+59.48+59.96+46.73+55.77+50.88+56.07+57.57+47.26+59.88+54.06+56.98+49.95+53.36+45.13+48.24+35.47+53.44+52.51+51.5+56.09+59.12+65.12+64.51+49.91</f>
        <v>1705.92</v>
      </c>
      <c r="J80" s="5">
        <f t="shared" si="1"/>
        <v>6643.2699999999986</v>
      </c>
      <c r="K80" s="8"/>
    </row>
    <row r="81" spans="1:11" ht="20.25" x14ac:dyDescent="0.5">
      <c r="A81" s="9">
        <v>45915</v>
      </c>
      <c r="B81" s="24" t="s">
        <v>2468</v>
      </c>
      <c r="C81" s="20" t="str" cm="1">
        <f t="array" ref="C81:G81">VLOOKUP(B81,'PP PRD'!C:R,{3,5,6,4,8},0)</f>
        <v>بلال جاوید فیصل اباد</v>
      </c>
      <c r="D81" s="22">
        <v>8</v>
      </c>
      <c r="E81" s="22">
        <v>10</v>
      </c>
      <c r="F81" s="22" t="str">
        <v>PP</v>
      </c>
      <c r="G81" s="22">
        <v>100</v>
      </c>
      <c r="H81" s="6">
        <f>SUMIFS('PP PRD'!M:M,'PP PRD'!C:C,'PP JOB CARD PRD'!B81)</f>
        <v>110.92</v>
      </c>
      <c r="I81" s="10">
        <f>26.62+28.29+33.52+22.49</f>
        <v>110.92</v>
      </c>
      <c r="J81" s="5">
        <f t="shared" si="1"/>
        <v>0</v>
      </c>
      <c r="K81" s="8"/>
    </row>
    <row r="82" spans="1:11" ht="20.25" x14ac:dyDescent="0.5">
      <c r="A82" s="9">
        <v>45915</v>
      </c>
      <c r="B82" s="24" t="s">
        <v>2454</v>
      </c>
      <c r="C82" s="20" t="str" cm="1">
        <f t="array" ref="C82:G82">VLOOKUP(B82,'PP PRD'!C:R,{3,5,6,4,8},0)</f>
        <v>ایم عمران پاکستان مارکیٹ</v>
      </c>
      <c r="D82" s="22">
        <v>15</v>
      </c>
      <c r="E82" s="22">
        <v>6.5</v>
      </c>
      <c r="F82" s="22" t="str">
        <v>PP</v>
      </c>
      <c r="G82" s="22">
        <v>1000</v>
      </c>
      <c r="H82" s="6">
        <f>SUMIFS('PP PRD'!M:M,'PP PRD'!C:C,'PP JOB CARD PRD'!B82)</f>
        <v>1019.9</v>
      </c>
      <c r="I82" s="10">
        <f>34.85+37.52+38.5+35.33+40.41+39.03+37.62+35.6+37.61+40.71+38.59+35.87+38.23+34.02+35.95+39.87+420.19</f>
        <v>1019.9000000000001</v>
      </c>
      <c r="J82" s="5">
        <f t="shared" ref="J82:J107" si="2">+H82-I82</f>
        <v>0</v>
      </c>
      <c r="K82" s="8"/>
    </row>
    <row r="83" spans="1:11" ht="20.25" x14ac:dyDescent="0.5">
      <c r="A83" s="9">
        <v>45916</v>
      </c>
      <c r="B83" s="24" t="s">
        <v>2473</v>
      </c>
      <c r="C83" s="20" t="str" cm="1">
        <f t="array" ref="C83:G83">VLOOKUP(B83,'PP PRD'!C:R,{3,5,6,4,8},0)</f>
        <v>سٹاک</v>
      </c>
      <c r="D83" s="22">
        <v>11</v>
      </c>
      <c r="E83" s="22" t="str">
        <v>5-5.5</v>
      </c>
      <c r="F83" s="22" t="str">
        <v>PP</v>
      </c>
      <c r="G83" s="22">
        <v>1000</v>
      </c>
      <c r="H83" s="6">
        <f>SUMIFS('PP PRD'!M:M,'PP PRD'!C:C,'PP JOB CARD PRD'!B83)</f>
        <v>1310.0999999999999</v>
      </c>
      <c r="I83" s="10">
        <f>42.66+53.6+25.32+54.6+58.61+56.95+57.41+52.21+26.78+55.44+337.54+51.27+52.42+55.31+51.44+49.2+55.22+51.67+48.149+53.3+55.6+61.74+55.37+51.78</f>
        <v>1513.5889999999997</v>
      </c>
      <c r="J83" s="5">
        <f t="shared" si="2"/>
        <v>-203.48899999999981</v>
      </c>
      <c r="K83" s="8"/>
    </row>
    <row r="84" spans="1:11" ht="20.25" x14ac:dyDescent="0.5">
      <c r="A84" s="9">
        <v>45916</v>
      </c>
      <c r="B84" s="24" t="s">
        <v>2466</v>
      </c>
      <c r="C84" s="20" t="str" cm="1">
        <f t="array" ref="C84:G84">VLOOKUP(B84,'PP PRD'!C:R,{3,5,6,4,8},0)</f>
        <v>ایم بلال وحدت روڈ</v>
      </c>
      <c r="D84" s="22">
        <v>17</v>
      </c>
      <c r="E84" s="22" t="str">
        <v>8.5-9</v>
      </c>
      <c r="F84" s="22" t="str">
        <v>PP</v>
      </c>
      <c r="G84" s="22">
        <v>2000</v>
      </c>
      <c r="H84" s="6">
        <f>SUMIFS('PP PRD'!M:M,'PP PRD'!C:C,'PP JOB CARD PRD'!B84)</f>
        <v>2122.3200000000002</v>
      </c>
      <c r="I84" s="10">
        <f>38.69+28.01+55.92+32.46+51.4+57.43+59.88+55.09+55.06+71.97+63.38+59.62+60.06+58.82+55.96+64.78+55.57+56.4+36.5+38.33+35.5+49.4+54.7+62.15+54.8+58.33+56.5+60.14+42.3+66.42+57.3+55.52+52.57+45.2+64.31+64.7+68.37+75.8</f>
        <v>2079.3400000000006</v>
      </c>
      <c r="J84" s="5">
        <f t="shared" si="2"/>
        <v>42.979999999999563</v>
      </c>
      <c r="K84" s="8"/>
    </row>
    <row r="85" spans="1:11" ht="20.25" x14ac:dyDescent="0.5">
      <c r="A85" s="9">
        <v>45916</v>
      </c>
      <c r="B85" s="24" t="s">
        <v>2475</v>
      </c>
      <c r="C85" s="20" t="str" cm="1">
        <f t="array" ref="C85:G85">VLOOKUP(B85,'PP PRD'!C:R,{3,5,6,4,8},0)</f>
        <v>شمس القمر سٹال اعظم مارکیٹ</v>
      </c>
      <c r="D85" s="22">
        <v>26</v>
      </c>
      <c r="E85" s="22">
        <v>14</v>
      </c>
      <c r="F85" s="22" t="str">
        <v>PP</v>
      </c>
      <c r="G85" s="22">
        <v>250</v>
      </c>
      <c r="H85" s="6">
        <f>SUMIFS('PP PRD'!M:M,'PP PRD'!C:C,'PP JOB CARD PRD'!B85)</f>
        <v>273.07</v>
      </c>
      <c r="I85" s="10">
        <f>46.98+46.12+41.5+47.4+43.51+47.56</f>
        <v>273.07</v>
      </c>
      <c r="J85" s="5">
        <f t="shared" si="2"/>
        <v>0</v>
      </c>
      <c r="K85" s="8"/>
    </row>
    <row r="86" spans="1:11" ht="20.25" x14ac:dyDescent="0.5">
      <c r="A86" s="9">
        <v>45916</v>
      </c>
      <c r="B86" s="24" t="s">
        <v>2479</v>
      </c>
      <c r="C86" s="20" t="str" cm="1">
        <f t="array" ref="C86:G86">VLOOKUP(B86,'PP PRD'!C:R,{3,5,6,4,8},0)</f>
        <v>Alam Bakers Shahdra</v>
      </c>
      <c r="D86" s="22">
        <v>19</v>
      </c>
      <c r="E86" s="22" t="str">
        <v>6-6.5</v>
      </c>
      <c r="F86" s="22" t="str">
        <v>PP</v>
      </c>
      <c r="G86" s="22">
        <v>100</v>
      </c>
      <c r="H86" s="6">
        <f>SUMIFS('PP PRD'!M:M,'PP PRD'!C:C,'PP JOB CARD PRD'!B86)</f>
        <v>99.6</v>
      </c>
      <c r="I86" s="10">
        <f>29.55+27.03+43.02</f>
        <v>99.6</v>
      </c>
      <c r="J86" s="5">
        <f t="shared" si="2"/>
        <v>0</v>
      </c>
      <c r="K86" s="8"/>
    </row>
    <row r="87" spans="1:11" ht="20.25" x14ac:dyDescent="0.5">
      <c r="A87" s="9">
        <v>45916</v>
      </c>
      <c r="B87" s="24" t="s">
        <v>2451</v>
      </c>
      <c r="C87" s="20" t="str" cm="1">
        <f t="array" ref="C87:G87">VLOOKUP(B87,'PP PRD'!C:R,{3,5,6,4,8},0)</f>
        <v>سٹاک</v>
      </c>
      <c r="D87" s="22">
        <v>5</v>
      </c>
      <c r="E87" s="22" t="str">
        <v>5.5-6</v>
      </c>
      <c r="F87" s="22" t="str">
        <v>PP</v>
      </c>
      <c r="G87" s="22">
        <v>400</v>
      </c>
      <c r="H87" s="6">
        <f>SUMIFS('PP PRD'!M:M,'PP PRD'!C:C,'PP JOB CARD PRD'!B87)</f>
        <v>641.42999999999995</v>
      </c>
      <c r="I87" s="10">
        <f>16.3+11.3+9.54+14.51+16.01+16.4+16.33+16.4+17.61+14.68+16.56+20.18+19.69+18.93+20.53+21.7+20+22.68+20.67+17.14+19.41+19.74+17.98+18.8+19.89+12.86+12.91+16.7+16.7+21.47+20.05+20.92+18.71+20.92+19.66</f>
        <v>623.88</v>
      </c>
      <c r="J87" s="5">
        <f t="shared" si="2"/>
        <v>17.549999999999955</v>
      </c>
      <c r="K87" s="8"/>
    </row>
    <row r="88" spans="1:11" ht="20.25" x14ac:dyDescent="0.5">
      <c r="A88" s="9">
        <v>45916</v>
      </c>
      <c r="B88" s="24" t="s">
        <v>2467</v>
      </c>
      <c r="C88" s="20" t="str" cm="1">
        <f t="array" ref="C88:G88">VLOOKUP(B88,'PP PRD'!C:R,{3,5,6,4,8},0)</f>
        <v>خرم پلاسٹک لالہ موسہ</v>
      </c>
      <c r="D88" s="22">
        <v>5.5</v>
      </c>
      <c r="E88" s="22">
        <v>10</v>
      </c>
      <c r="F88" s="22" t="str">
        <v>PP</v>
      </c>
      <c r="G88" s="22">
        <v>75</v>
      </c>
      <c r="H88" s="6">
        <f>SUMIFS('PP PRD'!M:M,'PP PRD'!C:C,'PP JOB CARD PRD'!B88)</f>
        <v>67.91</v>
      </c>
      <c r="I88" s="10">
        <f>18.6+15.37+15.17+18.77</f>
        <v>67.91</v>
      </c>
      <c r="J88" s="5">
        <f t="shared" si="2"/>
        <v>0</v>
      </c>
      <c r="K88" s="8"/>
    </row>
    <row r="89" spans="1:11" ht="20.25" x14ac:dyDescent="0.5">
      <c r="A89" s="9">
        <v>45918</v>
      </c>
      <c r="B89" s="24" t="s">
        <v>2491</v>
      </c>
      <c r="C89" s="20" t="str" cm="1">
        <f t="array" ref="C89:G89">VLOOKUP(B89,'PP PRD'!C:R,{3,5,6,4,8},0)</f>
        <v>ایم عمران پاکستان مارکیٹ</v>
      </c>
      <c r="D89" s="22" t="str">
        <v>12</v>
      </c>
      <c r="E89" s="22">
        <v>6.5</v>
      </c>
      <c r="F89" s="22" t="str">
        <v>PP</v>
      </c>
      <c r="G89" s="22">
        <v>200</v>
      </c>
      <c r="H89" s="6">
        <f>SUMIFS('PP PRD'!M:M,'PP PRD'!C:C,'PP JOB CARD PRD'!B89)</f>
        <v>224.14000000000001</v>
      </c>
      <c r="I89" s="10">
        <f>52.27+31.36+39.8+33.76+40.46+26.49</f>
        <v>224.14000000000001</v>
      </c>
      <c r="J89" s="5">
        <f t="shared" si="2"/>
        <v>0</v>
      </c>
      <c r="K89" s="8"/>
    </row>
    <row r="90" spans="1:11" ht="20.25" x14ac:dyDescent="0.5">
      <c r="A90" s="9">
        <v>45918</v>
      </c>
      <c r="B90" s="24" t="s">
        <v>2478</v>
      </c>
      <c r="C90" s="20" t="str" cm="1">
        <f t="array" ref="C90:G90">VLOOKUP(B90,'PP PRD'!C:R,{3,5,6,4,8},0)</f>
        <v>سٹاک</v>
      </c>
      <c r="D90" s="22">
        <v>14</v>
      </c>
      <c r="E90" s="22">
        <v>5</v>
      </c>
      <c r="F90" s="22" t="str">
        <v>PP</v>
      </c>
      <c r="G90" s="22">
        <v>500</v>
      </c>
      <c r="H90" s="6">
        <f>SUMIFS('PP PRD'!M:M,'PP PRD'!C:C,'PP JOB CARD PRD'!B90)</f>
        <v>933.94</v>
      </c>
      <c r="I90" s="10">
        <f>43.3+57.49+37.3+41.45+58.24+52.07+57.4+44.31+44.54+58.51+59.12+68.51+60.52+62.89+45.72+40.42+45.72+55.84</f>
        <v>933.34999999999991</v>
      </c>
      <c r="J90" s="5">
        <f t="shared" si="2"/>
        <v>0.59000000000014552</v>
      </c>
      <c r="K90" s="8"/>
    </row>
    <row r="91" spans="1:11" ht="20.25" x14ac:dyDescent="0.5">
      <c r="A91" s="9">
        <v>45918</v>
      </c>
      <c r="B91" s="24" t="s">
        <v>2474</v>
      </c>
      <c r="C91" s="20" t="str" cm="1">
        <f t="array" ref="C91:G91">VLOOKUP(B91,'PP PRD'!C:R,{3,5,6,4,8},0)</f>
        <v>سٹاک</v>
      </c>
      <c r="D91" s="22">
        <v>3</v>
      </c>
      <c r="E91" s="22" t="str">
        <v>5.5-6</v>
      </c>
      <c r="F91" s="22" t="str">
        <v>PP</v>
      </c>
      <c r="G91" s="22">
        <v>250</v>
      </c>
      <c r="H91" s="6">
        <f>SUMIFS('PP PRD'!M:M,'PP PRD'!C:C,'PP JOB CARD PRD'!B91)</f>
        <v>332</v>
      </c>
      <c r="I91" s="10">
        <f>21.89+21.32+20.4+24.05+22.42+21.02+23.06+12.63+12.89+13.52+13.69+15.46</f>
        <v>222.35000000000002</v>
      </c>
      <c r="J91" s="5">
        <f t="shared" si="2"/>
        <v>109.64999999999998</v>
      </c>
      <c r="K91" s="8"/>
    </row>
    <row r="92" spans="1:11" ht="20.25" x14ac:dyDescent="0.5">
      <c r="A92" s="9">
        <v>45918</v>
      </c>
      <c r="B92" s="24" t="s">
        <v>2450</v>
      </c>
      <c r="C92" s="20" t="str" cm="1">
        <f t="array" ref="C92:G92">VLOOKUP(B92,'PP PRD'!C:R,{3,5,6,4,8},0)</f>
        <v>سٹاک</v>
      </c>
      <c r="D92" s="22">
        <v>2.5</v>
      </c>
      <c r="E92" s="22" t="str">
        <v>5.5-6</v>
      </c>
      <c r="F92" s="22" t="str">
        <v>PP</v>
      </c>
      <c r="G92" s="22">
        <v>20</v>
      </c>
      <c r="H92" s="6">
        <f>SUMIFS('PP PRD'!M:M,'PP PRD'!C:C,'PP JOB CARD PRD'!B92)</f>
        <v>727.69999999999993</v>
      </c>
      <c r="I92" s="10">
        <f>23.49+26.2+19.9+21.53+21.54+21.6+23.81+20+18.67+19.49+19.55+19.96+18.44+17.95+17.85+19.17+20.66+21.47+18.57+18.13+23.59+13.1+12.3+10.1+10.97+11.78+11.4+11.31+10.9+11.78+13.12+11.22+11.94+12.81</f>
        <v>584.30000000000007</v>
      </c>
      <c r="J92" s="5">
        <f t="shared" si="2"/>
        <v>143.39999999999986</v>
      </c>
      <c r="K92" s="8"/>
    </row>
    <row r="93" spans="1:11" ht="20.25" x14ac:dyDescent="0.5">
      <c r="A93" s="9">
        <v>45918</v>
      </c>
      <c r="B93" s="24" t="s">
        <v>2486</v>
      </c>
      <c r="C93" s="20" t="str" cm="1">
        <f t="array" ref="C93:G93">VLOOKUP(B93,'PP PRD'!C:R,{3,5,6,4,8},0)</f>
        <v>بلال جاوید فیصل اباد</v>
      </c>
      <c r="D93" s="22">
        <v>14</v>
      </c>
      <c r="E93" s="22">
        <v>7</v>
      </c>
      <c r="F93" s="22" t="str">
        <v>PP</v>
      </c>
      <c r="G93" s="22">
        <v>100</v>
      </c>
      <c r="H93" s="6">
        <f>SUMIFS('PP PRD'!M:M,'PP PRD'!C:C,'PP JOB CARD PRD'!B93)</f>
        <v>217.57</v>
      </c>
      <c r="I93" s="10">
        <f>58.75+56.42</f>
        <v>115.17</v>
      </c>
      <c r="J93" s="5">
        <f t="shared" si="2"/>
        <v>102.39999999999999</v>
      </c>
      <c r="K93" s="8"/>
    </row>
    <row r="94" spans="1:11" ht="20.25" x14ac:dyDescent="0.5">
      <c r="A94" s="9">
        <v>45918</v>
      </c>
      <c r="B94" s="24" t="s">
        <v>2470</v>
      </c>
      <c r="C94" s="20" t="str" cm="1">
        <f t="array" ref="C94:G94">VLOOKUP(B94,'PP PRD'!C:R,{3,5,6,4,8},0)</f>
        <v>سٹاک</v>
      </c>
      <c r="D94" s="22">
        <v>7</v>
      </c>
      <c r="E94" s="22">
        <v>5</v>
      </c>
      <c r="F94" s="22" t="str">
        <v>PP</v>
      </c>
      <c r="G94" s="22">
        <v>800</v>
      </c>
      <c r="H94" s="6">
        <f>SUMIFS('PP PRD'!M:M,'PP PRD'!C:C,'PP JOB CARD PRD'!B94)</f>
        <v>696.19</v>
      </c>
      <c r="I94" s="10">
        <f>32.85+34.24+27.6+32.63+27.18+30.73+22.5+22.14+34.61+36.34+10.62+18.34+17.22+25.76+23.62+34.41+23.61+32.28+38.15+36.03+33.73+28.62+32.78</f>
        <v>655.9899999999999</v>
      </c>
      <c r="J94" s="5">
        <f t="shared" si="2"/>
        <v>40.200000000000159</v>
      </c>
      <c r="K94" s="8"/>
    </row>
    <row r="95" spans="1:11" ht="20.25" x14ac:dyDescent="0.5">
      <c r="A95" s="9">
        <v>45918</v>
      </c>
      <c r="B95" s="24" t="s">
        <v>2483</v>
      </c>
      <c r="C95" s="20" t="str" cm="1">
        <f t="array" ref="C95:G95">VLOOKUP(B95,'PP PRD'!C:R,{3,5,6,4,8},0)</f>
        <v>اصف سرگودھا</v>
      </c>
      <c r="D95" s="22">
        <v>7</v>
      </c>
      <c r="E95" s="22">
        <v>4.5</v>
      </c>
      <c r="F95" s="22" t="str">
        <v>PP</v>
      </c>
      <c r="G95" s="22">
        <v>250</v>
      </c>
      <c r="H95" s="6">
        <f>SUMIFS('PP PRD'!M:M,'PP PRD'!C:C,'PP JOB CARD PRD'!B95)</f>
        <v>264.57000000000005</v>
      </c>
      <c r="I95" s="10">
        <f>31.22+31.07+31.15+29.79+33.82+31.89+16.89+29.52</f>
        <v>235.35</v>
      </c>
      <c r="J95" s="5">
        <f t="shared" si="2"/>
        <v>29.220000000000056</v>
      </c>
      <c r="K95" s="8"/>
    </row>
    <row r="96" spans="1:11" ht="20.25" x14ac:dyDescent="0.5">
      <c r="A96" s="9">
        <v>45918</v>
      </c>
      <c r="B96" s="24" t="s">
        <v>2485</v>
      </c>
      <c r="C96" s="20" t="str" cm="1">
        <f t="array" ref="C96:G96">VLOOKUP(B96,'PP PRD'!C:R,{3,5,6,4,8},0)</f>
        <v>اصف سرگودھا</v>
      </c>
      <c r="D96" s="22">
        <v>14</v>
      </c>
      <c r="E96" s="22">
        <v>4.5</v>
      </c>
      <c r="F96" s="22" t="str">
        <v>PP</v>
      </c>
      <c r="G96" s="22">
        <v>250</v>
      </c>
      <c r="H96" s="6">
        <f>SUMIFS('PP PRD'!M:M,'PP PRD'!C:C,'PP JOB CARD PRD'!B96)</f>
        <v>749.22</v>
      </c>
      <c r="I96" s="10">
        <f>43.26+50.19+49.65+62.48+56.37+51.94+41.48+27.76+60.05+52.07+58.27+61.55+28.69+61.96+43.5</f>
        <v>749.22</v>
      </c>
      <c r="J96" s="5">
        <f t="shared" si="2"/>
        <v>0</v>
      </c>
      <c r="K96" s="8"/>
    </row>
    <row r="97" spans="1:11" ht="20.25" x14ac:dyDescent="0.5">
      <c r="A97" s="9">
        <v>45919</v>
      </c>
      <c r="B97" s="24" t="s">
        <v>2484</v>
      </c>
      <c r="C97" s="20" t="str" cm="1">
        <f t="array" ref="C97:G97">VLOOKUP(B97,'PP PRD'!C:R,{3,5,6,4,8},0)</f>
        <v>اصف سرگودھا</v>
      </c>
      <c r="D97" s="22">
        <v>9</v>
      </c>
      <c r="E97" s="22">
        <v>4.5</v>
      </c>
      <c r="F97" s="22" t="str">
        <v>PP</v>
      </c>
      <c r="G97" s="22">
        <v>250</v>
      </c>
      <c r="H97" s="6">
        <f>SUMIFS('PP PRD'!M:M,'PP PRD'!C:C,'PP JOB CARD PRD'!B97)</f>
        <v>800.34</v>
      </c>
      <c r="I97" s="10">
        <f>41.42+39.89+37.5+47.23+39.55+32.21+33.2+35.2+28.6+37.71+42.28+30.4+36.11+39.2+41.7+386.54</f>
        <v>948.74</v>
      </c>
      <c r="J97" s="5">
        <f t="shared" si="2"/>
        <v>-148.39999999999998</v>
      </c>
      <c r="K97" s="8"/>
    </row>
    <row r="98" spans="1:11" ht="20.25" x14ac:dyDescent="0.5">
      <c r="A98" s="9">
        <v>45919</v>
      </c>
      <c r="B98" s="24" t="s">
        <v>2492</v>
      </c>
      <c r="C98" s="20" t="str" cm="1">
        <f t="array" ref="C98:G98">VLOOKUP(B98,'PP PRD'!C:R,{3,5,6,4,8},0)</f>
        <v>ایم عمران پاکستان مارکیٹ</v>
      </c>
      <c r="D98" s="22" t="str">
        <v>13</v>
      </c>
      <c r="E98" s="22">
        <v>6.5</v>
      </c>
      <c r="F98" s="22" t="str">
        <v>PP</v>
      </c>
      <c r="G98" s="22">
        <v>1000</v>
      </c>
      <c r="H98" s="6">
        <f>SUMIFS('PP PRD'!M:M,'PP PRD'!C:C,'PP JOB CARD PRD'!B98)</f>
        <v>972.36999999999989</v>
      </c>
      <c r="I98" s="10">
        <f>38.71+40.964+48.23+26.49+38.1+42.2+38.73+42.28+37.84+50.81+41.56+37.47+30.49+39.43+41.92+36.66+35.88+37.03+43.74+48.96+51.48+47.52+44.8+36.49+44.26</f>
        <v>1022.044</v>
      </c>
      <c r="J98" s="5">
        <f t="shared" si="2"/>
        <v>-49.674000000000092</v>
      </c>
      <c r="K98" s="8"/>
    </row>
    <row r="99" spans="1:11" ht="20.25" x14ac:dyDescent="0.5">
      <c r="A99" s="9">
        <v>45924</v>
      </c>
      <c r="B99" s="24" t="s">
        <v>2482</v>
      </c>
      <c r="C99" s="20" t="str" cm="1">
        <f t="array" ref="C99:G99">VLOOKUP(B99,'PP PRD'!C:R,{3,5,6,4,8},0)</f>
        <v>اصف سرگودھا</v>
      </c>
      <c r="D99" s="22">
        <v>4.5</v>
      </c>
      <c r="E99" s="22">
        <v>4.5</v>
      </c>
      <c r="F99" s="22" t="str">
        <v>PP</v>
      </c>
      <c r="G99" s="22">
        <v>250</v>
      </c>
      <c r="H99" s="6">
        <f>SUMIFS('PP PRD'!M:M,'PP PRD'!C:C,'PP JOB CARD PRD'!B99)</f>
        <v>165.8</v>
      </c>
      <c r="I99" s="10">
        <f>10+8.12+8.05+11.39+15.55+15.56+11.45+13.2+13.54+14.3+14.34+15.54+15.98+16.4+9.92+14.14+18.45</f>
        <v>225.92999999999995</v>
      </c>
      <c r="J99" s="5">
        <f t="shared" si="2"/>
        <v>-60.129999999999939</v>
      </c>
      <c r="K99" s="8"/>
    </row>
    <row r="100" spans="1:11" ht="20.25" x14ac:dyDescent="0.5">
      <c r="A100" s="9">
        <v>45924</v>
      </c>
      <c r="B100" s="24" t="s">
        <v>2545</v>
      </c>
      <c r="C100" s="20" t="str" cm="1">
        <f t="array" ref="C100:G100">VLOOKUP(B100,'PP PRD'!C:R,{3,5,6,4,8},0)</f>
        <v>آصف پلاسٹک سرگوھا</v>
      </c>
      <c r="D100" s="22">
        <v>4.5</v>
      </c>
      <c r="E100" s="22">
        <v>4.5</v>
      </c>
      <c r="F100" s="22" t="str">
        <v>PP</v>
      </c>
      <c r="G100" s="22">
        <v>150</v>
      </c>
      <c r="H100" s="6">
        <f>SUMIFS('PP PRD'!M:M,'PP PRD'!C:C,'PP JOB CARD PRD'!B100)</f>
        <v>212.12</v>
      </c>
      <c r="I100" s="10">
        <f>14.32+15.98+15.78+7.19+17.65+16.13+15.02+15.12+15.876+15.35+14.76+5.34+9.68+9.76+8.93+18.74+12.48+7.65+9.26+9.6+11.01</f>
        <v>265.62599999999998</v>
      </c>
      <c r="J100" s="5">
        <f t="shared" si="2"/>
        <v>-53.505999999999972</v>
      </c>
      <c r="K100" s="8"/>
    </row>
    <row r="101" spans="1:11" ht="20.25" x14ac:dyDescent="0.5">
      <c r="A101" s="9">
        <v>45924</v>
      </c>
      <c r="B101" s="24" t="s">
        <v>2583</v>
      </c>
      <c r="C101" s="20" t="str" cm="1">
        <f t="array" ref="C101:G101">VLOOKUP(B101,'PP PRD'!C:R,{3,5,6,4,8},0)</f>
        <v>Jilani plastic</v>
      </c>
      <c r="D101" s="22">
        <v>18</v>
      </c>
      <c r="E101" s="22" t="str">
        <v>5-5.5</v>
      </c>
      <c r="F101" s="22" t="str">
        <v>PP</v>
      </c>
      <c r="G101" s="22">
        <v>200</v>
      </c>
      <c r="H101" s="6">
        <f>SUMIFS('PP PRD'!M:M,'PP PRD'!C:C,'PP JOB CARD PRD'!B101)</f>
        <v>976.8900000000001</v>
      </c>
      <c r="I101" s="10">
        <f>37.6+45.61+61.22+58.36+59.37+61.74+64.4+58.56+57.44+62.45+63.42+58.96+55.54+56.89+57.29+63.6+9.11</f>
        <v>931.56000000000006</v>
      </c>
      <c r="J101" s="5">
        <f t="shared" si="2"/>
        <v>45.330000000000041</v>
      </c>
      <c r="K101" s="8"/>
    </row>
    <row r="102" spans="1:11" ht="20.25" x14ac:dyDescent="0.5">
      <c r="A102" s="9">
        <v>45924</v>
      </c>
      <c r="B102" s="24" t="s">
        <v>2488</v>
      </c>
      <c r="C102" s="20" t="str" cm="1">
        <f t="array" ref="C102:G102">VLOOKUP(B102,'PP PRD'!C:R,{3,5,6,4,8},0)</f>
        <v>اصف سرگودھا</v>
      </c>
      <c r="D102" s="22">
        <v>3.5</v>
      </c>
      <c r="E102" s="22">
        <v>4.5</v>
      </c>
      <c r="F102" s="22" t="str">
        <v>PP</v>
      </c>
      <c r="G102" s="22">
        <v>250</v>
      </c>
      <c r="H102" s="6">
        <f>SUMIFS('PP PRD'!M:M,'PP PRD'!C:C,'PP JOB CARD PRD'!B102)</f>
        <v>197.68</v>
      </c>
      <c r="I102" s="10">
        <f>17.67+14.64+14.63+13.07+15.02+17.22+13.37+17.22+16.02+14.86+16.36+15.07+12.53</f>
        <v>197.68000000000004</v>
      </c>
      <c r="J102" s="5">
        <f t="shared" si="2"/>
        <v>0</v>
      </c>
      <c r="K102" s="8"/>
    </row>
    <row r="103" spans="1:11" ht="20.25" x14ac:dyDescent="0.5">
      <c r="A103" s="9">
        <v>45924</v>
      </c>
      <c r="B103" s="24" t="s">
        <v>2540</v>
      </c>
      <c r="C103" s="20" t="str" cm="1">
        <f t="array" ref="C103:G103">VLOOKUP(B103,'PP PRD'!C:R,{3,5,6,4,8},0)</f>
        <v>آصف پلاسٹک سرگوھا</v>
      </c>
      <c r="D103" s="22">
        <v>3.5</v>
      </c>
      <c r="E103" s="22">
        <v>4.5</v>
      </c>
      <c r="F103" s="22" t="str">
        <v>PP</v>
      </c>
      <c r="G103" s="22">
        <v>150</v>
      </c>
      <c r="H103" s="6">
        <f>SUMIFS('PP PRD'!M:M,'PP PRD'!C:C,'PP JOB CARD PRD'!B103)</f>
        <v>103.25999999999999</v>
      </c>
      <c r="I103" s="10">
        <f>18.73+13.6+13.11+16.72+14.07+14.88+12.15</f>
        <v>103.25999999999999</v>
      </c>
      <c r="J103" s="5">
        <f t="shared" si="2"/>
        <v>0</v>
      </c>
      <c r="K103" s="8"/>
    </row>
    <row r="104" spans="1:11" ht="20.25" x14ac:dyDescent="0.5">
      <c r="A104" s="9">
        <v>45924</v>
      </c>
      <c r="B104" s="24" t="s">
        <v>2510</v>
      </c>
      <c r="C104" s="20" t="str" cm="1">
        <f t="array" ref="C104:G104">VLOOKUP(B104,'PP PRD'!C:R,{3,5,6,4,8},0)</f>
        <v>اصف سرگودھا</v>
      </c>
      <c r="D104" s="22">
        <v>4</v>
      </c>
      <c r="E104" s="22">
        <v>4.5</v>
      </c>
      <c r="F104" s="22" t="str">
        <v>PP</v>
      </c>
      <c r="G104" s="22">
        <v>250</v>
      </c>
      <c r="H104" s="6">
        <f>SUMIFS('PP PRD'!M:M,'PP PRD'!C:C,'PP JOB CARD PRD'!B104)</f>
        <v>396.19000000000005</v>
      </c>
      <c r="I104" s="10">
        <f>12.27+9.11+16.8+14.86+16.38+16.23+18.23+16.06+16.62+15.47+14.94+12.4+15.21+15.1+17.13+15.33+15.58</f>
        <v>257.72000000000003</v>
      </c>
      <c r="J104" s="5">
        <f t="shared" si="2"/>
        <v>138.47000000000003</v>
      </c>
      <c r="K104" s="8"/>
    </row>
    <row r="105" spans="1:11" ht="20.25" x14ac:dyDescent="0.5">
      <c r="A105" s="9">
        <v>45924</v>
      </c>
      <c r="B105" s="24" t="s">
        <v>2514</v>
      </c>
      <c r="C105" s="20" t="str" cm="1">
        <f t="array" ref="C105:G105">VLOOKUP(B105,'PP PRD'!C:R,{3,5,6,4,8},0)</f>
        <v>سٹاک</v>
      </c>
      <c r="D105" s="22">
        <v>6</v>
      </c>
      <c r="E105" s="22">
        <v>5</v>
      </c>
      <c r="F105" s="22" t="str">
        <v>PP</v>
      </c>
      <c r="G105" s="22">
        <v>1500</v>
      </c>
      <c r="H105" s="6">
        <f>SUMIFS('PP PRD'!M:M,'PP PRD'!C:C,'PP JOB CARD PRD'!B105)</f>
        <v>1294.8400000000001</v>
      </c>
      <c r="I105" s="10">
        <f>30.3+26.83+26.49+24.97+29.46+27.98+22.39+21.96+24.22+21.4+19.8+20.37+23.37+29.35+27.52+32.37+31.03+28.9+30.82+25.26+23.92+28.49+24.9+24.01+26.11+30.95+24.3+28.14+25.61+31.64+28.2+27.02+23.9+28.4+28.11+29.61+28.1+32.65+28.4+31.07+25.47+24.63+26.03+29.52+24.92+28.04+29.17+26.43+26.48+25.91</f>
        <v>1344.9200000000003</v>
      </c>
      <c r="J105" s="5">
        <f t="shared" si="2"/>
        <v>-50.080000000000155</v>
      </c>
      <c r="K105" s="8"/>
    </row>
    <row r="106" spans="1:11" ht="20.25" x14ac:dyDescent="0.5">
      <c r="A106" s="9">
        <v>45924</v>
      </c>
      <c r="B106" s="24" t="s">
        <v>2559</v>
      </c>
      <c r="C106" s="20" t="str" cm="1">
        <f t="array" ref="C106:G106">VLOOKUP(B106,'PP PRD'!C:R,{3,5,6,4,8},0)</f>
        <v>سٹاک</v>
      </c>
      <c r="D106" s="22">
        <v>18</v>
      </c>
      <c r="E106" s="22" t="str">
        <v>5-5.5</v>
      </c>
      <c r="F106" s="22" t="str">
        <v>PP</v>
      </c>
      <c r="G106" s="22">
        <v>1000</v>
      </c>
      <c r="H106" s="6">
        <f>SUMIFS('PP PRD'!M:M,'PP PRD'!C:C,'PP JOB CARD PRD'!B106)</f>
        <v>1311.37</v>
      </c>
      <c r="I106" s="10">
        <f>55+45.32+53.19+57.21+37.7+30.03+51.85+55.37+49.48+60.77+56.3+58.7+59.75+47.7+52.7+60.6+49.92+55.08+53.78+64.1+65.01+54.52+47.54</f>
        <v>1221.6200000000001</v>
      </c>
      <c r="J106" s="5">
        <f t="shared" si="2"/>
        <v>89.749999999999773</v>
      </c>
      <c r="K106" s="8"/>
    </row>
    <row r="107" spans="1:11" ht="20.25" x14ac:dyDescent="0.5">
      <c r="A107" s="9">
        <v>45924</v>
      </c>
      <c r="B107" s="24" t="s">
        <v>2568</v>
      </c>
      <c r="C107" s="20" t="str" cm="1">
        <f t="array" ref="C107:G107">VLOOKUP(B107,'PP PRD'!C:R,{3,5,6,4,8},0)</f>
        <v>اے ایس کلاتھ -اعظم مارکیٹ</v>
      </c>
      <c r="D107" s="22">
        <v>6</v>
      </c>
      <c r="E107" s="22">
        <v>6</v>
      </c>
      <c r="F107" s="22" t="str">
        <v>PP</v>
      </c>
      <c r="G107" s="22">
        <v>200</v>
      </c>
      <c r="H107" s="6">
        <f>SUMIFS('PP PRD'!M:M,'PP PRD'!C:C,'PP JOB CARD PRD'!B107)</f>
        <v>205.74</v>
      </c>
      <c r="I107" s="10">
        <f>24.16+33.71+29.09+30.3+32.33+28.54+26.68</f>
        <v>204.81</v>
      </c>
      <c r="J107" s="5">
        <f t="shared" si="2"/>
        <v>0.93000000000000682</v>
      </c>
      <c r="K107" s="8"/>
    </row>
    <row r="108" spans="1:11" ht="20.25" x14ac:dyDescent="0.5">
      <c r="A108" s="9">
        <v>45924</v>
      </c>
      <c r="B108" s="24" t="s">
        <v>2511</v>
      </c>
      <c r="C108" s="20" t="str" cm="1">
        <f t="array" ref="C108:G108">VLOOKUP(B108,'PP PRD'!C:R,{3,5,6,4,8},0)</f>
        <v>اصف سرگودھا</v>
      </c>
      <c r="D108" s="22">
        <v>5</v>
      </c>
      <c r="E108" s="22">
        <v>4.5</v>
      </c>
      <c r="F108" s="22" t="str">
        <v>PP</v>
      </c>
      <c r="G108" s="22">
        <v>250</v>
      </c>
      <c r="H108" s="6">
        <f>SUMIFS('PP PRD'!M:M,'PP PRD'!C:C,'PP JOB CARD PRD'!B108)</f>
        <v>764.94</v>
      </c>
      <c r="I108" s="10">
        <f>13.15+15.22+19.03+19.45+17.11+18.1+8.78+7.63+17.57+18.06+16.55+16.86+15.72+13.58+16.26+15.74+14.82+18+18.13+16.85+20.14+8.87+19.3+20.19+19.72+19+14.42+19.94+19.05+17.89+16.28+16.67+16.8+19+18.6+19.25+16.84+16.6+14.26+19.3+17.82+17.31+13.89+13.43+70.8+11.8</f>
        <v>813.77999999999986</v>
      </c>
      <c r="J108" s="5">
        <f t="shared" ref="J108:J135" si="3">+H108-I108</f>
        <v>-48.839999999999804</v>
      </c>
      <c r="K108" s="8"/>
    </row>
    <row r="109" spans="1:11" ht="20.25" x14ac:dyDescent="0.5">
      <c r="A109" s="9">
        <v>45924</v>
      </c>
      <c r="B109" s="24" t="s">
        <v>2578</v>
      </c>
      <c r="C109" s="20" t="str" cm="1">
        <f t="array" ref="C109:G109">VLOOKUP(B109,'PP PRD'!C:R,{3,5,6,4,8},0)</f>
        <v>زوالقرنین Pکامونکی</v>
      </c>
      <c r="D109" s="22">
        <v>9</v>
      </c>
      <c r="E109" s="22">
        <v>7</v>
      </c>
      <c r="F109" s="22" t="str">
        <v>PP</v>
      </c>
      <c r="G109" s="22">
        <v>100</v>
      </c>
      <c r="H109" s="6">
        <f>SUMIFS('PP PRD'!M:M,'PP PRD'!C:C,'PP JOB CARD PRD'!B109)</f>
        <v>353.53999999999996</v>
      </c>
      <c r="I109" s="10">
        <f>25.35+23.11+28.17+37.8</f>
        <v>114.42999999999999</v>
      </c>
      <c r="J109" s="5">
        <f t="shared" si="3"/>
        <v>239.10999999999996</v>
      </c>
      <c r="K109" s="8"/>
    </row>
    <row r="110" spans="1:11" ht="20.25" x14ac:dyDescent="0.5">
      <c r="A110" s="9">
        <v>45926</v>
      </c>
      <c r="B110" s="10" t="s">
        <v>2594</v>
      </c>
      <c r="C110" s="20" t="str" cm="1">
        <f t="array" ref="C110:G110">VLOOKUP(B110,'PP PRD'!C:R,{3,5,6,4,8},0)</f>
        <v>ہیڈ افس لاہور</v>
      </c>
      <c r="D110" s="22">
        <v>15</v>
      </c>
      <c r="E110" s="22">
        <v>7</v>
      </c>
      <c r="F110" s="22" t="str">
        <v>PP</v>
      </c>
      <c r="G110" s="22">
        <v>200</v>
      </c>
      <c r="H110" s="6">
        <f>SUMIFS('PP PRD'!M:M,'PP PRD'!C:C,'PP JOB CARD PRD'!B110)</f>
        <v>214.68</v>
      </c>
      <c r="I110" s="10">
        <f>43.46+41.31+41.59+41.12+47.26</f>
        <v>214.74</v>
      </c>
      <c r="J110" s="5">
        <f t="shared" si="3"/>
        <v>-6.0000000000002274E-2</v>
      </c>
      <c r="K110" s="8"/>
    </row>
    <row r="111" spans="1:11" ht="20.25" x14ac:dyDescent="0.5">
      <c r="A111" s="9">
        <v>45926</v>
      </c>
      <c r="B111" s="24" t="s">
        <v>2388</v>
      </c>
      <c r="C111" s="20" t="str" cm="1">
        <f t="array" ref="C111:G111">VLOOKUP(B111,'PP PRD'!C:R,{3,5,6,4,8},0)</f>
        <v>Jilani Poly Stock</v>
      </c>
      <c r="D111" s="22">
        <v>16</v>
      </c>
      <c r="E111" s="22" t="str">
        <v>5-5.5</v>
      </c>
      <c r="F111" s="22" t="str">
        <v>PP</v>
      </c>
      <c r="G111" s="22">
        <v>1000</v>
      </c>
      <c r="H111" s="6">
        <f>SUMIFS('PP PRD'!M:M,'PP PRD'!C:C,'PP JOB CARD PRD'!B111)</f>
        <v>2203.9399999999996</v>
      </c>
      <c r="I111" s="10">
        <f>25.2+52.31+57.5+49.3+53.6+50.88+59.9+59.31+44.64+50.76+46.9+54.62+53.07+64.93+42.39+59.11+44.67+61.7+58.34+52.32+46.87+59.29+68.1</f>
        <v>1215.7099999999998</v>
      </c>
      <c r="J111" s="5">
        <f t="shared" si="3"/>
        <v>988.22999999999979</v>
      </c>
      <c r="K111" s="8"/>
    </row>
    <row r="112" spans="1:11" ht="20.25" x14ac:dyDescent="0.5">
      <c r="A112" s="9">
        <v>45926</v>
      </c>
      <c r="B112" s="24" t="s">
        <v>2573</v>
      </c>
      <c r="C112" s="20" t="str" cm="1">
        <f t="array" ref="C112:G112">VLOOKUP(B112,'PP PRD'!C:R,{3,5,6,4,8},0)</f>
        <v>اصف سرگودھا</v>
      </c>
      <c r="D112" s="22">
        <v>16</v>
      </c>
      <c r="E112" s="22">
        <v>4.5</v>
      </c>
      <c r="F112" s="22" t="str">
        <v>PP</v>
      </c>
      <c r="G112" s="22">
        <v>250</v>
      </c>
      <c r="H112" s="6">
        <f>SUMIFS('PP PRD'!M:M,'PP PRD'!C:C,'PP JOB CARD PRD'!B112)</f>
        <v>416.32</v>
      </c>
      <c r="I112" s="10">
        <f>43.55+15.86+57.24+53.55+45.94+53.88+40.03</f>
        <v>310.04999999999995</v>
      </c>
      <c r="J112" s="5">
        <f t="shared" si="3"/>
        <v>106.27000000000004</v>
      </c>
      <c r="K112" s="8"/>
    </row>
    <row r="113" spans="1:11" ht="20.25" x14ac:dyDescent="0.5">
      <c r="A113" s="9">
        <v>45926</v>
      </c>
      <c r="B113" s="24" t="s">
        <v>2542</v>
      </c>
      <c r="C113" s="20" t="str" cm="1">
        <f t="array" ref="C113:G113">VLOOKUP(B113,'PP PRD'!C:R,{3,5,6,4,8},0)</f>
        <v>آصف پلاسٹک سرگوھا</v>
      </c>
      <c r="D113" s="22">
        <v>4</v>
      </c>
      <c r="E113" s="22">
        <v>4.5</v>
      </c>
      <c r="F113" s="22" t="str">
        <v>PP</v>
      </c>
      <c r="G113" s="22">
        <v>250</v>
      </c>
      <c r="H113" s="6">
        <f>SUMIFS('PP PRD'!M:M,'PP PRD'!C:C,'PP JOB CARD PRD'!B113)</f>
        <v>92.550000000000011</v>
      </c>
      <c r="I113" s="10">
        <f>12.9+17.71+13.76+16.32+15.36+16.5</f>
        <v>92.55</v>
      </c>
      <c r="J113" s="5">
        <f t="shared" si="3"/>
        <v>0</v>
      </c>
      <c r="K113" s="8"/>
    </row>
    <row r="114" spans="1:11" ht="20.25" x14ac:dyDescent="0.5">
      <c r="A114" s="9">
        <v>45926</v>
      </c>
      <c r="B114" s="24" t="s">
        <v>2576</v>
      </c>
      <c r="C114" s="20" t="str" cm="1">
        <f t="array" ref="C114:G114">VLOOKUP(B114,'PP PRD'!C:R,{3,5,6,4,8},0)</f>
        <v>ملک خالد سلیم فیصل آباد</v>
      </c>
      <c r="D114" s="22" t="str">
        <v>05</v>
      </c>
      <c r="E114" s="22">
        <v>14</v>
      </c>
      <c r="F114" s="22" t="str">
        <v>PP</v>
      </c>
      <c r="G114" s="22">
        <v>200</v>
      </c>
      <c r="H114" s="6">
        <f>SUMIFS('PP PRD'!M:M,'PP PRD'!C:C,'PP JOB CARD PRD'!B114)</f>
        <v>205.66</v>
      </c>
      <c r="I114" s="10">
        <f>16.07+15.7+15.66+15.05+15.99+20+16.6+18.19+18.8+18.83+16.51+18.32+19.71</f>
        <v>225.42999999999998</v>
      </c>
      <c r="J114" s="5">
        <f t="shared" si="3"/>
        <v>-19.769999999999982</v>
      </c>
      <c r="K114" s="8"/>
    </row>
    <row r="115" spans="1:11" ht="20.25" x14ac:dyDescent="0.5">
      <c r="A115" s="9">
        <v>45926</v>
      </c>
      <c r="B115" s="24" t="s">
        <v>2599</v>
      </c>
      <c r="C115" s="20" t="str" cm="1">
        <f t="array" ref="C115:G115">VLOOKUP(B115,'PP PRD'!C:R,{3,5,6,4,8},0)</f>
        <v>ہیڈ افس لاہور</v>
      </c>
      <c r="D115" s="22">
        <v>19</v>
      </c>
      <c r="E115" s="22">
        <v>7</v>
      </c>
      <c r="F115" s="22" t="str">
        <v>PP</v>
      </c>
      <c r="G115" s="22">
        <v>200</v>
      </c>
      <c r="H115" s="6">
        <f>SUMIFS('PP PRD'!M:M,'PP PRD'!C:C,'PP JOB CARD PRD'!B115)</f>
        <v>236.37</v>
      </c>
      <c r="I115" s="10">
        <f>57.24+52.01+55.37+71.75</f>
        <v>236.37</v>
      </c>
      <c r="J115" s="5">
        <f t="shared" si="3"/>
        <v>0</v>
      </c>
      <c r="K115" s="8"/>
    </row>
    <row r="116" spans="1:11" ht="20.25" x14ac:dyDescent="0.5">
      <c r="A116" s="9">
        <v>45929</v>
      </c>
      <c r="B116" s="24" t="s">
        <v>2340</v>
      </c>
      <c r="C116" s="20" t="str" cm="1">
        <f t="array" ref="C116:G116">VLOOKUP(B116,'PP PRD'!C:R,{3,5,6,4,8},0)</f>
        <v>سٹاک</v>
      </c>
      <c r="D116" s="22">
        <v>16</v>
      </c>
      <c r="E116" s="22">
        <v>5</v>
      </c>
      <c r="F116" s="22" t="str">
        <v>PP</v>
      </c>
      <c r="G116" s="22">
        <v>500</v>
      </c>
      <c r="H116" s="6">
        <f>SUMIFS('PP PRD'!M:M,'PP PRD'!C:C,'PP JOB CARD PRD'!B116)</f>
        <v>1474.7100000000003</v>
      </c>
      <c r="I116" s="10">
        <f>41+43.51+59.24+52.53+57.06+61.12+58.72+58.42+57.08+61.57+57.7+44.21</f>
        <v>652.16000000000008</v>
      </c>
      <c r="J116" s="5">
        <f t="shared" si="3"/>
        <v>822.55000000000018</v>
      </c>
      <c r="K116" s="8"/>
    </row>
    <row r="117" spans="1:11" ht="20.25" x14ac:dyDescent="0.5">
      <c r="A117" s="9">
        <v>45929</v>
      </c>
      <c r="B117" s="24" t="s">
        <v>2515</v>
      </c>
      <c r="C117" s="20" t="str" cm="1">
        <f t="array" ref="C117:G117">VLOOKUP(B117,'PP PRD'!C:R,{3,5,6,4,8},0)</f>
        <v>فہیم پلاسٹک ملتان</v>
      </c>
      <c r="D117" s="22">
        <v>13</v>
      </c>
      <c r="E117" s="22">
        <v>7</v>
      </c>
      <c r="F117" s="22" t="str">
        <v>PP</v>
      </c>
      <c r="G117" s="22">
        <v>400</v>
      </c>
      <c r="H117" s="6">
        <f>SUMIFS('PP PRD'!M:M,'PP PRD'!C:C,'PP JOB CARD PRD'!B117)</f>
        <v>274.61</v>
      </c>
      <c r="I117" s="10">
        <f>44.84+47.16+47.73+41.65+46.33+46.91</f>
        <v>274.62</v>
      </c>
      <c r="J117" s="5">
        <f t="shared" si="3"/>
        <v>-9.9999999999909051E-3</v>
      </c>
      <c r="K117" s="8"/>
    </row>
    <row r="118" spans="1:11" ht="20.25" x14ac:dyDescent="0.5">
      <c r="A118" s="9">
        <v>45929</v>
      </c>
      <c r="B118" s="24" t="s">
        <v>2544</v>
      </c>
      <c r="C118" s="20" t="str" cm="1">
        <f t="array" ref="C118:G118">VLOOKUP(B118,'PP PRD'!C:R,{3,5,6,4,8},0)</f>
        <v>آصف پلاسٹک سرگوھا</v>
      </c>
      <c r="D118" s="22">
        <v>10</v>
      </c>
      <c r="E118" s="22">
        <v>4.5</v>
      </c>
      <c r="F118" s="22" t="str">
        <v>PP</v>
      </c>
      <c r="G118" s="22">
        <v>200</v>
      </c>
      <c r="H118" s="6">
        <f>SUMIFS('PP PRD'!M:M,'PP PRD'!C:C,'PP JOB CARD PRD'!B118)</f>
        <v>218.62</v>
      </c>
      <c r="I118" s="10">
        <f>47.82+46.68+49.25+24.42+31.32+19.13</f>
        <v>218.62</v>
      </c>
      <c r="J118" s="5">
        <f t="shared" si="3"/>
        <v>0</v>
      </c>
      <c r="K118" s="8"/>
    </row>
    <row r="119" spans="1:11" ht="20.25" x14ac:dyDescent="0.5">
      <c r="A119" s="9">
        <v>45929</v>
      </c>
      <c r="B119" s="24" t="s">
        <v>2563</v>
      </c>
      <c r="C119" s="20" t="str" cm="1">
        <f t="array" ref="C119:G119">VLOOKUP(B119,'PP PRD'!C:R,{3,5,6,4,8},0)</f>
        <v>ملک خالد سلیم فیصل آباد</v>
      </c>
      <c r="D119" s="22" t="str">
        <v>10</v>
      </c>
      <c r="E119" s="22">
        <v>14</v>
      </c>
      <c r="F119" s="22" t="str">
        <v>PP</v>
      </c>
      <c r="G119" s="22">
        <v>200</v>
      </c>
      <c r="H119" s="6">
        <f>SUMIFS('PP PRD'!M:M,'PP PRD'!C:C,'PP JOB CARD PRD'!B119)</f>
        <v>204.02</v>
      </c>
      <c r="I119" s="10">
        <f>23.33+43.76+35.78+34.38+38.02+28.75</f>
        <v>204.02</v>
      </c>
      <c r="J119" s="5">
        <f t="shared" si="3"/>
        <v>0</v>
      </c>
      <c r="K119" s="8"/>
    </row>
    <row r="120" spans="1:11" ht="20.25" x14ac:dyDescent="0.5">
      <c r="A120" s="9">
        <v>45929</v>
      </c>
      <c r="B120" s="24" t="s">
        <v>2654</v>
      </c>
      <c r="C120" s="20" t="str" cm="1">
        <f t="array" ref="C120:G120">VLOOKUP(B120,'PP PRD'!C:R,{3,5,6,4,8},0)</f>
        <v>سٹاک</v>
      </c>
      <c r="D120" s="22">
        <v>28</v>
      </c>
      <c r="E120" s="22">
        <v>5</v>
      </c>
      <c r="F120" s="22" t="str">
        <v>PP</v>
      </c>
      <c r="G120" s="22">
        <v>500</v>
      </c>
      <c r="H120" s="6">
        <f>SUMIFS('PP PRD'!M:M,'PP PRD'!C:C,'PP JOB CARD PRD'!B120)</f>
        <v>852.46999999999991</v>
      </c>
      <c r="I120" s="10">
        <f>61.57+65.82+54.24+64.4+62.42+64.66+58.03+72.36+63.1+62.18+42.68+71.02+64.09</f>
        <v>806.56999999999994</v>
      </c>
      <c r="J120" s="5">
        <f t="shared" si="3"/>
        <v>45.899999999999977</v>
      </c>
      <c r="K120" s="8"/>
    </row>
    <row r="121" spans="1:11" ht="20.25" x14ac:dyDescent="0.5">
      <c r="A121" s="9">
        <v>45929</v>
      </c>
      <c r="B121" s="24" t="s">
        <v>2600</v>
      </c>
      <c r="C121" s="20" t="str" cm="1">
        <f t="array" ref="C121:G121">VLOOKUP(B121,'PP PRD'!C:R,{3,5,6,4,8},0)</f>
        <v>سٹاک</v>
      </c>
      <c r="D121" s="22">
        <v>24</v>
      </c>
      <c r="E121" s="22">
        <v>5</v>
      </c>
      <c r="F121" s="22" t="str">
        <v>PP</v>
      </c>
      <c r="G121" s="22">
        <v>500</v>
      </c>
      <c r="H121" s="6">
        <f>SUMIFS('PP PRD'!M:M,'PP PRD'!C:C,'PP JOB CARD PRD'!B121)</f>
        <v>624.83000000000004</v>
      </c>
      <c r="I121" s="10">
        <f>37.96+63.88+65.73+73.5+76.71+37.84+58.86+45.92+56.82+57.35</f>
        <v>574.57000000000005</v>
      </c>
      <c r="J121" s="5">
        <f t="shared" si="3"/>
        <v>50.259999999999991</v>
      </c>
      <c r="K121" s="8"/>
    </row>
    <row r="122" spans="1:11" ht="20.25" x14ac:dyDescent="0.5">
      <c r="A122" s="9">
        <v>45929</v>
      </c>
      <c r="B122" s="24" t="s">
        <v>2593</v>
      </c>
      <c r="C122" s="20" t="str" cm="1">
        <f t="array" ref="C122:G122">VLOOKUP(B122,'PP PRD'!C:R,{3,5,6,4,8},0)</f>
        <v>اصف سرگودھا</v>
      </c>
      <c r="D122" s="22">
        <v>8</v>
      </c>
      <c r="E122" s="22">
        <v>4.5</v>
      </c>
      <c r="F122" s="22" t="str">
        <v>PP</v>
      </c>
      <c r="G122" s="22">
        <v>250</v>
      </c>
      <c r="H122" s="6">
        <f>SUMIFS('PP PRD'!M:M,'PP PRD'!C:C,'PP JOB CARD PRD'!B122)</f>
        <v>606.78</v>
      </c>
      <c r="I122" s="10">
        <f>35.15+34.97+37.36+38.09+25.68+37.64+26.4+36.97+40.06+41.95+38.06+40.5+31.39+37.3+35.37+41.72+28.17+31.52+24+30.92+40.56</f>
        <v>733.78</v>
      </c>
      <c r="J122" s="5">
        <f t="shared" si="3"/>
        <v>-127</v>
      </c>
      <c r="K122" s="8"/>
    </row>
    <row r="123" spans="1:11" ht="20.25" x14ac:dyDescent="0.5">
      <c r="A123" s="9">
        <v>45929</v>
      </c>
      <c r="B123" s="24" t="s">
        <v>2598</v>
      </c>
      <c r="C123" s="20" t="str" cm="1">
        <f t="array" ref="C123:G123">VLOOKUP(B123,'PP PRD'!C:R,{3,5,6,4,8},0)</f>
        <v>سٹاک</v>
      </c>
      <c r="D123" s="22">
        <v>8</v>
      </c>
      <c r="E123" s="22">
        <v>5</v>
      </c>
      <c r="F123" s="22" t="str">
        <v>PP</v>
      </c>
      <c r="G123" s="22">
        <v>1000</v>
      </c>
      <c r="H123" s="6">
        <f>SUMIFS('PP PRD'!M:M,'PP PRD'!C:C,'PP JOB CARD PRD'!B123)</f>
        <v>1109.26</v>
      </c>
      <c r="I123" s="10">
        <f>31.79+32.11+35.03+38.33+23.96+37.34+23.78+35.56+37.09+43.44+45.38+37.03+40.44+39.74+21.56+34.55+32.98+26.02+34.97+25.86+34.37+38.93+37.75+42.81+40.01+42.16+38.4+42.85+33.77+31.45</f>
        <v>1059.46</v>
      </c>
      <c r="J123" s="5">
        <f t="shared" si="3"/>
        <v>49.799999999999955</v>
      </c>
      <c r="K123" s="8"/>
    </row>
    <row r="124" spans="1:11" ht="20.25" x14ac:dyDescent="0.5">
      <c r="A124" s="9">
        <v>45929</v>
      </c>
      <c r="B124" s="24" t="s">
        <v>2489</v>
      </c>
      <c r="C124" s="20" t="str" cm="1">
        <f t="array" ref="C124:G124">VLOOKUP(B124,'PP PRD'!C:R,{3,5,6,4,8},0)</f>
        <v>REFLECT PACK</v>
      </c>
      <c r="D124" s="22">
        <v>17</v>
      </c>
      <c r="E124" s="22" t="str">
        <v>5.5-6</v>
      </c>
      <c r="F124" s="22" t="str">
        <v>PP</v>
      </c>
      <c r="G124" s="22">
        <v>8000</v>
      </c>
      <c r="H124" s="6">
        <f>SUMIFS('PP PRD'!M:M,'PP PRD'!C:C,'PP JOB CARD PRD'!B124)</f>
        <v>8200.9799999999977</v>
      </c>
      <c r="I124" s="10">
        <f>5648.12+2571.58</f>
        <v>8219.7000000000007</v>
      </c>
      <c r="J124" s="5">
        <f t="shared" si="3"/>
        <v>-18.720000000002983</v>
      </c>
      <c r="K124" s="8"/>
    </row>
    <row r="125" spans="1:11" ht="20.25" x14ac:dyDescent="0.5">
      <c r="A125" s="9">
        <v>45929</v>
      </c>
      <c r="B125" s="24" t="s">
        <v>2655</v>
      </c>
      <c r="C125" s="20" t="str" cm="1">
        <f t="array" ref="C125:G125">VLOOKUP(B125,'PP PRD'!C:R,{3,5,6,4,8},0)</f>
        <v>ایم عمران پاکستان مارکیٹ</v>
      </c>
      <c r="D125" s="22" t="str">
        <v>11</v>
      </c>
      <c r="E125" s="22">
        <v>6.5</v>
      </c>
      <c r="F125" s="22" t="str">
        <v>PP</v>
      </c>
      <c r="G125" s="22">
        <v>500</v>
      </c>
      <c r="H125" s="6">
        <f>SUMIFS('PP PRD'!M:M,'PP PRD'!C:C,'PP JOB CARD PRD'!B125)</f>
        <v>477.01000000000005</v>
      </c>
      <c r="I125" s="10">
        <f>51.22+47.91+53.42+52.5+49.97+50.13+49+45.41+31.65+38.62+45.8</f>
        <v>515.63</v>
      </c>
      <c r="J125" s="5">
        <f t="shared" si="3"/>
        <v>-38.619999999999948</v>
      </c>
      <c r="K125" s="8"/>
    </row>
    <row r="126" spans="1:11" ht="20.25" x14ac:dyDescent="0.5">
      <c r="A126" s="9">
        <v>45929</v>
      </c>
      <c r="B126" s="24" t="s">
        <v>2657</v>
      </c>
      <c r="C126" s="20" t="str" cm="1">
        <f t="array" ref="C126:G126">VLOOKUP(B126,'PP PRD'!C:R,{3,5,6,4,8},0)</f>
        <v>سٹاک</v>
      </c>
      <c r="D126" s="22">
        <v>11</v>
      </c>
      <c r="E126" s="22" t="str">
        <v>5-5.5</v>
      </c>
      <c r="F126" s="22" t="str">
        <v>PP</v>
      </c>
      <c r="G126" s="22">
        <v>200</v>
      </c>
      <c r="H126" s="6">
        <f>SUMIFS('PP PRD'!M:M,'PP PRD'!C:C,'PP JOB CARD PRD'!B126)</f>
        <v>579.84</v>
      </c>
      <c r="I126" s="10">
        <f>50.7+41.3+47.45+39.25+53.28+27.64+42.26+35.24+48.76+42.49</f>
        <v>428.37</v>
      </c>
      <c r="J126" s="5">
        <f t="shared" si="3"/>
        <v>151.47000000000003</v>
      </c>
      <c r="K126" s="8"/>
    </row>
    <row r="127" spans="1:11" ht="20.25" x14ac:dyDescent="0.5">
      <c r="A127" s="9">
        <v>45929</v>
      </c>
      <c r="B127" s="24" t="s">
        <v>2640</v>
      </c>
      <c r="C127" s="20" t="str" cm="1">
        <f t="array" ref="C127:G127">VLOOKUP(B127,'PP PRD'!C:R,{3,5,6,4,8},0)</f>
        <v>آصف پلاسٹک سرگوھا</v>
      </c>
      <c r="D127" s="22">
        <v>11</v>
      </c>
      <c r="E127" s="22">
        <v>4.5</v>
      </c>
      <c r="F127" s="22" t="str">
        <v>PP</v>
      </c>
      <c r="G127" s="22">
        <v>50</v>
      </c>
      <c r="H127" s="6">
        <f>SUMIFS('PP PRD'!M:M,'PP PRD'!C:C,'PP JOB CARD PRD'!B127)</f>
        <v>159.66999999999999</v>
      </c>
      <c r="I127" s="10">
        <f>35.44+27.57+43.43+53.23</f>
        <v>159.66999999999999</v>
      </c>
      <c r="J127" s="5">
        <f t="shared" si="3"/>
        <v>0</v>
      </c>
      <c r="K127" s="8"/>
    </row>
    <row r="128" spans="1:11" ht="20.25" x14ac:dyDescent="0.5">
      <c r="A128" s="9">
        <v>45929</v>
      </c>
      <c r="B128" s="24" t="s">
        <v>2656</v>
      </c>
      <c r="C128" s="20" t="str" cm="1">
        <f t="array" ref="C128:G128">VLOOKUP(B128,'PP PRD'!C:R,{3,5,6,4,8},0)</f>
        <v>اسلم پلاسٹک ملتان</v>
      </c>
      <c r="D128" s="22">
        <v>11</v>
      </c>
      <c r="E128" s="22">
        <v>7</v>
      </c>
      <c r="F128" s="22" t="str">
        <v>PP</v>
      </c>
      <c r="G128" s="22">
        <v>100</v>
      </c>
      <c r="H128" s="6">
        <f>SUMIFS('PP PRD'!M:M,'PP PRD'!C:C,'PP JOB CARD PRD'!B128)</f>
        <v>80.14</v>
      </c>
      <c r="I128" s="10">
        <f>36.94+43.2</f>
        <v>80.14</v>
      </c>
      <c r="J128" s="5">
        <f t="shared" si="3"/>
        <v>0</v>
      </c>
      <c r="K128" s="8"/>
    </row>
    <row r="129" spans="1:11" ht="20.25" x14ac:dyDescent="0.5">
      <c r="A129" s="9">
        <v>45929</v>
      </c>
      <c r="B129" s="24" t="s">
        <v>2556</v>
      </c>
      <c r="C129" s="20" t="str" cm="1">
        <f t="array" ref="C129:G129">VLOOKUP(B129,'PP PRD'!C:R,{3,5,6,4,8},0)</f>
        <v>ایم بلال وحدت روڈ</v>
      </c>
      <c r="D129" s="22">
        <v>17</v>
      </c>
      <c r="E129" s="22" t="str">
        <v>8.5-9</v>
      </c>
      <c r="F129" s="22" t="str">
        <v>PP</v>
      </c>
      <c r="G129" s="22">
        <v>2900</v>
      </c>
      <c r="H129" s="6">
        <f>SUMIFS('PP PRD'!M:M,'PP PRD'!C:C,'PP JOB CARD PRD'!B129)</f>
        <v>3026.99</v>
      </c>
      <c r="I129" s="10">
        <f>17.47+55.01+59.41+57.64+58.72+59.59+64.79+62.45+37.23+61.98+61.03+57.78+50.9+53.53+55.47+48.07+53.81+46.57+53.33+53.01+55.73+47.08+53.9+54.57+66.37+50.6</f>
        <v>1396.04</v>
      </c>
      <c r="J129" s="5">
        <f t="shared" si="3"/>
        <v>1630.9499999999998</v>
      </c>
      <c r="K129" s="8"/>
    </row>
    <row r="130" spans="1:11" ht="20.25" x14ac:dyDescent="0.5">
      <c r="A130" s="9">
        <v>45929</v>
      </c>
      <c r="B130" s="24" t="s">
        <v>2604</v>
      </c>
      <c r="C130" s="20" t="str" cm="1">
        <f t="array" ref="C130:G130">VLOOKUP(B130,'PP PRD'!C:R,{3,5,6,4,8},0)</f>
        <v>حذیفہ پلاسٹک اعظم مارکیٹ</v>
      </c>
      <c r="D130" s="22">
        <v>10</v>
      </c>
      <c r="E130" s="22">
        <v>8</v>
      </c>
      <c r="F130" s="22" t="str">
        <v>PP</v>
      </c>
      <c r="G130" s="22">
        <v>100</v>
      </c>
      <c r="H130" s="6">
        <f>SUMIFS('PP PRD'!M:M,'PP PRD'!C:C,'PP JOB CARD PRD'!B130)</f>
        <v>115.93</v>
      </c>
      <c r="I130" s="10">
        <f>29.79+29.22+28.95+27.97</f>
        <v>115.92999999999999</v>
      </c>
      <c r="J130" s="5">
        <f t="shared" si="3"/>
        <v>0</v>
      </c>
      <c r="K130" s="8"/>
    </row>
    <row r="131" spans="1:11" ht="20.25" x14ac:dyDescent="0.5">
      <c r="A131" s="9">
        <v>45929</v>
      </c>
      <c r="B131" s="24" t="s">
        <v>2603</v>
      </c>
      <c r="C131" s="20" t="str" cm="1">
        <f t="array" ref="C131:G131">VLOOKUP(B131,'PP PRD'!C:R,{3,5,6,4,8},0)</f>
        <v>اصف سرگودھا</v>
      </c>
      <c r="D131" s="22">
        <v>10</v>
      </c>
      <c r="E131" s="22">
        <v>4.5</v>
      </c>
      <c r="F131" s="22" t="str">
        <v>PP</v>
      </c>
      <c r="G131" s="22">
        <v>250</v>
      </c>
      <c r="H131" s="6">
        <f>SUMIFS('PP PRD'!M:M,'PP PRD'!C:C,'PP JOB CARD PRD'!B131)</f>
        <v>702.46</v>
      </c>
      <c r="I131" s="10">
        <f>19.92+45.67+52.59+47.62+53.42+45.45+47.5+34.79+48.67+46.38+39.53+41.18+47.86+45.39+38.39+45.29+48.17</f>
        <v>747.81999999999994</v>
      </c>
      <c r="J131" s="5">
        <f t="shared" si="3"/>
        <v>-45.3599999999999</v>
      </c>
      <c r="K131" s="8"/>
    </row>
    <row r="132" spans="1:11" ht="20.25" x14ac:dyDescent="0.5">
      <c r="A132" s="9">
        <v>45929</v>
      </c>
      <c r="B132" s="24" t="s">
        <v>2653</v>
      </c>
      <c r="C132" s="20" t="str" cm="1">
        <f t="array" ref="C132:G132">VLOOKUP(B132,'PP PRD'!C:R,{3,5,6,4,8},0)</f>
        <v>سٹاک</v>
      </c>
      <c r="D132" s="22">
        <v>7</v>
      </c>
      <c r="E132" s="22">
        <v>5</v>
      </c>
      <c r="F132" s="22" t="str">
        <v>PP</v>
      </c>
      <c r="G132" s="22">
        <v>500</v>
      </c>
      <c r="H132" s="6">
        <f>SUMIFS('PP PRD'!M:M,'PP PRD'!C:C,'PP JOB CARD PRD'!B132)</f>
        <v>903.53999999999985</v>
      </c>
      <c r="I132" s="10">
        <f>28.7+21.85+33.87+31.23+34.71+29.19+30.86+16.08+37.31+28.73+30.6+30.77+33+35.59+30.77+35.68+33.92+32.07+36.63+35.73+32.73+32.91+32.06+30.87+28.9+29.92+21+34.21</f>
        <v>869.89</v>
      </c>
      <c r="J132" s="5">
        <f t="shared" si="3"/>
        <v>33.649999999999864</v>
      </c>
      <c r="K132" s="8"/>
    </row>
    <row r="133" spans="1:11" ht="20.25" x14ac:dyDescent="0.5">
      <c r="A133" s="9">
        <v>45930</v>
      </c>
      <c r="B133" s="10" t="s">
        <v>2664</v>
      </c>
      <c r="C133" s="20" t="str" cm="1">
        <f t="array" ref="C133:G133">VLOOKUP(B133,'PP PRD'!C:R,{3,5,6,4,8},0)</f>
        <v>محبوب مقبول گوجرانوالہ</v>
      </c>
      <c r="D133" s="22">
        <v>4</v>
      </c>
      <c r="E133" s="22">
        <v>5</v>
      </c>
      <c r="F133" s="22" t="str">
        <v>PP</v>
      </c>
      <c r="G133" s="22">
        <v>250</v>
      </c>
      <c r="H133" s="6">
        <f>SUMIFS('PP PRD'!M:M,'PP PRD'!C:C,'PP JOB CARD PRD'!B133)</f>
        <v>324.54000000000002</v>
      </c>
      <c r="I133" s="10">
        <f>21.56+21.81+21.75+20.9+22.95+20.53+22.36+21.77+23.76+21.35+21.09+16.6+22.6+21.26+21.3</f>
        <v>321.59000000000003</v>
      </c>
      <c r="J133" s="5">
        <f t="shared" si="3"/>
        <v>2.9499999999999886</v>
      </c>
      <c r="K133" s="8"/>
    </row>
    <row r="134" spans="1:11" ht="20.25" x14ac:dyDescent="0.5">
      <c r="A134" s="9">
        <v>45930</v>
      </c>
      <c r="B134" s="24" t="s">
        <v>2574</v>
      </c>
      <c r="C134" s="20" t="str" cm="1">
        <f t="array" ref="C134:G134">VLOOKUP(B134,'PP PRD'!C:R,{3,5,6,4,8},0)</f>
        <v>ہجویری ٹریڈرز اردو بازار</v>
      </c>
      <c r="D134" s="22">
        <v>2</v>
      </c>
      <c r="E134" s="22">
        <v>12</v>
      </c>
      <c r="F134" s="22" t="str">
        <v>PP</v>
      </c>
      <c r="G134" s="22">
        <v>500</v>
      </c>
      <c r="H134" s="6">
        <f>SUMIFS('PP PRD'!M:M,'PP PRD'!C:C,'PP JOB CARD PRD'!B134)</f>
        <v>539.85</v>
      </c>
      <c r="I134" s="10">
        <f>7.67+8.75+9.75+10.13+9.31+9.68+9.5+10.1+10.3+10.5+10.5+10.65+9.2+10.45+8.95+10.6+9.54+9.92+10.94+10.26+11.27+9.85+9.68+10.2+9.8+9.98+10.1+9.9+9.8+10.6+10.1+10+9.99+9.3+9.3+7.3+11.86+10.47+9.55+9.93+11+10.03+10.52+10.23+11.09+10.09+10.27+8.14+10.1+10.2+9.7+10.4+12.1+10.6</f>
        <v>540.15000000000009</v>
      </c>
      <c r="J134" s="5">
        <f t="shared" si="3"/>
        <v>-0.30000000000006821</v>
      </c>
      <c r="K134" s="8"/>
    </row>
    <row r="135" spans="1:11" ht="20.25" x14ac:dyDescent="0.5">
      <c r="A135" s="9">
        <v>45930</v>
      </c>
      <c r="B135" s="24" t="s">
        <v>2670</v>
      </c>
      <c r="C135" s="20" t="str" cm="1">
        <f t="array" ref="C135:G135">VLOOKUP(B135,'PP PRD'!C:R,{3,5,6,4,8},0)</f>
        <v>خواجہ فرقان ٹمبر مارکیٹ</v>
      </c>
      <c r="D135" s="22">
        <v>12.5</v>
      </c>
      <c r="E135" s="22" t="str">
        <v>2.5-5</v>
      </c>
      <c r="F135" s="22" t="str">
        <v>PP</v>
      </c>
      <c r="G135" s="22">
        <v>250</v>
      </c>
      <c r="H135" s="6">
        <f>SUMIFS('PP PRD'!M:M,'PP PRD'!C:C,'PP JOB CARD PRD'!B135)</f>
        <v>218.6</v>
      </c>
      <c r="I135" s="10">
        <f>26.68+27.74+28.55+28.46+27.39+27.22+26.26+26.3+18.27+18.55</f>
        <v>255.42000000000002</v>
      </c>
      <c r="J135" s="5">
        <f t="shared" si="3"/>
        <v>-36.820000000000022</v>
      </c>
      <c r="K135" s="8"/>
    </row>
    <row r="136" spans="1:11" ht="20.25" x14ac:dyDescent="0.5">
      <c r="A136" s="9">
        <v>45930</v>
      </c>
      <c r="B136" s="24" t="s">
        <v>2565</v>
      </c>
      <c r="C136" s="20" t="str" cm="1">
        <f t="array" ref="C136:G136">VLOOKUP(B136,'PP PRD'!C:R,{3,5,6,4,8},0)</f>
        <v>سٹاک</v>
      </c>
      <c r="D136" s="22">
        <v>10</v>
      </c>
      <c r="E136" s="22" t="str">
        <v>5-5.5</v>
      </c>
      <c r="F136" s="22" t="str">
        <v>PP</v>
      </c>
      <c r="G136" s="22">
        <v>1000</v>
      </c>
      <c r="H136" s="6">
        <f>SUMIFS('PP PRD'!M:M,'PP PRD'!C:C,'PP JOB CARD PRD'!B136)</f>
        <v>1617.8199999999997</v>
      </c>
      <c r="I136" s="10">
        <f>42.61+57.03+53.79+47.28+45.7+45.64+48.28+45.7+45.64+48.28+45.5+45.31+45.03+48.64+29.47+41.41+36.7+47.71+36.34+40.09+31.89+46.31+38.87+43.24+43.15+48.07+50.88+23.92</f>
        <v>1222.4800000000002</v>
      </c>
      <c r="J136" s="5">
        <f t="shared" ref="J136:J161" si="4">+H136-I136</f>
        <v>395.33999999999946</v>
      </c>
      <c r="K136" s="8"/>
    </row>
    <row r="137" spans="1:11" ht="20.25" x14ac:dyDescent="0.5">
      <c r="A137" s="9">
        <v>45930</v>
      </c>
      <c r="B137" s="24" t="s">
        <v>2486</v>
      </c>
      <c r="C137" s="20" t="str" cm="1">
        <f t="array" ref="C137:G137">VLOOKUP(B137,'PP PRD'!C:R,{3,5,6,4,8},0)</f>
        <v>بلال جاوید فیصل اباد</v>
      </c>
      <c r="D137" s="22">
        <v>14</v>
      </c>
      <c r="E137" s="22">
        <v>7</v>
      </c>
      <c r="F137" s="22" t="str">
        <v>PP</v>
      </c>
      <c r="G137" s="22">
        <v>100</v>
      </c>
      <c r="H137" s="6">
        <f>SUMIFS('PP PRD'!M:M,'PP PRD'!C:C,'PP JOB CARD PRD'!B137)</f>
        <v>217.57</v>
      </c>
      <c r="I137" s="10">
        <f>47.92+54.48</f>
        <v>102.4</v>
      </c>
      <c r="J137" s="5">
        <f t="shared" si="4"/>
        <v>115.16999999999999</v>
      </c>
      <c r="K137" s="8"/>
    </row>
    <row r="138" spans="1:11" ht="20.25" x14ac:dyDescent="0.5">
      <c r="A138" s="9">
        <v>45931</v>
      </c>
      <c r="B138" s="24" t="s">
        <v>2682</v>
      </c>
      <c r="C138" s="20" t="str" cm="1">
        <f t="array" ref="C138:G138">VLOOKUP(B138,'PP PRD'!C:R,{3,5,6,4,8},0)</f>
        <v>RMC PACK</v>
      </c>
      <c r="D138" s="22">
        <v>16</v>
      </c>
      <c r="E138" s="22" t="str">
        <v>6-6.5</v>
      </c>
      <c r="F138" s="22" t="str">
        <v>PP</v>
      </c>
      <c r="G138" s="22">
        <v>100</v>
      </c>
      <c r="H138" s="6">
        <f>SUMIFS('PP PRD'!M:M,'PP PRD'!C:C,'PP JOB CARD PRD'!B138)</f>
        <v>116.83000000000001</v>
      </c>
      <c r="I138" s="10">
        <f>37.49+29.69+49.65</f>
        <v>116.83000000000001</v>
      </c>
      <c r="J138" s="5">
        <f t="shared" si="4"/>
        <v>0</v>
      </c>
      <c r="K138" s="8"/>
    </row>
    <row r="139" spans="1:11" ht="20.25" x14ac:dyDescent="0.5">
      <c r="A139" s="9">
        <v>45931</v>
      </c>
      <c r="B139" s="24" t="s">
        <v>2665</v>
      </c>
      <c r="C139" s="20" t="str" cm="1">
        <f t="array" ref="C139:G139">VLOOKUP(B139,'PP PRD'!C:R,{3,5,6,4,8},0)</f>
        <v>سٹاک</v>
      </c>
      <c r="D139" s="22">
        <v>6</v>
      </c>
      <c r="E139" s="22">
        <v>5</v>
      </c>
      <c r="F139" s="22" t="str">
        <v>PP</v>
      </c>
      <c r="G139" s="22">
        <v>1000</v>
      </c>
      <c r="H139" s="6">
        <f>SUMIFS('PP PRD'!M:M,'PP PRD'!C:C,'PP JOB CARD PRD'!B139)</f>
        <v>1075.7700000000002</v>
      </c>
      <c r="I139" s="10">
        <f>28.94+27.16+26.18+28.36+21.85+30.51+24.52+27.35+30.03+19.68+27.4+36.54+28.748+28.64+28.31+26.02+32.34+26.43+34.02+26.48+23.34+31.28+26+28+25+35+32+26.18+30.41+28.59+29.91+28.1+31.75+26.4+27.38+30.39+30.26</f>
        <v>1049.498</v>
      </c>
      <c r="J139" s="5">
        <f t="shared" si="4"/>
        <v>26.272000000000162</v>
      </c>
      <c r="K139" s="8"/>
    </row>
    <row r="140" spans="1:11" ht="20.25" x14ac:dyDescent="0.5">
      <c r="A140" s="9">
        <v>45931</v>
      </c>
      <c r="B140" s="24" t="s">
        <v>2685</v>
      </c>
      <c r="C140" s="20" t="str" cm="1">
        <f t="array" ref="C140:G140">VLOOKUP(B140,'PP PRD'!C:R,{3,5,6,4,8},0)</f>
        <v>ایم دین پنڈی</v>
      </c>
      <c r="D140" s="22">
        <v>12</v>
      </c>
      <c r="E140" s="22">
        <v>14</v>
      </c>
      <c r="F140" s="22" t="str">
        <v>PP</v>
      </c>
      <c r="G140" s="22">
        <v>250</v>
      </c>
      <c r="H140" s="6">
        <f>SUMIFS('PP PRD'!M:M,'PP PRD'!C:C,'PP JOB CARD PRD'!B140)</f>
        <v>420.99</v>
      </c>
      <c r="I140" s="10">
        <f>39.49+47.81+42.52+41.04+41.7+47.15+49.82+40.3+35.61+35.53</f>
        <v>420.97</v>
      </c>
      <c r="J140" s="5">
        <f t="shared" si="4"/>
        <v>1.999999999998181E-2</v>
      </c>
      <c r="K140" s="8"/>
    </row>
    <row r="141" spans="1:11" ht="20.25" x14ac:dyDescent="0.5">
      <c r="A141" s="9">
        <v>45931</v>
      </c>
      <c r="B141" s="24" t="s">
        <v>2596</v>
      </c>
      <c r="C141" s="20" t="str" cm="1">
        <f t="array" ref="C141:G141">VLOOKUP(B141,'PP PRD'!C:R,{3,5,6,4,8},0)</f>
        <v>سٹاک</v>
      </c>
      <c r="D141" s="22">
        <v>2.5</v>
      </c>
      <c r="E141" s="22" t="str">
        <v>5.5-6</v>
      </c>
      <c r="F141" s="22" t="str">
        <v>PP</v>
      </c>
      <c r="G141" s="22">
        <v>800</v>
      </c>
      <c r="H141" s="6">
        <f>SUMIFS('PP PRD'!M:M,'PP PRD'!C:C,'PP JOB CARD PRD'!B141)</f>
        <v>1216.49</v>
      </c>
      <c r="I141" s="10">
        <f>11.8+10.9+11.7+11.3+12.73+10.07+11.9+9.98+9.5+9.19+9.99+11.3+10.64+11.47+13.3+14+14.3+14.1+14.2+11.8+11.9+11.3+13.6+10.1+13.1+11.1+10.6+10+13.6+9.6+10.1+11.3+9*12+13*12+12*13+10*17+11*17</f>
        <v>1147.4700000000003</v>
      </c>
      <c r="J141" s="5">
        <f t="shared" si="4"/>
        <v>69.019999999999754</v>
      </c>
      <c r="K141" s="8"/>
    </row>
    <row r="142" spans="1:11" ht="20.25" x14ac:dyDescent="0.5">
      <c r="A142" s="9">
        <v>45931</v>
      </c>
      <c r="B142" s="24" t="s">
        <v>2592</v>
      </c>
      <c r="C142" s="20" t="str" cm="1">
        <f t="array" ref="C142:G142">VLOOKUP(B142,'PP PRD'!C:R,{3,5,6,4,8},0)</f>
        <v>سٹاک</v>
      </c>
      <c r="D142" s="22">
        <v>4</v>
      </c>
      <c r="E142" s="22" t="str">
        <v>5-5.5</v>
      </c>
      <c r="F142" s="22" t="str">
        <v>PP</v>
      </c>
      <c r="G142" s="22">
        <v>800</v>
      </c>
      <c r="H142" s="6">
        <f>SUMIFS('PP PRD'!M:M,'PP PRD'!C:C,'PP JOB CARD PRD'!B142)</f>
        <v>1427.2699999999998</v>
      </c>
      <c r="I142" s="10">
        <f>1260+11.6+13.09+13.24+13.97+14.3+14.71+16+13.96+14.57+14.09+16.89</f>
        <v>1416.4199999999998</v>
      </c>
      <c r="J142" s="5">
        <f t="shared" si="4"/>
        <v>10.849999999999909</v>
      </c>
      <c r="K142" s="8"/>
    </row>
    <row r="143" spans="1:11" ht="20.25" x14ac:dyDescent="0.5">
      <c r="A143" s="9">
        <v>45931</v>
      </c>
      <c r="B143" s="24" t="s">
        <v>2611</v>
      </c>
      <c r="C143" s="20" t="e" cm="1">
        <f t="array" ref="C143">VLOOKUP(B143,'PP PRD'!C:R,{3,5,6,4,8},0)</f>
        <v>#N/A</v>
      </c>
      <c r="D143" s="22"/>
      <c r="E143" s="22"/>
      <c r="F143" s="22"/>
      <c r="G143" s="22"/>
      <c r="H143" s="6">
        <f>SUMIFS('PP PRD'!M:M,'PP PRD'!C:C,'PP JOB CARD PRD'!B143)</f>
        <v>0</v>
      </c>
      <c r="I143" s="10">
        <f>36.7+23.08+38.52+33.22+44.39+36.44+26.76</f>
        <v>239.11</v>
      </c>
      <c r="J143" s="5">
        <f t="shared" si="4"/>
        <v>-239.11</v>
      </c>
      <c r="K143" s="8"/>
    </row>
    <row r="144" spans="1:11" ht="20.25" x14ac:dyDescent="0.5">
      <c r="A144" s="9">
        <v>45931</v>
      </c>
      <c r="B144" s="24" t="s">
        <v>2554</v>
      </c>
      <c r="C144" s="20" t="str" cm="1">
        <f t="array" ref="C144:G144">VLOOKUP(B144,'PP PRD'!C:R,{3,5,6,4,8},0)</f>
        <v>ریفلیکٹ پیک لاہور</v>
      </c>
      <c r="D144" s="22">
        <v>16</v>
      </c>
      <c r="E144" s="22" t="str">
        <v>5.5-6</v>
      </c>
      <c r="F144" s="22" t="str">
        <v>PP</v>
      </c>
      <c r="G144" s="22">
        <v>500</v>
      </c>
      <c r="H144" s="6">
        <f>SUMIFS('PP PRD'!M:M,'PP PRD'!C:C,'PP JOB CARD PRD'!B144)</f>
        <v>524.4799999999999</v>
      </c>
      <c r="I144" s="10">
        <f>47.93+36.05+62.28+58.07+62.43+56.17+60.82+57.02+47.21+36.5</f>
        <v>524.48</v>
      </c>
      <c r="J144" s="5">
        <f t="shared" si="4"/>
        <v>0</v>
      </c>
      <c r="K144" s="8"/>
    </row>
    <row r="145" spans="1:11" ht="20.25" x14ac:dyDescent="0.5">
      <c r="A145" s="9">
        <v>45931</v>
      </c>
      <c r="B145" s="24" t="s">
        <v>2673</v>
      </c>
      <c r="C145" s="20" t="str" cm="1">
        <f t="array" ref="C145:G145">VLOOKUP(B145,'PP PRD'!C:R,{3,5,6,4,8},0)</f>
        <v>سٹاک</v>
      </c>
      <c r="D145" s="22">
        <v>14</v>
      </c>
      <c r="E145" s="22">
        <v>5</v>
      </c>
      <c r="F145" s="22" t="str">
        <v>PP</v>
      </c>
      <c r="G145" s="22">
        <v>1000</v>
      </c>
      <c r="H145" s="6">
        <f>SUMIFS('PP PRD'!M:M,'PP PRD'!C:C,'PP JOB CARD PRD'!B145)</f>
        <v>1438.88</v>
      </c>
      <c r="I145" s="10">
        <f>19.39+34.51+40.984+51.18+58.29+56.96+44.32+31.45+47+49.73+48.1+43.22+56+63.26+47.07+54.52+56.28+50.38+39.06+54.97+56.7+44.02</f>
        <v>1047.394</v>
      </c>
      <c r="J145" s="5">
        <f t="shared" si="4"/>
        <v>391.4860000000001</v>
      </c>
      <c r="K145" s="8"/>
    </row>
    <row r="146" spans="1:11" ht="20.25" x14ac:dyDescent="0.5">
      <c r="A146" s="9">
        <v>45931</v>
      </c>
      <c r="B146" s="24" t="s">
        <v>2671</v>
      </c>
      <c r="C146" s="20" t="str" cm="1">
        <f t="array" ref="C146:G146">VLOOKUP(B146,'PP PRD'!C:R,{3,5,6,4,8},0)</f>
        <v>Jilani Poly Stock</v>
      </c>
      <c r="D146" s="22">
        <v>20</v>
      </c>
      <c r="E146" s="22" t="str">
        <v>5-5.5</v>
      </c>
      <c r="F146" s="22" t="str">
        <v>PP</v>
      </c>
      <c r="G146" s="22">
        <v>1000</v>
      </c>
      <c r="H146" s="6">
        <f>SUMIFS('PP PRD'!M:M,'PP PRD'!C:C,'PP JOB CARD PRD'!B146)</f>
        <v>992.1</v>
      </c>
      <c r="I146" s="10">
        <f>58.08+45.6+64.02+61.64+24+47+50.43+49+24+43+58+57+62+64.62+49.22+45.59+53.43+50.23+54.41+54.59+53.64+53.79+54.47</f>
        <v>1177.76</v>
      </c>
      <c r="J146" s="5">
        <f t="shared" si="4"/>
        <v>-185.65999999999997</v>
      </c>
      <c r="K146" s="8"/>
    </row>
    <row r="147" spans="1:11" ht="20.25" x14ac:dyDescent="0.5">
      <c r="A147" s="9">
        <v>45931</v>
      </c>
      <c r="B147" s="24" t="s">
        <v>2683</v>
      </c>
      <c r="C147" s="20" t="str" cm="1">
        <f t="array" ref="C147:G147">VLOOKUP(B147,'PP PRD'!C:R,{3,5,6,4,8},0)</f>
        <v>Usman Amin</v>
      </c>
      <c r="D147" s="22">
        <v>20</v>
      </c>
      <c r="E147" s="22" t="str">
        <v>5-5.5</v>
      </c>
      <c r="F147" s="22" t="str">
        <v>PP</v>
      </c>
      <c r="G147" s="22">
        <v>150</v>
      </c>
      <c r="H147" s="6">
        <f>SUMIFS('PP PRD'!M:M,'PP PRD'!C:C,'PP JOB CARD PRD'!B147)</f>
        <v>155.43</v>
      </c>
      <c r="I147" s="10">
        <f>59.39+45.77+50.27</f>
        <v>155.43</v>
      </c>
      <c r="J147" s="5">
        <f t="shared" si="4"/>
        <v>0</v>
      </c>
      <c r="K147" s="8"/>
    </row>
    <row r="148" spans="1:11" ht="20.25" x14ac:dyDescent="0.5">
      <c r="A148" s="9">
        <v>45931</v>
      </c>
      <c r="B148" s="24" t="s">
        <v>2684</v>
      </c>
      <c r="C148" s="20" t="str" cm="1">
        <f t="array" ref="C148:G148">VLOOKUP(B148,'PP PRD'!C:R,{3,5,6,4,8},0)</f>
        <v>Usman Amin</v>
      </c>
      <c r="D148" s="22">
        <v>20</v>
      </c>
      <c r="E148" s="22" t="str">
        <v>8</v>
      </c>
      <c r="F148" s="22" t="str">
        <v>PP</v>
      </c>
      <c r="G148" s="22">
        <v>150</v>
      </c>
      <c r="H148" s="6">
        <f>SUMIFS('PP PRD'!M:M,'PP PRD'!C:C,'PP JOB CARD PRD'!B148)</f>
        <v>316.63</v>
      </c>
      <c r="I148" s="10">
        <f>49.25+50.5+54.98</f>
        <v>154.72999999999999</v>
      </c>
      <c r="J148" s="5">
        <f t="shared" si="4"/>
        <v>161.9</v>
      </c>
      <c r="K148" s="8"/>
    </row>
    <row r="149" spans="1:11" ht="20.25" x14ac:dyDescent="0.5">
      <c r="A149" s="9">
        <v>45931</v>
      </c>
      <c r="B149" s="24" t="s">
        <v>2487</v>
      </c>
      <c r="C149" s="20" t="str" cm="1">
        <f t="array" ref="C149:G149">VLOOKUP(B149,'PP PRD'!C:R,{3,5,6,4,8},0)</f>
        <v>اصف سرگودھا</v>
      </c>
      <c r="D149" s="22">
        <v>12</v>
      </c>
      <c r="E149" s="22">
        <v>4.5</v>
      </c>
      <c r="F149" s="22" t="str">
        <v>PP</v>
      </c>
      <c r="G149" s="22">
        <v>250</v>
      </c>
      <c r="H149" s="6">
        <f>SUMIFS('PP PRD'!M:M,'PP PRD'!C:C,'PP JOB CARD PRD'!B149)</f>
        <v>648.34999999999991</v>
      </c>
      <c r="I149" s="10">
        <f>46.83+46.29+53.6+33.3+50.2+52.69+57.32+49.79+40.57+52.74+59.21+50.61</f>
        <v>593.15</v>
      </c>
      <c r="J149" s="5">
        <f t="shared" si="4"/>
        <v>55.199999999999932</v>
      </c>
      <c r="K149" s="8"/>
    </row>
    <row r="150" spans="1:11" ht="20.25" x14ac:dyDescent="0.5">
      <c r="A150" s="9">
        <v>45932</v>
      </c>
      <c r="B150" s="24" t="s">
        <v>2702</v>
      </c>
      <c r="C150" s="20" t="str" cm="1">
        <f t="array" ref="C150:G150">VLOOKUP(B150,'PP PRD'!C:R,{3,5,6,4,8},0)</f>
        <v>العمر پلاسٹک گوجرانوالہ</v>
      </c>
      <c r="D150" s="22">
        <v>18</v>
      </c>
      <c r="E150" s="22">
        <v>6</v>
      </c>
      <c r="F150" s="22" t="str">
        <v>PP</v>
      </c>
      <c r="G150" s="22">
        <v>500</v>
      </c>
      <c r="H150" s="6">
        <f>SUMIFS('PP PRD'!M:M,'PP PRD'!C:C,'PP JOB CARD PRD'!B150)</f>
        <v>262.71000000000004</v>
      </c>
      <c r="I150" s="10">
        <f>60.53+51.57+59.13+44.95+46.53</f>
        <v>262.71000000000004</v>
      </c>
      <c r="J150" s="5">
        <f t="shared" si="4"/>
        <v>0</v>
      </c>
      <c r="K150" s="8"/>
    </row>
    <row r="151" spans="1:11" ht="20.25" x14ac:dyDescent="0.5">
      <c r="A151" s="9">
        <v>45932</v>
      </c>
      <c r="B151" s="24" t="s">
        <v>2703</v>
      </c>
      <c r="C151" s="20" t="str" cm="1">
        <f t="array" ref="C151:G151">VLOOKUP(B151,'PP PRD'!C:R,{3,5,6,4,8},0)</f>
        <v>Ali Sweets And Bakers Raheem Yar Khan</v>
      </c>
      <c r="D151" s="22">
        <v>22</v>
      </c>
      <c r="E151" s="22" t="str">
        <v>6-6.5</v>
      </c>
      <c r="F151" s="22" t="str">
        <v>PP</v>
      </c>
      <c r="G151" s="22">
        <v>120</v>
      </c>
      <c r="H151" s="6">
        <f>SUMIFS('PP PRD'!M:M,'PP PRD'!C:C,'PP JOB CARD PRD'!B151)</f>
        <v>116.72999999999999</v>
      </c>
      <c r="I151" s="10">
        <f>56.33+60.4</f>
        <v>116.72999999999999</v>
      </c>
      <c r="J151" s="5">
        <f t="shared" si="4"/>
        <v>0</v>
      </c>
      <c r="K151" s="8"/>
    </row>
    <row r="152" spans="1:11" ht="20.25" x14ac:dyDescent="0.5">
      <c r="A152" s="9">
        <v>45932</v>
      </c>
      <c r="B152" s="24" t="s">
        <v>2698</v>
      </c>
      <c r="C152" s="20" t="str" cm="1">
        <f t="array" ref="C152:G152">VLOOKUP(B152,'PP PRD'!C:R,{3,5,6,4,8},0)</f>
        <v>Naseer Sab Chinot</v>
      </c>
      <c r="D152" s="22">
        <v>18</v>
      </c>
      <c r="E152" s="22" t="str">
        <v>7-7.5</v>
      </c>
      <c r="F152" s="22" t="str">
        <v>PP</v>
      </c>
      <c r="G152" s="22">
        <v>100</v>
      </c>
      <c r="H152" s="6">
        <f>SUMIFS('PP PRD'!M:M,'PP PRD'!C:C,'PP JOB CARD PRD'!B152)</f>
        <v>114.33000000000001</v>
      </c>
      <c r="I152" s="10">
        <f>58.78+55.63</f>
        <v>114.41</v>
      </c>
      <c r="J152" s="5">
        <f t="shared" si="4"/>
        <v>-7.9999999999984084E-2</v>
      </c>
      <c r="K152" s="8"/>
    </row>
    <row r="153" spans="1:11" ht="20.25" x14ac:dyDescent="0.5">
      <c r="A153" s="9">
        <v>45932</v>
      </c>
      <c r="B153" s="24" t="s">
        <v>2706</v>
      </c>
      <c r="C153" s="20" t="str" cm="1">
        <f t="array" ref="C153:G153">VLOOKUP(B153,'PP PRD'!C:R,{3,5,6,4,8},0)</f>
        <v>سٹاک</v>
      </c>
      <c r="D153" s="22">
        <v>18</v>
      </c>
      <c r="E153" s="22">
        <v>5</v>
      </c>
      <c r="F153" s="22" t="str">
        <v>PP</v>
      </c>
      <c r="G153" s="22">
        <v>500</v>
      </c>
      <c r="H153" s="6">
        <f>SUMIFS('PP PRD'!M:M,'PP PRD'!C:C,'PP JOB CARD PRD'!B153)</f>
        <v>1155.8499999999999</v>
      </c>
      <c r="I153" s="10">
        <f>48.72+49.54+45.25+48.44+49.79+55.14+50.97+62.41+52.91+29.92+50.7+50.62+34.65</f>
        <v>629.05999999999995</v>
      </c>
      <c r="J153" s="5">
        <f t="shared" si="4"/>
        <v>526.79</v>
      </c>
      <c r="K153" s="8"/>
    </row>
    <row r="154" spans="1:11" ht="20.25" x14ac:dyDescent="0.5">
      <c r="A154" s="9">
        <v>45932</v>
      </c>
      <c r="B154" s="24" t="s">
        <v>2705</v>
      </c>
      <c r="C154" s="20" t="str" cm="1">
        <f t="array" ref="C154:G154">VLOOKUP(B154,'PP PRD'!C:R,{3,5,6,4,8},0)</f>
        <v>لیاقت -لنڈا بازار</v>
      </c>
      <c r="D154" s="22">
        <v>13</v>
      </c>
      <c r="E154" s="22">
        <v>7</v>
      </c>
      <c r="F154" s="22" t="str">
        <v>PP</v>
      </c>
      <c r="G154" s="22">
        <v>50</v>
      </c>
      <c r="H154" s="6">
        <f>SUMIFS('PP PRD'!M:M,'PP PRD'!C:C,'PP JOB CARD PRD'!B154)</f>
        <v>58.79</v>
      </c>
      <c r="I154" s="10">
        <f>26.98+31.81</f>
        <v>58.79</v>
      </c>
      <c r="J154" s="5">
        <f t="shared" si="4"/>
        <v>0</v>
      </c>
      <c r="K154" s="8"/>
    </row>
    <row r="155" spans="1:11" ht="20.25" x14ac:dyDescent="0.5">
      <c r="A155" s="9">
        <v>45932</v>
      </c>
      <c r="B155" s="24" t="s">
        <v>2707</v>
      </c>
      <c r="C155" s="20" t="str" cm="1">
        <f t="array" ref="C155:G155">VLOOKUP(B155,'PP PRD'!C:R,{3,5,6,4,8},0)</f>
        <v>Sabir Plastic Shahdara Co Nazar Qamar Plastic</v>
      </c>
      <c r="D155" s="22">
        <v>22</v>
      </c>
      <c r="E155" s="22" t="str">
        <v>5-5.5</v>
      </c>
      <c r="F155" s="22" t="str">
        <v>PP</v>
      </c>
      <c r="G155" s="22">
        <v>200</v>
      </c>
      <c r="H155" s="6">
        <f>SUMIFS('PP PRD'!M:M,'PP PRD'!C:C,'PP JOB CARD PRD'!B155)</f>
        <v>234.20999999999998</v>
      </c>
      <c r="I155" s="10">
        <f>59.7+71.63+56.97+45.91</f>
        <v>234.20999999999998</v>
      </c>
      <c r="J155" s="5">
        <f t="shared" si="4"/>
        <v>0</v>
      </c>
      <c r="K155" s="8"/>
    </row>
    <row r="156" spans="1:11" ht="20.25" x14ac:dyDescent="0.5">
      <c r="A156" s="9">
        <v>45932</v>
      </c>
      <c r="B156" s="24" t="s">
        <v>2704</v>
      </c>
      <c r="C156" s="20" t="str" cm="1">
        <f t="array" ref="C156:G156">VLOOKUP(B156,'PP PRD'!C:R,{3,5,6,4,8},0)</f>
        <v>جیلانی پولی سٹاک</v>
      </c>
      <c r="D156" s="22">
        <v>13</v>
      </c>
      <c r="E156" s="22">
        <v>5</v>
      </c>
      <c r="F156" s="22" t="str">
        <v>PP</v>
      </c>
      <c r="G156" s="22">
        <v>500</v>
      </c>
      <c r="H156" s="6">
        <f>SUMIFS('PP PRD'!M:M,'PP PRD'!C:C,'PP JOB CARD PRD'!B156)</f>
        <v>602.95000000000005</v>
      </c>
      <c r="I156" s="10">
        <f>50.79+48+50.29+57.2+35.65+34.47+63.71+52.41+17.37+53.55+52.21+26.41</f>
        <v>542.05999999999995</v>
      </c>
      <c r="J156" s="5">
        <f t="shared" si="4"/>
        <v>60.8900000000001</v>
      </c>
      <c r="K156" s="8"/>
    </row>
    <row r="157" spans="1:11" ht="20.25" x14ac:dyDescent="0.5">
      <c r="A157" s="9">
        <v>45933</v>
      </c>
      <c r="B157" s="24" t="s">
        <v>7409</v>
      </c>
      <c r="C157" s="20" t="str" cm="1">
        <f t="array" ref="C157:G157">VLOOKUP(B157,'PP PRD'!C:R,{3,5,6,4,8},0)</f>
        <v>العمر پلاسٹک گوجرانوالہ</v>
      </c>
      <c r="D157" s="22">
        <v>16</v>
      </c>
      <c r="E157" s="22">
        <v>6</v>
      </c>
      <c r="F157" s="22" t="str">
        <v>PP</v>
      </c>
      <c r="G157" s="22">
        <v>1000</v>
      </c>
      <c r="H157" s="6">
        <f>SUMIFS('PP PRD'!M:M,'PP PRD'!C:C,'PP JOB CARD PRD'!B157)</f>
        <v>805.3</v>
      </c>
      <c r="I157" s="10">
        <f>50.66+50.17+36.75+46.55+45.66+40.72+49.83+45.29+43.91+53.58+47.31+44.99+50.81+52.367+57.84+50</f>
        <v>766.43700000000001</v>
      </c>
      <c r="J157" s="5">
        <f t="shared" si="4"/>
        <v>38.862999999999943</v>
      </c>
      <c r="K157" s="8"/>
    </row>
    <row r="158" spans="1:11" ht="20.25" x14ac:dyDescent="0.5">
      <c r="A158" s="9">
        <v>45933</v>
      </c>
      <c r="B158" s="24" t="s">
        <v>7411</v>
      </c>
      <c r="C158" s="20" t="str" cm="1">
        <f t="array" ref="C158:G158">VLOOKUP(B158,'PP PRD'!C:R,{3,5,6,4,8},0)</f>
        <v>امارات پلاسٹک چونگ</v>
      </c>
      <c r="D158" s="22">
        <v>12</v>
      </c>
      <c r="E158" s="22">
        <v>4</v>
      </c>
      <c r="F158" s="22" t="str">
        <v>PP</v>
      </c>
      <c r="G158" s="22">
        <v>300</v>
      </c>
      <c r="H158" s="6">
        <f>SUMIFS('PP PRD'!M:M,'PP PRD'!C:C,'PP JOB CARD PRD'!B158)</f>
        <v>308.62</v>
      </c>
      <c r="I158" s="10">
        <f>33.01+60.07+33.06+58.85+32.07+60.88+30.68</f>
        <v>308.62</v>
      </c>
      <c r="J158" s="5">
        <f t="shared" si="4"/>
        <v>0</v>
      </c>
      <c r="K158" s="8"/>
    </row>
    <row r="159" spans="1:11" ht="20.25" x14ac:dyDescent="0.5">
      <c r="A159" s="9">
        <v>45933</v>
      </c>
      <c r="B159" s="24" t="s">
        <v>2694</v>
      </c>
      <c r="C159" s="20" t="str" cm="1">
        <f t="array" ref="C159:G159">VLOOKUP(B159,'PP PRD'!C:R,{3,5,6,4,8},0)</f>
        <v>سٹاک</v>
      </c>
      <c r="D159" s="22">
        <v>2</v>
      </c>
      <c r="E159" s="22" t="str">
        <v>5.5-6</v>
      </c>
      <c r="F159" s="22" t="str">
        <v>PP</v>
      </c>
      <c r="G159" s="22">
        <v>500</v>
      </c>
      <c r="H159" s="6">
        <f>SUMIFS('PP PRD'!M:M,'PP PRD'!C:C,'PP JOB CARD PRD'!B159)</f>
        <v>168.54000000000002</v>
      </c>
      <c r="I159" s="10">
        <f>9.27+9.81+7.71+5+9.59+10.42+9.18+10.2+11.5+12.08+9.92+9.99+11.18+10.93+9.76</f>
        <v>146.54</v>
      </c>
      <c r="J159" s="5">
        <f t="shared" si="4"/>
        <v>22.000000000000028</v>
      </c>
      <c r="K159" s="8"/>
    </row>
    <row r="160" spans="1:11" ht="20.25" x14ac:dyDescent="0.5">
      <c r="A160" s="9">
        <v>45933</v>
      </c>
      <c r="B160" s="24" t="s">
        <v>2666</v>
      </c>
      <c r="C160" s="20" t="str" cm="1">
        <f t="array" ref="C160:G160">VLOOKUP(B160,'PP PRD'!C:R,{3,5,6,4,8},0)</f>
        <v>سٹاک</v>
      </c>
      <c r="D160" s="22">
        <v>12</v>
      </c>
      <c r="E160" s="22">
        <v>5</v>
      </c>
      <c r="F160" s="22" t="str">
        <v>PP</v>
      </c>
      <c r="G160" s="22">
        <v>1000</v>
      </c>
      <c r="H160" s="6">
        <f>SUMIFS('PP PRD'!M:M,'PP PRD'!C:C,'PP JOB CARD PRD'!B160)</f>
        <v>1068.0500000000002</v>
      </c>
      <c r="I160" s="10">
        <f>46.96+48.15+26.27+51.1+52.32+52.62+38.06+51+36.96+44.66+48.49+50.95+48+41.8+53.94+39.47+50.17+31.39+49.18+56.57+54.99</f>
        <v>973.05</v>
      </c>
      <c r="J160" s="5">
        <f t="shared" si="4"/>
        <v>95.000000000000227</v>
      </c>
      <c r="K160" s="8"/>
    </row>
    <row r="161" spans="1:11" ht="20.25" x14ac:dyDescent="0.5">
      <c r="A161" s="9">
        <v>45936</v>
      </c>
      <c r="B161" s="24" t="s">
        <v>7447</v>
      </c>
      <c r="C161" s="20" t="str" cm="1">
        <f t="array" ref="C161:G161">VLOOKUP(B161,'PP PRD'!C:R,{3,5,6,4,8},0)</f>
        <v>Jilani Poly Stock</v>
      </c>
      <c r="D161" s="22">
        <v>18</v>
      </c>
      <c r="E161" s="22" t="str">
        <v>5-5.5</v>
      </c>
      <c r="F161" s="22" t="str">
        <v>PP</v>
      </c>
      <c r="G161" s="22">
        <v>1000</v>
      </c>
      <c r="H161" s="6">
        <f>SUMIFS('PP PRD'!M:M,'PP PRD'!C:C,'PP JOB CARD PRD'!B161)</f>
        <v>976.5</v>
      </c>
      <c r="I161" s="10">
        <f>42.45+56.46+58.62+65.02+62.51+60.29+59.13+56.63+36.93+57.73+45.63+44.9+55.88+67.51+73.26+61.1+64.02+53.31</f>
        <v>1021.3799999999999</v>
      </c>
      <c r="J161" s="5">
        <f t="shared" si="4"/>
        <v>-44.879999999999882</v>
      </c>
      <c r="K161" s="8"/>
    </row>
    <row r="162" spans="1:11" ht="20.25" x14ac:dyDescent="0.5">
      <c r="A162" s="9">
        <v>45936</v>
      </c>
      <c r="B162" s="24" t="s">
        <v>7432</v>
      </c>
      <c r="C162" s="20" t="str" cm="1">
        <f t="array" ref="C162:G162">VLOOKUP(B162,'PP PRD'!C:R,{3,5,6,4,8},0)</f>
        <v>ایم بلال وحدت روڈ</v>
      </c>
      <c r="D162" s="22">
        <v>17</v>
      </c>
      <c r="E162" s="22" t="str">
        <v>8.5-9</v>
      </c>
      <c r="F162" s="22" t="str">
        <v>PP</v>
      </c>
      <c r="G162" s="22">
        <v>325</v>
      </c>
      <c r="H162" s="6">
        <f>SUMIFS('PP PRD'!M:M,'PP PRD'!C:C,'PP JOB CARD PRD'!B162)</f>
        <v>358.82999999999993</v>
      </c>
      <c r="I162" s="10">
        <f>50.77+53.56+49.36+55.23+60.72+37.78+51.41</f>
        <v>358.82999999999993</v>
      </c>
      <c r="J162" s="5">
        <f t="shared" ref="J162:J191" si="5">+H162-I162</f>
        <v>0</v>
      </c>
      <c r="K162" s="8"/>
    </row>
    <row r="163" spans="1:11" ht="20.25" x14ac:dyDescent="0.5">
      <c r="A163" s="9">
        <v>45936</v>
      </c>
      <c r="B163" s="24" t="s">
        <v>7434</v>
      </c>
      <c r="C163" s="20" t="str" cm="1">
        <f t="array" ref="C163:G163">VLOOKUP(B163,'PP PRD'!C:R,{3,5,6,4,8},0)</f>
        <v>سٹاک</v>
      </c>
      <c r="D163" s="22">
        <v>8</v>
      </c>
      <c r="E163" s="22">
        <v>5</v>
      </c>
      <c r="F163" s="22" t="str">
        <v>PP</v>
      </c>
      <c r="G163" s="22">
        <v>1000</v>
      </c>
      <c r="H163" s="6">
        <f>SUMIFS('PP PRD'!M:M,'PP PRD'!C:C,'PP JOB CARD PRD'!B163)</f>
        <v>1018.27</v>
      </c>
      <c r="I163" s="10">
        <f>880+36.16+37.83+35.65+13.29</f>
        <v>1002.93</v>
      </c>
      <c r="J163" s="5">
        <f t="shared" si="5"/>
        <v>15.340000000000032</v>
      </c>
      <c r="K163" s="8"/>
    </row>
    <row r="164" spans="1:11" ht="20.25" x14ac:dyDescent="0.5">
      <c r="A164" s="9">
        <v>45938</v>
      </c>
      <c r="B164" s="24" t="s">
        <v>7449</v>
      </c>
      <c r="C164" s="20" t="str" cm="1">
        <f t="array" ref="C164:G164">VLOOKUP(B164,'PP PRD'!C:R,{3,5,6,4,8},0)</f>
        <v>سٹاک</v>
      </c>
      <c r="D164" s="22">
        <v>4</v>
      </c>
      <c r="E164" s="22" t="str">
        <v>5-5.5</v>
      </c>
      <c r="F164" s="22" t="str">
        <v>PP</v>
      </c>
      <c r="G164" s="22">
        <v>500</v>
      </c>
      <c r="H164" s="6">
        <f>SUMIFS('PP PRD'!M:M,'PP PRD'!C:C,'PP JOB CARD PRD'!B164)</f>
        <v>691.62000000000012</v>
      </c>
      <c r="I164" s="10">
        <f>416+11.62+10.18+11.33+11.77+17.27+15.25+11.87+15.96+13.38</f>
        <v>534.63</v>
      </c>
      <c r="J164" s="5">
        <f t="shared" si="5"/>
        <v>156.99000000000012</v>
      </c>
      <c r="K164" s="8"/>
    </row>
    <row r="165" spans="1:11" ht="20.25" x14ac:dyDescent="0.5">
      <c r="A165" s="9">
        <v>45938</v>
      </c>
      <c r="B165" s="24" t="s">
        <v>7591</v>
      </c>
      <c r="C165" s="20" t="str" cm="1">
        <f t="array" ref="C165:G165">VLOOKUP(B165,'PP PRD'!C:R,{3,5,6,4,8},0)</f>
        <v>شمائل پلاسٹک بھکر</v>
      </c>
      <c r="D165" s="22" t="str">
        <v>12</v>
      </c>
      <c r="E165" s="22">
        <v>4.5</v>
      </c>
      <c r="F165" s="22" t="str">
        <v>PP</v>
      </c>
      <c r="G165" s="22">
        <v>100</v>
      </c>
      <c r="H165" s="6">
        <f>SUMIFS('PP PRD'!M:M,'PP PRD'!C:C,'PP JOB CARD PRD'!B165)</f>
        <v>109.61</v>
      </c>
      <c r="I165" s="10">
        <f>22.5+26.43+30.92+29.76</f>
        <v>109.61</v>
      </c>
      <c r="J165" s="5">
        <f t="shared" si="5"/>
        <v>0</v>
      </c>
      <c r="K165" s="8"/>
    </row>
    <row r="166" spans="1:11" ht="20.25" x14ac:dyDescent="0.5">
      <c r="A166" s="9">
        <v>45938</v>
      </c>
      <c r="B166" s="24" t="s">
        <v>7588</v>
      </c>
      <c r="C166" s="20" t="str" cm="1">
        <f t="array" ref="C166:G166">VLOOKUP(B166,'PP PRD'!C:R,{3,5,6,4,8},0)</f>
        <v>سٹاک</v>
      </c>
      <c r="D166" s="22">
        <v>12</v>
      </c>
      <c r="E166" s="22">
        <v>5</v>
      </c>
      <c r="F166" s="22" t="str">
        <v>PP</v>
      </c>
      <c r="G166" s="22">
        <v>500</v>
      </c>
      <c r="H166" s="6">
        <f>SUMIFS('PP PRD'!M:M,'PP PRD'!C:C,'PP JOB CARD PRD'!B166)</f>
        <v>525.29999999999995</v>
      </c>
      <c r="I166" s="10">
        <f>31.93+49.19+53+45.06+38.61+50.08+59.61+52.81+56.36+58.01+30.64</f>
        <v>525.30000000000007</v>
      </c>
      <c r="J166" s="5">
        <f t="shared" si="5"/>
        <v>0</v>
      </c>
      <c r="K166" s="8"/>
    </row>
    <row r="167" spans="1:11" ht="20.25" x14ac:dyDescent="0.5">
      <c r="A167" s="9">
        <v>45938</v>
      </c>
      <c r="B167" s="24" t="s">
        <v>7451</v>
      </c>
      <c r="C167" s="20" t="str" cm="1">
        <f t="array" ref="C167:G167">VLOOKUP(B167,'PP PRD'!C:R,{3,5,6,4,8},0)</f>
        <v>سٹاک</v>
      </c>
      <c r="D167" s="22">
        <v>9</v>
      </c>
      <c r="E167" s="22" t="str">
        <v>5-5.5</v>
      </c>
      <c r="F167" s="22" t="str">
        <v>PP</v>
      </c>
      <c r="G167" s="22">
        <v>1000</v>
      </c>
      <c r="H167" s="6">
        <f>SUMIFS('PP PRD'!M:M,'PP PRD'!C:C,'PP JOB CARD PRD'!B167)</f>
        <v>1003.82</v>
      </c>
      <c r="I167" s="10">
        <f>45.94+43.55+49.29+41.64+45.1+45.62+45.1+32.33+40.79+19.08+36.58+32.72+31.28+36.15+36.1+38.18+31.66+34.8+36.19+36.96+37.67+37.79+37.47+38.79+37.37+35.92+19.75</f>
        <v>1003.8199999999998</v>
      </c>
      <c r="J167" s="5">
        <f t="shared" si="5"/>
        <v>0</v>
      </c>
      <c r="K167" s="8"/>
    </row>
    <row r="168" spans="1:11" ht="20.25" x14ac:dyDescent="0.5">
      <c r="A168" s="9">
        <v>45938</v>
      </c>
      <c r="B168" s="24" t="s">
        <v>7583</v>
      </c>
      <c r="C168" s="20" t="str" cm="1">
        <f t="array" ref="C168:G168">VLOOKUP(B168,'PP PRD'!C:R,{3,5,6,4,8},0)</f>
        <v>ارسلان پلاسٹک عمر صاحب C/O شاہزیب صاحب</v>
      </c>
      <c r="D168" s="22">
        <v>15</v>
      </c>
      <c r="E168" s="22">
        <v>5.5</v>
      </c>
      <c r="F168" s="22" t="str">
        <v>PP</v>
      </c>
      <c r="G168" s="22">
        <v>80</v>
      </c>
      <c r="H168" s="6">
        <f>SUMIFS('PP PRD'!M:M,'PP PRD'!C:C,'PP JOB CARD PRD'!B168)</f>
        <v>73.75</v>
      </c>
      <c r="I168" s="10">
        <f>39.78+33.97</f>
        <v>73.75</v>
      </c>
      <c r="J168" s="5">
        <f t="shared" si="5"/>
        <v>0</v>
      </c>
      <c r="K168" s="8"/>
    </row>
    <row r="169" spans="1:11" ht="20.25" x14ac:dyDescent="0.5">
      <c r="A169" s="9">
        <v>45938</v>
      </c>
      <c r="B169" s="24" t="s">
        <v>806</v>
      </c>
      <c r="C169" s="20" t="str" cm="1">
        <f t="array" ref="C169:G169">VLOOKUP(B169,'PP PRD'!C:R,{3,5,6,4,8},0)</f>
        <v>سٹاک</v>
      </c>
      <c r="D169" s="22">
        <v>10</v>
      </c>
      <c r="E169" s="22">
        <v>5</v>
      </c>
      <c r="F169" s="22" t="str">
        <v>PP</v>
      </c>
      <c r="G169" s="22">
        <v>1000</v>
      </c>
      <c r="H169" s="6">
        <f>SUMIFS('PP PRD'!M:M,'PP PRD'!C:C,'PP JOB CARD PRD'!B169)</f>
        <v>1044.6100000000001</v>
      </c>
      <c r="I169" s="10">
        <f>36.91+29.48+43.55+37.15+43.67+46.01+49.41+46.58+27.31+46.35+44+51.56+50.08+46.13+49.55+45.1+49.44+48.85+44.83+31.86+49.13+44.1+55.57</f>
        <v>1016.6200000000001</v>
      </c>
      <c r="J169" s="5">
        <f t="shared" si="5"/>
        <v>27.990000000000009</v>
      </c>
      <c r="K169" s="8"/>
    </row>
    <row r="170" spans="1:11" ht="20.25" x14ac:dyDescent="0.5">
      <c r="A170" s="9">
        <v>45938</v>
      </c>
      <c r="B170" s="24" t="s">
        <v>7580</v>
      </c>
      <c r="C170" s="20" t="str" cm="1">
        <f t="array" ref="C170:G170">VLOOKUP(B170,'PP PRD'!C:R,{3,5,6,4,8},0)</f>
        <v>ارسلان پلاسٹک عمر صاحب C/O شاہزیب صاحب</v>
      </c>
      <c r="D170" s="22">
        <v>16</v>
      </c>
      <c r="E170" s="22">
        <v>5.5</v>
      </c>
      <c r="F170" s="22" t="str">
        <v>PP</v>
      </c>
      <c r="G170" s="22">
        <v>80</v>
      </c>
      <c r="H170" s="6">
        <f>SUMIFS('PP PRD'!M:M,'PP PRD'!C:C,'PP JOB CARD PRD'!B170)</f>
        <v>90.98</v>
      </c>
      <c r="I170" s="10">
        <f>43.31+47.67</f>
        <v>90.98</v>
      </c>
      <c r="J170" s="5">
        <f t="shared" si="5"/>
        <v>0</v>
      </c>
      <c r="K170" s="8"/>
    </row>
    <row r="171" spans="1:11" ht="20.25" x14ac:dyDescent="0.5">
      <c r="A171" s="9">
        <v>45938</v>
      </c>
      <c r="B171" s="24" t="s">
        <v>7453</v>
      </c>
      <c r="C171" s="20" t="str" cm="1">
        <f t="array" ref="C171:G171">VLOOKUP(B171,'PP PRD'!C:R,{3,5,6,4,8},0)</f>
        <v>العمر پلاسٹک گوجرانوالہ</v>
      </c>
      <c r="D171" s="22">
        <v>20</v>
      </c>
      <c r="E171" s="22">
        <v>6</v>
      </c>
      <c r="F171" s="22" t="str">
        <v>PP</v>
      </c>
      <c r="G171" s="22">
        <v>500</v>
      </c>
      <c r="H171" s="6">
        <f>SUMIFS('PP PRD'!M:M,'PP PRD'!C:C,'PP JOB CARD PRD'!B171)</f>
        <v>522.84</v>
      </c>
      <c r="I171" s="10">
        <f>63.52+46.42+36.3+53.63+55.09+60.93+45.88+71.89+41.92+47.26</f>
        <v>522.84</v>
      </c>
      <c r="J171" s="5">
        <f t="shared" si="5"/>
        <v>0</v>
      </c>
      <c r="K171" s="8"/>
    </row>
    <row r="172" spans="1:11" ht="20.25" x14ac:dyDescent="0.5">
      <c r="A172" s="9">
        <v>45938</v>
      </c>
      <c r="B172" s="24" t="s">
        <v>7585</v>
      </c>
      <c r="C172" s="20" t="str" cm="1">
        <f t="array" ref="C172:G172">VLOOKUP(B172,'PP PRD'!C:R,{3,5,6,4,8},0)</f>
        <v>بلال صاحب اعظم مارکیٹ</v>
      </c>
      <c r="D172" s="22">
        <v>10</v>
      </c>
      <c r="E172" s="22">
        <v>8</v>
      </c>
      <c r="F172" s="22" t="str">
        <v>PP</v>
      </c>
      <c r="G172" s="22">
        <v>50</v>
      </c>
      <c r="H172" s="6">
        <f>SUMIFS('PP PRD'!M:M,'PP PRD'!C:C,'PP JOB CARD PRD'!B172)</f>
        <v>56.8</v>
      </c>
      <c r="I172" s="10">
        <f>26.24+30.56</f>
        <v>56.8</v>
      </c>
      <c r="J172" s="5">
        <f t="shared" si="5"/>
        <v>0</v>
      </c>
      <c r="K172" s="8"/>
    </row>
    <row r="173" spans="1:11" ht="20.25" x14ac:dyDescent="0.5">
      <c r="A173" s="9">
        <v>45938</v>
      </c>
      <c r="B173" s="24" t="s">
        <v>7450</v>
      </c>
      <c r="C173" s="20" t="str" cm="1">
        <f t="array" ref="C173:G173">VLOOKUP(B173,'PP PRD'!C:R,{3,5,6,4,8},0)</f>
        <v>خرم پلاسٹک لالہ موسہ</v>
      </c>
      <c r="D173" s="22">
        <v>5</v>
      </c>
      <c r="E173" s="22">
        <v>10</v>
      </c>
      <c r="F173" s="22" t="str">
        <v>PP</v>
      </c>
      <c r="G173" s="22">
        <v>100</v>
      </c>
      <c r="H173" s="6">
        <f>SUMIFS('PP PRD'!M:M,'PP PRD'!C:C,'PP JOB CARD PRD'!B173)</f>
        <v>105.73</v>
      </c>
      <c r="I173" s="10">
        <f>15.09+13.95+14.64+15.15+16.1+15.7</f>
        <v>90.63000000000001</v>
      </c>
      <c r="J173" s="5">
        <f t="shared" si="5"/>
        <v>15.099999999999994</v>
      </c>
      <c r="K173" s="8"/>
    </row>
    <row r="174" spans="1:11" ht="20.25" x14ac:dyDescent="0.5">
      <c r="A174" s="9">
        <v>45938</v>
      </c>
      <c r="B174" s="24" t="s">
        <v>2695</v>
      </c>
      <c r="C174" s="20" t="str" cm="1">
        <f t="array" ref="C174:G174">VLOOKUP(B174,'PP PRD'!C:R,{3,5,6,4,8},0)</f>
        <v>سٹاک</v>
      </c>
      <c r="D174" s="22">
        <v>4</v>
      </c>
      <c r="E174" s="22" t="str">
        <v>5-5.5</v>
      </c>
      <c r="F174" s="22" t="str">
        <v>PP</v>
      </c>
      <c r="G174" s="22">
        <v>1000</v>
      </c>
      <c r="H174" s="6">
        <f>SUMIFS('PP PRD'!M:M,'PP PRD'!C:C,'PP JOB CARD PRD'!B174)</f>
        <v>1024.97</v>
      </c>
      <c r="I174" s="10">
        <f>16*30+15*32+16*15</f>
        <v>1200</v>
      </c>
      <c r="J174" s="5">
        <f t="shared" si="5"/>
        <v>-175.02999999999997</v>
      </c>
      <c r="K174" s="8" t="s">
        <v>7696</v>
      </c>
    </row>
    <row r="175" spans="1:11" ht="20.25" x14ac:dyDescent="0.5">
      <c r="A175" s="9">
        <v>45941</v>
      </c>
      <c r="B175" s="24" t="s">
        <v>7597</v>
      </c>
      <c r="C175" s="20" t="str" cm="1">
        <f t="array" ref="C175:G175">VLOOKUP(B175,'PP PRD'!C:R,{3,5,6,4,8},0)</f>
        <v>ہیڈافس لاہور</v>
      </c>
      <c r="D175" s="22" t="str">
        <v>15</v>
      </c>
      <c r="E175" s="22">
        <v>7</v>
      </c>
      <c r="F175" s="22" t="str">
        <v>PP</v>
      </c>
      <c r="G175" s="22">
        <v>375</v>
      </c>
      <c r="H175" s="6">
        <f>SUMIFS('PP PRD'!M:M,'PP PRD'!C:C,'PP JOB CARD PRD'!B175)</f>
        <v>833.8599999999999</v>
      </c>
      <c r="I175" s="10">
        <f>47.47+47.48+50.35+57.22+45.74+50.81+54.88+46.58+53.98+52.84+53.23+55.98+56.13+55.6+55.81</f>
        <v>784.10000000000014</v>
      </c>
      <c r="J175" s="5">
        <f t="shared" si="5"/>
        <v>49.759999999999764</v>
      </c>
      <c r="K175" s="8"/>
    </row>
    <row r="176" spans="1:11" ht="20.25" x14ac:dyDescent="0.5">
      <c r="A176" s="9">
        <v>45941</v>
      </c>
      <c r="B176" s="24" t="s">
        <v>7594</v>
      </c>
      <c r="C176" s="20" t="str" cm="1">
        <f t="array" ref="C176:G176">VLOOKUP(B176,'PP PRD'!C:R,{3,5,6,4,8},0)</f>
        <v>ہیڈافس لاہور</v>
      </c>
      <c r="D176" s="22" t="str">
        <v>11</v>
      </c>
      <c r="E176" s="22">
        <v>7</v>
      </c>
      <c r="F176" s="22" t="str">
        <v>PP</v>
      </c>
      <c r="G176" s="22">
        <v>125</v>
      </c>
      <c r="H176" s="6">
        <f>SUMIFS('PP PRD'!M:M,'PP PRD'!C:C,'PP JOB CARD PRD'!B176)</f>
        <v>246.93</v>
      </c>
      <c r="I176" s="10">
        <f>27.87+47.44+53.32+40.35+45.46+32.49</f>
        <v>246.93</v>
      </c>
      <c r="J176" s="5">
        <f t="shared" si="5"/>
        <v>0</v>
      </c>
      <c r="K176" s="8"/>
    </row>
    <row r="177" spans="1:11" ht="20.25" x14ac:dyDescent="0.5">
      <c r="A177" s="9">
        <v>45941</v>
      </c>
      <c r="B177" s="24" t="s">
        <v>7711</v>
      </c>
      <c r="C177" s="20" t="str" cm="1">
        <f t="array" ref="C177:G177">VLOOKUP(B177,'PP PRD'!C:R,{3,5,6,4,8},0)</f>
        <v>ہیڈافس لاہور</v>
      </c>
      <c r="D177" s="22" t="str">
        <v>22</v>
      </c>
      <c r="E177" s="22">
        <v>4</v>
      </c>
      <c r="F177" s="22" t="str">
        <v>PP</v>
      </c>
      <c r="G177" s="22">
        <v>50</v>
      </c>
      <c r="H177" s="6">
        <f>SUMIFS('PP PRD'!M:M,'PP PRD'!C:C,'PP JOB CARD PRD'!B177)</f>
        <v>54.88</v>
      </c>
      <c r="I177" s="10">
        <v>54.88</v>
      </c>
      <c r="J177" s="5">
        <f t="shared" si="5"/>
        <v>0</v>
      </c>
      <c r="K177" s="8"/>
    </row>
    <row r="178" spans="1:11" ht="20.25" x14ac:dyDescent="0.5">
      <c r="A178" s="9">
        <v>45941</v>
      </c>
      <c r="B178" s="24" t="s">
        <v>7717</v>
      </c>
      <c r="C178" s="20" t="str" cm="1">
        <f t="array" ref="C178:G178">VLOOKUP(B178,'PP PRD'!C:R,{3,5,6,4,8},0)</f>
        <v>ہیڈافس لاہور</v>
      </c>
      <c r="D178" s="22" t="str">
        <v>17</v>
      </c>
      <c r="E178" s="22">
        <v>7</v>
      </c>
      <c r="F178" s="22" t="str">
        <v>PP</v>
      </c>
      <c r="G178" s="22">
        <v>375</v>
      </c>
      <c r="H178" s="6">
        <f>SUMIFS('PP PRD'!M:M,'PP PRD'!C:C,'PP JOB CARD PRD'!B178)</f>
        <v>964.09999999999991</v>
      </c>
      <c r="I178" s="10">
        <f>678+62.74+66.88+56.23+54.26+40.47</f>
        <v>958.58</v>
      </c>
      <c r="J178" s="5">
        <f t="shared" si="5"/>
        <v>5.5199999999998681</v>
      </c>
      <c r="K178" s="8"/>
    </row>
    <row r="179" spans="1:11" ht="20.25" x14ac:dyDescent="0.5">
      <c r="A179" s="9">
        <v>45941</v>
      </c>
      <c r="B179" s="24" t="s">
        <v>7579</v>
      </c>
      <c r="C179" s="20" t="str" cm="1">
        <f t="array" ref="C179:G179">VLOOKUP(B179,'PP PRD'!C:R,{3,5,6,4,8},0)</f>
        <v>سٹاک</v>
      </c>
      <c r="D179" s="22">
        <v>6</v>
      </c>
      <c r="E179" s="22">
        <v>5</v>
      </c>
      <c r="F179" s="22" t="str">
        <v>PP</v>
      </c>
      <c r="G179" s="22">
        <v>1000</v>
      </c>
      <c r="H179" s="6">
        <f>SUMIFS('PP PRD'!M:M,'PP PRD'!C:C,'PP JOB CARD PRD'!B179)</f>
        <v>1400.41</v>
      </c>
      <c r="I179" s="10">
        <f>1006+19.39</f>
        <v>1025.3900000000001</v>
      </c>
      <c r="J179" s="5">
        <f t="shared" si="5"/>
        <v>375.02</v>
      </c>
      <c r="K179" s="8"/>
    </row>
    <row r="180" spans="1:11" ht="20.25" x14ac:dyDescent="0.5">
      <c r="A180" s="9">
        <v>45941</v>
      </c>
      <c r="B180" s="24" t="s">
        <v>7735</v>
      </c>
      <c r="C180" s="20" t="str" cm="1">
        <f t="array" ref="C180:G180">VLOOKUP(B180,'PP PRD'!C:R,{3,5,6,4,8},0)</f>
        <v>ہیڈافس لاہور</v>
      </c>
      <c r="D180" s="22" t="str">
        <v>13</v>
      </c>
      <c r="E180" s="22">
        <v>7</v>
      </c>
      <c r="F180" s="22" t="str">
        <v>PP</v>
      </c>
      <c r="G180" s="22">
        <v>250</v>
      </c>
      <c r="H180" s="6">
        <f>SUMIFS('PP PRD'!M:M,'PP PRD'!C:C,'PP JOB CARD PRD'!B180)</f>
        <v>420.76</v>
      </c>
      <c r="I180" s="10">
        <f>49.46+54.27+54.48+55.24+48.47+49.81+55.5+49.93+53.53</f>
        <v>470.69000000000005</v>
      </c>
      <c r="J180" s="5">
        <f t="shared" si="5"/>
        <v>-49.930000000000064</v>
      </c>
      <c r="K180" s="8"/>
    </row>
    <row r="181" spans="1:11" ht="20.25" x14ac:dyDescent="0.5">
      <c r="A181" s="9">
        <v>45941</v>
      </c>
      <c r="B181" s="24" t="s">
        <v>7738</v>
      </c>
      <c r="C181" s="20" t="str" cm="1">
        <f t="array" ref="C181:G181">VLOOKUP(B181,'PP PRD'!C:R,{3,5,6,4,8},0)</f>
        <v>قاری اشرف گجرات</v>
      </c>
      <c r="D181" s="22" t="str">
        <v>14</v>
      </c>
      <c r="E181" s="22">
        <v>13</v>
      </c>
      <c r="F181" s="22" t="str">
        <v>PP</v>
      </c>
      <c r="G181" s="22">
        <v>100</v>
      </c>
      <c r="H181" s="6">
        <f>SUMIFS('PP PRD'!M:M,'PP PRD'!C:C,'PP JOB CARD PRD'!B181)</f>
        <v>119</v>
      </c>
      <c r="I181" s="10">
        <f>35.26+36.26+21.15+25.63</f>
        <v>118.29999999999998</v>
      </c>
      <c r="J181" s="5">
        <f t="shared" si="5"/>
        <v>0.70000000000001705</v>
      </c>
      <c r="K181" s="8"/>
    </row>
    <row r="182" spans="1:11" ht="20.25" x14ac:dyDescent="0.5">
      <c r="A182" s="9">
        <v>45941</v>
      </c>
      <c r="B182" s="24" t="s">
        <v>7408</v>
      </c>
      <c r="C182" s="20" t="str" cm="1">
        <f t="array" ref="C182:G182">VLOOKUP(B182,'PP PRD'!C:R,{3,5,6,4,8},0)</f>
        <v>سٹاک</v>
      </c>
      <c r="D182" s="22">
        <v>2.5</v>
      </c>
      <c r="E182" s="22" t="str">
        <v>5.5-6</v>
      </c>
      <c r="F182" s="22" t="str">
        <v>PP</v>
      </c>
      <c r="G182" s="22">
        <v>1000</v>
      </c>
      <c r="H182" s="6">
        <f>SUMIFS('PP PRD'!M:M,'PP PRD'!C:C,'PP JOB CARD PRD'!B182)</f>
        <v>1280.3600000000001</v>
      </c>
      <c r="I182" s="10">
        <f>11*33+11*13+11*14+11*14+11*14+11*31</f>
        <v>1309</v>
      </c>
      <c r="J182" s="5">
        <f t="shared" si="5"/>
        <v>-28.639999999999873</v>
      </c>
      <c r="K182" s="8"/>
    </row>
    <row r="183" spans="1:11" ht="20.25" x14ac:dyDescent="0.5">
      <c r="A183" s="9">
        <v>45944</v>
      </c>
      <c r="B183" s="24" t="s">
        <v>7999</v>
      </c>
      <c r="C183" s="20" t="str" cm="1">
        <f t="array" ref="C183:G183">VLOOKUP(B183,'PP PRD'!C:R,{3,5,6,4,8},0)</f>
        <v>محبت A لاہور</v>
      </c>
      <c r="D183" s="22" t="str">
        <v>10</v>
      </c>
      <c r="E183" s="22">
        <v>6</v>
      </c>
      <c r="F183" s="22" t="str">
        <v>PP</v>
      </c>
      <c r="G183" s="22">
        <v>300</v>
      </c>
      <c r="H183" s="6">
        <f>SUMIFS('PP PRD'!M:M,'PP PRD'!C:C,'PP JOB CARD PRD'!B183)</f>
        <v>311.71999999999997</v>
      </c>
      <c r="I183" s="10">
        <f>23.52+35.02+29.33+33.4+30.13+32.68+28.7+14.65+22.26+23.62</f>
        <v>273.31</v>
      </c>
      <c r="J183" s="5">
        <f t="shared" si="5"/>
        <v>38.409999999999968</v>
      </c>
      <c r="K183" s="8"/>
    </row>
    <row r="184" spans="1:11" ht="20.25" x14ac:dyDescent="0.5">
      <c r="A184" s="9">
        <v>45945</v>
      </c>
      <c r="B184" s="24" t="s">
        <v>7911</v>
      </c>
      <c r="C184" s="20" t="str" cm="1">
        <f t="array" ref="C184:G184">VLOOKUP(B184,'PP PRD'!C:R,{3,5,6,4,8},0)</f>
        <v>محبت A لاہور</v>
      </c>
      <c r="D184" s="22" t="str">
        <v>12</v>
      </c>
      <c r="E184" s="22">
        <v>6</v>
      </c>
      <c r="F184" s="22" t="str">
        <v>PP</v>
      </c>
      <c r="G184" s="22">
        <v>300</v>
      </c>
      <c r="H184" s="6">
        <f>SUMIFS('PP PRD'!M:M,'PP PRD'!C:C,'PP JOB CARD PRD'!B184)</f>
        <v>307.04000000000002</v>
      </c>
      <c r="I184" s="10">
        <f>49.42+42.46+23.15+40.76+48.59+60.93+41.73</f>
        <v>307.04000000000002</v>
      </c>
      <c r="J184" s="5">
        <f t="shared" si="5"/>
        <v>0</v>
      </c>
      <c r="K184" s="8"/>
    </row>
    <row r="185" spans="1:11" ht="20.25" x14ac:dyDescent="0.5">
      <c r="A185" s="9">
        <v>45946</v>
      </c>
      <c r="B185" s="24" t="s">
        <v>7896</v>
      </c>
      <c r="C185" s="20" t="str" cm="1">
        <f t="array" ref="C185:G185">VLOOKUP(B185,'PP PRD'!C:R,{3,5,6,4,8},0)</f>
        <v>سٹاک</v>
      </c>
      <c r="D185" s="22">
        <v>6</v>
      </c>
      <c r="E185" s="22">
        <v>5</v>
      </c>
      <c r="F185" s="22" t="str">
        <v>PP</v>
      </c>
      <c r="G185" s="22">
        <v>1000</v>
      </c>
      <c r="H185" s="6">
        <f>SUMIFS('PP PRD'!M:M,'PP PRD'!C:C,'PP JOB CARD PRD'!B185)</f>
        <v>1067.73</v>
      </c>
      <c r="I185" s="10">
        <f>812+29.16+25.47+29.18+29.35+29.91+28.9+33.57</f>
        <v>1017.54</v>
      </c>
      <c r="J185" s="5">
        <f t="shared" si="5"/>
        <v>50.190000000000055</v>
      </c>
      <c r="K185" s="8"/>
    </row>
    <row r="186" spans="1:11" ht="20.25" x14ac:dyDescent="0.5">
      <c r="A186" s="9">
        <v>45947</v>
      </c>
      <c r="B186" s="24" t="s">
        <v>7900</v>
      </c>
      <c r="C186" s="20" t="str" cm="1">
        <f t="array" ref="C186:G186">VLOOKUP(B186,'PP PRD'!C:R,{3,5,6,4,8},0)</f>
        <v>سٹاک</v>
      </c>
      <c r="D186" s="22">
        <v>12</v>
      </c>
      <c r="E186" s="22">
        <v>5</v>
      </c>
      <c r="F186" s="22" t="str">
        <v>PP</v>
      </c>
      <c r="G186" s="22">
        <v>1000</v>
      </c>
      <c r="H186" s="6">
        <f>SUMIFS('PP PRD'!M:M,'PP PRD'!C:C,'PP JOB CARD PRD'!B186)</f>
        <v>1147.6199999999999</v>
      </c>
      <c r="I186" s="10">
        <f>858+52.27+51.01+54.91+26.4</f>
        <v>1042.5899999999999</v>
      </c>
      <c r="J186" s="5">
        <f t="shared" si="5"/>
        <v>105.02999999999997</v>
      </c>
      <c r="K186" s="8"/>
    </row>
    <row r="187" spans="1:11" ht="20.25" x14ac:dyDescent="0.5">
      <c r="A187" s="9">
        <v>45948</v>
      </c>
      <c r="B187" s="24" t="s">
        <v>7908</v>
      </c>
      <c r="C187" s="20" t="str" cm="1">
        <f t="array" ref="C187:G187">VLOOKUP(B187,'PP PRD'!C:R,{3,5,6,4,8},0)</f>
        <v>Jilani Poly Stock</v>
      </c>
      <c r="D187" s="22">
        <v>28</v>
      </c>
      <c r="E187" s="22" t="str">
        <v>5-5.5</v>
      </c>
      <c r="F187" s="22" t="str">
        <v>PP</v>
      </c>
      <c r="G187" s="22">
        <v>1000</v>
      </c>
      <c r="H187" s="6">
        <f>SUMIFS('PP PRD'!M:M,'PP PRD'!C:C,'PP JOB CARD PRD'!B187)</f>
        <v>1064.26</v>
      </c>
      <c r="I187" s="10">
        <f>556+58.32+54.81+66.69+57.64+57.82+62.26+56.3+60.29</f>
        <v>1030.1300000000001</v>
      </c>
      <c r="J187" s="5">
        <f t="shared" si="5"/>
        <v>34.129999999999882</v>
      </c>
      <c r="K187" s="8"/>
    </row>
    <row r="188" spans="1:11" ht="20.25" x14ac:dyDescent="0.5">
      <c r="A188" s="9">
        <v>45951</v>
      </c>
      <c r="B188" s="24" t="s">
        <v>8014</v>
      </c>
      <c r="C188" s="20" t="str" cm="1">
        <f t="array" ref="C188:G188">VLOOKUP(B188,'PP PRD'!C:R,{3,5,6,4,8},0)</f>
        <v>سٹاک</v>
      </c>
      <c r="D188" s="22">
        <v>4</v>
      </c>
      <c r="E188" s="22" t="str">
        <v>5-5.5</v>
      </c>
      <c r="F188" s="22" t="str">
        <v>PP</v>
      </c>
      <c r="G188" s="22">
        <v>500</v>
      </c>
      <c r="H188" s="6">
        <f>SUMIFS('PP PRD'!M:M,'PP PRD'!C:C,'PP JOB CARD PRD'!B188)</f>
        <v>245.9</v>
      </c>
      <c r="I188" s="10">
        <f>11.83+12.57+12.95+12.24+14.22+12.31+13.31+12.49+13.11+12.57+14.52+15.12+13.15+14.31+13.08+14.36+13.19+13.87+15.37+13.41+14.76+15.72+13.51+17.19+16.2+17.06+16.23+14.62+15.34+14.7</f>
        <v>423.31000000000006</v>
      </c>
      <c r="J188" s="5">
        <f t="shared" si="5"/>
        <v>-177.41000000000005</v>
      </c>
      <c r="K188" s="8"/>
    </row>
    <row r="189" spans="1:11" ht="20.25" x14ac:dyDescent="0.5">
      <c r="A189" s="10"/>
      <c r="B189" s="24" t="s">
        <v>8039</v>
      </c>
      <c r="C189" s="20" t="str" cm="1">
        <f t="array" ref="C189:G189">VLOOKUP(B189,'PP PRD'!C:R,{3,5,6,4,8},0)</f>
        <v>فیصل پلاسٹک فیصل آباد</v>
      </c>
      <c r="D189" s="22">
        <v>8</v>
      </c>
      <c r="E189" s="22">
        <v>9</v>
      </c>
      <c r="F189" s="22" t="str">
        <v>PP</v>
      </c>
      <c r="G189" s="22">
        <v>250</v>
      </c>
      <c r="H189" s="6">
        <f>SUMIFS('PP PRD'!M:M,'PP PRD'!C:C,'PP JOB CARD PRD'!B189)</f>
        <v>291.07</v>
      </c>
      <c r="I189" s="10">
        <f>28.67+24.93+29.58+31.46+28.23+26.65+24.39+27.31+21.83+23.75</f>
        <v>266.8</v>
      </c>
      <c r="J189" s="5">
        <f t="shared" ref="J189:J215" si="6">+H189-I189</f>
        <v>24.269999999999982</v>
      </c>
      <c r="K189" s="8"/>
    </row>
    <row r="190" spans="1:11" ht="20.25" x14ac:dyDescent="0.5">
      <c r="A190" s="10"/>
      <c r="B190" s="24"/>
      <c r="C190" s="20" t="e" cm="1">
        <f t="array" ref="C190">VLOOKUP(B190,'PP PRD'!C:R,{3,5,6,4,8},0)</f>
        <v>#N/A</v>
      </c>
      <c r="D190" s="22"/>
      <c r="E190" s="22"/>
      <c r="F190" s="22"/>
      <c r="G190" s="22"/>
      <c r="H190" s="6">
        <f>SUMIFS('PP PRD'!M:M,'PP PRD'!C:C,'PP JOB CARD PRD'!B190)</f>
        <v>0</v>
      </c>
      <c r="I190" s="10"/>
      <c r="J190" s="5">
        <f t="shared" si="6"/>
        <v>0</v>
      </c>
      <c r="K190" s="8"/>
    </row>
    <row r="191" spans="1:11" ht="20.25" x14ac:dyDescent="0.5">
      <c r="A191" s="10"/>
      <c r="B191" s="24"/>
      <c r="C191" s="20" t="e" cm="1">
        <f t="array" ref="C191">VLOOKUP(B191,'PP PRD'!C:R,{3,5,6,4,8},0)</f>
        <v>#N/A</v>
      </c>
      <c r="D191" s="22"/>
      <c r="E191" s="22"/>
      <c r="F191" s="22"/>
      <c r="G191" s="22"/>
      <c r="H191" s="6">
        <f>SUMIFS('PP PRD'!M:M,'PP PRD'!C:C,'PP JOB CARD PRD'!B191)</f>
        <v>0</v>
      </c>
      <c r="I191" s="10"/>
      <c r="J191" s="5">
        <f t="shared" si="6"/>
        <v>0</v>
      </c>
      <c r="K191" s="8"/>
    </row>
    <row r="192" spans="1:11" ht="20.25" x14ac:dyDescent="0.5">
      <c r="A192" s="10"/>
      <c r="B192" s="24"/>
      <c r="C192" s="20" t="e" cm="1">
        <f t="array" ref="C192">VLOOKUP(B192,'PP PRD'!C:R,{3,5,6,4,8},0)</f>
        <v>#N/A</v>
      </c>
      <c r="D192" s="22"/>
      <c r="E192" s="22"/>
      <c r="F192" s="22"/>
      <c r="G192" s="22"/>
      <c r="H192" s="6">
        <f>SUMIFS('PP PRD'!M:M,'PP PRD'!C:C,'PP JOB CARD PRD'!B192)</f>
        <v>0</v>
      </c>
      <c r="I192" s="10"/>
      <c r="J192" s="5">
        <f t="shared" si="6"/>
        <v>0</v>
      </c>
      <c r="K192" s="8"/>
    </row>
    <row r="193" spans="1:11" ht="20.25" x14ac:dyDescent="0.5">
      <c r="A193" s="10"/>
      <c r="B193" s="24"/>
      <c r="C193" s="20" t="e" cm="1">
        <f t="array" ref="C193">VLOOKUP(B193,'PP PRD'!C:R,{3,5,6,4,8},0)</f>
        <v>#N/A</v>
      </c>
      <c r="D193" s="22"/>
      <c r="E193" s="22"/>
      <c r="F193" s="22"/>
      <c r="G193" s="22"/>
      <c r="H193" s="6">
        <f>SUMIFS('PP PRD'!M:M,'PP PRD'!C:C,'PP JOB CARD PRD'!B193)</f>
        <v>0</v>
      </c>
      <c r="I193" s="10"/>
      <c r="J193" s="5">
        <f t="shared" si="6"/>
        <v>0</v>
      </c>
      <c r="K193" s="8"/>
    </row>
    <row r="194" spans="1:11" ht="20.25" x14ac:dyDescent="0.5">
      <c r="A194" s="10"/>
      <c r="B194" s="24"/>
      <c r="C194" s="20" t="e" cm="1">
        <f t="array" ref="C194">VLOOKUP(B194,'PP PRD'!C:R,{3,5,6,4,8},0)</f>
        <v>#N/A</v>
      </c>
      <c r="D194" s="22"/>
      <c r="E194" s="22"/>
      <c r="F194" s="22"/>
      <c r="G194" s="22"/>
      <c r="H194" s="6">
        <f>SUMIFS('PP PRD'!M:M,'PP PRD'!C:C,'PP JOB CARD PRD'!B194)</f>
        <v>0</v>
      </c>
      <c r="I194" s="10"/>
      <c r="J194" s="5">
        <f t="shared" si="6"/>
        <v>0</v>
      </c>
      <c r="K194" s="8"/>
    </row>
    <row r="195" spans="1:11" ht="20.25" x14ac:dyDescent="0.5">
      <c r="A195" s="10"/>
      <c r="B195" s="24"/>
      <c r="C195" s="20" t="e" cm="1">
        <f t="array" ref="C195">VLOOKUP(B195,'PP PRD'!C:R,{3,5,6,4,8},0)</f>
        <v>#N/A</v>
      </c>
      <c r="D195" s="22"/>
      <c r="E195" s="22"/>
      <c r="F195" s="22"/>
      <c r="G195" s="22"/>
      <c r="H195" s="6">
        <f>SUMIFS('PP PRD'!M:M,'PP PRD'!C:C,'PP JOB CARD PRD'!B195)</f>
        <v>0</v>
      </c>
      <c r="I195" s="10"/>
      <c r="J195" s="5">
        <f t="shared" si="6"/>
        <v>0</v>
      </c>
      <c r="K195" s="8"/>
    </row>
    <row r="196" spans="1:11" ht="20.25" x14ac:dyDescent="0.5">
      <c r="A196" s="10"/>
      <c r="B196" s="24"/>
      <c r="C196" s="20" t="e" cm="1">
        <f t="array" ref="C196">VLOOKUP(B196,'PP PRD'!C:R,{3,5,6,4,8},0)</f>
        <v>#N/A</v>
      </c>
      <c r="D196" s="22"/>
      <c r="E196" s="22"/>
      <c r="F196" s="22"/>
      <c r="G196" s="22"/>
      <c r="H196" s="6">
        <f>SUMIFS('PP PRD'!M:M,'PP PRD'!C:C,'PP JOB CARD PRD'!B196)</f>
        <v>0</v>
      </c>
      <c r="I196" s="10"/>
      <c r="J196" s="5">
        <f t="shared" si="6"/>
        <v>0</v>
      </c>
      <c r="K196" s="8"/>
    </row>
    <row r="197" spans="1:11" ht="20.25" x14ac:dyDescent="0.5">
      <c r="A197" s="10"/>
      <c r="B197" s="24"/>
      <c r="C197" s="20" t="e" cm="1">
        <f t="array" ref="C197">VLOOKUP(B197,'PP PRD'!C:R,{3,5,6,4,8},0)</f>
        <v>#N/A</v>
      </c>
      <c r="D197" s="22"/>
      <c r="E197" s="22"/>
      <c r="F197" s="22"/>
      <c r="G197" s="22"/>
      <c r="H197" s="6">
        <f>SUMIFS('PP PRD'!M:M,'PP PRD'!C:C,'PP JOB CARD PRD'!B197)</f>
        <v>0</v>
      </c>
      <c r="I197" s="10"/>
      <c r="J197" s="5">
        <f t="shared" si="6"/>
        <v>0</v>
      </c>
      <c r="K197" s="8"/>
    </row>
    <row r="198" spans="1:11" ht="20.25" x14ac:dyDescent="0.5">
      <c r="A198" s="10"/>
      <c r="B198" s="24"/>
      <c r="C198" s="20" t="e" cm="1">
        <f t="array" ref="C198">VLOOKUP(B198,'PP PRD'!C:R,{3,5,6,4,8},0)</f>
        <v>#N/A</v>
      </c>
      <c r="D198" s="22"/>
      <c r="E198" s="22"/>
      <c r="F198" s="22"/>
      <c r="G198" s="22"/>
      <c r="H198" s="6">
        <f>SUMIFS('PP PRD'!M:M,'PP PRD'!C:C,'PP JOB CARD PRD'!B198)</f>
        <v>0</v>
      </c>
      <c r="I198" s="10"/>
      <c r="J198" s="5">
        <f t="shared" si="6"/>
        <v>0</v>
      </c>
      <c r="K198" s="8"/>
    </row>
    <row r="199" spans="1:11" ht="20.25" x14ac:dyDescent="0.5">
      <c r="A199" s="10"/>
      <c r="B199" s="24"/>
      <c r="C199" s="20" t="e" cm="1">
        <f t="array" ref="C199">VLOOKUP(B199,'PP PRD'!C:R,{3,5,6,4,8},0)</f>
        <v>#N/A</v>
      </c>
      <c r="D199" s="22"/>
      <c r="E199" s="22"/>
      <c r="F199" s="22"/>
      <c r="G199" s="22"/>
      <c r="H199" s="6">
        <f>SUMIFS('PP PRD'!M:M,'PP PRD'!C:C,'PP JOB CARD PRD'!B199)</f>
        <v>0</v>
      </c>
      <c r="I199" s="10"/>
      <c r="J199" s="5">
        <f t="shared" si="6"/>
        <v>0</v>
      </c>
      <c r="K199" s="8"/>
    </row>
    <row r="200" spans="1:11" ht="20.25" x14ac:dyDescent="0.5">
      <c r="A200" s="10"/>
      <c r="B200" s="24"/>
      <c r="C200" s="20" t="e" cm="1">
        <f t="array" ref="C200">VLOOKUP(B200,'PP PRD'!C:R,{3,5,6,4,8},0)</f>
        <v>#N/A</v>
      </c>
      <c r="D200" s="22"/>
      <c r="E200" s="22"/>
      <c r="F200" s="22"/>
      <c r="G200" s="22"/>
      <c r="H200" s="6">
        <f>SUMIFS('PP PRD'!M:M,'PP PRD'!C:C,'PP JOB CARD PRD'!B200)</f>
        <v>0</v>
      </c>
      <c r="I200" s="10"/>
      <c r="J200" s="5">
        <f t="shared" si="6"/>
        <v>0</v>
      </c>
      <c r="K200" s="8"/>
    </row>
    <row r="201" spans="1:11" ht="20.25" x14ac:dyDescent="0.5">
      <c r="A201" s="10"/>
      <c r="B201" s="24"/>
      <c r="C201" s="20" t="e" cm="1">
        <f t="array" ref="C201">VLOOKUP(B201,'PP PRD'!C:R,{3,5,6,4,8},0)</f>
        <v>#N/A</v>
      </c>
      <c r="D201" s="22"/>
      <c r="E201" s="22"/>
      <c r="F201" s="22"/>
      <c r="G201" s="22"/>
      <c r="H201" s="6">
        <f>SUMIFS('PP PRD'!M:M,'PP PRD'!C:C,'PP JOB CARD PRD'!B201)</f>
        <v>0</v>
      </c>
      <c r="I201" s="10"/>
      <c r="J201" s="5">
        <f t="shared" si="6"/>
        <v>0</v>
      </c>
      <c r="K201" s="8"/>
    </row>
    <row r="202" spans="1:11" ht="20.25" x14ac:dyDescent="0.5">
      <c r="A202" s="10"/>
      <c r="B202" s="24"/>
      <c r="C202" s="20" t="e" cm="1">
        <f t="array" ref="C202">VLOOKUP(B202,'PP PRD'!C:R,{3,5,6,4,8},0)</f>
        <v>#N/A</v>
      </c>
      <c r="D202" s="22"/>
      <c r="E202" s="22"/>
      <c r="F202" s="22"/>
      <c r="G202" s="22"/>
      <c r="H202" s="6">
        <f>SUMIFS('PP PRD'!M:M,'PP PRD'!C:C,'PP JOB CARD PRD'!B202)</f>
        <v>0</v>
      </c>
      <c r="I202" s="10"/>
      <c r="J202" s="5">
        <f t="shared" si="6"/>
        <v>0</v>
      </c>
      <c r="K202" s="8"/>
    </row>
    <row r="203" spans="1:11" ht="20.25" x14ac:dyDescent="0.5">
      <c r="A203" s="10"/>
      <c r="B203" s="24"/>
      <c r="C203" s="20" t="e" cm="1">
        <f t="array" ref="C203">VLOOKUP(B203,'PP PRD'!C:R,{3,5,6,4,8},0)</f>
        <v>#N/A</v>
      </c>
      <c r="D203" s="22"/>
      <c r="E203" s="22"/>
      <c r="F203" s="22"/>
      <c r="G203" s="22"/>
      <c r="H203" s="6">
        <f>SUMIFS('PP PRD'!M:M,'PP PRD'!C:C,'PP JOB CARD PRD'!B203)</f>
        <v>0</v>
      </c>
      <c r="I203" s="10"/>
      <c r="J203" s="5">
        <f t="shared" si="6"/>
        <v>0</v>
      </c>
      <c r="K203" s="8"/>
    </row>
    <row r="204" spans="1:11" ht="20.25" x14ac:dyDescent="0.5">
      <c r="A204" s="10"/>
      <c r="B204" s="24"/>
      <c r="C204" s="20" t="e" cm="1">
        <f t="array" ref="C204">VLOOKUP(B204,'PP PRD'!C:R,{3,5,6,4,8},0)</f>
        <v>#N/A</v>
      </c>
      <c r="D204" s="22"/>
      <c r="E204" s="22"/>
      <c r="F204" s="22"/>
      <c r="G204" s="22"/>
      <c r="H204" s="6">
        <f>SUMIFS('PP PRD'!M:M,'PP PRD'!C:C,'PP JOB CARD PRD'!B204)</f>
        <v>0</v>
      </c>
      <c r="I204" s="10"/>
      <c r="J204" s="5">
        <f t="shared" si="6"/>
        <v>0</v>
      </c>
      <c r="K204" s="8"/>
    </row>
    <row r="205" spans="1:11" ht="20.25" x14ac:dyDescent="0.5">
      <c r="A205" s="10"/>
      <c r="B205" s="24"/>
      <c r="C205" s="20" t="e" cm="1">
        <f t="array" ref="C205">VLOOKUP(B205,'PP PRD'!C:R,{3,5,6,4,8},0)</f>
        <v>#N/A</v>
      </c>
      <c r="D205" s="22"/>
      <c r="E205" s="22"/>
      <c r="F205" s="22"/>
      <c r="G205" s="22"/>
      <c r="H205" s="6">
        <f>SUMIFS('PP PRD'!M:M,'PP PRD'!C:C,'PP JOB CARD PRD'!B205)</f>
        <v>0</v>
      </c>
      <c r="I205" s="10"/>
      <c r="J205" s="5">
        <f t="shared" si="6"/>
        <v>0</v>
      </c>
      <c r="K205" s="8"/>
    </row>
    <row r="206" spans="1:11" ht="20.25" x14ac:dyDescent="0.5">
      <c r="A206" s="10"/>
      <c r="B206" s="24"/>
      <c r="C206" s="20" t="e" cm="1">
        <f t="array" ref="C206">VLOOKUP(B206,'PP PRD'!C:R,{3,5,6,4,8},0)</f>
        <v>#N/A</v>
      </c>
      <c r="D206" s="22"/>
      <c r="E206" s="22"/>
      <c r="F206" s="22"/>
      <c r="G206" s="22"/>
      <c r="H206" s="6">
        <f>SUMIFS('PP PRD'!M:M,'PP PRD'!C:C,'PP JOB CARD PRD'!B206)</f>
        <v>0</v>
      </c>
      <c r="I206" s="10"/>
      <c r="J206" s="5">
        <f t="shared" si="6"/>
        <v>0</v>
      </c>
      <c r="K206" s="8"/>
    </row>
    <row r="207" spans="1:11" ht="20.25" x14ac:dyDescent="0.5">
      <c r="A207" s="10"/>
      <c r="B207" s="24"/>
      <c r="C207" s="20" t="e" cm="1">
        <f t="array" ref="C207">VLOOKUP(B207,'PP PRD'!C:R,{3,5,6,4,8},0)</f>
        <v>#N/A</v>
      </c>
      <c r="D207" s="22"/>
      <c r="E207" s="22"/>
      <c r="F207" s="22"/>
      <c r="G207" s="22"/>
      <c r="H207" s="6">
        <f>SUMIFS('PP PRD'!M:M,'PP PRD'!C:C,'PP JOB CARD PRD'!B207)</f>
        <v>0</v>
      </c>
      <c r="I207" s="10"/>
      <c r="J207" s="5">
        <f t="shared" si="6"/>
        <v>0</v>
      </c>
      <c r="K207" s="8"/>
    </row>
    <row r="208" spans="1:11" ht="20.25" x14ac:dyDescent="0.5">
      <c r="A208" s="10"/>
      <c r="B208" s="24"/>
      <c r="C208" s="20" t="e" cm="1">
        <f t="array" ref="C208">VLOOKUP(B208,'PP PRD'!C:R,{3,5,6,4,8},0)</f>
        <v>#N/A</v>
      </c>
      <c r="D208" s="22"/>
      <c r="E208" s="22"/>
      <c r="F208" s="22"/>
      <c r="G208" s="22"/>
      <c r="H208" s="6">
        <f>SUMIFS('PP PRD'!M:M,'PP PRD'!C:C,'PP JOB CARD PRD'!B208)</f>
        <v>0</v>
      </c>
      <c r="I208" s="10"/>
      <c r="J208" s="5">
        <f t="shared" si="6"/>
        <v>0</v>
      </c>
      <c r="K208" s="8"/>
    </row>
    <row r="209" spans="1:11" ht="20.25" x14ac:dyDescent="0.5">
      <c r="A209" s="10"/>
      <c r="B209" s="24"/>
      <c r="C209" s="20" t="e" cm="1">
        <f t="array" ref="C209">VLOOKUP(B209,'PP PRD'!C:R,{3,5,6,4,8},0)</f>
        <v>#N/A</v>
      </c>
      <c r="D209" s="22"/>
      <c r="E209" s="22"/>
      <c r="F209" s="22"/>
      <c r="G209" s="22"/>
      <c r="H209" s="6">
        <f>SUMIFS('PP PRD'!M:M,'PP PRD'!C:C,'PP JOB CARD PRD'!B209)</f>
        <v>0</v>
      </c>
      <c r="I209" s="10"/>
      <c r="J209" s="5">
        <f t="shared" si="6"/>
        <v>0</v>
      </c>
      <c r="K209" s="8"/>
    </row>
    <row r="210" spans="1:11" ht="20.25" x14ac:dyDescent="0.5">
      <c r="A210" s="10"/>
      <c r="B210" s="24"/>
      <c r="C210" s="20" t="e" cm="1">
        <f t="array" ref="C210">VLOOKUP(B210,'PP PRD'!C:R,{3,5,6,4,8},0)</f>
        <v>#N/A</v>
      </c>
      <c r="D210" s="22"/>
      <c r="E210" s="22"/>
      <c r="F210" s="22"/>
      <c r="G210" s="22"/>
      <c r="H210" s="6">
        <f>SUMIFS('PP PRD'!M:M,'PP PRD'!C:C,'PP JOB CARD PRD'!B210)</f>
        <v>0</v>
      </c>
      <c r="I210" s="10"/>
      <c r="J210" s="5">
        <f t="shared" si="6"/>
        <v>0</v>
      </c>
      <c r="K210" s="8"/>
    </row>
    <row r="211" spans="1:11" ht="20.25" x14ac:dyDescent="0.5">
      <c r="A211" s="10"/>
      <c r="B211" s="24"/>
      <c r="C211" s="20" t="e" cm="1">
        <f t="array" ref="C211">VLOOKUP(B211,'PP PRD'!C:R,{3,5,6,4,8},0)</f>
        <v>#N/A</v>
      </c>
      <c r="D211" s="22"/>
      <c r="E211" s="22"/>
      <c r="F211" s="22"/>
      <c r="G211" s="22"/>
      <c r="H211" s="6">
        <f>SUMIFS('PP PRD'!M:M,'PP PRD'!C:C,'PP JOB CARD PRD'!B211)</f>
        <v>0</v>
      </c>
      <c r="I211" s="10"/>
      <c r="J211" s="5">
        <f t="shared" si="6"/>
        <v>0</v>
      </c>
      <c r="K211" s="8"/>
    </row>
    <row r="212" spans="1:11" ht="20.25" x14ac:dyDescent="0.5">
      <c r="A212" s="10"/>
      <c r="B212" s="24"/>
      <c r="C212" s="20" t="e" cm="1">
        <f t="array" ref="C212">VLOOKUP(B212,'PP PRD'!C:R,{3,5,6,4,8},0)</f>
        <v>#N/A</v>
      </c>
      <c r="D212" s="22"/>
      <c r="E212" s="22"/>
      <c r="F212" s="22"/>
      <c r="G212" s="22"/>
      <c r="H212" s="6">
        <f>SUMIFS('PP PRD'!M:M,'PP PRD'!C:C,'PP JOB CARD PRD'!B212)</f>
        <v>0</v>
      </c>
      <c r="I212" s="10"/>
      <c r="J212" s="5">
        <f t="shared" si="6"/>
        <v>0</v>
      </c>
      <c r="K212" s="8"/>
    </row>
    <row r="213" spans="1:11" ht="20.25" x14ac:dyDescent="0.5">
      <c r="A213" s="10"/>
      <c r="B213" s="24"/>
      <c r="C213" s="20" t="e" cm="1">
        <f t="array" ref="C213">VLOOKUP(B213,'PP PRD'!C:R,{3,5,6,4,8},0)</f>
        <v>#N/A</v>
      </c>
      <c r="D213" s="22"/>
      <c r="E213" s="22"/>
      <c r="F213" s="22"/>
      <c r="G213" s="22"/>
      <c r="H213" s="6">
        <f>SUMIFS('PP PRD'!M:M,'PP PRD'!C:C,'PP JOB CARD PRD'!B213)</f>
        <v>0</v>
      </c>
      <c r="I213" s="10"/>
      <c r="J213" s="5">
        <f t="shared" si="6"/>
        <v>0</v>
      </c>
      <c r="K213" s="8"/>
    </row>
    <row r="214" spans="1:11" ht="20.25" x14ac:dyDescent="0.5">
      <c r="A214" s="10"/>
      <c r="B214" s="24"/>
      <c r="C214" s="20" t="e" cm="1">
        <f t="array" ref="C214">VLOOKUP(B214,'PP PRD'!C:R,{3,5,6,4,8},0)</f>
        <v>#N/A</v>
      </c>
      <c r="D214" s="22"/>
      <c r="E214" s="22"/>
      <c r="F214" s="22"/>
      <c r="G214" s="22"/>
      <c r="H214" s="6">
        <f>SUMIFS('PP PRD'!M:M,'PP PRD'!C:C,'PP JOB CARD PRD'!B214)</f>
        <v>0</v>
      </c>
      <c r="I214" s="10"/>
      <c r="J214" s="5">
        <f t="shared" si="6"/>
        <v>0</v>
      </c>
      <c r="K214" s="8"/>
    </row>
    <row r="215" spans="1:11" ht="20.25" x14ac:dyDescent="0.5">
      <c r="A215" s="10"/>
      <c r="B215" s="24"/>
      <c r="C215" s="20" t="e" cm="1">
        <f t="array" ref="C215">VLOOKUP(B215,'PP PRD'!C:R,{3,5,6,4,8},0)</f>
        <v>#N/A</v>
      </c>
      <c r="D215" s="22"/>
      <c r="E215" s="22"/>
      <c r="F215" s="22"/>
      <c r="G215" s="22"/>
      <c r="H215" s="6">
        <f>SUMIFS('PP PRD'!M:M,'PP PRD'!C:C,'PP JOB CARD PRD'!B215)</f>
        <v>0</v>
      </c>
      <c r="I215" s="10"/>
      <c r="J215" s="5">
        <f t="shared" si="6"/>
        <v>0</v>
      </c>
      <c r="K215" s="8"/>
    </row>
  </sheetData>
  <autoFilter ref="A1:K1" xr:uid="{41F1E8D8-5A4E-41F4-868F-6A5160CA0F88}"/>
  <conditionalFormatting sqref="B1:B109 B111:B132 B134:B1048576">
    <cfRule type="duplicateValues" dxfId="31" priority="1"/>
    <cfRule type="duplicateValues" dxfId="30" priority="2"/>
  </conditionalFormatting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2FB1D-20CA-4AB2-8D3C-1BD2ACDEF143}">
  <dimension ref="A1:N1072"/>
  <sheetViews>
    <sheetView workbookViewId="0">
      <selection activeCell="M35" sqref="M35"/>
    </sheetView>
  </sheetViews>
  <sheetFormatPr defaultRowHeight="12.75" x14ac:dyDescent="0.2"/>
  <cols>
    <col min="1" max="1" width="7.42578125" bestFit="1" customWidth="1"/>
    <col min="2" max="2" width="7.85546875" bestFit="1" customWidth="1"/>
    <col min="3" max="3" width="7.7109375" bestFit="1" customWidth="1"/>
    <col min="4" max="4" width="8.140625" bestFit="1" customWidth="1"/>
    <col min="5" max="5" width="30.42578125" bestFit="1" customWidth="1"/>
    <col min="6" max="6" width="11.140625" bestFit="1" customWidth="1"/>
    <col min="7" max="7" width="13.85546875" bestFit="1" customWidth="1"/>
    <col min="8" max="8" width="10.28515625" bestFit="1" customWidth="1"/>
    <col min="9" max="9" width="10.5703125" bestFit="1" customWidth="1"/>
    <col min="10" max="10" width="15.140625" bestFit="1" customWidth="1"/>
    <col min="11" max="11" width="13" bestFit="1" customWidth="1"/>
    <col min="12" max="12" width="12.85546875" bestFit="1" customWidth="1"/>
    <col min="13" max="13" width="12.28515625" bestFit="1" customWidth="1"/>
    <col min="14" max="14" width="11.7109375" bestFit="1" customWidth="1"/>
    <col min="15" max="15" width="11.28515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2254</v>
      </c>
      <c r="J1" t="s">
        <v>9</v>
      </c>
      <c r="K1" t="s">
        <v>860</v>
      </c>
      <c r="L1" t="s">
        <v>16</v>
      </c>
      <c r="M1" t="s">
        <v>14</v>
      </c>
      <c r="N1" t="s">
        <v>861</v>
      </c>
    </row>
    <row r="2" spans="1:14" x14ac:dyDescent="0.2">
      <c r="A2" s="1" t="s">
        <v>46</v>
      </c>
      <c r="B2">
        <v>1</v>
      </c>
      <c r="C2" s="1" t="s">
        <v>862</v>
      </c>
      <c r="D2" s="2">
        <v>45658</v>
      </c>
      <c r="E2" s="1" t="s">
        <v>863</v>
      </c>
      <c r="F2" s="1" t="s">
        <v>49</v>
      </c>
      <c r="G2" s="1" t="s">
        <v>864</v>
      </c>
      <c r="H2">
        <v>5</v>
      </c>
      <c r="I2">
        <v>0</v>
      </c>
      <c r="J2">
        <v>125</v>
      </c>
      <c r="K2">
        <v>5</v>
      </c>
      <c r="L2">
        <v>125</v>
      </c>
      <c r="M2">
        <v>0.6</v>
      </c>
      <c r="N2" s="1" t="s">
        <v>865</v>
      </c>
    </row>
    <row r="3" spans="1:14" x14ac:dyDescent="0.2">
      <c r="A3" s="1" t="s">
        <v>46</v>
      </c>
      <c r="B3">
        <v>1</v>
      </c>
      <c r="C3" s="1" t="s">
        <v>866</v>
      </c>
      <c r="D3" s="2">
        <v>45658</v>
      </c>
      <c r="E3" s="1" t="s">
        <v>863</v>
      </c>
      <c r="F3" s="1" t="s">
        <v>49</v>
      </c>
      <c r="G3" s="1" t="s">
        <v>867</v>
      </c>
      <c r="H3">
        <v>5</v>
      </c>
      <c r="I3">
        <v>0</v>
      </c>
      <c r="J3">
        <v>125</v>
      </c>
      <c r="K3">
        <v>1</v>
      </c>
      <c r="L3">
        <v>25</v>
      </c>
      <c r="M3">
        <v>0.2</v>
      </c>
      <c r="N3" s="1" t="s">
        <v>865</v>
      </c>
    </row>
    <row r="4" spans="1:14" x14ac:dyDescent="0.2">
      <c r="A4" s="1" t="s">
        <v>46</v>
      </c>
      <c r="B4">
        <v>1</v>
      </c>
      <c r="C4" s="1" t="s">
        <v>868</v>
      </c>
      <c r="D4" s="2">
        <v>45658</v>
      </c>
      <c r="E4" s="1" t="s">
        <v>582</v>
      </c>
      <c r="F4" s="1" t="s">
        <v>49</v>
      </c>
      <c r="G4" s="1" t="s">
        <v>869</v>
      </c>
      <c r="H4">
        <v>5</v>
      </c>
      <c r="I4">
        <v>0</v>
      </c>
      <c r="J4">
        <v>375</v>
      </c>
      <c r="K4">
        <v>3</v>
      </c>
      <c r="L4">
        <v>75</v>
      </c>
      <c r="M4">
        <v>0.4</v>
      </c>
      <c r="N4" s="1" t="s">
        <v>865</v>
      </c>
    </row>
    <row r="5" spans="1:14" x14ac:dyDescent="0.2">
      <c r="A5" s="1" t="s">
        <v>46</v>
      </c>
      <c r="B5">
        <v>2</v>
      </c>
      <c r="C5" s="1" t="s">
        <v>870</v>
      </c>
      <c r="D5" s="2">
        <v>45658</v>
      </c>
      <c r="E5" s="1" t="s">
        <v>871</v>
      </c>
      <c r="F5" s="1" t="s">
        <v>49</v>
      </c>
      <c r="G5" s="1" t="s">
        <v>872</v>
      </c>
      <c r="H5">
        <v>10</v>
      </c>
      <c r="I5">
        <v>0</v>
      </c>
      <c r="J5">
        <v>100</v>
      </c>
      <c r="K5">
        <v>3</v>
      </c>
      <c r="L5">
        <v>75</v>
      </c>
      <c r="M5">
        <v>1.6</v>
      </c>
      <c r="N5" s="1" t="s">
        <v>873</v>
      </c>
    </row>
    <row r="6" spans="1:14" x14ac:dyDescent="0.2">
      <c r="A6" s="1" t="s">
        <v>46</v>
      </c>
      <c r="B6">
        <v>2</v>
      </c>
      <c r="C6" s="1" t="s">
        <v>874</v>
      </c>
      <c r="D6" s="2">
        <v>45658</v>
      </c>
      <c r="E6" s="1" t="s">
        <v>871</v>
      </c>
      <c r="F6" s="1" t="s">
        <v>49</v>
      </c>
      <c r="G6" s="1" t="s">
        <v>875</v>
      </c>
      <c r="H6">
        <v>10</v>
      </c>
      <c r="I6">
        <v>0</v>
      </c>
      <c r="J6">
        <v>100</v>
      </c>
      <c r="K6">
        <v>4</v>
      </c>
      <c r="L6">
        <v>104.5</v>
      </c>
      <c r="M6">
        <v>2.1</v>
      </c>
      <c r="N6" s="1" t="s">
        <v>873</v>
      </c>
    </row>
    <row r="7" spans="1:14" x14ac:dyDescent="0.2">
      <c r="A7" s="1" t="s">
        <v>53</v>
      </c>
      <c r="B7">
        <v>1</v>
      </c>
      <c r="C7" s="1" t="s">
        <v>876</v>
      </c>
      <c r="D7" s="2">
        <v>45658</v>
      </c>
      <c r="E7" s="1" t="s">
        <v>877</v>
      </c>
      <c r="F7" s="1" t="s">
        <v>49</v>
      </c>
      <c r="G7" s="1" t="s">
        <v>878</v>
      </c>
      <c r="H7">
        <v>5</v>
      </c>
      <c r="I7">
        <v>0</v>
      </c>
      <c r="J7">
        <v>150</v>
      </c>
      <c r="K7">
        <v>6</v>
      </c>
      <c r="L7">
        <v>150</v>
      </c>
      <c r="M7">
        <v>0.6</v>
      </c>
      <c r="N7" s="1" t="s">
        <v>879</v>
      </c>
    </row>
    <row r="8" spans="1:14" x14ac:dyDescent="0.2">
      <c r="A8" s="1" t="s">
        <v>53</v>
      </c>
      <c r="B8">
        <v>1</v>
      </c>
      <c r="C8" s="1" t="s">
        <v>880</v>
      </c>
      <c r="D8" s="2">
        <v>45658</v>
      </c>
      <c r="E8" s="1" t="s">
        <v>877</v>
      </c>
      <c r="F8" s="1" t="s">
        <v>49</v>
      </c>
      <c r="G8" s="1" t="s">
        <v>881</v>
      </c>
      <c r="H8">
        <v>5</v>
      </c>
      <c r="I8">
        <v>0</v>
      </c>
      <c r="J8">
        <v>100</v>
      </c>
      <c r="K8">
        <v>4</v>
      </c>
      <c r="L8">
        <v>100</v>
      </c>
      <c r="M8">
        <v>0.6</v>
      </c>
      <c r="N8" s="1" t="s">
        <v>879</v>
      </c>
    </row>
    <row r="9" spans="1:14" x14ac:dyDescent="0.2">
      <c r="A9" s="1" t="s">
        <v>53</v>
      </c>
      <c r="B9">
        <v>1</v>
      </c>
      <c r="C9" s="1" t="s">
        <v>882</v>
      </c>
      <c r="D9" s="2">
        <v>45658</v>
      </c>
      <c r="E9" s="1" t="s">
        <v>863</v>
      </c>
      <c r="F9" s="1" t="s">
        <v>49</v>
      </c>
      <c r="G9" s="1" t="s">
        <v>883</v>
      </c>
      <c r="H9">
        <v>5</v>
      </c>
      <c r="I9">
        <v>0</v>
      </c>
      <c r="J9">
        <v>125</v>
      </c>
      <c r="K9">
        <v>1</v>
      </c>
      <c r="L9">
        <v>25</v>
      </c>
      <c r="M9">
        <v>0.6</v>
      </c>
      <c r="N9" s="1" t="s">
        <v>879</v>
      </c>
    </row>
    <row r="10" spans="1:14" x14ac:dyDescent="0.2">
      <c r="A10" s="1" t="s">
        <v>53</v>
      </c>
      <c r="B10">
        <v>1</v>
      </c>
      <c r="C10" s="1" t="s">
        <v>884</v>
      </c>
      <c r="D10" s="2">
        <v>45658</v>
      </c>
      <c r="E10" s="1" t="s">
        <v>863</v>
      </c>
      <c r="F10" s="1" t="s">
        <v>49</v>
      </c>
      <c r="G10" s="1" t="s">
        <v>885</v>
      </c>
      <c r="H10">
        <v>5</v>
      </c>
      <c r="I10">
        <v>0</v>
      </c>
      <c r="J10">
        <v>75</v>
      </c>
      <c r="K10">
        <v>3</v>
      </c>
      <c r="L10">
        <v>75</v>
      </c>
      <c r="M10">
        <v>0.2</v>
      </c>
      <c r="N10" s="1" t="s">
        <v>879</v>
      </c>
    </row>
    <row r="11" spans="1:14" x14ac:dyDescent="0.2">
      <c r="A11" s="1" t="s">
        <v>53</v>
      </c>
      <c r="B11">
        <v>2</v>
      </c>
      <c r="C11" s="1" t="s">
        <v>886</v>
      </c>
      <c r="D11" s="2">
        <v>45658</v>
      </c>
      <c r="E11" s="1" t="s">
        <v>887</v>
      </c>
      <c r="F11" s="1" t="s">
        <v>49</v>
      </c>
      <c r="G11" s="1" t="s">
        <v>888</v>
      </c>
      <c r="H11">
        <v>6</v>
      </c>
      <c r="I11">
        <v>0</v>
      </c>
      <c r="J11">
        <v>100</v>
      </c>
      <c r="K11">
        <v>4</v>
      </c>
      <c r="L11">
        <v>100</v>
      </c>
      <c r="M11">
        <v>0.3</v>
      </c>
      <c r="N11" s="1" t="s">
        <v>889</v>
      </c>
    </row>
    <row r="12" spans="1:14" x14ac:dyDescent="0.2">
      <c r="A12" s="1" t="s">
        <v>53</v>
      </c>
      <c r="B12">
        <v>2</v>
      </c>
      <c r="C12" s="1" t="s">
        <v>890</v>
      </c>
      <c r="D12" s="2">
        <v>45658</v>
      </c>
      <c r="E12" s="1" t="s">
        <v>51</v>
      </c>
      <c r="F12" s="1" t="s">
        <v>51</v>
      </c>
      <c r="G12" s="1" t="s">
        <v>51</v>
      </c>
      <c r="H12" t="s">
        <v>51</v>
      </c>
      <c r="I12" t="s">
        <v>51</v>
      </c>
      <c r="J12" t="s">
        <v>51</v>
      </c>
      <c r="K12">
        <v>3</v>
      </c>
      <c r="L12">
        <v>75</v>
      </c>
      <c r="M12">
        <v>0.1</v>
      </c>
      <c r="N12" s="1" t="s">
        <v>889</v>
      </c>
    </row>
    <row r="13" spans="1:14" x14ac:dyDescent="0.2">
      <c r="A13" s="1" t="s">
        <v>53</v>
      </c>
      <c r="B13">
        <v>2</v>
      </c>
      <c r="C13" s="1" t="s">
        <v>891</v>
      </c>
      <c r="D13" s="2">
        <v>45658</v>
      </c>
      <c r="E13" s="1" t="s">
        <v>863</v>
      </c>
      <c r="F13" s="1" t="s">
        <v>49</v>
      </c>
      <c r="G13" s="1" t="s">
        <v>892</v>
      </c>
      <c r="H13">
        <v>5</v>
      </c>
      <c r="I13">
        <v>0</v>
      </c>
      <c r="J13">
        <v>150</v>
      </c>
      <c r="K13">
        <v>4</v>
      </c>
      <c r="L13">
        <v>100</v>
      </c>
      <c r="M13">
        <v>0.4</v>
      </c>
      <c r="N13" s="1" t="s">
        <v>889</v>
      </c>
    </row>
    <row r="14" spans="1:14" x14ac:dyDescent="0.2">
      <c r="A14" s="1" t="s">
        <v>53</v>
      </c>
      <c r="B14">
        <v>2</v>
      </c>
      <c r="C14" s="1" t="s">
        <v>870</v>
      </c>
      <c r="D14" s="2">
        <v>45658</v>
      </c>
      <c r="E14" s="1" t="s">
        <v>871</v>
      </c>
      <c r="F14" s="1" t="s">
        <v>49</v>
      </c>
      <c r="G14" s="1" t="s">
        <v>872</v>
      </c>
      <c r="H14">
        <v>10</v>
      </c>
      <c r="I14">
        <v>0</v>
      </c>
      <c r="J14">
        <v>100</v>
      </c>
      <c r="K14">
        <v>1</v>
      </c>
      <c r="L14">
        <v>16.5</v>
      </c>
      <c r="M14">
        <v>0.1</v>
      </c>
      <c r="N14" s="1" t="s">
        <v>889</v>
      </c>
    </row>
    <row r="15" spans="1:14" x14ac:dyDescent="0.2">
      <c r="A15" s="1" t="s">
        <v>46</v>
      </c>
      <c r="B15">
        <v>2</v>
      </c>
      <c r="C15" s="1" t="s">
        <v>61</v>
      </c>
      <c r="D15" s="2">
        <v>45659</v>
      </c>
      <c r="E15" s="1" t="s">
        <v>893</v>
      </c>
      <c r="F15" s="1" t="s">
        <v>49</v>
      </c>
      <c r="G15" s="1" t="s">
        <v>894</v>
      </c>
      <c r="H15" t="s">
        <v>62</v>
      </c>
      <c r="I15">
        <v>0</v>
      </c>
      <c r="J15">
        <v>500</v>
      </c>
      <c r="K15">
        <v>11</v>
      </c>
      <c r="L15">
        <v>275</v>
      </c>
      <c r="M15">
        <v>1.1000000000000001</v>
      </c>
      <c r="N15" s="1" t="s">
        <v>873</v>
      </c>
    </row>
    <row r="16" spans="1:14" x14ac:dyDescent="0.2">
      <c r="A16" s="1" t="s">
        <v>46</v>
      </c>
      <c r="B16">
        <v>2</v>
      </c>
      <c r="C16" s="1" t="s">
        <v>895</v>
      </c>
      <c r="D16" s="2">
        <v>45659</v>
      </c>
      <c r="E16" s="1" t="s">
        <v>896</v>
      </c>
      <c r="F16" s="1" t="s">
        <v>49</v>
      </c>
      <c r="G16" s="1" t="s">
        <v>897</v>
      </c>
      <c r="H16">
        <v>5</v>
      </c>
      <c r="I16">
        <v>0</v>
      </c>
      <c r="J16">
        <v>125</v>
      </c>
      <c r="K16">
        <v>1</v>
      </c>
      <c r="L16">
        <v>25</v>
      </c>
      <c r="M16">
        <v>0.5</v>
      </c>
      <c r="N16" s="1" t="s">
        <v>873</v>
      </c>
    </row>
    <row r="17" spans="1:14" x14ac:dyDescent="0.2">
      <c r="A17" s="1" t="s">
        <v>46</v>
      </c>
      <c r="B17">
        <v>1</v>
      </c>
      <c r="C17" s="1" t="s">
        <v>61</v>
      </c>
      <c r="D17" s="2">
        <v>45659</v>
      </c>
      <c r="E17" s="1" t="s">
        <v>893</v>
      </c>
      <c r="F17" s="1" t="s">
        <v>49</v>
      </c>
      <c r="G17" s="1" t="s">
        <v>894</v>
      </c>
      <c r="H17" t="s">
        <v>62</v>
      </c>
      <c r="I17">
        <v>0</v>
      </c>
      <c r="J17">
        <v>500</v>
      </c>
      <c r="K17">
        <v>9</v>
      </c>
      <c r="L17">
        <v>225</v>
      </c>
      <c r="M17">
        <v>1</v>
      </c>
      <c r="N17" s="1" t="s">
        <v>865</v>
      </c>
    </row>
    <row r="18" spans="1:14" x14ac:dyDescent="0.2">
      <c r="A18" s="1" t="s">
        <v>46</v>
      </c>
      <c r="B18">
        <v>1</v>
      </c>
      <c r="C18" s="1" t="s">
        <v>898</v>
      </c>
      <c r="D18" s="2">
        <v>45659</v>
      </c>
      <c r="E18" s="1" t="s">
        <v>863</v>
      </c>
      <c r="F18" s="1" t="s">
        <v>49</v>
      </c>
      <c r="G18" s="1" t="s">
        <v>899</v>
      </c>
      <c r="H18">
        <v>5</v>
      </c>
      <c r="I18">
        <v>0</v>
      </c>
      <c r="J18">
        <v>125</v>
      </c>
      <c r="K18">
        <v>2</v>
      </c>
      <c r="L18">
        <v>50</v>
      </c>
      <c r="M18">
        <v>0.8</v>
      </c>
      <c r="N18" s="1" t="s">
        <v>865</v>
      </c>
    </row>
    <row r="19" spans="1:14" x14ac:dyDescent="0.2">
      <c r="A19" s="1" t="s">
        <v>53</v>
      </c>
      <c r="B19">
        <v>1</v>
      </c>
      <c r="C19" s="1" t="s">
        <v>898</v>
      </c>
      <c r="D19" s="2">
        <v>45659</v>
      </c>
      <c r="E19" s="1" t="s">
        <v>863</v>
      </c>
      <c r="F19" s="1" t="s">
        <v>49</v>
      </c>
      <c r="G19" s="1" t="s">
        <v>899</v>
      </c>
      <c r="H19">
        <v>5</v>
      </c>
      <c r="I19">
        <v>0</v>
      </c>
      <c r="J19">
        <v>125</v>
      </c>
      <c r="K19">
        <v>3</v>
      </c>
      <c r="L19">
        <v>75</v>
      </c>
      <c r="M19">
        <v>0.2</v>
      </c>
      <c r="N19" s="1" t="s">
        <v>879</v>
      </c>
    </row>
    <row r="20" spans="1:14" x14ac:dyDescent="0.2">
      <c r="A20" s="1" t="s">
        <v>53</v>
      </c>
      <c r="B20">
        <v>1</v>
      </c>
      <c r="C20" s="1" t="s">
        <v>900</v>
      </c>
      <c r="D20" s="2">
        <v>45659</v>
      </c>
      <c r="E20" s="1" t="s">
        <v>863</v>
      </c>
      <c r="F20" s="1" t="s">
        <v>49</v>
      </c>
      <c r="G20" s="1" t="s">
        <v>901</v>
      </c>
      <c r="H20">
        <v>5</v>
      </c>
      <c r="I20">
        <v>0</v>
      </c>
      <c r="J20">
        <v>125</v>
      </c>
      <c r="K20">
        <v>5</v>
      </c>
      <c r="L20">
        <v>130</v>
      </c>
      <c r="M20">
        <v>0.6</v>
      </c>
      <c r="N20" s="1" t="s">
        <v>879</v>
      </c>
    </row>
    <row r="21" spans="1:14" x14ac:dyDescent="0.2">
      <c r="A21" s="1" t="s">
        <v>53</v>
      </c>
      <c r="B21">
        <v>1</v>
      </c>
      <c r="C21" s="1" t="s">
        <v>68</v>
      </c>
      <c r="D21" s="2">
        <v>45659</v>
      </c>
      <c r="E21" s="1" t="s">
        <v>871</v>
      </c>
      <c r="F21" s="1" t="s">
        <v>49</v>
      </c>
      <c r="G21" s="1" t="s">
        <v>902</v>
      </c>
      <c r="H21">
        <v>10</v>
      </c>
      <c r="I21">
        <v>0</v>
      </c>
      <c r="J21">
        <v>100</v>
      </c>
      <c r="K21">
        <v>2</v>
      </c>
      <c r="L21">
        <v>55.6</v>
      </c>
      <c r="M21">
        <v>0.3</v>
      </c>
      <c r="N21" s="1" t="s">
        <v>879</v>
      </c>
    </row>
    <row r="22" spans="1:14" x14ac:dyDescent="0.2">
      <c r="A22" s="1" t="s">
        <v>53</v>
      </c>
      <c r="B22">
        <v>2</v>
      </c>
      <c r="C22" s="1" t="s">
        <v>68</v>
      </c>
      <c r="D22" s="2">
        <v>45659</v>
      </c>
      <c r="E22" s="1" t="s">
        <v>871</v>
      </c>
      <c r="F22" s="1" t="s">
        <v>49</v>
      </c>
      <c r="G22" s="1" t="s">
        <v>902</v>
      </c>
      <c r="H22">
        <v>10</v>
      </c>
      <c r="I22">
        <v>0</v>
      </c>
      <c r="J22">
        <v>100</v>
      </c>
      <c r="K22">
        <v>2</v>
      </c>
      <c r="L22">
        <v>50</v>
      </c>
      <c r="M22">
        <v>0.2</v>
      </c>
      <c r="N22" s="1" t="s">
        <v>889</v>
      </c>
    </row>
    <row r="23" spans="1:14" x14ac:dyDescent="0.2">
      <c r="A23" s="1" t="s">
        <v>53</v>
      </c>
      <c r="B23">
        <v>2</v>
      </c>
      <c r="C23" s="1" t="s">
        <v>895</v>
      </c>
      <c r="D23" s="2">
        <v>45659</v>
      </c>
      <c r="E23" s="1" t="s">
        <v>896</v>
      </c>
      <c r="F23" s="1" t="s">
        <v>49</v>
      </c>
      <c r="G23" s="1" t="s">
        <v>897</v>
      </c>
      <c r="H23">
        <v>5</v>
      </c>
      <c r="I23">
        <v>0</v>
      </c>
      <c r="J23">
        <v>125</v>
      </c>
      <c r="K23">
        <v>4</v>
      </c>
      <c r="L23">
        <v>100</v>
      </c>
      <c r="M23">
        <v>0.2</v>
      </c>
      <c r="N23" s="1" t="s">
        <v>889</v>
      </c>
    </row>
    <row r="24" spans="1:14" x14ac:dyDescent="0.2">
      <c r="A24" s="1" t="s">
        <v>53</v>
      </c>
      <c r="B24">
        <v>2</v>
      </c>
      <c r="C24" s="1" t="s">
        <v>71</v>
      </c>
      <c r="D24" s="2">
        <v>45659</v>
      </c>
      <c r="E24" s="1" t="s">
        <v>871</v>
      </c>
      <c r="F24" s="1" t="s">
        <v>49</v>
      </c>
      <c r="G24" s="1" t="s">
        <v>903</v>
      </c>
      <c r="H24">
        <v>10</v>
      </c>
      <c r="I24">
        <v>0</v>
      </c>
      <c r="J24">
        <v>100</v>
      </c>
      <c r="K24">
        <v>3</v>
      </c>
      <c r="L24">
        <v>75</v>
      </c>
      <c r="M24">
        <v>0.2</v>
      </c>
      <c r="N24" s="1" t="s">
        <v>889</v>
      </c>
    </row>
    <row r="25" spans="1:14" x14ac:dyDescent="0.2">
      <c r="A25" s="1" t="s">
        <v>46</v>
      </c>
      <c r="B25">
        <v>1</v>
      </c>
      <c r="C25" s="1" t="s">
        <v>71</v>
      </c>
      <c r="D25" s="2">
        <v>45660</v>
      </c>
      <c r="E25" s="1" t="s">
        <v>871</v>
      </c>
      <c r="F25" s="1" t="s">
        <v>49</v>
      </c>
      <c r="G25" s="1" t="s">
        <v>903</v>
      </c>
      <c r="H25">
        <v>10</v>
      </c>
      <c r="I25">
        <v>0</v>
      </c>
      <c r="J25">
        <v>100</v>
      </c>
      <c r="K25">
        <v>1</v>
      </c>
      <c r="L25">
        <v>36.35</v>
      </c>
      <c r="M25">
        <v>1</v>
      </c>
      <c r="N25" s="1" t="s">
        <v>865</v>
      </c>
    </row>
    <row r="26" spans="1:14" x14ac:dyDescent="0.2">
      <c r="A26" s="1" t="s">
        <v>46</v>
      </c>
      <c r="B26">
        <v>1</v>
      </c>
      <c r="C26" s="1" t="s">
        <v>904</v>
      </c>
      <c r="D26" s="2">
        <v>45660</v>
      </c>
      <c r="E26" s="1" t="s">
        <v>905</v>
      </c>
      <c r="F26" s="1" t="s">
        <v>49</v>
      </c>
      <c r="G26" s="1" t="s">
        <v>906</v>
      </c>
      <c r="H26">
        <v>5</v>
      </c>
      <c r="I26">
        <v>0</v>
      </c>
      <c r="J26">
        <v>150</v>
      </c>
      <c r="K26">
        <v>5</v>
      </c>
      <c r="L26">
        <v>125</v>
      </c>
      <c r="M26">
        <v>0.8</v>
      </c>
      <c r="N26" s="1" t="s">
        <v>865</v>
      </c>
    </row>
    <row r="27" spans="1:14" x14ac:dyDescent="0.2">
      <c r="A27" s="1" t="s">
        <v>46</v>
      </c>
      <c r="B27">
        <v>1</v>
      </c>
      <c r="C27" s="1" t="s">
        <v>65</v>
      </c>
      <c r="D27" s="2">
        <v>45660</v>
      </c>
      <c r="E27" s="1" t="s">
        <v>907</v>
      </c>
      <c r="F27" s="1" t="s">
        <v>49</v>
      </c>
      <c r="G27" s="1" t="s">
        <v>908</v>
      </c>
      <c r="H27">
        <v>14</v>
      </c>
      <c r="I27">
        <v>0</v>
      </c>
      <c r="J27">
        <v>500</v>
      </c>
      <c r="K27">
        <v>1</v>
      </c>
      <c r="L27">
        <v>30</v>
      </c>
      <c r="M27">
        <v>0.6</v>
      </c>
      <c r="N27" s="1" t="s">
        <v>865</v>
      </c>
    </row>
    <row r="28" spans="1:14" x14ac:dyDescent="0.2">
      <c r="A28" s="1" t="s">
        <v>46</v>
      </c>
      <c r="B28">
        <v>2</v>
      </c>
      <c r="C28" s="1" t="s">
        <v>909</v>
      </c>
      <c r="D28" s="2">
        <v>45660</v>
      </c>
      <c r="E28" s="1" t="s">
        <v>910</v>
      </c>
      <c r="F28" s="1" t="s">
        <v>49</v>
      </c>
      <c r="G28" s="1" t="s">
        <v>911</v>
      </c>
      <c r="H28">
        <v>5</v>
      </c>
      <c r="I28">
        <v>0</v>
      </c>
      <c r="J28">
        <v>100</v>
      </c>
      <c r="K28">
        <v>4</v>
      </c>
      <c r="L28">
        <v>100</v>
      </c>
      <c r="M28">
        <v>0.8</v>
      </c>
      <c r="N28" s="1" t="s">
        <v>873</v>
      </c>
    </row>
    <row r="29" spans="1:14" x14ac:dyDescent="0.2">
      <c r="A29" s="1" t="s">
        <v>53</v>
      </c>
      <c r="B29">
        <v>1</v>
      </c>
      <c r="C29" s="1" t="s">
        <v>65</v>
      </c>
      <c r="D29" s="2">
        <v>45660</v>
      </c>
      <c r="E29" s="1" t="s">
        <v>907</v>
      </c>
      <c r="F29" s="1" t="s">
        <v>49</v>
      </c>
      <c r="G29" s="1" t="s">
        <v>908</v>
      </c>
      <c r="H29">
        <v>14</v>
      </c>
      <c r="I29">
        <v>0</v>
      </c>
      <c r="J29">
        <v>500</v>
      </c>
      <c r="K29">
        <v>2</v>
      </c>
      <c r="L29">
        <v>60</v>
      </c>
      <c r="M29">
        <v>0.1</v>
      </c>
      <c r="N29" s="1" t="s">
        <v>879</v>
      </c>
    </row>
    <row r="30" spans="1:14" x14ac:dyDescent="0.2">
      <c r="A30" s="1" t="s">
        <v>53</v>
      </c>
      <c r="B30">
        <v>2</v>
      </c>
      <c r="C30" s="1" t="s">
        <v>65</v>
      </c>
      <c r="D30" s="2">
        <v>45660</v>
      </c>
      <c r="E30" s="1" t="s">
        <v>907</v>
      </c>
      <c r="F30" s="1" t="s">
        <v>49</v>
      </c>
      <c r="G30" s="1" t="s">
        <v>908</v>
      </c>
      <c r="H30">
        <v>14</v>
      </c>
      <c r="I30">
        <v>0</v>
      </c>
      <c r="J30">
        <v>500</v>
      </c>
      <c r="K30">
        <v>4</v>
      </c>
      <c r="L30">
        <v>120</v>
      </c>
      <c r="M30">
        <v>0.4</v>
      </c>
      <c r="N30" s="1" t="s">
        <v>889</v>
      </c>
    </row>
    <row r="31" spans="1:14" x14ac:dyDescent="0.2">
      <c r="A31" s="1" t="s">
        <v>46</v>
      </c>
      <c r="B31">
        <v>1</v>
      </c>
      <c r="C31" s="1" t="s">
        <v>65</v>
      </c>
      <c r="D31" s="2">
        <v>45661</v>
      </c>
      <c r="E31" s="1" t="s">
        <v>907</v>
      </c>
      <c r="F31" s="1" t="s">
        <v>49</v>
      </c>
      <c r="G31" s="1" t="s">
        <v>908</v>
      </c>
      <c r="H31">
        <v>14</v>
      </c>
      <c r="I31">
        <v>0</v>
      </c>
      <c r="J31">
        <v>500</v>
      </c>
      <c r="K31">
        <v>4</v>
      </c>
      <c r="L31">
        <v>120</v>
      </c>
      <c r="M31">
        <v>1</v>
      </c>
      <c r="N31" s="1" t="s">
        <v>865</v>
      </c>
    </row>
    <row r="32" spans="1:14" x14ac:dyDescent="0.2">
      <c r="A32" s="1" t="s">
        <v>46</v>
      </c>
      <c r="B32">
        <v>2</v>
      </c>
      <c r="C32" s="1" t="s">
        <v>912</v>
      </c>
      <c r="D32" s="2">
        <v>45661</v>
      </c>
      <c r="E32" s="1" t="s">
        <v>656</v>
      </c>
      <c r="F32" s="1" t="s">
        <v>49</v>
      </c>
      <c r="G32" s="1" t="s">
        <v>913</v>
      </c>
      <c r="H32">
        <v>5</v>
      </c>
      <c r="I32">
        <v>0</v>
      </c>
      <c r="J32">
        <v>200</v>
      </c>
      <c r="K32">
        <v>8</v>
      </c>
      <c r="L32">
        <v>200</v>
      </c>
      <c r="M32">
        <v>1.1000000000000001</v>
      </c>
      <c r="N32" s="1" t="s">
        <v>873</v>
      </c>
    </row>
    <row r="33" spans="1:14" x14ac:dyDescent="0.2">
      <c r="A33" s="1" t="s">
        <v>53</v>
      </c>
      <c r="B33">
        <v>1</v>
      </c>
      <c r="C33" s="1" t="s">
        <v>65</v>
      </c>
      <c r="D33" s="2">
        <v>45661</v>
      </c>
      <c r="E33" s="1" t="s">
        <v>907</v>
      </c>
      <c r="F33" s="1" t="s">
        <v>49</v>
      </c>
      <c r="G33" s="1" t="s">
        <v>908</v>
      </c>
      <c r="H33">
        <v>14</v>
      </c>
      <c r="I33">
        <v>0</v>
      </c>
      <c r="J33">
        <v>500</v>
      </c>
      <c r="K33">
        <v>4</v>
      </c>
      <c r="L33">
        <v>120</v>
      </c>
      <c r="M33">
        <v>0.8</v>
      </c>
      <c r="N33" s="1" t="s">
        <v>879</v>
      </c>
    </row>
    <row r="34" spans="1:14" x14ac:dyDescent="0.2">
      <c r="A34" s="1" t="s">
        <v>53</v>
      </c>
      <c r="B34">
        <v>2</v>
      </c>
      <c r="C34" s="1" t="s">
        <v>65</v>
      </c>
      <c r="D34" s="2">
        <v>45661</v>
      </c>
      <c r="E34" s="1" t="s">
        <v>907</v>
      </c>
      <c r="F34" s="1" t="s">
        <v>49</v>
      </c>
      <c r="G34" s="1" t="s">
        <v>908</v>
      </c>
      <c r="H34">
        <v>14</v>
      </c>
      <c r="I34">
        <v>0</v>
      </c>
      <c r="J34">
        <v>500</v>
      </c>
      <c r="K34">
        <v>4</v>
      </c>
      <c r="L34">
        <v>120</v>
      </c>
      <c r="M34">
        <v>0.4</v>
      </c>
      <c r="N34" s="1" t="s">
        <v>889</v>
      </c>
    </row>
    <row r="35" spans="1:14" x14ac:dyDescent="0.2">
      <c r="A35" s="1" t="s">
        <v>46</v>
      </c>
      <c r="B35">
        <v>1</v>
      </c>
      <c r="C35" s="1" t="s">
        <v>69</v>
      </c>
      <c r="D35" s="2">
        <v>45663</v>
      </c>
      <c r="E35" s="1" t="s">
        <v>907</v>
      </c>
      <c r="F35" s="1" t="s">
        <v>49</v>
      </c>
      <c r="G35" s="1" t="s">
        <v>902</v>
      </c>
      <c r="H35">
        <v>14</v>
      </c>
      <c r="I35">
        <v>0</v>
      </c>
      <c r="J35">
        <v>125</v>
      </c>
      <c r="K35">
        <v>6</v>
      </c>
      <c r="L35">
        <v>164</v>
      </c>
      <c r="M35">
        <v>0.5</v>
      </c>
      <c r="N35" s="1" t="s">
        <v>879</v>
      </c>
    </row>
    <row r="36" spans="1:14" x14ac:dyDescent="0.2">
      <c r="A36" s="1" t="s">
        <v>46</v>
      </c>
      <c r="B36">
        <v>1</v>
      </c>
      <c r="C36" s="1" t="s">
        <v>75</v>
      </c>
      <c r="D36" s="2">
        <v>45663</v>
      </c>
      <c r="E36" s="1" t="s">
        <v>893</v>
      </c>
      <c r="F36" s="1" t="s">
        <v>49</v>
      </c>
      <c r="G36" s="1" t="s">
        <v>914</v>
      </c>
      <c r="H36" t="s">
        <v>76</v>
      </c>
      <c r="I36">
        <v>0</v>
      </c>
      <c r="J36">
        <v>1000</v>
      </c>
      <c r="K36">
        <v>4</v>
      </c>
      <c r="L36">
        <v>100</v>
      </c>
      <c r="M36">
        <v>0.2</v>
      </c>
      <c r="N36" s="1" t="s">
        <v>879</v>
      </c>
    </row>
    <row r="37" spans="1:14" x14ac:dyDescent="0.2">
      <c r="A37" s="1" t="s">
        <v>46</v>
      </c>
      <c r="B37">
        <v>2</v>
      </c>
      <c r="C37" s="1" t="s">
        <v>65</v>
      </c>
      <c r="D37" s="2">
        <v>45663</v>
      </c>
      <c r="E37" s="1" t="s">
        <v>907</v>
      </c>
      <c r="F37" s="1" t="s">
        <v>49</v>
      </c>
      <c r="G37" s="1" t="s">
        <v>908</v>
      </c>
      <c r="H37">
        <v>14</v>
      </c>
      <c r="I37">
        <v>0</v>
      </c>
      <c r="J37">
        <v>500</v>
      </c>
      <c r="K37">
        <v>1</v>
      </c>
      <c r="L37">
        <v>22.7</v>
      </c>
      <c r="M37">
        <v>0.1</v>
      </c>
      <c r="N37" s="1" t="s">
        <v>889</v>
      </c>
    </row>
    <row r="38" spans="1:14" x14ac:dyDescent="0.2">
      <c r="A38" s="1" t="s">
        <v>46</v>
      </c>
      <c r="B38">
        <v>2</v>
      </c>
      <c r="C38" s="1" t="s">
        <v>75</v>
      </c>
      <c r="D38" s="2">
        <v>45663</v>
      </c>
      <c r="E38" s="1" t="s">
        <v>893</v>
      </c>
      <c r="F38" s="1" t="s">
        <v>49</v>
      </c>
      <c r="G38" s="1" t="s">
        <v>914</v>
      </c>
      <c r="H38" t="s">
        <v>76</v>
      </c>
      <c r="I38">
        <v>0</v>
      </c>
      <c r="J38">
        <v>1000</v>
      </c>
      <c r="K38">
        <v>11</v>
      </c>
      <c r="L38">
        <v>275</v>
      </c>
      <c r="M38">
        <v>1.9</v>
      </c>
      <c r="N38" s="1" t="s">
        <v>889</v>
      </c>
    </row>
    <row r="39" spans="1:14" x14ac:dyDescent="0.2">
      <c r="A39" s="1" t="s">
        <v>53</v>
      </c>
      <c r="B39">
        <v>2</v>
      </c>
      <c r="C39" s="1" t="s">
        <v>75</v>
      </c>
      <c r="D39" s="2">
        <v>45663</v>
      </c>
      <c r="E39" s="1" t="s">
        <v>893</v>
      </c>
      <c r="F39" s="1" t="s">
        <v>49</v>
      </c>
      <c r="G39" s="1" t="s">
        <v>914</v>
      </c>
      <c r="H39" t="s">
        <v>76</v>
      </c>
      <c r="I39">
        <v>0</v>
      </c>
      <c r="J39">
        <v>1000</v>
      </c>
      <c r="K39">
        <v>10</v>
      </c>
      <c r="L39">
        <v>250</v>
      </c>
      <c r="M39">
        <v>0.4</v>
      </c>
      <c r="N39" s="1" t="s">
        <v>879</v>
      </c>
    </row>
    <row r="40" spans="1:14" x14ac:dyDescent="0.2">
      <c r="A40" s="1" t="s">
        <v>53</v>
      </c>
      <c r="B40">
        <v>2</v>
      </c>
      <c r="C40" s="1" t="s">
        <v>84</v>
      </c>
      <c r="D40" s="2">
        <v>45663</v>
      </c>
      <c r="E40" s="1" t="s">
        <v>893</v>
      </c>
      <c r="F40" s="1" t="s">
        <v>49</v>
      </c>
      <c r="G40" s="1" t="s">
        <v>915</v>
      </c>
      <c r="H40" t="s">
        <v>76</v>
      </c>
      <c r="I40">
        <v>0</v>
      </c>
      <c r="J40">
        <v>500</v>
      </c>
      <c r="K40">
        <v>14</v>
      </c>
      <c r="L40">
        <v>350</v>
      </c>
      <c r="M40">
        <v>1.1000000000000001</v>
      </c>
      <c r="N40" s="1" t="s">
        <v>865</v>
      </c>
    </row>
    <row r="41" spans="1:14" x14ac:dyDescent="0.2">
      <c r="A41" s="1" t="s">
        <v>46</v>
      </c>
      <c r="B41">
        <v>1</v>
      </c>
      <c r="C41" s="1" t="s">
        <v>75</v>
      </c>
      <c r="D41" s="2">
        <v>45664</v>
      </c>
      <c r="E41" s="1" t="s">
        <v>893</v>
      </c>
      <c r="F41" s="1" t="s">
        <v>49</v>
      </c>
      <c r="G41" s="1" t="s">
        <v>914</v>
      </c>
      <c r="H41" t="s">
        <v>76</v>
      </c>
      <c r="I41">
        <v>0</v>
      </c>
      <c r="J41">
        <v>1000</v>
      </c>
      <c r="K41">
        <v>15</v>
      </c>
      <c r="L41">
        <v>375</v>
      </c>
      <c r="M41">
        <v>0.8</v>
      </c>
      <c r="N41" s="1" t="s">
        <v>879</v>
      </c>
    </row>
    <row r="42" spans="1:14" x14ac:dyDescent="0.2">
      <c r="A42" s="1" t="s">
        <v>46</v>
      </c>
      <c r="B42">
        <v>2</v>
      </c>
      <c r="C42" s="1" t="s">
        <v>85</v>
      </c>
      <c r="D42" s="2">
        <v>45664</v>
      </c>
      <c r="E42" s="1" t="s">
        <v>910</v>
      </c>
      <c r="F42" s="1" t="s">
        <v>49</v>
      </c>
      <c r="G42" s="1" t="s">
        <v>916</v>
      </c>
      <c r="H42">
        <v>5</v>
      </c>
      <c r="I42">
        <v>0</v>
      </c>
      <c r="J42">
        <v>250</v>
      </c>
      <c r="K42">
        <v>10</v>
      </c>
      <c r="L42">
        <v>250</v>
      </c>
      <c r="N42" s="1" t="s">
        <v>889</v>
      </c>
    </row>
    <row r="43" spans="1:14" x14ac:dyDescent="0.2">
      <c r="A43" s="1" t="s">
        <v>46</v>
      </c>
      <c r="B43">
        <v>2</v>
      </c>
      <c r="C43" s="1" t="s">
        <v>84</v>
      </c>
      <c r="D43" s="2">
        <v>45664</v>
      </c>
      <c r="E43" s="1" t="s">
        <v>893</v>
      </c>
      <c r="F43" s="1" t="s">
        <v>49</v>
      </c>
      <c r="G43" s="1" t="s">
        <v>915</v>
      </c>
      <c r="H43" t="s">
        <v>76</v>
      </c>
      <c r="I43">
        <v>0</v>
      </c>
      <c r="J43">
        <v>500</v>
      </c>
      <c r="K43">
        <v>3</v>
      </c>
      <c r="L43">
        <v>75</v>
      </c>
      <c r="M43">
        <v>0.2</v>
      </c>
      <c r="N43" s="1" t="s">
        <v>889</v>
      </c>
    </row>
    <row r="44" spans="1:14" x14ac:dyDescent="0.2">
      <c r="A44" s="1" t="s">
        <v>53</v>
      </c>
      <c r="B44">
        <v>1</v>
      </c>
      <c r="C44" s="1" t="s">
        <v>86</v>
      </c>
      <c r="D44" s="2">
        <v>45664</v>
      </c>
      <c r="E44" s="1" t="s">
        <v>910</v>
      </c>
      <c r="F44" s="1" t="s">
        <v>49</v>
      </c>
      <c r="G44" s="1" t="s">
        <v>878</v>
      </c>
      <c r="H44">
        <v>5</v>
      </c>
      <c r="I44">
        <v>0</v>
      </c>
      <c r="J44">
        <v>625</v>
      </c>
      <c r="K44">
        <v>11</v>
      </c>
      <c r="L44">
        <v>275</v>
      </c>
      <c r="M44">
        <v>0.9</v>
      </c>
      <c r="N44" s="1" t="s">
        <v>889</v>
      </c>
    </row>
    <row r="45" spans="1:14" x14ac:dyDescent="0.2">
      <c r="A45" s="1" t="s">
        <v>53</v>
      </c>
      <c r="B45">
        <v>2</v>
      </c>
      <c r="C45" s="1" t="s">
        <v>84</v>
      </c>
      <c r="D45" s="2">
        <v>45664</v>
      </c>
      <c r="E45" s="1" t="s">
        <v>893</v>
      </c>
      <c r="F45" s="1" t="s">
        <v>49</v>
      </c>
      <c r="G45" s="1" t="s">
        <v>915</v>
      </c>
      <c r="H45" t="s">
        <v>76</v>
      </c>
      <c r="I45">
        <v>0</v>
      </c>
      <c r="J45">
        <v>500</v>
      </c>
      <c r="K45">
        <v>3</v>
      </c>
      <c r="L45">
        <v>75</v>
      </c>
      <c r="M45">
        <v>0.6</v>
      </c>
      <c r="N45" s="1" t="s">
        <v>865</v>
      </c>
    </row>
    <row r="46" spans="1:14" x14ac:dyDescent="0.2">
      <c r="A46" s="1" t="s">
        <v>53</v>
      </c>
      <c r="B46">
        <v>2</v>
      </c>
      <c r="C46" s="1" t="s">
        <v>86</v>
      </c>
      <c r="D46" s="2">
        <v>45664</v>
      </c>
      <c r="E46" s="1" t="s">
        <v>910</v>
      </c>
      <c r="F46" s="1" t="s">
        <v>49</v>
      </c>
      <c r="G46" s="1" t="s">
        <v>878</v>
      </c>
      <c r="H46">
        <v>5</v>
      </c>
      <c r="I46">
        <v>0</v>
      </c>
      <c r="J46">
        <v>625</v>
      </c>
      <c r="K46">
        <v>12</v>
      </c>
      <c r="L46">
        <v>300</v>
      </c>
      <c r="M46">
        <v>1.1000000000000001</v>
      </c>
      <c r="N46" s="1" t="s">
        <v>865</v>
      </c>
    </row>
    <row r="47" spans="1:14" x14ac:dyDescent="0.2">
      <c r="A47" s="1" t="s">
        <v>46</v>
      </c>
      <c r="B47">
        <v>1</v>
      </c>
      <c r="C47" s="1" t="s">
        <v>917</v>
      </c>
      <c r="D47" s="2">
        <v>45665</v>
      </c>
      <c r="E47" s="1" t="s">
        <v>656</v>
      </c>
      <c r="F47" s="1" t="s">
        <v>49</v>
      </c>
      <c r="G47" s="1" t="s">
        <v>878</v>
      </c>
      <c r="H47">
        <v>5</v>
      </c>
      <c r="I47">
        <v>0</v>
      </c>
      <c r="J47">
        <v>300</v>
      </c>
      <c r="K47">
        <v>9</v>
      </c>
      <c r="L47">
        <v>225</v>
      </c>
      <c r="M47">
        <v>0.6</v>
      </c>
      <c r="N47" s="1" t="s">
        <v>879</v>
      </c>
    </row>
    <row r="48" spans="1:14" x14ac:dyDescent="0.2">
      <c r="A48" s="1" t="s">
        <v>46</v>
      </c>
      <c r="B48">
        <v>1</v>
      </c>
      <c r="C48" s="1" t="s">
        <v>86</v>
      </c>
      <c r="D48" s="2">
        <v>45665</v>
      </c>
      <c r="E48" s="1" t="s">
        <v>910</v>
      </c>
      <c r="F48" s="1" t="s">
        <v>49</v>
      </c>
      <c r="G48" s="1" t="s">
        <v>878</v>
      </c>
      <c r="H48">
        <v>5</v>
      </c>
      <c r="I48">
        <v>0</v>
      </c>
      <c r="J48">
        <v>625</v>
      </c>
      <c r="K48">
        <v>2</v>
      </c>
      <c r="L48">
        <v>50</v>
      </c>
      <c r="M48">
        <v>0.6</v>
      </c>
      <c r="N48" s="1" t="s">
        <v>879</v>
      </c>
    </row>
    <row r="49" spans="1:14" x14ac:dyDescent="0.2">
      <c r="A49" s="1" t="s">
        <v>46</v>
      </c>
      <c r="B49">
        <v>1</v>
      </c>
      <c r="C49" s="1" t="s">
        <v>918</v>
      </c>
      <c r="D49" s="2">
        <v>45665</v>
      </c>
      <c r="E49" s="1" t="s">
        <v>919</v>
      </c>
      <c r="F49" s="1" t="s">
        <v>49</v>
      </c>
      <c r="G49" s="1" t="s">
        <v>883</v>
      </c>
      <c r="H49">
        <v>5</v>
      </c>
      <c r="I49">
        <v>0</v>
      </c>
      <c r="J49">
        <v>75</v>
      </c>
      <c r="K49">
        <v>3</v>
      </c>
      <c r="L49">
        <v>75</v>
      </c>
      <c r="M49">
        <v>0.3</v>
      </c>
      <c r="N49" s="1" t="s">
        <v>879</v>
      </c>
    </row>
    <row r="50" spans="1:14" x14ac:dyDescent="0.2">
      <c r="A50" s="1" t="s">
        <v>46</v>
      </c>
      <c r="B50">
        <v>2</v>
      </c>
      <c r="C50" s="1" t="s">
        <v>920</v>
      </c>
      <c r="D50" s="2">
        <v>45665</v>
      </c>
      <c r="E50" s="1" t="s">
        <v>893</v>
      </c>
      <c r="F50" s="1" t="s">
        <v>49</v>
      </c>
      <c r="G50" s="1" t="s">
        <v>921</v>
      </c>
      <c r="H50">
        <v>5</v>
      </c>
      <c r="I50">
        <v>0</v>
      </c>
      <c r="J50">
        <v>250</v>
      </c>
      <c r="K50">
        <v>4</v>
      </c>
      <c r="L50">
        <v>100</v>
      </c>
      <c r="M50">
        <v>1</v>
      </c>
      <c r="N50" s="1" t="s">
        <v>889</v>
      </c>
    </row>
    <row r="51" spans="1:14" x14ac:dyDescent="0.2">
      <c r="A51" s="1" t="s">
        <v>53</v>
      </c>
      <c r="B51">
        <v>1</v>
      </c>
      <c r="C51" s="1" t="s">
        <v>917</v>
      </c>
      <c r="D51" s="2">
        <v>45665</v>
      </c>
      <c r="E51" s="1" t="s">
        <v>656</v>
      </c>
      <c r="F51" s="1" t="s">
        <v>49</v>
      </c>
      <c r="G51" s="1" t="s">
        <v>878</v>
      </c>
      <c r="H51">
        <v>5</v>
      </c>
      <c r="I51">
        <v>0</v>
      </c>
      <c r="J51">
        <v>300</v>
      </c>
      <c r="K51">
        <v>3</v>
      </c>
      <c r="L51">
        <v>75</v>
      </c>
      <c r="M51">
        <v>0.3</v>
      </c>
      <c r="N51" s="1" t="s">
        <v>879</v>
      </c>
    </row>
    <row r="52" spans="1:14" x14ac:dyDescent="0.2">
      <c r="A52" s="1" t="s">
        <v>53</v>
      </c>
      <c r="B52">
        <v>1</v>
      </c>
      <c r="C52" s="1" t="s">
        <v>922</v>
      </c>
      <c r="D52" s="2">
        <v>45665</v>
      </c>
      <c r="E52" s="1" t="s">
        <v>656</v>
      </c>
      <c r="F52" s="1" t="s">
        <v>49</v>
      </c>
      <c r="G52" s="1" t="s">
        <v>881</v>
      </c>
      <c r="H52">
        <v>5</v>
      </c>
      <c r="I52">
        <v>0</v>
      </c>
      <c r="J52">
        <v>50</v>
      </c>
      <c r="K52">
        <v>2</v>
      </c>
      <c r="L52">
        <v>50</v>
      </c>
      <c r="M52">
        <v>0.2</v>
      </c>
      <c r="N52" s="1" t="s">
        <v>879</v>
      </c>
    </row>
    <row r="53" spans="1:14" x14ac:dyDescent="0.2">
      <c r="A53" s="1" t="s">
        <v>53</v>
      </c>
      <c r="B53">
        <v>1</v>
      </c>
      <c r="C53" s="1" t="s">
        <v>882</v>
      </c>
      <c r="D53" s="2">
        <v>45665</v>
      </c>
      <c r="E53" s="1" t="s">
        <v>863</v>
      </c>
      <c r="F53" s="1" t="s">
        <v>49</v>
      </c>
      <c r="G53" s="1" t="s">
        <v>883</v>
      </c>
      <c r="H53">
        <v>5</v>
      </c>
      <c r="I53">
        <v>0</v>
      </c>
      <c r="J53">
        <v>125</v>
      </c>
      <c r="K53">
        <v>4</v>
      </c>
      <c r="L53">
        <v>100</v>
      </c>
      <c r="M53">
        <v>0.5</v>
      </c>
      <c r="N53" s="1" t="s">
        <v>879</v>
      </c>
    </row>
    <row r="54" spans="1:14" x14ac:dyDescent="0.2">
      <c r="A54" s="1" t="s">
        <v>53</v>
      </c>
      <c r="B54">
        <v>1</v>
      </c>
      <c r="C54" s="1" t="s">
        <v>923</v>
      </c>
      <c r="D54" s="2">
        <v>45665</v>
      </c>
      <c r="E54" s="1" t="s">
        <v>656</v>
      </c>
      <c r="F54" s="1" t="s">
        <v>49</v>
      </c>
      <c r="G54" s="1" t="s">
        <v>924</v>
      </c>
      <c r="H54">
        <v>5</v>
      </c>
      <c r="I54">
        <v>0</v>
      </c>
      <c r="J54">
        <v>50</v>
      </c>
      <c r="K54">
        <v>2</v>
      </c>
      <c r="L54">
        <v>50</v>
      </c>
      <c r="M54">
        <v>0.4</v>
      </c>
      <c r="N54" s="1" t="s">
        <v>879</v>
      </c>
    </row>
    <row r="55" spans="1:14" x14ac:dyDescent="0.2">
      <c r="A55" s="1" t="s">
        <v>53</v>
      </c>
      <c r="B55">
        <v>2</v>
      </c>
      <c r="C55" s="1" t="s">
        <v>920</v>
      </c>
      <c r="D55" s="2">
        <v>45665</v>
      </c>
      <c r="E55" s="1" t="s">
        <v>893</v>
      </c>
      <c r="F55" s="1" t="s">
        <v>49</v>
      </c>
      <c r="G55" s="1" t="s">
        <v>921</v>
      </c>
      <c r="H55">
        <v>5</v>
      </c>
      <c r="I55">
        <v>0</v>
      </c>
      <c r="J55">
        <v>250</v>
      </c>
      <c r="K55">
        <v>6</v>
      </c>
      <c r="L55">
        <v>150</v>
      </c>
      <c r="M55">
        <v>1.6</v>
      </c>
      <c r="N55" s="1" t="s">
        <v>865</v>
      </c>
    </row>
    <row r="56" spans="1:14" x14ac:dyDescent="0.2">
      <c r="A56" s="1" t="s">
        <v>53</v>
      </c>
      <c r="B56">
        <v>2</v>
      </c>
      <c r="C56" s="1" t="s">
        <v>925</v>
      </c>
      <c r="D56" s="2">
        <v>45665</v>
      </c>
      <c r="E56" s="1" t="s">
        <v>656</v>
      </c>
      <c r="F56" s="1" t="s">
        <v>49</v>
      </c>
      <c r="G56" s="1" t="s">
        <v>926</v>
      </c>
      <c r="H56">
        <v>5</v>
      </c>
      <c r="I56">
        <v>0</v>
      </c>
      <c r="J56">
        <v>100</v>
      </c>
      <c r="K56">
        <v>3</v>
      </c>
      <c r="L56">
        <v>75</v>
      </c>
      <c r="M56">
        <v>0.8</v>
      </c>
      <c r="N56" s="1" t="s">
        <v>865</v>
      </c>
    </row>
    <row r="57" spans="1:14" x14ac:dyDescent="0.2">
      <c r="A57" s="1" t="s">
        <v>46</v>
      </c>
      <c r="B57">
        <v>1</v>
      </c>
      <c r="C57" s="1" t="s">
        <v>927</v>
      </c>
      <c r="D57" s="2">
        <v>45666</v>
      </c>
      <c r="E57" s="1" t="s">
        <v>910</v>
      </c>
      <c r="F57" s="1" t="s">
        <v>49</v>
      </c>
      <c r="G57" s="1" t="s">
        <v>902</v>
      </c>
      <c r="H57">
        <v>5</v>
      </c>
      <c r="I57">
        <v>0</v>
      </c>
      <c r="J57">
        <v>100</v>
      </c>
      <c r="K57">
        <v>4</v>
      </c>
      <c r="L57">
        <v>100</v>
      </c>
      <c r="M57">
        <v>0.4</v>
      </c>
      <c r="N57" s="1" t="s">
        <v>879</v>
      </c>
    </row>
    <row r="58" spans="1:14" x14ac:dyDescent="0.2">
      <c r="A58" s="1" t="s">
        <v>46</v>
      </c>
      <c r="B58">
        <v>1</v>
      </c>
      <c r="C58" s="1" t="s">
        <v>928</v>
      </c>
      <c r="D58" s="2">
        <v>45666</v>
      </c>
      <c r="E58" s="1" t="s">
        <v>910</v>
      </c>
      <c r="F58" s="1" t="s">
        <v>49</v>
      </c>
      <c r="G58" s="1" t="s">
        <v>929</v>
      </c>
      <c r="H58">
        <v>5</v>
      </c>
      <c r="I58">
        <v>0</v>
      </c>
      <c r="J58">
        <v>500</v>
      </c>
      <c r="K58">
        <v>2</v>
      </c>
      <c r="L58">
        <v>50</v>
      </c>
      <c r="M58">
        <v>0.2</v>
      </c>
      <c r="N58" s="1" t="s">
        <v>879</v>
      </c>
    </row>
    <row r="59" spans="1:14" x14ac:dyDescent="0.2">
      <c r="A59" s="1" t="s">
        <v>46</v>
      </c>
      <c r="B59">
        <v>2</v>
      </c>
      <c r="C59" s="1" t="s">
        <v>928</v>
      </c>
      <c r="D59" s="2">
        <v>45666</v>
      </c>
      <c r="E59" s="1" t="s">
        <v>910</v>
      </c>
      <c r="F59" s="1" t="s">
        <v>49</v>
      </c>
      <c r="G59" s="1" t="s">
        <v>929</v>
      </c>
      <c r="H59">
        <v>5</v>
      </c>
      <c r="I59">
        <v>0</v>
      </c>
      <c r="J59">
        <v>500</v>
      </c>
      <c r="K59">
        <v>9</v>
      </c>
      <c r="L59">
        <v>225</v>
      </c>
      <c r="M59">
        <v>0.8</v>
      </c>
      <c r="N59" s="1" t="s">
        <v>865</v>
      </c>
    </row>
    <row r="60" spans="1:14" x14ac:dyDescent="0.2">
      <c r="A60" s="1" t="s">
        <v>46</v>
      </c>
      <c r="B60">
        <v>2</v>
      </c>
      <c r="C60" s="1" t="s">
        <v>925</v>
      </c>
      <c r="D60" s="2">
        <v>45666</v>
      </c>
      <c r="E60" s="1" t="s">
        <v>656</v>
      </c>
      <c r="F60" s="1" t="s">
        <v>49</v>
      </c>
      <c r="G60" s="1" t="s">
        <v>926</v>
      </c>
      <c r="H60">
        <v>5</v>
      </c>
      <c r="I60">
        <v>0</v>
      </c>
      <c r="J60">
        <v>100</v>
      </c>
      <c r="K60">
        <v>1</v>
      </c>
      <c r="L60">
        <v>26.85</v>
      </c>
      <c r="M60">
        <v>0.2</v>
      </c>
      <c r="N60" s="1" t="s">
        <v>865</v>
      </c>
    </row>
    <row r="61" spans="1:14" x14ac:dyDescent="0.2">
      <c r="A61" s="1" t="s">
        <v>53</v>
      </c>
      <c r="B61">
        <v>1</v>
      </c>
      <c r="C61" s="1" t="s">
        <v>928</v>
      </c>
      <c r="D61" s="2">
        <v>45666</v>
      </c>
      <c r="E61" s="1" t="s">
        <v>910</v>
      </c>
      <c r="F61" s="1" t="s">
        <v>49</v>
      </c>
      <c r="G61" s="1" t="s">
        <v>929</v>
      </c>
      <c r="H61">
        <v>5</v>
      </c>
      <c r="I61">
        <v>0</v>
      </c>
      <c r="J61">
        <v>500</v>
      </c>
      <c r="K61">
        <v>5</v>
      </c>
      <c r="L61">
        <v>125</v>
      </c>
      <c r="M61">
        <v>0.5</v>
      </c>
      <c r="N61" s="1" t="s">
        <v>879</v>
      </c>
    </row>
    <row r="62" spans="1:14" x14ac:dyDescent="0.2">
      <c r="A62" s="1" t="s">
        <v>53</v>
      </c>
      <c r="B62">
        <v>1</v>
      </c>
      <c r="C62" s="1" t="s">
        <v>930</v>
      </c>
      <c r="D62" s="2">
        <v>45666</v>
      </c>
      <c r="E62" s="1" t="s">
        <v>931</v>
      </c>
      <c r="F62" s="1" t="s">
        <v>49</v>
      </c>
      <c r="G62" s="1" t="s">
        <v>932</v>
      </c>
      <c r="H62">
        <v>0</v>
      </c>
      <c r="I62">
        <v>0</v>
      </c>
      <c r="J62">
        <v>125</v>
      </c>
      <c r="K62">
        <v>2</v>
      </c>
      <c r="L62">
        <v>50</v>
      </c>
      <c r="M62">
        <v>0.2</v>
      </c>
      <c r="N62" s="1" t="s">
        <v>879</v>
      </c>
    </row>
    <row r="63" spans="1:14" x14ac:dyDescent="0.2">
      <c r="A63" s="1" t="s">
        <v>53</v>
      </c>
      <c r="B63">
        <v>2</v>
      </c>
      <c r="C63" s="1" t="s">
        <v>928</v>
      </c>
      <c r="D63" s="2">
        <v>45666</v>
      </c>
      <c r="E63" s="1" t="s">
        <v>910</v>
      </c>
      <c r="F63" s="1" t="s">
        <v>49</v>
      </c>
      <c r="G63" s="1" t="s">
        <v>929</v>
      </c>
      <c r="H63">
        <v>5</v>
      </c>
      <c r="I63">
        <v>0</v>
      </c>
      <c r="J63">
        <v>500</v>
      </c>
      <c r="K63">
        <v>4</v>
      </c>
      <c r="L63">
        <v>100</v>
      </c>
      <c r="M63">
        <v>0.6</v>
      </c>
      <c r="N63" s="1" t="s">
        <v>865</v>
      </c>
    </row>
    <row r="64" spans="1:14" x14ac:dyDescent="0.2">
      <c r="A64" s="1" t="s">
        <v>53</v>
      </c>
      <c r="B64">
        <v>2</v>
      </c>
      <c r="C64" s="1" t="s">
        <v>412</v>
      </c>
      <c r="D64" s="2">
        <v>45666</v>
      </c>
      <c r="E64" s="1" t="s">
        <v>910</v>
      </c>
      <c r="F64" s="1" t="s">
        <v>49</v>
      </c>
      <c r="G64" s="1" t="s">
        <v>921</v>
      </c>
      <c r="H64">
        <v>5</v>
      </c>
      <c r="I64">
        <v>0</v>
      </c>
      <c r="J64">
        <v>250</v>
      </c>
      <c r="K64">
        <v>4</v>
      </c>
      <c r="L64">
        <v>100</v>
      </c>
      <c r="M64">
        <v>1.8</v>
      </c>
      <c r="N64" s="1" t="s">
        <v>865</v>
      </c>
    </row>
    <row r="65" spans="1:14" x14ac:dyDescent="0.2">
      <c r="A65" s="1" t="s">
        <v>53</v>
      </c>
      <c r="B65">
        <v>2</v>
      </c>
      <c r="C65" s="1" t="s">
        <v>933</v>
      </c>
      <c r="D65" s="2">
        <v>45666</v>
      </c>
      <c r="E65" s="1" t="s">
        <v>863</v>
      </c>
      <c r="F65" s="1" t="s">
        <v>49</v>
      </c>
      <c r="G65" s="1" t="s">
        <v>864</v>
      </c>
      <c r="H65">
        <v>5</v>
      </c>
      <c r="I65">
        <v>0</v>
      </c>
      <c r="J65">
        <v>100</v>
      </c>
      <c r="K65">
        <v>1</v>
      </c>
      <c r="L65">
        <v>25</v>
      </c>
      <c r="M65">
        <v>0.2</v>
      </c>
      <c r="N65" s="1" t="s">
        <v>865</v>
      </c>
    </row>
    <row r="66" spans="1:14" x14ac:dyDescent="0.2">
      <c r="A66" s="1" t="s">
        <v>46</v>
      </c>
      <c r="B66">
        <v>1</v>
      </c>
      <c r="C66" s="1" t="s">
        <v>930</v>
      </c>
      <c r="D66" s="2">
        <v>45667</v>
      </c>
      <c r="E66" s="1" t="s">
        <v>931</v>
      </c>
      <c r="F66" s="1" t="s">
        <v>49</v>
      </c>
      <c r="G66" s="1" t="s">
        <v>932</v>
      </c>
      <c r="H66">
        <v>0</v>
      </c>
      <c r="I66">
        <v>0</v>
      </c>
      <c r="J66">
        <v>125</v>
      </c>
      <c r="K66">
        <v>3</v>
      </c>
      <c r="L66">
        <v>75</v>
      </c>
      <c r="M66">
        <v>0.3</v>
      </c>
      <c r="N66" s="1" t="s">
        <v>879</v>
      </c>
    </row>
    <row r="67" spans="1:14" x14ac:dyDescent="0.2">
      <c r="A67" s="1" t="s">
        <v>46</v>
      </c>
      <c r="B67">
        <v>1</v>
      </c>
      <c r="C67" s="1" t="s">
        <v>934</v>
      </c>
      <c r="D67" s="2">
        <v>45667</v>
      </c>
      <c r="E67" s="1" t="s">
        <v>931</v>
      </c>
      <c r="F67" s="1" t="s">
        <v>49</v>
      </c>
      <c r="G67" s="1" t="s">
        <v>869</v>
      </c>
      <c r="H67">
        <v>0</v>
      </c>
      <c r="I67">
        <v>0</v>
      </c>
      <c r="J67">
        <v>125</v>
      </c>
      <c r="K67">
        <v>3</v>
      </c>
      <c r="L67">
        <v>75</v>
      </c>
      <c r="M67">
        <v>0.3</v>
      </c>
      <c r="N67" s="1" t="s">
        <v>879</v>
      </c>
    </row>
    <row r="68" spans="1:14" x14ac:dyDescent="0.2">
      <c r="A68" s="1" t="s">
        <v>46</v>
      </c>
      <c r="B68">
        <v>2</v>
      </c>
      <c r="C68" s="1" t="s">
        <v>933</v>
      </c>
      <c r="D68" s="2">
        <v>45667</v>
      </c>
      <c r="E68" s="1" t="s">
        <v>863</v>
      </c>
      <c r="F68" s="1" t="s">
        <v>49</v>
      </c>
      <c r="G68" s="1" t="s">
        <v>864</v>
      </c>
      <c r="H68">
        <v>5</v>
      </c>
      <c r="I68">
        <v>0</v>
      </c>
      <c r="J68">
        <v>100</v>
      </c>
      <c r="K68">
        <v>6</v>
      </c>
      <c r="L68">
        <v>150</v>
      </c>
      <c r="M68">
        <v>1</v>
      </c>
      <c r="N68" s="1" t="s">
        <v>865</v>
      </c>
    </row>
    <row r="69" spans="1:14" x14ac:dyDescent="0.2">
      <c r="A69" s="1" t="s">
        <v>53</v>
      </c>
      <c r="B69">
        <v>1</v>
      </c>
      <c r="C69" s="1" t="s">
        <v>934</v>
      </c>
      <c r="D69" s="2">
        <v>45667</v>
      </c>
      <c r="E69" s="1" t="s">
        <v>931</v>
      </c>
      <c r="F69" s="1" t="s">
        <v>49</v>
      </c>
      <c r="G69" s="1" t="s">
        <v>869</v>
      </c>
      <c r="H69">
        <v>0</v>
      </c>
      <c r="I69">
        <v>0</v>
      </c>
      <c r="J69">
        <v>125</v>
      </c>
      <c r="K69">
        <v>2</v>
      </c>
      <c r="L69">
        <v>50</v>
      </c>
      <c r="M69">
        <v>0.3</v>
      </c>
      <c r="N69" s="1" t="s">
        <v>879</v>
      </c>
    </row>
    <row r="70" spans="1:14" x14ac:dyDescent="0.2">
      <c r="A70" s="1" t="s">
        <v>53</v>
      </c>
      <c r="B70">
        <v>1</v>
      </c>
      <c r="C70" s="1" t="s">
        <v>935</v>
      </c>
      <c r="D70" s="2">
        <v>45667</v>
      </c>
      <c r="E70" s="1" t="s">
        <v>863</v>
      </c>
      <c r="F70" s="1" t="s">
        <v>49</v>
      </c>
      <c r="G70" s="1" t="s">
        <v>936</v>
      </c>
      <c r="H70">
        <v>5</v>
      </c>
      <c r="I70">
        <v>0</v>
      </c>
      <c r="J70">
        <v>125</v>
      </c>
      <c r="K70">
        <v>5</v>
      </c>
      <c r="L70">
        <v>125</v>
      </c>
      <c r="M70">
        <v>0.4</v>
      </c>
      <c r="N70" s="1" t="s">
        <v>879</v>
      </c>
    </row>
    <row r="71" spans="1:14" x14ac:dyDescent="0.2">
      <c r="A71" s="1" t="s">
        <v>53</v>
      </c>
      <c r="B71">
        <v>1</v>
      </c>
      <c r="C71" s="1" t="s">
        <v>937</v>
      </c>
      <c r="D71" s="2">
        <v>45667</v>
      </c>
      <c r="E71" s="1" t="s">
        <v>863</v>
      </c>
      <c r="F71" s="1" t="s">
        <v>49</v>
      </c>
      <c r="G71" s="1" t="s">
        <v>901</v>
      </c>
      <c r="H71">
        <v>5</v>
      </c>
      <c r="I71">
        <v>0</v>
      </c>
      <c r="J71">
        <v>125</v>
      </c>
      <c r="K71">
        <v>1</v>
      </c>
      <c r="L71">
        <v>25</v>
      </c>
      <c r="M71">
        <v>0.2</v>
      </c>
      <c r="N71" s="1" t="s">
        <v>879</v>
      </c>
    </row>
    <row r="72" spans="1:14" x14ac:dyDescent="0.2">
      <c r="A72" s="1" t="s">
        <v>53</v>
      </c>
      <c r="B72">
        <v>2</v>
      </c>
      <c r="C72" s="1" t="s">
        <v>933</v>
      </c>
      <c r="D72" s="2">
        <v>45667</v>
      </c>
      <c r="E72" s="1" t="s">
        <v>863</v>
      </c>
      <c r="F72" s="1" t="s">
        <v>49</v>
      </c>
      <c r="G72" s="1" t="s">
        <v>864</v>
      </c>
      <c r="H72">
        <v>5</v>
      </c>
      <c r="I72">
        <v>0</v>
      </c>
      <c r="J72">
        <v>100</v>
      </c>
      <c r="K72">
        <v>3</v>
      </c>
      <c r="L72">
        <v>75</v>
      </c>
      <c r="M72">
        <v>0.8</v>
      </c>
      <c r="N72" s="1" t="s">
        <v>865</v>
      </c>
    </row>
    <row r="73" spans="1:14" x14ac:dyDescent="0.2">
      <c r="A73" s="1" t="s">
        <v>53</v>
      </c>
      <c r="B73">
        <v>2</v>
      </c>
      <c r="C73" s="1" t="s">
        <v>938</v>
      </c>
      <c r="D73" s="2">
        <v>45667</v>
      </c>
      <c r="E73" s="1" t="s">
        <v>939</v>
      </c>
      <c r="F73" s="1" t="s">
        <v>49</v>
      </c>
      <c r="G73" s="1" t="s">
        <v>940</v>
      </c>
      <c r="H73">
        <v>5</v>
      </c>
      <c r="I73">
        <v>0</v>
      </c>
      <c r="J73">
        <v>150</v>
      </c>
      <c r="K73">
        <v>5</v>
      </c>
      <c r="L73">
        <v>125</v>
      </c>
      <c r="M73">
        <v>1.3</v>
      </c>
      <c r="N73" s="1" t="s">
        <v>865</v>
      </c>
    </row>
    <row r="74" spans="1:14" x14ac:dyDescent="0.2">
      <c r="A74" s="1" t="s">
        <v>46</v>
      </c>
      <c r="B74">
        <v>1</v>
      </c>
      <c r="C74" s="1" t="s">
        <v>937</v>
      </c>
      <c r="D74" s="2">
        <v>45668</v>
      </c>
      <c r="E74" s="1" t="s">
        <v>863</v>
      </c>
      <c r="F74" s="1" t="s">
        <v>49</v>
      </c>
      <c r="G74" s="1" t="s">
        <v>901</v>
      </c>
      <c r="H74">
        <v>5</v>
      </c>
      <c r="I74">
        <v>0</v>
      </c>
      <c r="J74">
        <v>125</v>
      </c>
      <c r="K74">
        <v>4</v>
      </c>
      <c r="L74">
        <v>100</v>
      </c>
      <c r="M74">
        <v>0.2</v>
      </c>
      <c r="N74" s="1" t="s">
        <v>879</v>
      </c>
    </row>
    <row r="75" spans="1:14" x14ac:dyDescent="0.2">
      <c r="A75" s="1" t="s">
        <v>46</v>
      </c>
      <c r="B75">
        <v>1</v>
      </c>
      <c r="C75" s="1" t="s">
        <v>941</v>
      </c>
      <c r="D75" s="2">
        <v>45668</v>
      </c>
      <c r="E75" s="1" t="s">
        <v>863</v>
      </c>
      <c r="F75" s="1" t="s">
        <v>49</v>
      </c>
      <c r="G75" s="1" t="s">
        <v>942</v>
      </c>
      <c r="H75">
        <v>5</v>
      </c>
      <c r="I75">
        <v>0</v>
      </c>
      <c r="J75">
        <v>100</v>
      </c>
      <c r="K75">
        <v>4</v>
      </c>
      <c r="L75">
        <v>100</v>
      </c>
      <c r="M75">
        <v>0.3</v>
      </c>
      <c r="N75" s="1" t="s">
        <v>879</v>
      </c>
    </row>
    <row r="76" spans="1:14" x14ac:dyDescent="0.2">
      <c r="A76" s="1" t="s">
        <v>53</v>
      </c>
      <c r="B76">
        <v>1</v>
      </c>
      <c r="C76" s="1" t="s">
        <v>938</v>
      </c>
      <c r="D76" s="2">
        <v>45668</v>
      </c>
      <c r="E76" s="1" t="s">
        <v>939</v>
      </c>
      <c r="F76" s="1" t="s">
        <v>49</v>
      </c>
      <c r="G76" s="1" t="s">
        <v>940</v>
      </c>
      <c r="H76">
        <v>5</v>
      </c>
      <c r="I76">
        <v>0</v>
      </c>
      <c r="J76">
        <v>150</v>
      </c>
      <c r="K76">
        <v>1</v>
      </c>
      <c r="L76">
        <v>25</v>
      </c>
      <c r="M76">
        <v>0.3</v>
      </c>
      <c r="N76" s="1" t="s">
        <v>865</v>
      </c>
    </row>
    <row r="77" spans="1:14" x14ac:dyDescent="0.2">
      <c r="A77" s="1" t="s">
        <v>53</v>
      </c>
      <c r="B77">
        <v>1</v>
      </c>
      <c r="C77" s="1" t="s">
        <v>933</v>
      </c>
      <c r="D77" s="2">
        <v>45668</v>
      </c>
      <c r="E77" s="1" t="s">
        <v>863</v>
      </c>
      <c r="F77" s="1" t="s">
        <v>49</v>
      </c>
      <c r="G77" s="1" t="s">
        <v>864</v>
      </c>
      <c r="H77">
        <v>5</v>
      </c>
      <c r="I77">
        <v>0</v>
      </c>
      <c r="J77">
        <v>100</v>
      </c>
      <c r="K77">
        <v>3</v>
      </c>
      <c r="L77">
        <v>75</v>
      </c>
      <c r="M77">
        <v>1</v>
      </c>
      <c r="N77" s="1" t="s">
        <v>865</v>
      </c>
    </row>
    <row r="78" spans="1:14" x14ac:dyDescent="0.2">
      <c r="A78" s="1" t="s">
        <v>53</v>
      </c>
      <c r="B78">
        <v>1</v>
      </c>
      <c r="C78" s="1" t="s">
        <v>943</v>
      </c>
      <c r="D78" s="2">
        <v>45668</v>
      </c>
      <c r="E78" s="1" t="s">
        <v>939</v>
      </c>
      <c r="F78" s="1" t="s">
        <v>49</v>
      </c>
      <c r="G78" s="1" t="s">
        <v>944</v>
      </c>
      <c r="H78">
        <v>5</v>
      </c>
      <c r="I78">
        <v>0</v>
      </c>
      <c r="J78">
        <v>100</v>
      </c>
      <c r="K78">
        <v>4</v>
      </c>
      <c r="L78">
        <v>100</v>
      </c>
      <c r="M78">
        <v>0.8</v>
      </c>
      <c r="N78" s="1" t="s">
        <v>865</v>
      </c>
    </row>
    <row r="79" spans="1:14" x14ac:dyDescent="0.2">
      <c r="A79" s="1" t="s">
        <v>46</v>
      </c>
      <c r="B79">
        <v>1</v>
      </c>
      <c r="C79" s="1" t="s">
        <v>933</v>
      </c>
      <c r="D79" s="2">
        <v>45670</v>
      </c>
      <c r="E79" s="1" t="s">
        <v>863</v>
      </c>
      <c r="F79" s="1" t="s">
        <v>49</v>
      </c>
      <c r="G79" s="1" t="s">
        <v>864</v>
      </c>
      <c r="H79">
        <v>5</v>
      </c>
      <c r="I79">
        <v>0</v>
      </c>
      <c r="J79">
        <v>100</v>
      </c>
      <c r="K79">
        <v>1</v>
      </c>
      <c r="L79">
        <v>20</v>
      </c>
      <c r="M79">
        <v>0.2</v>
      </c>
      <c r="N79" s="1" t="s">
        <v>879</v>
      </c>
    </row>
    <row r="80" spans="1:14" x14ac:dyDescent="0.2">
      <c r="A80" s="1" t="s">
        <v>46</v>
      </c>
      <c r="B80">
        <v>1</v>
      </c>
      <c r="C80" s="1" t="s">
        <v>114</v>
      </c>
      <c r="D80" s="2">
        <v>45670</v>
      </c>
      <c r="E80" s="1" t="s">
        <v>656</v>
      </c>
      <c r="F80" s="1" t="s">
        <v>49</v>
      </c>
      <c r="G80" s="1" t="s">
        <v>913</v>
      </c>
      <c r="H80">
        <v>6</v>
      </c>
      <c r="I80">
        <v>0</v>
      </c>
      <c r="J80">
        <v>600</v>
      </c>
      <c r="K80">
        <v>12</v>
      </c>
      <c r="L80">
        <v>300</v>
      </c>
      <c r="M80">
        <v>0.7</v>
      </c>
      <c r="N80" s="1" t="s">
        <v>879</v>
      </c>
    </row>
    <row r="81" spans="1:14" x14ac:dyDescent="0.2">
      <c r="A81" s="1" t="s">
        <v>53</v>
      </c>
      <c r="B81">
        <v>1</v>
      </c>
      <c r="C81" s="1" t="s">
        <v>114</v>
      </c>
      <c r="D81" s="2">
        <v>45670</v>
      </c>
      <c r="E81" s="1" t="s">
        <v>656</v>
      </c>
      <c r="F81" s="1" t="s">
        <v>49</v>
      </c>
      <c r="G81" s="1" t="s">
        <v>913</v>
      </c>
      <c r="H81">
        <v>6</v>
      </c>
      <c r="I81">
        <v>0</v>
      </c>
      <c r="J81">
        <v>600</v>
      </c>
      <c r="K81">
        <v>10</v>
      </c>
      <c r="L81">
        <v>250</v>
      </c>
      <c r="M81">
        <v>0.4</v>
      </c>
      <c r="N81" s="1" t="s">
        <v>879</v>
      </c>
    </row>
    <row r="82" spans="1:14" x14ac:dyDescent="0.2">
      <c r="A82" s="1" t="s">
        <v>53</v>
      </c>
      <c r="B82">
        <v>2</v>
      </c>
      <c r="C82" s="1" t="s">
        <v>111</v>
      </c>
      <c r="D82" s="2">
        <v>45670</v>
      </c>
      <c r="E82" s="1" t="s">
        <v>656</v>
      </c>
      <c r="F82" s="1" t="s">
        <v>49</v>
      </c>
      <c r="G82" s="1" t="s">
        <v>878</v>
      </c>
      <c r="H82">
        <v>6</v>
      </c>
      <c r="I82">
        <v>0</v>
      </c>
      <c r="J82">
        <v>400</v>
      </c>
      <c r="K82">
        <v>11</v>
      </c>
      <c r="L82">
        <v>275</v>
      </c>
      <c r="M82">
        <v>1</v>
      </c>
      <c r="N82" s="1" t="s">
        <v>865</v>
      </c>
    </row>
    <row r="83" spans="1:14" x14ac:dyDescent="0.2">
      <c r="A83" s="1" t="s">
        <v>46</v>
      </c>
      <c r="B83">
        <v>1</v>
      </c>
      <c r="C83" s="1" t="s">
        <v>114</v>
      </c>
      <c r="D83" s="2">
        <v>45671</v>
      </c>
      <c r="E83" s="1" t="s">
        <v>656</v>
      </c>
      <c r="F83" s="1" t="s">
        <v>49</v>
      </c>
      <c r="G83" s="1" t="s">
        <v>913</v>
      </c>
      <c r="H83">
        <v>6</v>
      </c>
      <c r="I83">
        <v>0</v>
      </c>
      <c r="J83">
        <v>600</v>
      </c>
      <c r="K83">
        <v>2</v>
      </c>
      <c r="L83">
        <v>50</v>
      </c>
      <c r="M83">
        <v>0.3</v>
      </c>
      <c r="N83" s="1" t="s">
        <v>879</v>
      </c>
    </row>
    <row r="84" spans="1:14" x14ac:dyDescent="0.2">
      <c r="A84" s="1" t="s">
        <v>46</v>
      </c>
      <c r="B84">
        <v>1</v>
      </c>
      <c r="C84" s="1"/>
      <c r="D84" s="2">
        <v>45671</v>
      </c>
      <c r="E84" s="1" t="s">
        <v>51</v>
      </c>
      <c r="F84" s="1" t="s">
        <v>51</v>
      </c>
      <c r="G84" s="1" t="s">
        <v>51</v>
      </c>
      <c r="H84" t="s">
        <v>51</v>
      </c>
      <c r="I84" t="s">
        <v>51</v>
      </c>
      <c r="J84" t="s">
        <v>51</v>
      </c>
      <c r="K84">
        <v>7</v>
      </c>
      <c r="L84">
        <v>175</v>
      </c>
      <c r="M84">
        <v>0.7</v>
      </c>
      <c r="N84" s="1" t="s">
        <v>879</v>
      </c>
    </row>
    <row r="85" spans="1:14" x14ac:dyDescent="0.2">
      <c r="A85" s="1" t="s">
        <v>46</v>
      </c>
      <c r="B85">
        <v>1</v>
      </c>
      <c r="C85" s="1" t="s">
        <v>945</v>
      </c>
      <c r="D85" s="2">
        <v>45671</v>
      </c>
      <c r="E85" s="1" t="s">
        <v>877</v>
      </c>
      <c r="F85" s="1" t="s">
        <v>49</v>
      </c>
      <c r="G85" s="1" t="s">
        <v>946</v>
      </c>
      <c r="H85" t="s">
        <v>241</v>
      </c>
      <c r="I85">
        <v>0</v>
      </c>
      <c r="J85">
        <v>250</v>
      </c>
      <c r="K85">
        <v>5</v>
      </c>
      <c r="L85">
        <v>125</v>
      </c>
      <c r="M85">
        <v>0.3</v>
      </c>
      <c r="N85" s="1" t="s">
        <v>879</v>
      </c>
    </row>
    <row r="86" spans="1:14" x14ac:dyDescent="0.2">
      <c r="A86" s="1" t="s">
        <v>46</v>
      </c>
      <c r="B86">
        <v>2</v>
      </c>
      <c r="C86" s="1" t="s">
        <v>111</v>
      </c>
      <c r="D86" s="2">
        <v>45671</v>
      </c>
      <c r="E86" s="1" t="s">
        <v>656</v>
      </c>
      <c r="F86" s="1" t="s">
        <v>49</v>
      </c>
      <c r="G86" s="1" t="s">
        <v>878</v>
      </c>
      <c r="H86">
        <v>6</v>
      </c>
      <c r="I86">
        <v>0</v>
      </c>
      <c r="J86">
        <v>400</v>
      </c>
      <c r="K86">
        <v>6</v>
      </c>
      <c r="L86">
        <v>150.85</v>
      </c>
      <c r="M86">
        <v>0.8</v>
      </c>
      <c r="N86" s="1" t="s">
        <v>865</v>
      </c>
    </row>
    <row r="87" spans="1:14" x14ac:dyDescent="0.2">
      <c r="A87" s="1" t="s">
        <v>46</v>
      </c>
      <c r="B87">
        <v>2</v>
      </c>
      <c r="C87" s="1" t="s">
        <v>121</v>
      </c>
      <c r="D87" s="2">
        <v>45671</v>
      </c>
      <c r="E87" s="1" t="s">
        <v>656</v>
      </c>
      <c r="F87" s="1" t="s">
        <v>49</v>
      </c>
      <c r="G87" s="1" t="s">
        <v>947</v>
      </c>
      <c r="H87" t="s">
        <v>93</v>
      </c>
      <c r="I87">
        <v>0</v>
      </c>
      <c r="J87">
        <v>100</v>
      </c>
      <c r="K87">
        <v>4</v>
      </c>
      <c r="L87">
        <v>107.5</v>
      </c>
      <c r="M87">
        <v>1.2</v>
      </c>
      <c r="N87" s="1" t="s">
        <v>865</v>
      </c>
    </row>
    <row r="88" spans="1:14" x14ac:dyDescent="0.2">
      <c r="A88" s="1" t="s">
        <v>46</v>
      </c>
      <c r="B88">
        <v>2</v>
      </c>
      <c r="C88" s="1" t="s">
        <v>948</v>
      </c>
      <c r="D88" s="2">
        <v>45671</v>
      </c>
      <c r="E88" s="1" t="s">
        <v>637</v>
      </c>
      <c r="F88" s="1" t="s">
        <v>49</v>
      </c>
      <c r="G88" s="1" t="s">
        <v>929</v>
      </c>
      <c r="H88">
        <v>5</v>
      </c>
      <c r="I88">
        <v>0</v>
      </c>
      <c r="J88">
        <v>25</v>
      </c>
      <c r="K88">
        <v>4</v>
      </c>
      <c r="L88">
        <v>100</v>
      </c>
      <c r="M88">
        <v>1</v>
      </c>
      <c r="N88" s="1" t="s">
        <v>865</v>
      </c>
    </row>
    <row r="89" spans="1:14" x14ac:dyDescent="0.2">
      <c r="A89" s="1" t="s">
        <v>53</v>
      </c>
      <c r="B89">
        <v>1</v>
      </c>
      <c r="C89" s="1" t="s">
        <v>945</v>
      </c>
      <c r="D89" s="2">
        <v>45671</v>
      </c>
      <c r="E89" s="1" t="s">
        <v>877</v>
      </c>
      <c r="F89" s="1" t="s">
        <v>49</v>
      </c>
      <c r="G89" s="1" t="s">
        <v>946</v>
      </c>
      <c r="H89" t="s">
        <v>241</v>
      </c>
      <c r="I89">
        <v>0</v>
      </c>
      <c r="J89">
        <v>250</v>
      </c>
      <c r="K89">
        <v>5</v>
      </c>
      <c r="L89">
        <v>125</v>
      </c>
      <c r="M89">
        <v>0.7</v>
      </c>
      <c r="N89" s="1" t="s">
        <v>865</v>
      </c>
    </row>
    <row r="90" spans="1:14" x14ac:dyDescent="0.2">
      <c r="A90" s="1" t="s">
        <v>53</v>
      </c>
      <c r="B90">
        <v>1</v>
      </c>
      <c r="C90" s="1" t="s">
        <v>949</v>
      </c>
      <c r="D90" s="2">
        <v>45671</v>
      </c>
      <c r="E90" s="1" t="s">
        <v>877</v>
      </c>
      <c r="F90" s="1" t="s">
        <v>49</v>
      </c>
      <c r="G90" s="1" t="s">
        <v>878</v>
      </c>
      <c r="H90" t="s">
        <v>241</v>
      </c>
      <c r="I90">
        <v>0</v>
      </c>
      <c r="J90">
        <v>125</v>
      </c>
      <c r="K90">
        <v>1</v>
      </c>
      <c r="L90">
        <v>25</v>
      </c>
      <c r="M90">
        <v>0.1</v>
      </c>
      <c r="N90" s="1" t="s">
        <v>865</v>
      </c>
    </row>
    <row r="91" spans="1:14" x14ac:dyDescent="0.2">
      <c r="A91" s="1" t="s">
        <v>53</v>
      </c>
      <c r="B91">
        <v>1</v>
      </c>
      <c r="C91" s="1"/>
      <c r="D91" s="2">
        <v>45671</v>
      </c>
      <c r="E91" s="1" t="s">
        <v>51</v>
      </c>
      <c r="F91" s="1" t="s">
        <v>51</v>
      </c>
      <c r="G91" s="1" t="s">
        <v>51</v>
      </c>
      <c r="H91" t="s">
        <v>51</v>
      </c>
      <c r="I91" t="s">
        <v>51</v>
      </c>
      <c r="J91" t="s">
        <v>51</v>
      </c>
      <c r="K91">
        <v>4</v>
      </c>
      <c r="L91">
        <v>100</v>
      </c>
      <c r="M91">
        <v>1.2</v>
      </c>
      <c r="N91" s="1" t="s">
        <v>865</v>
      </c>
    </row>
    <row r="92" spans="1:14" x14ac:dyDescent="0.2">
      <c r="A92" s="1" t="s">
        <v>46</v>
      </c>
      <c r="B92">
        <v>1</v>
      </c>
      <c r="C92" s="1"/>
      <c r="D92" s="2">
        <v>45672</v>
      </c>
      <c r="E92" s="1" t="s">
        <v>51</v>
      </c>
      <c r="F92" s="1" t="s">
        <v>51</v>
      </c>
      <c r="G92" s="1" t="s">
        <v>51</v>
      </c>
      <c r="H92" t="s">
        <v>51</v>
      </c>
      <c r="I92" t="s">
        <v>51</v>
      </c>
      <c r="J92" t="s">
        <v>51</v>
      </c>
      <c r="K92">
        <v>4</v>
      </c>
      <c r="L92">
        <v>100</v>
      </c>
      <c r="M92">
        <v>0.3</v>
      </c>
      <c r="N92" s="1" t="s">
        <v>879</v>
      </c>
    </row>
    <row r="93" spans="1:14" x14ac:dyDescent="0.2">
      <c r="A93" s="1" t="s">
        <v>46</v>
      </c>
      <c r="B93">
        <v>1</v>
      </c>
      <c r="C93" s="1"/>
      <c r="D93" s="2">
        <v>45672</v>
      </c>
      <c r="E93" s="1" t="s">
        <v>51</v>
      </c>
      <c r="F93" s="1" t="s">
        <v>51</v>
      </c>
      <c r="G93" s="1" t="s">
        <v>51</v>
      </c>
      <c r="H93" t="s">
        <v>51</v>
      </c>
      <c r="I93" t="s">
        <v>51</v>
      </c>
      <c r="J93" t="s">
        <v>51</v>
      </c>
      <c r="K93">
        <v>4</v>
      </c>
      <c r="L93">
        <v>100</v>
      </c>
      <c r="M93">
        <v>0.5</v>
      </c>
      <c r="N93" s="1" t="s">
        <v>879</v>
      </c>
    </row>
    <row r="94" spans="1:14" x14ac:dyDescent="0.2">
      <c r="A94" s="1" t="s">
        <v>53</v>
      </c>
      <c r="B94">
        <v>1</v>
      </c>
      <c r="C94" s="1" t="s">
        <v>950</v>
      </c>
      <c r="D94" s="2">
        <v>45672</v>
      </c>
      <c r="E94" s="1" t="s">
        <v>951</v>
      </c>
      <c r="F94" s="1" t="s">
        <v>49</v>
      </c>
      <c r="G94" s="1" t="s">
        <v>952</v>
      </c>
      <c r="H94">
        <v>5</v>
      </c>
      <c r="I94">
        <v>0</v>
      </c>
      <c r="J94">
        <v>250</v>
      </c>
      <c r="K94">
        <v>10</v>
      </c>
      <c r="L94">
        <v>250</v>
      </c>
      <c r="M94">
        <v>1</v>
      </c>
      <c r="N94" s="1" t="s">
        <v>865</v>
      </c>
    </row>
    <row r="95" spans="1:14" x14ac:dyDescent="0.2">
      <c r="A95" s="1" t="s">
        <v>53</v>
      </c>
      <c r="B95">
        <v>1</v>
      </c>
      <c r="C95" s="1"/>
      <c r="D95" s="2">
        <v>45672</v>
      </c>
      <c r="E95" s="1" t="s">
        <v>51</v>
      </c>
      <c r="F95" s="1" t="s">
        <v>51</v>
      </c>
      <c r="G95" s="1" t="s">
        <v>51</v>
      </c>
      <c r="H95" t="s">
        <v>51</v>
      </c>
      <c r="I95" t="s">
        <v>51</v>
      </c>
      <c r="J95" t="s">
        <v>51</v>
      </c>
      <c r="K95">
        <v>1</v>
      </c>
      <c r="L95">
        <v>25</v>
      </c>
      <c r="M95">
        <v>0.1</v>
      </c>
      <c r="N95" s="1" t="s">
        <v>865</v>
      </c>
    </row>
    <row r="96" spans="1:14" x14ac:dyDescent="0.2">
      <c r="A96" s="1" t="s">
        <v>46</v>
      </c>
      <c r="B96">
        <v>1</v>
      </c>
      <c r="C96" s="1" t="s">
        <v>928</v>
      </c>
      <c r="D96" s="2">
        <v>45673</v>
      </c>
      <c r="E96" s="1" t="s">
        <v>910</v>
      </c>
      <c r="F96" s="1" t="s">
        <v>49</v>
      </c>
      <c r="G96" s="1" t="s">
        <v>929</v>
      </c>
      <c r="H96">
        <v>5</v>
      </c>
      <c r="I96">
        <v>0</v>
      </c>
      <c r="J96">
        <v>500</v>
      </c>
      <c r="K96">
        <v>10</v>
      </c>
      <c r="L96">
        <v>250</v>
      </c>
      <c r="M96">
        <v>0.6</v>
      </c>
      <c r="N96" s="1" t="s">
        <v>879</v>
      </c>
    </row>
    <row r="97" spans="1:14" x14ac:dyDescent="0.2">
      <c r="A97" s="1" t="s">
        <v>53</v>
      </c>
      <c r="B97">
        <v>1</v>
      </c>
      <c r="C97" s="1" t="s">
        <v>928</v>
      </c>
      <c r="D97" s="2">
        <v>45673</v>
      </c>
      <c r="E97" s="1" t="s">
        <v>910</v>
      </c>
      <c r="F97" s="1" t="s">
        <v>49</v>
      </c>
      <c r="G97" s="1" t="s">
        <v>929</v>
      </c>
      <c r="H97">
        <v>5</v>
      </c>
      <c r="I97">
        <v>0</v>
      </c>
      <c r="J97">
        <v>500</v>
      </c>
      <c r="K97">
        <v>5</v>
      </c>
      <c r="L97">
        <v>125</v>
      </c>
      <c r="M97">
        <v>1</v>
      </c>
      <c r="N97" s="1" t="s">
        <v>865</v>
      </c>
    </row>
    <row r="98" spans="1:14" x14ac:dyDescent="0.2">
      <c r="A98" s="1" t="s">
        <v>53</v>
      </c>
      <c r="B98">
        <v>1</v>
      </c>
      <c r="C98" s="1"/>
      <c r="D98" s="2">
        <v>45673</v>
      </c>
      <c r="E98" s="1" t="s">
        <v>51</v>
      </c>
      <c r="F98" s="1" t="s">
        <v>51</v>
      </c>
      <c r="G98" s="1" t="s">
        <v>51</v>
      </c>
      <c r="H98" t="s">
        <v>51</v>
      </c>
      <c r="I98" t="s">
        <v>51</v>
      </c>
      <c r="J98" t="s">
        <v>51</v>
      </c>
      <c r="K98">
        <v>5</v>
      </c>
      <c r="L98">
        <v>125</v>
      </c>
      <c r="M98">
        <v>1.8</v>
      </c>
      <c r="N98" s="1" t="s">
        <v>865</v>
      </c>
    </row>
    <row r="99" spans="1:14" x14ac:dyDescent="0.2">
      <c r="A99" s="1" t="s">
        <v>46</v>
      </c>
      <c r="B99">
        <v>1</v>
      </c>
      <c r="C99" s="1"/>
      <c r="D99" s="2">
        <v>45674</v>
      </c>
      <c r="E99" s="1" t="s">
        <v>51</v>
      </c>
      <c r="F99" s="1" t="s">
        <v>51</v>
      </c>
      <c r="G99" s="1" t="s">
        <v>51</v>
      </c>
      <c r="H99" t="s">
        <v>51</v>
      </c>
      <c r="I99" t="s">
        <v>51</v>
      </c>
      <c r="J99" t="s">
        <v>51</v>
      </c>
      <c r="K99">
        <v>1</v>
      </c>
      <c r="L99">
        <v>25</v>
      </c>
      <c r="M99">
        <v>0.3</v>
      </c>
      <c r="N99" s="1" t="s">
        <v>879</v>
      </c>
    </row>
    <row r="100" spans="1:14" x14ac:dyDescent="0.2">
      <c r="A100" s="1" t="s">
        <v>46</v>
      </c>
      <c r="B100">
        <v>1</v>
      </c>
      <c r="C100" s="1" t="s">
        <v>137</v>
      </c>
      <c r="D100" s="2">
        <v>45674</v>
      </c>
      <c r="E100" s="1" t="s">
        <v>893</v>
      </c>
      <c r="F100" s="1" t="s">
        <v>49</v>
      </c>
      <c r="G100" s="1" t="s">
        <v>914</v>
      </c>
      <c r="H100" t="s">
        <v>76</v>
      </c>
      <c r="I100">
        <v>0</v>
      </c>
      <c r="J100">
        <v>1000</v>
      </c>
      <c r="K100">
        <v>12</v>
      </c>
      <c r="L100">
        <v>300</v>
      </c>
      <c r="M100">
        <v>0.4</v>
      </c>
      <c r="N100" s="1" t="s">
        <v>879</v>
      </c>
    </row>
    <row r="101" spans="1:14" x14ac:dyDescent="0.2">
      <c r="A101" s="1" t="s">
        <v>53</v>
      </c>
      <c r="B101">
        <v>1</v>
      </c>
      <c r="C101" s="1" t="s">
        <v>137</v>
      </c>
      <c r="D101" s="2">
        <v>45674</v>
      </c>
      <c r="E101" s="1" t="s">
        <v>893</v>
      </c>
      <c r="F101" s="1" t="s">
        <v>49</v>
      </c>
      <c r="G101" s="1" t="s">
        <v>914</v>
      </c>
      <c r="H101" t="s">
        <v>76</v>
      </c>
      <c r="I101">
        <v>0</v>
      </c>
      <c r="J101">
        <v>1000</v>
      </c>
      <c r="K101">
        <v>10</v>
      </c>
      <c r="L101">
        <v>250</v>
      </c>
      <c r="M101">
        <v>0.5</v>
      </c>
      <c r="N101" s="1" t="s">
        <v>879</v>
      </c>
    </row>
    <row r="102" spans="1:14" x14ac:dyDescent="0.2">
      <c r="A102" s="1" t="s">
        <v>53</v>
      </c>
      <c r="B102">
        <v>2</v>
      </c>
      <c r="C102" s="1" t="s">
        <v>137</v>
      </c>
      <c r="D102" s="2">
        <v>45674</v>
      </c>
      <c r="E102" s="1" t="s">
        <v>893</v>
      </c>
      <c r="F102" s="1" t="s">
        <v>49</v>
      </c>
      <c r="G102" s="1" t="s">
        <v>914</v>
      </c>
      <c r="H102" t="s">
        <v>76</v>
      </c>
      <c r="I102">
        <v>0</v>
      </c>
      <c r="J102">
        <v>1000</v>
      </c>
      <c r="K102">
        <v>13</v>
      </c>
      <c r="L102">
        <v>325</v>
      </c>
      <c r="M102">
        <v>1.1000000000000001</v>
      </c>
      <c r="N102" s="1" t="s">
        <v>865</v>
      </c>
    </row>
    <row r="103" spans="1:14" x14ac:dyDescent="0.2">
      <c r="A103" s="1" t="s">
        <v>46</v>
      </c>
      <c r="B103">
        <v>1</v>
      </c>
      <c r="C103" s="1"/>
      <c r="D103" s="2">
        <v>45675</v>
      </c>
      <c r="E103" s="1" t="s">
        <v>51</v>
      </c>
      <c r="F103" s="1" t="s">
        <v>51</v>
      </c>
      <c r="G103" s="1" t="s">
        <v>51</v>
      </c>
      <c r="H103" t="s">
        <v>51</v>
      </c>
      <c r="I103" t="s">
        <v>51</v>
      </c>
      <c r="J103" t="s">
        <v>51</v>
      </c>
      <c r="K103">
        <v>4</v>
      </c>
      <c r="L103">
        <v>100</v>
      </c>
      <c r="M103">
        <v>0.3</v>
      </c>
      <c r="N103" s="1" t="s">
        <v>879</v>
      </c>
    </row>
    <row r="104" spans="1:14" x14ac:dyDescent="0.2">
      <c r="A104" s="1" t="s">
        <v>46</v>
      </c>
      <c r="B104">
        <v>1</v>
      </c>
      <c r="C104" s="1" t="s">
        <v>137</v>
      </c>
      <c r="D104" s="2">
        <v>45675</v>
      </c>
      <c r="E104" s="1" t="s">
        <v>893</v>
      </c>
      <c r="F104" s="1" t="s">
        <v>49</v>
      </c>
      <c r="G104" s="1" t="s">
        <v>914</v>
      </c>
      <c r="H104" t="s">
        <v>76</v>
      </c>
      <c r="I104">
        <v>0</v>
      </c>
      <c r="J104">
        <v>1000</v>
      </c>
      <c r="K104">
        <v>5</v>
      </c>
      <c r="L104">
        <v>125</v>
      </c>
      <c r="M104">
        <v>0.7</v>
      </c>
      <c r="N104" s="1" t="s">
        <v>879</v>
      </c>
    </row>
    <row r="105" spans="1:14" x14ac:dyDescent="0.2">
      <c r="A105" s="1" t="s">
        <v>53</v>
      </c>
      <c r="B105">
        <v>1</v>
      </c>
      <c r="C105" s="1" t="s">
        <v>953</v>
      </c>
      <c r="D105" s="2">
        <v>45675</v>
      </c>
      <c r="E105" s="1" t="s">
        <v>954</v>
      </c>
      <c r="F105" s="1" t="s">
        <v>49</v>
      </c>
      <c r="G105" s="1" t="s">
        <v>955</v>
      </c>
      <c r="H105" t="s">
        <v>134</v>
      </c>
      <c r="I105" t="s">
        <v>51</v>
      </c>
      <c r="J105">
        <v>800</v>
      </c>
      <c r="K105">
        <v>6</v>
      </c>
      <c r="L105">
        <v>150</v>
      </c>
      <c r="N105" s="1" t="s">
        <v>956</v>
      </c>
    </row>
    <row r="106" spans="1:14" x14ac:dyDescent="0.2">
      <c r="A106" s="1" t="s">
        <v>53</v>
      </c>
      <c r="B106">
        <v>2</v>
      </c>
      <c r="C106" s="1" t="s">
        <v>953</v>
      </c>
      <c r="D106" s="2">
        <v>45675</v>
      </c>
      <c r="E106" s="1" t="s">
        <v>954</v>
      </c>
      <c r="F106" s="1" t="s">
        <v>49</v>
      </c>
      <c r="G106" s="1" t="s">
        <v>955</v>
      </c>
      <c r="H106" t="s">
        <v>134</v>
      </c>
      <c r="I106" t="s">
        <v>51</v>
      </c>
      <c r="J106">
        <v>800</v>
      </c>
      <c r="K106">
        <v>7</v>
      </c>
      <c r="L106">
        <v>175</v>
      </c>
      <c r="M106">
        <v>0.8</v>
      </c>
      <c r="N106" s="1" t="s">
        <v>865</v>
      </c>
    </row>
    <row r="107" spans="1:14" x14ac:dyDescent="0.2">
      <c r="A107" s="1" t="s">
        <v>46</v>
      </c>
      <c r="B107">
        <v>1</v>
      </c>
      <c r="C107" s="1" t="s">
        <v>957</v>
      </c>
      <c r="D107" s="2">
        <v>45677</v>
      </c>
      <c r="E107" s="1" t="s">
        <v>958</v>
      </c>
      <c r="F107" s="1" t="s">
        <v>761</v>
      </c>
      <c r="G107" s="1" t="s">
        <v>959</v>
      </c>
      <c r="H107" t="s">
        <v>960</v>
      </c>
      <c r="I107" t="s">
        <v>961</v>
      </c>
      <c r="J107">
        <v>170</v>
      </c>
      <c r="K107">
        <v>11</v>
      </c>
      <c r="L107">
        <v>275</v>
      </c>
      <c r="M107">
        <v>0.5</v>
      </c>
      <c r="N107" s="1" t="s">
        <v>956</v>
      </c>
    </row>
    <row r="108" spans="1:14" x14ac:dyDescent="0.2">
      <c r="A108" s="1" t="s">
        <v>46</v>
      </c>
      <c r="B108">
        <v>2</v>
      </c>
      <c r="C108" s="1" t="s">
        <v>953</v>
      </c>
      <c r="D108" s="2">
        <v>45677</v>
      </c>
      <c r="E108" s="1" t="s">
        <v>954</v>
      </c>
      <c r="F108" s="1" t="s">
        <v>49</v>
      </c>
      <c r="G108" s="1" t="s">
        <v>955</v>
      </c>
      <c r="H108" t="s">
        <v>134</v>
      </c>
      <c r="I108" t="s">
        <v>51</v>
      </c>
      <c r="J108">
        <v>800</v>
      </c>
      <c r="K108">
        <v>1</v>
      </c>
      <c r="L108">
        <v>25</v>
      </c>
      <c r="M108">
        <v>0.2</v>
      </c>
      <c r="N108" s="1" t="s">
        <v>865</v>
      </c>
    </row>
    <row r="109" spans="1:14" x14ac:dyDescent="0.2">
      <c r="A109" s="1" t="s">
        <v>46</v>
      </c>
      <c r="B109">
        <v>2</v>
      </c>
      <c r="C109" s="1" t="s">
        <v>957</v>
      </c>
      <c r="D109" s="2">
        <v>45677</v>
      </c>
      <c r="E109" s="1" t="s">
        <v>958</v>
      </c>
      <c r="F109" s="1" t="s">
        <v>761</v>
      </c>
      <c r="G109" s="1" t="s">
        <v>959</v>
      </c>
      <c r="H109" t="s">
        <v>960</v>
      </c>
      <c r="I109" t="s">
        <v>961</v>
      </c>
      <c r="J109">
        <v>170</v>
      </c>
      <c r="K109">
        <v>11</v>
      </c>
      <c r="L109">
        <v>275</v>
      </c>
      <c r="M109">
        <v>0.8</v>
      </c>
      <c r="N109" s="1" t="s">
        <v>865</v>
      </c>
    </row>
    <row r="110" spans="1:14" x14ac:dyDescent="0.2">
      <c r="A110" s="1" t="s">
        <v>53</v>
      </c>
      <c r="B110">
        <v>1</v>
      </c>
      <c r="C110" s="1" t="s">
        <v>962</v>
      </c>
      <c r="D110" s="2">
        <v>45677</v>
      </c>
      <c r="E110" s="1" t="s">
        <v>954</v>
      </c>
      <c r="F110" s="1" t="s">
        <v>49</v>
      </c>
      <c r="G110" s="1" t="s">
        <v>963</v>
      </c>
      <c r="H110" t="s">
        <v>134</v>
      </c>
      <c r="I110" t="s">
        <v>51</v>
      </c>
      <c r="J110">
        <v>600</v>
      </c>
      <c r="K110">
        <v>2</v>
      </c>
      <c r="L110">
        <v>50</v>
      </c>
      <c r="M110">
        <v>0.4</v>
      </c>
      <c r="N110" s="1" t="s">
        <v>879</v>
      </c>
    </row>
    <row r="111" spans="1:14" x14ac:dyDescent="0.2">
      <c r="A111" s="1" t="s">
        <v>53</v>
      </c>
      <c r="B111">
        <v>1</v>
      </c>
      <c r="C111" s="1" t="s">
        <v>964</v>
      </c>
      <c r="D111" s="2">
        <v>45677</v>
      </c>
      <c r="E111" s="1" t="s">
        <v>954</v>
      </c>
      <c r="F111" s="1" t="s">
        <v>49</v>
      </c>
      <c r="G111" s="1" t="s">
        <v>965</v>
      </c>
      <c r="H111" t="s">
        <v>134</v>
      </c>
      <c r="I111" t="s">
        <v>51</v>
      </c>
      <c r="J111">
        <v>800</v>
      </c>
      <c r="K111">
        <v>10</v>
      </c>
      <c r="L111">
        <v>250</v>
      </c>
      <c r="M111">
        <v>1.3</v>
      </c>
      <c r="N111" s="1" t="s">
        <v>879</v>
      </c>
    </row>
    <row r="112" spans="1:14" x14ac:dyDescent="0.2">
      <c r="A112" s="1" t="s">
        <v>53</v>
      </c>
      <c r="B112">
        <v>1</v>
      </c>
      <c r="C112" s="1" t="s">
        <v>966</v>
      </c>
      <c r="D112" s="2">
        <v>45677</v>
      </c>
      <c r="E112" s="1" t="s">
        <v>954</v>
      </c>
      <c r="F112" s="1" t="s">
        <v>49</v>
      </c>
      <c r="G112" s="1" t="s">
        <v>965</v>
      </c>
      <c r="H112" t="s">
        <v>134</v>
      </c>
      <c r="I112" t="s">
        <v>51</v>
      </c>
      <c r="J112">
        <v>150</v>
      </c>
      <c r="K112">
        <v>2</v>
      </c>
      <c r="L112">
        <v>50</v>
      </c>
      <c r="M112">
        <v>0.1</v>
      </c>
      <c r="N112" s="1" t="s">
        <v>879</v>
      </c>
    </row>
    <row r="113" spans="1:14" x14ac:dyDescent="0.2">
      <c r="A113" s="1" t="s">
        <v>53</v>
      </c>
      <c r="B113">
        <v>2</v>
      </c>
      <c r="C113" s="1" t="s">
        <v>964</v>
      </c>
      <c r="D113" s="2">
        <v>45677</v>
      </c>
      <c r="E113" s="1" t="s">
        <v>954</v>
      </c>
      <c r="F113" s="1" t="s">
        <v>49</v>
      </c>
      <c r="G113" s="1" t="s">
        <v>965</v>
      </c>
      <c r="H113" t="s">
        <v>134</v>
      </c>
      <c r="I113" t="s">
        <v>51</v>
      </c>
      <c r="J113">
        <v>800</v>
      </c>
      <c r="K113">
        <v>7</v>
      </c>
      <c r="L113">
        <v>175</v>
      </c>
      <c r="M113">
        <v>0.8</v>
      </c>
      <c r="N113" s="1" t="s">
        <v>889</v>
      </c>
    </row>
    <row r="114" spans="1:14" x14ac:dyDescent="0.2">
      <c r="A114" s="1" t="s">
        <v>53</v>
      </c>
      <c r="B114">
        <v>2</v>
      </c>
      <c r="C114" s="1" t="s">
        <v>967</v>
      </c>
      <c r="D114" s="2">
        <v>45677</v>
      </c>
      <c r="E114" s="1" t="s">
        <v>954</v>
      </c>
      <c r="F114" s="1" t="s">
        <v>49</v>
      </c>
      <c r="G114" s="1" t="s">
        <v>968</v>
      </c>
      <c r="H114" t="s">
        <v>134</v>
      </c>
      <c r="I114" t="s">
        <v>51</v>
      </c>
      <c r="J114">
        <v>800</v>
      </c>
      <c r="K114">
        <v>2</v>
      </c>
      <c r="L114">
        <v>50</v>
      </c>
      <c r="M114">
        <v>0.2</v>
      </c>
      <c r="N114" s="1" t="s">
        <v>889</v>
      </c>
    </row>
    <row r="115" spans="1:14" x14ac:dyDescent="0.2">
      <c r="A115" s="1" t="s">
        <v>46</v>
      </c>
      <c r="B115">
        <v>1</v>
      </c>
      <c r="C115" s="1" t="s">
        <v>966</v>
      </c>
      <c r="D115" s="2">
        <v>45678</v>
      </c>
      <c r="E115" s="1" t="s">
        <v>954</v>
      </c>
      <c r="F115" s="1" t="s">
        <v>49</v>
      </c>
      <c r="G115" s="1" t="s">
        <v>965</v>
      </c>
      <c r="H115" t="s">
        <v>134</v>
      </c>
      <c r="I115" t="s">
        <v>51</v>
      </c>
      <c r="J115">
        <v>150</v>
      </c>
      <c r="K115">
        <v>1</v>
      </c>
      <c r="L115">
        <v>25</v>
      </c>
      <c r="N115" s="1" t="s">
        <v>956</v>
      </c>
    </row>
    <row r="116" spans="1:14" x14ac:dyDescent="0.2">
      <c r="A116" s="1" t="s">
        <v>46</v>
      </c>
      <c r="B116">
        <v>1</v>
      </c>
      <c r="C116" s="1" t="s">
        <v>969</v>
      </c>
      <c r="D116" s="2">
        <v>45678</v>
      </c>
      <c r="E116" s="1" t="s">
        <v>954</v>
      </c>
      <c r="F116" s="1" t="s">
        <v>49</v>
      </c>
      <c r="G116" s="1" t="s">
        <v>970</v>
      </c>
      <c r="H116" t="s">
        <v>134</v>
      </c>
      <c r="I116" t="s">
        <v>51</v>
      </c>
      <c r="J116">
        <v>200</v>
      </c>
      <c r="K116">
        <v>8</v>
      </c>
      <c r="L116">
        <v>203</v>
      </c>
      <c r="M116">
        <v>0.5</v>
      </c>
      <c r="N116" s="1" t="s">
        <v>956</v>
      </c>
    </row>
    <row r="117" spans="1:14" x14ac:dyDescent="0.2">
      <c r="A117" s="1" t="s">
        <v>46</v>
      </c>
      <c r="B117">
        <v>2</v>
      </c>
      <c r="C117" s="1" t="s">
        <v>967</v>
      </c>
      <c r="D117" s="2">
        <v>45678</v>
      </c>
      <c r="E117" s="1" t="s">
        <v>954</v>
      </c>
      <c r="F117" s="1" t="s">
        <v>49</v>
      </c>
      <c r="G117" s="1" t="s">
        <v>968</v>
      </c>
      <c r="H117" t="s">
        <v>134</v>
      </c>
      <c r="I117" t="s">
        <v>51</v>
      </c>
      <c r="J117">
        <v>800</v>
      </c>
      <c r="K117">
        <v>9</v>
      </c>
      <c r="L117">
        <v>221.1</v>
      </c>
      <c r="M117">
        <v>0.9</v>
      </c>
      <c r="N117" s="1" t="s">
        <v>865</v>
      </c>
    </row>
    <row r="118" spans="1:14" x14ac:dyDescent="0.2">
      <c r="A118" s="1" t="s">
        <v>46</v>
      </c>
      <c r="B118">
        <v>2</v>
      </c>
      <c r="C118" s="1" t="s">
        <v>971</v>
      </c>
      <c r="D118" s="2">
        <v>45679</v>
      </c>
      <c r="E118" s="1" t="s">
        <v>954</v>
      </c>
      <c r="F118" s="1" t="s">
        <v>49</v>
      </c>
      <c r="G118" s="1" t="s">
        <v>955</v>
      </c>
      <c r="H118" t="s">
        <v>134</v>
      </c>
      <c r="I118" t="s">
        <v>51</v>
      </c>
      <c r="J118">
        <v>200</v>
      </c>
      <c r="K118">
        <v>8</v>
      </c>
      <c r="L118">
        <v>197.45</v>
      </c>
      <c r="M118">
        <v>0.8</v>
      </c>
      <c r="N118" s="1" t="s">
        <v>865</v>
      </c>
    </row>
    <row r="119" spans="1:14" x14ac:dyDescent="0.2">
      <c r="A119" s="1" t="s">
        <v>53</v>
      </c>
      <c r="B119">
        <v>2</v>
      </c>
      <c r="C119" s="1" t="s">
        <v>972</v>
      </c>
      <c r="D119" s="2">
        <v>45680</v>
      </c>
      <c r="E119" s="1" t="s">
        <v>684</v>
      </c>
      <c r="F119" s="1" t="s">
        <v>49</v>
      </c>
      <c r="G119" s="1" t="s">
        <v>899</v>
      </c>
      <c r="H119">
        <v>5</v>
      </c>
      <c r="I119">
        <v>0</v>
      </c>
      <c r="J119">
        <v>100</v>
      </c>
      <c r="K119">
        <v>3</v>
      </c>
      <c r="L119">
        <v>75</v>
      </c>
      <c r="M119">
        <v>0.3</v>
      </c>
      <c r="N119" s="1" t="s">
        <v>865</v>
      </c>
    </row>
    <row r="120" spans="1:14" x14ac:dyDescent="0.2">
      <c r="A120" s="1" t="s">
        <v>53</v>
      </c>
      <c r="B120">
        <v>2</v>
      </c>
      <c r="C120" s="1" t="s">
        <v>973</v>
      </c>
      <c r="D120" s="2">
        <v>45680</v>
      </c>
      <c r="E120" s="1" t="s">
        <v>684</v>
      </c>
      <c r="F120" s="1" t="s">
        <v>49</v>
      </c>
      <c r="G120" s="1" t="s">
        <v>869</v>
      </c>
      <c r="H120">
        <v>5</v>
      </c>
      <c r="I120">
        <v>0</v>
      </c>
      <c r="J120">
        <v>100</v>
      </c>
      <c r="K120">
        <v>4</v>
      </c>
      <c r="L120">
        <v>100</v>
      </c>
      <c r="M120">
        <v>0.5</v>
      </c>
      <c r="N120" s="1" t="s">
        <v>865</v>
      </c>
    </row>
    <row r="121" spans="1:14" x14ac:dyDescent="0.2">
      <c r="A121" s="1" t="s">
        <v>46</v>
      </c>
      <c r="B121">
        <v>1</v>
      </c>
      <c r="C121" s="1" t="s">
        <v>974</v>
      </c>
      <c r="D121" s="2">
        <v>45681</v>
      </c>
      <c r="E121" s="1" t="s">
        <v>684</v>
      </c>
      <c r="F121" s="1" t="s">
        <v>49</v>
      </c>
      <c r="G121" s="1" t="s">
        <v>975</v>
      </c>
      <c r="H121">
        <v>5</v>
      </c>
      <c r="I121">
        <v>0</v>
      </c>
      <c r="J121">
        <v>200</v>
      </c>
      <c r="K121">
        <v>1</v>
      </c>
      <c r="L121">
        <v>25</v>
      </c>
      <c r="M121">
        <v>0.6</v>
      </c>
      <c r="N121" s="1" t="s">
        <v>865</v>
      </c>
    </row>
    <row r="122" spans="1:14" x14ac:dyDescent="0.2">
      <c r="A122" s="1" t="s">
        <v>46</v>
      </c>
      <c r="B122">
        <v>1</v>
      </c>
      <c r="C122" s="1" t="s">
        <v>976</v>
      </c>
      <c r="D122" s="2">
        <v>45681</v>
      </c>
      <c r="E122" s="1" t="s">
        <v>684</v>
      </c>
      <c r="F122" s="1" t="s">
        <v>49</v>
      </c>
      <c r="G122" s="1" t="s">
        <v>902</v>
      </c>
      <c r="H122">
        <v>5</v>
      </c>
      <c r="I122">
        <v>0</v>
      </c>
      <c r="J122">
        <v>100</v>
      </c>
      <c r="K122">
        <v>4</v>
      </c>
      <c r="L122">
        <v>100</v>
      </c>
      <c r="M122">
        <v>1.2</v>
      </c>
      <c r="N122" s="1" t="s">
        <v>865</v>
      </c>
    </row>
    <row r="123" spans="1:14" x14ac:dyDescent="0.2">
      <c r="A123" s="1" t="s">
        <v>46</v>
      </c>
      <c r="B123">
        <v>1</v>
      </c>
      <c r="C123" s="1" t="s">
        <v>977</v>
      </c>
      <c r="D123" s="2">
        <v>45681</v>
      </c>
      <c r="E123" s="1" t="s">
        <v>684</v>
      </c>
      <c r="F123" s="1" t="s">
        <v>49</v>
      </c>
      <c r="G123" s="1" t="s">
        <v>978</v>
      </c>
      <c r="H123">
        <v>5</v>
      </c>
      <c r="I123">
        <v>0</v>
      </c>
      <c r="J123">
        <v>100</v>
      </c>
      <c r="K123">
        <v>4</v>
      </c>
      <c r="L123">
        <v>100</v>
      </c>
      <c r="M123">
        <v>1</v>
      </c>
      <c r="N123" s="1" t="s">
        <v>865</v>
      </c>
    </row>
    <row r="124" spans="1:14" x14ac:dyDescent="0.2">
      <c r="A124" s="1" t="s">
        <v>46</v>
      </c>
      <c r="B124">
        <v>1</v>
      </c>
      <c r="C124" s="1" t="s">
        <v>979</v>
      </c>
      <c r="D124" s="2">
        <v>45684</v>
      </c>
      <c r="E124" s="1" t="s">
        <v>656</v>
      </c>
      <c r="F124" s="1" t="s">
        <v>49</v>
      </c>
      <c r="G124" s="1" t="s">
        <v>913</v>
      </c>
      <c r="H124">
        <v>5</v>
      </c>
      <c r="I124">
        <v>0</v>
      </c>
      <c r="J124">
        <v>200</v>
      </c>
      <c r="K124">
        <v>8</v>
      </c>
      <c r="L124">
        <v>200</v>
      </c>
      <c r="M124">
        <v>1.8</v>
      </c>
      <c r="N124" s="1" t="s">
        <v>865</v>
      </c>
    </row>
    <row r="125" spans="1:14" x14ac:dyDescent="0.2">
      <c r="A125" s="1" t="s">
        <v>46</v>
      </c>
      <c r="B125">
        <v>1</v>
      </c>
      <c r="C125" s="1" t="s">
        <v>980</v>
      </c>
      <c r="D125" s="2">
        <v>45684</v>
      </c>
      <c r="E125" s="1" t="s">
        <v>656</v>
      </c>
      <c r="F125" s="1" t="s">
        <v>49</v>
      </c>
      <c r="G125" s="1" t="s">
        <v>878</v>
      </c>
      <c r="H125">
        <v>5</v>
      </c>
      <c r="I125">
        <v>0</v>
      </c>
      <c r="J125">
        <v>500</v>
      </c>
      <c r="K125">
        <v>7</v>
      </c>
      <c r="L125">
        <v>175</v>
      </c>
      <c r="N125" s="1" t="s">
        <v>865</v>
      </c>
    </row>
    <row r="126" spans="1:14" x14ac:dyDescent="0.2">
      <c r="A126" s="1" t="s">
        <v>53</v>
      </c>
      <c r="B126">
        <v>2</v>
      </c>
      <c r="C126" s="1" t="s">
        <v>980</v>
      </c>
      <c r="D126" s="2">
        <v>45684</v>
      </c>
      <c r="E126" s="1" t="s">
        <v>656</v>
      </c>
      <c r="F126" s="1" t="s">
        <v>49</v>
      </c>
      <c r="G126" s="1" t="s">
        <v>878</v>
      </c>
      <c r="H126">
        <v>5</v>
      </c>
      <c r="I126">
        <v>0</v>
      </c>
      <c r="J126">
        <v>500</v>
      </c>
      <c r="K126">
        <v>13</v>
      </c>
      <c r="L126">
        <v>332.5</v>
      </c>
      <c r="M126">
        <v>0.8</v>
      </c>
      <c r="N126" s="1" t="s">
        <v>889</v>
      </c>
    </row>
    <row r="127" spans="1:14" x14ac:dyDescent="0.2">
      <c r="A127" s="1" t="s">
        <v>53</v>
      </c>
      <c r="B127">
        <v>2</v>
      </c>
      <c r="C127" s="1" t="s">
        <v>981</v>
      </c>
      <c r="D127" s="2">
        <v>45684</v>
      </c>
      <c r="E127" s="1" t="s">
        <v>656</v>
      </c>
      <c r="F127" s="1" t="s">
        <v>49</v>
      </c>
      <c r="G127" s="1" t="s">
        <v>982</v>
      </c>
      <c r="H127">
        <v>5</v>
      </c>
      <c r="I127">
        <v>0</v>
      </c>
      <c r="J127">
        <v>50</v>
      </c>
      <c r="K127">
        <v>2</v>
      </c>
      <c r="L127">
        <v>50</v>
      </c>
      <c r="M127">
        <v>0.4</v>
      </c>
      <c r="N127" s="1" t="s">
        <v>889</v>
      </c>
    </row>
    <row r="128" spans="1:14" x14ac:dyDescent="0.2">
      <c r="A128" s="1" t="s">
        <v>46</v>
      </c>
      <c r="B128">
        <v>2</v>
      </c>
      <c r="C128" s="1" t="s">
        <v>983</v>
      </c>
      <c r="D128" s="2">
        <v>45685</v>
      </c>
      <c r="E128" s="1" t="s">
        <v>656</v>
      </c>
      <c r="F128" s="1" t="s">
        <v>49</v>
      </c>
      <c r="G128" s="1" t="s">
        <v>926</v>
      </c>
      <c r="H128">
        <v>5</v>
      </c>
      <c r="I128">
        <v>0</v>
      </c>
      <c r="J128">
        <v>100</v>
      </c>
      <c r="K128">
        <v>4</v>
      </c>
      <c r="L128">
        <v>106.9</v>
      </c>
      <c r="M128">
        <v>1</v>
      </c>
      <c r="N128" s="1" t="s">
        <v>865</v>
      </c>
    </row>
    <row r="129" spans="1:14" x14ac:dyDescent="0.2">
      <c r="A129" s="1" t="s">
        <v>46</v>
      </c>
      <c r="B129">
        <v>2</v>
      </c>
      <c r="C129" s="1" t="s">
        <v>984</v>
      </c>
      <c r="D129" s="2">
        <v>45685</v>
      </c>
      <c r="E129" s="1" t="s">
        <v>656</v>
      </c>
      <c r="F129" s="1" t="s">
        <v>49</v>
      </c>
      <c r="G129" s="1" t="s">
        <v>924</v>
      </c>
      <c r="H129">
        <v>5</v>
      </c>
      <c r="I129">
        <v>0</v>
      </c>
      <c r="J129">
        <v>50</v>
      </c>
      <c r="K129">
        <v>2</v>
      </c>
      <c r="L129">
        <v>50</v>
      </c>
      <c r="M129">
        <v>0.6</v>
      </c>
      <c r="N129" s="1" t="s">
        <v>865</v>
      </c>
    </row>
    <row r="130" spans="1:14" x14ac:dyDescent="0.2">
      <c r="A130" s="1" t="s">
        <v>46</v>
      </c>
      <c r="B130">
        <v>2</v>
      </c>
      <c r="C130" s="1" t="s">
        <v>976</v>
      </c>
      <c r="D130" s="2">
        <v>45685</v>
      </c>
      <c r="E130" s="1" t="s">
        <v>684</v>
      </c>
      <c r="F130" s="1" t="s">
        <v>49</v>
      </c>
      <c r="G130" s="1" t="s">
        <v>902</v>
      </c>
      <c r="H130">
        <v>5</v>
      </c>
      <c r="I130">
        <v>0</v>
      </c>
      <c r="J130">
        <v>100</v>
      </c>
      <c r="K130">
        <v>3</v>
      </c>
      <c r="L130">
        <v>75</v>
      </c>
      <c r="M130">
        <v>0.7</v>
      </c>
      <c r="N130" s="1" t="s">
        <v>865</v>
      </c>
    </row>
    <row r="131" spans="1:14" x14ac:dyDescent="0.2">
      <c r="A131" s="1" t="s">
        <v>53</v>
      </c>
      <c r="B131">
        <v>1</v>
      </c>
      <c r="C131" s="1" t="s">
        <v>150</v>
      </c>
      <c r="D131" s="2">
        <v>45686</v>
      </c>
      <c r="E131" s="1" t="s">
        <v>985</v>
      </c>
      <c r="F131" s="1" t="s">
        <v>49</v>
      </c>
      <c r="G131" s="1" t="s">
        <v>986</v>
      </c>
      <c r="H131">
        <v>5</v>
      </c>
      <c r="I131">
        <v>0</v>
      </c>
      <c r="J131">
        <v>500</v>
      </c>
      <c r="K131">
        <v>10</v>
      </c>
      <c r="L131">
        <v>250</v>
      </c>
      <c r="M131">
        <v>0.8</v>
      </c>
      <c r="N131" s="1" t="s">
        <v>879</v>
      </c>
    </row>
    <row r="132" spans="1:14" x14ac:dyDescent="0.2">
      <c r="A132" s="1" t="s">
        <v>53</v>
      </c>
      <c r="B132">
        <v>2</v>
      </c>
      <c r="C132" s="1" t="s">
        <v>150</v>
      </c>
      <c r="D132" s="2">
        <v>45686</v>
      </c>
      <c r="E132" s="1" t="s">
        <v>985</v>
      </c>
      <c r="F132" s="1" t="s">
        <v>49</v>
      </c>
      <c r="G132" s="1" t="s">
        <v>986</v>
      </c>
      <c r="H132">
        <v>5</v>
      </c>
      <c r="I132">
        <v>0</v>
      </c>
      <c r="J132">
        <v>500</v>
      </c>
      <c r="K132">
        <v>10</v>
      </c>
      <c r="L132">
        <v>250</v>
      </c>
      <c r="M132">
        <v>1</v>
      </c>
      <c r="N132" s="1" t="s">
        <v>889</v>
      </c>
    </row>
    <row r="133" spans="1:14" x14ac:dyDescent="0.2">
      <c r="A133" s="1" t="s">
        <v>53</v>
      </c>
      <c r="B133">
        <v>1</v>
      </c>
      <c r="C133" s="1" t="s">
        <v>987</v>
      </c>
      <c r="D133" s="2">
        <v>45687</v>
      </c>
      <c r="E133" s="1" t="s">
        <v>988</v>
      </c>
      <c r="F133" s="1" t="s">
        <v>989</v>
      </c>
      <c r="G133" s="1" t="s">
        <v>908</v>
      </c>
      <c r="H133" t="s">
        <v>76</v>
      </c>
      <c r="I133" t="s">
        <v>108</v>
      </c>
      <c r="J133">
        <v>100</v>
      </c>
      <c r="K133">
        <v>3</v>
      </c>
      <c r="L133">
        <v>75</v>
      </c>
      <c r="M133">
        <v>0.7</v>
      </c>
      <c r="N133" s="1" t="s">
        <v>879</v>
      </c>
    </row>
    <row r="134" spans="1:14" x14ac:dyDescent="0.2">
      <c r="A134" s="1" t="s">
        <v>53</v>
      </c>
      <c r="B134">
        <v>1</v>
      </c>
      <c r="C134" s="1" t="s">
        <v>987</v>
      </c>
      <c r="D134" s="2">
        <v>45687</v>
      </c>
      <c r="E134" s="1" t="s">
        <v>988</v>
      </c>
      <c r="F134" s="1" t="s">
        <v>989</v>
      </c>
      <c r="G134" s="1" t="s">
        <v>908</v>
      </c>
      <c r="H134" t="s">
        <v>76</v>
      </c>
      <c r="I134" t="s">
        <v>108</v>
      </c>
      <c r="J134">
        <v>100</v>
      </c>
      <c r="K134">
        <v>1</v>
      </c>
      <c r="L134">
        <v>23.6</v>
      </c>
      <c r="M134">
        <v>0.2</v>
      </c>
      <c r="N134" s="1" t="s">
        <v>865</v>
      </c>
    </row>
    <row r="135" spans="1:14" x14ac:dyDescent="0.2">
      <c r="A135" s="1" t="s">
        <v>53</v>
      </c>
      <c r="B135">
        <v>1</v>
      </c>
      <c r="C135" s="1" t="s">
        <v>152</v>
      </c>
      <c r="D135" s="2">
        <v>45687</v>
      </c>
      <c r="E135" s="1" t="s">
        <v>637</v>
      </c>
      <c r="F135" s="1" t="s">
        <v>49</v>
      </c>
      <c r="G135" s="1" t="s">
        <v>929</v>
      </c>
      <c r="H135">
        <v>5</v>
      </c>
      <c r="I135">
        <v>0</v>
      </c>
      <c r="J135">
        <v>100</v>
      </c>
      <c r="K135">
        <v>4</v>
      </c>
      <c r="L135">
        <v>100</v>
      </c>
      <c r="M135">
        <v>1</v>
      </c>
      <c r="N135" s="1" t="s">
        <v>865</v>
      </c>
    </row>
    <row r="136" spans="1:14" x14ac:dyDescent="0.2">
      <c r="A136" s="1" t="s">
        <v>46</v>
      </c>
      <c r="B136">
        <v>1</v>
      </c>
      <c r="C136" s="1" t="s">
        <v>990</v>
      </c>
      <c r="D136" s="2">
        <v>45689</v>
      </c>
      <c r="E136" s="1" t="s">
        <v>684</v>
      </c>
      <c r="F136" s="1" t="s">
        <v>49</v>
      </c>
      <c r="G136" s="1" t="s">
        <v>872</v>
      </c>
      <c r="H136">
        <v>9</v>
      </c>
      <c r="I136">
        <v>0</v>
      </c>
      <c r="J136">
        <v>200</v>
      </c>
      <c r="K136">
        <v>5</v>
      </c>
      <c r="L136">
        <v>128</v>
      </c>
      <c r="M136">
        <v>1.1000000000000001</v>
      </c>
      <c r="N136" s="1" t="s">
        <v>865</v>
      </c>
    </row>
    <row r="137" spans="1:14" x14ac:dyDescent="0.2">
      <c r="A137" s="1" t="s">
        <v>46</v>
      </c>
      <c r="B137">
        <v>1</v>
      </c>
      <c r="C137" s="1" t="s">
        <v>162</v>
      </c>
      <c r="D137" s="2">
        <v>45689</v>
      </c>
      <c r="E137" s="1" t="s">
        <v>684</v>
      </c>
      <c r="F137" s="1" t="s">
        <v>49</v>
      </c>
      <c r="G137" s="1" t="s">
        <v>902</v>
      </c>
      <c r="H137">
        <v>9</v>
      </c>
      <c r="I137">
        <v>0</v>
      </c>
      <c r="J137">
        <v>200</v>
      </c>
      <c r="K137">
        <v>2</v>
      </c>
      <c r="L137">
        <v>50</v>
      </c>
      <c r="M137">
        <v>0.5</v>
      </c>
      <c r="N137" s="1" t="s">
        <v>865</v>
      </c>
    </row>
    <row r="138" spans="1:14" x14ac:dyDescent="0.2">
      <c r="A138" s="1" t="s">
        <v>53</v>
      </c>
      <c r="B138">
        <v>2</v>
      </c>
      <c r="C138" s="1" t="s">
        <v>162</v>
      </c>
      <c r="D138" s="2">
        <v>45689</v>
      </c>
      <c r="E138" s="1" t="s">
        <v>684</v>
      </c>
      <c r="F138" s="1" t="s">
        <v>49</v>
      </c>
      <c r="G138" s="1" t="s">
        <v>902</v>
      </c>
      <c r="H138">
        <v>9</v>
      </c>
      <c r="I138">
        <v>0</v>
      </c>
      <c r="J138">
        <v>200</v>
      </c>
      <c r="K138">
        <v>6</v>
      </c>
      <c r="L138">
        <v>165.8</v>
      </c>
      <c r="M138">
        <v>1</v>
      </c>
      <c r="N138" s="1" t="s">
        <v>889</v>
      </c>
    </row>
    <row r="139" spans="1:14" x14ac:dyDescent="0.2">
      <c r="A139" s="1" t="s">
        <v>53</v>
      </c>
      <c r="B139">
        <v>2</v>
      </c>
      <c r="C139" s="1" t="s">
        <v>991</v>
      </c>
      <c r="D139" s="2">
        <v>45689</v>
      </c>
      <c r="E139" s="1" t="s">
        <v>684</v>
      </c>
      <c r="F139" s="1" t="s">
        <v>49</v>
      </c>
      <c r="G139" s="1" t="s">
        <v>875</v>
      </c>
      <c r="H139">
        <v>9</v>
      </c>
      <c r="I139">
        <v>0</v>
      </c>
      <c r="J139">
        <v>100</v>
      </c>
      <c r="K139">
        <v>2</v>
      </c>
      <c r="L139">
        <v>50</v>
      </c>
      <c r="M139">
        <v>0.2</v>
      </c>
      <c r="N139" s="1" t="s">
        <v>889</v>
      </c>
    </row>
    <row r="140" spans="1:14" x14ac:dyDescent="0.2">
      <c r="A140" s="1" t="s">
        <v>46</v>
      </c>
      <c r="B140">
        <v>2</v>
      </c>
      <c r="C140" s="1" t="s">
        <v>163</v>
      </c>
      <c r="D140" s="2">
        <v>45690</v>
      </c>
      <c r="E140" s="1" t="s">
        <v>684</v>
      </c>
      <c r="F140" s="1" t="s">
        <v>49</v>
      </c>
      <c r="G140" s="1" t="s">
        <v>908</v>
      </c>
      <c r="H140">
        <v>9</v>
      </c>
      <c r="I140">
        <v>0</v>
      </c>
      <c r="J140">
        <v>100</v>
      </c>
      <c r="K140">
        <v>4</v>
      </c>
      <c r="L140">
        <v>111.7</v>
      </c>
      <c r="M140">
        <v>0.8</v>
      </c>
      <c r="N140" s="1" t="s">
        <v>889</v>
      </c>
    </row>
    <row r="141" spans="1:14" x14ac:dyDescent="0.2">
      <c r="A141" s="1" t="s">
        <v>46</v>
      </c>
      <c r="B141">
        <v>2</v>
      </c>
      <c r="C141" s="1" t="s">
        <v>991</v>
      </c>
      <c r="D141" s="2">
        <v>45690</v>
      </c>
      <c r="E141" s="1" t="s">
        <v>684</v>
      </c>
      <c r="F141" s="1" t="s">
        <v>49</v>
      </c>
      <c r="G141" s="1" t="s">
        <v>875</v>
      </c>
      <c r="H141">
        <v>9</v>
      </c>
      <c r="I141">
        <v>0</v>
      </c>
      <c r="J141">
        <v>100</v>
      </c>
      <c r="K141">
        <v>2</v>
      </c>
      <c r="L141">
        <v>50</v>
      </c>
      <c r="M141">
        <v>0.4</v>
      </c>
      <c r="N141" s="1" t="s">
        <v>889</v>
      </c>
    </row>
    <row r="142" spans="1:14" x14ac:dyDescent="0.2">
      <c r="A142" s="1" t="s">
        <v>53</v>
      </c>
      <c r="B142">
        <v>1</v>
      </c>
      <c r="C142" s="1" t="s">
        <v>172</v>
      </c>
      <c r="D142" s="2">
        <v>45693</v>
      </c>
      <c r="E142" s="1" t="s">
        <v>907</v>
      </c>
      <c r="F142" s="1" t="s">
        <v>49</v>
      </c>
      <c r="G142" s="1" t="s">
        <v>902</v>
      </c>
      <c r="H142">
        <v>14</v>
      </c>
      <c r="I142">
        <v>0</v>
      </c>
      <c r="J142">
        <v>125</v>
      </c>
      <c r="K142">
        <v>6</v>
      </c>
      <c r="L142">
        <v>161.5</v>
      </c>
      <c r="M142">
        <v>0.5</v>
      </c>
      <c r="N142" s="1" t="s">
        <v>956</v>
      </c>
    </row>
    <row r="143" spans="1:14" x14ac:dyDescent="0.2">
      <c r="A143" s="1" t="s">
        <v>53</v>
      </c>
      <c r="B143">
        <v>2</v>
      </c>
      <c r="C143" s="1" t="s">
        <v>992</v>
      </c>
      <c r="D143" s="2">
        <v>45693</v>
      </c>
      <c r="E143" s="1" t="s">
        <v>637</v>
      </c>
      <c r="F143" s="1" t="s">
        <v>49</v>
      </c>
      <c r="G143" s="1" t="s">
        <v>993</v>
      </c>
      <c r="H143">
        <v>5</v>
      </c>
      <c r="I143">
        <v>0</v>
      </c>
      <c r="J143">
        <v>50</v>
      </c>
      <c r="K143">
        <v>2</v>
      </c>
      <c r="L143">
        <v>50</v>
      </c>
      <c r="M143">
        <v>0.2</v>
      </c>
      <c r="N143" s="1" t="s">
        <v>865</v>
      </c>
    </row>
    <row r="144" spans="1:14" x14ac:dyDescent="0.2">
      <c r="A144" s="1" t="s">
        <v>53</v>
      </c>
      <c r="B144">
        <v>2</v>
      </c>
      <c r="C144" s="1" t="s">
        <v>994</v>
      </c>
      <c r="D144" s="2">
        <v>45693</v>
      </c>
      <c r="E144" s="1" t="s">
        <v>995</v>
      </c>
      <c r="F144" s="1" t="s">
        <v>49</v>
      </c>
      <c r="G144" s="1" t="s">
        <v>996</v>
      </c>
      <c r="H144">
        <v>5</v>
      </c>
      <c r="I144">
        <v>0</v>
      </c>
      <c r="J144">
        <v>150</v>
      </c>
      <c r="K144">
        <v>6</v>
      </c>
      <c r="L144">
        <v>150</v>
      </c>
      <c r="M144">
        <v>1</v>
      </c>
      <c r="N144" s="1" t="s">
        <v>865</v>
      </c>
    </row>
    <row r="145" spans="1:14" x14ac:dyDescent="0.2">
      <c r="A145" s="1" t="s">
        <v>53</v>
      </c>
      <c r="B145">
        <v>2</v>
      </c>
      <c r="C145" s="1" t="s">
        <v>997</v>
      </c>
      <c r="D145" s="2">
        <v>45693</v>
      </c>
      <c r="E145" s="1" t="s">
        <v>907</v>
      </c>
      <c r="F145" s="1" t="s">
        <v>49</v>
      </c>
      <c r="G145" s="1" t="s">
        <v>998</v>
      </c>
      <c r="H145">
        <v>14</v>
      </c>
      <c r="I145">
        <v>0</v>
      </c>
      <c r="J145">
        <v>1625</v>
      </c>
      <c r="K145">
        <v>1</v>
      </c>
      <c r="L145">
        <v>30</v>
      </c>
      <c r="M145">
        <v>0.4</v>
      </c>
      <c r="N145" s="1" t="s">
        <v>865</v>
      </c>
    </row>
    <row r="146" spans="1:14" x14ac:dyDescent="0.2">
      <c r="A146" s="1" t="s">
        <v>46</v>
      </c>
      <c r="B146">
        <v>1</v>
      </c>
      <c r="C146" s="1" t="s">
        <v>999</v>
      </c>
      <c r="D146" s="2">
        <v>45694</v>
      </c>
      <c r="E146" s="1" t="s">
        <v>985</v>
      </c>
      <c r="F146" s="1" t="s">
        <v>49</v>
      </c>
      <c r="G146" s="1" t="s">
        <v>888</v>
      </c>
      <c r="H146">
        <v>6</v>
      </c>
      <c r="I146">
        <v>0</v>
      </c>
      <c r="J146">
        <v>100</v>
      </c>
      <c r="K146">
        <v>4</v>
      </c>
      <c r="L146">
        <v>100</v>
      </c>
      <c r="M146">
        <v>0.6</v>
      </c>
      <c r="N146" s="1" t="s">
        <v>879</v>
      </c>
    </row>
    <row r="147" spans="1:14" x14ac:dyDescent="0.2">
      <c r="A147" s="1" t="s">
        <v>46</v>
      </c>
      <c r="B147">
        <v>1</v>
      </c>
      <c r="C147" s="1" t="s">
        <v>997</v>
      </c>
      <c r="D147" s="2">
        <v>45694</v>
      </c>
      <c r="E147" s="1" t="s">
        <v>907</v>
      </c>
      <c r="F147" s="1" t="s">
        <v>49</v>
      </c>
      <c r="G147" s="1" t="s">
        <v>998</v>
      </c>
      <c r="H147">
        <v>14</v>
      </c>
      <c r="I147">
        <v>0</v>
      </c>
      <c r="J147">
        <v>1625</v>
      </c>
      <c r="K147">
        <v>2</v>
      </c>
      <c r="L147">
        <v>60</v>
      </c>
      <c r="M147">
        <v>0.4</v>
      </c>
      <c r="N147" s="1" t="s">
        <v>879</v>
      </c>
    </row>
    <row r="148" spans="1:14" x14ac:dyDescent="0.2">
      <c r="A148" s="1" t="s">
        <v>46</v>
      </c>
      <c r="B148">
        <v>2</v>
      </c>
      <c r="C148" s="1" t="s">
        <v>997</v>
      </c>
      <c r="D148" s="2">
        <v>45694</v>
      </c>
      <c r="E148" s="1" t="s">
        <v>907</v>
      </c>
      <c r="F148" s="1" t="s">
        <v>49</v>
      </c>
      <c r="G148" s="1" t="s">
        <v>998</v>
      </c>
      <c r="H148">
        <v>14</v>
      </c>
      <c r="I148">
        <v>0</v>
      </c>
      <c r="J148">
        <v>1625</v>
      </c>
      <c r="K148">
        <v>7</v>
      </c>
      <c r="L148">
        <v>210</v>
      </c>
      <c r="M148">
        <v>1.5</v>
      </c>
      <c r="N148" s="1" t="s">
        <v>889</v>
      </c>
    </row>
    <row r="149" spans="1:14" x14ac:dyDescent="0.2">
      <c r="A149" s="1" t="s">
        <v>53</v>
      </c>
      <c r="B149">
        <v>1</v>
      </c>
      <c r="C149" s="1" t="s">
        <v>997</v>
      </c>
      <c r="D149" s="2">
        <v>45694</v>
      </c>
      <c r="E149" s="1" t="s">
        <v>907</v>
      </c>
      <c r="F149" s="1" t="s">
        <v>49</v>
      </c>
      <c r="G149" s="1" t="s">
        <v>998</v>
      </c>
      <c r="H149">
        <v>14</v>
      </c>
      <c r="I149">
        <v>0</v>
      </c>
      <c r="J149">
        <v>1625</v>
      </c>
      <c r="K149">
        <v>7</v>
      </c>
      <c r="L149">
        <v>210</v>
      </c>
      <c r="M149">
        <v>0.2</v>
      </c>
      <c r="N149" s="1" t="s">
        <v>956</v>
      </c>
    </row>
    <row r="150" spans="1:14" x14ac:dyDescent="0.2">
      <c r="A150" s="1" t="s">
        <v>53</v>
      </c>
      <c r="B150">
        <v>2</v>
      </c>
      <c r="C150" s="1" t="s">
        <v>997</v>
      </c>
      <c r="D150" s="2">
        <v>45694</v>
      </c>
      <c r="E150" s="1" t="s">
        <v>907</v>
      </c>
      <c r="F150" s="1" t="s">
        <v>49</v>
      </c>
      <c r="G150" s="1" t="s">
        <v>998</v>
      </c>
      <c r="H150">
        <v>14</v>
      </c>
      <c r="I150">
        <v>0</v>
      </c>
      <c r="J150">
        <v>1625</v>
      </c>
      <c r="K150">
        <v>7</v>
      </c>
      <c r="L150">
        <v>210</v>
      </c>
      <c r="M150">
        <v>0.9</v>
      </c>
      <c r="N150" s="1" t="s">
        <v>865</v>
      </c>
    </row>
    <row r="151" spans="1:14" x14ac:dyDescent="0.2">
      <c r="A151" s="1" t="s">
        <v>46</v>
      </c>
      <c r="B151">
        <v>1</v>
      </c>
      <c r="C151" s="1" t="s">
        <v>997</v>
      </c>
      <c r="D151" s="2">
        <v>45695</v>
      </c>
      <c r="E151" s="1" t="s">
        <v>907</v>
      </c>
      <c r="F151" s="1" t="s">
        <v>49</v>
      </c>
      <c r="G151" s="1" t="s">
        <v>998</v>
      </c>
      <c r="H151">
        <v>14</v>
      </c>
      <c r="I151">
        <v>0</v>
      </c>
      <c r="J151">
        <v>1625</v>
      </c>
      <c r="K151">
        <v>6</v>
      </c>
      <c r="L151">
        <v>180</v>
      </c>
      <c r="M151">
        <v>0.7</v>
      </c>
      <c r="N151" s="1" t="s">
        <v>879</v>
      </c>
    </row>
    <row r="152" spans="1:14" x14ac:dyDescent="0.2">
      <c r="A152" s="1" t="s">
        <v>46</v>
      </c>
      <c r="B152">
        <v>2</v>
      </c>
      <c r="C152" s="1" t="s">
        <v>997</v>
      </c>
      <c r="D152" s="2">
        <v>45695</v>
      </c>
      <c r="E152" s="1" t="s">
        <v>907</v>
      </c>
      <c r="F152" s="1" t="s">
        <v>49</v>
      </c>
      <c r="G152" s="1" t="s">
        <v>998</v>
      </c>
      <c r="H152">
        <v>14</v>
      </c>
      <c r="I152">
        <v>0</v>
      </c>
      <c r="J152">
        <v>1625</v>
      </c>
      <c r="K152">
        <v>6</v>
      </c>
      <c r="L152">
        <v>180</v>
      </c>
      <c r="M152">
        <v>1</v>
      </c>
      <c r="N152" s="1" t="s">
        <v>889</v>
      </c>
    </row>
    <row r="153" spans="1:14" x14ac:dyDescent="0.2">
      <c r="A153" s="1" t="s">
        <v>53</v>
      </c>
      <c r="B153">
        <v>1</v>
      </c>
      <c r="C153" s="1" t="s">
        <v>997</v>
      </c>
      <c r="D153" s="2">
        <v>45695</v>
      </c>
      <c r="E153" s="1" t="s">
        <v>907</v>
      </c>
      <c r="F153" s="1" t="s">
        <v>49</v>
      </c>
      <c r="G153" s="1" t="s">
        <v>998</v>
      </c>
      <c r="H153">
        <v>14</v>
      </c>
      <c r="I153">
        <v>0</v>
      </c>
      <c r="J153">
        <v>1625</v>
      </c>
      <c r="K153">
        <v>6</v>
      </c>
      <c r="L153">
        <v>180</v>
      </c>
      <c r="M153">
        <v>0.1</v>
      </c>
      <c r="N153" s="1" t="s">
        <v>956</v>
      </c>
    </row>
    <row r="154" spans="1:14" x14ac:dyDescent="0.2">
      <c r="A154" s="1" t="s">
        <v>53</v>
      </c>
      <c r="B154">
        <v>2</v>
      </c>
      <c r="C154" s="1" t="s">
        <v>997</v>
      </c>
      <c r="D154" s="2">
        <v>45695</v>
      </c>
      <c r="E154" s="1" t="s">
        <v>907</v>
      </c>
      <c r="F154" s="1" t="s">
        <v>49</v>
      </c>
      <c r="G154" s="1" t="s">
        <v>998</v>
      </c>
      <c r="H154">
        <v>14</v>
      </c>
      <c r="I154">
        <v>0</v>
      </c>
      <c r="J154">
        <v>1625</v>
      </c>
      <c r="K154">
        <v>6</v>
      </c>
      <c r="L154">
        <v>180</v>
      </c>
      <c r="M154">
        <v>1</v>
      </c>
      <c r="N154" s="1" t="s">
        <v>865</v>
      </c>
    </row>
    <row r="155" spans="1:14" x14ac:dyDescent="0.2">
      <c r="A155" s="1" t="s">
        <v>46</v>
      </c>
      <c r="B155">
        <v>1</v>
      </c>
      <c r="C155" s="1" t="s">
        <v>177</v>
      </c>
      <c r="D155" s="2">
        <v>45696</v>
      </c>
      <c r="E155" s="1" t="s">
        <v>1000</v>
      </c>
      <c r="F155" s="1" t="s">
        <v>49</v>
      </c>
      <c r="G155" s="1" t="s">
        <v>894</v>
      </c>
      <c r="H155" t="s">
        <v>76</v>
      </c>
      <c r="I155">
        <v>0</v>
      </c>
      <c r="J155">
        <v>1000</v>
      </c>
      <c r="K155">
        <v>14</v>
      </c>
      <c r="L155">
        <v>350</v>
      </c>
      <c r="M155">
        <v>0.8</v>
      </c>
      <c r="N155" s="1" t="s">
        <v>879</v>
      </c>
    </row>
    <row r="156" spans="1:14" x14ac:dyDescent="0.2">
      <c r="A156" s="1" t="s">
        <v>46</v>
      </c>
      <c r="B156">
        <v>2</v>
      </c>
      <c r="C156" s="1" t="s">
        <v>177</v>
      </c>
      <c r="D156" s="2">
        <v>45696</v>
      </c>
      <c r="E156" s="1" t="s">
        <v>1000</v>
      </c>
      <c r="F156" s="1" t="s">
        <v>49</v>
      </c>
      <c r="G156" s="1" t="s">
        <v>894</v>
      </c>
      <c r="H156" t="s">
        <v>76</v>
      </c>
      <c r="I156">
        <v>0</v>
      </c>
      <c r="J156">
        <v>1000</v>
      </c>
      <c r="K156">
        <v>12</v>
      </c>
      <c r="L156">
        <v>320</v>
      </c>
      <c r="M156">
        <v>0.7</v>
      </c>
      <c r="N156" s="1" t="s">
        <v>889</v>
      </c>
    </row>
    <row r="157" spans="1:14" x14ac:dyDescent="0.2">
      <c r="A157" s="1" t="s">
        <v>46</v>
      </c>
      <c r="B157">
        <v>2</v>
      </c>
      <c r="C157" s="1" t="s">
        <v>997</v>
      </c>
      <c r="D157" s="2">
        <v>45696</v>
      </c>
      <c r="E157" s="1" t="s">
        <v>907</v>
      </c>
      <c r="F157" s="1" t="s">
        <v>49</v>
      </c>
      <c r="G157" s="1" t="s">
        <v>998</v>
      </c>
      <c r="H157">
        <v>14</v>
      </c>
      <c r="I157">
        <v>0</v>
      </c>
      <c r="J157">
        <v>1625</v>
      </c>
      <c r="K157">
        <v>1</v>
      </c>
      <c r="L157">
        <v>30</v>
      </c>
      <c r="M157">
        <v>0.3</v>
      </c>
      <c r="N157" s="1" t="s">
        <v>889</v>
      </c>
    </row>
    <row r="158" spans="1:14" x14ac:dyDescent="0.2">
      <c r="A158" s="1" t="s">
        <v>53</v>
      </c>
      <c r="B158">
        <v>1</v>
      </c>
      <c r="C158" s="1" t="s">
        <v>177</v>
      </c>
      <c r="D158" s="2">
        <v>45696</v>
      </c>
      <c r="E158" s="1" t="s">
        <v>1000</v>
      </c>
      <c r="F158" s="1" t="s">
        <v>49</v>
      </c>
      <c r="G158" s="1" t="s">
        <v>894</v>
      </c>
      <c r="H158" t="s">
        <v>76</v>
      </c>
      <c r="I158">
        <v>0</v>
      </c>
      <c r="J158">
        <v>1000</v>
      </c>
      <c r="K158">
        <v>7</v>
      </c>
      <c r="L158">
        <v>175</v>
      </c>
      <c r="M158">
        <v>0.4</v>
      </c>
      <c r="N158" s="1" t="s">
        <v>956</v>
      </c>
    </row>
    <row r="159" spans="1:14" x14ac:dyDescent="0.2">
      <c r="A159" s="1" t="s">
        <v>53</v>
      </c>
      <c r="B159">
        <v>1</v>
      </c>
      <c r="C159" s="1" t="s">
        <v>1001</v>
      </c>
      <c r="D159" s="2">
        <v>45696</v>
      </c>
      <c r="E159" s="1" t="s">
        <v>1000</v>
      </c>
      <c r="F159" s="1" t="s">
        <v>49</v>
      </c>
      <c r="G159" s="1" t="s">
        <v>914</v>
      </c>
      <c r="H159" t="s">
        <v>76</v>
      </c>
      <c r="I159">
        <v>0</v>
      </c>
      <c r="J159">
        <v>1000</v>
      </c>
      <c r="K159">
        <v>7</v>
      </c>
      <c r="L159">
        <v>175</v>
      </c>
      <c r="M159">
        <v>0.1</v>
      </c>
      <c r="N159" s="1" t="s">
        <v>956</v>
      </c>
    </row>
    <row r="160" spans="1:14" x14ac:dyDescent="0.2">
      <c r="A160" s="1" t="s">
        <v>53</v>
      </c>
      <c r="B160">
        <v>2</v>
      </c>
      <c r="C160" s="1" t="s">
        <v>177</v>
      </c>
      <c r="D160" s="2">
        <v>45696</v>
      </c>
      <c r="E160" s="1" t="s">
        <v>1000</v>
      </c>
      <c r="F160" s="1" t="s">
        <v>49</v>
      </c>
      <c r="G160" s="1" t="s">
        <v>894</v>
      </c>
      <c r="H160" t="s">
        <v>76</v>
      </c>
      <c r="I160">
        <v>0</v>
      </c>
      <c r="J160">
        <v>1000</v>
      </c>
      <c r="K160">
        <v>7</v>
      </c>
      <c r="L160">
        <v>175</v>
      </c>
      <c r="M160">
        <v>0.5</v>
      </c>
      <c r="N160" s="1" t="s">
        <v>865</v>
      </c>
    </row>
    <row r="161" spans="1:14" x14ac:dyDescent="0.2">
      <c r="A161" s="1" t="s">
        <v>53</v>
      </c>
      <c r="B161">
        <v>2</v>
      </c>
      <c r="C161" s="1" t="s">
        <v>1001</v>
      </c>
      <c r="D161" s="2">
        <v>45696</v>
      </c>
      <c r="E161" s="1" t="s">
        <v>1000</v>
      </c>
      <c r="F161" s="1" t="s">
        <v>49</v>
      </c>
      <c r="G161" s="1" t="s">
        <v>914</v>
      </c>
      <c r="H161" t="s">
        <v>76</v>
      </c>
      <c r="I161">
        <v>0</v>
      </c>
      <c r="J161">
        <v>1000</v>
      </c>
      <c r="K161">
        <v>7</v>
      </c>
      <c r="L161">
        <v>175</v>
      </c>
      <c r="M161">
        <v>0.3</v>
      </c>
      <c r="N161" s="1" t="s">
        <v>865</v>
      </c>
    </row>
    <row r="162" spans="1:14" x14ac:dyDescent="0.2">
      <c r="A162" s="1" t="s">
        <v>46</v>
      </c>
      <c r="B162">
        <v>1</v>
      </c>
      <c r="C162" s="1" t="s">
        <v>1001</v>
      </c>
      <c r="D162" s="2">
        <v>45697</v>
      </c>
      <c r="E162" s="1" t="s">
        <v>1000</v>
      </c>
      <c r="F162" s="1" t="s">
        <v>49</v>
      </c>
      <c r="G162" s="1" t="s">
        <v>914</v>
      </c>
      <c r="H162" t="s">
        <v>76</v>
      </c>
      <c r="I162">
        <v>0</v>
      </c>
      <c r="J162">
        <v>1000</v>
      </c>
      <c r="K162">
        <v>12</v>
      </c>
      <c r="L162">
        <v>300</v>
      </c>
      <c r="M162">
        <v>0.8</v>
      </c>
      <c r="N162" s="1" t="s">
        <v>879</v>
      </c>
    </row>
    <row r="163" spans="1:14" x14ac:dyDescent="0.2">
      <c r="A163" s="1" t="s">
        <v>46</v>
      </c>
      <c r="B163">
        <v>2</v>
      </c>
      <c r="C163" s="1" t="s">
        <v>1001</v>
      </c>
      <c r="D163" s="2">
        <v>45697</v>
      </c>
      <c r="E163" s="1" t="s">
        <v>1000</v>
      </c>
      <c r="F163" s="1" t="s">
        <v>49</v>
      </c>
      <c r="G163" s="1" t="s">
        <v>914</v>
      </c>
      <c r="H163" t="s">
        <v>76</v>
      </c>
      <c r="I163">
        <v>0</v>
      </c>
      <c r="J163">
        <v>1000</v>
      </c>
      <c r="K163">
        <v>12</v>
      </c>
      <c r="L163">
        <v>300</v>
      </c>
      <c r="M163">
        <v>0.6</v>
      </c>
      <c r="N163" s="1" t="s">
        <v>889</v>
      </c>
    </row>
    <row r="164" spans="1:14" x14ac:dyDescent="0.2">
      <c r="A164" s="1" t="s">
        <v>53</v>
      </c>
      <c r="B164">
        <v>1</v>
      </c>
      <c r="C164" s="1" t="s">
        <v>997</v>
      </c>
      <c r="D164" s="2">
        <v>45697</v>
      </c>
      <c r="E164" s="1" t="s">
        <v>907</v>
      </c>
      <c r="F164" s="1" t="s">
        <v>49</v>
      </c>
      <c r="G164" s="1" t="s">
        <v>998</v>
      </c>
      <c r="H164">
        <v>14</v>
      </c>
      <c r="I164">
        <v>0</v>
      </c>
      <c r="J164">
        <v>1625</v>
      </c>
      <c r="K164">
        <v>6</v>
      </c>
      <c r="L164">
        <v>180</v>
      </c>
      <c r="M164">
        <v>0.8</v>
      </c>
      <c r="N164" s="1" t="s">
        <v>956</v>
      </c>
    </row>
    <row r="165" spans="1:14" x14ac:dyDescent="0.2">
      <c r="A165" s="1" t="s">
        <v>53</v>
      </c>
      <c r="B165">
        <v>2</v>
      </c>
      <c r="C165" s="1" t="s">
        <v>1001</v>
      </c>
      <c r="D165" s="2">
        <v>45697</v>
      </c>
      <c r="E165" s="1" t="s">
        <v>1000</v>
      </c>
      <c r="F165" s="1" t="s">
        <v>49</v>
      </c>
      <c r="G165" s="1" t="s">
        <v>914</v>
      </c>
      <c r="H165" t="s">
        <v>76</v>
      </c>
      <c r="I165">
        <v>0</v>
      </c>
      <c r="J165">
        <v>1000</v>
      </c>
      <c r="K165">
        <v>2</v>
      </c>
      <c r="L165">
        <v>50</v>
      </c>
      <c r="M165">
        <v>0.2</v>
      </c>
      <c r="N165" s="1" t="s">
        <v>865</v>
      </c>
    </row>
    <row r="166" spans="1:14" x14ac:dyDescent="0.2">
      <c r="A166" s="1" t="s">
        <v>53</v>
      </c>
      <c r="B166">
        <v>2</v>
      </c>
      <c r="C166" s="1" t="s">
        <v>997</v>
      </c>
      <c r="D166" s="2">
        <v>45697</v>
      </c>
      <c r="E166" s="1" t="s">
        <v>907</v>
      </c>
      <c r="F166" s="1" t="s">
        <v>49</v>
      </c>
      <c r="G166" s="1" t="s">
        <v>998</v>
      </c>
      <c r="H166">
        <v>14</v>
      </c>
      <c r="I166">
        <v>0</v>
      </c>
      <c r="J166">
        <v>1625</v>
      </c>
      <c r="K166">
        <v>5</v>
      </c>
      <c r="L166">
        <v>150</v>
      </c>
      <c r="M166">
        <v>0.6</v>
      </c>
      <c r="N166" s="1" t="s">
        <v>865</v>
      </c>
    </row>
    <row r="167" spans="1:14" x14ac:dyDescent="0.2">
      <c r="A167" s="1" t="s">
        <v>46</v>
      </c>
      <c r="B167">
        <v>1</v>
      </c>
      <c r="C167" s="1" t="s">
        <v>172</v>
      </c>
      <c r="D167" s="2">
        <v>45698</v>
      </c>
      <c r="E167" s="1" t="s">
        <v>907</v>
      </c>
      <c r="F167" s="1" t="s">
        <v>49</v>
      </c>
      <c r="G167" s="1" t="s">
        <v>902</v>
      </c>
      <c r="H167">
        <v>14</v>
      </c>
      <c r="I167">
        <v>0</v>
      </c>
      <c r="J167">
        <v>125</v>
      </c>
      <c r="K167">
        <v>6</v>
      </c>
      <c r="L167">
        <v>159</v>
      </c>
      <c r="M167">
        <v>0.8</v>
      </c>
      <c r="N167" s="1" t="s">
        <v>879</v>
      </c>
    </row>
    <row r="168" spans="1:14" x14ac:dyDescent="0.2">
      <c r="A168" s="1" t="s">
        <v>46</v>
      </c>
      <c r="B168">
        <v>1</v>
      </c>
      <c r="C168" s="1" t="s">
        <v>1002</v>
      </c>
      <c r="D168" s="2">
        <v>45698</v>
      </c>
      <c r="E168" s="1" t="s">
        <v>684</v>
      </c>
      <c r="F168" s="1" t="s">
        <v>49</v>
      </c>
      <c r="G168" s="1" t="s">
        <v>892</v>
      </c>
      <c r="H168">
        <v>9</v>
      </c>
      <c r="I168">
        <v>0</v>
      </c>
      <c r="J168">
        <v>100</v>
      </c>
      <c r="K168">
        <v>1</v>
      </c>
      <c r="L168">
        <v>25</v>
      </c>
      <c r="M168">
        <v>0.1</v>
      </c>
      <c r="N168" s="1" t="s">
        <v>879</v>
      </c>
    </row>
    <row r="169" spans="1:14" x14ac:dyDescent="0.2">
      <c r="A169" s="1" t="s">
        <v>53</v>
      </c>
      <c r="B169">
        <v>1</v>
      </c>
      <c r="C169" s="1" t="s">
        <v>1002</v>
      </c>
      <c r="D169" s="2">
        <v>45698</v>
      </c>
      <c r="E169" s="1" t="s">
        <v>684</v>
      </c>
      <c r="F169" s="1" t="s">
        <v>49</v>
      </c>
      <c r="G169" s="1" t="s">
        <v>892</v>
      </c>
      <c r="H169">
        <v>9</v>
      </c>
      <c r="I169">
        <v>0</v>
      </c>
      <c r="J169">
        <v>100</v>
      </c>
      <c r="K169">
        <v>4</v>
      </c>
      <c r="L169">
        <v>82</v>
      </c>
      <c r="M169">
        <v>0.1</v>
      </c>
      <c r="N169" s="1" t="s">
        <v>956</v>
      </c>
    </row>
    <row r="170" spans="1:14" x14ac:dyDescent="0.2">
      <c r="A170" s="1" t="s">
        <v>53</v>
      </c>
      <c r="B170">
        <v>1</v>
      </c>
      <c r="C170" s="1" t="s">
        <v>176</v>
      </c>
      <c r="D170" s="2">
        <v>45698</v>
      </c>
      <c r="E170" s="1" t="s">
        <v>684</v>
      </c>
      <c r="F170" s="1" t="s">
        <v>49</v>
      </c>
      <c r="G170" s="1" t="s">
        <v>903</v>
      </c>
      <c r="H170">
        <v>9</v>
      </c>
      <c r="I170">
        <v>0</v>
      </c>
      <c r="J170">
        <v>100</v>
      </c>
      <c r="K170">
        <v>5</v>
      </c>
      <c r="L170">
        <v>106</v>
      </c>
      <c r="M170">
        <v>0.2</v>
      </c>
      <c r="N170" s="1" t="s">
        <v>956</v>
      </c>
    </row>
    <row r="171" spans="1:14" x14ac:dyDescent="0.2">
      <c r="A171" s="1" t="s">
        <v>53</v>
      </c>
      <c r="B171">
        <v>2</v>
      </c>
      <c r="C171" s="1" t="s">
        <v>997</v>
      </c>
      <c r="D171" s="2">
        <v>45698</v>
      </c>
      <c r="E171" s="1" t="s">
        <v>907</v>
      </c>
      <c r="F171" s="1" t="s">
        <v>49</v>
      </c>
      <c r="G171" s="1" t="s">
        <v>998</v>
      </c>
      <c r="H171">
        <v>14</v>
      </c>
      <c r="I171">
        <v>0</v>
      </c>
      <c r="J171">
        <v>1625</v>
      </c>
      <c r="K171">
        <v>5</v>
      </c>
      <c r="L171">
        <v>136</v>
      </c>
      <c r="M171">
        <v>1</v>
      </c>
      <c r="N171" s="1" t="s">
        <v>865</v>
      </c>
    </row>
    <row r="172" spans="1:14" x14ac:dyDescent="0.2">
      <c r="A172" s="1" t="s">
        <v>46</v>
      </c>
      <c r="B172">
        <v>1</v>
      </c>
      <c r="C172" s="1" t="s">
        <v>182</v>
      </c>
      <c r="D172" s="2">
        <v>45699</v>
      </c>
      <c r="E172" s="1" t="s">
        <v>601</v>
      </c>
      <c r="F172" s="1" t="s">
        <v>49</v>
      </c>
      <c r="G172" s="1" t="s">
        <v>888</v>
      </c>
      <c r="H172">
        <v>6</v>
      </c>
      <c r="I172">
        <v>0</v>
      </c>
      <c r="J172">
        <v>100</v>
      </c>
      <c r="K172">
        <v>4</v>
      </c>
      <c r="L172">
        <v>100</v>
      </c>
      <c r="M172">
        <v>0.8</v>
      </c>
      <c r="N172" s="1" t="s">
        <v>879</v>
      </c>
    </row>
    <row r="173" spans="1:14" x14ac:dyDescent="0.2">
      <c r="A173" s="1" t="s">
        <v>46</v>
      </c>
      <c r="B173">
        <v>1</v>
      </c>
      <c r="C173" s="1" t="s">
        <v>1003</v>
      </c>
      <c r="D173" s="2">
        <v>45699</v>
      </c>
      <c r="E173" s="1" t="s">
        <v>601</v>
      </c>
      <c r="F173" s="1" t="s">
        <v>49</v>
      </c>
      <c r="G173" s="1" t="s">
        <v>1004</v>
      </c>
      <c r="H173">
        <v>6</v>
      </c>
      <c r="I173">
        <v>0</v>
      </c>
      <c r="J173">
        <v>100</v>
      </c>
      <c r="K173">
        <v>2</v>
      </c>
      <c r="L173">
        <v>50</v>
      </c>
      <c r="M173">
        <v>0.3</v>
      </c>
      <c r="N173" s="1" t="s">
        <v>879</v>
      </c>
    </row>
    <row r="174" spans="1:14" x14ac:dyDescent="0.2">
      <c r="A174" s="1" t="s">
        <v>46</v>
      </c>
      <c r="B174">
        <v>1</v>
      </c>
      <c r="C174" s="1" t="s">
        <v>1005</v>
      </c>
      <c r="D174" s="2">
        <v>45699</v>
      </c>
      <c r="E174" s="1" t="s">
        <v>620</v>
      </c>
      <c r="F174" s="1" t="s">
        <v>49</v>
      </c>
      <c r="G174" s="1" t="s">
        <v>1006</v>
      </c>
      <c r="H174" t="s">
        <v>134</v>
      </c>
      <c r="I174">
        <v>0</v>
      </c>
      <c r="J174">
        <v>625</v>
      </c>
      <c r="K174">
        <v>3</v>
      </c>
      <c r="L174">
        <v>75</v>
      </c>
      <c r="M174">
        <v>0.3</v>
      </c>
      <c r="N174" s="1" t="s">
        <v>879</v>
      </c>
    </row>
    <row r="175" spans="1:14" x14ac:dyDescent="0.2">
      <c r="A175" s="1" t="s">
        <v>53</v>
      </c>
      <c r="B175">
        <v>1</v>
      </c>
      <c r="C175" s="1" t="s">
        <v>1005</v>
      </c>
      <c r="D175" s="2">
        <v>45699</v>
      </c>
      <c r="E175" s="1" t="s">
        <v>620</v>
      </c>
      <c r="F175" s="1" t="s">
        <v>49</v>
      </c>
      <c r="G175" s="1" t="s">
        <v>1006</v>
      </c>
      <c r="H175" t="s">
        <v>134</v>
      </c>
      <c r="I175">
        <v>0</v>
      </c>
      <c r="J175">
        <v>625</v>
      </c>
      <c r="K175">
        <v>11</v>
      </c>
      <c r="L175">
        <v>275</v>
      </c>
      <c r="M175">
        <v>0.3</v>
      </c>
      <c r="N175" s="1" t="s">
        <v>956</v>
      </c>
    </row>
    <row r="176" spans="1:14" x14ac:dyDescent="0.2">
      <c r="A176" s="1" t="s">
        <v>53</v>
      </c>
      <c r="B176">
        <v>2</v>
      </c>
      <c r="C176" s="1" t="s">
        <v>1005</v>
      </c>
      <c r="D176" s="2">
        <v>45699</v>
      </c>
      <c r="E176" s="1" t="s">
        <v>620</v>
      </c>
      <c r="F176" s="1" t="s">
        <v>49</v>
      </c>
      <c r="G176" s="1" t="s">
        <v>1006</v>
      </c>
      <c r="H176" t="s">
        <v>134</v>
      </c>
      <c r="I176">
        <v>0</v>
      </c>
      <c r="J176">
        <v>625</v>
      </c>
      <c r="K176">
        <v>11</v>
      </c>
      <c r="L176">
        <v>275</v>
      </c>
      <c r="M176">
        <v>1</v>
      </c>
      <c r="N176" s="1" t="s">
        <v>865</v>
      </c>
    </row>
    <row r="177" spans="1:14" x14ac:dyDescent="0.2">
      <c r="A177" s="1" t="s">
        <v>46</v>
      </c>
      <c r="B177">
        <v>1</v>
      </c>
      <c r="C177" s="1" t="s">
        <v>1003</v>
      </c>
      <c r="D177" s="2">
        <v>45700</v>
      </c>
      <c r="E177" s="1" t="s">
        <v>601</v>
      </c>
      <c r="F177" s="1" t="s">
        <v>49</v>
      </c>
      <c r="G177" s="1" t="s">
        <v>1004</v>
      </c>
      <c r="H177">
        <v>6</v>
      </c>
      <c r="I177">
        <v>0</v>
      </c>
      <c r="J177">
        <v>100</v>
      </c>
      <c r="K177">
        <v>2</v>
      </c>
      <c r="L177">
        <v>50</v>
      </c>
      <c r="M177">
        <v>0.4</v>
      </c>
      <c r="N177" s="1" t="s">
        <v>879</v>
      </c>
    </row>
    <row r="178" spans="1:14" x14ac:dyDescent="0.2">
      <c r="A178" s="1" t="s">
        <v>46</v>
      </c>
      <c r="B178">
        <v>1</v>
      </c>
      <c r="C178" s="1" t="s">
        <v>1007</v>
      </c>
      <c r="D178" s="2">
        <v>45700</v>
      </c>
      <c r="E178" s="1" t="s">
        <v>601</v>
      </c>
      <c r="F178" s="1" t="s">
        <v>49</v>
      </c>
      <c r="G178" s="1" t="s">
        <v>1008</v>
      </c>
      <c r="H178">
        <v>6</v>
      </c>
      <c r="I178">
        <v>0</v>
      </c>
      <c r="J178">
        <v>100</v>
      </c>
      <c r="K178">
        <v>4</v>
      </c>
      <c r="L178">
        <v>100</v>
      </c>
      <c r="M178">
        <v>0.7</v>
      </c>
      <c r="N178" s="1" t="s">
        <v>879</v>
      </c>
    </row>
    <row r="179" spans="1:14" x14ac:dyDescent="0.2">
      <c r="A179" s="1" t="s">
        <v>46</v>
      </c>
      <c r="B179">
        <v>2</v>
      </c>
      <c r="C179" s="1" t="s">
        <v>1009</v>
      </c>
      <c r="D179" s="2">
        <v>45700</v>
      </c>
      <c r="E179" s="1" t="s">
        <v>637</v>
      </c>
      <c r="F179" s="1" t="s">
        <v>49</v>
      </c>
      <c r="G179" s="1" t="s">
        <v>942</v>
      </c>
      <c r="H179">
        <v>4.5</v>
      </c>
      <c r="I179">
        <v>0</v>
      </c>
      <c r="J179">
        <v>100</v>
      </c>
      <c r="K179">
        <v>4</v>
      </c>
      <c r="L179">
        <v>100</v>
      </c>
      <c r="M179">
        <v>0.5</v>
      </c>
      <c r="N179" s="1" t="s">
        <v>889</v>
      </c>
    </row>
    <row r="180" spans="1:14" x14ac:dyDescent="0.2">
      <c r="A180" s="1" t="s">
        <v>46</v>
      </c>
      <c r="B180">
        <v>1</v>
      </c>
      <c r="C180" s="1" t="s">
        <v>1010</v>
      </c>
      <c r="D180" s="2">
        <v>45701</v>
      </c>
      <c r="E180" s="1" t="s">
        <v>582</v>
      </c>
      <c r="F180" s="1" t="s">
        <v>49</v>
      </c>
      <c r="G180" s="1" t="s">
        <v>1011</v>
      </c>
      <c r="H180">
        <v>5</v>
      </c>
      <c r="I180">
        <v>0</v>
      </c>
      <c r="J180">
        <v>250</v>
      </c>
      <c r="K180">
        <v>10</v>
      </c>
      <c r="L180">
        <v>251.15</v>
      </c>
      <c r="M180">
        <v>0.8</v>
      </c>
      <c r="N180" s="1" t="s">
        <v>879</v>
      </c>
    </row>
    <row r="181" spans="1:14" x14ac:dyDescent="0.2">
      <c r="A181" s="1" t="s">
        <v>46</v>
      </c>
      <c r="B181">
        <v>2</v>
      </c>
      <c r="C181" s="1" t="s">
        <v>1012</v>
      </c>
      <c r="D181" s="2">
        <v>45701</v>
      </c>
      <c r="E181" s="1" t="s">
        <v>637</v>
      </c>
      <c r="F181" s="1" t="s">
        <v>49</v>
      </c>
      <c r="G181" s="1" t="s">
        <v>1013</v>
      </c>
      <c r="H181">
        <v>4.5</v>
      </c>
      <c r="I181">
        <v>0</v>
      </c>
      <c r="J181">
        <v>100</v>
      </c>
      <c r="K181">
        <v>4</v>
      </c>
      <c r="L181">
        <v>100</v>
      </c>
      <c r="M181">
        <v>0.2</v>
      </c>
      <c r="N181" s="1" t="s">
        <v>889</v>
      </c>
    </row>
    <row r="182" spans="1:14" x14ac:dyDescent="0.2">
      <c r="A182" s="1" t="s">
        <v>46</v>
      </c>
      <c r="B182">
        <v>2</v>
      </c>
      <c r="C182" s="1" t="s">
        <v>1014</v>
      </c>
      <c r="D182" s="2">
        <v>45701</v>
      </c>
      <c r="E182" s="1" t="s">
        <v>582</v>
      </c>
      <c r="F182" s="1" t="s">
        <v>49</v>
      </c>
      <c r="G182" s="1" t="s">
        <v>998</v>
      </c>
      <c r="H182">
        <v>5</v>
      </c>
      <c r="I182">
        <v>0</v>
      </c>
      <c r="J182">
        <v>100</v>
      </c>
      <c r="K182">
        <v>1</v>
      </c>
      <c r="L182">
        <v>25</v>
      </c>
      <c r="M182">
        <v>0.1</v>
      </c>
      <c r="N182" s="1" t="s">
        <v>889</v>
      </c>
    </row>
    <row r="183" spans="1:14" x14ac:dyDescent="0.2">
      <c r="A183" s="1" t="s">
        <v>53</v>
      </c>
      <c r="B183">
        <v>1</v>
      </c>
      <c r="C183" s="1" t="s">
        <v>1015</v>
      </c>
      <c r="D183" s="2">
        <v>45701</v>
      </c>
      <c r="E183" s="1" t="s">
        <v>582</v>
      </c>
      <c r="F183" s="1" t="s">
        <v>49</v>
      </c>
      <c r="G183" s="1" t="s">
        <v>1016</v>
      </c>
      <c r="H183">
        <v>5</v>
      </c>
      <c r="I183">
        <v>0</v>
      </c>
      <c r="J183">
        <v>100</v>
      </c>
      <c r="K183">
        <v>4</v>
      </c>
      <c r="L183">
        <v>100</v>
      </c>
      <c r="M183">
        <v>0.1</v>
      </c>
      <c r="N183" s="1" t="s">
        <v>956</v>
      </c>
    </row>
    <row r="184" spans="1:14" x14ac:dyDescent="0.2">
      <c r="A184" s="1" t="s">
        <v>53</v>
      </c>
      <c r="B184">
        <v>1</v>
      </c>
      <c r="C184" s="1" t="s">
        <v>1017</v>
      </c>
      <c r="D184" s="2">
        <v>45701</v>
      </c>
      <c r="E184" s="1" t="s">
        <v>582</v>
      </c>
      <c r="F184" s="1" t="s">
        <v>49</v>
      </c>
      <c r="G184" s="1" t="s">
        <v>902</v>
      </c>
      <c r="H184">
        <v>5</v>
      </c>
      <c r="I184">
        <v>0</v>
      </c>
      <c r="J184">
        <v>250</v>
      </c>
      <c r="K184">
        <v>4</v>
      </c>
      <c r="L184">
        <v>100</v>
      </c>
      <c r="M184">
        <v>0.2</v>
      </c>
      <c r="N184" s="1" t="s">
        <v>956</v>
      </c>
    </row>
    <row r="185" spans="1:14" x14ac:dyDescent="0.2">
      <c r="A185" s="1" t="s">
        <v>53</v>
      </c>
      <c r="B185">
        <v>2</v>
      </c>
      <c r="C185" s="1" t="s">
        <v>1018</v>
      </c>
      <c r="D185" s="2">
        <v>45701</v>
      </c>
      <c r="E185" s="1" t="s">
        <v>863</v>
      </c>
      <c r="F185" s="1" t="s">
        <v>49</v>
      </c>
      <c r="G185" s="1" t="s">
        <v>936</v>
      </c>
      <c r="H185">
        <v>5</v>
      </c>
      <c r="I185">
        <v>0</v>
      </c>
      <c r="J185">
        <v>75</v>
      </c>
      <c r="K185">
        <v>5</v>
      </c>
      <c r="L185">
        <v>125</v>
      </c>
      <c r="M185">
        <v>0.6</v>
      </c>
      <c r="N185" s="1" t="s">
        <v>865</v>
      </c>
    </row>
    <row r="186" spans="1:14" x14ac:dyDescent="0.2">
      <c r="A186" s="1" t="s">
        <v>53</v>
      </c>
      <c r="B186">
        <v>2</v>
      </c>
      <c r="C186" s="1" t="s">
        <v>1014</v>
      </c>
      <c r="D186" s="2">
        <v>45701</v>
      </c>
      <c r="E186" s="1" t="s">
        <v>582</v>
      </c>
      <c r="F186" s="1" t="s">
        <v>49</v>
      </c>
      <c r="G186" s="1" t="s">
        <v>998</v>
      </c>
      <c r="H186">
        <v>5</v>
      </c>
      <c r="I186">
        <v>0</v>
      </c>
      <c r="J186">
        <v>100</v>
      </c>
      <c r="K186">
        <v>2</v>
      </c>
      <c r="L186">
        <v>50</v>
      </c>
      <c r="M186">
        <v>0.2</v>
      </c>
      <c r="N186" s="1" t="s">
        <v>865</v>
      </c>
    </row>
    <row r="187" spans="1:14" x14ac:dyDescent="0.2">
      <c r="A187" s="1" t="s">
        <v>46</v>
      </c>
      <c r="B187">
        <v>1</v>
      </c>
      <c r="C187" s="1" t="s">
        <v>1017</v>
      </c>
      <c r="D187" s="2">
        <v>45702</v>
      </c>
      <c r="E187" s="1" t="s">
        <v>582</v>
      </c>
      <c r="F187" s="1" t="s">
        <v>49</v>
      </c>
      <c r="G187" s="1" t="s">
        <v>902</v>
      </c>
      <c r="H187">
        <v>5</v>
      </c>
      <c r="I187">
        <v>0</v>
      </c>
      <c r="J187">
        <v>250</v>
      </c>
      <c r="K187">
        <v>6</v>
      </c>
      <c r="L187">
        <v>150</v>
      </c>
      <c r="M187">
        <v>0.6</v>
      </c>
      <c r="N187" s="1" t="s">
        <v>879</v>
      </c>
    </row>
    <row r="188" spans="1:14" x14ac:dyDescent="0.2">
      <c r="A188" s="1" t="s">
        <v>46</v>
      </c>
      <c r="B188">
        <v>2</v>
      </c>
      <c r="C188" s="1" t="s">
        <v>1014</v>
      </c>
      <c r="D188" s="2">
        <v>45702</v>
      </c>
      <c r="E188" s="1" t="s">
        <v>582</v>
      </c>
      <c r="F188" s="1" t="s">
        <v>49</v>
      </c>
      <c r="G188" s="1" t="s">
        <v>998</v>
      </c>
      <c r="H188">
        <v>5</v>
      </c>
      <c r="I188">
        <v>0</v>
      </c>
      <c r="J188">
        <v>100</v>
      </c>
      <c r="K188">
        <v>1</v>
      </c>
      <c r="L188">
        <v>25</v>
      </c>
      <c r="M188">
        <v>0.1</v>
      </c>
      <c r="N188" s="1" t="s">
        <v>889</v>
      </c>
    </row>
    <row r="189" spans="1:14" x14ac:dyDescent="0.2">
      <c r="A189" s="1" t="s">
        <v>46</v>
      </c>
      <c r="B189">
        <v>2</v>
      </c>
      <c r="C189" s="1" t="s">
        <v>1019</v>
      </c>
      <c r="D189" s="2">
        <v>45702</v>
      </c>
      <c r="E189" s="1" t="s">
        <v>863</v>
      </c>
      <c r="F189" s="1" t="s">
        <v>49</v>
      </c>
      <c r="G189" s="1" t="s">
        <v>942</v>
      </c>
      <c r="H189">
        <v>5</v>
      </c>
      <c r="I189">
        <v>0</v>
      </c>
      <c r="J189">
        <v>125</v>
      </c>
      <c r="K189">
        <v>5</v>
      </c>
      <c r="L189">
        <v>125</v>
      </c>
      <c r="M189">
        <v>0.3</v>
      </c>
      <c r="N189" s="1" t="s">
        <v>889</v>
      </c>
    </row>
    <row r="190" spans="1:14" x14ac:dyDescent="0.2">
      <c r="A190" s="1" t="s">
        <v>46</v>
      </c>
      <c r="B190">
        <v>2</v>
      </c>
      <c r="C190" s="1" t="s">
        <v>1020</v>
      </c>
      <c r="D190" s="2">
        <v>45708</v>
      </c>
      <c r="E190" s="1" t="s">
        <v>656</v>
      </c>
      <c r="F190" s="1" t="s">
        <v>49</v>
      </c>
      <c r="G190" s="1" t="s">
        <v>913</v>
      </c>
      <c r="H190">
        <v>5.5</v>
      </c>
      <c r="I190">
        <v>0</v>
      </c>
      <c r="J190">
        <v>200</v>
      </c>
      <c r="K190">
        <v>8</v>
      </c>
      <c r="L190">
        <v>200</v>
      </c>
      <c r="M190">
        <v>1.3</v>
      </c>
      <c r="N190" s="1" t="s">
        <v>889</v>
      </c>
    </row>
    <row r="191" spans="1:14" x14ac:dyDescent="0.2">
      <c r="A191" s="1" t="s">
        <v>46</v>
      </c>
      <c r="B191">
        <v>2</v>
      </c>
      <c r="C191" s="1" t="s">
        <v>1021</v>
      </c>
      <c r="D191" s="2">
        <v>45708</v>
      </c>
      <c r="E191" s="1" t="s">
        <v>877</v>
      </c>
      <c r="F191" s="1" t="s">
        <v>49</v>
      </c>
      <c r="G191" s="1" t="s">
        <v>913</v>
      </c>
      <c r="H191">
        <v>5</v>
      </c>
      <c r="I191">
        <v>0</v>
      </c>
      <c r="J191">
        <v>150</v>
      </c>
      <c r="K191">
        <v>6</v>
      </c>
      <c r="L191">
        <v>150</v>
      </c>
      <c r="M191">
        <v>0.8</v>
      </c>
      <c r="N191" s="1" t="s">
        <v>889</v>
      </c>
    </row>
    <row r="192" spans="1:14" x14ac:dyDescent="0.2">
      <c r="A192" s="1" t="s">
        <v>46</v>
      </c>
      <c r="B192">
        <v>2</v>
      </c>
      <c r="C192" s="1" t="s">
        <v>1022</v>
      </c>
      <c r="D192" s="2">
        <v>45708</v>
      </c>
      <c r="E192" s="1" t="s">
        <v>656</v>
      </c>
      <c r="F192" s="1" t="s">
        <v>49</v>
      </c>
      <c r="G192" s="1" t="s">
        <v>878</v>
      </c>
      <c r="H192">
        <v>5.5</v>
      </c>
      <c r="I192">
        <v>0</v>
      </c>
      <c r="J192">
        <v>200</v>
      </c>
      <c r="K192">
        <v>1</v>
      </c>
      <c r="L192">
        <v>25</v>
      </c>
      <c r="M192">
        <v>0.1</v>
      </c>
      <c r="N192" s="1" t="s">
        <v>889</v>
      </c>
    </row>
    <row r="193" spans="1:14" x14ac:dyDescent="0.2">
      <c r="A193" s="1" t="s">
        <v>53</v>
      </c>
      <c r="B193">
        <v>1</v>
      </c>
      <c r="C193" s="1" t="s">
        <v>1023</v>
      </c>
      <c r="D193" s="2">
        <v>45708</v>
      </c>
      <c r="E193" s="1" t="s">
        <v>877</v>
      </c>
      <c r="F193" s="1" t="s">
        <v>49</v>
      </c>
      <c r="G193" s="1" t="s">
        <v>946</v>
      </c>
      <c r="H193">
        <v>5</v>
      </c>
      <c r="I193">
        <v>0</v>
      </c>
      <c r="J193">
        <v>150</v>
      </c>
      <c r="K193">
        <v>7</v>
      </c>
      <c r="L193">
        <v>175</v>
      </c>
      <c r="M193">
        <v>0.5</v>
      </c>
      <c r="N193" s="1" t="s">
        <v>956</v>
      </c>
    </row>
    <row r="194" spans="1:14" x14ac:dyDescent="0.2">
      <c r="A194" s="1" t="s">
        <v>53</v>
      </c>
      <c r="B194">
        <v>1</v>
      </c>
      <c r="C194" s="1" t="s">
        <v>1024</v>
      </c>
      <c r="D194" s="2">
        <v>45708</v>
      </c>
      <c r="E194" s="1" t="s">
        <v>1025</v>
      </c>
      <c r="F194" s="1" t="s">
        <v>49</v>
      </c>
      <c r="G194" s="1" t="s">
        <v>1026</v>
      </c>
      <c r="H194">
        <v>5</v>
      </c>
      <c r="I194">
        <v>0</v>
      </c>
      <c r="J194">
        <v>200</v>
      </c>
      <c r="K194">
        <v>6</v>
      </c>
      <c r="L194">
        <v>150</v>
      </c>
      <c r="M194">
        <v>0.2</v>
      </c>
      <c r="N194" s="1" t="s">
        <v>956</v>
      </c>
    </row>
    <row r="195" spans="1:14" x14ac:dyDescent="0.2">
      <c r="A195" s="1" t="s">
        <v>53</v>
      </c>
      <c r="B195">
        <v>2</v>
      </c>
      <c r="C195" s="1" t="s">
        <v>1022</v>
      </c>
      <c r="D195" s="2">
        <v>45708</v>
      </c>
      <c r="E195" s="1" t="s">
        <v>656</v>
      </c>
      <c r="F195" s="1" t="s">
        <v>49</v>
      </c>
      <c r="G195" s="1" t="s">
        <v>878</v>
      </c>
      <c r="H195">
        <v>5.5</v>
      </c>
      <c r="I195">
        <v>0</v>
      </c>
      <c r="J195">
        <v>200</v>
      </c>
      <c r="K195">
        <v>7</v>
      </c>
      <c r="L195">
        <v>175</v>
      </c>
      <c r="M195">
        <v>0.6</v>
      </c>
      <c r="N195" s="1" t="s">
        <v>865</v>
      </c>
    </row>
    <row r="196" spans="1:14" x14ac:dyDescent="0.2">
      <c r="A196" s="1" t="s">
        <v>53</v>
      </c>
      <c r="B196">
        <v>2</v>
      </c>
      <c r="C196" s="1" t="s">
        <v>1027</v>
      </c>
      <c r="D196" s="2">
        <v>45708</v>
      </c>
      <c r="E196" s="1" t="s">
        <v>51</v>
      </c>
      <c r="F196" s="1" t="s">
        <v>51</v>
      </c>
      <c r="G196" s="1" t="s">
        <v>51</v>
      </c>
      <c r="H196" t="s">
        <v>51</v>
      </c>
      <c r="I196" t="s">
        <v>51</v>
      </c>
      <c r="J196" t="s">
        <v>51</v>
      </c>
      <c r="K196">
        <v>1</v>
      </c>
      <c r="L196">
        <v>40</v>
      </c>
      <c r="M196">
        <v>1</v>
      </c>
      <c r="N196" s="1" t="s">
        <v>865</v>
      </c>
    </row>
    <row r="197" spans="1:14" x14ac:dyDescent="0.2">
      <c r="A197" s="1" t="s">
        <v>53</v>
      </c>
      <c r="B197">
        <v>1</v>
      </c>
      <c r="C197" s="1" t="s">
        <v>1027</v>
      </c>
      <c r="D197" s="2">
        <v>45709</v>
      </c>
      <c r="E197" s="1" t="s">
        <v>51</v>
      </c>
      <c r="F197" s="1" t="s">
        <v>51</v>
      </c>
      <c r="G197" s="1" t="s">
        <v>51</v>
      </c>
      <c r="H197" t="s">
        <v>51</v>
      </c>
      <c r="I197" t="s">
        <v>51</v>
      </c>
      <c r="J197" t="s">
        <v>51</v>
      </c>
      <c r="K197">
        <v>2</v>
      </c>
      <c r="L197">
        <v>80</v>
      </c>
      <c r="M197">
        <v>0.9</v>
      </c>
      <c r="N197" s="1" t="s">
        <v>889</v>
      </c>
    </row>
    <row r="198" spans="1:14" x14ac:dyDescent="0.2">
      <c r="A198" s="1" t="s">
        <v>53</v>
      </c>
      <c r="B198">
        <v>1</v>
      </c>
      <c r="C198" s="1" t="s">
        <v>1024</v>
      </c>
      <c r="D198" s="2">
        <v>45709</v>
      </c>
      <c r="E198" s="1" t="s">
        <v>1025</v>
      </c>
      <c r="F198" s="1" t="s">
        <v>49</v>
      </c>
      <c r="G198" s="1" t="s">
        <v>1026</v>
      </c>
      <c r="H198">
        <v>5</v>
      </c>
      <c r="I198">
        <v>0</v>
      </c>
      <c r="J198">
        <v>200</v>
      </c>
      <c r="K198">
        <v>2</v>
      </c>
      <c r="L198">
        <v>46.8</v>
      </c>
      <c r="M198">
        <v>0.3</v>
      </c>
      <c r="N198" s="1" t="s">
        <v>889</v>
      </c>
    </row>
    <row r="199" spans="1:14" x14ac:dyDescent="0.2">
      <c r="A199" s="1" t="s">
        <v>53</v>
      </c>
      <c r="B199">
        <v>2</v>
      </c>
      <c r="C199" s="1" t="s">
        <v>1027</v>
      </c>
      <c r="D199" s="2">
        <v>45709</v>
      </c>
      <c r="E199" s="1" t="s">
        <v>51</v>
      </c>
      <c r="F199" s="1" t="s">
        <v>51</v>
      </c>
      <c r="G199" s="1" t="s">
        <v>51</v>
      </c>
      <c r="H199" t="s">
        <v>51</v>
      </c>
      <c r="I199" t="s">
        <v>51</v>
      </c>
      <c r="J199" t="s">
        <v>51</v>
      </c>
      <c r="K199">
        <v>2</v>
      </c>
      <c r="L199">
        <v>80</v>
      </c>
      <c r="M199">
        <v>0.9</v>
      </c>
      <c r="N199" s="1" t="s">
        <v>865</v>
      </c>
    </row>
    <row r="200" spans="1:14" x14ac:dyDescent="0.2">
      <c r="A200" s="1" t="s">
        <v>46</v>
      </c>
      <c r="B200">
        <v>1</v>
      </c>
      <c r="C200" s="1" t="s">
        <v>1027</v>
      </c>
      <c r="D200" s="2">
        <v>45710</v>
      </c>
      <c r="E200" s="1" t="s">
        <v>51</v>
      </c>
      <c r="F200" s="1" t="s">
        <v>51</v>
      </c>
      <c r="G200" s="1" t="s">
        <v>51</v>
      </c>
      <c r="H200" t="s">
        <v>51</v>
      </c>
      <c r="I200" t="s">
        <v>51</v>
      </c>
      <c r="J200" t="s">
        <v>51</v>
      </c>
      <c r="K200">
        <v>2</v>
      </c>
      <c r="L200">
        <v>80</v>
      </c>
      <c r="M200">
        <v>0.6</v>
      </c>
      <c r="N200" s="1" t="s">
        <v>956</v>
      </c>
    </row>
    <row r="201" spans="1:14" x14ac:dyDescent="0.2">
      <c r="A201" s="1" t="s">
        <v>46</v>
      </c>
      <c r="B201">
        <v>2</v>
      </c>
      <c r="C201" s="1" t="s">
        <v>1027</v>
      </c>
      <c r="D201" s="2">
        <v>45710</v>
      </c>
      <c r="E201" s="1" t="s">
        <v>51</v>
      </c>
      <c r="F201" s="1" t="s">
        <v>51</v>
      </c>
      <c r="G201" s="1" t="s">
        <v>51</v>
      </c>
      <c r="H201" t="s">
        <v>51</v>
      </c>
      <c r="I201" t="s">
        <v>51</v>
      </c>
      <c r="J201" t="s">
        <v>51</v>
      </c>
      <c r="K201">
        <v>2</v>
      </c>
      <c r="L201">
        <v>80</v>
      </c>
      <c r="M201">
        <v>1</v>
      </c>
      <c r="N201" s="1" t="s">
        <v>865</v>
      </c>
    </row>
    <row r="202" spans="1:14" x14ac:dyDescent="0.2">
      <c r="A202" s="1" t="s">
        <v>53</v>
      </c>
      <c r="B202">
        <v>1</v>
      </c>
      <c r="C202" s="1" t="s">
        <v>1027</v>
      </c>
      <c r="D202" s="2">
        <v>45710</v>
      </c>
      <c r="E202" s="1" t="s">
        <v>51</v>
      </c>
      <c r="F202" s="1" t="s">
        <v>51</v>
      </c>
      <c r="G202" s="1" t="s">
        <v>51</v>
      </c>
      <c r="H202" t="s">
        <v>51</v>
      </c>
      <c r="I202" t="s">
        <v>51</v>
      </c>
      <c r="J202" t="s">
        <v>51</v>
      </c>
      <c r="K202">
        <v>2</v>
      </c>
      <c r="L202">
        <v>80</v>
      </c>
      <c r="M202">
        <v>0.3</v>
      </c>
      <c r="N202" s="1" t="s">
        <v>865</v>
      </c>
    </row>
    <row r="203" spans="1:14" x14ac:dyDescent="0.2">
      <c r="A203" s="1" t="s">
        <v>53</v>
      </c>
      <c r="B203">
        <v>2</v>
      </c>
      <c r="C203" s="1" t="s">
        <v>1027</v>
      </c>
      <c r="D203" s="2">
        <v>45710</v>
      </c>
      <c r="E203" s="1" t="s">
        <v>51</v>
      </c>
      <c r="F203" s="1" t="s">
        <v>51</v>
      </c>
      <c r="G203" s="1" t="s">
        <v>51</v>
      </c>
      <c r="H203" t="s">
        <v>51</v>
      </c>
      <c r="I203" t="s">
        <v>51</v>
      </c>
      <c r="J203" t="s">
        <v>51</v>
      </c>
      <c r="K203">
        <v>3</v>
      </c>
      <c r="L203">
        <v>120</v>
      </c>
      <c r="M203">
        <v>1</v>
      </c>
      <c r="N203" s="1" t="s">
        <v>889</v>
      </c>
    </row>
    <row r="204" spans="1:14" x14ac:dyDescent="0.2">
      <c r="A204" s="1" t="s">
        <v>46</v>
      </c>
      <c r="B204">
        <v>1</v>
      </c>
      <c r="C204" s="1" t="s">
        <v>1027</v>
      </c>
      <c r="D204" s="2">
        <v>45711</v>
      </c>
      <c r="E204" s="1" t="s">
        <v>51</v>
      </c>
      <c r="F204" s="1" t="s">
        <v>51</v>
      </c>
      <c r="G204" s="1" t="s">
        <v>51</v>
      </c>
      <c r="H204" t="s">
        <v>51</v>
      </c>
      <c r="I204" t="s">
        <v>51</v>
      </c>
      <c r="J204" t="s">
        <v>51</v>
      </c>
      <c r="K204">
        <v>2</v>
      </c>
      <c r="L204">
        <v>80</v>
      </c>
      <c r="M204">
        <v>0.8</v>
      </c>
      <c r="N204" s="1" t="s">
        <v>889</v>
      </c>
    </row>
    <row r="205" spans="1:14" x14ac:dyDescent="0.2">
      <c r="A205" s="1" t="s">
        <v>46</v>
      </c>
      <c r="B205">
        <v>2</v>
      </c>
      <c r="C205" s="1" t="s">
        <v>1027</v>
      </c>
      <c r="D205" s="2">
        <v>45711</v>
      </c>
      <c r="E205" s="1" t="s">
        <v>51</v>
      </c>
      <c r="F205" s="1" t="s">
        <v>51</v>
      </c>
      <c r="G205" s="1" t="s">
        <v>51</v>
      </c>
      <c r="H205" t="s">
        <v>51</v>
      </c>
      <c r="I205" t="s">
        <v>51</v>
      </c>
      <c r="J205" t="s">
        <v>51</v>
      </c>
      <c r="K205">
        <v>3</v>
      </c>
      <c r="L205">
        <v>120</v>
      </c>
      <c r="M205">
        <v>1</v>
      </c>
      <c r="N205" s="1" t="s">
        <v>865</v>
      </c>
    </row>
    <row r="206" spans="1:14" x14ac:dyDescent="0.2">
      <c r="A206" s="1" t="s">
        <v>53</v>
      </c>
      <c r="B206">
        <v>1</v>
      </c>
      <c r="C206" s="1" t="s">
        <v>1027</v>
      </c>
      <c r="D206" s="2">
        <v>45711</v>
      </c>
      <c r="E206" s="1" t="s">
        <v>51</v>
      </c>
      <c r="F206" s="1" t="s">
        <v>51</v>
      </c>
      <c r="G206" s="1" t="s">
        <v>51</v>
      </c>
      <c r="H206" t="s">
        <v>51</v>
      </c>
      <c r="I206" t="s">
        <v>51</v>
      </c>
      <c r="J206" t="s">
        <v>51</v>
      </c>
      <c r="K206">
        <v>2</v>
      </c>
      <c r="L206">
        <v>80</v>
      </c>
      <c r="M206">
        <v>0.6</v>
      </c>
      <c r="N206" s="1" t="s">
        <v>889</v>
      </c>
    </row>
    <row r="207" spans="1:14" x14ac:dyDescent="0.2">
      <c r="A207" s="1" t="s">
        <v>53</v>
      </c>
      <c r="B207">
        <v>2</v>
      </c>
      <c r="C207" s="1" t="s">
        <v>1027</v>
      </c>
      <c r="D207" s="2">
        <v>45711</v>
      </c>
      <c r="E207" s="1" t="s">
        <v>51</v>
      </c>
      <c r="F207" s="1" t="s">
        <v>51</v>
      </c>
      <c r="G207" s="1" t="s">
        <v>51</v>
      </c>
      <c r="H207" t="s">
        <v>51</v>
      </c>
      <c r="I207" t="s">
        <v>51</v>
      </c>
      <c r="J207" t="s">
        <v>51</v>
      </c>
      <c r="K207">
        <v>2</v>
      </c>
      <c r="L207">
        <v>80</v>
      </c>
      <c r="M207">
        <v>0.8</v>
      </c>
      <c r="N207" s="1" t="s">
        <v>865</v>
      </c>
    </row>
    <row r="208" spans="1:14" x14ac:dyDescent="0.2">
      <c r="A208" s="1" t="s">
        <v>46</v>
      </c>
      <c r="B208">
        <v>2</v>
      </c>
      <c r="C208" s="1" t="s">
        <v>1027</v>
      </c>
      <c r="D208" s="2">
        <v>45712</v>
      </c>
      <c r="E208" s="1" t="s">
        <v>51</v>
      </c>
      <c r="F208" s="1" t="s">
        <v>51</v>
      </c>
      <c r="G208" s="1" t="s">
        <v>51</v>
      </c>
      <c r="H208" t="s">
        <v>51</v>
      </c>
      <c r="I208" t="s">
        <v>51</v>
      </c>
      <c r="J208" t="s">
        <v>51</v>
      </c>
      <c r="K208">
        <v>3</v>
      </c>
      <c r="L208">
        <v>120</v>
      </c>
      <c r="M208">
        <v>1.3</v>
      </c>
      <c r="N208" s="1" t="s">
        <v>865</v>
      </c>
    </row>
    <row r="209" spans="1:14" x14ac:dyDescent="0.2">
      <c r="A209" s="1" t="s">
        <v>53</v>
      </c>
      <c r="B209">
        <v>1</v>
      </c>
      <c r="C209" s="1" t="s">
        <v>211</v>
      </c>
      <c r="D209" s="2">
        <v>45712</v>
      </c>
      <c r="E209" s="1" t="s">
        <v>863</v>
      </c>
      <c r="F209" s="1" t="s">
        <v>49</v>
      </c>
      <c r="G209" s="1" t="s">
        <v>1028</v>
      </c>
      <c r="H209">
        <v>5</v>
      </c>
      <c r="I209">
        <v>0</v>
      </c>
      <c r="J209">
        <v>50</v>
      </c>
      <c r="K209">
        <v>8</v>
      </c>
      <c r="L209">
        <v>200</v>
      </c>
      <c r="M209">
        <v>0.8</v>
      </c>
      <c r="N209" s="1" t="s">
        <v>1029</v>
      </c>
    </row>
    <row r="210" spans="1:14" x14ac:dyDescent="0.2">
      <c r="A210" s="1" t="s">
        <v>53</v>
      </c>
      <c r="B210">
        <v>1</v>
      </c>
      <c r="C210" s="1" t="s">
        <v>1030</v>
      </c>
      <c r="D210" s="2">
        <v>45712</v>
      </c>
      <c r="E210" s="1" t="s">
        <v>863</v>
      </c>
      <c r="F210" s="1" t="s">
        <v>49</v>
      </c>
      <c r="G210" s="1" t="s">
        <v>1031</v>
      </c>
      <c r="H210">
        <v>5</v>
      </c>
      <c r="I210">
        <v>0</v>
      </c>
      <c r="J210">
        <v>125</v>
      </c>
      <c r="K210">
        <v>1</v>
      </c>
      <c r="L210">
        <v>25</v>
      </c>
      <c r="M210">
        <v>0.3</v>
      </c>
      <c r="N210" s="1" t="s">
        <v>1029</v>
      </c>
    </row>
    <row r="211" spans="1:14" x14ac:dyDescent="0.2">
      <c r="A211" s="1" t="s">
        <v>53</v>
      </c>
      <c r="B211">
        <v>2</v>
      </c>
      <c r="C211" s="1" t="s">
        <v>1027</v>
      </c>
      <c r="D211" s="2">
        <v>45712</v>
      </c>
      <c r="E211" s="1" t="s">
        <v>51</v>
      </c>
      <c r="F211" s="1" t="s">
        <v>51</v>
      </c>
      <c r="G211" s="1" t="s">
        <v>51</v>
      </c>
      <c r="H211" t="s">
        <v>51</v>
      </c>
      <c r="I211" t="s">
        <v>51</v>
      </c>
      <c r="J211" t="s">
        <v>51</v>
      </c>
      <c r="K211">
        <v>3</v>
      </c>
      <c r="L211">
        <v>120</v>
      </c>
      <c r="M211">
        <v>0.8</v>
      </c>
      <c r="N211" s="1" t="s">
        <v>889</v>
      </c>
    </row>
    <row r="212" spans="1:14" x14ac:dyDescent="0.2">
      <c r="A212" s="1" t="s">
        <v>46</v>
      </c>
      <c r="B212">
        <v>1</v>
      </c>
      <c r="C212" s="1" t="s">
        <v>1030</v>
      </c>
      <c r="D212" s="2">
        <v>45713</v>
      </c>
      <c r="E212" s="1" t="s">
        <v>863</v>
      </c>
      <c r="F212" s="1" t="s">
        <v>49</v>
      </c>
      <c r="G212" s="1" t="s">
        <v>1031</v>
      </c>
      <c r="H212">
        <v>5</v>
      </c>
      <c r="I212">
        <v>0</v>
      </c>
      <c r="J212">
        <v>125</v>
      </c>
      <c r="K212">
        <v>9</v>
      </c>
      <c r="L212">
        <v>228</v>
      </c>
      <c r="M212">
        <v>0.4</v>
      </c>
      <c r="N212" s="1" t="s">
        <v>1029</v>
      </c>
    </row>
    <row r="213" spans="1:14" x14ac:dyDescent="0.2">
      <c r="A213" s="1" t="s">
        <v>46</v>
      </c>
      <c r="B213">
        <v>2</v>
      </c>
      <c r="C213" s="1" t="s">
        <v>1027</v>
      </c>
      <c r="D213" s="2">
        <v>45713</v>
      </c>
      <c r="E213" s="1" t="s">
        <v>51</v>
      </c>
      <c r="F213" s="1" t="s">
        <v>51</v>
      </c>
      <c r="G213" s="1" t="s">
        <v>51</v>
      </c>
      <c r="H213" t="s">
        <v>51</v>
      </c>
      <c r="I213" t="s">
        <v>51</v>
      </c>
      <c r="J213" t="s">
        <v>51</v>
      </c>
      <c r="K213">
        <v>3</v>
      </c>
      <c r="L213">
        <v>20</v>
      </c>
      <c r="M213">
        <v>0.3</v>
      </c>
      <c r="N213" s="1" t="s">
        <v>865</v>
      </c>
    </row>
    <row r="214" spans="1:14" x14ac:dyDescent="0.2">
      <c r="A214" s="1" t="s">
        <v>53</v>
      </c>
      <c r="B214">
        <v>1</v>
      </c>
      <c r="C214" s="1" t="s">
        <v>1027</v>
      </c>
      <c r="D214" s="2">
        <v>45713</v>
      </c>
      <c r="E214" s="1" t="s">
        <v>51</v>
      </c>
      <c r="F214" s="1" t="s">
        <v>51</v>
      </c>
      <c r="G214" s="1" t="s">
        <v>51</v>
      </c>
      <c r="H214" t="s">
        <v>51</v>
      </c>
      <c r="I214" t="s">
        <v>51</v>
      </c>
      <c r="J214" t="s">
        <v>51</v>
      </c>
      <c r="K214">
        <v>1</v>
      </c>
      <c r="L214">
        <v>40</v>
      </c>
      <c r="M214">
        <v>0.2</v>
      </c>
      <c r="N214" s="1" t="s">
        <v>956</v>
      </c>
    </row>
    <row r="215" spans="1:14" x14ac:dyDescent="0.2">
      <c r="A215" s="1" t="s">
        <v>53</v>
      </c>
      <c r="B215">
        <v>2</v>
      </c>
      <c r="C215" s="1" t="s">
        <v>1027</v>
      </c>
      <c r="D215" s="2">
        <v>45713</v>
      </c>
      <c r="E215" s="1" t="s">
        <v>51</v>
      </c>
      <c r="F215" s="1" t="s">
        <v>51</v>
      </c>
      <c r="G215" s="1" t="s">
        <v>51</v>
      </c>
      <c r="H215" t="s">
        <v>51</v>
      </c>
      <c r="I215" t="s">
        <v>51</v>
      </c>
      <c r="J215" t="s">
        <v>51</v>
      </c>
      <c r="K215">
        <v>3</v>
      </c>
      <c r="L215">
        <v>120</v>
      </c>
      <c r="M215">
        <v>0.3</v>
      </c>
      <c r="N215" s="1" t="s">
        <v>889</v>
      </c>
    </row>
    <row r="216" spans="1:14" x14ac:dyDescent="0.2">
      <c r="A216" s="1" t="s">
        <v>46</v>
      </c>
      <c r="B216">
        <v>1</v>
      </c>
      <c r="C216" s="1" t="s">
        <v>1027</v>
      </c>
      <c r="D216" s="2">
        <v>45714</v>
      </c>
      <c r="E216" s="1" t="s">
        <v>51</v>
      </c>
      <c r="F216" s="1" t="s">
        <v>51</v>
      </c>
      <c r="G216" s="1" t="s">
        <v>51</v>
      </c>
      <c r="H216" t="s">
        <v>51</v>
      </c>
      <c r="I216" t="s">
        <v>51</v>
      </c>
      <c r="J216" t="s">
        <v>51</v>
      </c>
      <c r="K216">
        <v>3</v>
      </c>
      <c r="L216">
        <v>120</v>
      </c>
      <c r="M216">
        <v>0.4</v>
      </c>
      <c r="N216" s="1" t="s">
        <v>956</v>
      </c>
    </row>
    <row r="217" spans="1:14" x14ac:dyDescent="0.2">
      <c r="A217" s="1" t="s">
        <v>46</v>
      </c>
      <c r="B217">
        <v>2</v>
      </c>
      <c r="C217" s="1" t="s">
        <v>228</v>
      </c>
      <c r="D217" s="2">
        <v>45714</v>
      </c>
      <c r="E217" s="1" t="s">
        <v>616</v>
      </c>
      <c r="F217" s="1" t="s">
        <v>49</v>
      </c>
      <c r="G217" s="1" t="s">
        <v>1032</v>
      </c>
      <c r="H217">
        <v>10</v>
      </c>
      <c r="I217">
        <v>0</v>
      </c>
      <c r="J217">
        <v>145</v>
      </c>
      <c r="K217">
        <v>6</v>
      </c>
      <c r="L217">
        <v>159.19999999999999</v>
      </c>
      <c r="M217">
        <v>0.6</v>
      </c>
      <c r="N217" s="1" t="s">
        <v>865</v>
      </c>
    </row>
    <row r="218" spans="1:14" x14ac:dyDescent="0.2">
      <c r="A218" s="1" t="s">
        <v>46</v>
      </c>
      <c r="B218">
        <v>2</v>
      </c>
      <c r="C218" s="1" t="s">
        <v>1033</v>
      </c>
      <c r="D218" s="2">
        <v>45714</v>
      </c>
      <c r="E218" s="1" t="s">
        <v>656</v>
      </c>
      <c r="F218" s="1" t="s">
        <v>49</v>
      </c>
      <c r="G218" s="1" t="s">
        <v>926</v>
      </c>
      <c r="H218">
        <v>5.5</v>
      </c>
      <c r="I218">
        <v>0</v>
      </c>
      <c r="J218">
        <v>200</v>
      </c>
      <c r="K218">
        <v>5</v>
      </c>
      <c r="L218">
        <v>125</v>
      </c>
      <c r="M218">
        <v>1</v>
      </c>
      <c r="N218" s="1" t="s">
        <v>865</v>
      </c>
    </row>
    <row r="219" spans="1:14" x14ac:dyDescent="0.2">
      <c r="A219" s="1" t="s">
        <v>53</v>
      </c>
      <c r="B219">
        <v>1</v>
      </c>
      <c r="C219" s="1" t="s">
        <v>1027</v>
      </c>
      <c r="D219" s="2">
        <v>45714</v>
      </c>
      <c r="E219" s="1" t="s">
        <v>51</v>
      </c>
      <c r="F219" s="1" t="s">
        <v>51</v>
      </c>
      <c r="G219" s="1" t="s">
        <v>51</v>
      </c>
      <c r="H219" t="s">
        <v>51</v>
      </c>
      <c r="I219" t="s">
        <v>51</v>
      </c>
      <c r="J219" t="s">
        <v>51</v>
      </c>
      <c r="K219">
        <v>3</v>
      </c>
      <c r="L219">
        <v>120</v>
      </c>
      <c r="M219">
        <v>0.1</v>
      </c>
      <c r="N219" s="1" t="s">
        <v>889</v>
      </c>
    </row>
    <row r="220" spans="1:14" x14ac:dyDescent="0.2">
      <c r="A220" s="1" t="s">
        <v>46</v>
      </c>
      <c r="B220">
        <v>1</v>
      </c>
      <c r="C220" s="1" t="s">
        <v>1027</v>
      </c>
      <c r="D220" s="2">
        <v>45715</v>
      </c>
      <c r="E220" s="1" t="s">
        <v>51</v>
      </c>
      <c r="F220" s="1" t="s">
        <v>51</v>
      </c>
      <c r="G220" s="1" t="s">
        <v>51</v>
      </c>
      <c r="H220" t="s">
        <v>51</v>
      </c>
      <c r="I220" t="s">
        <v>51</v>
      </c>
      <c r="J220" t="s">
        <v>51</v>
      </c>
      <c r="K220">
        <v>3</v>
      </c>
      <c r="L220">
        <v>104</v>
      </c>
      <c r="M220">
        <v>0.1</v>
      </c>
      <c r="N220" s="1" t="s">
        <v>956</v>
      </c>
    </row>
    <row r="221" spans="1:14" x14ac:dyDescent="0.2">
      <c r="A221" s="1" t="s">
        <v>46</v>
      </c>
      <c r="B221">
        <v>2</v>
      </c>
      <c r="C221" s="1" t="s">
        <v>1033</v>
      </c>
      <c r="D221" s="2">
        <v>45715</v>
      </c>
      <c r="E221" s="1" t="s">
        <v>656</v>
      </c>
      <c r="F221" s="1" t="s">
        <v>49</v>
      </c>
      <c r="G221" s="1" t="s">
        <v>926</v>
      </c>
      <c r="H221">
        <v>5.5</v>
      </c>
      <c r="I221">
        <v>0</v>
      </c>
      <c r="J221">
        <v>200</v>
      </c>
      <c r="K221">
        <v>3</v>
      </c>
      <c r="L221">
        <v>75</v>
      </c>
      <c r="M221">
        <v>0.3</v>
      </c>
      <c r="N221" s="1" t="s">
        <v>865</v>
      </c>
    </row>
    <row r="222" spans="1:14" x14ac:dyDescent="0.2">
      <c r="A222" s="1" t="s">
        <v>46</v>
      </c>
      <c r="B222">
        <v>2</v>
      </c>
      <c r="C222" s="1" t="s">
        <v>1034</v>
      </c>
      <c r="D222" s="2">
        <v>45715</v>
      </c>
      <c r="E222" s="1" t="s">
        <v>1035</v>
      </c>
      <c r="F222" s="1" t="s">
        <v>49</v>
      </c>
      <c r="G222" s="1" t="s">
        <v>946</v>
      </c>
      <c r="H222">
        <v>5</v>
      </c>
      <c r="I222">
        <v>0</v>
      </c>
      <c r="J222">
        <v>50</v>
      </c>
      <c r="K222">
        <v>2</v>
      </c>
      <c r="L222">
        <v>50</v>
      </c>
      <c r="M222">
        <v>0.2</v>
      </c>
      <c r="N222" s="1" t="s">
        <v>865</v>
      </c>
    </row>
    <row r="223" spans="1:14" x14ac:dyDescent="0.2">
      <c r="A223" s="1" t="s">
        <v>46</v>
      </c>
      <c r="B223">
        <v>2</v>
      </c>
      <c r="C223" s="1" t="s">
        <v>1036</v>
      </c>
      <c r="D223" s="2">
        <v>45715</v>
      </c>
      <c r="E223" s="1" t="s">
        <v>51</v>
      </c>
      <c r="F223" s="1" t="s">
        <v>51</v>
      </c>
      <c r="G223" s="1" t="s">
        <v>51</v>
      </c>
      <c r="H223" t="s">
        <v>51</v>
      </c>
      <c r="I223" t="s">
        <v>51</v>
      </c>
      <c r="J223" t="s">
        <v>51</v>
      </c>
      <c r="K223">
        <v>6</v>
      </c>
      <c r="L223">
        <v>150</v>
      </c>
      <c r="M223">
        <v>1</v>
      </c>
      <c r="N223" s="1" t="s">
        <v>865</v>
      </c>
    </row>
    <row r="224" spans="1:14" x14ac:dyDescent="0.2">
      <c r="A224" s="1" t="s">
        <v>53</v>
      </c>
      <c r="B224">
        <v>1</v>
      </c>
      <c r="C224" s="1" t="s">
        <v>1037</v>
      </c>
      <c r="D224" s="2">
        <v>45715</v>
      </c>
      <c r="E224" s="1" t="s">
        <v>51</v>
      </c>
      <c r="F224" s="1" t="s">
        <v>51</v>
      </c>
      <c r="G224" s="1" t="s">
        <v>51</v>
      </c>
      <c r="H224" t="s">
        <v>51</v>
      </c>
      <c r="I224" t="s">
        <v>51</v>
      </c>
      <c r="J224" t="s">
        <v>51</v>
      </c>
      <c r="K224">
        <v>13</v>
      </c>
      <c r="L224">
        <v>325</v>
      </c>
      <c r="M224">
        <v>0.7</v>
      </c>
      <c r="N224" s="1" t="s">
        <v>879</v>
      </c>
    </row>
    <row r="225" spans="1:14" x14ac:dyDescent="0.2">
      <c r="A225" s="1" t="s">
        <v>53</v>
      </c>
      <c r="B225">
        <v>2</v>
      </c>
      <c r="C225" s="1" t="s">
        <v>1036</v>
      </c>
      <c r="D225" s="2">
        <v>45715</v>
      </c>
      <c r="E225" s="1" t="s">
        <v>51</v>
      </c>
      <c r="F225" s="1" t="s">
        <v>51</v>
      </c>
      <c r="G225" s="1" t="s">
        <v>51</v>
      </c>
      <c r="H225" t="s">
        <v>51</v>
      </c>
      <c r="I225" t="s">
        <v>51</v>
      </c>
      <c r="J225" t="s">
        <v>51</v>
      </c>
      <c r="K225">
        <v>13</v>
      </c>
      <c r="L225">
        <v>325</v>
      </c>
      <c r="M225">
        <v>1</v>
      </c>
      <c r="N225" s="1" t="s">
        <v>889</v>
      </c>
    </row>
    <row r="226" spans="1:14" x14ac:dyDescent="0.2">
      <c r="A226" s="1" t="s">
        <v>46</v>
      </c>
      <c r="B226">
        <v>1</v>
      </c>
      <c r="C226" s="1" t="s">
        <v>1037</v>
      </c>
      <c r="D226" s="2">
        <v>45716</v>
      </c>
      <c r="E226" s="1" t="s">
        <v>51</v>
      </c>
      <c r="F226" s="1" t="s">
        <v>51</v>
      </c>
      <c r="G226" s="1" t="s">
        <v>51</v>
      </c>
      <c r="H226" t="s">
        <v>51</v>
      </c>
      <c r="I226" t="s">
        <v>51</v>
      </c>
      <c r="J226" t="s">
        <v>51</v>
      </c>
      <c r="K226">
        <v>12</v>
      </c>
      <c r="L226">
        <v>300</v>
      </c>
      <c r="M226">
        <v>1</v>
      </c>
      <c r="N226" s="1" t="s">
        <v>956</v>
      </c>
    </row>
    <row r="227" spans="1:14" x14ac:dyDescent="0.2">
      <c r="A227" s="1" t="s">
        <v>46</v>
      </c>
      <c r="B227">
        <v>2</v>
      </c>
      <c r="C227" s="1" t="s">
        <v>1036</v>
      </c>
      <c r="D227" s="2">
        <v>45716</v>
      </c>
      <c r="E227" s="1" t="s">
        <v>51</v>
      </c>
      <c r="F227" s="1" t="s">
        <v>51</v>
      </c>
      <c r="G227" s="1" t="s">
        <v>51</v>
      </c>
      <c r="H227" t="s">
        <v>51</v>
      </c>
      <c r="I227" t="s">
        <v>51</v>
      </c>
      <c r="J227" t="s">
        <v>51</v>
      </c>
      <c r="K227">
        <v>1</v>
      </c>
      <c r="L227">
        <v>25</v>
      </c>
      <c r="M227">
        <v>1</v>
      </c>
      <c r="N227" s="1" t="s">
        <v>865</v>
      </c>
    </row>
    <row r="228" spans="1:14" x14ac:dyDescent="0.2">
      <c r="A228" s="1" t="s">
        <v>46</v>
      </c>
      <c r="B228">
        <v>2</v>
      </c>
      <c r="C228" s="1" t="s">
        <v>1038</v>
      </c>
      <c r="D228" s="2">
        <v>45716</v>
      </c>
      <c r="E228" s="1" t="s">
        <v>656</v>
      </c>
      <c r="F228" s="1" t="s">
        <v>49</v>
      </c>
      <c r="G228" s="1" t="s">
        <v>1039</v>
      </c>
      <c r="H228">
        <v>5.5</v>
      </c>
      <c r="I228">
        <v>0</v>
      </c>
      <c r="J228">
        <v>50</v>
      </c>
      <c r="K228">
        <v>2</v>
      </c>
      <c r="L228">
        <v>50</v>
      </c>
      <c r="M228">
        <v>1</v>
      </c>
      <c r="N228" s="1" t="s">
        <v>865</v>
      </c>
    </row>
    <row r="229" spans="1:14" x14ac:dyDescent="0.2">
      <c r="A229" s="1" t="s">
        <v>46</v>
      </c>
      <c r="B229">
        <v>2</v>
      </c>
      <c r="C229" s="1" t="s">
        <v>1040</v>
      </c>
      <c r="D229" s="2">
        <v>45716</v>
      </c>
      <c r="E229" s="1" t="s">
        <v>1041</v>
      </c>
      <c r="F229" s="1" t="s">
        <v>49</v>
      </c>
      <c r="G229" s="1" t="s">
        <v>926</v>
      </c>
      <c r="H229" t="s">
        <v>134</v>
      </c>
      <c r="I229">
        <v>0</v>
      </c>
      <c r="J229">
        <v>200</v>
      </c>
      <c r="K229">
        <v>8</v>
      </c>
      <c r="L229">
        <v>200</v>
      </c>
      <c r="M229">
        <v>0.4</v>
      </c>
      <c r="N229" s="1" t="s">
        <v>865</v>
      </c>
    </row>
    <row r="230" spans="1:14" x14ac:dyDescent="0.2">
      <c r="A230" s="1" t="s">
        <v>53</v>
      </c>
      <c r="B230">
        <v>1</v>
      </c>
      <c r="C230" s="1" t="s">
        <v>1037</v>
      </c>
      <c r="D230" s="2">
        <v>45716</v>
      </c>
      <c r="E230" s="1" t="s">
        <v>51</v>
      </c>
      <c r="F230" s="1" t="s">
        <v>51</v>
      </c>
      <c r="G230" s="1" t="s">
        <v>51</v>
      </c>
      <c r="H230" t="s">
        <v>51</v>
      </c>
      <c r="I230" t="s">
        <v>51</v>
      </c>
      <c r="J230" t="s">
        <v>51</v>
      </c>
      <c r="K230">
        <v>12</v>
      </c>
      <c r="L230">
        <v>300</v>
      </c>
      <c r="M230">
        <v>0.8</v>
      </c>
      <c r="N230" s="1" t="s">
        <v>879</v>
      </c>
    </row>
    <row r="231" spans="1:14" x14ac:dyDescent="0.2">
      <c r="A231" s="1" t="s">
        <v>53</v>
      </c>
      <c r="B231">
        <v>2</v>
      </c>
      <c r="C231" s="1" t="s">
        <v>1037</v>
      </c>
      <c r="D231" s="2">
        <v>45716</v>
      </c>
      <c r="E231" s="1" t="s">
        <v>51</v>
      </c>
      <c r="F231" s="1" t="s">
        <v>51</v>
      </c>
      <c r="G231" s="1" t="s">
        <v>51</v>
      </c>
      <c r="H231" t="s">
        <v>51</v>
      </c>
      <c r="I231" t="s">
        <v>51</v>
      </c>
      <c r="J231" t="s">
        <v>51</v>
      </c>
      <c r="K231">
        <v>2</v>
      </c>
      <c r="L231">
        <v>50</v>
      </c>
      <c r="M231">
        <v>0.3</v>
      </c>
      <c r="N231" s="1" t="s">
        <v>889</v>
      </c>
    </row>
    <row r="232" spans="1:14" x14ac:dyDescent="0.2">
      <c r="A232" s="1" t="s">
        <v>53</v>
      </c>
      <c r="B232">
        <v>2</v>
      </c>
      <c r="C232" s="1" t="s">
        <v>1042</v>
      </c>
      <c r="D232" s="2">
        <v>45716</v>
      </c>
      <c r="E232" s="1" t="s">
        <v>680</v>
      </c>
      <c r="F232" s="1" t="s">
        <v>49</v>
      </c>
      <c r="G232" s="1" t="s">
        <v>1043</v>
      </c>
      <c r="H232">
        <v>5</v>
      </c>
      <c r="I232">
        <v>0</v>
      </c>
      <c r="J232">
        <v>100</v>
      </c>
      <c r="K232">
        <v>4</v>
      </c>
      <c r="L232">
        <v>100</v>
      </c>
      <c r="M232">
        <v>0.4</v>
      </c>
      <c r="N232" s="1" t="s">
        <v>889</v>
      </c>
    </row>
    <row r="233" spans="1:14" x14ac:dyDescent="0.2">
      <c r="A233" s="1" t="s">
        <v>53</v>
      </c>
      <c r="B233">
        <v>2</v>
      </c>
      <c r="C233" s="1" t="s">
        <v>1044</v>
      </c>
      <c r="D233" s="2">
        <v>45716</v>
      </c>
      <c r="E233" s="1" t="s">
        <v>637</v>
      </c>
      <c r="F233" s="1" t="s">
        <v>49</v>
      </c>
      <c r="G233" s="1" t="s">
        <v>993</v>
      </c>
      <c r="H233">
        <v>5</v>
      </c>
      <c r="I233">
        <v>0</v>
      </c>
      <c r="J233">
        <v>50</v>
      </c>
      <c r="K233">
        <v>2</v>
      </c>
      <c r="L233">
        <v>50</v>
      </c>
      <c r="M233">
        <v>0.2</v>
      </c>
      <c r="N233" s="1" t="s">
        <v>889</v>
      </c>
    </row>
    <row r="234" spans="1:14" x14ac:dyDescent="0.2">
      <c r="A234" s="1" t="s">
        <v>46</v>
      </c>
      <c r="B234">
        <v>1</v>
      </c>
      <c r="C234" s="1" t="s">
        <v>237</v>
      </c>
      <c r="D234" s="2">
        <v>45717</v>
      </c>
      <c r="E234" s="1" t="s">
        <v>1045</v>
      </c>
      <c r="F234" s="1" t="s">
        <v>49</v>
      </c>
      <c r="G234" s="1" t="s">
        <v>1046</v>
      </c>
      <c r="H234">
        <v>12</v>
      </c>
      <c r="I234">
        <v>0</v>
      </c>
      <c r="J234">
        <v>75</v>
      </c>
      <c r="K234">
        <v>4</v>
      </c>
      <c r="L234">
        <v>86.9</v>
      </c>
      <c r="M234">
        <v>0.3</v>
      </c>
      <c r="N234" s="1" t="s">
        <v>956</v>
      </c>
    </row>
    <row r="235" spans="1:14" x14ac:dyDescent="0.2">
      <c r="A235" s="1" t="s">
        <v>46</v>
      </c>
      <c r="B235">
        <v>1</v>
      </c>
      <c r="C235" s="1" t="s">
        <v>1047</v>
      </c>
      <c r="D235" s="2">
        <v>45717</v>
      </c>
      <c r="E235" s="1" t="s">
        <v>680</v>
      </c>
      <c r="F235" s="1" t="s">
        <v>49</v>
      </c>
      <c r="G235" s="1" t="s">
        <v>1048</v>
      </c>
      <c r="H235">
        <v>5</v>
      </c>
      <c r="I235">
        <v>0</v>
      </c>
      <c r="J235">
        <v>100</v>
      </c>
      <c r="K235">
        <v>5</v>
      </c>
      <c r="L235">
        <v>112</v>
      </c>
      <c r="M235">
        <v>0.3</v>
      </c>
      <c r="N235" s="1" t="s">
        <v>956</v>
      </c>
    </row>
    <row r="236" spans="1:14" x14ac:dyDescent="0.2">
      <c r="A236" s="1" t="s">
        <v>46</v>
      </c>
      <c r="B236">
        <v>1</v>
      </c>
      <c r="C236" s="1" t="s">
        <v>1049</v>
      </c>
      <c r="D236" s="2">
        <v>45717</v>
      </c>
      <c r="E236" s="1" t="s">
        <v>680</v>
      </c>
      <c r="F236" s="1" t="s">
        <v>49</v>
      </c>
      <c r="G236" s="1" t="s">
        <v>1050</v>
      </c>
      <c r="H236">
        <v>5</v>
      </c>
      <c r="I236">
        <v>0</v>
      </c>
      <c r="J236">
        <v>100</v>
      </c>
      <c r="K236">
        <v>5</v>
      </c>
      <c r="L236">
        <v>113.3</v>
      </c>
      <c r="M236">
        <v>0.1</v>
      </c>
      <c r="N236" s="1" t="s">
        <v>956</v>
      </c>
    </row>
    <row r="237" spans="1:14" x14ac:dyDescent="0.2">
      <c r="A237" s="1" t="s">
        <v>46</v>
      </c>
      <c r="B237">
        <v>2</v>
      </c>
      <c r="C237" s="1" t="s">
        <v>1051</v>
      </c>
      <c r="D237" s="2">
        <v>45717</v>
      </c>
      <c r="E237" s="1" t="s">
        <v>863</v>
      </c>
      <c r="F237" s="1" t="s">
        <v>49</v>
      </c>
      <c r="G237" s="1" t="s">
        <v>872</v>
      </c>
      <c r="H237">
        <v>5</v>
      </c>
      <c r="I237">
        <v>0</v>
      </c>
      <c r="J237">
        <v>100</v>
      </c>
      <c r="K237">
        <v>4</v>
      </c>
      <c r="L237">
        <v>100</v>
      </c>
      <c r="M237">
        <v>0.4</v>
      </c>
      <c r="N237" s="1" t="s">
        <v>865</v>
      </c>
    </row>
    <row r="238" spans="1:14" x14ac:dyDescent="0.2">
      <c r="A238" s="1" t="s">
        <v>46</v>
      </c>
      <c r="B238">
        <v>2</v>
      </c>
      <c r="C238" s="1" t="s">
        <v>1052</v>
      </c>
      <c r="D238" s="2">
        <v>45717</v>
      </c>
      <c r="E238" s="1" t="s">
        <v>863</v>
      </c>
      <c r="F238" s="1" t="s">
        <v>49</v>
      </c>
      <c r="G238" s="1" t="s">
        <v>867</v>
      </c>
      <c r="H238">
        <v>5</v>
      </c>
      <c r="I238">
        <v>0</v>
      </c>
      <c r="J238">
        <v>125</v>
      </c>
      <c r="K238">
        <v>4</v>
      </c>
      <c r="L238">
        <v>100</v>
      </c>
      <c r="M238">
        <v>0.1</v>
      </c>
      <c r="N238" s="1" t="s">
        <v>865</v>
      </c>
    </row>
    <row r="239" spans="1:14" x14ac:dyDescent="0.2">
      <c r="A239" s="1" t="s">
        <v>53</v>
      </c>
      <c r="B239">
        <v>1</v>
      </c>
      <c r="C239" s="1" t="s">
        <v>1053</v>
      </c>
      <c r="D239" s="2">
        <v>45717</v>
      </c>
      <c r="E239" s="1" t="s">
        <v>1054</v>
      </c>
      <c r="F239" s="1" t="s">
        <v>49</v>
      </c>
      <c r="G239" s="1" t="s">
        <v>908</v>
      </c>
      <c r="H239">
        <v>5</v>
      </c>
      <c r="I239">
        <v>0</v>
      </c>
      <c r="J239">
        <v>25</v>
      </c>
      <c r="K239">
        <v>3</v>
      </c>
      <c r="L239">
        <v>90</v>
      </c>
      <c r="M239">
        <v>0.8</v>
      </c>
      <c r="N239" s="1" t="s">
        <v>879</v>
      </c>
    </row>
    <row r="240" spans="1:14" x14ac:dyDescent="0.2">
      <c r="A240" s="1" t="s">
        <v>53</v>
      </c>
      <c r="B240">
        <v>2</v>
      </c>
      <c r="C240" s="1" t="s">
        <v>1052</v>
      </c>
      <c r="D240" s="2">
        <v>45717</v>
      </c>
      <c r="E240" s="1" t="s">
        <v>863</v>
      </c>
      <c r="F240" s="1" t="s">
        <v>49</v>
      </c>
      <c r="G240" s="1" t="s">
        <v>867</v>
      </c>
      <c r="H240">
        <v>5</v>
      </c>
      <c r="I240">
        <v>0</v>
      </c>
      <c r="J240">
        <v>125</v>
      </c>
      <c r="K240">
        <v>1</v>
      </c>
      <c r="L240">
        <v>25</v>
      </c>
      <c r="M240">
        <v>0.2</v>
      </c>
      <c r="N240" s="1" t="s">
        <v>889</v>
      </c>
    </row>
    <row r="241" spans="1:14" x14ac:dyDescent="0.2">
      <c r="A241" s="1" t="s">
        <v>53</v>
      </c>
      <c r="B241">
        <v>2</v>
      </c>
      <c r="C241" s="1" t="s">
        <v>254</v>
      </c>
      <c r="D241" s="2">
        <v>45717</v>
      </c>
      <c r="E241" s="1" t="s">
        <v>1055</v>
      </c>
      <c r="F241" s="1" t="s">
        <v>49</v>
      </c>
      <c r="G241" s="1" t="s">
        <v>1031</v>
      </c>
      <c r="H241">
        <v>5</v>
      </c>
      <c r="I241">
        <v>0</v>
      </c>
      <c r="J241">
        <v>75</v>
      </c>
      <c r="K241">
        <v>6</v>
      </c>
      <c r="L241">
        <v>150</v>
      </c>
      <c r="M241">
        <v>1.1000000000000001</v>
      </c>
      <c r="N241" s="1" t="s">
        <v>889</v>
      </c>
    </row>
    <row r="242" spans="1:14" x14ac:dyDescent="0.2">
      <c r="A242" s="1" t="s">
        <v>46</v>
      </c>
      <c r="B242">
        <v>1</v>
      </c>
      <c r="C242" s="1" t="s">
        <v>1053</v>
      </c>
      <c r="D242" s="2">
        <v>45718</v>
      </c>
      <c r="E242" s="1" t="s">
        <v>1054</v>
      </c>
      <c r="F242" s="1" t="s">
        <v>49</v>
      </c>
      <c r="G242" s="1" t="s">
        <v>908</v>
      </c>
      <c r="H242">
        <v>5</v>
      </c>
      <c r="I242">
        <v>0</v>
      </c>
      <c r="J242">
        <v>25</v>
      </c>
      <c r="K242">
        <v>3</v>
      </c>
      <c r="L242">
        <v>71.900000000000006</v>
      </c>
      <c r="M242">
        <v>0.6</v>
      </c>
      <c r="N242" s="1" t="s">
        <v>879</v>
      </c>
    </row>
    <row r="243" spans="1:14" x14ac:dyDescent="0.2">
      <c r="A243" s="1" t="s">
        <v>46</v>
      </c>
      <c r="B243">
        <v>1</v>
      </c>
      <c r="C243" s="1" t="s">
        <v>1056</v>
      </c>
      <c r="D243" s="2">
        <v>45718</v>
      </c>
      <c r="E243" s="1" t="s">
        <v>1045</v>
      </c>
      <c r="F243" s="1" t="s">
        <v>49</v>
      </c>
      <c r="G243" s="1" t="s">
        <v>942</v>
      </c>
      <c r="H243">
        <v>12</v>
      </c>
      <c r="I243">
        <v>0</v>
      </c>
      <c r="J243">
        <v>75</v>
      </c>
      <c r="K243">
        <v>3</v>
      </c>
      <c r="L243">
        <v>77.5</v>
      </c>
      <c r="M243">
        <v>0.8</v>
      </c>
      <c r="N243" s="1" t="s">
        <v>879</v>
      </c>
    </row>
    <row r="244" spans="1:14" x14ac:dyDescent="0.2">
      <c r="A244" s="1" t="s">
        <v>46</v>
      </c>
      <c r="B244">
        <v>1</v>
      </c>
      <c r="C244" s="1" t="s">
        <v>1037</v>
      </c>
      <c r="D244" s="2">
        <v>45718</v>
      </c>
      <c r="E244" s="1" t="s">
        <v>51</v>
      </c>
      <c r="F244" s="1" t="s">
        <v>51</v>
      </c>
      <c r="G244" s="1" t="s">
        <v>51</v>
      </c>
      <c r="H244" t="s">
        <v>51</v>
      </c>
      <c r="I244" t="s">
        <v>51</v>
      </c>
      <c r="J244" t="s">
        <v>51</v>
      </c>
      <c r="K244">
        <v>1</v>
      </c>
      <c r="L244">
        <v>25</v>
      </c>
      <c r="M244">
        <v>0.3</v>
      </c>
      <c r="N244" s="1" t="s">
        <v>879</v>
      </c>
    </row>
    <row r="245" spans="1:14" x14ac:dyDescent="0.2">
      <c r="A245" s="1" t="s">
        <v>46</v>
      </c>
      <c r="B245">
        <v>2</v>
      </c>
      <c r="C245" s="1" t="s">
        <v>254</v>
      </c>
      <c r="D245" s="2">
        <v>45718</v>
      </c>
      <c r="E245" s="1" t="s">
        <v>1055</v>
      </c>
      <c r="F245" s="1" t="s">
        <v>49</v>
      </c>
      <c r="G245" s="1" t="s">
        <v>1031</v>
      </c>
      <c r="H245">
        <v>5</v>
      </c>
      <c r="I245">
        <v>0</v>
      </c>
      <c r="J245">
        <v>75</v>
      </c>
      <c r="K245">
        <v>9</v>
      </c>
      <c r="L245">
        <v>228.9</v>
      </c>
      <c r="M245">
        <v>1.3</v>
      </c>
      <c r="N245" s="1" t="s">
        <v>889</v>
      </c>
    </row>
    <row r="246" spans="1:14" x14ac:dyDescent="0.2">
      <c r="A246" s="1" t="s">
        <v>46</v>
      </c>
      <c r="B246">
        <v>2</v>
      </c>
      <c r="C246" s="1" t="s">
        <v>1057</v>
      </c>
      <c r="D246" s="2">
        <v>45718</v>
      </c>
      <c r="E246" s="1" t="s">
        <v>1055</v>
      </c>
      <c r="F246" s="1" t="s">
        <v>49</v>
      </c>
      <c r="G246" s="1" t="s">
        <v>1028</v>
      </c>
      <c r="H246">
        <v>5</v>
      </c>
      <c r="I246">
        <v>0</v>
      </c>
      <c r="J246">
        <v>50</v>
      </c>
      <c r="K246">
        <v>2</v>
      </c>
      <c r="L246">
        <v>50</v>
      </c>
      <c r="M246">
        <v>0.3</v>
      </c>
      <c r="N246" s="1" t="s">
        <v>889</v>
      </c>
    </row>
    <row r="247" spans="1:14" x14ac:dyDescent="0.2">
      <c r="A247" s="1" t="s">
        <v>53</v>
      </c>
      <c r="B247">
        <v>1</v>
      </c>
      <c r="C247" s="1" t="s">
        <v>1058</v>
      </c>
      <c r="D247" s="2">
        <v>45718</v>
      </c>
      <c r="E247" s="1" t="s">
        <v>863</v>
      </c>
      <c r="F247" s="1" t="s">
        <v>49</v>
      </c>
      <c r="G247" s="1" t="s">
        <v>885</v>
      </c>
      <c r="H247">
        <v>5</v>
      </c>
      <c r="I247">
        <v>0</v>
      </c>
      <c r="J247">
        <v>125</v>
      </c>
      <c r="K247">
        <v>2</v>
      </c>
      <c r="L247">
        <v>50</v>
      </c>
      <c r="M247">
        <v>0.2</v>
      </c>
      <c r="N247" s="1" t="s">
        <v>956</v>
      </c>
    </row>
    <row r="248" spans="1:14" x14ac:dyDescent="0.2">
      <c r="A248" s="1" t="s">
        <v>53</v>
      </c>
      <c r="B248">
        <v>1</v>
      </c>
      <c r="C248" s="1" t="s">
        <v>1059</v>
      </c>
      <c r="D248" s="2">
        <v>45718</v>
      </c>
      <c r="E248" s="1" t="s">
        <v>1000</v>
      </c>
      <c r="F248" s="1" t="s">
        <v>49</v>
      </c>
      <c r="G248" s="1" t="s">
        <v>914</v>
      </c>
      <c r="H248" t="s">
        <v>76</v>
      </c>
      <c r="I248">
        <v>0</v>
      </c>
      <c r="J248">
        <v>1000</v>
      </c>
      <c r="K248">
        <v>4</v>
      </c>
      <c r="L248">
        <v>100</v>
      </c>
      <c r="M248">
        <v>0.1</v>
      </c>
      <c r="N248" s="1" t="s">
        <v>956</v>
      </c>
    </row>
    <row r="249" spans="1:14" x14ac:dyDescent="0.2">
      <c r="A249" s="1" t="s">
        <v>53</v>
      </c>
      <c r="B249">
        <v>1</v>
      </c>
      <c r="C249" s="1" t="s">
        <v>1060</v>
      </c>
      <c r="D249" s="2">
        <v>45718</v>
      </c>
      <c r="E249" s="1" t="s">
        <v>1045</v>
      </c>
      <c r="F249" s="1" t="s">
        <v>49</v>
      </c>
      <c r="G249" s="1" t="s">
        <v>901</v>
      </c>
      <c r="H249">
        <v>12</v>
      </c>
      <c r="I249">
        <v>0</v>
      </c>
      <c r="J249">
        <v>75</v>
      </c>
      <c r="K249">
        <v>4</v>
      </c>
      <c r="L249">
        <v>100.6</v>
      </c>
      <c r="M249">
        <v>0.3</v>
      </c>
      <c r="N249" s="1" t="s">
        <v>956</v>
      </c>
    </row>
    <row r="250" spans="1:14" x14ac:dyDescent="0.2">
      <c r="A250" s="1" t="s">
        <v>53</v>
      </c>
      <c r="B250">
        <v>2</v>
      </c>
      <c r="C250" s="1" t="s">
        <v>1057</v>
      </c>
      <c r="D250" s="2">
        <v>45718</v>
      </c>
      <c r="E250" s="1" t="s">
        <v>1055</v>
      </c>
      <c r="F250" s="1" t="s">
        <v>49</v>
      </c>
      <c r="G250" s="1" t="s">
        <v>1028</v>
      </c>
      <c r="H250">
        <v>5</v>
      </c>
      <c r="I250">
        <v>0</v>
      </c>
      <c r="J250">
        <v>50</v>
      </c>
      <c r="K250">
        <v>11</v>
      </c>
      <c r="L250">
        <v>264</v>
      </c>
      <c r="M250">
        <v>1</v>
      </c>
      <c r="N250" s="1" t="s">
        <v>865</v>
      </c>
    </row>
    <row r="251" spans="1:14" x14ac:dyDescent="0.2">
      <c r="A251" s="1" t="s">
        <v>46</v>
      </c>
      <c r="B251">
        <v>1</v>
      </c>
      <c r="C251" s="1" t="s">
        <v>1058</v>
      </c>
      <c r="D251" s="2">
        <v>45719</v>
      </c>
      <c r="E251" s="1" t="s">
        <v>863</v>
      </c>
      <c r="F251" s="1" t="s">
        <v>49</v>
      </c>
      <c r="G251" s="1" t="s">
        <v>885</v>
      </c>
      <c r="H251">
        <v>5</v>
      </c>
      <c r="I251">
        <v>0</v>
      </c>
      <c r="J251">
        <v>125</v>
      </c>
      <c r="K251">
        <v>3</v>
      </c>
      <c r="L251">
        <v>75</v>
      </c>
      <c r="M251">
        <v>0.7</v>
      </c>
      <c r="N251" s="1" t="s">
        <v>879</v>
      </c>
    </row>
    <row r="252" spans="1:14" x14ac:dyDescent="0.2">
      <c r="A252" s="1" t="s">
        <v>46</v>
      </c>
      <c r="B252">
        <v>1</v>
      </c>
      <c r="C252" s="1" t="s">
        <v>1037</v>
      </c>
      <c r="D252" s="2">
        <v>45719</v>
      </c>
      <c r="E252" s="1" t="s">
        <v>51</v>
      </c>
      <c r="F252" s="1" t="s">
        <v>51</v>
      </c>
      <c r="G252" s="1" t="s">
        <v>51</v>
      </c>
      <c r="H252" t="s">
        <v>51</v>
      </c>
      <c r="I252" t="s">
        <v>51</v>
      </c>
      <c r="J252" t="s">
        <v>51</v>
      </c>
      <c r="K252">
        <v>7</v>
      </c>
      <c r="L252">
        <v>175</v>
      </c>
      <c r="M252">
        <v>0.8</v>
      </c>
      <c r="N252" s="1" t="s">
        <v>879</v>
      </c>
    </row>
    <row r="253" spans="1:14" x14ac:dyDescent="0.2">
      <c r="A253" s="1" t="s">
        <v>46</v>
      </c>
      <c r="B253">
        <v>1</v>
      </c>
      <c r="C253" s="1" t="s">
        <v>1057</v>
      </c>
      <c r="D253" s="2">
        <v>45719</v>
      </c>
      <c r="E253" s="1" t="s">
        <v>1055</v>
      </c>
      <c r="F253" s="1" t="s">
        <v>49</v>
      </c>
      <c r="G253" s="1" t="s">
        <v>1028</v>
      </c>
      <c r="H253">
        <v>5</v>
      </c>
      <c r="I253">
        <v>0</v>
      </c>
      <c r="J253">
        <v>50</v>
      </c>
      <c r="K253">
        <v>1</v>
      </c>
      <c r="L253">
        <v>25</v>
      </c>
      <c r="M253">
        <v>0.7</v>
      </c>
      <c r="N253" s="1" t="s">
        <v>879</v>
      </c>
    </row>
    <row r="254" spans="1:14" x14ac:dyDescent="0.2">
      <c r="A254" s="1" t="s">
        <v>46</v>
      </c>
      <c r="B254">
        <v>2</v>
      </c>
      <c r="C254" s="1" t="s">
        <v>1037</v>
      </c>
      <c r="D254" s="2">
        <v>45719</v>
      </c>
      <c r="E254" s="1" t="s">
        <v>51</v>
      </c>
      <c r="F254" s="1" t="s">
        <v>51</v>
      </c>
      <c r="G254" s="1" t="s">
        <v>51</v>
      </c>
      <c r="H254" t="s">
        <v>51</v>
      </c>
      <c r="I254" t="s">
        <v>51</v>
      </c>
      <c r="J254" t="s">
        <v>51</v>
      </c>
      <c r="K254">
        <v>11</v>
      </c>
      <c r="L254">
        <v>275</v>
      </c>
      <c r="M254">
        <v>1</v>
      </c>
      <c r="N254" s="1" t="s">
        <v>889</v>
      </c>
    </row>
    <row r="255" spans="1:14" x14ac:dyDescent="0.2">
      <c r="A255" s="1" t="s">
        <v>53</v>
      </c>
      <c r="B255">
        <v>1</v>
      </c>
      <c r="C255" s="1" t="s">
        <v>1057</v>
      </c>
      <c r="D255" s="2">
        <v>45719</v>
      </c>
      <c r="E255" s="1" t="s">
        <v>1055</v>
      </c>
      <c r="F255" s="1" t="s">
        <v>49</v>
      </c>
      <c r="G255" s="1" t="s">
        <v>1028</v>
      </c>
      <c r="H255">
        <v>5</v>
      </c>
      <c r="I255">
        <v>0</v>
      </c>
      <c r="J255">
        <v>50</v>
      </c>
      <c r="K255">
        <v>9</v>
      </c>
      <c r="L255">
        <v>225</v>
      </c>
      <c r="M255">
        <v>0.1</v>
      </c>
      <c r="N255" s="1" t="s">
        <v>956</v>
      </c>
    </row>
    <row r="256" spans="1:14" x14ac:dyDescent="0.2">
      <c r="A256" s="1" t="s">
        <v>53</v>
      </c>
      <c r="B256">
        <v>1</v>
      </c>
      <c r="C256" s="1" t="s">
        <v>1061</v>
      </c>
      <c r="D256" s="2">
        <v>45719</v>
      </c>
      <c r="E256" s="1" t="s">
        <v>907</v>
      </c>
      <c r="F256" s="1" t="s">
        <v>49</v>
      </c>
      <c r="G256" s="1" t="s">
        <v>902</v>
      </c>
      <c r="H256">
        <v>14</v>
      </c>
      <c r="I256">
        <v>0</v>
      </c>
      <c r="J256">
        <v>125</v>
      </c>
      <c r="K256">
        <v>6</v>
      </c>
      <c r="L256">
        <v>139.1</v>
      </c>
      <c r="M256">
        <v>0.4</v>
      </c>
      <c r="N256" s="1" t="s">
        <v>956</v>
      </c>
    </row>
    <row r="257" spans="1:14" x14ac:dyDescent="0.2">
      <c r="A257" s="1" t="s">
        <v>53</v>
      </c>
      <c r="B257">
        <v>1</v>
      </c>
      <c r="C257" s="1" t="s">
        <v>1062</v>
      </c>
      <c r="D257" s="2">
        <v>45719</v>
      </c>
      <c r="E257" s="1" t="s">
        <v>620</v>
      </c>
      <c r="F257" s="1" t="s">
        <v>49</v>
      </c>
      <c r="G257" s="1" t="s">
        <v>1006</v>
      </c>
      <c r="H257" t="s">
        <v>134</v>
      </c>
      <c r="I257">
        <v>0</v>
      </c>
      <c r="J257">
        <v>750</v>
      </c>
      <c r="K257">
        <v>2</v>
      </c>
      <c r="L257">
        <v>50</v>
      </c>
      <c r="M257">
        <v>0.1</v>
      </c>
      <c r="N257" s="1" t="s">
        <v>956</v>
      </c>
    </row>
    <row r="258" spans="1:14" x14ac:dyDescent="0.2">
      <c r="A258" s="1" t="s">
        <v>53</v>
      </c>
      <c r="B258">
        <v>2</v>
      </c>
      <c r="C258" s="1" t="s">
        <v>1063</v>
      </c>
      <c r="D258" s="2">
        <v>45719</v>
      </c>
      <c r="E258" s="1" t="s">
        <v>620</v>
      </c>
      <c r="F258" s="1" t="s">
        <v>49</v>
      </c>
      <c r="G258" s="1" t="s">
        <v>1064</v>
      </c>
      <c r="H258" t="s">
        <v>134</v>
      </c>
      <c r="I258">
        <v>0</v>
      </c>
      <c r="J258">
        <v>1000</v>
      </c>
      <c r="K258">
        <v>9</v>
      </c>
      <c r="L258">
        <v>225</v>
      </c>
      <c r="M258">
        <v>0.6</v>
      </c>
      <c r="N258" s="1" t="s">
        <v>865</v>
      </c>
    </row>
    <row r="259" spans="1:14" x14ac:dyDescent="0.2">
      <c r="A259" s="1" t="s">
        <v>46</v>
      </c>
      <c r="B259">
        <v>1</v>
      </c>
      <c r="C259" s="1" t="s">
        <v>1062</v>
      </c>
      <c r="D259" s="2">
        <v>45725</v>
      </c>
      <c r="E259" s="1" t="s">
        <v>620</v>
      </c>
      <c r="F259" s="1" t="s">
        <v>49</v>
      </c>
      <c r="G259" s="1" t="s">
        <v>1006</v>
      </c>
      <c r="H259" t="s">
        <v>134</v>
      </c>
      <c r="I259">
        <v>0</v>
      </c>
      <c r="J259">
        <v>750</v>
      </c>
      <c r="K259">
        <v>13</v>
      </c>
      <c r="L259">
        <v>325</v>
      </c>
      <c r="M259">
        <v>0.8</v>
      </c>
      <c r="N259" s="1" t="s">
        <v>879</v>
      </c>
    </row>
    <row r="260" spans="1:14" x14ac:dyDescent="0.2">
      <c r="A260" s="1" t="s">
        <v>46</v>
      </c>
      <c r="B260">
        <v>2</v>
      </c>
      <c r="C260" s="1" t="s">
        <v>1063</v>
      </c>
      <c r="D260" s="2">
        <v>45725</v>
      </c>
      <c r="E260" s="1" t="s">
        <v>620</v>
      </c>
      <c r="F260" s="1" t="s">
        <v>49</v>
      </c>
      <c r="G260" s="1" t="s">
        <v>1064</v>
      </c>
      <c r="H260" t="s">
        <v>134</v>
      </c>
      <c r="I260">
        <v>0</v>
      </c>
      <c r="J260">
        <v>1000</v>
      </c>
      <c r="K260">
        <v>11</v>
      </c>
      <c r="L260">
        <v>275</v>
      </c>
      <c r="M260">
        <v>1</v>
      </c>
      <c r="N260" s="1" t="s">
        <v>889</v>
      </c>
    </row>
    <row r="261" spans="1:14" x14ac:dyDescent="0.2">
      <c r="A261" s="1" t="s">
        <v>53</v>
      </c>
      <c r="B261">
        <v>1</v>
      </c>
      <c r="C261" s="1" t="s">
        <v>1062</v>
      </c>
      <c r="D261" s="2">
        <v>45725</v>
      </c>
      <c r="E261" s="1" t="s">
        <v>620</v>
      </c>
      <c r="F261" s="1" t="s">
        <v>49</v>
      </c>
      <c r="G261" s="1" t="s">
        <v>1006</v>
      </c>
      <c r="H261" t="s">
        <v>134</v>
      </c>
      <c r="I261">
        <v>0</v>
      </c>
      <c r="J261">
        <v>750</v>
      </c>
      <c r="K261">
        <v>13</v>
      </c>
      <c r="L261">
        <v>325</v>
      </c>
      <c r="M261">
        <v>0.4</v>
      </c>
      <c r="N261" s="1" t="s">
        <v>956</v>
      </c>
    </row>
    <row r="262" spans="1:14" x14ac:dyDescent="0.2">
      <c r="A262" s="1" t="s">
        <v>53</v>
      </c>
      <c r="B262">
        <v>2</v>
      </c>
      <c r="C262" s="1" t="s">
        <v>1063</v>
      </c>
      <c r="D262" s="2">
        <v>45725</v>
      </c>
      <c r="E262" s="1" t="s">
        <v>620</v>
      </c>
      <c r="F262" s="1" t="s">
        <v>49</v>
      </c>
      <c r="G262" s="1" t="s">
        <v>1064</v>
      </c>
      <c r="H262" t="s">
        <v>134</v>
      </c>
      <c r="I262">
        <v>0</v>
      </c>
      <c r="J262">
        <v>1000</v>
      </c>
      <c r="K262">
        <v>11</v>
      </c>
      <c r="L262">
        <v>275</v>
      </c>
      <c r="M262">
        <v>1</v>
      </c>
      <c r="N262" s="1" t="s">
        <v>865</v>
      </c>
    </row>
    <row r="263" spans="1:14" x14ac:dyDescent="0.2">
      <c r="A263" s="1" t="s">
        <v>46</v>
      </c>
      <c r="B263">
        <v>1</v>
      </c>
      <c r="C263" s="1" t="s">
        <v>1062</v>
      </c>
      <c r="D263" s="2">
        <v>45726</v>
      </c>
      <c r="E263" s="1" t="s">
        <v>620</v>
      </c>
      <c r="F263" s="1" t="s">
        <v>49</v>
      </c>
      <c r="G263" s="1" t="s">
        <v>1006</v>
      </c>
      <c r="H263" t="s">
        <v>134</v>
      </c>
      <c r="I263">
        <v>0</v>
      </c>
      <c r="J263">
        <v>750</v>
      </c>
      <c r="K263">
        <v>2</v>
      </c>
      <c r="L263">
        <v>60</v>
      </c>
      <c r="M263">
        <v>0.4</v>
      </c>
      <c r="N263" s="1" t="s">
        <v>879</v>
      </c>
    </row>
    <row r="264" spans="1:14" x14ac:dyDescent="0.2">
      <c r="A264" s="1" t="s">
        <v>46</v>
      </c>
      <c r="B264">
        <v>1</v>
      </c>
      <c r="C264" s="1" t="s">
        <v>1065</v>
      </c>
      <c r="D264" s="2">
        <v>45726</v>
      </c>
      <c r="E264" s="1" t="s">
        <v>910</v>
      </c>
      <c r="F264" s="1" t="s">
        <v>49</v>
      </c>
      <c r="G264" s="1" t="s">
        <v>929</v>
      </c>
      <c r="H264">
        <v>5</v>
      </c>
      <c r="I264">
        <v>0</v>
      </c>
      <c r="J264">
        <v>500</v>
      </c>
      <c r="K264">
        <v>8</v>
      </c>
      <c r="L264">
        <v>200</v>
      </c>
      <c r="M264">
        <v>0.8</v>
      </c>
      <c r="N264" s="1" t="s">
        <v>879</v>
      </c>
    </row>
    <row r="265" spans="1:14" x14ac:dyDescent="0.2">
      <c r="A265" s="1" t="s">
        <v>46</v>
      </c>
      <c r="B265">
        <v>2</v>
      </c>
      <c r="C265" s="1" t="s">
        <v>1063</v>
      </c>
      <c r="D265" s="2">
        <v>45726</v>
      </c>
      <c r="E265" s="1" t="s">
        <v>620</v>
      </c>
      <c r="F265" s="1" t="s">
        <v>49</v>
      </c>
      <c r="G265" s="1" t="s">
        <v>1064</v>
      </c>
      <c r="H265" t="s">
        <v>134</v>
      </c>
      <c r="I265">
        <v>0</v>
      </c>
      <c r="J265">
        <v>1000</v>
      </c>
      <c r="K265">
        <v>9</v>
      </c>
      <c r="L265">
        <v>218.9</v>
      </c>
      <c r="M265">
        <v>1</v>
      </c>
      <c r="N265" s="1" t="s">
        <v>889</v>
      </c>
    </row>
    <row r="266" spans="1:14" x14ac:dyDescent="0.2">
      <c r="A266" s="1" t="s">
        <v>46</v>
      </c>
      <c r="B266">
        <v>2</v>
      </c>
      <c r="C266" s="1" t="s">
        <v>1066</v>
      </c>
      <c r="D266" s="2">
        <v>45726</v>
      </c>
      <c r="E266" s="1" t="s">
        <v>1067</v>
      </c>
      <c r="F266" s="1" t="s">
        <v>49</v>
      </c>
      <c r="G266" s="1" t="s">
        <v>993</v>
      </c>
      <c r="H266">
        <v>5</v>
      </c>
      <c r="I266">
        <v>0</v>
      </c>
      <c r="J266">
        <v>100</v>
      </c>
      <c r="K266">
        <v>2</v>
      </c>
      <c r="L266">
        <v>50</v>
      </c>
      <c r="M266">
        <v>0.3</v>
      </c>
      <c r="N266" s="1" t="s">
        <v>889</v>
      </c>
    </row>
    <row r="267" spans="1:14" x14ac:dyDescent="0.2">
      <c r="A267" s="1" t="s">
        <v>53</v>
      </c>
      <c r="B267">
        <v>1</v>
      </c>
      <c r="C267" s="1" t="s">
        <v>1065</v>
      </c>
      <c r="D267" s="2">
        <v>45726</v>
      </c>
      <c r="E267" s="1" t="s">
        <v>910</v>
      </c>
      <c r="F267" s="1" t="s">
        <v>49</v>
      </c>
      <c r="G267" s="1" t="s">
        <v>929</v>
      </c>
      <c r="H267">
        <v>5</v>
      </c>
      <c r="I267">
        <v>0</v>
      </c>
      <c r="J267">
        <v>500</v>
      </c>
      <c r="K267">
        <v>12</v>
      </c>
      <c r="L267">
        <v>300</v>
      </c>
      <c r="M267">
        <v>0.9</v>
      </c>
      <c r="N267" s="1" t="s">
        <v>865</v>
      </c>
    </row>
    <row r="268" spans="1:14" x14ac:dyDescent="0.2">
      <c r="A268" s="1" t="s">
        <v>46</v>
      </c>
      <c r="B268">
        <v>1</v>
      </c>
      <c r="C268" s="1" t="s">
        <v>1059</v>
      </c>
      <c r="D268" s="2">
        <v>45727</v>
      </c>
      <c r="E268" s="1" t="s">
        <v>1000</v>
      </c>
      <c r="F268" s="1" t="s">
        <v>49</v>
      </c>
      <c r="G268" s="1" t="s">
        <v>914</v>
      </c>
      <c r="H268" t="s">
        <v>76</v>
      </c>
      <c r="I268">
        <v>0</v>
      </c>
      <c r="J268">
        <v>1000</v>
      </c>
      <c r="K268">
        <v>11</v>
      </c>
      <c r="L268">
        <v>275</v>
      </c>
      <c r="M268">
        <v>0.7</v>
      </c>
      <c r="N268" s="1" t="s">
        <v>879</v>
      </c>
    </row>
    <row r="269" spans="1:14" x14ac:dyDescent="0.2">
      <c r="A269" s="1" t="s">
        <v>46</v>
      </c>
      <c r="B269">
        <v>2</v>
      </c>
      <c r="C269" s="1" t="s">
        <v>1059</v>
      </c>
      <c r="D269" s="2">
        <v>45727</v>
      </c>
      <c r="E269" s="1" t="s">
        <v>1000</v>
      </c>
      <c r="F269" s="1" t="s">
        <v>49</v>
      </c>
      <c r="G269" s="1" t="s">
        <v>914</v>
      </c>
      <c r="H269" t="s">
        <v>76</v>
      </c>
      <c r="I269">
        <v>0</v>
      </c>
      <c r="J269">
        <v>1000</v>
      </c>
      <c r="K269">
        <v>8</v>
      </c>
      <c r="L269">
        <v>200</v>
      </c>
      <c r="M269">
        <v>1</v>
      </c>
      <c r="N269" s="1" t="s">
        <v>889</v>
      </c>
    </row>
    <row r="270" spans="1:14" x14ac:dyDescent="0.2">
      <c r="A270" s="1" t="s">
        <v>46</v>
      </c>
      <c r="B270">
        <v>2</v>
      </c>
      <c r="C270" s="1" t="s">
        <v>240</v>
      </c>
      <c r="D270" s="2">
        <v>45727</v>
      </c>
      <c r="E270" s="1" t="s">
        <v>1035</v>
      </c>
      <c r="F270" s="1" t="s">
        <v>49</v>
      </c>
      <c r="G270" s="1" t="s">
        <v>946</v>
      </c>
      <c r="H270" t="s">
        <v>241</v>
      </c>
      <c r="I270">
        <v>0</v>
      </c>
      <c r="J270">
        <v>100</v>
      </c>
      <c r="K270">
        <v>2</v>
      </c>
      <c r="L270">
        <v>50</v>
      </c>
      <c r="M270">
        <v>0.7</v>
      </c>
      <c r="N270" s="1" t="s">
        <v>889</v>
      </c>
    </row>
    <row r="271" spans="1:14" x14ac:dyDescent="0.2">
      <c r="A271" s="1" t="s">
        <v>46</v>
      </c>
      <c r="B271">
        <v>2</v>
      </c>
      <c r="C271" s="1" t="s">
        <v>1066</v>
      </c>
      <c r="D271" s="2">
        <v>45727</v>
      </c>
      <c r="E271" s="1" t="s">
        <v>1067</v>
      </c>
      <c r="F271" s="1" t="s">
        <v>49</v>
      </c>
      <c r="G271" s="1" t="s">
        <v>993</v>
      </c>
      <c r="H271">
        <v>5</v>
      </c>
      <c r="I271">
        <v>0</v>
      </c>
      <c r="J271">
        <v>100</v>
      </c>
      <c r="K271">
        <v>2</v>
      </c>
      <c r="L271">
        <v>50</v>
      </c>
      <c r="M271">
        <v>0.2</v>
      </c>
      <c r="N271" s="1" t="s">
        <v>889</v>
      </c>
    </row>
    <row r="272" spans="1:14" x14ac:dyDescent="0.2">
      <c r="A272" s="1" t="s">
        <v>53</v>
      </c>
      <c r="B272">
        <v>1</v>
      </c>
      <c r="C272" s="1" t="s">
        <v>1059</v>
      </c>
      <c r="D272" s="2">
        <v>45727</v>
      </c>
      <c r="E272" s="1" t="s">
        <v>1000</v>
      </c>
      <c r="F272" s="1" t="s">
        <v>49</v>
      </c>
      <c r="G272" s="1" t="s">
        <v>914</v>
      </c>
      <c r="H272" t="s">
        <v>76</v>
      </c>
      <c r="I272">
        <v>0</v>
      </c>
      <c r="J272">
        <v>1000</v>
      </c>
      <c r="K272">
        <v>11</v>
      </c>
      <c r="L272">
        <v>275</v>
      </c>
      <c r="M272">
        <v>0.2</v>
      </c>
      <c r="N272" s="1" t="s">
        <v>956</v>
      </c>
    </row>
    <row r="273" spans="1:14" x14ac:dyDescent="0.2">
      <c r="A273" s="1" t="s">
        <v>53</v>
      </c>
      <c r="B273">
        <v>2</v>
      </c>
      <c r="C273" s="1" t="s">
        <v>1059</v>
      </c>
      <c r="D273" s="2">
        <v>45727</v>
      </c>
      <c r="E273" s="1" t="s">
        <v>1000</v>
      </c>
      <c r="F273" s="1" t="s">
        <v>49</v>
      </c>
      <c r="G273" s="1" t="s">
        <v>914</v>
      </c>
      <c r="H273" t="s">
        <v>76</v>
      </c>
      <c r="I273">
        <v>0</v>
      </c>
      <c r="J273">
        <v>1000</v>
      </c>
      <c r="K273">
        <v>10</v>
      </c>
      <c r="L273">
        <v>250</v>
      </c>
      <c r="M273">
        <v>0.4</v>
      </c>
      <c r="N273" s="1" t="s">
        <v>865</v>
      </c>
    </row>
    <row r="274" spans="1:14" x14ac:dyDescent="0.2">
      <c r="A274" s="1" t="s">
        <v>53</v>
      </c>
      <c r="B274">
        <v>1</v>
      </c>
      <c r="C274" s="1" t="s">
        <v>273</v>
      </c>
      <c r="D274" s="2">
        <v>45729</v>
      </c>
      <c r="E274" s="1" t="s">
        <v>1068</v>
      </c>
      <c r="F274" s="1" t="s">
        <v>49</v>
      </c>
      <c r="G274" s="1" t="s">
        <v>1069</v>
      </c>
      <c r="H274" t="s">
        <v>134</v>
      </c>
      <c r="I274" t="s">
        <v>94</v>
      </c>
      <c r="J274">
        <v>300</v>
      </c>
      <c r="K274">
        <v>5</v>
      </c>
      <c r="L274">
        <v>125</v>
      </c>
      <c r="M274">
        <v>1.3</v>
      </c>
      <c r="N274" s="1" t="s">
        <v>956</v>
      </c>
    </row>
    <row r="275" spans="1:14" x14ac:dyDescent="0.2">
      <c r="A275" s="1" t="s">
        <v>53</v>
      </c>
      <c r="B275">
        <v>2</v>
      </c>
      <c r="C275" s="1" t="s">
        <v>273</v>
      </c>
      <c r="D275" s="2">
        <v>45729</v>
      </c>
      <c r="E275" s="1" t="s">
        <v>1068</v>
      </c>
      <c r="F275" s="1" t="s">
        <v>49</v>
      </c>
      <c r="G275" s="1" t="s">
        <v>1069</v>
      </c>
      <c r="H275" t="s">
        <v>134</v>
      </c>
      <c r="I275" t="s">
        <v>94</v>
      </c>
      <c r="J275">
        <v>300</v>
      </c>
      <c r="K275">
        <v>5</v>
      </c>
      <c r="L275">
        <v>125</v>
      </c>
      <c r="M275">
        <v>1.2</v>
      </c>
      <c r="N275" s="1" t="s">
        <v>865</v>
      </c>
    </row>
    <row r="276" spans="1:14" x14ac:dyDescent="0.2">
      <c r="A276" s="1" t="s">
        <v>46</v>
      </c>
      <c r="B276">
        <v>1</v>
      </c>
      <c r="C276" s="1" t="s">
        <v>273</v>
      </c>
      <c r="D276" s="2">
        <v>45730</v>
      </c>
      <c r="E276" s="1" t="s">
        <v>1068</v>
      </c>
      <c r="F276" s="1" t="s">
        <v>49</v>
      </c>
      <c r="G276" s="1" t="s">
        <v>1069</v>
      </c>
      <c r="H276" t="s">
        <v>134</v>
      </c>
      <c r="I276" t="s">
        <v>94</v>
      </c>
      <c r="J276">
        <v>300</v>
      </c>
      <c r="K276">
        <v>3</v>
      </c>
      <c r="L276">
        <v>66.3</v>
      </c>
      <c r="M276">
        <v>0.8</v>
      </c>
      <c r="N276" s="1" t="s">
        <v>879</v>
      </c>
    </row>
    <row r="277" spans="1:14" x14ac:dyDescent="0.2">
      <c r="A277" s="1" t="s">
        <v>46</v>
      </c>
      <c r="B277">
        <v>1</v>
      </c>
      <c r="C277" s="1" t="s">
        <v>1070</v>
      </c>
      <c r="D277" s="2">
        <v>45730</v>
      </c>
      <c r="E277" s="1" t="s">
        <v>877</v>
      </c>
      <c r="F277" s="1" t="s">
        <v>49</v>
      </c>
      <c r="G277" s="1" t="s">
        <v>946</v>
      </c>
      <c r="H277" t="s">
        <v>134</v>
      </c>
      <c r="I277">
        <v>0</v>
      </c>
      <c r="J277">
        <v>100</v>
      </c>
      <c r="K277">
        <v>4</v>
      </c>
      <c r="L277">
        <v>100</v>
      </c>
      <c r="M277">
        <v>0.3</v>
      </c>
      <c r="N277" s="1" t="s">
        <v>879</v>
      </c>
    </row>
    <row r="278" spans="1:14" x14ac:dyDescent="0.2">
      <c r="A278" s="1" t="s">
        <v>46</v>
      </c>
      <c r="B278">
        <v>1</v>
      </c>
      <c r="C278" s="1" t="s">
        <v>305</v>
      </c>
      <c r="D278" s="2">
        <v>45730</v>
      </c>
      <c r="E278" s="1" t="s">
        <v>1071</v>
      </c>
      <c r="F278" s="1" t="s">
        <v>49</v>
      </c>
      <c r="G278" s="1" t="s">
        <v>913</v>
      </c>
      <c r="H278">
        <v>5</v>
      </c>
      <c r="I278">
        <v>0</v>
      </c>
      <c r="J278">
        <v>250</v>
      </c>
      <c r="K278">
        <v>2</v>
      </c>
      <c r="L278">
        <v>50</v>
      </c>
      <c r="M278">
        <v>0.5</v>
      </c>
      <c r="N278" s="1" t="s">
        <v>879</v>
      </c>
    </row>
    <row r="279" spans="1:14" x14ac:dyDescent="0.2">
      <c r="A279" s="1" t="s">
        <v>46</v>
      </c>
      <c r="B279">
        <v>2</v>
      </c>
      <c r="C279" s="1" t="s">
        <v>1072</v>
      </c>
      <c r="D279" s="2">
        <v>45730</v>
      </c>
      <c r="E279" s="1" t="s">
        <v>877</v>
      </c>
      <c r="F279" s="1" t="s">
        <v>49</v>
      </c>
      <c r="G279" s="1" t="s">
        <v>913</v>
      </c>
      <c r="H279" t="s">
        <v>134</v>
      </c>
      <c r="I279">
        <v>0</v>
      </c>
      <c r="J279">
        <v>250</v>
      </c>
      <c r="K279">
        <v>10</v>
      </c>
      <c r="L279">
        <v>250</v>
      </c>
      <c r="M279">
        <v>1</v>
      </c>
      <c r="N279" s="1" t="s">
        <v>889</v>
      </c>
    </row>
    <row r="280" spans="1:14" x14ac:dyDescent="0.2">
      <c r="A280" s="1" t="s">
        <v>46</v>
      </c>
      <c r="B280">
        <v>2</v>
      </c>
      <c r="C280" s="1" t="s">
        <v>305</v>
      </c>
      <c r="D280" s="2">
        <v>45730</v>
      </c>
      <c r="E280" s="1" t="s">
        <v>1071</v>
      </c>
      <c r="F280" s="1" t="s">
        <v>49</v>
      </c>
      <c r="G280" s="1" t="s">
        <v>913</v>
      </c>
      <c r="H280">
        <v>5</v>
      </c>
      <c r="I280">
        <v>0</v>
      </c>
      <c r="J280">
        <v>250</v>
      </c>
      <c r="K280">
        <v>2</v>
      </c>
      <c r="L280">
        <v>50</v>
      </c>
      <c r="M280">
        <v>0.3</v>
      </c>
      <c r="N280" s="1" t="s">
        <v>889</v>
      </c>
    </row>
    <row r="281" spans="1:14" x14ac:dyDescent="0.2">
      <c r="A281" s="1" t="s">
        <v>46</v>
      </c>
      <c r="B281">
        <v>1</v>
      </c>
      <c r="C281" s="1" t="s">
        <v>305</v>
      </c>
      <c r="D281" s="2">
        <v>45731</v>
      </c>
      <c r="E281" s="1" t="s">
        <v>1071</v>
      </c>
      <c r="F281" s="1" t="s">
        <v>49</v>
      </c>
      <c r="G281" s="1" t="s">
        <v>913</v>
      </c>
      <c r="H281">
        <v>5</v>
      </c>
      <c r="I281">
        <v>0</v>
      </c>
      <c r="J281">
        <v>250</v>
      </c>
      <c r="K281">
        <v>6</v>
      </c>
      <c r="L281">
        <v>150</v>
      </c>
      <c r="M281">
        <v>0.8</v>
      </c>
      <c r="N281" s="1" t="s">
        <v>879</v>
      </c>
    </row>
    <row r="282" spans="1:14" x14ac:dyDescent="0.2">
      <c r="A282" s="1" t="s">
        <v>46</v>
      </c>
      <c r="B282">
        <v>2</v>
      </c>
      <c r="C282" s="1" t="s">
        <v>1073</v>
      </c>
      <c r="D282" s="2">
        <v>45731</v>
      </c>
      <c r="E282" s="1" t="s">
        <v>1074</v>
      </c>
      <c r="F282" s="1" t="s">
        <v>49</v>
      </c>
      <c r="G282" s="1" t="s">
        <v>1075</v>
      </c>
      <c r="H282">
        <v>5</v>
      </c>
      <c r="I282">
        <v>0</v>
      </c>
      <c r="J282">
        <v>125</v>
      </c>
      <c r="K282">
        <v>5</v>
      </c>
      <c r="L282">
        <v>121</v>
      </c>
      <c r="M282">
        <v>0.7</v>
      </c>
      <c r="N282" s="1" t="s">
        <v>889</v>
      </c>
    </row>
    <row r="283" spans="1:14" x14ac:dyDescent="0.2">
      <c r="A283" s="1" t="s">
        <v>46</v>
      </c>
      <c r="B283">
        <v>2</v>
      </c>
      <c r="C283" s="1" t="s">
        <v>1076</v>
      </c>
      <c r="D283" s="2">
        <v>45732</v>
      </c>
      <c r="E283" s="1" t="s">
        <v>1071</v>
      </c>
      <c r="F283" s="1" t="s">
        <v>49</v>
      </c>
      <c r="G283" s="1" t="s">
        <v>878</v>
      </c>
      <c r="H283">
        <v>5</v>
      </c>
      <c r="I283">
        <v>0</v>
      </c>
      <c r="J283">
        <v>250</v>
      </c>
      <c r="K283">
        <v>10</v>
      </c>
      <c r="L283">
        <v>242.5</v>
      </c>
      <c r="M283">
        <v>0.9</v>
      </c>
      <c r="N283" s="1" t="s">
        <v>889</v>
      </c>
    </row>
    <row r="284" spans="1:14" x14ac:dyDescent="0.2">
      <c r="A284" s="1" t="s">
        <v>46</v>
      </c>
      <c r="B284">
        <v>1</v>
      </c>
      <c r="C284" s="1" t="s">
        <v>1077</v>
      </c>
      <c r="D284" s="2">
        <v>45733</v>
      </c>
      <c r="E284" s="1" t="s">
        <v>1078</v>
      </c>
      <c r="F284" s="1" t="s">
        <v>49</v>
      </c>
      <c r="G284" s="1" t="s">
        <v>1079</v>
      </c>
      <c r="H284">
        <v>5</v>
      </c>
      <c r="I284">
        <v>0</v>
      </c>
      <c r="J284">
        <v>50</v>
      </c>
      <c r="K284">
        <v>2</v>
      </c>
      <c r="L284">
        <v>56.3</v>
      </c>
      <c r="M284">
        <v>0.2</v>
      </c>
      <c r="N284" s="1" t="s">
        <v>956</v>
      </c>
    </row>
    <row r="285" spans="1:14" x14ac:dyDescent="0.2">
      <c r="A285" s="1" t="s">
        <v>46</v>
      </c>
      <c r="B285">
        <v>1</v>
      </c>
      <c r="C285" s="1" t="s">
        <v>1080</v>
      </c>
      <c r="D285" s="2">
        <v>45733</v>
      </c>
      <c r="E285" s="1" t="s">
        <v>576</v>
      </c>
      <c r="F285" s="1" t="s">
        <v>49</v>
      </c>
      <c r="G285" s="1" t="s">
        <v>946</v>
      </c>
      <c r="H285">
        <v>5</v>
      </c>
      <c r="I285">
        <v>0</v>
      </c>
      <c r="J285" t="s">
        <v>51</v>
      </c>
      <c r="K285">
        <v>3</v>
      </c>
      <c r="L285">
        <v>75</v>
      </c>
      <c r="M285">
        <v>0.4</v>
      </c>
      <c r="N285" s="1" t="s">
        <v>956</v>
      </c>
    </row>
    <row r="286" spans="1:14" x14ac:dyDescent="0.2">
      <c r="A286" s="1" t="s">
        <v>46</v>
      </c>
      <c r="B286">
        <v>2</v>
      </c>
      <c r="C286" s="1" t="s">
        <v>1081</v>
      </c>
      <c r="D286" s="2">
        <v>45733</v>
      </c>
      <c r="E286" s="1" t="s">
        <v>1078</v>
      </c>
      <c r="F286" s="1" t="s">
        <v>49</v>
      </c>
      <c r="G286" s="1" t="s">
        <v>1082</v>
      </c>
      <c r="H286">
        <v>5</v>
      </c>
      <c r="I286">
        <v>0</v>
      </c>
      <c r="J286">
        <v>50</v>
      </c>
      <c r="K286">
        <v>2</v>
      </c>
      <c r="L286">
        <v>56.6</v>
      </c>
      <c r="M286">
        <v>0.7</v>
      </c>
      <c r="N286" s="1" t="s">
        <v>889</v>
      </c>
    </row>
    <row r="287" spans="1:14" x14ac:dyDescent="0.2">
      <c r="A287" s="1" t="s">
        <v>46</v>
      </c>
      <c r="B287">
        <v>2</v>
      </c>
      <c r="C287" s="1" t="s">
        <v>1080</v>
      </c>
      <c r="D287" s="2">
        <v>45733</v>
      </c>
      <c r="E287" s="1" t="s">
        <v>576</v>
      </c>
      <c r="F287" s="1" t="s">
        <v>49</v>
      </c>
      <c r="G287" s="1" t="s">
        <v>946</v>
      </c>
      <c r="H287">
        <v>5</v>
      </c>
      <c r="I287">
        <v>0</v>
      </c>
      <c r="J287" t="s">
        <v>51</v>
      </c>
      <c r="K287">
        <v>3</v>
      </c>
      <c r="L287">
        <v>75</v>
      </c>
      <c r="M287">
        <v>0.4</v>
      </c>
      <c r="N287" s="1" t="s">
        <v>889</v>
      </c>
    </row>
    <row r="288" spans="1:14" x14ac:dyDescent="0.2">
      <c r="A288" s="1" t="s">
        <v>46</v>
      </c>
      <c r="B288">
        <v>2</v>
      </c>
      <c r="C288" s="1" t="s">
        <v>1080</v>
      </c>
      <c r="D288" s="2">
        <v>45734</v>
      </c>
      <c r="E288" s="1" t="s">
        <v>576</v>
      </c>
      <c r="F288" s="1" t="s">
        <v>49</v>
      </c>
      <c r="G288" s="1" t="s">
        <v>946</v>
      </c>
      <c r="H288">
        <v>5</v>
      </c>
      <c r="I288">
        <v>0</v>
      </c>
      <c r="J288" t="s">
        <v>51</v>
      </c>
      <c r="K288">
        <v>2</v>
      </c>
      <c r="L288">
        <v>58.6</v>
      </c>
      <c r="M288">
        <v>0.1</v>
      </c>
      <c r="N288" s="1" t="s">
        <v>889</v>
      </c>
    </row>
    <row r="289" spans="1:14" x14ac:dyDescent="0.2">
      <c r="A289" s="1" t="s">
        <v>46</v>
      </c>
      <c r="B289">
        <v>1</v>
      </c>
      <c r="C289" s="1" t="s">
        <v>1083</v>
      </c>
      <c r="D289" s="2">
        <v>45736</v>
      </c>
      <c r="E289" s="1" t="s">
        <v>1084</v>
      </c>
      <c r="F289" s="1" t="s">
        <v>49</v>
      </c>
      <c r="G289" s="1" t="s">
        <v>926</v>
      </c>
      <c r="H289">
        <v>5</v>
      </c>
      <c r="I289">
        <v>0</v>
      </c>
      <c r="J289">
        <v>100</v>
      </c>
      <c r="K289">
        <v>5</v>
      </c>
      <c r="L289">
        <v>125</v>
      </c>
      <c r="M289">
        <v>0.1</v>
      </c>
      <c r="N289" s="1" t="s">
        <v>956</v>
      </c>
    </row>
    <row r="290" spans="1:14" x14ac:dyDescent="0.2">
      <c r="A290" s="1" t="s">
        <v>46</v>
      </c>
      <c r="B290">
        <v>1</v>
      </c>
      <c r="C290" s="1" t="s">
        <v>1085</v>
      </c>
      <c r="D290" s="2">
        <v>45736</v>
      </c>
      <c r="E290" s="1" t="s">
        <v>51</v>
      </c>
      <c r="F290" s="1" t="s">
        <v>51</v>
      </c>
      <c r="G290" s="1" t="s">
        <v>51</v>
      </c>
      <c r="H290" t="s">
        <v>51</v>
      </c>
      <c r="I290" t="s">
        <v>51</v>
      </c>
      <c r="J290" t="s">
        <v>51</v>
      </c>
      <c r="K290">
        <v>5</v>
      </c>
      <c r="L290">
        <v>125</v>
      </c>
      <c r="M290">
        <v>0.2</v>
      </c>
      <c r="N290" s="1" t="s">
        <v>956</v>
      </c>
    </row>
    <row r="291" spans="1:14" x14ac:dyDescent="0.2">
      <c r="A291" s="1" t="s">
        <v>46</v>
      </c>
      <c r="B291">
        <v>2</v>
      </c>
      <c r="C291" s="1" t="s">
        <v>1085</v>
      </c>
      <c r="D291" s="2">
        <v>45736</v>
      </c>
      <c r="E291" s="1" t="s">
        <v>51</v>
      </c>
      <c r="F291" s="1" t="s">
        <v>51</v>
      </c>
      <c r="G291" s="1" t="s">
        <v>51</v>
      </c>
      <c r="H291" t="s">
        <v>51</v>
      </c>
      <c r="I291" t="s">
        <v>51</v>
      </c>
      <c r="J291" t="s">
        <v>51</v>
      </c>
      <c r="K291">
        <v>5</v>
      </c>
      <c r="L291">
        <v>125</v>
      </c>
      <c r="M291">
        <v>0.3</v>
      </c>
      <c r="N291" s="1" t="s">
        <v>889</v>
      </c>
    </row>
    <row r="292" spans="1:14" x14ac:dyDescent="0.2">
      <c r="A292" s="1" t="s">
        <v>46</v>
      </c>
      <c r="B292">
        <v>2</v>
      </c>
      <c r="C292" s="1" t="s">
        <v>1086</v>
      </c>
      <c r="D292" s="2">
        <v>45736</v>
      </c>
      <c r="E292" s="1" t="s">
        <v>51</v>
      </c>
      <c r="F292" s="1" t="s">
        <v>51</v>
      </c>
      <c r="G292" s="1" t="s">
        <v>51</v>
      </c>
      <c r="H292" t="s">
        <v>51</v>
      </c>
      <c r="I292" t="s">
        <v>51</v>
      </c>
      <c r="J292" t="s">
        <v>51</v>
      </c>
      <c r="K292">
        <v>4</v>
      </c>
      <c r="L292">
        <v>100</v>
      </c>
      <c r="M292">
        <v>0.2</v>
      </c>
      <c r="N292" s="1" t="s">
        <v>889</v>
      </c>
    </row>
    <row r="293" spans="1:14" x14ac:dyDescent="0.2">
      <c r="A293" s="1" t="s">
        <v>46</v>
      </c>
      <c r="B293">
        <v>1</v>
      </c>
      <c r="C293" s="1" t="s">
        <v>396</v>
      </c>
      <c r="D293" s="2">
        <v>45737</v>
      </c>
      <c r="E293" s="1" t="s">
        <v>1084</v>
      </c>
      <c r="F293" s="1" t="s">
        <v>49</v>
      </c>
      <c r="G293" s="1" t="s">
        <v>924</v>
      </c>
      <c r="H293">
        <v>5</v>
      </c>
      <c r="I293">
        <v>0</v>
      </c>
      <c r="J293">
        <v>100</v>
      </c>
      <c r="K293">
        <v>5</v>
      </c>
      <c r="L293">
        <v>125</v>
      </c>
      <c r="M293">
        <v>0.2</v>
      </c>
      <c r="N293" s="1" t="s">
        <v>956</v>
      </c>
    </row>
    <row r="294" spans="1:14" x14ac:dyDescent="0.2">
      <c r="A294" s="1" t="s">
        <v>46</v>
      </c>
      <c r="B294">
        <v>2</v>
      </c>
      <c r="C294" s="1" t="s">
        <v>1086</v>
      </c>
      <c r="D294" s="2">
        <v>45737</v>
      </c>
      <c r="E294" s="1" t="s">
        <v>51</v>
      </c>
      <c r="F294" s="1" t="s">
        <v>51</v>
      </c>
      <c r="G294" s="1" t="s">
        <v>51</v>
      </c>
      <c r="H294" t="s">
        <v>51</v>
      </c>
      <c r="I294" t="s">
        <v>51</v>
      </c>
      <c r="J294" t="s">
        <v>51</v>
      </c>
      <c r="K294">
        <v>1</v>
      </c>
      <c r="L294">
        <v>25</v>
      </c>
      <c r="M294">
        <v>0.1</v>
      </c>
      <c r="N294" s="1" t="s">
        <v>889</v>
      </c>
    </row>
    <row r="295" spans="1:14" x14ac:dyDescent="0.2">
      <c r="A295" s="1" t="s">
        <v>46</v>
      </c>
      <c r="B295">
        <v>2</v>
      </c>
      <c r="C295" s="1" t="s">
        <v>1083</v>
      </c>
      <c r="D295" s="2">
        <v>45737</v>
      </c>
      <c r="E295" s="1" t="s">
        <v>1084</v>
      </c>
      <c r="F295" s="1" t="s">
        <v>49</v>
      </c>
      <c r="G295" s="1" t="s">
        <v>926</v>
      </c>
      <c r="H295">
        <v>5</v>
      </c>
      <c r="I295">
        <v>0</v>
      </c>
      <c r="J295">
        <v>100</v>
      </c>
      <c r="K295">
        <v>4</v>
      </c>
      <c r="L295">
        <v>100</v>
      </c>
      <c r="M295">
        <v>0.3</v>
      </c>
      <c r="N295" s="1" t="s">
        <v>889</v>
      </c>
    </row>
    <row r="296" spans="1:14" x14ac:dyDescent="0.2">
      <c r="A296" s="1" t="s">
        <v>46</v>
      </c>
      <c r="B296">
        <v>1</v>
      </c>
      <c r="C296" s="1" t="s">
        <v>1087</v>
      </c>
      <c r="D296" s="2">
        <v>45738</v>
      </c>
      <c r="E296" s="1" t="s">
        <v>51</v>
      </c>
      <c r="F296" s="1" t="s">
        <v>51</v>
      </c>
      <c r="G296" s="1" t="s">
        <v>51</v>
      </c>
      <c r="H296" t="s">
        <v>51</v>
      </c>
      <c r="I296" t="s">
        <v>51</v>
      </c>
      <c r="J296" t="s">
        <v>51</v>
      </c>
      <c r="K296">
        <v>2</v>
      </c>
      <c r="L296">
        <v>50</v>
      </c>
      <c r="M296">
        <v>0.1</v>
      </c>
      <c r="N296" s="1" t="s">
        <v>956</v>
      </c>
    </row>
    <row r="297" spans="1:14" x14ac:dyDescent="0.2">
      <c r="A297" s="1" t="s">
        <v>46</v>
      </c>
      <c r="B297">
        <v>1</v>
      </c>
      <c r="C297" s="1" t="s">
        <v>316</v>
      </c>
      <c r="D297" s="2">
        <v>45738</v>
      </c>
      <c r="E297" s="1" t="s">
        <v>656</v>
      </c>
      <c r="F297" s="1" t="s">
        <v>49</v>
      </c>
      <c r="G297" s="1" t="s">
        <v>1088</v>
      </c>
      <c r="H297">
        <v>6</v>
      </c>
      <c r="I297">
        <v>0</v>
      </c>
      <c r="J297">
        <v>200</v>
      </c>
      <c r="K297">
        <v>5</v>
      </c>
      <c r="L297">
        <v>125</v>
      </c>
      <c r="M297">
        <v>0.3</v>
      </c>
      <c r="N297" s="1" t="s">
        <v>956</v>
      </c>
    </row>
    <row r="298" spans="1:14" x14ac:dyDescent="0.2">
      <c r="A298" s="1" t="s">
        <v>46</v>
      </c>
      <c r="B298">
        <v>2</v>
      </c>
      <c r="C298" s="1" t="s">
        <v>1087</v>
      </c>
      <c r="D298" s="2">
        <v>45738</v>
      </c>
      <c r="E298" s="1" t="s">
        <v>51</v>
      </c>
      <c r="F298" s="1" t="s">
        <v>51</v>
      </c>
      <c r="G298" s="1" t="s">
        <v>51</v>
      </c>
      <c r="H298" t="s">
        <v>51</v>
      </c>
      <c r="I298" t="s">
        <v>51</v>
      </c>
      <c r="J298" t="s">
        <v>51</v>
      </c>
      <c r="K298">
        <v>3</v>
      </c>
      <c r="L298">
        <v>75</v>
      </c>
      <c r="M298">
        <v>0.2</v>
      </c>
      <c r="N298" s="1" t="s">
        <v>889</v>
      </c>
    </row>
    <row r="299" spans="1:14" x14ac:dyDescent="0.2">
      <c r="A299" s="1" t="s">
        <v>46</v>
      </c>
      <c r="B299">
        <v>2</v>
      </c>
      <c r="C299" s="1" t="s">
        <v>316</v>
      </c>
      <c r="D299" s="2">
        <v>45738</v>
      </c>
      <c r="E299" s="1" t="s">
        <v>656</v>
      </c>
      <c r="F299" s="1" t="s">
        <v>49</v>
      </c>
      <c r="G299" s="1" t="s">
        <v>1088</v>
      </c>
      <c r="H299">
        <v>6</v>
      </c>
      <c r="I299">
        <v>0</v>
      </c>
      <c r="J299">
        <v>200</v>
      </c>
      <c r="K299">
        <v>4</v>
      </c>
      <c r="L299">
        <v>100</v>
      </c>
      <c r="M299">
        <v>0.2</v>
      </c>
      <c r="N299" s="1" t="s">
        <v>889</v>
      </c>
    </row>
    <row r="300" spans="1:14" x14ac:dyDescent="0.2">
      <c r="A300" s="1" t="s">
        <v>46</v>
      </c>
      <c r="B300">
        <v>1</v>
      </c>
      <c r="C300" s="1" t="s">
        <v>1089</v>
      </c>
      <c r="D300" s="2">
        <v>45740</v>
      </c>
      <c r="E300" s="1" t="s">
        <v>1000</v>
      </c>
      <c r="F300" s="1" t="s">
        <v>49</v>
      </c>
      <c r="G300" s="1" t="s">
        <v>914</v>
      </c>
      <c r="H300" t="s">
        <v>62</v>
      </c>
      <c r="I300">
        <v>0</v>
      </c>
      <c r="J300">
        <v>1000</v>
      </c>
      <c r="K300">
        <v>5</v>
      </c>
      <c r="L300">
        <v>125</v>
      </c>
      <c r="M300">
        <v>0.1</v>
      </c>
      <c r="N300" s="1" t="s">
        <v>956</v>
      </c>
    </row>
    <row r="301" spans="1:14" x14ac:dyDescent="0.2">
      <c r="A301" s="1" t="s">
        <v>46</v>
      </c>
      <c r="B301">
        <v>2</v>
      </c>
      <c r="C301" s="1" t="s">
        <v>1089</v>
      </c>
      <c r="D301" s="2">
        <v>45740</v>
      </c>
      <c r="E301" s="1" t="s">
        <v>1000</v>
      </c>
      <c r="F301" s="1" t="s">
        <v>49</v>
      </c>
      <c r="G301" s="1" t="s">
        <v>914</v>
      </c>
      <c r="H301" t="s">
        <v>62</v>
      </c>
      <c r="I301">
        <v>0</v>
      </c>
      <c r="J301">
        <v>1000</v>
      </c>
      <c r="K301">
        <v>5</v>
      </c>
      <c r="L301">
        <v>125</v>
      </c>
      <c r="M301">
        <v>0.2</v>
      </c>
      <c r="N301" s="1" t="s">
        <v>889</v>
      </c>
    </row>
    <row r="302" spans="1:14" x14ac:dyDescent="0.2">
      <c r="A302" s="1" t="s">
        <v>46</v>
      </c>
      <c r="B302">
        <v>1</v>
      </c>
      <c r="C302" s="1" t="s">
        <v>1089</v>
      </c>
      <c r="D302" s="2">
        <v>45741</v>
      </c>
      <c r="E302" s="1" t="s">
        <v>1000</v>
      </c>
      <c r="F302" s="1" t="s">
        <v>49</v>
      </c>
      <c r="G302" s="1" t="s">
        <v>914</v>
      </c>
      <c r="H302" t="s">
        <v>62</v>
      </c>
      <c r="I302">
        <v>0</v>
      </c>
      <c r="J302">
        <v>1000</v>
      </c>
      <c r="K302">
        <v>12</v>
      </c>
      <c r="L302">
        <v>300</v>
      </c>
      <c r="M302">
        <v>0.2</v>
      </c>
      <c r="N302" s="1" t="s">
        <v>956</v>
      </c>
    </row>
    <row r="303" spans="1:14" x14ac:dyDescent="0.2">
      <c r="A303" s="1" t="s">
        <v>46</v>
      </c>
      <c r="B303">
        <v>2</v>
      </c>
      <c r="C303" s="1" t="s">
        <v>1089</v>
      </c>
      <c r="D303" s="2">
        <v>45741</v>
      </c>
      <c r="E303" s="1" t="s">
        <v>1000</v>
      </c>
      <c r="F303" s="1" t="s">
        <v>49</v>
      </c>
      <c r="G303" s="1" t="s">
        <v>914</v>
      </c>
      <c r="H303" t="s">
        <v>62</v>
      </c>
      <c r="I303">
        <v>0</v>
      </c>
      <c r="J303">
        <v>1000</v>
      </c>
      <c r="K303">
        <v>12</v>
      </c>
      <c r="L303">
        <v>300</v>
      </c>
      <c r="M303">
        <v>0.4</v>
      </c>
      <c r="N303" s="1" t="s">
        <v>889</v>
      </c>
    </row>
    <row r="304" spans="1:14" x14ac:dyDescent="0.2">
      <c r="A304" s="1" t="s">
        <v>53</v>
      </c>
      <c r="B304">
        <v>1</v>
      </c>
      <c r="C304" s="1" t="s">
        <v>324</v>
      </c>
      <c r="D304" s="2">
        <v>45741</v>
      </c>
      <c r="E304" s="1" t="s">
        <v>1000</v>
      </c>
      <c r="F304" s="1" t="s">
        <v>49</v>
      </c>
      <c r="G304" s="1" t="s">
        <v>915</v>
      </c>
      <c r="H304" t="s">
        <v>62</v>
      </c>
      <c r="I304">
        <v>0</v>
      </c>
      <c r="J304">
        <v>500</v>
      </c>
      <c r="K304">
        <v>12</v>
      </c>
      <c r="L304">
        <v>300</v>
      </c>
      <c r="M304">
        <v>0.3</v>
      </c>
      <c r="N304" s="1" t="s">
        <v>879</v>
      </c>
    </row>
    <row r="305" spans="1:14" x14ac:dyDescent="0.2">
      <c r="A305" s="1" t="s">
        <v>53</v>
      </c>
      <c r="B305">
        <v>2</v>
      </c>
      <c r="C305" s="1" t="s">
        <v>324</v>
      </c>
      <c r="D305" s="2">
        <v>45741</v>
      </c>
      <c r="E305" s="1" t="s">
        <v>1000</v>
      </c>
      <c r="F305" s="1" t="s">
        <v>49</v>
      </c>
      <c r="G305" s="1" t="s">
        <v>915</v>
      </c>
      <c r="H305" t="s">
        <v>62</v>
      </c>
      <c r="I305">
        <v>0</v>
      </c>
      <c r="J305">
        <v>500</v>
      </c>
      <c r="K305">
        <v>6</v>
      </c>
      <c r="L305">
        <v>150</v>
      </c>
      <c r="M305">
        <v>0.5</v>
      </c>
      <c r="N305" s="1" t="s">
        <v>865</v>
      </c>
    </row>
    <row r="306" spans="1:14" x14ac:dyDescent="0.2">
      <c r="A306" s="1" t="s">
        <v>53</v>
      </c>
      <c r="B306">
        <v>2</v>
      </c>
      <c r="C306" s="1" t="s">
        <v>1089</v>
      </c>
      <c r="D306" s="2">
        <v>45741</v>
      </c>
      <c r="E306" s="1" t="s">
        <v>1000</v>
      </c>
      <c r="F306" s="1" t="s">
        <v>49</v>
      </c>
      <c r="G306" s="1" t="s">
        <v>914</v>
      </c>
      <c r="H306" t="s">
        <v>62</v>
      </c>
      <c r="I306">
        <v>0</v>
      </c>
      <c r="J306">
        <v>1000</v>
      </c>
      <c r="K306">
        <v>6</v>
      </c>
      <c r="L306">
        <v>150</v>
      </c>
      <c r="M306">
        <v>0.3</v>
      </c>
      <c r="N306" s="1" t="s">
        <v>865</v>
      </c>
    </row>
    <row r="307" spans="1:14" x14ac:dyDescent="0.2">
      <c r="A307" s="1" t="s">
        <v>46</v>
      </c>
      <c r="B307">
        <v>2</v>
      </c>
      <c r="C307" s="1" t="s">
        <v>324</v>
      </c>
      <c r="D307" s="2">
        <v>45742</v>
      </c>
      <c r="E307" s="1" t="s">
        <v>1000</v>
      </c>
      <c r="F307" s="1" t="s">
        <v>49</v>
      </c>
      <c r="G307" s="1" t="s">
        <v>915</v>
      </c>
      <c r="H307" t="s">
        <v>62</v>
      </c>
      <c r="I307">
        <v>0</v>
      </c>
      <c r="J307">
        <v>500</v>
      </c>
      <c r="K307">
        <v>2</v>
      </c>
      <c r="L307">
        <v>50</v>
      </c>
      <c r="M307">
        <v>0.2</v>
      </c>
      <c r="N307" s="1" t="s">
        <v>889</v>
      </c>
    </row>
    <row r="308" spans="1:14" x14ac:dyDescent="0.2">
      <c r="A308" s="1" t="s">
        <v>46</v>
      </c>
      <c r="B308">
        <v>2</v>
      </c>
      <c r="C308" s="1" t="s">
        <v>1090</v>
      </c>
      <c r="D308" s="2">
        <v>45742</v>
      </c>
      <c r="E308" s="1" t="s">
        <v>1091</v>
      </c>
      <c r="F308" s="1" t="s">
        <v>49</v>
      </c>
      <c r="G308" s="1" t="s">
        <v>942</v>
      </c>
      <c r="H308">
        <v>5</v>
      </c>
      <c r="I308">
        <v>0</v>
      </c>
      <c r="J308">
        <v>25</v>
      </c>
      <c r="K308">
        <v>2</v>
      </c>
      <c r="L308">
        <v>50</v>
      </c>
      <c r="M308">
        <v>0.3</v>
      </c>
      <c r="N308" s="1" t="s">
        <v>889</v>
      </c>
    </row>
    <row r="309" spans="1:14" x14ac:dyDescent="0.2">
      <c r="A309" s="1" t="s">
        <v>46</v>
      </c>
      <c r="B309">
        <v>2</v>
      </c>
      <c r="C309" s="1" t="s">
        <v>1092</v>
      </c>
      <c r="D309" s="2">
        <v>45756</v>
      </c>
      <c r="E309" s="1" t="s">
        <v>910</v>
      </c>
      <c r="F309" s="1" t="s">
        <v>49</v>
      </c>
      <c r="G309" s="1" t="s">
        <v>1093</v>
      </c>
      <c r="H309">
        <v>5</v>
      </c>
      <c r="I309">
        <v>0</v>
      </c>
      <c r="J309">
        <v>200</v>
      </c>
      <c r="K309">
        <v>3</v>
      </c>
      <c r="L309">
        <v>75</v>
      </c>
      <c r="M309">
        <v>1</v>
      </c>
      <c r="N309" s="1" t="s">
        <v>865</v>
      </c>
    </row>
    <row r="310" spans="1:14" x14ac:dyDescent="0.2">
      <c r="A310" s="1" t="s">
        <v>53</v>
      </c>
      <c r="B310">
        <v>1</v>
      </c>
      <c r="C310" s="1" t="s">
        <v>1094</v>
      </c>
      <c r="D310" s="2">
        <v>45756</v>
      </c>
      <c r="E310" s="1" t="s">
        <v>877</v>
      </c>
      <c r="F310" s="1" t="s">
        <v>49</v>
      </c>
      <c r="G310" s="1" t="s">
        <v>913</v>
      </c>
      <c r="H310" t="s">
        <v>134</v>
      </c>
      <c r="I310">
        <v>0</v>
      </c>
      <c r="J310">
        <v>200</v>
      </c>
      <c r="K310">
        <v>8</v>
      </c>
      <c r="L310">
        <v>200</v>
      </c>
      <c r="M310">
        <v>0.5</v>
      </c>
      <c r="N310" s="1" t="s">
        <v>956</v>
      </c>
    </row>
    <row r="311" spans="1:14" x14ac:dyDescent="0.2">
      <c r="A311" s="1" t="s">
        <v>53</v>
      </c>
      <c r="B311">
        <v>2</v>
      </c>
      <c r="C311" s="1" t="s">
        <v>1095</v>
      </c>
      <c r="D311" s="2">
        <v>45756</v>
      </c>
      <c r="E311" s="1" t="s">
        <v>910</v>
      </c>
      <c r="F311" s="1" t="s">
        <v>49</v>
      </c>
      <c r="G311" s="1" t="s">
        <v>1096</v>
      </c>
      <c r="H311">
        <v>5</v>
      </c>
      <c r="I311">
        <v>0</v>
      </c>
      <c r="J311">
        <v>200</v>
      </c>
      <c r="K311">
        <v>5</v>
      </c>
      <c r="L311">
        <v>119</v>
      </c>
      <c r="M311">
        <v>0.4</v>
      </c>
      <c r="N311" s="1" t="s">
        <v>889</v>
      </c>
    </row>
    <row r="312" spans="1:14" x14ac:dyDescent="0.2">
      <c r="A312" s="1" t="s">
        <v>53</v>
      </c>
      <c r="B312">
        <v>2</v>
      </c>
      <c r="C312" s="1" t="s">
        <v>1092</v>
      </c>
      <c r="D312" s="2">
        <v>45756</v>
      </c>
      <c r="E312" s="1" t="s">
        <v>910</v>
      </c>
      <c r="F312" s="1" t="s">
        <v>49</v>
      </c>
      <c r="G312" s="1" t="s">
        <v>1093</v>
      </c>
      <c r="H312">
        <v>5</v>
      </c>
      <c r="I312">
        <v>0</v>
      </c>
      <c r="J312">
        <v>200</v>
      </c>
      <c r="K312">
        <v>3</v>
      </c>
      <c r="L312">
        <v>75</v>
      </c>
      <c r="N312" s="1" t="s">
        <v>889</v>
      </c>
    </row>
    <row r="313" spans="1:14" x14ac:dyDescent="0.2">
      <c r="A313" s="1" t="s">
        <v>46</v>
      </c>
      <c r="B313">
        <v>2</v>
      </c>
      <c r="C313" s="1" t="s">
        <v>1092</v>
      </c>
      <c r="D313" s="2">
        <v>45757</v>
      </c>
      <c r="E313" s="1" t="s">
        <v>910</v>
      </c>
      <c r="F313" s="1" t="s">
        <v>49</v>
      </c>
      <c r="G313" s="1" t="s">
        <v>1093</v>
      </c>
      <c r="H313">
        <v>5</v>
      </c>
      <c r="I313">
        <v>0</v>
      </c>
      <c r="J313">
        <v>200</v>
      </c>
      <c r="K313">
        <v>5</v>
      </c>
      <c r="L313">
        <v>125</v>
      </c>
      <c r="M313">
        <v>1</v>
      </c>
      <c r="N313" s="1" t="s">
        <v>865</v>
      </c>
    </row>
    <row r="314" spans="1:14" x14ac:dyDescent="0.2">
      <c r="A314" s="1" t="s">
        <v>46</v>
      </c>
      <c r="B314">
        <v>2</v>
      </c>
      <c r="C314" s="1" t="s">
        <v>1092</v>
      </c>
      <c r="D314" s="2">
        <v>45757</v>
      </c>
      <c r="E314" s="1" t="s">
        <v>910</v>
      </c>
      <c r="F314" s="1" t="s">
        <v>49</v>
      </c>
      <c r="G314" s="1" t="s">
        <v>1093</v>
      </c>
      <c r="H314">
        <v>5</v>
      </c>
      <c r="I314">
        <v>0</v>
      </c>
      <c r="J314">
        <v>200</v>
      </c>
      <c r="K314">
        <v>1</v>
      </c>
      <c r="L314">
        <v>25</v>
      </c>
      <c r="M314">
        <v>0.8</v>
      </c>
      <c r="N314" s="1" t="s">
        <v>865</v>
      </c>
    </row>
    <row r="315" spans="1:14" x14ac:dyDescent="0.2">
      <c r="A315" s="1" t="s">
        <v>46</v>
      </c>
      <c r="B315">
        <v>2</v>
      </c>
      <c r="C315" s="1" t="s">
        <v>1097</v>
      </c>
      <c r="D315" s="2">
        <v>45757</v>
      </c>
      <c r="E315" s="1" t="s">
        <v>910</v>
      </c>
      <c r="F315" s="1" t="s">
        <v>49</v>
      </c>
      <c r="G315" s="1" t="s">
        <v>881</v>
      </c>
      <c r="H315">
        <v>5</v>
      </c>
      <c r="I315">
        <v>0</v>
      </c>
      <c r="J315">
        <v>125</v>
      </c>
      <c r="K315">
        <v>5</v>
      </c>
      <c r="L315">
        <v>125</v>
      </c>
      <c r="M315">
        <v>0.8</v>
      </c>
      <c r="N315" s="1" t="s">
        <v>865</v>
      </c>
    </row>
    <row r="316" spans="1:14" x14ac:dyDescent="0.2">
      <c r="A316" s="1" t="s">
        <v>53</v>
      </c>
      <c r="B316">
        <v>2</v>
      </c>
      <c r="C316" s="1" t="s">
        <v>1092</v>
      </c>
      <c r="D316" s="2">
        <v>45757</v>
      </c>
      <c r="E316" s="1" t="s">
        <v>910</v>
      </c>
      <c r="F316" s="1" t="s">
        <v>49</v>
      </c>
      <c r="G316" s="1" t="s">
        <v>1093</v>
      </c>
      <c r="H316">
        <v>5</v>
      </c>
      <c r="I316">
        <v>0</v>
      </c>
      <c r="J316">
        <v>200</v>
      </c>
      <c r="K316">
        <v>8</v>
      </c>
      <c r="L316">
        <v>200</v>
      </c>
      <c r="M316">
        <v>0.8</v>
      </c>
      <c r="N316" s="1" t="s">
        <v>889</v>
      </c>
    </row>
    <row r="317" spans="1:14" x14ac:dyDescent="0.2">
      <c r="A317" s="1" t="s">
        <v>46</v>
      </c>
      <c r="B317">
        <v>1</v>
      </c>
      <c r="C317" s="1" t="s">
        <v>1098</v>
      </c>
      <c r="D317" s="2">
        <v>45758</v>
      </c>
      <c r="E317" s="1" t="s">
        <v>910</v>
      </c>
      <c r="F317" s="1" t="s">
        <v>49</v>
      </c>
      <c r="G317" s="1" t="s">
        <v>1099</v>
      </c>
      <c r="H317">
        <v>5</v>
      </c>
      <c r="I317">
        <v>0</v>
      </c>
      <c r="J317">
        <v>200</v>
      </c>
      <c r="K317">
        <v>5</v>
      </c>
      <c r="L317">
        <v>125</v>
      </c>
      <c r="M317">
        <v>0.5</v>
      </c>
      <c r="N317" s="1" t="s">
        <v>879</v>
      </c>
    </row>
    <row r="318" spans="1:14" x14ac:dyDescent="0.2">
      <c r="A318" s="1" t="s">
        <v>46</v>
      </c>
      <c r="B318">
        <v>2</v>
      </c>
      <c r="C318" s="1" t="s">
        <v>1100</v>
      </c>
      <c r="D318" s="2">
        <v>45758</v>
      </c>
      <c r="E318" s="1" t="s">
        <v>910</v>
      </c>
      <c r="F318" s="1" t="s">
        <v>49</v>
      </c>
      <c r="G318" s="1" t="s">
        <v>1101</v>
      </c>
      <c r="H318">
        <v>5</v>
      </c>
      <c r="I318">
        <v>0</v>
      </c>
      <c r="J318">
        <v>250</v>
      </c>
      <c r="K318">
        <v>5</v>
      </c>
      <c r="L318">
        <v>125</v>
      </c>
      <c r="M318">
        <v>1</v>
      </c>
      <c r="N318" s="1" t="s">
        <v>865</v>
      </c>
    </row>
    <row r="319" spans="1:14" x14ac:dyDescent="0.2">
      <c r="A319" s="1" t="s">
        <v>53</v>
      </c>
      <c r="B319">
        <v>1</v>
      </c>
      <c r="C319" s="1" t="s">
        <v>1100</v>
      </c>
      <c r="D319" s="2">
        <v>45758</v>
      </c>
      <c r="E319" s="1" t="s">
        <v>910</v>
      </c>
      <c r="F319" s="1" t="s">
        <v>49</v>
      </c>
      <c r="G319" s="1" t="s">
        <v>1101</v>
      </c>
      <c r="H319">
        <v>5</v>
      </c>
      <c r="I319">
        <v>0</v>
      </c>
      <c r="J319">
        <v>250</v>
      </c>
      <c r="K319">
        <v>2</v>
      </c>
      <c r="L319">
        <v>39.6</v>
      </c>
      <c r="M319">
        <v>0.1</v>
      </c>
      <c r="N319" s="1" t="s">
        <v>956</v>
      </c>
    </row>
    <row r="320" spans="1:14" x14ac:dyDescent="0.2">
      <c r="A320" s="1" t="s">
        <v>53</v>
      </c>
      <c r="B320">
        <v>1</v>
      </c>
      <c r="C320" s="1" t="s">
        <v>1098</v>
      </c>
      <c r="D320" s="2">
        <v>45758</v>
      </c>
      <c r="E320" s="1" t="s">
        <v>910</v>
      </c>
      <c r="F320" s="1" t="s">
        <v>49</v>
      </c>
      <c r="G320" s="1" t="s">
        <v>1099</v>
      </c>
      <c r="H320">
        <v>5</v>
      </c>
      <c r="I320">
        <v>0</v>
      </c>
      <c r="J320">
        <v>200</v>
      </c>
      <c r="K320">
        <v>7</v>
      </c>
      <c r="L320">
        <v>175</v>
      </c>
      <c r="M320">
        <v>0.5</v>
      </c>
      <c r="N320" s="1" t="s">
        <v>956</v>
      </c>
    </row>
    <row r="321" spans="1:14" x14ac:dyDescent="0.2">
      <c r="A321" s="1" t="s">
        <v>53</v>
      </c>
      <c r="B321">
        <v>2</v>
      </c>
      <c r="C321" s="1" t="s">
        <v>1100</v>
      </c>
      <c r="D321" s="2">
        <v>45758</v>
      </c>
      <c r="E321" s="1" t="s">
        <v>910</v>
      </c>
      <c r="F321" s="1" t="s">
        <v>49</v>
      </c>
      <c r="G321" s="1" t="s">
        <v>1101</v>
      </c>
      <c r="H321">
        <v>5</v>
      </c>
      <c r="I321">
        <v>0</v>
      </c>
      <c r="J321">
        <v>250</v>
      </c>
      <c r="K321">
        <v>5</v>
      </c>
      <c r="L321">
        <v>125</v>
      </c>
      <c r="M321">
        <v>0.2</v>
      </c>
      <c r="N321" s="1" t="s">
        <v>889</v>
      </c>
    </row>
    <row r="322" spans="1:14" x14ac:dyDescent="0.2">
      <c r="A322" s="1" t="s">
        <v>53</v>
      </c>
      <c r="B322">
        <v>2</v>
      </c>
      <c r="C322" s="1" t="s">
        <v>1102</v>
      </c>
      <c r="D322" s="2">
        <v>45758</v>
      </c>
      <c r="E322" s="1" t="s">
        <v>910</v>
      </c>
      <c r="F322" s="1" t="s">
        <v>49</v>
      </c>
      <c r="G322" s="1" t="s">
        <v>1103</v>
      </c>
      <c r="H322">
        <v>5</v>
      </c>
      <c r="I322">
        <v>0</v>
      </c>
      <c r="J322">
        <v>250</v>
      </c>
      <c r="K322">
        <v>4</v>
      </c>
      <c r="L322">
        <v>100</v>
      </c>
      <c r="M322">
        <v>0.1</v>
      </c>
      <c r="N322" s="1" t="s">
        <v>889</v>
      </c>
    </row>
    <row r="323" spans="1:14" x14ac:dyDescent="0.2">
      <c r="A323" s="1" t="s">
        <v>46</v>
      </c>
      <c r="B323">
        <v>1</v>
      </c>
      <c r="C323" s="1" t="s">
        <v>1102</v>
      </c>
      <c r="D323" s="2">
        <v>45759</v>
      </c>
      <c r="E323" s="1" t="s">
        <v>910</v>
      </c>
      <c r="F323" s="1" t="s">
        <v>49</v>
      </c>
      <c r="G323" s="1" t="s">
        <v>1103</v>
      </c>
      <c r="H323">
        <v>5</v>
      </c>
      <c r="I323">
        <v>0</v>
      </c>
      <c r="J323">
        <v>250</v>
      </c>
      <c r="K323">
        <v>4</v>
      </c>
      <c r="L323">
        <v>100</v>
      </c>
      <c r="M323">
        <v>0.6</v>
      </c>
      <c r="N323" s="1" t="s">
        <v>879</v>
      </c>
    </row>
    <row r="324" spans="1:14" x14ac:dyDescent="0.2">
      <c r="A324" s="1" t="s">
        <v>46</v>
      </c>
      <c r="B324">
        <v>2</v>
      </c>
      <c r="C324" s="1" t="s">
        <v>1102</v>
      </c>
      <c r="D324" s="2">
        <v>45759</v>
      </c>
      <c r="E324" s="1" t="s">
        <v>910</v>
      </c>
      <c r="F324" s="1" t="s">
        <v>49</v>
      </c>
      <c r="G324" s="1" t="s">
        <v>1103</v>
      </c>
      <c r="H324">
        <v>5</v>
      </c>
      <c r="I324">
        <v>0</v>
      </c>
      <c r="J324">
        <v>250</v>
      </c>
      <c r="K324">
        <v>3</v>
      </c>
      <c r="L324">
        <v>75</v>
      </c>
      <c r="M324">
        <v>0.8</v>
      </c>
      <c r="N324" s="1" t="s">
        <v>865</v>
      </c>
    </row>
    <row r="325" spans="1:14" x14ac:dyDescent="0.2">
      <c r="A325" s="1" t="s">
        <v>46</v>
      </c>
      <c r="B325">
        <v>2</v>
      </c>
      <c r="C325" s="1" t="s">
        <v>1104</v>
      </c>
      <c r="D325" s="2">
        <v>45759</v>
      </c>
      <c r="E325" s="1" t="s">
        <v>907</v>
      </c>
      <c r="F325" s="1" t="s">
        <v>49</v>
      </c>
      <c r="G325" s="1" t="s">
        <v>908</v>
      </c>
      <c r="H325">
        <v>15</v>
      </c>
      <c r="I325">
        <v>0</v>
      </c>
      <c r="J325">
        <v>500</v>
      </c>
      <c r="K325">
        <v>1</v>
      </c>
      <c r="L325">
        <v>30</v>
      </c>
      <c r="M325">
        <v>1</v>
      </c>
      <c r="N325" s="1" t="s">
        <v>865</v>
      </c>
    </row>
    <row r="326" spans="1:14" x14ac:dyDescent="0.2">
      <c r="A326" s="1" t="s">
        <v>53</v>
      </c>
      <c r="B326">
        <v>1</v>
      </c>
      <c r="C326" s="1" t="s">
        <v>1104</v>
      </c>
      <c r="D326" s="2">
        <v>45759</v>
      </c>
      <c r="E326" s="1" t="s">
        <v>907</v>
      </c>
      <c r="F326" s="1" t="s">
        <v>49</v>
      </c>
      <c r="G326" s="1" t="s">
        <v>908</v>
      </c>
      <c r="H326">
        <v>15</v>
      </c>
      <c r="I326">
        <v>0</v>
      </c>
      <c r="J326">
        <v>500</v>
      </c>
      <c r="K326">
        <v>5</v>
      </c>
      <c r="L326">
        <v>150</v>
      </c>
      <c r="M326">
        <v>10</v>
      </c>
      <c r="N326" s="1" t="s">
        <v>956</v>
      </c>
    </row>
    <row r="327" spans="1:14" x14ac:dyDescent="0.2">
      <c r="A327" s="1" t="s">
        <v>53</v>
      </c>
      <c r="B327">
        <v>2</v>
      </c>
      <c r="C327" s="1" t="s">
        <v>1104</v>
      </c>
      <c r="D327" s="2">
        <v>45759</v>
      </c>
      <c r="E327" s="1" t="s">
        <v>907</v>
      </c>
      <c r="F327" s="1" t="s">
        <v>49</v>
      </c>
      <c r="G327" s="1" t="s">
        <v>908</v>
      </c>
      <c r="H327">
        <v>15</v>
      </c>
      <c r="I327">
        <v>0</v>
      </c>
      <c r="J327">
        <v>500</v>
      </c>
      <c r="K327">
        <v>5</v>
      </c>
      <c r="L327">
        <v>150</v>
      </c>
      <c r="M327">
        <v>10</v>
      </c>
      <c r="N327" s="1" t="s">
        <v>889</v>
      </c>
    </row>
    <row r="328" spans="1:14" x14ac:dyDescent="0.2">
      <c r="A328" s="1" t="s">
        <v>46</v>
      </c>
      <c r="B328">
        <v>1</v>
      </c>
      <c r="C328" s="1" t="s">
        <v>1104</v>
      </c>
      <c r="D328" s="2">
        <v>45761</v>
      </c>
      <c r="E328" s="1" t="s">
        <v>907</v>
      </c>
      <c r="F328" s="1" t="s">
        <v>49</v>
      </c>
      <c r="G328" s="1" t="s">
        <v>908</v>
      </c>
      <c r="H328">
        <v>15</v>
      </c>
      <c r="I328">
        <v>0</v>
      </c>
      <c r="J328">
        <v>500</v>
      </c>
      <c r="K328">
        <v>4</v>
      </c>
      <c r="L328">
        <v>120</v>
      </c>
      <c r="M328">
        <v>10</v>
      </c>
      <c r="N328" s="1" t="s">
        <v>879</v>
      </c>
    </row>
    <row r="329" spans="1:14" x14ac:dyDescent="0.2">
      <c r="A329" s="1" t="s">
        <v>46</v>
      </c>
      <c r="B329">
        <v>2</v>
      </c>
      <c r="C329" s="1" t="s">
        <v>1104</v>
      </c>
      <c r="D329" s="2">
        <v>45761</v>
      </c>
      <c r="E329" s="1" t="s">
        <v>907</v>
      </c>
      <c r="F329" s="1" t="s">
        <v>49</v>
      </c>
      <c r="G329" s="1" t="s">
        <v>908</v>
      </c>
      <c r="H329">
        <v>15</v>
      </c>
      <c r="I329">
        <v>0</v>
      </c>
      <c r="J329">
        <v>500</v>
      </c>
      <c r="K329">
        <v>5</v>
      </c>
      <c r="L329">
        <v>150</v>
      </c>
      <c r="M329">
        <v>10</v>
      </c>
      <c r="N329" s="1" t="s">
        <v>865</v>
      </c>
    </row>
    <row r="330" spans="1:14" x14ac:dyDescent="0.2">
      <c r="A330" s="1" t="s">
        <v>53</v>
      </c>
      <c r="B330">
        <v>1</v>
      </c>
      <c r="C330" s="1" t="s">
        <v>1104</v>
      </c>
      <c r="D330" s="2">
        <v>45761</v>
      </c>
      <c r="E330" s="1" t="s">
        <v>907</v>
      </c>
      <c r="F330" s="1" t="s">
        <v>49</v>
      </c>
      <c r="G330" s="1" t="s">
        <v>908</v>
      </c>
      <c r="H330">
        <v>15</v>
      </c>
      <c r="I330">
        <v>0</v>
      </c>
      <c r="J330">
        <v>500</v>
      </c>
      <c r="K330">
        <v>3</v>
      </c>
      <c r="L330">
        <v>84.6</v>
      </c>
      <c r="M330">
        <v>10</v>
      </c>
      <c r="N330" s="1" t="s">
        <v>956</v>
      </c>
    </row>
    <row r="331" spans="1:14" x14ac:dyDescent="0.2">
      <c r="A331" s="1" t="s">
        <v>53</v>
      </c>
      <c r="B331">
        <v>1</v>
      </c>
      <c r="C331" s="1" t="s">
        <v>1105</v>
      </c>
      <c r="D331" s="2">
        <v>45761</v>
      </c>
      <c r="E331" s="1" t="s">
        <v>1106</v>
      </c>
      <c r="F331" s="1" t="s">
        <v>49</v>
      </c>
      <c r="G331" s="1" t="s">
        <v>1107</v>
      </c>
      <c r="H331">
        <v>6.5</v>
      </c>
      <c r="I331">
        <v>0</v>
      </c>
      <c r="J331">
        <v>100</v>
      </c>
      <c r="K331">
        <v>4</v>
      </c>
      <c r="L331">
        <v>100</v>
      </c>
      <c r="M331">
        <v>16</v>
      </c>
      <c r="N331" s="1" t="s">
        <v>956</v>
      </c>
    </row>
    <row r="332" spans="1:14" x14ac:dyDescent="0.2">
      <c r="A332" s="1" t="s">
        <v>53</v>
      </c>
      <c r="B332">
        <v>2</v>
      </c>
      <c r="C332" s="1" t="s">
        <v>1108</v>
      </c>
      <c r="D332" s="2">
        <v>45761</v>
      </c>
      <c r="E332" s="1" t="s">
        <v>910</v>
      </c>
      <c r="F332" s="1" t="s">
        <v>49</v>
      </c>
      <c r="G332" s="1" t="s">
        <v>1109</v>
      </c>
      <c r="H332">
        <v>5</v>
      </c>
      <c r="I332">
        <v>0</v>
      </c>
      <c r="J332">
        <v>250</v>
      </c>
      <c r="K332">
        <v>10</v>
      </c>
      <c r="L332">
        <v>250</v>
      </c>
      <c r="M332">
        <v>13</v>
      </c>
      <c r="N332" s="1" t="s">
        <v>889</v>
      </c>
    </row>
    <row r="333" spans="1:14" x14ac:dyDescent="0.2">
      <c r="A333" s="1" t="s">
        <v>53</v>
      </c>
      <c r="B333">
        <v>1</v>
      </c>
      <c r="C333" s="1" t="s">
        <v>1110</v>
      </c>
      <c r="D333" s="2">
        <v>45763</v>
      </c>
      <c r="E333" s="1" t="s">
        <v>1000</v>
      </c>
      <c r="F333" s="1" t="s">
        <v>49</v>
      </c>
      <c r="G333" s="1" t="s">
        <v>914</v>
      </c>
      <c r="H333" t="s">
        <v>76</v>
      </c>
      <c r="I333">
        <v>0</v>
      </c>
      <c r="J333">
        <v>2000</v>
      </c>
      <c r="K333">
        <v>12</v>
      </c>
      <c r="L333">
        <v>300</v>
      </c>
      <c r="M333">
        <v>12</v>
      </c>
      <c r="N333" s="1" t="s">
        <v>956</v>
      </c>
    </row>
    <row r="334" spans="1:14" x14ac:dyDescent="0.2">
      <c r="A334" s="1" t="s">
        <v>53</v>
      </c>
      <c r="B334">
        <v>2</v>
      </c>
      <c r="C334" s="1" t="s">
        <v>1110</v>
      </c>
      <c r="D334" s="2">
        <v>45763</v>
      </c>
      <c r="E334" s="1" t="s">
        <v>1000</v>
      </c>
      <c r="F334" s="1" t="s">
        <v>49</v>
      </c>
      <c r="G334" s="1" t="s">
        <v>914</v>
      </c>
      <c r="H334" t="s">
        <v>76</v>
      </c>
      <c r="I334">
        <v>0</v>
      </c>
      <c r="J334">
        <v>2000</v>
      </c>
      <c r="K334">
        <v>11</v>
      </c>
      <c r="L334">
        <v>275</v>
      </c>
      <c r="M334">
        <v>11</v>
      </c>
      <c r="N334" s="1" t="s">
        <v>889</v>
      </c>
    </row>
    <row r="335" spans="1:14" x14ac:dyDescent="0.2">
      <c r="A335" s="1" t="s">
        <v>46</v>
      </c>
      <c r="B335">
        <v>1</v>
      </c>
      <c r="C335" s="1" t="s">
        <v>1110</v>
      </c>
      <c r="D335" s="2">
        <v>45764</v>
      </c>
      <c r="E335" s="1" t="s">
        <v>1000</v>
      </c>
      <c r="F335" s="1" t="s">
        <v>49</v>
      </c>
      <c r="G335" s="1" t="s">
        <v>914</v>
      </c>
      <c r="H335" t="s">
        <v>76</v>
      </c>
      <c r="I335">
        <v>0</v>
      </c>
      <c r="J335">
        <v>2000</v>
      </c>
      <c r="K335">
        <v>12</v>
      </c>
      <c r="L335">
        <v>300</v>
      </c>
      <c r="M335">
        <v>0.8</v>
      </c>
      <c r="N335" s="1" t="s">
        <v>879</v>
      </c>
    </row>
    <row r="336" spans="1:14" x14ac:dyDescent="0.2">
      <c r="A336" s="1" t="s">
        <v>46</v>
      </c>
      <c r="B336">
        <v>2</v>
      </c>
      <c r="C336" s="1" t="s">
        <v>1110</v>
      </c>
      <c r="D336" s="2">
        <v>45764</v>
      </c>
      <c r="E336" s="1" t="s">
        <v>1000</v>
      </c>
      <c r="F336" s="1" t="s">
        <v>49</v>
      </c>
      <c r="G336" s="1" t="s">
        <v>914</v>
      </c>
      <c r="H336" t="s">
        <v>76</v>
      </c>
      <c r="I336">
        <v>0</v>
      </c>
      <c r="J336">
        <v>2000</v>
      </c>
      <c r="K336">
        <v>11</v>
      </c>
      <c r="L336">
        <v>275</v>
      </c>
      <c r="M336">
        <v>1</v>
      </c>
      <c r="N336" s="1" t="s">
        <v>865</v>
      </c>
    </row>
    <row r="337" spans="1:14" x14ac:dyDescent="0.2">
      <c r="A337" s="1" t="s">
        <v>53</v>
      </c>
      <c r="B337">
        <v>1</v>
      </c>
      <c r="C337" s="1" t="s">
        <v>1110</v>
      </c>
      <c r="D337" s="2">
        <v>45764</v>
      </c>
      <c r="E337" s="1" t="s">
        <v>1000</v>
      </c>
      <c r="F337" s="1" t="s">
        <v>49</v>
      </c>
      <c r="G337" s="1" t="s">
        <v>914</v>
      </c>
      <c r="H337" t="s">
        <v>76</v>
      </c>
      <c r="I337">
        <v>0</v>
      </c>
      <c r="J337">
        <v>2000</v>
      </c>
      <c r="K337">
        <v>12</v>
      </c>
      <c r="L337">
        <v>300</v>
      </c>
      <c r="M337">
        <v>0.5</v>
      </c>
      <c r="N337" s="1" t="s">
        <v>956</v>
      </c>
    </row>
    <row r="338" spans="1:14" x14ac:dyDescent="0.2">
      <c r="A338" s="1" t="s">
        <v>53</v>
      </c>
      <c r="B338">
        <v>2</v>
      </c>
      <c r="C338" s="1" t="s">
        <v>1110</v>
      </c>
      <c r="D338" s="2">
        <v>45764</v>
      </c>
      <c r="E338" s="1" t="s">
        <v>1000</v>
      </c>
      <c r="F338" s="1" t="s">
        <v>49</v>
      </c>
      <c r="G338" s="1" t="s">
        <v>914</v>
      </c>
      <c r="H338" t="s">
        <v>76</v>
      </c>
      <c r="I338">
        <v>0</v>
      </c>
      <c r="J338">
        <v>2000</v>
      </c>
      <c r="K338">
        <v>12</v>
      </c>
      <c r="L338">
        <v>300</v>
      </c>
      <c r="M338">
        <v>0.8</v>
      </c>
      <c r="N338" s="1" t="s">
        <v>889</v>
      </c>
    </row>
    <row r="339" spans="1:14" x14ac:dyDescent="0.2">
      <c r="A339" s="1" t="s">
        <v>46</v>
      </c>
      <c r="B339">
        <v>1</v>
      </c>
      <c r="C339" s="1" t="s">
        <v>1110</v>
      </c>
      <c r="D339" s="2">
        <v>45765</v>
      </c>
      <c r="E339" s="1" t="s">
        <v>1000</v>
      </c>
      <c r="F339" s="1" t="s">
        <v>49</v>
      </c>
      <c r="G339" s="1" t="s">
        <v>914</v>
      </c>
      <c r="H339" t="s">
        <v>76</v>
      </c>
      <c r="I339">
        <v>0</v>
      </c>
      <c r="J339">
        <v>2000</v>
      </c>
      <c r="K339">
        <v>5</v>
      </c>
      <c r="L339">
        <v>125</v>
      </c>
      <c r="M339">
        <v>0.6</v>
      </c>
      <c r="N339" s="1" t="s">
        <v>879</v>
      </c>
    </row>
    <row r="340" spans="1:14" x14ac:dyDescent="0.2">
      <c r="A340" s="1" t="s">
        <v>46</v>
      </c>
      <c r="B340">
        <v>1</v>
      </c>
      <c r="C340" s="1" t="s">
        <v>1111</v>
      </c>
      <c r="D340" s="2">
        <v>45765</v>
      </c>
      <c r="E340" s="1" t="s">
        <v>1000</v>
      </c>
      <c r="F340" s="1" t="s">
        <v>49</v>
      </c>
      <c r="G340" s="1" t="s">
        <v>1112</v>
      </c>
      <c r="H340" t="s">
        <v>76</v>
      </c>
      <c r="I340">
        <v>0</v>
      </c>
      <c r="J340">
        <v>400</v>
      </c>
      <c r="K340">
        <v>4</v>
      </c>
      <c r="L340">
        <v>100</v>
      </c>
      <c r="M340">
        <v>0.4</v>
      </c>
      <c r="N340" s="1" t="s">
        <v>879</v>
      </c>
    </row>
    <row r="341" spans="1:14" x14ac:dyDescent="0.2">
      <c r="A341" s="1" t="s">
        <v>46</v>
      </c>
      <c r="B341">
        <v>2</v>
      </c>
      <c r="C341" s="1" t="s">
        <v>1111</v>
      </c>
      <c r="D341" s="2">
        <v>45765</v>
      </c>
      <c r="E341" s="1" t="s">
        <v>1000</v>
      </c>
      <c r="F341" s="1" t="s">
        <v>49</v>
      </c>
      <c r="G341" s="1" t="s">
        <v>1112</v>
      </c>
      <c r="H341" t="s">
        <v>76</v>
      </c>
      <c r="I341">
        <v>0</v>
      </c>
      <c r="J341">
        <v>400</v>
      </c>
      <c r="K341">
        <v>4</v>
      </c>
      <c r="L341">
        <v>100</v>
      </c>
      <c r="M341">
        <v>1</v>
      </c>
      <c r="N341" s="1" t="s">
        <v>865</v>
      </c>
    </row>
    <row r="342" spans="1:14" x14ac:dyDescent="0.2">
      <c r="A342" s="1" t="s">
        <v>46</v>
      </c>
      <c r="B342">
        <v>2</v>
      </c>
      <c r="C342" s="1" t="s">
        <v>1110</v>
      </c>
      <c r="D342" s="2">
        <v>45765</v>
      </c>
      <c r="E342" s="1" t="s">
        <v>1000</v>
      </c>
      <c r="F342" s="1" t="s">
        <v>49</v>
      </c>
      <c r="G342" s="1" t="s">
        <v>914</v>
      </c>
      <c r="H342" t="s">
        <v>76</v>
      </c>
      <c r="I342">
        <v>0</v>
      </c>
      <c r="J342">
        <v>2000</v>
      </c>
      <c r="K342">
        <v>5</v>
      </c>
      <c r="L342">
        <v>125</v>
      </c>
      <c r="M342">
        <v>0.6</v>
      </c>
      <c r="N342" s="1" t="s">
        <v>865</v>
      </c>
    </row>
    <row r="343" spans="1:14" x14ac:dyDescent="0.2">
      <c r="A343" s="1" t="s">
        <v>53</v>
      </c>
      <c r="B343">
        <v>2</v>
      </c>
      <c r="C343" s="1" t="s">
        <v>1113</v>
      </c>
      <c r="D343" s="2">
        <v>45765</v>
      </c>
      <c r="E343" s="1" t="s">
        <v>954</v>
      </c>
      <c r="F343" s="1" t="s">
        <v>1114</v>
      </c>
      <c r="G343" s="1" t="s">
        <v>1115</v>
      </c>
      <c r="H343" t="s">
        <v>134</v>
      </c>
      <c r="I343" t="s">
        <v>51</v>
      </c>
      <c r="J343">
        <v>250</v>
      </c>
      <c r="K343">
        <v>2</v>
      </c>
      <c r="L343">
        <v>50</v>
      </c>
      <c r="M343">
        <v>0.3</v>
      </c>
      <c r="N343" s="1" t="s">
        <v>889</v>
      </c>
    </row>
    <row r="344" spans="1:14" x14ac:dyDescent="0.2">
      <c r="A344" s="1" t="s">
        <v>53</v>
      </c>
      <c r="B344">
        <v>2</v>
      </c>
      <c r="C344" s="1" t="s">
        <v>1116</v>
      </c>
      <c r="D344" s="2">
        <v>45765</v>
      </c>
      <c r="E344" s="1" t="s">
        <v>954</v>
      </c>
      <c r="F344" s="1" t="s">
        <v>49</v>
      </c>
      <c r="G344" s="1" t="s">
        <v>1117</v>
      </c>
      <c r="H344" t="s">
        <v>134</v>
      </c>
      <c r="I344" t="s">
        <v>51</v>
      </c>
      <c r="J344">
        <v>150</v>
      </c>
      <c r="K344">
        <v>8</v>
      </c>
      <c r="L344">
        <v>190.9</v>
      </c>
      <c r="M344">
        <v>0.5</v>
      </c>
      <c r="N344" s="1" t="s">
        <v>889</v>
      </c>
    </row>
    <row r="345" spans="1:14" x14ac:dyDescent="0.2">
      <c r="A345" s="1" t="s">
        <v>46</v>
      </c>
      <c r="B345">
        <v>1</v>
      </c>
      <c r="C345" s="1" t="s">
        <v>1111</v>
      </c>
      <c r="D345" s="2">
        <v>45766</v>
      </c>
      <c r="E345" s="1" t="s">
        <v>1000</v>
      </c>
      <c r="F345" s="1" t="s">
        <v>49</v>
      </c>
      <c r="G345" s="1" t="s">
        <v>1112</v>
      </c>
      <c r="H345" t="s">
        <v>76</v>
      </c>
      <c r="I345">
        <v>0</v>
      </c>
      <c r="J345">
        <v>400</v>
      </c>
      <c r="K345">
        <v>7</v>
      </c>
      <c r="L345">
        <v>175</v>
      </c>
      <c r="M345">
        <v>0.1</v>
      </c>
      <c r="N345" s="1" t="s">
        <v>879</v>
      </c>
    </row>
    <row r="346" spans="1:14" x14ac:dyDescent="0.2">
      <c r="A346" s="1" t="s">
        <v>46</v>
      </c>
      <c r="B346">
        <v>2</v>
      </c>
      <c r="C346" s="1" t="s">
        <v>1113</v>
      </c>
      <c r="D346" s="2">
        <v>45766</v>
      </c>
      <c r="E346" s="1" t="s">
        <v>954</v>
      </c>
      <c r="F346" s="1" t="s">
        <v>1114</v>
      </c>
      <c r="G346" s="1" t="s">
        <v>1115</v>
      </c>
      <c r="H346" t="s">
        <v>134</v>
      </c>
      <c r="I346" t="s">
        <v>51</v>
      </c>
      <c r="J346">
        <v>250</v>
      </c>
      <c r="K346">
        <v>6</v>
      </c>
      <c r="L346">
        <v>150</v>
      </c>
      <c r="M346">
        <v>1.8</v>
      </c>
      <c r="N346" s="1" t="s">
        <v>865</v>
      </c>
    </row>
    <row r="347" spans="1:14" x14ac:dyDescent="0.2">
      <c r="A347" s="1" t="s">
        <v>53</v>
      </c>
      <c r="B347">
        <v>1</v>
      </c>
      <c r="C347" s="1" t="s">
        <v>1111</v>
      </c>
      <c r="D347" s="2">
        <v>45766</v>
      </c>
      <c r="E347" s="1" t="s">
        <v>1000</v>
      </c>
      <c r="F347" s="1" t="s">
        <v>49</v>
      </c>
      <c r="G347" s="1" t="s">
        <v>1112</v>
      </c>
      <c r="H347" t="s">
        <v>76</v>
      </c>
      <c r="I347">
        <v>0</v>
      </c>
      <c r="J347">
        <v>400</v>
      </c>
      <c r="K347">
        <v>1</v>
      </c>
      <c r="L347">
        <v>25</v>
      </c>
      <c r="M347">
        <v>0.1</v>
      </c>
      <c r="N347" s="1" t="s">
        <v>956</v>
      </c>
    </row>
    <row r="348" spans="1:14" x14ac:dyDescent="0.2">
      <c r="A348" s="1" t="s">
        <v>53</v>
      </c>
      <c r="B348">
        <v>1</v>
      </c>
      <c r="C348" s="1" t="s">
        <v>1118</v>
      </c>
      <c r="D348" s="2">
        <v>45766</v>
      </c>
      <c r="E348" s="1" t="s">
        <v>1000</v>
      </c>
      <c r="F348" s="1" t="s">
        <v>49</v>
      </c>
      <c r="G348" s="1" t="s">
        <v>1119</v>
      </c>
      <c r="H348" t="s">
        <v>76</v>
      </c>
      <c r="I348">
        <v>0</v>
      </c>
      <c r="J348">
        <v>200</v>
      </c>
      <c r="K348">
        <v>6</v>
      </c>
      <c r="L348">
        <v>150</v>
      </c>
      <c r="M348">
        <v>0.2</v>
      </c>
      <c r="N348" s="1" t="s">
        <v>956</v>
      </c>
    </row>
    <row r="349" spans="1:14" x14ac:dyDescent="0.2">
      <c r="A349" s="1" t="s">
        <v>53</v>
      </c>
      <c r="B349">
        <v>2</v>
      </c>
      <c r="C349" s="1" t="s">
        <v>1113</v>
      </c>
      <c r="D349" s="2">
        <v>45766</v>
      </c>
      <c r="E349" s="1" t="s">
        <v>954</v>
      </c>
      <c r="F349" s="1" t="s">
        <v>1114</v>
      </c>
      <c r="G349" s="1" t="s">
        <v>1115</v>
      </c>
      <c r="H349" t="s">
        <v>134</v>
      </c>
      <c r="I349" t="s">
        <v>51</v>
      </c>
      <c r="J349">
        <v>250</v>
      </c>
      <c r="K349">
        <v>3</v>
      </c>
      <c r="L349">
        <v>71.2</v>
      </c>
      <c r="M349">
        <v>0.3</v>
      </c>
      <c r="N349" s="1" t="s">
        <v>889</v>
      </c>
    </row>
    <row r="350" spans="1:14" x14ac:dyDescent="0.2">
      <c r="A350" s="1" t="s">
        <v>53</v>
      </c>
      <c r="B350">
        <v>2</v>
      </c>
      <c r="C350" s="1" t="s">
        <v>1118</v>
      </c>
      <c r="D350" s="2">
        <v>45766</v>
      </c>
      <c r="E350" s="1" t="s">
        <v>1000</v>
      </c>
      <c r="F350" s="1" t="s">
        <v>49</v>
      </c>
      <c r="G350" s="1" t="s">
        <v>1119</v>
      </c>
      <c r="H350" t="s">
        <v>76</v>
      </c>
      <c r="I350">
        <v>0</v>
      </c>
      <c r="J350">
        <v>200</v>
      </c>
      <c r="K350">
        <v>2</v>
      </c>
      <c r="L350">
        <v>50</v>
      </c>
      <c r="M350">
        <v>0.1</v>
      </c>
      <c r="N350" s="1" t="s">
        <v>889</v>
      </c>
    </row>
    <row r="351" spans="1:14" x14ac:dyDescent="0.2">
      <c r="A351" s="1" t="s">
        <v>46</v>
      </c>
      <c r="B351">
        <v>1</v>
      </c>
      <c r="C351" s="1" t="s">
        <v>1120</v>
      </c>
      <c r="D351" s="2">
        <v>45768</v>
      </c>
      <c r="E351" s="1" t="s">
        <v>1074</v>
      </c>
      <c r="F351" s="1" t="s">
        <v>49</v>
      </c>
      <c r="G351" s="1" t="s">
        <v>864</v>
      </c>
      <c r="H351">
        <v>5</v>
      </c>
      <c r="I351">
        <v>0</v>
      </c>
      <c r="J351">
        <v>250</v>
      </c>
      <c r="K351">
        <v>2</v>
      </c>
      <c r="L351">
        <v>50</v>
      </c>
      <c r="M351">
        <v>0.1</v>
      </c>
      <c r="N351" s="1" t="s">
        <v>956</v>
      </c>
    </row>
    <row r="352" spans="1:14" x14ac:dyDescent="0.2">
      <c r="A352" s="1" t="s">
        <v>46</v>
      </c>
      <c r="B352">
        <v>2</v>
      </c>
      <c r="C352" s="1" t="s">
        <v>1121</v>
      </c>
      <c r="D352" s="2">
        <v>45768</v>
      </c>
      <c r="E352" s="1" t="s">
        <v>582</v>
      </c>
      <c r="F352" s="1" t="s">
        <v>49</v>
      </c>
      <c r="G352" s="1" t="s">
        <v>1122</v>
      </c>
      <c r="H352">
        <v>5</v>
      </c>
      <c r="I352">
        <v>0</v>
      </c>
      <c r="J352">
        <v>100</v>
      </c>
      <c r="K352">
        <v>2</v>
      </c>
      <c r="L352">
        <v>50</v>
      </c>
      <c r="M352">
        <v>0.2</v>
      </c>
      <c r="N352" s="1" t="s">
        <v>889</v>
      </c>
    </row>
    <row r="353" spans="1:14" x14ac:dyDescent="0.2">
      <c r="A353" s="1" t="s">
        <v>53</v>
      </c>
      <c r="B353">
        <v>1</v>
      </c>
      <c r="C353" s="1" t="s">
        <v>1120</v>
      </c>
      <c r="D353" s="2">
        <v>45768</v>
      </c>
      <c r="E353" s="1" t="s">
        <v>1074</v>
      </c>
      <c r="F353" s="1" t="s">
        <v>49</v>
      </c>
      <c r="G353" s="1" t="s">
        <v>864</v>
      </c>
      <c r="H353">
        <v>5</v>
      </c>
      <c r="I353">
        <v>0</v>
      </c>
      <c r="J353">
        <v>250</v>
      </c>
      <c r="K353">
        <v>8</v>
      </c>
      <c r="L353">
        <v>200</v>
      </c>
      <c r="M353">
        <v>0.8</v>
      </c>
      <c r="N353" s="1" t="s">
        <v>865</v>
      </c>
    </row>
    <row r="354" spans="1:14" x14ac:dyDescent="0.2">
      <c r="A354" s="1" t="s">
        <v>53</v>
      </c>
      <c r="B354">
        <v>2</v>
      </c>
      <c r="C354" s="1" t="s">
        <v>1121</v>
      </c>
      <c r="D354" s="2">
        <v>45768</v>
      </c>
      <c r="E354" s="1" t="s">
        <v>582</v>
      </c>
      <c r="F354" s="1" t="s">
        <v>49</v>
      </c>
      <c r="G354" s="1" t="s">
        <v>1122</v>
      </c>
      <c r="H354">
        <v>5</v>
      </c>
      <c r="I354">
        <v>0</v>
      </c>
      <c r="J354">
        <v>100</v>
      </c>
      <c r="K354">
        <v>2</v>
      </c>
      <c r="L354">
        <v>50</v>
      </c>
      <c r="M354">
        <v>0.1</v>
      </c>
      <c r="N354" s="1" t="s">
        <v>865</v>
      </c>
    </row>
    <row r="355" spans="1:14" x14ac:dyDescent="0.2">
      <c r="A355" s="1" t="s">
        <v>53</v>
      </c>
      <c r="B355">
        <v>2</v>
      </c>
      <c r="C355" s="1" t="s">
        <v>1123</v>
      </c>
      <c r="D355" s="2">
        <v>45768</v>
      </c>
      <c r="E355" s="1" t="s">
        <v>863</v>
      </c>
      <c r="F355" s="1" t="s">
        <v>49</v>
      </c>
      <c r="G355" s="1" t="s">
        <v>936</v>
      </c>
      <c r="H355">
        <v>5</v>
      </c>
      <c r="I355">
        <v>0</v>
      </c>
      <c r="J355">
        <v>100</v>
      </c>
      <c r="K355">
        <v>4</v>
      </c>
      <c r="L355">
        <v>100</v>
      </c>
      <c r="M355">
        <v>0.2</v>
      </c>
      <c r="N355" s="1" t="s">
        <v>865</v>
      </c>
    </row>
    <row r="356" spans="1:14" x14ac:dyDescent="0.2">
      <c r="A356" s="1" t="s">
        <v>53</v>
      </c>
      <c r="B356">
        <v>2</v>
      </c>
      <c r="C356" s="1" t="s">
        <v>1124</v>
      </c>
      <c r="D356" s="2">
        <v>45768</v>
      </c>
      <c r="E356" s="1" t="s">
        <v>863</v>
      </c>
      <c r="F356" s="1" t="s">
        <v>49</v>
      </c>
      <c r="G356" s="1" t="s">
        <v>982</v>
      </c>
      <c r="H356">
        <v>5</v>
      </c>
      <c r="I356">
        <v>0</v>
      </c>
      <c r="J356">
        <v>100</v>
      </c>
      <c r="K356">
        <v>2</v>
      </c>
      <c r="L356">
        <v>50</v>
      </c>
      <c r="M356">
        <v>0.2</v>
      </c>
      <c r="N356" s="1" t="s">
        <v>865</v>
      </c>
    </row>
    <row r="357" spans="1:14" x14ac:dyDescent="0.2">
      <c r="A357" s="1" t="s">
        <v>46</v>
      </c>
      <c r="B357">
        <v>1</v>
      </c>
      <c r="C357" s="1" t="s">
        <v>1125</v>
      </c>
      <c r="D357" s="2">
        <v>45769</v>
      </c>
      <c r="E357" s="1" t="s">
        <v>863</v>
      </c>
      <c r="F357" s="1" t="s">
        <v>49</v>
      </c>
      <c r="G357" s="1" t="s">
        <v>867</v>
      </c>
      <c r="H357">
        <v>5</v>
      </c>
      <c r="I357">
        <v>0</v>
      </c>
      <c r="J357">
        <v>100</v>
      </c>
      <c r="K357">
        <v>4</v>
      </c>
      <c r="L357">
        <v>100</v>
      </c>
      <c r="M357">
        <v>0.2</v>
      </c>
      <c r="N357" s="1" t="s">
        <v>956</v>
      </c>
    </row>
    <row r="358" spans="1:14" x14ac:dyDescent="0.2">
      <c r="A358" s="1" t="s">
        <v>46</v>
      </c>
      <c r="B358">
        <v>1</v>
      </c>
      <c r="C358" s="1" t="s">
        <v>1126</v>
      </c>
      <c r="D358" s="2">
        <v>45769</v>
      </c>
      <c r="E358" s="1" t="s">
        <v>863</v>
      </c>
      <c r="F358" s="1" t="s">
        <v>49</v>
      </c>
      <c r="G358" s="1" t="s">
        <v>901</v>
      </c>
      <c r="H358">
        <v>5</v>
      </c>
      <c r="I358">
        <v>0</v>
      </c>
      <c r="J358">
        <v>100</v>
      </c>
      <c r="K358">
        <v>4</v>
      </c>
      <c r="L358">
        <v>100</v>
      </c>
      <c r="M358">
        <v>0.1</v>
      </c>
      <c r="N358" s="1" t="s">
        <v>956</v>
      </c>
    </row>
    <row r="359" spans="1:14" x14ac:dyDescent="0.2">
      <c r="A359" s="1" t="s">
        <v>46</v>
      </c>
      <c r="B359">
        <v>2</v>
      </c>
      <c r="C359" s="1" t="s">
        <v>1127</v>
      </c>
      <c r="D359" s="2">
        <v>45769</v>
      </c>
      <c r="E359" s="1" t="s">
        <v>863</v>
      </c>
      <c r="F359" s="1" t="s">
        <v>49</v>
      </c>
      <c r="G359" s="1" t="s">
        <v>1128</v>
      </c>
      <c r="H359">
        <v>5</v>
      </c>
      <c r="I359">
        <v>0</v>
      </c>
      <c r="J359">
        <v>100</v>
      </c>
      <c r="K359">
        <v>4</v>
      </c>
      <c r="L359">
        <v>100</v>
      </c>
      <c r="M359">
        <v>0.3</v>
      </c>
      <c r="N359" s="1" t="s">
        <v>889</v>
      </c>
    </row>
    <row r="360" spans="1:14" x14ac:dyDescent="0.2">
      <c r="A360" s="1" t="s">
        <v>46</v>
      </c>
      <c r="B360">
        <v>2</v>
      </c>
      <c r="C360" s="1" t="s">
        <v>1124</v>
      </c>
      <c r="D360" s="2">
        <v>45769</v>
      </c>
      <c r="E360" s="1" t="s">
        <v>863</v>
      </c>
      <c r="F360" s="1" t="s">
        <v>49</v>
      </c>
      <c r="G360" s="1" t="s">
        <v>982</v>
      </c>
      <c r="H360">
        <v>5</v>
      </c>
      <c r="I360">
        <v>0</v>
      </c>
      <c r="J360">
        <v>100</v>
      </c>
      <c r="K360">
        <v>2</v>
      </c>
      <c r="L360">
        <v>50</v>
      </c>
      <c r="M360">
        <v>0.2</v>
      </c>
      <c r="N360" s="1" t="s">
        <v>889</v>
      </c>
    </row>
    <row r="361" spans="1:14" x14ac:dyDescent="0.2">
      <c r="A361" s="1" t="s">
        <v>46</v>
      </c>
      <c r="B361">
        <v>2</v>
      </c>
      <c r="C361" s="1" t="s">
        <v>1129</v>
      </c>
      <c r="D361" s="2">
        <v>45769</v>
      </c>
      <c r="E361" s="1" t="s">
        <v>863</v>
      </c>
      <c r="F361" s="1" t="s">
        <v>49</v>
      </c>
      <c r="G361" s="1" t="s">
        <v>942</v>
      </c>
      <c r="H361">
        <v>5</v>
      </c>
      <c r="I361">
        <v>0</v>
      </c>
      <c r="J361">
        <v>100</v>
      </c>
      <c r="K361">
        <v>4</v>
      </c>
      <c r="L361">
        <v>100</v>
      </c>
      <c r="M361">
        <v>0.2</v>
      </c>
      <c r="N361" s="1" t="s">
        <v>889</v>
      </c>
    </row>
    <row r="362" spans="1:14" x14ac:dyDescent="0.2">
      <c r="A362" s="1" t="s">
        <v>53</v>
      </c>
      <c r="B362">
        <v>1</v>
      </c>
      <c r="C362" s="1" t="s">
        <v>1130</v>
      </c>
      <c r="D362" s="2">
        <v>45769</v>
      </c>
      <c r="E362" s="1" t="s">
        <v>582</v>
      </c>
      <c r="F362" s="1" t="s">
        <v>49</v>
      </c>
      <c r="G362" s="1" t="s">
        <v>1131</v>
      </c>
      <c r="H362">
        <v>5</v>
      </c>
      <c r="I362">
        <v>0</v>
      </c>
      <c r="J362">
        <v>150</v>
      </c>
      <c r="K362">
        <v>4</v>
      </c>
      <c r="L362">
        <v>100</v>
      </c>
      <c r="M362">
        <v>0.8</v>
      </c>
      <c r="N362" s="1" t="s">
        <v>879</v>
      </c>
    </row>
    <row r="363" spans="1:14" x14ac:dyDescent="0.2">
      <c r="A363" s="1" t="s">
        <v>53</v>
      </c>
      <c r="B363">
        <v>2</v>
      </c>
      <c r="C363" s="1" t="s">
        <v>1132</v>
      </c>
      <c r="D363" s="2">
        <v>45769</v>
      </c>
      <c r="E363" s="1" t="s">
        <v>656</v>
      </c>
      <c r="F363" s="1" t="s">
        <v>49</v>
      </c>
      <c r="G363" s="1" t="s">
        <v>926</v>
      </c>
      <c r="H363">
        <v>5.5</v>
      </c>
      <c r="I363">
        <v>0</v>
      </c>
      <c r="J363">
        <v>100</v>
      </c>
      <c r="K363">
        <v>4</v>
      </c>
      <c r="L363">
        <v>100</v>
      </c>
      <c r="M363">
        <v>0.6</v>
      </c>
      <c r="N363" s="1" t="s">
        <v>865</v>
      </c>
    </row>
    <row r="364" spans="1:14" x14ac:dyDescent="0.2">
      <c r="A364" s="1" t="s">
        <v>53</v>
      </c>
      <c r="B364">
        <v>2</v>
      </c>
      <c r="C364" s="1" t="s">
        <v>1133</v>
      </c>
      <c r="D364" s="2">
        <v>45769</v>
      </c>
      <c r="E364" s="1" t="s">
        <v>863</v>
      </c>
      <c r="F364" s="1" t="s">
        <v>49</v>
      </c>
      <c r="G364" s="1" t="s">
        <v>892</v>
      </c>
      <c r="H364">
        <v>5</v>
      </c>
      <c r="I364">
        <v>0</v>
      </c>
      <c r="J364">
        <v>100</v>
      </c>
      <c r="K364">
        <v>4</v>
      </c>
      <c r="L364">
        <v>100</v>
      </c>
      <c r="M364">
        <v>0.4</v>
      </c>
      <c r="N364" s="1" t="s">
        <v>865</v>
      </c>
    </row>
    <row r="365" spans="1:14" x14ac:dyDescent="0.2">
      <c r="A365" s="1" t="s">
        <v>46</v>
      </c>
      <c r="B365">
        <v>1</v>
      </c>
      <c r="C365" s="1" t="s">
        <v>1134</v>
      </c>
      <c r="D365" s="2">
        <v>45770</v>
      </c>
      <c r="E365" s="1" t="s">
        <v>582</v>
      </c>
      <c r="F365" s="1" t="s">
        <v>49</v>
      </c>
      <c r="G365" s="1" t="s">
        <v>998</v>
      </c>
      <c r="H365">
        <v>5</v>
      </c>
      <c r="I365">
        <v>0</v>
      </c>
      <c r="J365">
        <v>150</v>
      </c>
      <c r="K365">
        <v>2</v>
      </c>
      <c r="L365">
        <v>50</v>
      </c>
      <c r="M365">
        <v>0.1</v>
      </c>
      <c r="N365" s="1" t="s">
        <v>956</v>
      </c>
    </row>
    <row r="366" spans="1:14" x14ac:dyDescent="0.2">
      <c r="A366" s="1" t="s">
        <v>46</v>
      </c>
      <c r="B366">
        <v>1</v>
      </c>
      <c r="C366" s="1" t="s">
        <v>1065</v>
      </c>
      <c r="D366" s="2">
        <v>45770</v>
      </c>
      <c r="E366" s="1" t="s">
        <v>910</v>
      </c>
      <c r="F366" s="1" t="s">
        <v>49</v>
      </c>
      <c r="G366" s="1" t="s">
        <v>929</v>
      </c>
      <c r="H366">
        <v>5</v>
      </c>
      <c r="I366">
        <v>0</v>
      </c>
      <c r="J366">
        <v>500</v>
      </c>
      <c r="K366">
        <v>2</v>
      </c>
      <c r="L366">
        <v>50</v>
      </c>
      <c r="M366">
        <v>0.1</v>
      </c>
      <c r="N366" s="1" t="s">
        <v>956</v>
      </c>
    </row>
    <row r="367" spans="1:14" x14ac:dyDescent="0.2">
      <c r="A367" s="1" t="s">
        <v>46</v>
      </c>
      <c r="B367">
        <v>1</v>
      </c>
      <c r="C367" s="1" t="s">
        <v>1135</v>
      </c>
      <c r="D367" s="2">
        <v>45770</v>
      </c>
      <c r="E367" s="1" t="s">
        <v>582</v>
      </c>
      <c r="F367" s="1" t="s">
        <v>49</v>
      </c>
      <c r="G367" s="1" t="s">
        <v>1016</v>
      </c>
      <c r="H367">
        <v>5</v>
      </c>
      <c r="I367">
        <v>0</v>
      </c>
      <c r="J367">
        <v>100</v>
      </c>
      <c r="K367">
        <v>1</v>
      </c>
      <c r="L367">
        <v>25</v>
      </c>
      <c r="M367">
        <v>0.2</v>
      </c>
      <c r="N367" s="1" t="s">
        <v>956</v>
      </c>
    </row>
    <row r="368" spans="1:14" x14ac:dyDescent="0.2">
      <c r="A368" s="1" t="s">
        <v>46</v>
      </c>
      <c r="B368">
        <v>2</v>
      </c>
      <c r="C368" s="1" t="s">
        <v>1136</v>
      </c>
      <c r="D368" s="2">
        <v>45770</v>
      </c>
      <c r="E368" s="1" t="s">
        <v>582</v>
      </c>
      <c r="F368" s="1" t="s">
        <v>49</v>
      </c>
      <c r="G368" s="1" t="s">
        <v>1011</v>
      </c>
      <c r="H368">
        <v>5</v>
      </c>
      <c r="I368">
        <v>0</v>
      </c>
      <c r="J368">
        <v>250</v>
      </c>
      <c r="K368">
        <v>9</v>
      </c>
      <c r="L368">
        <v>225</v>
      </c>
      <c r="M368">
        <v>0.3</v>
      </c>
      <c r="N368" s="1" t="s">
        <v>889</v>
      </c>
    </row>
    <row r="369" spans="1:14" x14ac:dyDescent="0.2">
      <c r="A369" s="1" t="s">
        <v>53</v>
      </c>
      <c r="B369">
        <v>1</v>
      </c>
      <c r="C369" s="1" t="s">
        <v>1135</v>
      </c>
      <c r="D369" s="2">
        <v>45770</v>
      </c>
      <c r="E369" s="1" t="s">
        <v>582</v>
      </c>
      <c r="F369" s="1" t="s">
        <v>49</v>
      </c>
      <c r="G369" s="1" t="s">
        <v>1016</v>
      </c>
      <c r="H369">
        <v>5</v>
      </c>
      <c r="I369">
        <v>0</v>
      </c>
      <c r="J369">
        <v>100</v>
      </c>
      <c r="K369">
        <v>3</v>
      </c>
      <c r="L369">
        <v>80</v>
      </c>
      <c r="M369">
        <v>0.4</v>
      </c>
      <c r="N369" s="1" t="s">
        <v>879</v>
      </c>
    </row>
    <row r="370" spans="1:14" x14ac:dyDescent="0.2">
      <c r="A370" s="1" t="s">
        <v>53</v>
      </c>
      <c r="B370">
        <v>1</v>
      </c>
      <c r="C370" s="1" t="s">
        <v>408</v>
      </c>
      <c r="D370" s="2">
        <v>45770</v>
      </c>
      <c r="E370" s="1" t="s">
        <v>1137</v>
      </c>
      <c r="F370" s="1" t="s">
        <v>49</v>
      </c>
      <c r="G370" s="1" t="s">
        <v>921</v>
      </c>
      <c r="H370">
        <v>5</v>
      </c>
      <c r="I370">
        <v>0</v>
      </c>
      <c r="J370">
        <v>150</v>
      </c>
      <c r="K370">
        <v>5</v>
      </c>
      <c r="L370">
        <v>125</v>
      </c>
      <c r="M370">
        <v>0.7</v>
      </c>
      <c r="N370" s="1" t="s">
        <v>879</v>
      </c>
    </row>
    <row r="371" spans="1:14" x14ac:dyDescent="0.2">
      <c r="A371" s="1" t="s">
        <v>53</v>
      </c>
      <c r="B371">
        <v>2</v>
      </c>
      <c r="C371" s="1" t="s">
        <v>1136</v>
      </c>
      <c r="D371" s="2">
        <v>45770</v>
      </c>
      <c r="E371" s="1" t="s">
        <v>582</v>
      </c>
      <c r="F371" s="1" t="s">
        <v>49</v>
      </c>
      <c r="G371" s="1" t="s">
        <v>1011</v>
      </c>
      <c r="H371">
        <v>5</v>
      </c>
      <c r="I371">
        <v>0</v>
      </c>
      <c r="J371">
        <v>250</v>
      </c>
      <c r="K371">
        <v>1</v>
      </c>
      <c r="L371">
        <v>25</v>
      </c>
      <c r="M371">
        <v>0.1</v>
      </c>
      <c r="N371" s="1" t="s">
        <v>865</v>
      </c>
    </row>
    <row r="372" spans="1:14" x14ac:dyDescent="0.2">
      <c r="A372" s="1" t="s">
        <v>53</v>
      </c>
      <c r="B372">
        <v>2</v>
      </c>
      <c r="C372" s="1" t="s">
        <v>1138</v>
      </c>
      <c r="D372" s="2">
        <v>45770</v>
      </c>
      <c r="E372" s="1" t="s">
        <v>1137</v>
      </c>
      <c r="F372" s="1" t="s">
        <v>49</v>
      </c>
      <c r="G372" s="1" t="s">
        <v>1031</v>
      </c>
      <c r="H372">
        <v>5</v>
      </c>
      <c r="I372">
        <v>0</v>
      </c>
      <c r="J372">
        <v>200</v>
      </c>
      <c r="K372">
        <v>1</v>
      </c>
      <c r="L372">
        <v>25</v>
      </c>
      <c r="M372">
        <v>0.6</v>
      </c>
      <c r="N372" s="1" t="s">
        <v>865</v>
      </c>
    </row>
    <row r="373" spans="1:14" x14ac:dyDescent="0.2">
      <c r="A373" s="1" t="s">
        <v>53</v>
      </c>
      <c r="B373">
        <v>2</v>
      </c>
      <c r="C373" s="1" t="s">
        <v>1139</v>
      </c>
      <c r="D373" s="2">
        <v>45770</v>
      </c>
      <c r="E373" s="1" t="s">
        <v>1137</v>
      </c>
      <c r="F373" s="1" t="s">
        <v>49</v>
      </c>
      <c r="G373" s="1" t="s">
        <v>1109</v>
      </c>
      <c r="H373">
        <v>5</v>
      </c>
      <c r="I373">
        <v>0</v>
      </c>
      <c r="J373">
        <v>150</v>
      </c>
      <c r="K373">
        <v>7</v>
      </c>
      <c r="L373">
        <v>163</v>
      </c>
      <c r="M373">
        <v>1</v>
      </c>
      <c r="N373" s="1" t="s">
        <v>865</v>
      </c>
    </row>
    <row r="374" spans="1:14" x14ac:dyDescent="0.2">
      <c r="A374" s="1" t="s">
        <v>46</v>
      </c>
      <c r="B374">
        <v>1</v>
      </c>
      <c r="C374" s="1" t="s">
        <v>1140</v>
      </c>
      <c r="D374" s="2">
        <v>45771</v>
      </c>
      <c r="E374" s="1" t="s">
        <v>582</v>
      </c>
      <c r="F374" s="1" t="s">
        <v>49</v>
      </c>
      <c r="G374" s="1" t="s">
        <v>894</v>
      </c>
      <c r="H374">
        <v>5</v>
      </c>
      <c r="I374">
        <v>0</v>
      </c>
      <c r="J374">
        <v>200</v>
      </c>
      <c r="K374">
        <v>5</v>
      </c>
      <c r="L374">
        <v>125</v>
      </c>
      <c r="M374">
        <v>0.1</v>
      </c>
      <c r="N374" s="1" t="s">
        <v>956</v>
      </c>
    </row>
    <row r="375" spans="1:14" x14ac:dyDescent="0.2">
      <c r="A375" s="1" t="s">
        <v>46</v>
      </c>
      <c r="B375">
        <v>1</v>
      </c>
      <c r="C375" s="1" t="s">
        <v>408</v>
      </c>
      <c r="D375" s="2">
        <v>45771</v>
      </c>
      <c r="E375" s="1" t="s">
        <v>1137</v>
      </c>
      <c r="F375" s="1" t="s">
        <v>49</v>
      </c>
      <c r="G375" s="1" t="s">
        <v>921</v>
      </c>
      <c r="H375">
        <v>5</v>
      </c>
      <c r="I375">
        <v>0</v>
      </c>
      <c r="J375">
        <v>150</v>
      </c>
      <c r="K375">
        <v>2</v>
      </c>
      <c r="L375">
        <v>43.6</v>
      </c>
      <c r="M375">
        <v>0.2</v>
      </c>
      <c r="N375" s="1" t="s">
        <v>956</v>
      </c>
    </row>
    <row r="376" spans="1:14" x14ac:dyDescent="0.2">
      <c r="A376" s="1" t="s">
        <v>46</v>
      </c>
      <c r="B376">
        <v>2</v>
      </c>
      <c r="C376" s="1" t="s">
        <v>1141</v>
      </c>
      <c r="D376" s="2">
        <v>45771</v>
      </c>
      <c r="E376" s="1" t="s">
        <v>1142</v>
      </c>
      <c r="F376" s="1" t="s">
        <v>49</v>
      </c>
      <c r="G376" s="1" t="s">
        <v>1096</v>
      </c>
      <c r="H376">
        <v>5</v>
      </c>
      <c r="I376">
        <v>0</v>
      </c>
      <c r="J376">
        <v>50</v>
      </c>
      <c r="K376">
        <v>2</v>
      </c>
      <c r="L376">
        <v>50</v>
      </c>
      <c r="M376">
        <v>0.1</v>
      </c>
      <c r="N376" s="1" t="s">
        <v>889</v>
      </c>
    </row>
    <row r="377" spans="1:14" x14ac:dyDescent="0.2">
      <c r="A377" s="1" t="s">
        <v>46</v>
      </c>
      <c r="B377">
        <v>2</v>
      </c>
      <c r="C377" s="1" t="s">
        <v>407</v>
      </c>
      <c r="D377" s="2">
        <v>45771</v>
      </c>
      <c r="E377" s="1" t="s">
        <v>907</v>
      </c>
      <c r="F377" s="1" t="s">
        <v>49</v>
      </c>
      <c r="G377" s="1" t="s">
        <v>1143</v>
      </c>
      <c r="H377" t="s">
        <v>93</v>
      </c>
      <c r="I377">
        <v>0</v>
      </c>
      <c r="J377">
        <v>600</v>
      </c>
      <c r="K377">
        <v>7</v>
      </c>
      <c r="L377">
        <v>210</v>
      </c>
      <c r="M377">
        <v>0.3</v>
      </c>
      <c r="N377" s="1" t="s">
        <v>889</v>
      </c>
    </row>
    <row r="378" spans="1:14" x14ac:dyDescent="0.2">
      <c r="A378" s="1" t="s">
        <v>53</v>
      </c>
      <c r="B378">
        <v>1</v>
      </c>
      <c r="C378" s="1" t="s">
        <v>1140</v>
      </c>
      <c r="D378" s="2">
        <v>45771</v>
      </c>
      <c r="E378" s="1" t="s">
        <v>582</v>
      </c>
      <c r="F378" s="1" t="s">
        <v>49</v>
      </c>
      <c r="G378" s="1" t="s">
        <v>894</v>
      </c>
      <c r="H378">
        <v>5</v>
      </c>
      <c r="I378">
        <v>0</v>
      </c>
      <c r="J378">
        <v>200</v>
      </c>
      <c r="K378">
        <v>3</v>
      </c>
      <c r="L378">
        <v>75</v>
      </c>
      <c r="M378">
        <v>0.4</v>
      </c>
      <c r="N378" s="1" t="s">
        <v>879</v>
      </c>
    </row>
    <row r="379" spans="1:14" x14ac:dyDescent="0.2">
      <c r="A379" s="1" t="s">
        <v>53</v>
      </c>
      <c r="B379">
        <v>1</v>
      </c>
      <c r="C379" s="1" t="s">
        <v>1144</v>
      </c>
      <c r="D379" s="2">
        <v>45771</v>
      </c>
      <c r="E379" s="1" t="s">
        <v>51</v>
      </c>
      <c r="F379" s="1" t="s">
        <v>51</v>
      </c>
      <c r="G379" s="1" t="s">
        <v>51</v>
      </c>
      <c r="H379" t="s">
        <v>51</v>
      </c>
      <c r="I379" t="s">
        <v>51</v>
      </c>
      <c r="J379" t="s">
        <v>51</v>
      </c>
      <c r="K379">
        <v>3</v>
      </c>
      <c r="L379">
        <v>75</v>
      </c>
      <c r="M379">
        <v>1</v>
      </c>
      <c r="N379" s="1" t="s">
        <v>879</v>
      </c>
    </row>
    <row r="380" spans="1:14" x14ac:dyDescent="0.2">
      <c r="A380" s="1" t="s">
        <v>53</v>
      </c>
      <c r="B380">
        <v>2</v>
      </c>
      <c r="C380" s="1" t="s">
        <v>407</v>
      </c>
      <c r="D380" s="2">
        <v>45771</v>
      </c>
      <c r="E380" s="1" t="s">
        <v>907</v>
      </c>
      <c r="F380" s="1" t="s">
        <v>49</v>
      </c>
      <c r="G380" s="1" t="s">
        <v>1143</v>
      </c>
      <c r="H380" t="s">
        <v>93</v>
      </c>
      <c r="I380">
        <v>0</v>
      </c>
      <c r="J380">
        <v>600</v>
      </c>
      <c r="K380">
        <v>9</v>
      </c>
      <c r="L380">
        <v>270</v>
      </c>
      <c r="M380">
        <v>0.8</v>
      </c>
      <c r="N380" s="1" t="s">
        <v>865</v>
      </c>
    </row>
    <row r="381" spans="1:14" x14ac:dyDescent="0.2">
      <c r="A381" s="1" t="s">
        <v>46</v>
      </c>
      <c r="B381">
        <v>1</v>
      </c>
      <c r="C381" s="1" t="s">
        <v>1138</v>
      </c>
      <c r="D381" s="2">
        <v>45772</v>
      </c>
      <c r="E381" s="1" t="s">
        <v>1137</v>
      </c>
      <c r="F381" s="1" t="s">
        <v>49</v>
      </c>
      <c r="G381" s="1" t="s">
        <v>1031</v>
      </c>
      <c r="H381">
        <v>5</v>
      </c>
      <c r="I381">
        <v>0</v>
      </c>
      <c r="J381">
        <v>200</v>
      </c>
      <c r="K381">
        <v>4</v>
      </c>
      <c r="L381">
        <v>98.5</v>
      </c>
      <c r="M381">
        <v>0.2</v>
      </c>
      <c r="N381" s="1" t="s">
        <v>956</v>
      </c>
    </row>
    <row r="382" spans="1:14" x14ac:dyDescent="0.2">
      <c r="A382" s="1" t="s">
        <v>46</v>
      </c>
      <c r="B382">
        <v>1</v>
      </c>
      <c r="C382" s="1" t="s">
        <v>1145</v>
      </c>
      <c r="D382" s="2">
        <v>45772</v>
      </c>
      <c r="E382" s="1" t="s">
        <v>1146</v>
      </c>
      <c r="F382" s="1" t="s">
        <v>49</v>
      </c>
      <c r="G382" s="1" t="s">
        <v>864</v>
      </c>
      <c r="H382">
        <v>5</v>
      </c>
      <c r="I382">
        <v>0</v>
      </c>
      <c r="J382">
        <v>250</v>
      </c>
      <c r="K382">
        <v>4</v>
      </c>
      <c r="L382">
        <v>100</v>
      </c>
      <c r="M382">
        <v>0.1</v>
      </c>
      <c r="N382" s="1" t="s">
        <v>956</v>
      </c>
    </row>
    <row r="383" spans="1:14" x14ac:dyDescent="0.2">
      <c r="A383" s="1" t="s">
        <v>46</v>
      </c>
      <c r="B383">
        <v>2</v>
      </c>
      <c r="C383" s="1" t="s">
        <v>407</v>
      </c>
      <c r="D383" s="2">
        <v>45772</v>
      </c>
      <c r="E383" s="1" t="s">
        <v>907</v>
      </c>
      <c r="F383" s="1" t="s">
        <v>49</v>
      </c>
      <c r="G383" s="1" t="s">
        <v>1143</v>
      </c>
      <c r="H383" t="s">
        <v>93</v>
      </c>
      <c r="I383">
        <v>0</v>
      </c>
      <c r="J383">
        <v>600</v>
      </c>
      <c r="K383">
        <v>5</v>
      </c>
      <c r="L383">
        <v>143.6</v>
      </c>
      <c r="M383">
        <v>0.2</v>
      </c>
      <c r="N383" s="1" t="s">
        <v>889</v>
      </c>
    </row>
    <row r="384" spans="1:14" x14ac:dyDescent="0.2">
      <c r="A384" s="1" t="s">
        <v>46</v>
      </c>
      <c r="B384">
        <v>2</v>
      </c>
      <c r="C384" s="1" t="s">
        <v>415</v>
      </c>
      <c r="D384" s="2">
        <v>45772</v>
      </c>
      <c r="E384" s="1" t="s">
        <v>877</v>
      </c>
      <c r="F384" s="1" t="s">
        <v>49</v>
      </c>
      <c r="G384" s="1" t="s">
        <v>946</v>
      </c>
      <c r="H384" t="s">
        <v>134</v>
      </c>
      <c r="I384">
        <v>0</v>
      </c>
      <c r="J384">
        <v>200</v>
      </c>
      <c r="K384">
        <v>6</v>
      </c>
      <c r="L384">
        <v>138.19999999999999</v>
      </c>
      <c r="M384">
        <v>0.4</v>
      </c>
      <c r="N384" s="1" t="s">
        <v>889</v>
      </c>
    </row>
    <row r="385" spans="1:14" x14ac:dyDescent="0.2">
      <c r="A385" s="1" t="s">
        <v>53</v>
      </c>
      <c r="B385">
        <v>1</v>
      </c>
      <c r="C385" s="1" t="s">
        <v>1145</v>
      </c>
      <c r="D385" s="2">
        <v>45772</v>
      </c>
      <c r="E385" s="1" t="s">
        <v>1146</v>
      </c>
      <c r="F385" s="1" t="s">
        <v>49</v>
      </c>
      <c r="G385" s="1" t="s">
        <v>864</v>
      </c>
      <c r="H385">
        <v>5</v>
      </c>
      <c r="I385">
        <v>0</v>
      </c>
      <c r="J385">
        <v>250</v>
      </c>
      <c r="K385">
        <v>6</v>
      </c>
      <c r="L385">
        <v>150</v>
      </c>
      <c r="M385">
        <v>0.6</v>
      </c>
      <c r="N385" s="1" t="s">
        <v>879</v>
      </c>
    </row>
    <row r="386" spans="1:14" x14ac:dyDescent="0.2">
      <c r="A386" s="1" t="s">
        <v>53</v>
      </c>
      <c r="B386">
        <v>1</v>
      </c>
      <c r="C386" s="1" t="s">
        <v>415</v>
      </c>
      <c r="D386" s="2">
        <v>45772</v>
      </c>
      <c r="E386" s="1" t="s">
        <v>877</v>
      </c>
      <c r="F386" s="1" t="s">
        <v>49</v>
      </c>
      <c r="G386" s="1" t="s">
        <v>946</v>
      </c>
      <c r="H386" t="s">
        <v>134</v>
      </c>
      <c r="I386">
        <v>0</v>
      </c>
      <c r="J386">
        <v>200</v>
      </c>
      <c r="K386">
        <v>3</v>
      </c>
      <c r="L386">
        <v>75</v>
      </c>
      <c r="M386">
        <v>0.3</v>
      </c>
      <c r="N386" s="1" t="s">
        <v>879</v>
      </c>
    </row>
    <row r="387" spans="1:14" x14ac:dyDescent="0.2">
      <c r="A387" s="1" t="s">
        <v>53</v>
      </c>
      <c r="B387">
        <v>2</v>
      </c>
      <c r="C387" s="1" t="s">
        <v>1145</v>
      </c>
      <c r="D387" s="2">
        <v>45772</v>
      </c>
      <c r="E387" s="1" t="s">
        <v>1146</v>
      </c>
      <c r="F387" s="1" t="s">
        <v>49</v>
      </c>
      <c r="G387" s="1" t="s">
        <v>864</v>
      </c>
      <c r="H387">
        <v>5</v>
      </c>
      <c r="I387">
        <v>0</v>
      </c>
      <c r="J387">
        <v>250</v>
      </c>
      <c r="K387">
        <v>5</v>
      </c>
      <c r="L387">
        <v>125</v>
      </c>
      <c r="M387">
        <v>0.8</v>
      </c>
      <c r="N387" s="1" t="s">
        <v>865</v>
      </c>
    </row>
    <row r="388" spans="1:14" x14ac:dyDescent="0.2">
      <c r="A388" s="1" t="s">
        <v>53</v>
      </c>
      <c r="B388">
        <v>2</v>
      </c>
      <c r="C388" s="1" t="s">
        <v>415</v>
      </c>
      <c r="D388" s="2">
        <v>45772</v>
      </c>
      <c r="E388" s="1" t="s">
        <v>877</v>
      </c>
      <c r="F388" s="1" t="s">
        <v>49</v>
      </c>
      <c r="G388" s="1" t="s">
        <v>946</v>
      </c>
      <c r="H388" t="s">
        <v>134</v>
      </c>
      <c r="I388">
        <v>0</v>
      </c>
      <c r="J388">
        <v>200</v>
      </c>
      <c r="K388">
        <v>3</v>
      </c>
      <c r="L388">
        <v>75</v>
      </c>
      <c r="M388">
        <v>0.2</v>
      </c>
      <c r="N388" s="1" t="s">
        <v>865</v>
      </c>
    </row>
    <row r="389" spans="1:14" x14ac:dyDescent="0.2">
      <c r="A389" s="1" t="s">
        <v>46</v>
      </c>
      <c r="B389">
        <v>1</v>
      </c>
      <c r="C389" s="1" t="s">
        <v>415</v>
      </c>
      <c r="D389" s="2">
        <v>45773</v>
      </c>
      <c r="E389" s="1" t="s">
        <v>877</v>
      </c>
      <c r="F389" s="1" t="s">
        <v>49</v>
      </c>
      <c r="G389" s="1" t="s">
        <v>946</v>
      </c>
      <c r="H389" t="s">
        <v>134</v>
      </c>
      <c r="I389">
        <v>0</v>
      </c>
      <c r="J389">
        <v>200</v>
      </c>
      <c r="K389">
        <v>2</v>
      </c>
      <c r="L389">
        <v>53</v>
      </c>
      <c r="M389">
        <v>0.1</v>
      </c>
      <c r="N389" s="1" t="s">
        <v>956</v>
      </c>
    </row>
    <row r="390" spans="1:14" x14ac:dyDescent="0.2">
      <c r="A390" s="1" t="s">
        <v>46</v>
      </c>
      <c r="B390">
        <v>1</v>
      </c>
      <c r="C390" s="1" t="s">
        <v>1147</v>
      </c>
      <c r="D390" s="2">
        <v>45773</v>
      </c>
      <c r="E390" s="1" t="s">
        <v>1137</v>
      </c>
      <c r="F390" s="1" t="s">
        <v>49</v>
      </c>
      <c r="G390" s="1" t="s">
        <v>1046</v>
      </c>
      <c r="H390">
        <v>5</v>
      </c>
      <c r="I390">
        <v>0</v>
      </c>
      <c r="J390">
        <v>50</v>
      </c>
      <c r="K390">
        <v>2</v>
      </c>
      <c r="L390">
        <v>50</v>
      </c>
      <c r="M390">
        <v>0.2</v>
      </c>
      <c r="N390" s="1" t="s">
        <v>956</v>
      </c>
    </row>
    <row r="391" spans="1:14" x14ac:dyDescent="0.2">
      <c r="A391" s="1" t="s">
        <v>46</v>
      </c>
      <c r="B391">
        <v>1</v>
      </c>
      <c r="C391" s="1" t="s">
        <v>1145</v>
      </c>
      <c r="D391" s="2">
        <v>45773</v>
      </c>
      <c r="E391" s="1" t="s">
        <v>1146</v>
      </c>
      <c r="F391" s="1" t="s">
        <v>49</v>
      </c>
      <c r="G391" s="1" t="s">
        <v>864</v>
      </c>
      <c r="H391">
        <v>5</v>
      </c>
      <c r="I391">
        <v>0</v>
      </c>
      <c r="J391">
        <v>250</v>
      </c>
      <c r="K391">
        <v>2</v>
      </c>
      <c r="L391">
        <v>50</v>
      </c>
      <c r="M391">
        <v>0.1</v>
      </c>
      <c r="N391" s="1" t="s">
        <v>956</v>
      </c>
    </row>
    <row r="392" spans="1:14" x14ac:dyDescent="0.2">
      <c r="A392" s="1" t="s">
        <v>46</v>
      </c>
      <c r="B392">
        <v>2</v>
      </c>
      <c r="C392" s="1" t="s">
        <v>1145</v>
      </c>
      <c r="D392" s="2">
        <v>45773</v>
      </c>
      <c r="E392" s="1" t="s">
        <v>1146</v>
      </c>
      <c r="F392" s="1" t="s">
        <v>49</v>
      </c>
      <c r="G392" s="1" t="s">
        <v>864</v>
      </c>
      <c r="H392">
        <v>5</v>
      </c>
      <c r="I392">
        <v>0</v>
      </c>
      <c r="J392">
        <v>250</v>
      </c>
      <c r="K392">
        <v>3</v>
      </c>
      <c r="L392">
        <v>75</v>
      </c>
      <c r="M392">
        <v>0.3</v>
      </c>
      <c r="N392" s="1" t="s">
        <v>865</v>
      </c>
    </row>
    <row r="393" spans="1:14" x14ac:dyDescent="0.2">
      <c r="A393" s="1" t="s">
        <v>46</v>
      </c>
      <c r="B393">
        <v>2</v>
      </c>
      <c r="C393" s="1" t="s">
        <v>1147</v>
      </c>
      <c r="D393" s="2">
        <v>45773</v>
      </c>
      <c r="E393" s="1" t="s">
        <v>1137</v>
      </c>
      <c r="F393" s="1" t="s">
        <v>49</v>
      </c>
      <c r="G393" s="1" t="s">
        <v>1046</v>
      </c>
      <c r="H393">
        <v>5</v>
      </c>
      <c r="I393">
        <v>0</v>
      </c>
      <c r="J393">
        <v>50</v>
      </c>
      <c r="K393">
        <v>2</v>
      </c>
      <c r="L393">
        <v>50</v>
      </c>
      <c r="M393">
        <v>0.1</v>
      </c>
      <c r="N393" s="1" t="s">
        <v>865</v>
      </c>
    </row>
    <row r="394" spans="1:14" x14ac:dyDescent="0.2">
      <c r="A394" s="1" t="s">
        <v>46</v>
      </c>
      <c r="B394">
        <v>2</v>
      </c>
      <c r="C394" s="1" t="s">
        <v>1147</v>
      </c>
      <c r="D394" s="2">
        <v>45773</v>
      </c>
      <c r="E394" s="1" t="s">
        <v>1137</v>
      </c>
      <c r="F394" s="1" t="s">
        <v>49</v>
      </c>
      <c r="G394" s="1" t="s">
        <v>1046</v>
      </c>
      <c r="H394">
        <v>5</v>
      </c>
      <c r="I394">
        <v>0</v>
      </c>
      <c r="J394">
        <v>50</v>
      </c>
      <c r="K394">
        <v>2</v>
      </c>
      <c r="L394">
        <v>50</v>
      </c>
      <c r="M394">
        <v>0.2</v>
      </c>
      <c r="N394" s="1" t="s">
        <v>865</v>
      </c>
    </row>
    <row r="395" spans="1:14" x14ac:dyDescent="0.2">
      <c r="A395" s="1" t="s">
        <v>53</v>
      </c>
      <c r="B395">
        <v>1</v>
      </c>
      <c r="C395" s="1" t="s">
        <v>1148</v>
      </c>
      <c r="D395" s="2">
        <v>45776</v>
      </c>
      <c r="E395" s="1" t="s">
        <v>1149</v>
      </c>
      <c r="F395" s="1" t="s">
        <v>49</v>
      </c>
      <c r="G395" s="1" t="s">
        <v>1064</v>
      </c>
      <c r="H395" t="s">
        <v>134</v>
      </c>
      <c r="I395">
        <v>0</v>
      </c>
      <c r="J395">
        <v>1125</v>
      </c>
      <c r="K395">
        <v>4</v>
      </c>
      <c r="L395">
        <v>100</v>
      </c>
      <c r="M395">
        <v>0.8</v>
      </c>
      <c r="N395" s="1" t="s">
        <v>879</v>
      </c>
    </row>
    <row r="396" spans="1:14" x14ac:dyDescent="0.2">
      <c r="A396" s="1" t="s">
        <v>53</v>
      </c>
      <c r="B396">
        <v>2</v>
      </c>
      <c r="C396" s="1" t="s">
        <v>1148</v>
      </c>
      <c r="D396" s="2">
        <v>45776</v>
      </c>
      <c r="E396" s="1" t="s">
        <v>1149</v>
      </c>
      <c r="F396" s="1" t="s">
        <v>49</v>
      </c>
      <c r="G396" s="1" t="s">
        <v>1064</v>
      </c>
      <c r="H396" t="s">
        <v>134</v>
      </c>
      <c r="I396">
        <v>0</v>
      </c>
      <c r="J396">
        <v>1125</v>
      </c>
      <c r="K396">
        <v>8</v>
      </c>
      <c r="L396">
        <v>200</v>
      </c>
      <c r="M396">
        <v>1</v>
      </c>
      <c r="N396" s="1" t="s">
        <v>889</v>
      </c>
    </row>
    <row r="397" spans="1:14" x14ac:dyDescent="0.2">
      <c r="A397" s="1" t="s">
        <v>46</v>
      </c>
      <c r="B397">
        <v>2</v>
      </c>
      <c r="C397" s="1" t="s">
        <v>1148</v>
      </c>
      <c r="D397" s="2">
        <v>45777</v>
      </c>
      <c r="E397" s="1" t="s">
        <v>1149</v>
      </c>
      <c r="F397" s="1" t="s">
        <v>49</v>
      </c>
      <c r="G397" s="1" t="s">
        <v>1064</v>
      </c>
      <c r="H397" t="s">
        <v>134</v>
      </c>
      <c r="I397">
        <v>0</v>
      </c>
      <c r="J397">
        <v>1125</v>
      </c>
      <c r="K397">
        <v>9</v>
      </c>
      <c r="L397">
        <v>225</v>
      </c>
      <c r="M397">
        <v>0.9</v>
      </c>
      <c r="N397" s="1" t="s">
        <v>865</v>
      </c>
    </row>
    <row r="398" spans="1:14" x14ac:dyDescent="0.2">
      <c r="A398" s="1" t="s">
        <v>53</v>
      </c>
      <c r="B398">
        <v>1</v>
      </c>
      <c r="C398" s="1" t="s">
        <v>1148</v>
      </c>
      <c r="D398" s="2">
        <v>45777</v>
      </c>
      <c r="E398" s="1" t="s">
        <v>1149</v>
      </c>
      <c r="F398" s="1" t="s">
        <v>49</v>
      </c>
      <c r="G398" s="1" t="s">
        <v>1064</v>
      </c>
      <c r="H398" t="s">
        <v>134</v>
      </c>
      <c r="I398">
        <v>0</v>
      </c>
      <c r="J398">
        <v>1125</v>
      </c>
      <c r="K398">
        <v>5</v>
      </c>
      <c r="L398">
        <v>125</v>
      </c>
      <c r="M398">
        <v>0.6</v>
      </c>
      <c r="N398" s="1" t="s">
        <v>879</v>
      </c>
    </row>
    <row r="399" spans="1:14" x14ac:dyDescent="0.2">
      <c r="A399" s="1" t="s">
        <v>53</v>
      </c>
      <c r="B399">
        <v>1</v>
      </c>
      <c r="C399" s="1" t="s">
        <v>424</v>
      </c>
      <c r="D399" s="2">
        <v>45777</v>
      </c>
      <c r="E399" s="1" t="s">
        <v>887</v>
      </c>
      <c r="F399" s="1" t="s">
        <v>49</v>
      </c>
      <c r="G399" s="1" t="s">
        <v>888</v>
      </c>
      <c r="H399">
        <v>6</v>
      </c>
      <c r="I399">
        <v>0</v>
      </c>
      <c r="J399">
        <v>50</v>
      </c>
      <c r="K399">
        <v>2</v>
      </c>
      <c r="L399">
        <v>50</v>
      </c>
      <c r="M399">
        <v>0.4</v>
      </c>
      <c r="N399" s="1" t="s">
        <v>879</v>
      </c>
    </row>
    <row r="400" spans="1:14" x14ac:dyDescent="0.2">
      <c r="A400" s="1" t="s">
        <v>53</v>
      </c>
      <c r="B400">
        <v>1</v>
      </c>
      <c r="C400" s="1" t="s">
        <v>1150</v>
      </c>
      <c r="D400" s="2">
        <v>45777</v>
      </c>
      <c r="E400" s="1" t="s">
        <v>887</v>
      </c>
      <c r="F400" s="1" t="s">
        <v>49</v>
      </c>
      <c r="G400" s="1" t="s">
        <v>1004</v>
      </c>
      <c r="H400">
        <v>6</v>
      </c>
      <c r="I400">
        <v>0</v>
      </c>
      <c r="J400">
        <v>50</v>
      </c>
      <c r="K400">
        <v>2</v>
      </c>
      <c r="L400">
        <v>50</v>
      </c>
      <c r="M400">
        <v>0.1</v>
      </c>
      <c r="N400" s="1" t="s">
        <v>879</v>
      </c>
    </row>
    <row r="401" spans="1:14" x14ac:dyDescent="0.2">
      <c r="A401" s="1" t="s">
        <v>53</v>
      </c>
      <c r="B401">
        <v>1</v>
      </c>
      <c r="C401" s="1" t="s">
        <v>1151</v>
      </c>
      <c r="D401" s="2">
        <v>45777</v>
      </c>
      <c r="E401" s="1" t="s">
        <v>887</v>
      </c>
      <c r="F401" s="1" t="s">
        <v>49</v>
      </c>
      <c r="G401" s="1" t="s">
        <v>1008</v>
      </c>
      <c r="H401">
        <v>6</v>
      </c>
      <c r="I401">
        <v>0</v>
      </c>
      <c r="J401">
        <v>50</v>
      </c>
      <c r="K401">
        <v>2</v>
      </c>
      <c r="L401">
        <v>50</v>
      </c>
      <c r="M401">
        <v>0.2</v>
      </c>
      <c r="N401" s="1" t="s">
        <v>879</v>
      </c>
    </row>
    <row r="402" spans="1:14" x14ac:dyDescent="0.2">
      <c r="A402" s="1" t="s">
        <v>53</v>
      </c>
      <c r="B402">
        <v>2</v>
      </c>
      <c r="C402" s="1" t="s">
        <v>1148</v>
      </c>
      <c r="D402" s="2">
        <v>45777</v>
      </c>
      <c r="E402" s="1" t="s">
        <v>1149</v>
      </c>
      <c r="F402" s="1" t="s">
        <v>49</v>
      </c>
      <c r="G402" s="1" t="s">
        <v>1064</v>
      </c>
      <c r="H402" t="s">
        <v>134</v>
      </c>
      <c r="I402">
        <v>0</v>
      </c>
      <c r="J402">
        <v>1125</v>
      </c>
      <c r="K402">
        <v>9</v>
      </c>
      <c r="L402">
        <v>225</v>
      </c>
      <c r="M402">
        <v>0.5</v>
      </c>
      <c r="N402" s="1" t="s">
        <v>889</v>
      </c>
    </row>
    <row r="403" spans="1:14" x14ac:dyDescent="0.2">
      <c r="A403" s="1" t="s">
        <v>46</v>
      </c>
      <c r="B403">
        <v>2</v>
      </c>
      <c r="C403" s="1" t="s">
        <v>1148</v>
      </c>
      <c r="D403" s="2">
        <v>45778</v>
      </c>
      <c r="E403" s="1" t="s">
        <v>1149</v>
      </c>
      <c r="F403" s="1" t="s">
        <v>49</v>
      </c>
      <c r="G403" s="1" t="s">
        <v>1064</v>
      </c>
      <c r="H403" t="s">
        <v>134</v>
      </c>
      <c r="I403">
        <v>0</v>
      </c>
      <c r="J403">
        <v>1125</v>
      </c>
      <c r="K403">
        <v>8</v>
      </c>
      <c r="L403">
        <v>200</v>
      </c>
      <c r="M403">
        <v>1</v>
      </c>
      <c r="N403" s="1" t="s">
        <v>865</v>
      </c>
    </row>
    <row r="404" spans="1:14" x14ac:dyDescent="0.2">
      <c r="A404" s="1" t="s">
        <v>46</v>
      </c>
      <c r="B404">
        <v>1</v>
      </c>
      <c r="C404" s="1" t="s">
        <v>1148</v>
      </c>
      <c r="D404" s="2">
        <v>45779</v>
      </c>
      <c r="E404" s="1" t="s">
        <v>1149</v>
      </c>
      <c r="F404" s="1" t="s">
        <v>49</v>
      </c>
      <c r="G404" s="1" t="s">
        <v>1064</v>
      </c>
      <c r="H404" t="s">
        <v>134</v>
      </c>
      <c r="I404">
        <v>0</v>
      </c>
      <c r="J404">
        <v>1125</v>
      </c>
      <c r="K404">
        <v>2</v>
      </c>
      <c r="L404">
        <v>50</v>
      </c>
      <c r="M404">
        <v>0.3</v>
      </c>
      <c r="N404" s="1" t="s">
        <v>865</v>
      </c>
    </row>
    <row r="405" spans="1:14" x14ac:dyDescent="0.2">
      <c r="A405" s="1" t="s">
        <v>46</v>
      </c>
      <c r="B405">
        <v>1</v>
      </c>
      <c r="C405" s="1" t="s">
        <v>1152</v>
      </c>
      <c r="D405" s="2">
        <v>45782</v>
      </c>
      <c r="E405" s="1" t="s">
        <v>1153</v>
      </c>
      <c r="F405" s="1" t="s">
        <v>246</v>
      </c>
      <c r="G405" s="1" t="s">
        <v>1154</v>
      </c>
      <c r="H405" t="s">
        <v>1155</v>
      </c>
      <c r="I405" t="s">
        <v>100</v>
      </c>
      <c r="J405">
        <v>500</v>
      </c>
      <c r="K405">
        <v>11</v>
      </c>
      <c r="L405">
        <v>204.95</v>
      </c>
      <c r="M405">
        <v>1.2</v>
      </c>
      <c r="N405" s="1" t="s">
        <v>865</v>
      </c>
    </row>
    <row r="406" spans="1:14" x14ac:dyDescent="0.2">
      <c r="A406" s="1" t="s">
        <v>46</v>
      </c>
      <c r="B406">
        <v>1</v>
      </c>
      <c r="C406" s="1" t="s">
        <v>1152</v>
      </c>
      <c r="D406" s="2">
        <v>45783</v>
      </c>
      <c r="E406" s="1" t="s">
        <v>1153</v>
      </c>
      <c r="F406" s="1" t="s">
        <v>246</v>
      </c>
      <c r="G406" s="1" t="s">
        <v>1154</v>
      </c>
      <c r="H406" t="s">
        <v>1155</v>
      </c>
      <c r="I406" t="s">
        <v>100</v>
      </c>
      <c r="J406">
        <v>500</v>
      </c>
      <c r="K406">
        <v>14</v>
      </c>
      <c r="L406">
        <v>267.2</v>
      </c>
      <c r="M406">
        <v>4</v>
      </c>
      <c r="N406" s="1" t="s">
        <v>865</v>
      </c>
    </row>
    <row r="407" spans="1:14" x14ac:dyDescent="0.2">
      <c r="A407" s="1" t="s">
        <v>46</v>
      </c>
      <c r="B407">
        <v>1</v>
      </c>
      <c r="C407" s="1" t="s">
        <v>1156</v>
      </c>
      <c r="D407" s="2">
        <v>45784</v>
      </c>
      <c r="E407" s="1" t="s">
        <v>1153</v>
      </c>
      <c r="F407" s="1" t="s">
        <v>246</v>
      </c>
      <c r="G407" s="1" t="s">
        <v>1157</v>
      </c>
      <c r="H407" t="s">
        <v>1155</v>
      </c>
      <c r="I407" t="s">
        <v>100</v>
      </c>
      <c r="J407">
        <v>125</v>
      </c>
      <c r="K407">
        <v>4</v>
      </c>
      <c r="L407">
        <v>92.87</v>
      </c>
      <c r="M407">
        <v>3.8</v>
      </c>
      <c r="N407" s="1" t="s">
        <v>865</v>
      </c>
    </row>
    <row r="408" spans="1:14" x14ac:dyDescent="0.2">
      <c r="A408" s="1" t="s">
        <v>46</v>
      </c>
      <c r="B408">
        <v>2</v>
      </c>
      <c r="C408" s="1" t="s">
        <v>1158</v>
      </c>
      <c r="D408" s="2">
        <v>45784</v>
      </c>
      <c r="E408" s="1" t="s">
        <v>684</v>
      </c>
      <c r="F408" s="1" t="s">
        <v>49</v>
      </c>
      <c r="G408" s="1" t="s">
        <v>1159</v>
      </c>
      <c r="H408">
        <v>9</v>
      </c>
      <c r="I408">
        <v>0</v>
      </c>
      <c r="J408">
        <v>150</v>
      </c>
      <c r="K408">
        <v>5</v>
      </c>
      <c r="L408">
        <v>125</v>
      </c>
      <c r="M408">
        <v>0.7</v>
      </c>
      <c r="N408" s="1" t="s">
        <v>889</v>
      </c>
    </row>
    <row r="409" spans="1:14" x14ac:dyDescent="0.2">
      <c r="A409" s="1" t="s">
        <v>53</v>
      </c>
      <c r="B409">
        <v>1</v>
      </c>
      <c r="C409" s="1" t="s">
        <v>1160</v>
      </c>
      <c r="D409" s="2">
        <v>45784</v>
      </c>
      <c r="E409" s="1" t="s">
        <v>582</v>
      </c>
      <c r="F409" s="1" t="s">
        <v>49</v>
      </c>
      <c r="G409" s="1" t="s">
        <v>926</v>
      </c>
      <c r="H409" t="s">
        <v>134</v>
      </c>
      <c r="I409">
        <v>0</v>
      </c>
      <c r="J409">
        <v>200</v>
      </c>
      <c r="K409">
        <v>8</v>
      </c>
      <c r="L409">
        <v>200</v>
      </c>
      <c r="M409">
        <v>0.6</v>
      </c>
      <c r="N409" s="1" t="s">
        <v>879</v>
      </c>
    </row>
    <row r="410" spans="1:14" x14ac:dyDescent="0.2">
      <c r="A410" s="1" t="s">
        <v>53</v>
      </c>
      <c r="B410">
        <v>1</v>
      </c>
      <c r="C410" s="1" t="s">
        <v>1161</v>
      </c>
      <c r="D410" s="2">
        <v>45784</v>
      </c>
      <c r="E410" s="1" t="s">
        <v>863</v>
      </c>
      <c r="F410" s="1" t="s">
        <v>49</v>
      </c>
      <c r="G410" s="1" t="s">
        <v>867</v>
      </c>
      <c r="H410">
        <v>5</v>
      </c>
      <c r="I410">
        <v>0</v>
      </c>
      <c r="J410">
        <v>100</v>
      </c>
      <c r="K410">
        <v>4</v>
      </c>
      <c r="L410">
        <v>100</v>
      </c>
      <c r="M410">
        <v>0.4</v>
      </c>
      <c r="N410" s="1" t="s">
        <v>879</v>
      </c>
    </row>
    <row r="411" spans="1:14" x14ac:dyDescent="0.2">
      <c r="A411" s="1" t="s">
        <v>53</v>
      </c>
      <c r="B411">
        <v>2</v>
      </c>
      <c r="C411" s="1" t="s">
        <v>1158</v>
      </c>
      <c r="D411" s="2">
        <v>45784</v>
      </c>
      <c r="E411" s="1" t="s">
        <v>684</v>
      </c>
      <c r="F411" s="1" t="s">
        <v>49</v>
      </c>
      <c r="G411" s="1" t="s">
        <v>1159</v>
      </c>
      <c r="H411">
        <v>9</v>
      </c>
      <c r="I411">
        <v>0</v>
      </c>
      <c r="J411">
        <v>150</v>
      </c>
      <c r="K411">
        <v>1</v>
      </c>
      <c r="L411">
        <v>27.1</v>
      </c>
      <c r="M411">
        <v>0.5</v>
      </c>
      <c r="N411" s="1" t="s">
        <v>1162</v>
      </c>
    </row>
    <row r="412" spans="1:14" x14ac:dyDescent="0.2">
      <c r="A412" s="1" t="s">
        <v>53</v>
      </c>
      <c r="B412">
        <v>2</v>
      </c>
      <c r="C412" s="1" t="s">
        <v>1065</v>
      </c>
      <c r="D412" s="2">
        <v>45784</v>
      </c>
      <c r="E412" s="1" t="s">
        <v>910</v>
      </c>
      <c r="F412" s="1" t="s">
        <v>49</v>
      </c>
      <c r="G412" s="1" t="s">
        <v>929</v>
      </c>
      <c r="H412">
        <v>5</v>
      </c>
      <c r="I412">
        <v>0</v>
      </c>
      <c r="J412">
        <v>500</v>
      </c>
      <c r="K412">
        <v>6</v>
      </c>
      <c r="L412">
        <v>150</v>
      </c>
      <c r="M412">
        <v>0.8</v>
      </c>
      <c r="N412" s="1" t="s">
        <v>1162</v>
      </c>
    </row>
    <row r="413" spans="1:14" x14ac:dyDescent="0.2">
      <c r="A413" s="1" t="s">
        <v>46</v>
      </c>
      <c r="B413">
        <v>1</v>
      </c>
      <c r="C413" s="1" t="s">
        <v>1163</v>
      </c>
      <c r="D413" s="2">
        <v>45785</v>
      </c>
      <c r="E413" s="1" t="s">
        <v>863</v>
      </c>
      <c r="F413" s="1" t="s">
        <v>49</v>
      </c>
      <c r="G413" s="1" t="s">
        <v>936</v>
      </c>
      <c r="H413">
        <v>5</v>
      </c>
      <c r="I413">
        <v>0</v>
      </c>
      <c r="J413">
        <v>175</v>
      </c>
      <c r="K413">
        <v>3</v>
      </c>
      <c r="L413">
        <v>75</v>
      </c>
      <c r="M413">
        <v>0.6</v>
      </c>
      <c r="N413" s="1" t="s">
        <v>865</v>
      </c>
    </row>
    <row r="414" spans="1:14" x14ac:dyDescent="0.2">
      <c r="A414" s="1" t="s">
        <v>46</v>
      </c>
      <c r="B414">
        <v>1</v>
      </c>
      <c r="C414" s="1" t="s">
        <v>380</v>
      </c>
      <c r="D414" s="2">
        <v>45785</v>
      </c>
      <c r="E414" s="1" t="s">
        <v>1164</v>
      </c>
      <c r="F414" s="1" t="s">
        <v>49</v>
      </c>
      <c r="G414" s="1" t="s">
        <v>881</v>
      </c>
      <c r="H414">
        <v>8</v>
      </c>
      <c r="I414">
        <v>0</v>
      </c>
      <c r="J414">
        <v>100</v>
      </c>
      <c r="K414">
        <v>8</v>
      </c>
      <c r="L414">
        <v>200</v>
      </c>
      <c r="M414">
        <v>1.1000000000000001</v>
      </c>
      <c r="N414" s="1" t="s">
        <v>865</v>
      </c>
    </row>
    <row r="415" spans="1:14" x14ac:dyDescent="0.2">
      <c r="A415" s="1" t="s">
        <v>46</v>
      </c>
      <c r="B415">
        <v>2</v>
      </c>
      <c r="C415" s="1" t="s">
        <v>1065</v>
      </c>
      <c r="D415" s="2">
        <v>45785</v>
      </c>
      <c r="E415" s="1" t="s">
        <v>910</v>
      </c>
      <c r="F415" s="1" t="s">
        <v>49</v>
      </c>
      <c r="G415" s="1" t="s">
        <v>929</v>
      </c>
      <c r="H415">
        <v>5</v>
      </c>
      <c r="I415">
        <v>0</v>
      </c>
      <c r="J415">
        <v>500</v>
      </c>
      <c r="K415">
        <v>6</v>
      </c>
      <c r="L415">
        <v>150</v>
      </c>
      <c r="M415">
        <v>0.5</v>
      </c>
      <c r="N415" s="1" t="s">
        <v>889</v>
      </c>
    </row>
    <row r="416" spans="1:14" x14ac:dyDescent="0.2">
      <c r="A416" s="1" t="s">
        <v>53</v>
      </c>
      <c r="B416">
        <v>1</v>
      </c>
      <c r="C416" s="1" t="s">
        <v>1163</v>
      </c>
      <c r="D416" s="2">
        <v>45785</v>
      </c>
      <c r="E416" s="1" t="s">
        <v>863</v>
      </c>
      <c r="F416" s="1" t="s">
        <v>49</v>
      </c>
      <c r="G416" s="1" t="s">
        <v>936</v>
      </c>
      <c r="H416">
        <v>5</v>
      </c>
      <c r="I416">
        <v>0</v>
      </c>
      <c r="J416">
        <v>175</v>
      </c>
      <c r="K416">
        <v>4</v>
      </c>
      <c r="L416">
        <v>100</v>
      </c>
      <c r="M416">
        <v>0.5</v>
      </c>
      <c r="N416" s="1" t="s">
        <v>879</v>
      </c>
    </row>
    <row r="417" spans="1:14" x14ac:dyDescent="0.2">
      <c r="A417" s="1" t="s">
        <v>53</v>
      </c>
      <c r="B417">
        <v>1</v>
      </c>
      <c r="C417" s="1" t="s">
        <v>1165</v>
      </c>
      <c r="D417" s="2">
        <v>45785</v>
      </c>
      <c r="E417" s="1" t="s">
        <v>951</v>
      </c>
      <c r="F417" s="1" t="s">
        <v>49</v>
      </c>
      <c r="G417" s="1" t="s">
        <v>982</v>
      </c>
      <c r="H417">
        <v>5</v>
      </c>
      <c r="I417">
        <v>0</v>
      </c>
      <c r="J417">
        <v>75</v>
      </c>
      <c r="K417">
        <v>5</v>
      </c>
      <c r="L417">
        <v>125</v>
      </c>
      <c r="M417">
        <v>0.6</v>
      </c>
      <c r="N417" s="1" t="s">
        <v>879</v>
      </c>
    </row>
    <row r="418" spans="1:14" x14ac:dyDescent="0.2">
      <c r="A418" s="1" t="s">
        <v>53</v>
      </c>
      <c r="B418">
        <v>1</v>
      </c>
      <c r="C418" s="1" t="s">
        <v>1166</v>
      </c>
      <c r="D418" s="2">
        <v>45785</v>
      </c>
      <c r="E418" s="1" t="s">
        <v>1167</v>
      </c>
      <c r="F418" s="1" t="s">
        <v>49</v>
      </c>
      <c r="G418" s="1" t="s">
        <v>867</v>
      </c>
      <c r="H418">
        <v>5</v>
      </c>
      <c r="I418">
        <v>0</v>
      </c>
      <c r="J418">
        <v>50</v>
      </c>
      <c r="K418">
        <v>2</v>
      </c>
      <c r="L418">
        <v>50</v>
      </c>
      <c r="M418">
        <v>0.2</v>
      </c>
      <c r="N418" s="1" t="s">
        <v>879</v>
      </c>
    </row>
    <row r="419" spans="1:14" x14ac:dyDescent="0.2">
      <c r="A419" s="1" t="s">
        <v>46</v>
      </c>
      <c r="B419">
        <v>1</v>
      </c>
      <c r="C419" s="1" t="s">
        <v>1161</v>
      </c>
      <c r="D419" s="2">
        <v>45786</v>
      </c>
      <c r="E419" s="1" t="s">
        <v>863</v>
      </c>
      <c r="F419" s="1" t="s">
        <v>49</v>
      </c>
      <c r="G419" s="1" t="s">
        <v>867</v>
      </c>
      <c r="H419">
        <v>5</v>
      </c>
      <c r="I419">
        <v>0</v>
      </c>
      <c r="J419">
        <v>100</v>
      </c>
      <c r="K419">
        <v>2</v>
      </c>
      <c r="L419">
        <v>50</v>
      </c>
      <c r="M419">
        <v>0.3</v>
      </c>
      <c r="N419" s="1" t="s">
        <v>865</v>
      </c>
    </row>
    <row r="420" spans="1:14" x14ac:dyDescent="0.2">
      <c r="A420" s="1" t="s">
        <v>46</v>
      </c>
      <c r="B420">
        <v>1</v>
      </c>
      <c r="C420" s="1" t="s">
        <v>1168</v>
      </c>
      <c r="D420" s="2">
        <v>45786</v>
      </c>
      <c r="E420" s="1" t="s">
        <v>863</v>
      </c>
      <c r="F420" s="1" t="s">
        <v>49</v>
      </c>
      <c r="G420" s="1" t="s">
        <v>864</v>
      </c>
      <c r="H420">
        <v>5</v>
      </c>
      <c r="I420">
        <v>0</v>
      </c>
      <c r="J420">
        <v>100</v>
      </c>
      <c r="K420">
        <v>4</v>
      </c>
      <c r="L420">
        <v>100</v>
      </c>
      <c r="M420">
        <v>0.2</v>
      </c>
      <c r="N420" s="1" t="s">
        <v>865</v>
      </c>
    </row>
    <row r="421" spans="1:14" x14ac:dyDescent="0.2">
      <c r="A421" s="1" t="s">
        <v>46</v>
      </c>
      <c r="B421">
        <v>1</v>
      </c>
      <c r="C421" s="1" t="s">
        <v>1065</v>
      </c>
      <c r="D421" s="2">
        <v>45786</v>
      </c>
      <c r="E421" s="1" t="s">
        <v>910</v>
      </c>
      <c r="F421" s="1" t="s">
        <v>49</v>
      </c>
      <c r="G421" s="1" t="s">
        <v>929</v>
      </c>
      <c r="H421">
        <v>5</v>
      </c>
      <c r="I421">
        <v>0</v>
      </c>
      <c r="J421">
        <v>500</v>
      </c>
      <c r="K421">
        <v>1</v>
      </c>
      <c r="L421">
        <v>25</v>
      </c>
      <c r="M421">
        <v>0.4</v>
      </c>
      <c r="N421" s="1" t="s">
        <v>865</v>
      </c>
    </row>
    <row r="422" spans="1:14" x14ac:dyDescent="0.2">
      <c r="A422" s="1" t="s">
        <v>53</v>
      </c>
      <c r="B422">
        <v>1</v>
      </c>
      <c r="C422" s="1" t="s">
        <v>1065</v>
      </c>
      <c r="D422" s="2">
        <v>45786</v>
      </c>
      <c r="E422" s="1" t="s">
        <v>910</v>
      </c>
      <c r="F422" s="1" t="s">
        <v>49</v>
      </c>
      <c r="G422" s="1" t="s">
        <v>929</v>
      </c>
      <c r="H422">
        <v>5</v>
      </c>
      <c r="I422">
        <v>0</v>
      </c>
      <c r="J422">
        <v>500</v>
      </c>
      <c r="K422">
        <v>6</v>
      </c>
      <c r="L422">
        <v>150</v>
      </c>
      <c r="M422">
        <v>0.7</v>
      </c>
      <c r="N422" s="1" t="s">
        <v>879</v>
      </c>
    </row>
    <row r="423" spans="1:14" x14ac:dyDescent="0.2">
      <c r="A423" s="1" t="s">
        <v>46</v>
      </c>
      <c r="B423">
        <v>2</v>
      </c>
      <c r="C423" s="1" t="s">
        <v>1065</v>
      </c>
      <c r="D423" s="2">
        <v>45787</v>
      </c>
      <c r="E423" s="1" t="s">
        <v>910</v>
      </c>
      <c r="F423" s="1" t="s">
        <v>49</v>
      </c>
      <c r="G423" s="1" t="s">
        <v>929</v>
      </c>
      <c r="H423">
        <v>5</v>
      </c>
      <c r="I423">
        <v>0</v>
      </c>
      <c r="J423">
        <v>500</v>
      </c>
      <c r="K423">
        <v>3</v>
      </c>
      <c r="L423">
        <v>75</v>
      </c>
      <c r="M423">
        <v>0.8</v>
      </c>
      <c r="N423" s="1" t="s">
        <v>865</v>
      </c>
    </row>
    <row r="424" spans="1:14" x14ac:dyDescent="0.2">
      <c r="A424" s="1" t="s">
        <v>46</v>
      </c>
      <c r="B424">
        <v>2</v>
      </c>
      <c r="C424" s="1" t="s">
        <v>1139</v>
      </c>
      <c r="D424" s="2">
        <v>45787</v>
      </c>
      <c r="E424" s="1" t="s">
        <v>1137</v>
      </c>
      <c r="F424" s="1" t="s">
        <v>49</v>
      </c>
      <c r="G424" s="1" t="s">
        <v>1109</v>
      </c>
      <c r="H424">
        <v>5</v>
      </c>
      <c r="I424">
        <v>0</v>
      </c>
      <c r="J424">
        <v>150</v>
      </c>
      <c r="K424">
        <v>3</v>
      </c>
      <c r="L424">
        <v>75</v>
      </c>
      <c r="M424">
        <v>1.3</v>
      </c>
      <c r="N424" s="1" t="s">
        <v>865</v>
      </c>
    </row>
    <row r="425" spans="1:14" x14ac:dyDescent="0.2">
      <c r="A425" s="1" t="s">
        <v>53</v>
      </c>
      <c r="B425">
        <v>1</v>
      </c>
      <c r="C425" s="1" t="s">
        <v>1169</v>
      </c>
      <c r="D425" s="2">
        <v>45787</v>
      </c>
      <c r="E425" s="1" t="s">
        <v>951</v>
      </c>
      <c r="F425" s="1" t="s">
        <v>49</v>
      </c>
      <c r="G425" s="1" t="s">
        <v>952</v>
      </c>
      <c r="H425">
        <v>5</v>
      </c>
      <c r="I425">
        <v>0</v>
      </c>
      <c r="J425">
        <v>200</v>
      </c>
      <c r="K425">
        <v>8</v>
      </c>
      <c r="L425">
        <v>200</v>
      </c>
      <c r="M425">
        <v>0.8</v>
      </c>
      <c r="N425" s="1" t="s">
        <v>879</v>
      </c>
    </row>
    <row r="426" spans="1:14" x14ac:dyDescent="0.2">
      <c r="A426" s="1" t="s">
        <v>46</v>
      </c>
      <c r="B426">
        <v>2</v>
      </c>
      <c r="C426" s="1" t="s">
        <v>1139</v>
      </c>
      <c r="D426" s="2">
        <v>45789</v>
      </c>
      <c r="E426" s="1" t="s">
        <v>1137</v>
      </c>
      <c r="F426" s="1" t="s">
        <v>49</v>
      </c>
      <c r="G426" s="1" t="s">
        <v>1109</v>
      </c>
      <c r="H426">
        <v>5</v>
      </c>
      <c r="I426">
        <v>0</v>
      </c>
      <c r="J426">
        <v>150</v>
      </c>
      <c r="K426">
        <v>2</v>
      </c>
      <c r="L426">
        <v>50</v>
      </c>
      <c r="M426">
        <v>0.3</v>
      </c>
      <c r="N426" s="1" t="s">
        <v>865</v>
      </c>
    </row>
    <row r="427" spans="1:14" x14ac:dyDescent="0.2">
      <c r="A427" s="1" t="s">
        <v>46</v>
      </c>
      <c r="B427">
        <v>2</v>
      </c>
      <c r="C427" s="1" t="s">
        <v>408</v>
      </c>
      <c r="D427" s="2">
        <v>45789</v>
      </c>
      <c r="E427" s="1" t="s">
        <v>1137</v>
      </c>
      <c r="F427" s="1" t="s">
        <v>49</v>
      </c>
      <c r="G427" s="1" t="s">
        <v>921</v>
      </c>
      <c r="H427">
        <v>5</v>
      </c>
      <c r="I427">
        <v>0</v>
      </c>
      <c r="J427">
        <v>150</v>
      </c>
      <c r="K427">
        <v>1</v>
      </c>
      <c r="L427">
        <v>25</v>
      </c>
      <c r="M427">
        <v>0.1</v>
      </c>
      <c r="N427" s="1" t="s">
        <v>865</v>
      </c>
    </row>
    <row r="428" spans="1:14" x14ac:dyDescent="0.2">
      <c r="A428" s="1" t="s">
        <v>46</v>
      </c>
      <c r="B428">
        <v>2</v>
      </c>
      <c r="C428" s="1" t="s">
        <v>1170</v>
      </c>
      <c r="D428" s="2">
        <v>45789</v>
      </c>
      <c r="E428" s="1" t="s">
        <v>951</v>
      </c>
      <c r="F428" s="1" t="s">
        <v>49</v>
      </c>
      <c r="G428" s="1" t="s">
        <v>1171</v>
      </c>
      <c r="H428">
        <v>5</v>
      </c>
      <c r="I428">
        <v>0</v>
      </c>
      <c r="J428">
        <v>100</v>
      </c>
      <c r="K428">
        <v>4</v>
      </c>
      <c r="L428">
        <v>100</v>
      </c>
      <c r="M428">
        <v>0.6</v>
      </c>
      <c r="N428" s="1" t="s">
        <v>865</v>
      </c>
    </row>
    <row r="429" spans="1:14" x14ac:dyDescent="0.2">
      <c r="A429" s="1" t="s">
        <v>53</v>
      </c>
      <c r="B429">
        <v>1</v>
      </c>
      <c r="C429" s="1" t="s">
        <v>1160</v>
      </c>
      <c r="D429" s="2">
        <v>45789</v>
      </c>
      <c r="E429" s="1" t="s">
        <v>582</v>
      </c>
      <c r="F429" s="1" t="s">
        <v>49</v>
      </c>
      <c r="G429" s="1" t="s">
        <v>926</v>
      </c>
      <c r="H429" t="s">
        <v>134</v>
      </c>
      <c r="I429">
        <v>0</v>
      </c>
      <c r="J429">
        <v>200</v>
      </c>
      <c r="K429">
        <v>5</v>
      </c>
      <c r="L429">
        <v>125</v>
      </c>
      <c r="M429">
        <v>0.4</v>
      </c>
      <c r="N429" s="1" t="s">
        <v>879</v>
      </c>
    </row>
    <row r="430" spans="1:14" x14ac:dyDescent="0.2">
      <c r="A430" s="1" t="s">
        <v>53</v>
      </c>
      <c r="B430">
        <v>1</v>
      </c>
      <c r="C430" s="1" t="s">
        <v>1172</v>
      </c>
      <c r="D430" s="2">
        <v>45789</v>
      </c>
      <c r="E430" s="1" t="s">
        <v>1173</v>
      </c>
      <c r="F430" s="1" t="s">
        <v>49</v>
      </c>
      <c r="G430" s="1" t="s">
        <v>1011</v>
      </c>
      <c r="H430">
        <v>5</v>
      </c>
      <c r="I430">
        <v>0</v>
      </c>
      <c r="J430">
        <v>25</v>
      </c>
      <c r="K430">
        <v>5</v>
      </c>
      <c r="L430">
        <v>125</v>
      </c>
      <c r="M430">
        <v>0.6</v>
      </c>
      <c r="N430" s="1" t="s">
        <v>879</v>
      </c>
    </row>
    <row r="431" spans="1:14" x14ac:dyDescent="0.2">
      <c r="A431" s="1" t="s">
        <v>53</v>
      </c>
      <c r="B431">
        <v>2</v>
      </c>
      <c r="C431" s="1" t="s">
        <v>396</v>
      </c>
      <c r="D431" s="2">
        <v>45789</v>
      </c>
      <c r="E431" s="1" t="s">
        <v>1084</v>
      </c>
      <c r="F431" s="1" t="s">
        <v>49</v>
      </c>
      <c r="G431" s="1" t="s">
        <v>924</v>
      </c>
      <c r="H431">
        <v>5</v>
      </c>
      <c r="I431">
        <v>0</v>
      </c>
      <c r="J431">
        <v>100</v>
      </c>
      <c r="K431">
        <v>2</v>
      </c>
      <c r="L431">
        <v>50</v>
      </c>
      <c r="M431">
        <v>0.2</v>
      </c>
      <c r="N431" s="1" t="s">
        <v>956</v>
      </c>
    </row>
    <row r="432" spans="1:14" x14ac:dyDescent="0.2">
      <c r="A432" s="1" t="s">
        <v>53</v>
      </c>
      <c r="B432">
        <v>2</v>
      </c>
      <c r="C432" s="1" t="s">
        <v>1174</v>
      </c>
      <c r="D432" s="2">
        <v>45789</v>
      </c>
      <c r="E432" s="1" t="s">
        <v>1175</v>
      </c>
      <c r="F432" s="1" t="s">
        <v>49</v>
      </c>
      <c r="G432" s="1" t="s">
        <v>878</v>
      </c>
      <c r="H432">
        <v>5</v>
      </c>
      <c r="I432">
        <v>0</v>
      </c>
      <c r="J432">
        <v>250</v>
      </c>
      <c r="K432">
        <v>1</v>
      </c>
      <c r="L432">
        <v>25</v>
      </c>
      <c r="M432">
        <v>0.2</v>
      </c>
      <c r="N432" s="1" t="s">
        <v>956</v>
      </c>
    </row>
    <row r="433" spans="1:14" x14ac:dyDescent="0.2">
      <c r="A433" s="1" t="s">
        <v>53</v>
      </c>
      <c r="B433">
        <v>2</v>
      </c>
      <c r="C433" s="1" t="s">
        <v>408</v>
      </c>
      <c r="D433" s="2">
        <v>45789</v>
      </c>
      <c r="E433" s="1" t="s">
        <v>1137</v>
      </c>
      <c r="F433" s="1" t="s">
        <v>49</v>
      </c>
      <c r="G433" s="1" t="s">
        <v>921</v>
      </c>
      <c r="H433">
        <v>5</v>
      </c>
      <c r="I433">
        <v>0</v>
      </c>
      <c r="J433">
        <v>150</v>
      </c>
      <c r="K433">
        <v>4</v>
      </c>
      <c r="L433">
        <v>100</v>
      </c>
      <c r="M433">
        <v>0.1</v>
      </c>
      <c r="N433" s="1" t="s">
        <v>956</v>
      </c>
    </row>
    <row r="434" spans="1:14" x14ac:dyDescent="0.2">
      <c r="A434" s="1" t="s">
        <v>46</v>
      </c>
      <c r="B434">
        <v>2</v>
      </c>
      <c r="C434" s="1" t="s">
        <v>1176</v>
      </c>
      <c r="D434" s="2">
        <v>45790</v>
      </c>
      <c r="E434" s="1" t="s">
        <v>1177</v>
      </c>
      <c r="F434" s="1" t="s">
        <v>49</v>
      </c>
      <c r="G434" s="1" t="s">
        <v>924</v>
      </c>
      <c r="H434">
        <v>5.5</v>
      </c>
      <c r="I434">
        <v>0</v>
      </c>
      <c r="J434">
        <v>50</v>
      </c>
      <c r="K434">
        <v>3</v>
      </c>
      <c r="L434">
        <v>75</v>
      </c>
      <c r="M434">
        <v>0.3</v>
      </c>
      <c r="N434" s="1" t="s">
        <v>889</v>
      </c>
    </row>
    <row r="435" spans="1:14" x14ac:dyDescent="0.2">
      <c r="A435" s="1" t="s">
        <v>46</v>
      </c>
      <c r="B435">
        <v>2</v>
      </c>
      <c r="C435" s="1" t="s">
        <v>1176</v>
      </c>
      <c r="D435" s="2">
        <v>45790</v>
      </c>
      <c r="E435" s="1" t="s">
        <v>1177</v>
      </c>
      <c r="F435" s="1" t="s">
        <v>49</v>
      </c>
      <c r="G435" s="1" t="s">
        <v>924</v>
      </c>
      <c r="H435">
        <v>5.5</v>
      </c>
      <c r="I435">
        <v>0</v>
      </c>
      <c r="J435">
        <v>50</v>
      </c>
      <c r="K435">
        <v>3</v>
      </c>
      <c r="L435">
        <v>68.900000000000006</v>
      </c>
      <c r="M435">
        <v>0.4</v>
      </c>
      <c r="N435" s="1" t="s">
        <v>889</v>
      </c>
    </row>
    <row r="436" spans="1:14" x14ac:dyDescent="0.2">
      <c r="A436" s="1" t="s">
        <v>53</v>
      </c>
      <c r="B436">
        <v>1</v>
      </c>
      <c r="C436" s="1" t="s">
        <v>1178</v>
      </c>
      <c r="D436" s="2">
        <v>45792</v>
      </c>
      <c r="E436" s="1" t="s">
        <v>576</v>
      </c>
      <c r="F436" s="1" t="s">
        <v>49</v>
      </c>
      <c r="G436" s="1" t="s">
        <v>1117</v>
      </c>
      <c r="H436" t="s">
        <v>134</v>
      </c>
      <c r="I436" t="s">
        <v>51</v>
      </c>
      <c r="J436">
        <v>400</v>
      </c>
      <c r="K436">
        <v>3</v>
      </c>
      <c r="L436">
        <v>75</v>
      </c>
      <c r="M436">
        <v>0.2</v>
      </c>
      <c r="N436" s="1" t="s">
        <v>879</v>
      </c>
    </row>
    <row r="437" spans="1:14" x14ac:dyDescent="0.2">
      <c r="A437" s="1" t="s">
        <v>53</v>
      </c>
      <c r="B437">
        <v>1</v>
      </c>
      <c r="C437" s="1" t="s">
        <v>468</v>
      </c>
      <c r="D437" s="2">
        <v>45792</v>
      </c>
      <c r="E437" s="1" t="s">
        <v>1035</v>
      </c>
      <c r="F437" s="1" t="s">
        <v>49</v>
      </c>
      <c r="G437" s="1" t="s">
        <v>946</v>
      </c>
      <c r="H437">
        <v>4.5</v>
      </c>
      <c r="I437">
        <v>0</v>
      </c>
      <c r="J437">
        <v>100</v>
      </c>
      <c r="K437">
        <v>4</v>
      </c>
      <c r="L437">
        <v>103.4</v>
      </c>
      <c r="M437">
        <v>0.6</v>
      </c>
      <c r="N437" s="1" t="s">
        <v>879</v>
      </c>
    </row>
    <row r="438" spans="1:14" x14ac:dyDescent="0.2">
      <c r="A438" s="1" t="s">
        <v>46</v>
      </c>
      <c r="B438">
        <v>1</v>
      </c>
      <c r="C438" s="1" t="s">
        <v>473</v>
      </c>
      <c r="D438" s="2">
        <v>45793</v>
      </c>
      <c r="E438" s="1" t="s">
        <v>1179</v>
      </c>
      <c r="F438" s="1" t="s">
        <v>49</v>
      </c>
      <c r="G438" s="1" t="s">
        <v>998</v>
      </c>
      <c r="H438">
        <v>5</v>
      </c>
      <c r="I438">
        <v>0</v>
      </c>
      <c r="J438">
        <v>250</v>
      </c>
      <c r="K438">
        <v>5</v>
      </c>
      <c r="L438">
        <v>155.85</v>
      </c>
      <c r="M438">
        <v>0.9</v>
      </c>
      <c r="N438" s="1" t="s">
        <v>865</v>
      </c>
    </row>
    <row r="439" spans="1:14" x14ac:dyDescent="0.2">
      <c r="A439" s="1" t="s">
        <v>46</v>
      </c>
      <c r="B439">
        <v>2</v>
      </c>
      <c r="C439" s="1" t="s">
        <v>473</v>
      </c>
      <c r="D439" s="2">
        <v>45793</v>
      </c>
      <c r="E439" s="1" t="s">
        <v>1179</v>
      </c>
      <c r="F439" s="1" t="s">
        <v>49</v>
      </c>
      <c r="G439" s="1" t="s">
        <v>998</v>
      </c>
      <c r="H439">
        <v>5</v>
      </c>
      <c r="I439">
        <v>0</v>
      </c>
      <c r="J439">
        <v>250</v>
      </c>
      <c r="K439">
        <v>5</v>
      </c>
      <c r="L439">
        <v>150</v>
      </c>
      <c r="M439">
        <v>0.8</v>
      </c>
      <c r="N439" s="1" t="s">
        <v>889</v>
      </c>
    </row>
    <row r="440" spans="1:14" x14ac:dyDescent="0.2">
      <c r="A440" s="1" t="s">
        <v>53</v>
      </c>
      <c r="B440">
        <v>1</v>
      </c>
      <c r="C440" s="1" t="s">
        <v>1180</v>
      </c>
      <c r="D440" s="2">
        <v>45793</v>
      </c>
      <c r="E440" s="1" t="s">
        <v>877</v>
      </c>
      <c r="F440" s="1" t="s">
        <v>49</v>
      </c>
      <c r="G440" s="1" t="s">
        <v>881</v>
      </c>
      <c r="H440" t="s">
        <v>134</v>
      </c>
      <c r="I440">
        <v>0</v>
      </c>
      <c r="J440">
        <v>100</v>
      </c>
      <c r="K440">
        <v>4</v>
      </c>
      <c r="L440">
        <v>100</v>
      </c>
      <c r="M440">
        <v>0.7</v>
      </c>
      <c r="N440" s="1" t="s">
        <v>879</v>
      </c>
    </row>
    <row r="441" spans="1:14" x14ac:dyDescent="0.2">
      <c r="A441" s="1" t="s">
        <v>53</v>
      </c>
      <c r="B441">
        <v>1</v>
      </c>
      <c r="C441" s="1" t="s">
        <v>1181</v>
      </c>
      <c r="D441" s="2">
        <v>45793</v>
      </c>
      <c r="E441" s="1" t="s">
        <v>877</v>
      </c>
      <c r="F441" s="1" t="s">
        <v>49</v>
      </c>
      <c r="G441" s="1" t="s">
        <v>913</v>
      </c>
      <c r="H441" t="s">
        <v>134</v>
      </c>
      <c r="I441">
        <v>0</v>
      </c>
      <c r="J441">
        <v>150</v>
      </c>
      <c r="K441">
        <v>3</v>
      </c>
      <c r="L441">
        <v>61.5</v>
      </c>
      <c r="M441">
        <v>0.4</v>
      </c>
      <c r="N441" s="1" t="s">
        <v>879</v>
      </c>
    </row>
    <row r="442" spans="1:14" x14ac:dyDescent="0.2">
      <c r="A442" s="1" t="s">
        <v>46</v>
      </c>
      <c r="B442">
        <v>1</v>
      </c>
      <c r="C442" s="1" t="s">
        <v>1182</v>
      </c>
      <c r="D442" s="2">
        <v>45794</v>
      </c>
      <c r="E442" s="1" t="s">
        <v>1183</v>
      </c>
      <c r="F442" s="1" t="s">
        <v>49</v>
      </c>
      <c r="G442" s="1" t="s">
        <v>993</v>
      </c>
      <c r="H442">
        <v>5</v>
      </c>
      <c r="I442">
        <v>0</v>
      </c>
      <c r="J442">
        <v>50</v>
      </c>
      <c r="K442">
        <v>4</v>
      </c>
      <c r="L442">
        <v>100</v>
      </c>
      <c r="M442">
        <v>0.3</v>
      </c>
      <c r="N442" s="1" t="s">
        <v>889</v>
      </c>
    </row>
    <row r="443" spans="1:14" x14ac:dyDescent="0.2">
      <c r="A443" s="1" t="s">
        <v>46</v>
      </c>
      <c r="B443">
        <v>2</v>
      </c>
      <c r="C443" s="1" t="s">
        <v>1182</v>
      </c>
      <c r="D443" s="2">
        <v>45796</v>
      </c>
      <c r="E443" s="1" t="s">
        <v>1183</v>
      </c>
      <c r="F443" s="1" t="s">
        <v>49</v>
      </c>
      <c r="G443" s="1" t="s">
        <v>993</v>
      </c>
      <c r="H443">
        <v>5</v>
      </c>
      <c r="I443">
        <v>0</v>
      </c>
      <c r="J443">
        <v>50</v>
      </c>
      <c r="K443">
        <v>4</v>
      </c>
      <c r="L443">
        <v>100</v>
      </c>
      <c r="M443">
        <v>0.3</v>
      </c>
      <c r="N443" s="1" t="s">
        <v>889</v>
      </c>
    </row>
    <row r="444" spans="1:14" x14ac:dyDescent="0.2">
      <c r="A444" s="1" t="s">
        <v>46</v>
      </c>
      <c r="B444">
        <v>2</v>
      </c>
      <c r="C444" s="1" t="s">
        <v>1184</v>
      </c>
      <c r="D444" s="2">
        <v>45796</v>
      </c>
      <c r="E444" s="1" t="s">
        <v>1179</v>
      </c>
      <c r="F444" s="1" t="s">
        <v>49</v>
      </c>
      <c r="G444" s="1" t="s">
        <v>902</v>
      </c>
      <c r="H444">
        <v>5</v>
      </c>
      <c r="I444">
        <v>0</v>
      </c>
      <c r="J444">
        <v>125</v>
      </c>
      <c r="K444">
        <v>3</v>
      </c>
      <c r="L444">
        <v>90</v>
      </c>
      <c r="M444">
        <v>0.2</v>
      </c>
      <c r="N444" s="1" t="s">
        <v>889</v>
      </c>
    </row>
    <row r="445" spans="1:14" x14ac:dyDescent="0.2">
      <c r="A445" s="1" t="s">
        <v>46</v>
      </c>
      <c r="B445">
        <v>1</v>
      </c>
      <c r="C445" s="1" t="s">
        <v>1185</v>
      </c>
      <c r="D445" s="2">
        <v>45797</v>
      </c>
      <c r="E445" s="1" t="s">
        <v>1186</v>
      </c>
      <c r="F445" s="1" t="s">
        <v>49</v>
      </c>
      <c r="G445" s="1" t="s">
        <v>936</v>
      </c>
      <c r="H445">
        <v>5</v>
      </c>
      <c r="I445">
        <v>0</v>
      </c>
      <c r="J445">
        <v>100</v>
      </c>
      <c r="K445">
        <v>4</v>
      </c>
      <c r="L445">
        <v>104.4</v>
      </c>
      <c r="M445">
        <v>0.1</v>
      </c>
      <c r="N445" s="1" t="s">
        <v>865</v>
      </c>
    </row>
    <row r="446" spans="1:14" x14ac:dyDescent="0.2">
      <c r="A446" s="1" t="s">
        <v>46</v>
      </c>
      <c r="B446">
        <v>1</v>
      </c>
      <c r="C446" s="1" t="s">
        <v>473</v>
      </c>
      <c r="D446" s="2">
        <v>45797</v>
      </c>
      <c r="E446" s="1" t="s">
        <v>1179</v>
      </c>
      <c r="F446" s="1" t="s">
        <v>49</v>
      </c>
      <c r="G446" s="1" t="s">
        <v>998</v>
      </c>
      <c r="H446">
        <v>5</v>
      </c>
      <c r="I446">
        <v>0</v>
      </c>
      <c r="J446">
        <v>250</v>
      </c>
      <c r="K446">
        <v>2</v>
      </c>
      <c r="L446">
        <v>50</v>
      </c>
      <c r="M446">
        <v>0.2</v>
      </c>
      <c r="N446" s="1" t="s">
        <v>865</v>
      </c>
    </row>
    <row r="447" spans="1:14" x14ac:dyDescent="0.2">
      <c r="A447" s="1" t="s">
        <v>46</v>
      </c>
      <c r="B447">
        <v>1</v>
      </c>
      <c r="C447" s="1" t="s">
        <v>1187</v>
      </c>
      <c r="D447" s="2">
        <v>45797</v>
      </c>
      <c r="E447" s="1" t="s">
        <v>1186</v>
      </c>
      <c r="F447" s="1" t="s">
        <v>49</v>
      </c>
      <c r="G447" s="1" t="s">
        <v>942</v>
      </c>
      <c r="H447">
        <v>5</v>
      </c>
      <c r="I447">
        <v>0</v>
      </c>
      <c r="J447">
        <v>50</v>
      </c>
      <c r="K447">
        <v>1</v>
      </c>
      <c r="L447">
        <v>25</v>
      </c>
      <c r="M447">
        <v>0.1</v>
      </c>
      <c r="N447" s="1" t="s">
        <v>865</v>
      </c>
    </row>
    <row r="448" spans="1:14" x14ac:dyDescent="0.2">
      <c r="A448" s="1" t="s">
        <v>46</v>
      </c>
      <c r="B448">
        <v>2</v>
      </c>
      <c r="C448" s="1" t="s">
        <v>1188</v>
      </c>
      <c r="D448" s="2">
        <v>45797</v>
      </c>
      <c r="E448" s="1" t="s">
        <v>1055</v>
      </c>
      <c r="F448" s="1" t="s">
        <v>49</v>
      </c>
      <c r="G448" s="1" t="s">
        <v>892</v>
      </c>
      <c r="H448">
        <v>5</v>
      </c>
      <c r="I448">
        <v>0</v>
      </c>
      <c r="J448">
        <v>50</v>
      </c>
      <c r="K448">
        <v>2</v>
      </c>
      <c r="L448">
        <v>50</v>
      </c>
      <c r="M448">
        <v>0.1</v>
      </c>
      <c r="N448" s="1" t="s">
        <v>865</v>
      </c>
    </row>
    <row r="449" spans="1:14" x14ac:dyDescent="0.2">
      <c r="A449" s="1" t="s">
        <v>46</v>
      </c>
      <c r="B449">
        <v>2</v>
      </c>
      <c r="C449" s="1" t="s">
        <v>1184</v>
      </c>
      <c r="D449" s="2">
        <v>45797</v>
      </c>
      <c r="E449" s="1" t="s">
        <v>1179</v>
      </c>
      <c r="F449" s="1" t="s">
        <v>49</v>
      </c>
      <c r="G449" s="1" t="s">
        <v>902</v>
      </c>
      <c r="H449">
        <v>5</v>
      </c>
      <c r="I449">
        <v>0</v>
      </c>
      <c r="J449">
        <v>125</v>
      </c>
      <c r="K449">
        <v>4</v>
      </c>
      <c r="L449">
        <v>106.35</v>
      </c>
      <c r="M449">
        <v>0.6</v>
      </c>
      <c r="N449" s="1" t="s">
        <v>865</v>
      </c>
    </row>
    <row r="450" spans="1:14" x14ac:dyDescent="0.2">
      <c r="A450" s="1" t="s">
        <v>53</v>
      </c>
      <c r="B450">
        <v>2</v>
      </c>
      <c r="C450" s="1" t="s">
        <v>1189</v>
      </c>
      <c r="D450" s="2">
        <v>45797</v>
      </c>
      <c r="E450" s="1" t="s">
        <v>1190</v>
      </c>
      <c r="F450" s="1" t="s">
        <v>49</v>
      </c>
      <c r="G450" s="1" t="s">
        <v>1191</v>
      </c>
      <c r="H450">
        <v>5</v>
      </c>
      <c r="I450">
        <v>0</v>
      </c>
      <c r="J450">
        <v>50</v>
      </c>
      <c r="K450">
        <v>2</v>
      </c>
      <c r="L450">
        <v>50</v>
      </c>
      <c r="M450">
        <v>0.1</v>
      </c>
      <c r="N450" s="1" t="s">
        <v>889</v>
      </c>
    </row>
    <row r="451" spans="1:14" x14ac:dyDescent="0.2">
      <c r="A451" s="1" t="s">
        <v>53</v>
      </c>
      <c r="B451">
        <v>2</v>
      </c>
      <c r="C451" s="1" t="s">
        <v>1188</v>
      </c>
      <c r="D451" s="2">
        <v>45797</v>
      </c>
      <c r="E451" s="1" t="s">
        <v>1055</v>
      </c>
      <c r="F451" s="1" t="s">
        <v>49</v>
      </c>
      <c r="G451" s="1" t="s">
        <v>892</v>
      </c>
      <c r="H451">
        <v>5</v>
      </c>
      <c r="I451">
        <v>0</v>
      </c>
      <c r="J451">
        <v>50</v>
      </c>
      <c r="K451">
        <v>3</v>
      </c>
      <c r="L451">
        <v>75</v>
      </c>
      <c r="M451">
        <v>0.3</v>
      </c>
      <c r="N451" s="1" t="s">
        <v>889</v>
      </c>
    </row>
    <row r="452" spans="1:14" x14ac:dyDescent="0.2">
      <c r="A452" s="1" t="s">
        <v>46</v>
      </c>
      <c r="B452">
        <v>1</v>
      </c>
      <c r="C452" s="1" t="s">
        <v>1187</v>
      </c>
      <c r="D452" s="2">
        <v>45798</v>
      </c>
      <c r="E452" s="1" t="s">
        <v>1186</v>
      </c>
      <c r="F452" s="1" t="s">
        <v>49</v>
      </c>
      <c r="G452" s="1" t="s">
        <v>942</v>
      </c>
      <c r="H452">
        <v>5</v>
      </c>
      <c r="I452">
        <v>0</v>
      </c>
      <c r="J452">
        <v>50</v>
      </c>
      <c r="K452">
        <v>1</v>
      </c>
      <c r="L452">
        <v>25</v>
      </c>
      <c r="M452">
        <v>0.3</v>
      </c>
      <c r="N452" s="1" t="s">
        <v>956</v>
      </c>
    </row>
    <row r="453" spans="1:14" x14ac:dyDescent="0.2">
      <c r="A453" s="1" t="s">
        <v>46</v>
      </c>
      <c r="B453">
        <v>1</v>
      </c>
      <c r="C453" s="1" t="s">
        <v>1192</v>
      </c>
      <c r="D453" s="2">
        <v>45798</v>
      </c>
      <c r="E453" s="1" t="s">
        <v>1193</v>
      </c>
      <c r="F453" s="1" t="s">
        <v>49</v>
      </c>
      <c r="G453" s="1" t="s">
        <v>885</v>
      </c>
      <c r="H453">
        <v>5</v>
      </c>
      <c r="I453">
        <v>0</v>
      </c>
      <c r="J453">
        <v>50</v>
      </c>
      <c r="K453">
        <v>4</v>
      </c>
      <c r="L453">
        <v>100</v>
      </c>
      <c r="M453">
        <v>0.4</v>
      </c>
      <c r="N453" s="1" t="s">
        <v>956</v>
      </c>
    </row>
    <row r="454" spans="1:14" x14ac:dyDescent="0.2">
      <c r="A454" s="1" t="s">
        <v>46</v>
      </c>
      <c r="B454">
        <v>2</v>
      </c>
      <c r="C454" s="1" t="s">
        <v>1189</v>
      </c>
      <c r="D454" s="2">
        <v>45798</v>
      </c>
      <c r="E454" s="1" t="s">
        <v>1190</v>
      </c>
      <c r="F454" s="1" t="s">
        <v>49</v>
      </c>
      <c r="G454" s="1" t="s">
        <v>1191</v>
      </c>
      <c r="H454">
        <v>5</v>
      </c>
      <c r="I454">
        <v>0</v>
      </c>
      <c r="J454">
        <v>50</v>
      </c>
      <c r="K454">
        <v>2</v>
      </c>
      <c r="L454">
        <v>50</v>
      </c>
      <c r="M454">
        <v>0.6</v>
      </c>
      <c r="N454" s="1" t="s">
        <v>865</v>
      </c>
    </row>
    <row r="455" spans="1:14" x14ac:dyDescent="0.2">
      <c r="A455" s="1" t="s">
        <v>53</v>
      </c>
      <c r="B455">
        <v>2</v>
      </c>
      <c r="C455" s="1" t="s">
        <v>1187</v>
      </c>
      <c r="D455" s="2">
        <v>45799</v>
      </c>
      <c r="E455" s="1" t="s">
        <v>1186</v>
      </c>
      <c r="F455" s="1" t="s">
        <v>49</v>
      </c>
      <c r="G455" s="1" t="s">
        <v>942</v>
      </c>
      <c r="H455">
        <v>5</v>
      </c>
      <c r="I455">
        <v>0</v>
      </c>
      <c r="J455">
        <v>50</v>
      </c>
      <c r="K455">
        <v>2</v>
      </c>
      <c r="L455">
        <v>50</v>
      </c>
      <c r="M455">
        <v>0.2</v>
      </c>
      <c r="N455" s="1" t="s">
        <v>865</v>
      </c>
    </row>
    <row r="456" spans="1:14" x14ac:dyDescent="0.2">
      <c r="A456" s="1" t="s">
        <v>53</v>
      </c>
      <c r="B456">
        <v>2</v>
      </c>
      <c r="C456" s="1" t="s">
        <v>1102</v>
      </c>
      <c r="D456" s="2">
        <v>45799</v>
      </c>
      <c r="E456" s="1" t="s">
        <v>910</v>
      </c>
      <c r="F456" s="1" t="s">
        <v>49</v>
      </c>
      <c r="G456" s="1" t="s">
        <v>1103</v>
      </c>
      <c r="H456">
        <v>5</v>
      </c>
      <c r="I456">
        <v>0</v>
      </c>
      <c r="J456">
        <v>250</v>
      </c>
      <c r="K456">
        <v>6</v>
      </c>
      <c r="L456">
        <v>150</v>
      </c>
      <c r="M456">
        <v>1.3</v>
      </c>
      <c r="N456" s="1" t="s">
        <v>865</v>
      </c>
    </row>
    <row r="457" spans="1:14" x14ac:dyDescent="0.2">
      <c r="A457" s="1" t="s">
        <v>46</v>
      </c>
      <c r="B457">
        <v>1</v>
      </c>
      <c r="C457" s="1" t="s">
        <v>1184</v>
      </c>
      <c r="D457" s="2">
        <v>45800</v>
      </c>
      <c r="E457" s="1" t="s">
        <v>1179</v>
      </c>
      <c r="F457" s="1" t="s">
        <v>49</v>
      </c>
      <c r="G457" s="1" t="s">
        <v>902</v>
      </c>
      <c r="H457">
        <v>5</v>
      </c>
      <c r="I457">
        <v>0</v>
      </c>
      <c r="J457">
        <v>125</v>
      </c>
      <c r="K457">
        <v>7</v>
      </c>
      <c r="L457">
        <v>178.55</v>
      </c>
      <c r="M457">
        <v>1</v>
      </c>
      <c r="N457" s="1" t="s">
        <v>956</v>
      </c>
    </row>
    <row r="458" spans="1:14" x14ac:dyDescent="0.2">
      <c r="A458" s="1" t="s">
        <v>46</v>
      </c>
      <c r="B458">
        <v>2</v>
      </c>
      <c r="C458" s="1" t="s">
        <v>1184</v>
      </c>
      <c r="D458" s="2">
        <v>45800</v>
      </c>
      <c r="E458" s="1" t="s">
        <v>1179</v>
      </c>
      <c r="F458" s="1" t="s">
        <v>49</v>
      </c>
      <c r="G458" s="1" t="s">
        <v>902</v>
      </c>
      <c r="H458">
        <v>5</v>
      </c>
      <c r="I458">
        <v>0</v>
      </c>
      <c r="J458">
        <v>125</v>
      </c>
      <c r="K458">
        <v>7</v>
      </c>
      <c r="L458">
        <v>178.15</v>
      </c>
      <c r="M458">
        <v>0.2</v>
      </c>
      <c r="N458" s="1" t="s">
        <v>889</v>
      </c>
    </row>
    <row r="459" spans="1:14" x14ac:dyDescent="0.2">
      <c r="A459" s="1" t="s">
        <v>53</v>
      </c>
      <c r="B459">
        <v>1</v>
      </c>
      <c r="C459" s="1" t="s">
        <v>1194</v>
      </c>
      <c r="D459" s="2">
        <v>45800</v>
      </c>
      <c r="E459" s="1" t="s">
        <v>1195</v>
      </c>
      <c r="F459" s="1" t="s">
        <v>246</v>
      </c>
      <c r="G459" s="1" t="s">
        <v>902</v>
      </c>
      <c r="H459" t="s">
        <v>209</v>
      </c>
      <c r="I459" t="s">
        <v>100</v>
      </c>
      <c r="J459">
        <v>810</v>
      </c>
      <c r="K459">
        <v>4</v>
      </c>
      <c r="L459">
        <v>102.1</v>
      </c>
      <c r="M459">
        <v>0.1</v>
      </c>
      <c r="N459" s="1" t="s">
        <v>889</v>
      </c>
    </row>
    <row r="460" spans="1:14" x14ac:dyDescent="0.2">
      <c r="A460" s="1" t="s">
        <v>53</v>
      </c>
      <c r="B460">
        <v>1</v>
      </c>
      <c r="C460" s="1" t="s">
        <v>1196</v>
      </c>
      <c r="D460" s="2">
        <v>45800</v>
      </c>
      <c r="E460" s="1" t="s">
        <v>1197</v>
      </c>
      <c r="F460" s="1" t="s">
        <v>49</v>
      </c>
      <c r="G460" s="1" t="s">
        <v>1198</v>
      </c>
      <c r="H460" t="s">
        <v>134</v>
      </c>
      <c r="I460" t="s">
        <v>94</v>
      </c>
      <c r="J460">
        <v>200</v>
      </c>
      <c r="K460">
        <v>2</v>
      </c>
      <c r="L460">
        <v>50</v>
      </c>
      <c r="M460">
        <v>0.3</v>
      </c>
      <c r="N460" s="1" t="s">
        <v>889</v>
      </c>
    </row>
    <row r="461" spans="1:14" x14ac:dyDescent="0.2">
      <c r="A461" s="1" t="s">
        <v>53</v>
      </c>
      <c r="B461">
        <v>2</v>
      </c>
      <c r="C461" s="1" t="s">
        <v>1194</v>
      </c>
      <c r="D461" s="2">
        <v>45800</v>
      </c>
      <c r="E461" s="1" t="s">
        <v>1195</v>
      </c>
      <c r="F461" s="1" t="s">
        <v>246</v>
      </c>
      <c r="G461" s="1" t="s">
        <v>902</v>
      </c>
      <c r="H461" t="s">
        <v>209</v>
      </c>
      <c r="I461" t="s">
        <v>100</v>
      </c>
      <c r="J461">
        <v>810</v>
      </c>
      <c r="K461">
        <v>3</v>
      </c>
      <c r="L461">
        <v>76.400000000000006</v>
      </c>
      <c r="M461">
        <v>0.4</v>
      </c>
      <c r="N461" s="1" t="s">
        <v>865</v>
      </c>
    </row>
    <row r="462" spans="1:14" x14ac:dyDescent="0.2">
      <c r="A462" s="1" t="s">
        <v>53</v>
      </c>
      <c r="B462">
        <v>2</v>
      </c>
      <c r="C462" s="1" t="s">
        <v>1196</v>
      </c>
      <c r="D462" s="2">
        <v>45800</v>
      </c>
      <c r="E462" s="1" t="s">
        <v>1197</v>
      </c>
      <c r="F462" s="1" t="s">
        <v>49</v>
      </c>
      <c r="G462" s="1" t="s">
        <v>1198</v>
      </c>
      <c r="H462" t="s">
        <v>134</v>
      </c>
      <c r="I462" t="s">
        <v>94</v>
      </c>
      <c r="J462">
        <v>200</v>
      </c>
      <c r="K462">
        <v>4</v>
      </c>
      <c r="L462">
        <v>100</v>
      </c>
      <c r="M462">
        <v>0.2</v>
      </c>
      <c r="N462" s="1" t="s">
        <v>865</v>
      </c>
    </row>
    <row r="463" spans="1:14" x14ac:dyDescent="0.2">
      <c r="A463" s="1" t="s">
        <v>46</v>
      </c>
      <c r="B463">
        <v>1</v>
      </c>
      <c r="C463" s="1" t="s">
        <v>1196</v>
      </c>
      <c r="D463" s="2">
        <v>45801</v>
      </c>
      <c r="E463" s="1" t="s">
        <v>1197</v>
      </c>
      <c r="F463" s="1" t="s">
        <v>49</v>
      </c>
      <c r="G463" s="1" t="s">
        <v>1198</v>
      </c>
      <c r="H463" t="s">
        <v>134</v>
      </c>
      <c r="I463" t="s">
        <v>94</v>
      </c>
      <c r="J463">
        <v>200</v>
      </c>
      <c r="K463">
        <v>4</v>
      </c>
      <c r="L463">
        <v>86.5</v>
      </c>
      <c r="M463">
        <v>0.5</v>
      </c>
      <c r="N463" s="1" t="s">
        <v>956</v>
      </c>
    </row>
    <row r="464" spans="1:14" x14ac:dyDescent="0.2">
      <c r="A464" s="1" t="s">
        <v>46</v>
      </c>
      <c r="B464">
        <v>1</v>
      </c>
      <c r="C464" s="1" t="s">
        <v>1199</v>
      </c>
      <c r="D464" s="2">
        <v>45801</v>
      </c>
      <c r="E464" s="1" t="s">
        <v>1197</v>
      </c>
      <c r="F464" s="1" t="s">
        <v>49</v>
      </c>
      <c r="G464" s="1" t="s">
        <v>1200</v>
      </c>
      <c r="H464" t="s">
        <v>134</v>
      </c>
      <c r="I464" t="s">
        <v>94</v>
      </c>
      <c r="J464">
        <v>200</v>
      </c>
      <c r="K464">
        <v>6</v>
      </c>
      <c r="L464">
        <v>150</v>
      </c>
      <c r="M464">
        <v>0.4</v>
      </c>
      <c r="N464" s="1" t="s">
        <v>956</v>
      </c>
    </row>
    <row r="465" spans="1:14" x14ac:dyDescent="0.2">
      <c r="A465" s="1" t="s">
        <v>46</v>
      </c>
      <c r="B465">
        <v>2</v>
      </c>
      <c r="C465" s="1" t="s">
        <v>1181</v>
      </c>
      <c r="D465" s="2">
        <v>45801</v>
      </c>
      <c r="E465" s="1" t="s">
        <v>877</v>
      </c>
      <c r="F465" s="1" t="s">
        <v>49</v>
      </c>
      <c r="G465" s="1" t="s">
        <v>913</v>
      </c>
      <c r="H465" t="s">
        <v>134</v>
      </c>
      <c r="I465">
        <v>0</v>
      </c>
      <c r="J465">
        <v>150</v>
      </c>
      <c r="K465">
        <v>4</v>
      </c>
      <c r="L465">
        <v>100</v>
      </c>
      <c r="M465">
        <v>0.2</v>
      </c>
      <c r="N465" s="1" t="s">
        <v>889</v>
      </c>
    </row>
    <row r="466" spans="1:14" x14ac:dyDescent="0.2">
      <c r="A466" s="1" t="s">
        <v>46</v>
      </c>
      <c r="B466">
        <v>2</v>
      </c>
      <c r="C466" s="1" t="s">
        <v>1181</v>
      </c>
      <c r="D466" s="2">
        <v>45801</v>
      </c>
      <c r="E466" s="1" t="s">
        <v>877</v>
      </c>
      <c r="F466" s="1" t="s">
        <v>49</v>
      </c>
      <c r="G466" s="1" t="s">
        <v>913</v>
      </c>
      <c r="H466" t="s">
        <v>134</v>
      </c>
      <c r="I466">
        <v>0</v>
      </c>
      <c r="J466">
        <v>150</v>
      </c>
      <c r="K466">
        <v>6</v>
      </c>
      <c r="L466">
        <v>146.6</v>
      </c>
      <c r="M466">
        <v>0.5</v>
      </c>
      <c r="N466" s="1" t="s">
        <v>889</v>
      </c>
    </row>
    <row r="467" spans="1:14" x14ac:dyDescent="0.2">
      <c r="A467" s="1" t="s">
        <v>46</v>
      </c>
      <c r="B467">
        <v>2</v>
      </c>
      <c r="C467" s="1" t="s">
        <v>468</v>
      </c>
      <c r="D467" s="2">
        <v>45801</v>
      </c>
      <c r="E467" s="1" t="s">
        <v>1035</v>
      </c>
      <c r="F467" s="1" t="s">
        <v>49</v>
      </c>
      <c r="G467" s="1" t="s">
        <v>946</v>
      </c>
      <c r="H467">
        <v>4.5</v>
      </c>
      <c r="I467">
        <v>0</v>
      </c>
      <c r="J467">
        <v>100</v>
      </c>
      <c r="K467">
        <v>1</v>
      </c>
      <c r="L467">
        <v>25</v>
      </c>
      <c r="N467" s="1" t="s">
        <v>889</v>
      </c>
    </row>
    <row r="468" spans="1:14" x14ac:dyDescent="0.2">
      <c r="A468" s="1" t="s">
        <v>53</v>
      </c>
      <c r="B468">
        <v>1</v>
      </c>
      <c r="C468" s="1" t="s">
        <v>1194</v>
      </c>
      <c r="D468" s="2">
        <v>45801</v>
      </c>
      <c r="E468" s="1" t="s">
        <v>1195</v>
      </c>
      <c r="F468" s="1" t="s">
        <v>246</v>
      </c>
      <c r="G468" s="1" t="s">
        <v>902</v>
      </c>
      <c r="H468" t="s">
        <v>209</v>
      </c>
      <c r="I468" t="s">
        <v>100</v>
      </c>
      <c r="J468">
        <v>810</v>
      </c>
      <c r="K468">
        <v>5</v>
      </c>
      <c r="L468">
        <v>127.4</v>
      </c>
      <c r="M468">
        <v>0.5</v>
      </c>
      <c r="N468" s="1" t="s">
        <v>879</v>
      </c>
    </row>
    <row r="469" spans="1:14" x14ac:dyDescent="0.2">
      <c r="A469" s="1" t="s">
        <v>53</v>
      </c>
      <c r="B469">
        <v>1</v>
      </c>
      <c r="C469" s="1" t="s">
        <v>1199</v>
      </c>
      <c r="D469" s="2">
        <v>45801</v>
      </c>
      <c r="E469" s="1" t="s">
        <v>1197</v>
      </c>
      <c r="F469" s="1" t="s">
        <v>49</v>
      </c>
      <c r="G469" s="1" t="s">
        <v>1200</v>
      </c>
      <c r="H469" t="s">
        <v>134</v>
      </c>
      <c r="I469" t="s">
        <v>94</v>
      </c>
      <c r="J469">
        <v>200</v>
      </c>
      <c r="K469">
        <v>2</v>
      </c>
      <c r="L469">
        <v>53.8</v>
      </c>
      <c r="M469">
        <v>0.2</v>
      </c>
      <c r="N469" s="1" t="s">
        <v>879</v>
      </c>
    </row>
    <row r="470" spans="1:14" x14ac:dyDescent="0.2">
      <c r="A470" s="1" t="s">
        <v>53</v>
      </c>
      <c r="B470">
        <v>2</v>
      </c>
      <c r="C470" s="1" t="s">
        <v>1194</v>
      </c>
      <c r="D470" s="2">
        <v>45801</v>
      </c>
      <c r="E470" s="1" t="s">
        <v>1195</v>
      </c>
      <c r="F470" s="1" t="s">
        <v>246</v>
      </c>
      <c r="G470" s="1" t="s">
        <v>902</v>
      </c>
      <c r="H470" t="s">
        <v>209</v>
      </c>
      <c r="I470" t="s">
        <v>100</v>
      </c>
      <c r="J470">
        <v>810</v>
      </c>
      <c r="K470">
        <v>2</v>
      </c>
      <c r="L470">
        <v>50.6</v>
      </c>
      <c r="M470">
        <v>0.1</v>
      </c>
      <c r="N470" s="1" t="s">
        <v>865</v>
      </c>
    </row>
    <row r="471" spans="1:14" x14ac:dyDescent="0.2">
      <c r="A471" s="1" t="s">
        <v>53</v>
      </c>
      <c r="B471">
        <v>2</v>
      </c>
      <c r="C471" s="1" t="s">
        <v>1201</v>
      </c>
      <c r="D471" s="2">
        <v>45801</v>
      </c>
      <c r="E471" s="1" t="s">
        <v>954</v>
      </c>
      <c r="F471" s="1" t="s">
        <v>49</v>
      </c>
      <c r="G471" s="1" t="s">
        <v>1202</v>
      </c>
      <c r="H471" t="s">
        <v>134</v>
      </c>
      <c r="I471" t="s">
        <v>51</v>
      </c>
      <c r="J471">
        <v>300</v>
      </c>
      <c r="K471">
        <v>5</v>
      </c>
      <c r="L471">
        <v>125</v>
      </c>
      <c r="M471">
        <v>0.7</v>
      </c>
      <c r="N471" s="1" t="s">
        <v>865</v>
      </c>
    </row>
    <row r="472" spans="1:14" x14ac:dyDescent="0.2">
      <c r="A472" s="1" t="s">
        <v>53</v>
      </c>
      <c r="B472">
        <v>2</v>
      </c>
      <c r="C472" s="1" t="s">
        <v>468</v>
      </c>
      <c r="D472" s="2">
        <v>45801</v>
      </c>
      <c r="E472" s="1" t="s">
        <v>1035</v>
      </c>
      <c r="F472" s="1" t="s">
        <v>49</v>
      </c>
      <c r="G472" s="1" t="s">
        <v>946</v>
      </c>
      <c r="H472">
        <v>4.5</v>
      </c>
      <c r="I472">
        <v>0</v>
      </c>
      <c r="J472">
        <v>100</v>
      </c>
      <c r="K472">
        <v>3</v>
      </c>
      <c r="L472">
        <v>75</v>
      </c>
      <c r="M472">
        <v>0.6</v>
      </c>
      <c r="N472" s="1" t="s">
        <v>865</v>
      </c>
    </row>
    <row r="473" spans="1:14" x14ac:dyDescent="0.2">
      <c r="A473" s="1" t="s">
        <v>46</v>
      </c>
      <c r="B473">
        <v>1</v>
      </c>
      <c r="C473" s="1" t="s">
        <v>1201</v>
      </c>
      <c r="D473" s="2">
        <v>45802</v>
      </c>
      <c r="E473" s="1" t="s">
        <v>954</v>
      </c>
      <c r="F473" s="1" t="s">
        <v>49</v>
      </c>
      <c r="G473" s="1" t="s">
        <v>1202</v>
      </c>
      <c r="H473" t="s">
        <v>134</v>
      </c>
      <c r="I473" t="s">
        <v>51</v>
      </c>
      <c r="J473">
        <v>300</v>
      </c>
      <c r="K473">
        <v>5</v>
      </c>
      <c r="L473">
        <v>123</v>
      </c>
      <c r="M473">
        <v>0.1</v>
      </c>
      <c r="N473" s="1" t="s">
        <v>956</v>
      </c>
    </row>
    <row r="474" spans="1:14" x14ac:dyDescent="0.2">
      <c r="A474" s="1" t="s">
        <v>46</v>
      </c>
      <c r="B474">
        <v>1</v>
      </c>
      <c r="C474" s="1" t="s">
        <v>1203</v>
      </c>
      <c r="D474" s="2">
        <v>45802</v>
      </c>
      <c r="E474" s="1" t="s">
        <v>954</v>
      </c>
      <c r="F474" s="1" t="s">
        <v>49</v>
      </c>
      <c r="G474" s="1" t="s">
        <v>1202</v>
      </c>
      <c r="H474" t="s">
        <v>134</v>
      </c>
      <c r="I474" t="s">
        <v>51</v>
      </c>
      <c r="J474">
        <v>300</v>
      </c>
      <c r="K474">
        <v>2</v>
      </c>
      <c r="L474">
        <v>50</v>
      </c>
      <c r="M474">
        <v>0.4</v>
      </c>
      <c r="N474" s="1" t="s">
        <v>956</v>
      </c>
    </row>
    <row r="475" spans="1:14" x14ac:dyDescent="0.2">
      <c r="A475" s="1" t="s">
        <v>46</v>
      </c>
      <c r="B475">
        <v>1</v>
      </c>
      <c r="C475" s="1" t="s">
        <v>1194</v>
      </c>
      <c r="D475" s="2">
        <v>45802</v>
      </c>
      <c r="E475" s="1" t="s">
        <v>1195</v>
      </c>
      <c r="F475" s="1" t="s">
        <v>246</v>
      </c>
      <c r="G475" s="1" t="s">
        <v>902</v>
      </c>
      <c r="H475" t="s">
        <v>209</v>
      </c>
      <c r="I475" t="s">
        <v>100</v>
      </c>
      <c r="J475">
        <v>810</v>
      </c>
      <c r="K475">
        <v>4</v>
      </c>
      <c r="L475">
        <v>72</v>
      </c>
      <c r="M475">
        <v>0.4</v>
      </c>
      <c r="N475" s="1" t="s">
        <v>956</v>
      </c>
    </row>
    <row r="476" spans="1:14" x14ac:dyDescent="0.2">
      <c r="A476" s="1" t="s">
        <v>53</v>
      </c>
      <c r="B476">
        <v>1</v>
      </c>
      <c r="C476" s="1" t="s">
        <v>497</v>
      </c>
      <c r="D476" s="2">
        <v>45803</v>
      </c>
      <c r="E476" s="1" t="s">
        <v>1204</v>
      </c>
      <c r="F476" s="1" t="s">
        <v>49</v>
      </c>
      <c r="G476" s="1" t="s">
        <v>1205</v>
      </c>
      <c r="H476" t="s">
        <v>79</v>
      </c>
      <c r="I476" t="s">
        <v>51</v>
      </c>
      <c r="J476">
        <v>100</v>
      </c>
      <c r="K476">
        <v>3</v>
      </c>
      <c r="L476">
        <v>75</v>
      </c>
      <c r="M476">
        <v>1</v>
      </c>
      <c r="N476" s="1" t="s">
        <v>879</v>
      </c>
    </row>
    <row r="477" spans="1:14" x14ac:dyDescent="0.2">
      <c r="A477" s="1" t="s">
        <v>53</v>
      </c>
      <c r="B477">
        <v>2</v>
      </c>
      <c r="C477" s="1" t="s">
        <v>465</v>
      </c>
      <c r="D477" s="2">
        <v>45803</v>
      </c>
      <c r="E477" s="1" t="s">
        <v>1204</v>
      </c>
      <c r="F477" s="1" t="s">
        <v>49</v>
      </c>
      <c r="G477" s="1" t="s">
        <v>1206</v>
      </c>
      <c r="H477" t="s">
        <v>79</v>
      </c>
      <c r="I477" t="s">
        <v>51</v>
      </c>
      <c r="J477">
        <v>100</v>
      </c>
      <c r="K477">
        <v>4</v>
      </c>
      <c r="L477">
        <v>100</v>
      </c>
      <c r="M477">
        <v>0.8</v>
      </c>
      <c r="N477" s="1" t="s">
        <v>865</v>
      </c>
    </row>
    <row r="478" spans="1:14" x14ac:dyDescent="0.2">
      <c r="A478" s="1" t="s">
        <v>46</v>
      </c>
      <c r="B478">
        <v>1</v>
      </c>
      <c r="C478" s="1" t="s">
        <v>1207</v>
      </c>
      <c r="D478" s="2">
        <v>45804</v>
      </c>
      <c r="E478" s="1" t="s">
        <v>910</v>
      </c>
      <c r="F478" s="1" t="s">
        <v>49</v>
      </c>
      <c r="G478" s="1" t="s">
        <v>1109</v>
      </c>
      <c r="H478">
        <v>5</v>
      </c>
      <c r="I478">
        <v>0</v>
      </c>
      <c r="J478">
        <v>125</v>
      </c>
      <c r="K478">
        <v>5</v>
      </c>
      <c r="L478">
        <v>125</v>
      </c>
      <c r="M478">
        <v>0.4</v>
      </c>
      <c r="N478" s="1" t="s">
        <v>956</v>
      </c>
    </row>
    <row r="479" spans="1:14" x14ac:dyDescent="0.2">
      <c r="A479" s="1" t="s">
        <v>46</v>
      </c>
      <c r="B479">
        <v>1</v>
      </c>
      <c r="C479" s="1" t="s">
        <v>497</v>
      </c>
      <c r="D479" s="2">
        <v>45804</v>
      </c>
      <c r="E479" s="1" t="s">
        <v>1204</v>
      </c>
      <c r="F479" s="1" t="s">
        <v>49</v>
      </c>
      <c r="G479" s="1" t="s">
        <v>1205</v>
      </c>
      <c r="H479" t="s">
        <v>79</v>
      </c>
      <c r="I479" t="s">
        <v>51</v>
      </c>
      <c r="J479">
        <v>100</v>
      </c>
      <c r="K479">
        <v>2</v>
      </c>
      <c r="L479">
        <v>34.200000000000003</v>
      </c>
      <c r="M479">
        <v>0.1</v>
      </c>
      <c r="N479" s="1" t="s">
        <v>956</v>
      </c>
    </row>
    <row r="480" spans="1:14" x14ac:dyDescent="0.2">
      <c r="A480" s="1" t="s">
        <v>46</v>
      </c>
      <c r="B480">
        <v>2</v>
      </c>
      <c r="C480" s="1" t="s">
        <v>1208</v>
      </c>
      <c r="D480" s="2">
        <v>45804</v>
      </c>
      <c r="E480" s="1" t="s">
        <v>910</v>
      </c>
      <c r="F480" s="1" t="s">
        <v>49</v>
      </c>
      <c r="G480" s="1" t="s">
        <v>1209</v>
      </c>
      <c r="H480">
        <v>5</v>
      </c>
      <c r="I480">
        <v>0</v>
      </c>
      <c r="J480">
        <v>125</v>
      </c>
      <c r="K480">
        <v>6</v>
      </c>
      <c r="L480">
        <v>150</v>
      </c>
      <c r="N480" s="1" t="s">
        <v>889</v>
      </c>
    </row>
    <row r="481" spans="1:14" x14ac:dyDescent="0.2">
      <c r="A481" s="1" t="s">
        <v>53</v>
      </c>
      <c r="B481">
        <v>1</v>
      </c>
      <c r="C481" s="1" t="s">
        <v>516</v>
      </c>
      <c r="D481" s="2">
        <v>45804</v>
      </c>
      <c r="E481" s="1" t="s">
        <v>1210</v>
      </c>
      <c r="F481" s="1" t="s">
        <v>49</v>
      </c>
      <c r="G481" s="1" t="s">
        <v>1211</v>
      </c>
      <c r="H481">
        <v>5</v>
      </c>
      <c r="I481">
        <v>0</v>
      </c>
      <c r="J481">
        <v>200</v>
      </c>
      <c r="K481">
        <v>8</v>
      </c>
      <c r="L481">
        <v>187</v>
      </c>
      <c r="M481">
        <v>1</v>
      </c>
      <c r="N481" s="1" t="s">
        <v>879</v>
      </c>
    </row>
    <row r="482" spans="1:14" x14ac:dyDescent="0.2">
      <c r="A482" s="1" t="s">
        <v>46</v>
      </c>
      <c r="B482">
        <v>1</v>
      </c>
      <c r="C482" s="1" t="s">
        <v>938</v>
      </c>
      <c r="D482" s="2">
        <v>45805</v>
      </c>
      <c r="E482" s="1" t="s">
        <v>939</v>
      </c>
      <c r="F482" s="1" t="s">
        <v>49</v>
      </c>
      <c r="G482" s="1" t="s">
        <v>940</v>
      </c>
      <c r="H482">
        <v>5</v>
      </c>
      <c r="I482">
        <v>0</v>
      </c>
      <c r="J482">
        <v>150</v>
      </c>
      <c r="K482">
        <v>4</v>
      </c>
      <c r="L482">
        <v>100</v>
      </c>
      <c r="M482">
        <v>0.2</v>
      </c>
      <c r="N482" s="1" t="s">
        <v>956</v>
      </c>
    </row>
    <row r="483" spans="1:14" x14ac:dyDescent="0.2">
      <c r="A483" s="1" t="s">
        <v>46</v>
      </c>
      <c r="B483">
        <v>1</v>
      </c>
      <c r="C483" s="1" t="s">
        <v>1212</v>
      </c>
      <c r="D483" s="2">
        <v>45805</v>
      </c>
      <c r="E483" s="1" t="s">
        <v>1213</v>
      </c>
      <c r="F483" s="1" t="s">
        <v>49</v>
      </c>
      <c r="G483" s="1" t="s">
        <v>942</v>
      </c>
      <c r="H483">
        <v>5</v>
      </c>
      <c r="I483">
        <v>0</v>
      </c>
      <c r="J483">
        <v>125</v>
      </c>
      <c r="K483">
        <v>3</v>
      </c>
      <c r="L483">
        <v>75</v>
      </c>
      <c r="M483">
        <v>0.3</v>
      </c>
      <c r="N483" s="1" t="s">
        <v>956</v>
      </c>
    </row>
    <row r="484" spans="1:14" x14ac:dyDescent="0.2">
      <c r="A484" s="1" t="s">
        <v>53</v>
      </c>
      <c r="B484">
        <v>1</v>
      </c>
      <c r="C484" s="1" t="s">
        <v>1212</v>
      </c>
      <c r="D484" s="2">
        <v>45805</v>
      </c>
      <c r="E484" s="1" t="s">
        <v>1213</v>
      </c>
      <c r="F484" s="1" t="s">
        <v>49</v>
      </c>
      <c r="G484" s="1" t="s">
        <v>942</v>
      </c>
      <c r="H484">
        <v>5</v>
      </c>
      <c r="I484">
        <v>0</v>
      </c>
      <c r="J484">
        <v>125</v>
      </c>
      <c r="K484">
        <v>1</v>
      </c>
      <c r="L484">
        <v>25</v>
      </c>
      <c r="M484">
        <v>0.2</v>
      </c>
      <c r="N484" s="1" t="s">
        <v>879</v>
      </c>
    </row>
    <row r="485" spans="1:14" x14ac:dyDescent="0.2">
      <c r="A485" s="1" t="s">
        <v>53</v>
      </c>
      <c r="B485">
        <v>1</v>
      </c>
      <c r="C485" s="1" t="s">
        <v>1062</v>
      </c>
      <c r="D485" s="2">
        <v>45805</v>
      </c>
      <c r="E485" s="1" t="s">
        <v>620</v>
      </c>
      <c r="F485" s="1" t="s">
        <v>49</v>
      </c>
      <c r="G485" s="1" t="s">
        <v>1006</v>
      </c>
      <c r="H485" t="s">
        <v>134</v>
      </c>
      <c r="I485">
        <v>0</v>
      </c>
      <c r="J485">
        <v>750</v>
      </c>
      <c r="K485">
        <v>6</v>
      </c>
      <c r="L485">
        <v>150</v>
      </c>
      <c r="M485">
        <v>0.7</v>
      </c>
      <c r="N485" s="1" t="s">
        <v>879</v>
      </c>
    </row>
    <row r="486" spans="1:14" x14ac:dyDescent="0.2">
      <c r="A486" s="1" t="s">
        <v>53</v>
      </c>
      <c r="B486">
        <v>2</v>
      </c>
      <c r="C486" s="1" t="s">
        <v>1214</v>
      </c>
      <c r="D486" s="2">
        <v>45805</v>
      </c>
      <c r="E486" s="1" t="s">
        <v>1215</v>
      </c>
      <c r="F486" s="1" t="s">
        <v>49</v>
      </c>
      <c r="G486" s="1" t="s">
        <v>1209</v>
      </c>
      <c r="H486">
        <v>5</v>
      </c>
      <c r="I486">
        <v>0</v>
      </c>
      <c r="J486">
        <v>200</v>
      </c>
      <c r="K486">
        <v>2</v>
      </c>
      <c r="L486">
        <v>50</v>
      </c>
      <c r="M486">
        <v>0.6</v>
      </c>
      <c r="N486" s="1" t="s">
        <v>865</v>
      </c>
    </row>
    <row r="487" spans="1:14" x14ac:dyDescent="0.2">
      <c r="A487" s="1" t="s">
        <v>53</v>
      </c>
      <c r="B487">
        <v>2</v>
      </c>
      <c r="C487" s="1" t="s">
        <v>1216</v>
      </c>
      <c r="D487" s="2">
        <v>45805</v>
      </c>
      <c r="E487" s="1" t="s">
        <v>1215</v>
      </c>
      <c r="F487" s="1" t="s">
        <v>49</v>
      </c>
      <c r="G487" s="1" t="s">
        <v>1031</v>
      </c>
      <c r="H487">
        <v>5</v>
      </c>
      <c r="I487">
        <v>0</v>
      </c>
      <c r="J487">
        <v>200</v>
      </c>
      <c r="K487">
        <v>3</v>
      </c>
      <c r="L487">
        <v>61</v>
      </c>
      <c r="M487">
        <v>0.1</v>
      </c>
      <c r="N487" s="1" t="s">
        <v>865</v>
      </c>
    </row>
    <row r="488" spans="1:14" x14ac:dyDescent="0.2">
      <c r="A488" s="1" t="s">
        <v>53</v>
      </c>
      <c r="B488">
        <v>2</v>
      </c>
      <c r="C488" s="1" t="s">
        <v>1217</v>
      </c>
      <c r="D488" s="2">
        <v>45805</v>
      </c>
      <c r="E488" s="1" t="s">
        <v>1215</v>
      </c>
      <c r="F488" s="1" t="s">
        <v>49</v>
      </c>
      <c r="G488" s="1" t="s">
        <v>1109</v>
      </c>
      <c r="H488">
        <v>5</v>
      </c>
      <c r="I488">
        <v>0</v>
      </c>
      <c r="J488">
        <v>200</v>
      </c>
      <c r="K488">
        <v>1</v>
      </c>
      <c r="L488">
        <v>25</v>
      </c>
      <c r="M488">
        <v>0.9</v>
      </c>
      <c r="N488" s="1" t="s">
        <v>865</v>
      </c>
    </row>
    <row r="489" spans="1:14" x14ac:dyDescent="0.2">
      <c r="A489" s="1" t="s">
        <v>53</v>
      </c>
      <c r="B489">
        <v>2</v>
      </c>
      <c r="C489" s="1" t="s">
        <v>1218</v>
      </c>
      <c r="D489" s="2">
        <v>45805</v>
      </c>
      <c r="E489" s="1" t="s">
        <v>1215</v>
      </c>
      <c r="F489" s="1" t="s">
        <v>49</v>
      </c>
      <c r="G489" s="1" t="s">
        <v>1103</v>
      </c>
      <c r="H489">
        <v>5</v>
      </c>
      <c r="I489">
        <v>0</v>
      </c>
      <c r="J489">
        <v>250</v>
      </c>
      <c r="K489">
        <v>2</v>
      </c>
      <c r="L489">
        <v>54</v>
      </c>
      <c r="M489">
        <v>0.4</v>
      </c>
      <c r="N489" s="1" t="s">
        <v>865</v>
      </c>
    </row>
    <row r="490" spans="1:14" x14ac:dyDescent="0.2">
      <c r="A490" s="1" t="s">
        <v>46</v>
      </c>
      <c r="B490">
        <v>1</v>
      </c>
      <c r="C490" s="1" t="s">
        <v>1219</v>
      </c>
      <c r="D490" s="2">
        <v>45806</v>
      </c>
      <c r="E490" s="1" t="s">
        <v>1220</v>
      </c>
      <c r="F490" s="1" t="s">
        <v>49</v>
      </c>
      <c r="G490" s="1" t="s">
        <v>993</v>
      </c>
      <c r="H490">
        <v>5</v>
      </c>
      <c r="I490">
        <v>0</v>
      </c>
      <c r="J490">
        <v>100</v>
      </c>
      <c r="K490">
        <v>4</v>
      </c>
      <c r="L490">
        <v>100</v>
      </c>
      <c r="M490">
        <v>0.6</v>
      </c>
      <c r="N490" s="1" t="s">
        <v>879</v>
      </c>
    </row>
    <row r="491" spans="1:14" x14ac:dyDescent="0.2">
      <c r="A491" s="1" t="s">
        <v>46</v>
      </c>
      <c r="B491">
        <v>1</v>
      </c>
      <c r="C491" s="1" t="s">
        <v>1221</v>
      </c>
      <c r="D491" s="2">
        <v>45806</v>
      </c>
      <c r="E491" s="1" t="s">
        <v>582</v>
      </c>
      <c r="F491" s="1" t="s">
        <v>49</v>
      </c>
      <c r="G491" s="1" t="s">
        <v>1011</v>
      </c>
      <c r="H491">
        <v>5</v>
      </c>
      <c r="I491">
        <v>0</v>
      </c>
      <c r="J491">
        <v>150</v>
      </c>
      <c r="K491">
        <v>4</v>
      </c>
      <c r="L491">
        <v>100</v>
      </c>
      <c r="M491">
        <v>0.7</v>
      </c>
      <c r="N491" s="1" t="s">
        <v>879</v>
      </c>
    </row>
    <row r="492" spans="1:14" x14ac:dyDescent="0.2">
      <c r="A492" s="1" t="s">
        <v>46</v>
      </c>
      <c r="B492">
        <v>2</v>
      </c>
      <c r="C492" s="1" t="s">
        <v>524</v>
      </c>
      <c r="D492" s="2">
        <v>45806</v>
      </c>
      <c r="E492" s="1" t="s">
        <v>1222</v>
      </c>
      <c r="F492" s="1" t="s">
        <v>49</v>
      </c>
      <c r="G492" s="1" t="s">
        <v>1006</v>
      </c>
      <c r="H492">
        <v>5</v>
      </c>
      <c r="I492">
        <v>0</v>
      </c>
      <c r="J492">
        <v>750</v>
      </c>
      <c r="K492">
        <v>8</v>
      </c>
      <c r="L492">
        <v>200</v>
      </c>
      <c r="M492">
        <v>0.8</v>
      </c>
      <c r="N492" s="1" t="s">
        <v>865</v>
      </c>
    </row>
    <row r="493" spans="1:14" x14ac:dyDescent="0.2">
      <c r="A493" s="1" t="s">
        <v>46</v>
      </c>
      <c r="B493">
        <v>1</v>
      </c>
      <c r="C493" s="1" t="s">
        <v>1221</v>
      </c>
      <c r="D493" s="2">
        <v>45807</v>
      </c>
      <c r="E493" s="1" t="s">
        <v>582</v>
      </c>
      <c r="F493" s="1" t="s">
        <v>49</v>
      </c>
      <c r="G493" s="1" t="s">
        <v>1011</v>
      </c>
      <c r="H493">
        <v>5</v>
      </c>
      <c r="I493">
        <v>0</v>
      </c>
      <c r="J493">
        <v>150</v>
      </c>
      <c r="K493">
        <v>3</v>
      </c>
      <c r="L493">
        <v>66.8</v>
      </c>
      <c r="M493">
        <v>0.2</v>
      </c>
      <c r="N493" s="1" t="s">
        <v>956</v>
      </c>
    </row>
    <row r="494" spans="1:14" x14ac:dyDescent="0.2">
      <c r="A494" s="1" t="s">
        <v>46</v>
      </c>
      <c r="B494">
        <v>1</v>
      </c>
      <c r="C494" s="1" t="s">
        <v>1223</v>
      </c>
      <c r="D494" s="2">
        <v>45807</v>
      </c>
      <c r="E494" s="1" t="s">
        <v>1222</v>
      </c>
      <c r="F494" s="1" t="s">
        <v>49</v>
      </c>
      <c r="G494" s="1" t="s">
        <v>1064</v>
      </c>
      <c r="H494">
        <v>5</v>
      </c>
      <c r="I494">
        <v>0</v>
      </c>
      <c r="J494">
        <v>625</v>
      </c>
      <c r="K494">
        <v>2</v>
      </c>
      <c r="L494">
        <v>50</v>
      </c>
      <c r="M494">
        <v>0.1</v>
      </c>
      <c r="N494" s="1" t="s">
        <v>956</v>
      </c>
    </row>
    <row r="495" spans="1:14" x14ac:dyDescent="0.2">
      <c r="A495" s="1" t="s">
        <v>46</v>
      </c>
      <c r="B495">
        <v>2</v>
      </c>
      <c r="C495" s="1" t="s">
        <v>1224</v>
      </c>
      <c r="D495" s="2">
        <v>45807</v>
      </c>
      <c r="E495" s="1" t="s">
        <v>582</v>
      </c>
      <c r="F495" s="1" t="s">
        <v>49</v>
      </c>
      <c r="G495" s="1" t="s">
        <v>998</v>
      </c>
      <c r="H495">
        <v>5</v>
      </c>
      <c r="I495">
        <v>0</v>
      </c>
      <c r="J495">
        <v>100</v>
      </c>
      <c r="K495">
        <v>2</v>
      </c>
      <c r="L495">
        <v>50</v>
      </c>
      <c r="M495">
        <v>0.2</v>
      </c>
      <c r="N495" s="1" t="s">
        <v>889</v>
      </c>
    </row>
    <row r="496" spans="1:14" x14ac:dyDescent="0.2">
      <c r="A496" s="1" t="s">
        <v>46</v>
      </c>
      <c r="B496">
        <v>2</v>
      </c>
      <c r="C496" s="1" t="s">
        <v>524</v>
      </c>
      <c r="D496" s="2">
        <v>45807</v>
      </c>
      <c r="E496" s="1" t="s">
        <v>1222</v>
      </c>
      <c r="F496" s="1" t="s">
        <v>49</v>
      </c>
      <c r="G496" s="1" t="s">
        <v>1006</v>
      </c>
      <c r="H496">
        <v>5</v>
      </c>
      <c r="I496">
        <v>0</v>
      </c>
      <c r="J496">
        <v>750</v>
      </c>
      <c r="K496">
        <v>3</v>
      </c>
      <c r="L496">
        <v>75</v>
      </c>
      <c r="M496">
        <v>0.3</v>
      </c>
      <c r="N496" s="1" t="s">
        <v>889</v>
      </c>
    </row>
    <row r="497" spans="1:14" x14ac:dyDescent="0.2">
      <c r="A497" s="1" t="s">
        <v>53</v>
      </c>
      <c r="B497">
        <v>1</v>
      </c>
      <c r="C497" s="1" t="s">
        <v>1223</v>
      </c>
      <c r="D497" s="2">
        <v>45807</v>
      </c>
      <c r="E497" s="1" t="s">
        <v>1222</v>
      </c>
      <c r="F497" s="1" t="s">
        <v>49</v>
      </c>
      <c r="G497" s="1" t="s">
        <v>1064</v>
      </c>
      <c r="H497">
        <v>5</v>
      </c>
      <c r="I497">
        <v>0</v>
      </c>
      <c r="J497">
        <v>625</v>
      </c>
      <c r="K497">
        <v>8</v>
      </c>
      <c r="L497">
        <v>200</v>
      </c>
      <c r="M497">
        <v>0.8</v>
      </c>
      <c r="N497" s="1" t="s">
        <v>879</v>
      </c>
    </row>
    <row r="498" spans="1:14" x14ac:dyDescent="0.2">
      <c r="A498" s="1" t="s">
        <v>53</v>
      </c>
      <c r="B498">
        <v>2</v>
      </c>
      <c r="C498" s="1" t="s">
        <v>1224</v>
      </c>
      <c r="D498" s="2">
        <v>45807</v>
      </c>
      <c r="E498" s="1" t="s">
        <v>582</v>
      </c>
      <c r="F498" s="1" t="s">
        <v>49</v>
      </c>
      <c r="G498" s="1" t="s">
        <v>998</v>
      </c>
      <c r="H498">
        <v>5</v>
      </c>
      <c r="I498">
        <v>0</v>
      </c>
      <c r="J498">
        <v>100</v>
      </c>
      <c r="K498">
        <v>2</v>
      </c>
      <c r="L498">
        <v>50</v>
      </c>
      <c r="M498">
        <v>0.2</v>
      </c>
      <c r="N498" s="1" t="s">
        <v>865</v>
      </c>
    </row>
    <row r="499" spans="1:14" x14ac:dyDescent="0.2">
      <c r="A499" s="1" t="s">
        <v>53</v>
      </c>
      <c r="B499">
        <v>2</v>
      </c>
      <c r="C499" s="1" t="s">
        <v>1223</v>
      </c>
      <c r="D499" s="2">
        <v>45807</v>
      </c>
      <c r="E499" s="1" t="s">
        <v>1222</v>
      </c>
      <c r="F499" s="1" t="s">
        <v>49</v>
      </c>
      <c r="G499" s="1" t="s">
        <v>1064</v>
      </c>
      <c r="H499">
        <v>5</v>
      </c>
      <c r="I499">
        <v>0</v>
      </c>
      <c r="J499">
        <v>625</v>
      </c>
      <c r="K499">
        <v>5</v>
      </c>
      <c r="L499">
        <v>125</v>
      </c>
      <c r="M499">
        <v>0.7</v>
      </c>
      <c r="N499" s="1" t="s">
        <v>865</v>
      </c>
    </row>
    <row r="500" spans="1:14" x14ac:dyDescent="0.2">
      <c r="A500" s="1" t="s">
        <v>46</v>
      </c>
      <c r="B500">
        <v>1</v>
      </c>
      <c r="C500" s="1" t="s">
        <v>1223</v>
      </c>
      <c r="D500" s="2">
        <v>45808</v>
      </c>
      <c r="E500" s="1" t="s">
        <v>1222</v>
      </c>
      <c r="F500" s="1" t="s">
        <v>49</v>
      </c>
      <c r="G500" s="1" t="s">
        <v>1064</v>
      </c>
      <c r="H500">
        <v>5</v>
      </c>
      <c r="I500">
        <v>0</v>
      </c>
      <c r="J500">
        <v>625</v>
      </c>
      <c r="K500">
        <v>8</v>
      </c>
      <c r="L500">
        <v>192.7</v>
      </c>
      <c r="M500">
        <v>0.3</v>
      </c>
      <c r="N500" s="1" t="s">
        <v>956</v>
      </c>
    </row>
    <row r="501" spans="1:14" x14ac:dyDescent="0.2">
      <c r="A501" s="1" t="s">
        <v>46</v>
      </c>
      <c r="B501">
        <v>1</v>
      </c>
      <c r="C501" s="1" t="s">
        <v>1225</v>
      </c>
      <c r="D501" s="2">
        <v>45808</v>
      </c>
      <c r="E501" s="1" t="s">
        <v>954</v>
      </c>
      <c r="F501" s="1" t="s">
        <v>49</v>
      </c>
      <c r="G501" s="1" t="s">
        <v>1226</v>
      </c>
      <c r="H501" t="s">
        <v>134</v>
      </c>
      <c r="I501" t="s">
        <v>51</v>
      </c>
      <c r="J501">
        <v>300</v>
      </c>
      <c r="K501">
        <v>2</v>
      </c>
      <c r="L501">
        <v>50</v>
      </c>
      <c r="M501">
        <v>0.4</v>
      </c>
      <c r="N501" s="1" t="s">
        <v>956</v>
      </c>
    </row>
    <row r="502" spans="1:14" x14ac:dyDescent="0.2">
      <c r="A502" s="1" t="s">
        <v>46</v>
      </c>
      <c r="B502">
        <v>2</v>
      </c>
      <c r="C502" s="1" t="s">
        <v>1223</v>
      </c>
      <c r="D502" s="2">
        <v>45808</v>
      </c>
      <c r="E502" s="1" t="s">
        <v>1222</v>
      </c>
      <c r="F502" s="1" t="s">
        <v>49</v>
      </c>
      <c r="G502" s="1" t="s">
        <v>1064</v>
      </c>
      <c r="H502">
        <v>5</v>
      </c>
      <c r="I502">
        <v>0</v>
      </c>
      <c r="J502">
        <v>625</v>
      </c>
      <c r="K502">
        <v>3</v>
      </c>
      <c r="L502">
        <v>75</v>
      </c>
      <c r="M502">
        <v>0.2</v>
      </c>
      <c r="N502" s="1" t="s">
        <v>889</v>
      </c>
    </row>
    <row r="503" spans="1:14" x14ac:dyDescent="0.2">
      <c r="A503" s="1" t="s">
        <v>46</v>
      </c>
      <c r="B503">
        <v>2</v>
      </c>
      <c r="C503" s="1" t="s">
        <v>1225</v>
      </c>
      <c r="D503" s="2">
        <v>45808</v>
      </c>
      <c r="E503" s="1" t="s">
        <v>954</v>
      </c>
      <c r="F503" s="1" t="s">
        <v>49</v>
      </c>
      <c r="G503" s="1" t="s">
        <v>1226</v>
      </c>
      <c r="H503" t="s">
        <v>134</v>
      </c>
      <c r="I503" t="s">
        <v>51</v>
      </c>
      <c r="J503">
        <v>300</v>
      </c>
      <c r="K503">
        <v>5</v>
      </c>
      <c r="L503">
        <v>150</v>
      </c>
      <c r="M503">
        <v>0.6</v>
      </c>
      <c r="N503" s="1" t="s">
        <v>889</v>
      </c>
    </row>
    <row r="504" spans="1:14" x14ac:dyDescent="0.2">
      <c r="A504" s="1" t="s">
        <v>53</v>
      </c>
      <c r="B504">
        <v>1</v>
      </c>
      <c r="C504" s="1" t="s">
        <v>1225</v>
      </c>
      <c r="D504" s="2">
        <v>45808</v>
      </c>
      <c r="E504" s="1" t="s">
        <v>954</v>
      </c>
      <c r="F504" s="1" t="s">
        <v>49</v>
      </c>
      <c r="G504" s="1" t="s">
        <v>1226</v>
      </c>
      <c r="H504" t="s">
        <v>134</v>
      </c>
      <c r="I504" t="s">
        <v>51</v>
      </c>
      <c r="J504">
        <v>300</v>
      </c>
      <c r="K504">
        <v>2</v>
      </c>
      <c r="L504">
        <v>42.3</v>
      </c>
      <c r="M504">
        <v>0.5</v>
      </c>
      <c r="N504" s="1" t="s">
        <v>879</v>
      </c>
    </row>
    <row r="505" spans="1:14" x14ac:dyDescent="0.2">
      <c r="A505" s="1" t="s">
        <v>53</v>
      </c>
      <c r="B505">
        <v>1</v>
      </c>
      <c r="C505" s="1" t="s">
        <v>1227</v>
      </c>
      <c r="D505" s="2">
        <v>45808</v>
      </c>
      <c r="E505" s="1" t="s">
        <v>954</v>
      </c>
      <c r="F505" s="1" t="s">
        <v>49</v>
      </c>
      <c r="G505" s="1" t="s">
        <v>955</v>
      </c>
      <c r="H505" t="s">
        <v>134</v>
      </c>
      <c r="I505" t="s">
        <v>51</v>
      </c>
      <c r="J505">
        <v>300</v>
      </c>
      <c r="K505">
        <v>6</v>
      </c>
      <c r="L505">
        <v>150</v>
      </c>
      <c r="M505">
        <v>0.5</v>
      </c>
      <c r="N505" s="1" t="s">
        <v>879</v>
      </c>
    </row>
    <row r="506" spans="1:14" x14ac:dyDescent="0.2">
      <c r="A506" s="1" t="s">
        <v>53</v>
      </c>
      <c r="B506">
        <v>2</v>
      </c>
      <c r="C506" s="1" t="s">
        <v>1228</v>
      </c>
      <c r="D506" s="2">
        <v>45808</v>
      </c>
      <c r="E506" s="1" t="s">
        <v>582</v>
      </c>
      <c r="F506" s="1" t="s">
        <v>49</v>
      </c>
      <c r="G506" s="1" t="s">
        <v>869</v>
      </c>
      <c r="H506">
        <v>5</v>
      </c>
      <c r="I506">
        <v>0</v>
      </c>
      <c r="J506">
        <v>150</v>
      </c>
      <c r="K506">
        <v>6</v>
      </c>
      <c r="L506">
        <v>150</v>
      </c>
      <c r="M506">
        <v>0.6</v>
      </c>
      <c r="N506" s="1" t="s">
        <v>865</v>
      </c>
    </row>
    <row r="507" spans="1:14" x14ac:dyDescent="0.2">
      <c r="A507" s="1" t="s">
        <v>46</v>
      </c>
      <c r="B507">
        <v>1</v>
      </c>
      <c r="C507" s="1" t="s">
        <v>1229</v>
      </c>
      <c r="D507" s="2">
        <v>45809</v>
      </c>
      <c r="E507" s="1" t="s">
        <v>954</v>
      </c>
      <c r="F507" s="1" t="s">
        <v>49</v>
      </c>
      <c r="G507" s="1" t="s">
        <v>955</v>
      </c>
      <c r="H507" t="s">
        <v>134</v>
      </c>
      <c r="I507" t="s">
        <v>51</v>
      </c>
      <c r="J507">
        <v>300</v>
      </c>
      <c r="K507">
        <v>8</v>
      </c>
      <c r="L507">
        <v>200</v>
      </c>
      <c r="M507">
        <v>0.6</v>
      </c>
      <c r="N507" s="1" t="s">
        <v>956</v>
      </c>
    </row>
    <row r="508" spans="1:14" x14ac:dyDescent="0.2">
      <c r="A508" s="1" t="s">
        <v>46</v>
      </c>
      <c r="B508">
        <v>2</v>
      </c>
      <c r="C508" s="1" t="s">
        <v>1230</v>
      </c>
      <c r="D508" s="2">
        <v>45809</v>
      </c>
      <c r="E508" s="1" t="s">
        <v>582</v>
      </c>
      <c r="F508" s="1" t="s">
        <v>49</v>
      </c>
      <c r="G508" s="1" t="s">
        <v>872</v>
      </c>
      <c r="H508">
        <v>5</v>
      </c>
      <c r="I508">
        <v>0</v>
      </c>
      <c r="J508">
        <v>100</v>
      </c>
      <c r="K508">
        <v>4</v>
      </c>
      <c r="L508">
        <v>93.3</v>
      </c>
      <c r="M508">
        <v>0.2</v>
      </c>
      <c r="N508" s="1" t="s">
        <v>889</v>
      </c>
    </row>
    <row r="509" spans="1:14" x14ac:dyDescent="0.2">
      <c r="A509" s="1" t="s">
        <v>46</v>
      </c>
      <c r="B509">
        <v>2</v>
      </c>
      <c r="C509" s="1" t="s">
        <v>1219</v>
      </c>
      <c r="D509" s="2">
        <v>45809</v>
      </c>
      <c r="E509" s="1" t="s">
        <v>1220</v>
      </c>
      <c r="F509" s="1" t="s">
        <v>49</v>
      </c>
      <c r="G509" s="1" t="s">
        <v>993</v>
      </c>
      <c r="H509">
        <v>5</v>
      </c>
      <c r="I509">
        <v>0</v>
      </c>
      <c r="J509">
        <v>100</v>
      </c>
      <c r="K509">
        <v>2</v>
      </c>
      <c r="L509">
        <v>50</v>
      </c>
      <c r="M509">
        <v>0.3</v>
      </c>
      <c r="N509" s="1" t="s">
        <v>889</v>
      </c>
    </row>
    <row r="510" spans="1:14" x14ac:dyDescent="0.2">
      <c r="A510" s="1" t="s">
        <v>53</v>
      </c>
      <c r="B510">
        <v>1</v>
      </c>
      <c r="C510" s="1" t="s">
        <v>1231</v>
      </c>
      <c r="D510" s="2">
        <v>45809</v>
      </c>
      <c r="E510" s="1" t="s">
        <v>954</v>
      </c>
      <c r="F510" s="1" t="s">
        <v>49</v>
      </c>
      <c r="G510" s="1" t="s">
        <v>1226</v>
      </c>
      <c r="H510" t="s">
        <v>134</v>
      </c>
      <c r="I510" t="s">
        <v>51</v>
      </c>
      <c r="J510">
        <v>300</v>
      </c>
      <c r="K510">
        <v>4</v>
      </c>
      <c r="L510">
        <v>100</v>
      </c>
      <c r="M510">
        <v>0.5</v>
      </c>
      <c r="N510" s="1" t="s">
        <v>879</v>
      </c>
    </row>
    <row r="511" spans="1:14" x14ac:dyDescent="0.2">
      <c r="A511" s="1" t="s">
        <v>53</v>
      </c>
      <c r="B511">
        <v>1</v>
      </c>
      <c r="C511" s="1" t="s">
        <v>1229</v>
      </c>
      <c r="D511" s="2">
        <v>45809</v>
      </c>
      <c r="E511" s="1" t="s">
        <v>954</v>
      </c>
      <c r="F511" s="1" t="s">
        <v>49</v>
      </c>
      <c r="G511" s="1" t="s">
        <v>955</v>
      </c>
      <c r="H511" t="s">
        <v>134</v>
      </c>
      <c r="I511" t="s">
        <v>51</v>
      </c>
      <c r="J511">
        <v>300</v>
      </c>
      <c r="K511">
        <v>5</v>
      </c>
      <c r="L511">
        <v>122.2</v>
      </c>
      <c r="M511">
        <v>0.8</v>
      </c>
      <c r="N511" s="1" t="s">
        <v>879</v>
      </c>
    </row>
    <row r="512" spans="1:14" x14ac:dyDescent="0.2">
      <c r="A512" s="1" t="s">
        <v>53</v>
      </c>
      <c r="B512">
        <v>2</v>
      </c>
      <c r="C512" s="1" t="s">
        <v>1219</v>
      </c>
      <c r="D512" s="2">
        <v>45809</v>
      </c>
      <c r="E512" s="1" t="s">
        <v>1220</v>
      </c>
      <c r="F512" s="1" t="s">
        <v>49</v>
      </c>
      <c r="G512" s="1" t="s">
        <v>993</v>
      </c>
      <c r="H512">
        <v>5</v>
      </c>
      <c r="I512">
        <v>0</v>
      </c>
      <c r="J512">
        <v>100</v>
      </c>
      <c r="K512">
        <v>2</v>
      </c>
      <c r="L512">
        <v>50</v>
      </c>
      <c r="N512" s="1" t="s">
        <v>865</v>
      </c>
    </row>
    <row r="513" spans="1:14" x14ac:dyDescent="0.2">
      <c r="A513" s="1" t="s">
        <v>53</v>
      </c>
      <c r="B513">
        <v>2</v>
      </c>
      <c r="C513" s="1" t="s">
        <v>1227</v>
      </c>
      <c r="D513" s="2">
        <v>45809</v>
      </c>
      <c r="E513" s="1" t="s">
        <v>954</v>
      </c>
      <c r="F513" s="1" t="s">
        <v>49</v>
      </c>
      <c r="G513" s="1" t="s">
        <v>955</v>
      </c>
      <c r="H513" t="s">
        <v>134</v>
      </c>
      <c r="I513" t="s">
        <v>51</v>
      </c>
      <c r="J513">
        <v>300</v>
      </c>
      <c r="K513">
        <v>6</v>
      </c>
      <c r="L513">
        <v>147.19999999999999</v>
      </c>
      <c r="M513">
        <v>2.6</v>
      </c>
      <c r="N513" s="1" t="s">
        <v>865</v>
      </c>
    </row>
    <row r="514" spans="1:14" x14ac:dyDescent="0.2">
      <c r="A514" s="1" t="s">
        <v>46</v>
      </c>
      <c r="B514">
        <v>1</v>
      </c>
      <c r="C514" s="1" t="s">
        <v>1231</v>
      </c>
      <c r="D514" s="2">
        <v>45810</v>
      </c>
      <c r="E514" s="1" t="s">
        <v>954</v>
      </c>
      <c r="F514" s="1" t="s">
        <v>49</v>
      </c>
      <c r="G514" s="1" t="s">
        <v>1226</v>
      </c>
      <c r="H514" t="s">
        <v>134</v>
      </c>
      <c r="I514" t="s">
        <v>51</v>
      </c>
      <c r="J514">
        <v>300</v>
      </c>
      <c r="K514">
        <v>5</v>
      </c>
      <c r="L514">
        <v>125</v>
      </c>
      <c r="M514">
        <v>0.4</v>
      </c>
      <c r="N514" s="1" t="s">
        <v>956</v>
      </c>
    </row>
    <row r="515" spans="1:14" x14ac:dyDescent="0.2">
      <c r="A515" s="1" t="s">
        <v>46</v>
      </c>
      <c r="B515">
        <v>2</v>
      </c>
      <c r="C515" s="1" t="s">
        <v>1232</v>
      </c>
      <c r="D515" s="2">
        <v>45810</v>
      </c>
      <c r="E515" s="1" t="s">
        <v>582</v>
      </c>
      <c r="F515" s="1" t="s">
        <v>49</v>
      </c>
      <c r="G515" s="1" t="s">
        <v>1016</v>
      </c>
      <c r="H515">
        <v>5</v>
      </c>
      <c r="I515">
        <v>0</v>
      </c>
      <c r="J515">
        <v>100</v>
      </c>
      <c r="K515">
        <v>4</v>
      </c>
      <c r="L515">
        <v>100</v>
      </c>
      <c r="M515">
        <v>0.6</v>
      </c>
      <c r="N515" s="1" t="s">
        <v>889</v>
      </c>
    </row>
    <row r="516" spans="1:14" x14ac:dyDescent="0.2">
      <c r="A516" s="1" t="s">
        <v>46</v>
      </c>
      <c r="B516">
        <v>2</v>
      </c>
      <c r="C516" s="1" t="s">
        <v>1233</v>
      </c>
      <c r="D516" s="2">
        <v>45810</v>
      </c>
      <c r="E516" s="1" t="s">
        <v>582</v>
      </c>
      <c r="F516" s="1" t="s">
        <v>49</v>
      </c>
      <c r="G516" s="1" t="s">
        <v>902</v>
      </c>
      <c r="H516">
        <v>5</v>
      </c>
      <c r="I516">
        <v>0</v>
      </c>
      <c r="J516">
        <v>150</v>
      </c>
      <c r="K516">
        <v>3</v>
      </c>
      <c r="L516">
        <v>75</v>
      </c>
      <c r="M516">
        <v>0.6</v>
      </c>
      <c r="N516" s="1" t="s">
        <v>889</v>
      </c>
    </row>
    <row r="517" spans="1:14" x14ac:dyDescent="0.2">
      <c r="A517" s="1" t="s">
        <v>53</v>
      </c>
      <c r="B517">
        <v>1</v>
      </c>
      <c r="C517" s="1" t="s">
        <v>537</v>
      </c>
      <c r="D517" s="2">
        <v>45810</v>
      </c>
      <c r="E517" s="1" t="s">
        <v>1234</v>
      </c>
      <c r="F517" s="1" t="s">
        <v>49</v>
      </c>
      <c r="G517" s="1" t="s">
        <v>1235</v>
      </c>
      <c r="H517" t="s">
        <v>214</v>
      </c>
      <c r="I517" t="s">
        <v>94</v>
      </c>
      <c r="J517">
        <v>50</v>
      </c>
      <c r="K517">
        <v>2</v>
      </c>
      <c r="L517">
        <v>45</v>
      </c>
      <c r="M517">
        <v>1.6</v>
      </c>
      <c r="N517" s="1" t="s">
        <v>879</v>
      </c>
    </row>
    <row r="518" spans="1:14" x14ac:dyDescent="0.2">
      <c r="A518" s="1" t="s">
        <v>53</v>
      </c>
      <c r="B518">
        <v>1</v>
      </c>
      <c r="C518" s="1" t="s">
        <v>1231</v>
      </c>
      <c r="D518" s="2">
        <v>45810</v>
      </c>
      <c r="E518" s="1" t="s">
        <v>954</v>
      </c>
      <c r="F518" s="1" t="s">
        <v>49</v>
      </c>
      <c r="G518" s="1" t="s">
        <v>1226</v>
      </c>
      <c r="H518" t="s">
        <v>134</v>
      </c>
      <c r="I518" t="s">
        <v>51</v>
      </c>
      <c r="J518">
        <v>300</v>
      </c>
      <c r="K518">
        <v>3</v>
      </c>
      <c r="L518">
        <v>62.1</v>
      </c>
      <c r="M518">
        <v>0.2</v>
      </c>
      <c r="N518" s="1" t="s">
        <v>879</v>
      </c>
    </row>
    <row r="519" spans="1:14" x14ac:dyDescent="0.2">
      <c r="A519" s="1" t="s">
        <v>53</v>
      </c>
      <c r="B519">
        <v>1</v>
      </c>
      <c r="C519" s="1" t="s">
        <v>1236</v>
      </c>
      <c r="D519" s="2">
        <v>45810</v>
      </c>
      <c r="E519" s="1" t="s">
        <v>954</v>
      </c>
      <c r="F519" s="1" t="s">
        <v>49</v>
      </c>
      <c r="G519" s="1" t="s">
        <v>1046</v>
      </c>
      <c r="H519" t="s">
        <v>134</v>
      </c>
      <c r="I519" t="s">
        <v>51</v>
      </c>
      <c r="J519">
        <v>300</v>
      </c>
      <c r="K519">
        <v>4</v>
      </c>
      <c r="L519">
        <v>87.6</v>
      </c>
      <c r="M519">
        <v>0.7</v>
      </c>
      <c r="N519" s="1" t="s">
        <v>879</v>
      </c>
    </row>
    <row r="520" spans="1:14" x14ac:dyDescent="0.2">
      <c r="A520" s="1" t="s">
        <v>53</v>
      </c>
      <c r="B520">
        <v>2</v>
      </c>
      <c r="C520" s="1" t="s">
        <v>1233</v>
      </c>
      <c r="D520" s="2">
        <v>45810</v>
      </c>
      <c r="E520" s="1" t="s">
        <v>582</v>
      </c>
      <c r="F520" s="1" t="s">
        <v>49</v>
      </c>
      <c r="G520" s="1" t="s">
        <v>902</v>
      </c>
      <c r="H520">
        <v>5</v>
      </c>
      <c r="I520">
        <v>0</v>
      </c>
      <c r="J520">
        <v>150</v>
      </c>
      <c r="K520">
        <v>3</v>
      </c>
      <c r="L520">
        <v>75</v>
      </c>
      <c r="M520">
        <v>0.4</v>
      </c>
      <c r="N520" s="1" t="s">
        <v>865</v>
      </c>
    </row>
    <row r="521" spans="1:14" x14ac:dyDescent="0.2">
      <c r="A521" s="1" t="s">
        <v>53</v>
      </c>
      <c r="B521">
        <v>2</v>
      </c>
      <c r="C521" s="1" t="s">
        <v>1237</v>
      </c>
      <c r="D521" s="2">
        <v>45810</v>
      </c>
      <c r="E521" s="1" t="s">
        <v>1222</v>
      </c>
      <c r="F521" s="1" t="s">
        <v>49</v>
      </c>
      <c r="G521" s="1" t="s">
        <v>924</v>
      </c>
      <c r="H521">
        <v>5</v>
      </c>
      <c r="I521">
        <v>0</v>
      </c>
      <c r="J521">
        <v>125</v>
      </c>
      <c r="K521">
        <v>5</v>
      </c>
      <c r="L521">
        <v>125</v>
      </c>
      <c r="M521">
        <v>0.3</v>
      </c>
      <c r="N521" s="1" t="s">
        <v>865</v>
      </c>
    </row>
    <row r="522" spans="1:14" x14ac:dyDescent="0.2">
      <c r="A522" s="1" t="s">
        <v>46</v>
      </c>
      <c r="B522">
        <v>1</v>
      </c>
      <c r="C522" s="1" t="s">
        <v>1238</v>
      </c>
      <c r="D522" s="2">
        <v>45811</v>
      </c>
      <c r="E522" s="1" t="s">
        <v>1239</v>
      </c>
      <c r="F522" s="1" t="s">
        <v>1240</v>
      </c>
      <c r="G522" s="1" t="s">
        <v>1241</v>
      </c>
      <c r="H522" t="s">
        <v>51</v>
      </c>
      <c r="I522" t="s">
        <v>51</v>
      </c>
      <c r="J522">
        <v>575</v>
      </c>
      <c r="K522">
        <v>9</v>
      </c>
      <c r="L522">
        <v>219.5</v>
      </c>
      <c r="M522">
        <v>0.4</v>
      </c>
      <c r="N522" s="1" t="s">
        <v>889</v>
      </c>
    </row>
    <row r="523" spans="1:14" x14ac:dyDescent="0.2">
      <c r="A523" s="1" t="s">
        <v>46</v>
      </c>
      <c r="B523">
        <v>1</v>
      </c>
      <c r="C523" s="1" t="s">
        <v>1242</v>
      </c>
      <c r="D523" s="2">
        <v>45811</v>
      </c>
      <c r="E523" s="1" t="s">
        <v>954</v>
      </c>
      <c r="F523" s="1" t="s">
        <v>49</v>
      </c>
      <c r="G523" s="1" t="s">
        <v>955</v>
      </c>
      <c r="H523" t="s">
        <v>134</v>
      </c>
      <c r="I523" t="s">
        <v>51</v>
      </c>
      <c r="J523">
        <v>300</v>
      </c>
      <c r="K523">
        <v>1</v>
      </c>
      <c r="L523">
        <v>25</v>
      </c>
      <c r="M523">
        <v>0.1</v>
      </c>
      <c r="N523" s="1" t="s">
        <v>889</v>
      </c>
    </row>
    <row r="524" spans="1:14" x14ac:dyDescent="0.2">
      <c r="A524" s="1" t="s">
        <v>53</v>
      </c>
      <c r="B524">
        <v>1</v>
      </c>
      <c r="C524" s="1" t="s">
        <v>1243</v>
      </c>
      <c r="D524" s="2">
        <v>45811</v>
      </c>
      <c r="E524" s="1" t="s">
        <v>739</v>
      </c>
      <c r="F524" s="1" t="s">
        <v>49</v>
      </c>
      <c r="G524" s="1" t="s">
        <v>1244</v>
      </c>
      <c r="H524">
        <v>5</v>
      </c>
      <c r="I524">
        <v>0</v>
      </c>
      <c r="J524">
        <v>100</v>
      </c>
      <c r="K524">
        <v>2</v>
      </c>
      <c r="L524">
        <v>50</v>
      </c>
      <c r="M524">
        <v>0.4</v>
      </c>
      <c r="N524" s="1" t="s">
        <v>879</v>
      </c>
    </row>
    <row r="525" spans="1:14" x14ac:dyDescent="0.2">
      <c r="A525" s="1" t="s">
        <v>53</v>
      </c>
      <c r="B525">
        <v>1</v>
      </c>
      <c r="C525" s="1" t="s">
        <v>1245</v>
      </c>
      <c r="D525" s="2">
        <v>45811</v>
      </c>
      <c r="E525" s="1" t="s">
        <v>589</v>
      </c>
      <c r="F525" s="1" t="s">
        <v>49</v>
      </c>
      <c r="G525" s="1" t="s">
        <v>1246</v>
      </c>
      <c r="H525" t="s">
        <v>93</v>
      </c>
      <c r="I525">
        <v>0</v>
      </c>
      <c r="J525">
        <v>100</v>
      </c>
      <c r="K525">
        <v>4</v>
      </c>
      <c r="L525">
        <v>102</v>
      </c>
      <c r="M525">
        <v>0.6</v>
      </c>
      <c r="N525" s="1" t="s">
        <v>879</v>
      </c>
    </row>
    <row r="526" spans="1:14" x14ac:dyDescent="0.2">
      <c r="A526" s="1" t="s">
        <v>53</v>
      </c>
      <c r="B526">
        <v>2</v>
      </c>
      <c r="C526" s="1" t="s">
        <v>1242</v>
      </c>
      <c r="D526" s="2">
        <v>45811</v>
      </c>
      <c r="E526" s="1" t="s">
        <v>954</v>
      </c>
      <c r="F526" s="1" t="s">
        <v>49</v>
      </c>
      <c r="G526" s="1" t="s">
        <v>955</v>
      </c>
      <c r="H526" t="s">
        <v>134</v>
      </c>
      <c r="I526" t="s">
        <v>51</v>
      </c>
      <c r="J526">
        <v>300</v>
      </c>
      <c r="K526">
        <v>8</v>
      </c>
      <c r="L526">
        <v>200</v>
      </c>
      <c r="M526">
        <v>1</v>
      </c>
      <c r="N526" s="1" t="s">
        <v>865</v>
      </c>
    </row>
    <row r="527" spans="1:14" x14ac:dyDescent="0.2">
      <c r="A527" s="1" t="s">
        <v>46</v>
      </c>
      <c r="B527">
        <v>1</v>
      </c>
      <c r="C527" s="1" t="s">
        <v>1247</v>
      </c>
      <c r="D527" s="2">
        <v>45812</v>
      </c>
      <c r="E527" s="1" t="s">
        <v>587</v>
      </c>
      <c r="F527" s="1" t="s">
        <v>49</v>
      </c>
      <c r="G527" s="1" t="s">
        <v>915</v>
      </c>
      <c r="H527" t="s">
        <v>209</v>
      </c>
      <c r="I527" t="s">
        <v>51</v>
      </c>
      <c r="J527">
        <v>100</v>
      </c>
      <c r="K527">
        <v>4</v>
      </c>
      <c r="L527">
        <v>100</v>
      </c>
      <c r="M527">
        <v>0.4</v>
      </c>
      <c r="N527" s="1" t="s">
        <v>956</v>
      </c>
    </row>
    <row r="528" spans="1:14" x14ac:dyDescent="0.2">
      <c r="A528" s="1" t="s">
        <v>46</v>
      </c>
      <c r="B528">
        <v>1</v>
      </c>
      <c r="C528" s="1" t="s">
        <v>1248</v>
      </c>
      <c r="D528" s="2">
        <v>45812</v>
      </c>
      <c r="E528" s="1" t="s">
        <v>587</v>
      </c>
      <c r="F528" s="1" t="s">
        <v>49</v>
      </c>
      <c r="G528" s="1" t="s">
        <v>897</v>
      </c>
      <c r="H528" t="s">
        <v>209</v>
      </c>
      <c r="I528" t="s">
        <v>51</v>
      </c>
      <c r="J528">
        <v>100</v>
      </c>
      <c r="K528">
        <v>4</v>
      </c>
      <c r="L528">
        <v>90.6</v>
      </c>
      <c r="M528">
        <v>0.3</v>
      </c>
      <c r="N528" s="1" t="s">
        <v>956</v>
      </c>
    </row>
    <row r="529" spans="1:14" x14ac:dyDescent="0.2">
      <c r="A529" s="1" t="s">
        <v>46</v>
      </c>
      <c r="B529">
        <v>1</v>
      </c>
      <c r="C529" s="1" t="s">
        <v>1249</v>
      </c>
      <c r="D529" s="2">
        <v>45812</v>
      </c>
      <c r="E529" s="1" t="s">
        <v>954</v>
      </c>
      <c r="F529" s="1" t="s">
        <v>49</v>
      </c>
      <c r="G529" s="1" t="s">
        <v>1202</v>
      </c>
      <c r="H529" t="s">
        <v>134</v>
      </c>
      <c r="I529" t="s">
        <v>51</v>
      </c>
      <c r="J529">
        <v>300</v>
      </c>
      <c r="K529">
        <v>4</v>
      </c>
      <c r="L529">
        <v>100</v>
      </c>
      <c r="M529">
        <v>0.4</v>
      </c>
      <c r="N529" s="1" t="s">
        <v>956</v>
      </c>
    </row>
    <row r="530" spans="1:14" x14ac:dyDescent="0.2">
      <c r="A530" s="1" t="s">
        <v>46</v>
      </c>
      <c r="B530">
        <v>2</v>
      </c>
      <c r="C530" s="1" t="s">
        <v>1249</v>
      </c>
      <c r="D530" s="2">
        <v>45812</v>
      </c>
      <c r="E530" s="1" t="s">
        <v>954</v>
      </c>
      <c r="F530" s="1" t="s">
        <v>49</v>
      </c>
      <c r="G530" s="1" t="s">
        <v>1202</v>
      </c>
      <c r="H530" t="s">
        <v>134</v>
      </c>
      <c r="I530" t="s">
        <v>51</v>
      </c>
      <c r="J530">
        <v>300</v>
      </c>
      <c r="K530">
        <v>4</v>
      </c>
      <c r="L530">
        <v>100</v>
      </c>
      <c r="M530">
        <v>0.5</v>
      </c>
      <c r="N530" s="1" t="s">
        <v>889</v>
      </c>
    </row>
    <row r="531" spans="1:14" x14ac:dyDescent="0.2">
      <c r="A531" s="1" t="s">
        <v>46</v>
      </c>
      <c r="B531">
        <v>2</v>
      </c>
      <c r="C531" s="1" t="s">
        <v>1242</v>
      </c>
      <c r="D531" s="2">
        <v>45812</v>
      </c>
      <c r="E531" s="1" t="s">
        <v>954</v>
      </c>
      <c r="F531" s="1" t="s">
        <v>49</v>
      </c>
      <c r="G531" s="1" t="s">
        <v>955</v>
      </c>
      <c r="H531" t="s">
        <v>134</v>
      </c>
      <c r="I531" t="s">
        <v>51</v>
      </c>
      <c r="J531">
        <v>300</v>
      </c>
      <c r="K531">
        <v>4</v>
      </c>
      <c r="L531">
        <v>106.9</v>
      </c>
      <c r="M531">
        <v>0.3</v>
      </c>
      <c r="N531" s="1" t="s">
        <v>889</v>
      </c>
    </row>
    <row r="532" spans="1:14" x14ac:dyDescent="0.2">
      <c r="A532" s="1" t="s">
        <v>53</v>
      </c>
      <c r="B532">
        <v>1</v>
      </c>
      <c r="C532" s="1" t="s">
        <v>551</v>
      </c>
      <c r="D532" s="2">
        <v>45812</v>
      </c>
      <c r="E532" s="1" t="s">
        <v>587</v>
      </c>
      <c r="F532" s="1" t="s">
        <v>49</v>
      </c>
      <c r="G532" s="1" t="s">
        <v>1250</v>
      </c>
      <c r="H532" t="s">
        <v>209</v>
      </c>
      <c r="I532" t="s">
        <v>51</v>
      </c>
      <c r="J532">
        <v>100</v>
      </c>
      <c r="K532">
        <v>4</v>
      </c>
      <c r="L532">
        <v>90.7</v>
      </c>
      <c r="M532">
        <v>0.7</v>
      </c>
      <c r="N532" s="1" t="s">
        <v>879</v>
      </c>
    </row>
    <row r="533" spans="1:14" x14ac:dyDescent="0.2">
      <c r="A533" s="1" t="s">
        <v>53</v>
      </c>
      <c r="B533">
        <v>1</v>
      </c>
      <c r="C533" s="1" t="s">
        <v>546</v>
      </c>
      <c r="D533" s="2">
        <v>45812</v>
      </c>
      <c r="E533" s="1" t="s">
        <v>587</v>
      </c>
      <c r="F533" s="1" t="s">
        <v>49</v>
      </c>
      <c r="G533" s="1" t="s">
        <v>1251</v>
      </c>
      <c r="H533" t="s">
        <v>209</v>
      </c>
      <c r="I533" t="s">
        <v>100</v>
      </c>
      <c r="J533">
        <v>50</v>
      </c>
      <c r="K533">
        <v>2</v>
      </c>
      <c r="L533">
        <v>50</v>
      </c>
      <c r="M533">
        <v>0.5</v>
      </c>
      <c r="N533" s="1" t="s">
        <v>879</v>
      </c>
    </row>
    <row r="534" spans="1:14" x14ac:dyDescent="0.2">
      <c r="A534" s="1" t="s">
        <v>53</v>
      </c>
      <c r="B534">
        <v>2</v>
      </c>
      <c r="C534" s="1" t="s">
        <v>1249</v>
      </c>
      <c r="D534" s="2">
        <v>45812</v>
      </c>
      <c r="E534" s="1" t="s">
        <v>954</v>
      </c>
      <c r="F534" s="1" t="s">
        <v>49</v>
      </c>
      <c r="G534" s="1" t="s">
        <v>1202</v>
      </c>
      <c r="H534" t="s">
        <v>134</v>
      </c>
      <c r="I534" t="s">
        <v>51</v>
      </c>
      <c r="J534">
        <v>300</v>
      </c>
      <c r="K534">
        <v>7</v>
      </c>
      <c r="L534">
        <v>174.55</v>
      </c>
      <c r="M534">
        <v>0.6</v>
      </c>
      <c r="N534" s="1" t="s">
        <v>865</v>
      </c>
    </row>
    <row r="535" spans="1:14" x14ac:dyDescent="0.2">
      <c r="A535" s="1" t="s">
        <v>53</v>
      </c>
      <c r="B535">
        <v>2</v>
      </c>
      <c r="C535" s="1" t="s">
        <v>1252</v>
      </c>
      <c r="D535" s="2">
        <v>45812</v>
      </c>
      <c r="E535" s="1" t="s">
        <v>954</v>
      </c>
      <c r="F535" s="1" t="s">
        <v>49</v>
      </c>
      <c r="G535" s="1" t="s">
        <v>1202</v>
      </c>
      <c r="H535" t="s">
        <v>134</v>
      </c>
      <c r="I535" t="s">
        <v>51</v>
      </c>
      <c r="J535">
        <v>300</v>
      </c>
      <c r="K535">
        <v>4</v>
      </c>
      <c r="L535">
        <v>100</v>
      </c>
      <c r="M535">
        <v>0.2</v>
      </c>
      <c r="N535" s="1" t="s">
        <v>865</v>
      </c>
    </row>
    <row r="536" spans="1:14" x14ac:dyDescent="0.2">
      <c r="A536" s="1" t="s">
        <v>46</v>
      </c>
      <c r="B536">
        <v>1</v>
      </c>
      <c r="C536" s="1" t="s">
        <v>1253</v>
      </c>
      <c r="D536" s="2">
        <v>45813</v>
      </c>
      <c r="E536" s="1" t="s">
        <v>954</v>
      </c>
      <c r="F536" s="1" t="s">
        <v>49</v>
      </c>
      <c r="G536" s="1" t="s">
        <v>1226</v>
      </c>
      <c r="H536" t="s">
        <v>134</v>
      </c>
      <c r="I536" t="s">
        <v>51</v>
      </c>
      <c r="J536">
        <v>300</v>
      </c>
      <c r="K536">
        <v>7</v>
      </c>
      <c r="L536">
        <v>175</v>
      </c>
      <c r="M536">
        <v>1.1000000000000001</v>
      </c>
      <c r="N536" s="1" t="s">
        <v>956</v>
      </c>
    </row>
    <row r="537" spans="1:14" x14ac:dyDescent="0.2">
      <c r="A537" s="1" t="s">
        <v>46</v>
      </c>
      <c r="B537">
        <v>2</v>
      </c>
      <c r="C537" s="1" t="s">
        <v>1252</v>
      </c>
      <c r="D537" s="2">
        <v>45813</v>
      </c>
      <c r="E537" s="1" t="s">
        <v>954</v>
      </c>
      <c r="F537" s="1" t="s">
        <v>49</v>
      </c>
      <c r="G537" s="1" t="s">
        <v>1202</v>
      </c>
      <c r="H537" t="s">
        <v>134</v>
      </c>
      <c r="I537" t="s">
        <v>51</v>
      </c>
      <c r="J537">
        <v>300</v>
      </c>
      <c r="K537">
        <v>10</v>
      </c>
      <c r="L537">
        <v>250</v>
      </c>
      <c r="M537">
        <v>1.6</v>
      </c>
      <c r="N537" s="1" t="s">
        <v>956</v>
      </c>
    </row>
    <row r="538" spans="1:14" x14ac:dyDescent="0.2">
      <c r="A538" s="1" t="s">
        <v>53</v>
      </c>
      <c r="B538">
        <v>1</v>
      </c>
      <c r="C538" s="1" t="s">
        <v>1253</v>
      </c>
      <c r="D538" s="2">
        <v>45813</v>
      </c>
      <c r="E538" s="1" t="s">
        <v>954</v>
      </c>
      <c r="F538" s="1" t="s">
        <v>49</v>
      </c>
      <c r="G538" s="1" t="s">
        <v>1226</v>
      </c>
      <c r="H538" t="s">
        <v>134</v>
      </c>
      <c r="I538" t="s">
        <v>51</v>
      </c>
      <c r="J538">
        <v>300</v>
      </c>
      <c r="K538">
        <v>1</v>
      </c>
      <c r="L538">
        <v>25</v>
      </c>
      <c r="N538" s="1" t="s">
        <v>879</v>
      </c>
    </row>
    <row r="539" spans="1:14" x14ac:dyDescent="0.2">
      <c r="A539" s="1" t="s">
        <v>53</v>
      </c>
      <c r="B539">
        <v>1</v>
      </c>
      <c r="C539" s="1" t="s">
        <v>1254</v>
      </c>
      <c r="D539" s="2">
        <v>45813</v>
      </c>
      <c r="E539" s="1" t="s">
        <v>954</v>
      </c>
      <c r="F539" s="1" t="s">
        <v>49</v>
      </c>
      <c r="G539" s="1" t="s">
        <v>1117</v>
      </c>
      <c r="H539" t="s">
        <v>134</v>
      </c>
      <c r="I539" t="s">
        <v>51</v>
      </c>
      <c r="J539">
        <v>300</v>
      </c>
      <c r="K539">
        <v>7</v>
      </c>
      <c r="L539">
        <v>175</v>
      </c>
      <c r="M539">
        <v>0.4</v>
      </c>
      <c r="N539" s="1" t="s">
        <v>879</v>
      </c>
    </row>
    <row r="540" spans="1:14" x14ac:dyDescent="0.2">
      <c r="A540" s="1" t="s">
        <v>53</v>
      </c>
      <c r="B540">
        <v>1</v>
      </c>
      <c r="C540" s="1" t="s">
        <v>1254</v>
      </c>
      <c r="D540" s="2">
        <v>45813</v>
      </c>
      <c r="E540" s="1" t="s">
        <v>954</v>
      </c>
      <c r="F540" s="1" t="s">
        <v>49</v>
      </c>
      <c r="G540" s="1" t="s">
        <v>1117</v>
      </c>
      <c r="H540" t="s">
        <v>134</v>
      </c>
      <c r="I540" t="s">
        <v>51</v>
      </c>
      <c r="J540">
        <v>300</v>
      </c>
      <c r="K540">
        <v>2</v>
      </c>
      <c r="L540">
        <v>42.8</v>
      </c>
      <c r="M540">
        <v>0.3</v>
      </c>
      <c r="N540" s="1" t="s">
        <v>879</v>
      </c>
    </row>
    <row r="541" spans="1:14" x14ac:dyDescent="0.2">
      <c r="A541" s="1" t="s">
        <v>53</v>
      </c>
      <c r="B541">
        <v>2</v>
      </c>
      <c r="C541" s="1" t="s">
        <v>1252</v>
      </c>
      <c r="D541" s="2">
        <v>45813</v>
      </c>
      <c r="E541" s="1" t="s">
        <v>954</v>
      </c>
      <c r="F541" s="1" t="s">
        <v>49</v>
      </c>
      <c r="G541" s="1" t="s">
        <v>1202</v>
      </c>
      <c r="H541" t="s">
        <v>134</v>
      </c>
      <c r="I541" t="s">
        <v>51</v>
      </c>
      <c r="J541">
        <v>300</v>
      </c>
      <c r="K541">
        <v>3</v>
      </c>
      <c r="L541">
        <v>73.8</v>
      </c>
      <c r="M541">
        <v>0.2</v>
      </c>
      <c r="N541" s="1" t="s">
        <v>865</v>
      </c>
    </row>
    <row r="542" spans="1:14" x14ac:dyDescent="0.2">
      <c r="A542" s="1" t="s">
        <v>53</v>
      </c>
      <c r="B542">
        <v>2</v>
      </c>
      <c r="C542" s="1" t="s">
        <v>1255</v>
      </c>
      <c r="D542" s="2">
        <v>45813</v>
      </c>
      <c r="E542" s="1" t="s">
        <v>954</v>
      </c>
      <c r="F542" s="1" t="s">
        <v>49</v>
      </c>
      <c r="G542" s="1" t="s">
        <v>1226</v>
      </c>
      <c r="H542" t="s">
        <v>134</v>
      </c>
      <c r="I542" t="s">
        <v>51</v>
      </c>
      <c r="J542">
        <v>300</v>
      </c>
      <c r="K542">
        <v>4</v>
      </c>
      <c r="L542">
        <v>100</v>
      </c>
      <c r="M542">
        <v>0.4</v>
      </c>
      <c r="N542" s="1" t="s">
        <v>865</v>
      </c>
    </row>
    <row r="543" spans="1:14" x14ac:dyDescent="0.2">
      <c r="A543" s="1" t="s">
        <v>53</v>
      </c>
      <c r="B543">
        <v>2</v>
      </c>
      <c r="C543" s="1" t="s">
        <v>1256</v>
      </c>
      <c r="D543" s="2">
        <v>45813</v>
      </c>
      <c r="E543" s="1" t="s">
        <v>954</v>
      </c>
      <c r="F543" s="1" t="s">
        <v>49</v>
      </c>
      <c r="G543" s="1" t="s">
        <v>1046</v>
      </c>
      <c r="H543" t="s">
        <v>134</v>
      </c>
      <c r="I543" t="s">
        <v>51</v>
      </c>
      <c r="J543">
        <v>300</v>
      </c>
      <c r="K543">
        <v>2</v>
      </c>
      <c r="L543">
        <v>50</v>
      </c>
      <c r="M543">
        <v>0.2</v>
      </c>
      <c r="N543" s="1" t="s">
        <v>865</v>
      </c>
    </row>
    <row r="544" spans="1:14" x14ac:dyDescent="0.2">
      <c r="A544" s="1" t="s">
        <v>46</v>
      </c>
      <c r="B544">
        <v>1</v>
      </c>
      <c r="C544" s="1" t="s">
        <v>1257</v>
      </c>
      <c r="D544" s="2">
        <v>45820</v>
      </c>
      <c r="E544" s="1" t="s">
        <v>954</v>
      </c>
      <c r="F544" s="1" t="s">
        <v>49</v>
      </c>
      <c r="G544" s="1" t="s">
        <v>1117</v>
      </c>
      <c r="H544" t="s">
        <v>134</v>
      </c>
      <c r="I544" t="s">
        <v>51</v>
      </c>
      <c r="J544">
        <v>300</v>
      </c>
      <c r="K544">
        <v>5</v>
      </c>
      <c r="L544">
        <v>125</v>
      </c>
      <c r="M544">
        <v>0.7</v>
      </c>
      <c r="N544" s="1" t="s">
        <v>956</v>
      </c>
    </row>
    <row r="545" spans="1:14" x14ac:dyDescent="0.2">
      <c r="A545" s="1" t="s">
        <v>46</v>
      </c>
      <c r="B545">
        <v>2</v>
      </c>
      <c r="C545" s="1" t="s">
        <v>1256</v>
      </c>
      <c r="D545" s="2">
        <v>45820</v>
      </c>
      <c r="E545" s="1" t="s">
        <v>954</v>
      </c>
      <c r="F545" s="1" t="s">
        <v>49</v>
      </c>
      <c r="G545" s="1" t="s">
        <v>1046</v>
      </c>
      <c r="H545" t="s">
        <v>134</v>
      </c>
      <c r="I545" t="s">
        <v>51</v>
      </c>
      <c r="J545">
        <v>300</v>
      </c>
      <c r="K545">
        <v>5</v>
      </c>
      <c r="L545">
        <v>125</v>
      </c>
      <c r="M545">
        <v>0.4</v>
      </c>
      <c r="N545" s="1" t="s">
        <v>865</v>
      </c>
    </row>
    <row r="546" spans="1:14" x14ac:dyDescent="0.2">
      <c r="A546" s="1" t="s">
        <v>53</v>
      </c>
      <c r="B546">
        <v>1</v>
      </c>
      <c r="C546" s="1" t="s">
        <v>1254</v>
      </c>
      <c r="D546" s="2">
        <v>45820</v>
      </c>
      <c r="E546" s="1" t="s">
        <v>954</v>
      </c>
      <c r="F546" s="1" t="s">
        <v>49</v>
      </c>
      <c r="G546" s="1" t="s">
        <v>1117</v>
      </c>
      <c r="H546" t="s">
        <v>134</v>
      </c>
      <c r="I546" t="s">
        <v>51</v>
      </c>
      <c r="J546">
        <v>300</v>
      </c>
      <c r="K546">
        <v>1</v>
      </c>
      <c r="L546">
        <v>25</v>
      </c>
      <c r="N546" s="1" t="s">
        <v>879</v>
      </c>
    </row>
    <row r="547" spans="1:14" x14ac:dyDescent="0.2">
      <c r="A547" s="1" t="s">
        <v>53</v>
      </c>
      <c r="B547">
        <v>1</v>
      </c>
      <c r="C547" s="1" t="s">
        <v>1258</v>
      </c>
      <c r="D547" s="2">
        <v>45820</v>
      </c>
      <c r="E547" s="1" t="s">
        <v>51</v>
      </c>
      <c r="F547" s="1" t="s">
        <v>51</v>
      </c>
      <c r="G547" s="1" t="s">
        <v>51</v>
      </c>
      <c r="H547" t="s">
        <v>51</v>
      </c>
      <c r="I547" t="s">
        <v>51</v>
      </c>
      <c r="J547" t="s">
        <v>51</v>
      </c>
      <c r="K547">
        <v>4</v>
      </c>
      <c r="L547">
        <v>100</v>
      </c>
      <c r="M547">
        <v>0.5</v>
      </c>
      <c r="N547" s="1" t="s">
        <v>879</v>
      </c>
    </row>
    <row r="548" spans="1:14" x14ac:dyDescent="0.2">
      <c r="A548" s="1" t="s">
        <v>53</v>
      </c>
      <c r="B548">
        <v>1</v>
      </c>
      <c r="C548" s="1" t="s">
        <v>1257</v>
      </c>
      <c r="D548" s="2">
        <v>45820</v>
      </c>
      <c r="E548" s="1" t="s">
        <v>954</v>
      </c>
      <c r="F548" s="1" t="s">
        <v>49</v>
      </c>
      <c r="G548" s="1" t="s">
        <v>1117</v>
      </c>
      <c r="H548" t="s">
        <v>134</v>
      </c>
      <c r="I548" t="s">
        <v>51</v>
      </c>
      <c r="J548">
        <v>300</v>
      </c>
      <c r="K548">
        <v>3</v>
      </c>
      <c r="L548">
        <v>79.45</v>
      </c>
      <c r="M548">
        <v>0.8</v>
      </c>
      <c r="N548" s="1" t="s">
        <v>879</v>
      </c>
    </row>
    <row r="549" spans="1:14" x14ac:dyDescent="0.2">
      <c r="A549" s="1" t="s">
        <v>53</v>
      </c>
      <c r="B549">
        <v>2</v>
      </c>
      <c r="C549" s="1" t="s">
        <v>547</v>
      </c>
      <c r="D549" s="2">
        <v>45820</v>
      </c>
      <c r="E549" s="1" t="s">
        <v>985</v>
      </c>
      <c r="F549" s="1" t="s">
        <v>49</v>
      </c>
      <c r="G549" s="1" t="s">
        <v>888</v>
      </c>
      <c r="H549">
        <v>6</v>
      </c>
      <c r="I549">
        <v>0</v>
      </c>
      <c r="J549">
        <v>100</v>
      </c>
      <c r="K549">
        <v>4</v>
      </c>
      <c r="L549">
        <v>103.2</v>
      </c>
      <c r="M549">
        <v>0.5</v>
      </c>
      <c r="N549" s="1" t="s">
        <v>889</v>
      </c>
    </row>
    <row r="550" spans="1:14" x14ac:dyDescent="0.2">
      <c r="A550" s="1" t="s">
        <v>53</v>
      </c>
      <c r="B550">
        <v>2</v>
      </c>
      <c r="C550" s="1" t="s">
        <v>1243</v>
      </c>
      <c r="D550" s="2">
        <v>45820</v>
      </c>
      <c r="E550" s="1" t="s">
        <v>739</v>
      </c>
      <c r="F550" s="1" t="s">
        <v>49</v>
      </c>
      <c r="G550" s="1" t="s">
        <v>1244</v>
      </c>
      <c r="H550">
        <v>5</v>
      </c>
      <c r="I550">
        <v>0</v>
      </c>
      <c r="J550">
        <v>100</v>
      </c>
      <c r="K550">
        <v>2</v>
      </c>
      <c r="L550">
        <v>50</v>
      </c>
      <c r="M550">
        <v>0.4</v>
      </c>
      <c r="N550" s="1" t="s">
        <v>889</v>
      </c>
    </row>
    <row r="551" spans="1:14" x14ac:dyDescent="0.2">
      <c r="A551" s="1" t="s">
        <v>53</v>
      </c>
      <c r="B551">
        <v>2</v>
      </c>
      <c r="C551" s="1" t="s">
        <v>1256</v>
      </c>
      <c r="D551" s="2">
        <v>45820</v>
      </c>
      <c r="E551" s="1" t="s">
        <v>954</v>
      </c>
      <c r="F551" s="1" t="s">
        <v>49</v>
      </c>
      <c r="G551" s="1" t="s">
        <v>1046</v>
      </c>
      <c r="H551" t="s">
        <v>134</v>
      </c>
      <c r="I551" t="s">
        <v>51</v>
      </c>
      <c r="J551">
        <v>300</v>
      </c>
      <c r="K551">
        <v>4</v>
      </c>
      <c r="L551">
        <v>89.3</v>
      </c>
      <c r="M551">
        <v>0.4</v>
      </c>
      <c r="N551" s="1" t="s">
        <v>889</v>
      </c>
    </row>
    <row r="552" spans="1:14" x14ac:dyDescent="0.2">
      <c r="A552" s="1" t="s">
        <v>46</v>
      </c>
      <c r="B552">
        <v>1</v>
      </c>
      <c r="C552" s="1" t="s">
        <v>1258</v>
      </c>
      <c r="D552" s="2">
        <v>45821</v>
      </c>
      <c r="E552" s="1" t="s">
        <v>51</v>
      </c>
      <c r="F552" s="1" t="s">
        <v>51</v>
      </c>
      <c r="G552" s="1" t="s">
        <v>51</v>
      </c>
      <c r="H552" t="s">
        <v>51</v>
      </c>
      <c r="I552" t="s">
        <v>51</v>
      </c>
      <c r="J552" t="s">
        <v>51</v>
      </c>
      <c r="K552">
        <v>1</v>
      </c>
      <c r="L552">
        <v>13.2</v>
      </c>
      <c r="M552">
        <v>0.5</v>
      </c>
      <c r="N552" s="1" t="s">
        <v>956</v>
      </c>
    </row>
    <row r="553" spans="1:14" x14ac:dyDescent="0.2">
      <c r="A553" s="1" t="s">
        <v>46</v>
      </c>
      <c r="B553">
        <v>1</v>
      </c>
      <c r="C553" s="1" t="s">
        <v>1259</v>
      </c>
      <c r="D553" s="2">
        <v>45821</v>
      </c>
      <c r="E553" s="1" t="s">
        <v>863</v>
      </c>
      <c r="F553" s="1" t="s">
        <v>49</v>
      </c>
      <c r="G553" s="1" t="s">
        <v>1191</v>
      </c>
      <c r="H553">
        <v>5</v>
      </c>
      <c r="I553">
        <v>0</v>
      </c>
      <c r="J553">
        <v>100</v>
      </c>
      <c r="K553">
        <v>3</v>
      </c>
      <c r="L553">
        <v>75</v>
      </c>
      <c r="M553">
        <v>0.3</v>
      </c>
      <c r="N553" s="1" t="s">
        <v>956</v>
      </c>
    </row>
    <row r="554" spans="1:14" x14ac:dyDescent="0.2">
      <c r="A554" s="1" t="s">
        <v>46</v>
      </c>
      <c r="B554">
        <v>2</v>
      </c>
      <c r="C554" s="1" t="s">
        <v>1260</v>
      </c>
      <c r="D554" s="2">
        <v>45821</v>
      </c>
      <c r="E554" s="1" t="s">
        <v>863</v>
      </c>
      <c r="F554" s="1" t="s">
        <v>49</v>
      </c>
      <c r="G554" s="1" t="s">
        <v>901</v>
      </c>
      <c r="H554">
        <v>5</v>
      </c>
      <c r="I554">
        <v>0</v>
      </c>
      <c r="J554">
        <v>125</v>
      </c>
      <c r="K554">
        <v>5</v>
      </c>
      <c r="L554">
        <v>125</v>
      </c>
      <c r="M554">
        <v>0.6</v>
      </c>
      <c r="N554" s="1" t="s">
        <v>865</v>
      </c>
    </row>
    <row r="555" spans="1:14" x14ac:dyDescent="0.2">
      <c r="A555" s="1" t="s">
        <v>46</v>
      </c>
      <c r="B555">
        <v>2</v>
      </c>
      <c r="C555" s="1" t="s">
        <v>1261</v>
      </c>
      <c r="D555" s="2">
        <v>45821</v>
      </c>
      <c r="E555" s="1" t="s">
        <v>863</v>
      </c>
      <c r="F555" s="1" t="s">
        <v>49</v>
      </c>
      <c r="G555" s="1" t="s">
        <v>872</v>
      </c>
      <c r="H555">
        <v>5</v>
      </c>
      <c r="I555">
        <v>0</v>
      </c>
      <c r="J555">
        <v>100</v>
      </c>
      <c r="K555">
        <v>1</v>
      </c>
      <c r="L555">
        <v>25</v>
      </c>
      <c r="M555">
        <v>0.2</v>
      </c>
      <c r="N555" s="1" t="s">
        <v>865</v>
      </c>
    </row>
    <row r="556" spans="1:14" x14ac:dyDescent="0.2">
      <c r="A556" s="1" t="s">
        <v>53</v>
      </c>
      <c r="B556">
        <v>1</v>
      </c>
      <c r="C556" s="1" t="s">
        <v>1259</v>
      </c>
      <c r="D556" s="2">
        <v>45821</v>
      </c>
      <c r="E556" s="1" t="s">
        <v>863</v>
      </c>
      <c r="F556" s="1" t="s">
        <v>49</v>
      </c>
      <c r="G556" s="1" t="s">
        <v>1191</v>
      </c>
      <c r="H556">
        <v>5</v>
      </c>
      <c r="I556">
        <v>0</v>
      </c>
      <c r="J556">
        <v>100</v>
      </c>
      <c r="K556">
        <v>1</v>
      </c>
      <c r="L556">
        <v>25</v>
      </c>
      <c r="M556">
        <v>0.2</v>
      </c>
      <c r="N556" s="1" t="s">
        <v>879</v>
      </c>
    </row>
    <row r="557" spans="1:14" x14ac:dyDescent="0.2">
      <c r="A557" s="1" t="s">
        <v>53</v>
      </c>
      <c r="B557">
        <v>1</v>
      </c>
      <c r="C557" s="1" t="s">
        <v>1253</v>
      </c>
      <c r="D557" s="2">
        <v>45821</v>
      </c>
      <c r="E557" s="1" t="s">
        <v>954</v>
      </c>
      <c r="F557" s="1" t="s">
        <v>49</v>
      </c>
      <c r="G557" s="1" t="s">
        <v>1226</v>
      </c>
      <c r="H557" t="s">
        <v>134</v>
      </c>
      <c r="I557" t="s">
        <v>51</v>
      </c>
      <c r="J557">
        <v>300</v>
      </c>
      <c r="K557">
        <v>5</v>
      </c>
      <c r="L557">
        <v>128.69999999999999</v>
      </c>
      <c r="M557">
        <v>0.4</v>
      </c>
      <c r="N557" s="1" t="s">
        <v>879</v>
      </c>
    </row>
    <row r="558" spans="1:14" x14ac:dyDescent="0.2">
      <c r="A558" s="1" t="s">
        <v>53</v>
      </c>
      <c r="B558">
        <v>2</v>
      </c>
      <c r="C558" s="1" t="s">
        <v>1261</v>
      </c>
      <c r="D558" s="2">
        <v>45821</v>
      </c>
      <c r="E558" s="1" t="s">
        <v>863</v>
      </c>
      <c r="F558" s="1" t="s">
        <v>49</v>
      </c>
      <c r="G558" s="1" t="s">
        <v>872</v>
      </c>
      <c r="H558">
        <v>5</v>
      </c>
      <c r="I558">
        <v>0</v>
      </c>
      <c r="J558">
        <v>100</v>
      </c>
      <c r="K558">
        <v>3</v>
      </c>
      <c r="L558">
        <v>75</v>
      </c>
      <c r="M558">
        <v>0.4</v>
      </c>
      <c r="N558" s="1" t="s">
        <v>889</v>
      </c>
    </row>
    <row r="559" spans="1:14" x14ac:dyDescent="0.2">
      <c r="A559" s="1" t="s">
        <v>53</v>
      </c>
      <c r="B559">
        <v>2</v>
      </c>
      <c r="C559" s="1" t="s">
        <v>1253</v>
      </c>
      <c r="D559" s="2">
        <v>45821</v>
      </c>
      <c r="E559" s="1" t="s">
        <v>954</v>
      </c>
      <c r="F559" s="1" t="s">
        <v>49</v>
      </c>
      <c r="G559" s="1" t="s">
        <v>1226</v>
      </c>
      <c r="H559" t="s">
        <v>134</v>
      </c>
      <c r="I559" t="s">
        <v>51</v>
      </c>
      <c r="J559">
        <v>300</v>
      </c>
      <c r="K559">
        <v>3</v>
      </c>
      <c r="L559">
        <v>75</v>
      </c>
      <c r="M559">
        <v>1</v>
      </c>
      <c r="N559" s="1" t="s">
        <v>889</v>
      </c>
    </row>
    <row r="560" spans="1:14" x14ac:dyDescent="0.2">
      <c r="A560" s="1" t="s">
        <v>46</v>
      </c>
      <c r="B560">
        <v>1</v>
      </c>
      <c r="C560" s="1" t="s">
        <v>1262</v>
      </c>
      <c r="D560" s="2">
        <v>45827</v>
      </c>
      <c r="E560" s="1" t="s">
        <v>1263</v>
      </c>
      <c r="F560" s="1" t="s">
        <v>49</v>
      </c>
      <c r="G560" s="1" t="s">
        <v>1264</v>
      </c>
      <c r="H560" t="s">
        <v>64</v>
      </c>
      <c r="I560">
        <v>0</v>
      </c>
      <c r="J560">
        <v>100</v>
      </c>
      <c r="K560">
        <v>5</v>
      </c>
      <c r="L560">
        <v>113</v>
      </c>
      <c r="M560">
        <v>0.2</v>
      </c>
      <c r="N560" s="1" t="s">
        <v>956</v>
      </c>
    </row>
    <row r="561" spans="1:14" x14ac:dyDescent="0.2">
      <c r="A561" s="1" t="s">
        <v>46</v>
      </c>
      <c r="B561">
        <v>2</v>
      </c>
      <c r="C561" s="1" t="s">
        <v>1265</v>
      </c>
      <c r="D561" s="2">
        <v>45827</v>
      </c>
      <c r="E561" s="1" t="s">
        <v>623</v>
      </c>
      <c r="F561" s="1" t="s">
        <v>49</v>
      </c>
      <c r="G561" s="1" t="s">
        <v>1266</v>
      </c>
      <c r="H561" t="s">
        <v>64</v>
      </c>
      <c r="I561">
        <v>0</v>
      </c>
      <c r="J561">
        <v>200</v>
      </c>
      <c r="K561">
        <v>6</v>
      </c>
      <c r="L561">
        <v>150</v>
      </c>
      <c r="M561">
        <v>0.4</v>
      </c>
      <c r="N561" s="1" t="s">
        <v>889</v>
      </c>
    </row>
    <row r="562" spans="1:14" x14ac:dyDescent="0.2">
      <c r="A562" s="1" t="s">
        <v>46</v>
      </c>
      <c r="B562">
        <v>1</v>
      </c>
      <c r="C562" s="1" t="s">
        <v>1265</v>
      </c>
      <c r="D562" s="2">
        <v>45828</v>
      </c>
      <c r="E562" s="1" t="s">
        <v>623</v>
      </c>
      <c r="F562" s="1" t="s">
        <v>49</v>
      </c>
      <c r="G562" s="1" t="s">
        <v>1266</v>
      </c>
      <c r="H562" t="s">
        <v>64</v>
      </c>
      <c r="I562">
        <v>0</v>
      </c>
      <c r="J562">
        <v>200</v>
      </c>
      <c r="K562">
        <v>3</v>
      </c>
      <c r="L562">
        <v>72</v>
      </c>
      <c r="M562">
        <v>0.5</v>
      </c>
      <c r="N562" s="1" t="s">
        <v>956</v>
      </c>
    </row>
    <row r="563" spans="1:14" x14ac:dyDescent="0.2">
      <c r="A563" s="1" t="s">
        <v>46</v>
      </c>
      <c r="B563">
        <v>1</v>
      </c>
      <c r="C563" s="1" t="s">
        <v>1267</v>
      </c>
      <c r="D563" s="2">
        <v>45828</v>
      </c>
      <c r="E563" s="1" t="s">
        <v>623</v>
      </c>
      <c r="F563" s="1" t="s">
        <v>49</v>
      </c>
      <c r="G563" s="1" t="s">
        <v>1028</v>
      </c>
      <c r="H563" t="s">
        <v>64</v>
      </c>
      <c r="I563">
        <v>0</v>
      </c>
      <c r="J563">
        <v>200</v>
      </c>
      <c r="K563">
        <v>4</v>
      </c>
      <c r="L563">
        <v>100</v>
      </c>
      <c r="M563">
        <v>0.1</v>
      </c>
      <c r="N563" s="1" t="s">
        <v>956</v>
      </c>
    </row>
    <row r="564" spans="1:14" x14ac:dyDescent="0.2">
      <c r="A564" s="1" t="s">
        <v>46</v>
      </c>
      <c r="B564">
        <v>2</v>
      </c>
      <c r="C564" s="1" t="s">
        <v>1265</v>
      </c>
      <c r="D564" s="2">
        <v>45828</v>
      </c>
      <c r="E564" s="1" t="s">
        <v>623</v>
      </c>
      <c r="F564" s="1" t="s">
        <v>49</v>
      </c>
      <c r="G564" s="1" t="s">
        <v>1266</v>
      </c>
      <c r="H564" t="s">
        <v>64</v>
      </c>
      <c r="I564">
        <v>0</v>
      </c>
      <c r="J564">
        <v>200</v>
      </c>
      <c r="K564">
        <v>1</v>
      </c>
      <c r="L564">
        <v>25</v>
      </c>
      <c r="M564">
        <v>0.2</v>
      </c>
      <c r="N564" s="1" t="s">
        <v>889</v>
      </c>
    </row>
    <row r="565" spans="1:14" x14ac:dyDescent="0.2">
      <c r="A565" s="1" t="s">
        <v>46</v>
      </c>
      <c r="B565">
        <v>2</v>
      </c>
      <c r="C565" s="1" t="s">
        <v>1267</v>
      </c>
      <c r="D565" s="2">
        <v>45828</v>
      </c>
      <c r="E565" s="1" t="s">
        <v>623</v>
      </c>
      <c r="F565" s="1" t="s">
        <v>49</v>
      </c>
      <c r="G565" s="1" t="s">
        <v>1028</v>
      </c>
      <c r="H565" t="s">
        <v>64</v>
      </c>
      <c r="I565">
        <v>0</v>
      </c>
      <c r="J565">
        <v>200</v>
      </c>
      <c r="K565">
        <v>7</v>
      </c>
      <c r="L565">
        <v>163.69999999999999</v>
      </c>
      <c r="M565">
        <v>0.8</v>
      </c>
      <c r="N565" s="1" t="s">
        <v>889</v>
      </c>
    </row>
    <row r="566" spans="1:14" x14ac:dyDescent="0.2">
      <c r="A566" s="1" t="s">
        <v>46</v>
      </c>
      <c r="B566">
        <v>1</v>
      </c>
      <c r="C566" s="1" t="s">
        <v>1268</v>
      </c>
      <c r="D566" s="2">
        <v>45829</v>
      </c>
      <c r="E566" s="1" t="s">
        <v>722</v>
      </c>
      <c r="F566" s="1" t="s">
        <v>49</v>
      </c>
      <c r="G566" s="1" t="s">
        <v>936</v>
      </c>
      <c r="H566">
        <v>8</v>
      </c>
      <c r="I566">
        <v>0</v>
      </c>
      <c r="J566">
        <v>50</v>
      </c>
      <c r="K566">
        <v>2</v>
      </c>
      <c r="L566">
        <v>50</v>
      </c>
      <c r="M566">
        <v>0.1</v>
      </c>
      <c r="N566" s="1" t="s">
        <v>956</v>
      </c>
    </row>
    <row r="567" spans="1:14" x14ac:dyDescent="0.2">
      <c r="A567" s="1" t="s">
        <v>46</v>
      </c>
      <c r="B567">
        <v>1</v>
      </c>
      <c r="C567" s="1" t="s">
        <v>1269</v>
      </c>
      <c r="D567" s="2">
        <v>45829</v>
      </c>
      <c r="E567" s="1" t="s">
        <v>722</v>
      </c>
      <c r="F567" s="1" t="s">
        <v>49</v>
      </c>
      <c r="G567" s="1" t="s">
        <v>1270</v>
      </c>
      <c r="H567">
        <v>8</v>
      </c>
      <c r="I567">
        <v>0</v>
      </c>
      <c r="J567">
        <v>50</v>
      </c>
      <c r="K567">
        <v>2</v>
      </c>
      <c r="L567">
        <v>50</v>
      </c>
      <c r="M567">
        <v>0.1</v>
      </c>
      <c r="N567" s="1" t="s">
        <v>956</v>
      </c>
    </row>
    <row r="568" spans="1:14" x14ac:dyDescent="0.2">
      <c r="A568" s="1" t="s">
        <v>46</v>
      </c>
      <c r="B568">
        <v>1</v>
      </c>
      <c r="C568" s="1" t="s">
        <v>1271</v>
      </c>
      <c r="D568" s="2">
        <v>45829</v>
      </c>
      <c r="E568" s="1" t="s">
        <v>722</v>
      </c>
      <c r="F568" s="1" t="s">
        <v>49</v>
      </c>
      <c r="G568" s="1" t="s">
        <v>915</v>
      </c>
      <c r="H568">
        <v>8</v>
      </c>
      <c r="I568">
        <v>0</v>
      </c>
      <c r="J568">
        <v>50</v>
      </c>
      <c r="K568">
        <v>2</v>
      </c>
      <c r="L568">
        <v>50</v>
      </c>
      <c r="M568">
        <v>0.1</v>
      </c>
      <c r="N568" s="1" t="s">
        <v>956</v>
      </c>
    </row>
    <row r="569" spans="1:14" x14ac:dyDescent="0.2">
      <c r="A569" s="1" t="s">
        <v>46</v>
      </c>
      <c r="B569">
        <v>1</v>
      </c>
      <c r="C569" s="1" t="s">
        <v>1272</v>
      </c>
      <c r="D569" s="2">
        <v>45829</v>
      </c>
      <c r="E569" s="1" t="s">
        <v>722</v>
      </c>
      <c r="F569" s="1" t="s">
        <v>49</v>
      </c>
      <c r="G569" s="1" t="s">
        <v>982</v>
      </c>
      <c r="H569">
        <v>8</v>
      </c>
      <c r="I569">
        <v>0</v>
      </c>
      <c r="J569">
        <v>50</v>
      </c>
      <c r="K569">
        <v>2</v>
      </c>
      <c r="L569">
        <v>54.5</v>
      </c>
      <c r="M569">
        <v>0.1</v>
      </c>
      <c r="N569" s="1" t="s">
        <v>956</v>
      </c>
    </row>
    <row r="570" spans="1:14" x14ac:dyDescent="0.2">
      <c r="A570" s="1" t="s">
        <v>46</v>
      </c>
      <c r="B570">
        <v>2</v>
      </c>
      <c r="C570" s="1" t="s">
        <v>1261</v>
      </c>
      <c r="D570" s="2">
        <v>45829</v>
      </c>
      <c r="E570" s="1" t="s">
        <v>863</v>
      </c>
      <c r="F570" s="1" t="s">
        <v>49</v>
      </c>
      <c r="G570" s="1" t="s">
        <v>872</v>
      </c>
      <c r="H570">
        <v>5</v>
      </c>
      <c r="I570">
        <v>0</v>
      </c>
      <c r="J570">
        <v>100</v>
      </c>
      <c r="K570">
        <v>4</v>
      </c>
      <c r="L570">
        <v>100</v>
      </c>
      <c r="M570">
        <v>0.2</v>
      </c>
      <c r="N570" s="1" t="s">
        <v>889</v>
      </c>
    </row>
    <row r="571" spans="1:14" x14ac:dyDescent="0.2">
      <c r="A571" s="1" t="s">
        <v>46</v>
      </c>
      <c r="B571">
        <v>1</v>
      </c>
      <c r="C571" s="1" t="s">
        <v>1273</v>
      </c>
      <c r="D571" s="2">
        <v>45830</v>
      </c>
      <c r="E571" s="1" t="s">
        <v>893</v>
      </c>
      <c r="F571" s="1" t="s">
        <v>49</v>
      </c>
      <c r="G571" s="1" t="s">
        <v>1274</v>
      </c>
      <c r="H571" t="s">
        <v>76</v>
      </c>
      <c r="I571">
        <v>0</v>
      </c>
      <c r="J571">
        <v>300</v>
      </c>
      <c r="K571">
        <v>12</v>
      </c>
      <c r="L571">
        <v>300</v>
      </c>
      <c r="M571">
        <v>1.1000000000000001</v>
      </c>
      <c r="N571" s="1" t="s">
        <v>865</v>
      </c>
    </row>
    <row r="572" spans="1:14" x14ac:dyDescent="0.2">
      <c r="A572" s="1" t="s">
        <v>46</v>
      </c>
      <c r="B572">
        <v>1</v>
      </c>
      <c r="C572" s="1" t="s">
        <v>1275</v>
      </c>
      <c r="D572" s="2">
        <v>45831</v>
      </c>
      <c r="E572" s="1" t="s">
        <v>863</v>
      </c>
      <c r="F572" s="1" t="s">
        <v>49</v>
      </c>
      <c r="G572" s="1" t="s">
        <v>901</v>
      </c>
      <c r="H572">
        <v>5</v>
      </c>
      <c r="I572">
        <v>0</v>
      </c>
      <c r="J572">
        <v>125</v>
      </c>
      <c r="K572">
        <v>5</v>
      </c>
      <c r="L572">
        <v>123.6</v>
      </c>
      <c r="M572">
        <v>0.1</v>
      </c>
      <c r="N572" s="1" t="s">
        <v>956</v>
      </c>
    </row>
    <row r="573" spans="1:14" x14ac:dyDescent="0.2">
      <c r="A573" s="1" t="s">
        <v>46</v>
      </c>
      <c r="B573">
        <v>2</v>
      </c>
      <c r="C573" s="1" t="s">
        <v>1276</v>
      </c>
      <c r="D573" s="2">
        <v>45831</v>
      </c>
      <c r="E573" s="1" t="s">
        <v>863</v>
      </c>
      <c r="F573" s="1" t="s">
        <v>49</v>
      </c>
      <c r="G573" s="1" t="s">
        <v>864</v>
      </c>
      <c r="H573">
        <v>5</v>
      </c>
      <c r="I573">
        <v>0</v>
      </c>
      <c r="J573">
        <v>125</v>
      </c>
      <c r="K573">
        <v>5</v>
      </c>
      <c r="L573">
        <v>125</v>
      </c>
      <c r="M573">
        <v>1</v>
      </c>
      <c r="N573" s="1" t="s">
        <v>889</v>
      </c>
    </row>
    <row r="574" spans="1:14" x14ac:dyDescent="0.2">
      <c r="A574" s="1" t="s">
        <v>46</v>
      </c>
      <c r="B574">
        <v>1</v>
      </c>
      <c r="C574" s="1" t="s">
        <v>1277</v>
      </c>
      <c r="D574" s="2">
        <v>45833</v>
      </c>
      <c r="E574" s="1" t="s">
        <v>893</v>
      </c>
      <c r="F574" s="1" t="s">
        <v>49</v>
      </c>
      <c r="G574" s="1" t="s">
        <v>1278</v>
      </c>
      <c r="H574">
        <v>10</v>
      </c>
      <c r="I574">
        <v>0</v>
      </c>
      <c r="J574">
        <v>100</v>
      </c>
      <c r="K574">
        <v>2</v>
      </c>
      <c r="L574">
        <v>50</v>
      </c>
      <c r="M574">
        <v>0.1</v>
      </c>
      <c r="N574" s="1" t="s">
        <v>956</v>
      </c>
    </row>
    <row r="575" spans="1:14" x14ac:dyDescent="0.2">
      <c r="A575" s="1" t="s">
        <v>46</v>
      </c>
      <c r="B575">
        <v>1</v>
      </c>
      <c r="C575" s="1" t="s">
        <v>997</v>
      </c>
      <c r="D575" s="2">
        <v>45833</v>
      </c>
      <c r="E575" s="1" t="s">
        <v>907</v>
      </c>
      <c r="F575" s="1" t="s">
        <v>49</v>
      </c>
      <c r="G575" s="1" t="s">
        <v>998</v>
      </c>
      <c r="H575">
        <v>14</v>
      </c>
      <c r="I575">
        <v>0</v>
      </c>
      <c r="J575">
        <v>1625</v>
      </c>
      <c r="K575">
        <v>3</v>
      </c>
      <c r="L575">
        <v>90</v>
      </c>
      <c r="M575">
        <v>0.2</v>
      </c>
      <c r="N575" s="1" t="s">
        <v>956</v>
      </c>
    </row>
    <row r="576" spans="1:14" x14ac:dyDescent="0.2">
      <c r="A576" s="1" t="s">
        <v>46</v>
      </c>
      <c r="B576">
        <v>2</v>
      </c>
      <c r="C576" s="1" t="s">
        <v>1277</v>
      </c>
      <c r="D576" s="2">
        <v>45833</v>
      </c>
      <c r="E576" s="1" t="s">
        <v>893</v>
      </c>
      <c r="F576" s="1" t="s">
        <v>49</v>
      </c>
      <c r="G576" s="1" t="s">
        <v>1278</v>
      </c>
      <c r="H576">
        <v>10</v>
      </c>
      <c r="I576">
        <v>0</v>
      </c>
      <c r="J576">
        <v>100</v>
      </c>
      <c r="K576">
        <v>1</v>
      </c>
      <c r="L576">
        <v>25</v>
      </c>
      <c r="M576">
        <v>0.2</v>
      </c>
      <c r="N576" s="1" t="s">
        <v>889</v>
      </c>
    </row>
    <row r="577" spans="1:14" x14ac:dyDescent="0.2">
      <c r="A577" s="1" t="s">
        <v>46</v>
      </c>
      <c r="B577">
        <v>2</v>
      </c>
      <c r="C577" s="1" t="s">
        <v>997</v>
      </c>
      <c r="D577" s="2">
        <v>45833</v>
      </c>
      <c r="E577" s="1" t="s">
        <v>907</v>
      </c>
      <c r="F577" s="1" t="s">
        <v>49</v>
      </c>
      <c r="G577" s="1" t="s">
        <v>998</v>
      </c>
      <c r="H577">
        <v>14</v>
      </c>
      <c r="I577">
        <v>0</v>
      </c>
      <c r="J577">
        <v>1625</v>
      </c>
      <c r="K577">
        <v>3</v>
      </c>
      <c r="L577">
        <v>90</v>
      </c>
      <c r="M577">
        <v>0.3</v>
      </c>
      <c r="N577" s="1" t="s">
        <v>889</v>
      </c>
    </row>
    <row r="578" spans="1:14" x14ac:dyDescent="0.2">
      <c r="A578" s="1" t="s">
        <v>46</v>
      </c>
      <c r="B578">
        <v>1</v>
      </c>
      <c r="C578" s="1" t="s">
        <v>1279</v>
      </c>
      <c r="D578" s="2">
        <v>45834</v>
      </c>
      <c r="E578" s="1" t="s">
        <v>1142</v>
      </c>
      <c r="F578" s="1" t="s">
        <v>49</v>
      </c>
      <c r="G578" s="1" t="s">
        <v>864</v>
      </c>
      <c r="H578">
        <v>5</v>
      </c>
      <c r="I578">
        <v>0</v>
      </c>
      <c r="J578">
        <v>100</v>
      </c>
      <c r="K578">
        <v>4</v>
      </c>
      <c r="L578">
        <v>100</v>
      </c>
      <c r="M578">
        <v>0.3</v>
      </c>
      <c r="N578" s="1" t="s">
        <v>879</v>
      </c>
    </row>
    <row r="579" spans="1:14" x14ac:dyDescent="0.2">
      <c r="A579" s="1" t="s">
        <v>46</v>
      </c>
      <c r="B579">
        <v>1</v>
      </c>
      <c r="C579" s="1" t="s">
        <v>1280</v>
      </c>
      <c r="D579" s="2">
        <v>45834</v>
      </c>
      <c r="E579" s="1" t="s">
        <v>726</v>
      </c>
      <c r="F579" s="1" t="s">
        <v>49</v>
      </c>
      <c r="G579" s="1" t="s">
        <v>902</v>
      </c>
      <c r="H579">
        <v>15</v>
      </c>
      <c r="I579">
        <v>0</v>
      </c>
      <c r="J579">
        <v>125</v>
      </c>
      <c r="K579">
        <v>5</v>
      </c>
      <c r="L579">
        <v>146.80000000000001</v>
      </c>
      <c r="M579">
        <v>0.8</v>
      </c>
      <c r="N579" s="1" t="s">
        <v>879</v>
      </c>
    </row>
    <row r="580" spans="1:14" x14ac:dyDescent="0.2">
      <c r="A580" s="1" t="s">
        <v>46</v>
      </c>
      <c r="B580">
        <v>1</v>
      </c>
      <c r="C580" s="1" t="s">
        <v>1281</v>
      </c>
      <c r="D580" s="2">
        <v>45834</v>
      </c>
      <c r="E580" s="1" t="s">
        <v>726</v>
      </c>
      <c r="F580" s="1" t="s">
        <v>49</v>
      </c>
      <c r="G580" s="1" t="s">
        <v>998</v>
      </c>
      <c r="H580">
        <v>15</v>
      </c>
      <c r="I580">
        <v>0</v>
      </c>
      <c r="J580">
        <v>375</v>
      </c>
      <c r="K580">
        <v>1</v>
      </c>
      <c r="L580">
        <v>30</v>
      </c>
      <c r="M580">
        <v>0.2</v>
      </c>
      <c r="N580" s="1" t="s">
        <v>879</v>
      </c>
    </row>
    <row r="581" spans="1:14" x14ac:dyDescent="0.2">
      <c r="A581" s="1" t="s">
        <v>46</v>
      </c>
      <c r="B581">
        <v>2</v>
      </c>
      <c r="C581" s="1" t="s">
        <v>1281</v>
      </c>
      <c r="D581" s="2">
        <v>45834</v>
      </c>
      <c r="E581" s="1" t="s">
        <v>726</v>
      </c>
      <c r="F581" s="1" t="s">
        <v>49</v>
      </c>
      <c r="G581" s="1" t="s">
        <v>998</v>
      </c>
      <c r="H581">
        <v>15</v>
      </c>
      <c r="I581">
        <v>0</v>
      </c>
      <c r="J581">
        <v>375</v>
      </c>
      <c r="K581">
        <v>5</v>
      </c>
      <c r="L581">
        <v>150</v>
      </c>
      <c r="M581">
        <v>0.8</v>
      </c>
      <c r="N581" s="1" t="s">
        <v>889</v>
      </c>
    </row>
    <row r="582" spans="1:14" x14ac:dyDescent="0.2">
      <c r="A582" s="1" t="s">
        <v>46</v>
      </c>
      <c r="B582">
        <v>2</v>
      </c>
      <c r="C582" s="1" t="s">
        <v>1277</v>
      </c>
      <c r="D582" s="2">
        <v>45834</v>
      </c>
      <c r="E582" s="1" t="s">
        <v>893</v>
      </c>
      <c r="F582" s="1" t="s">
        <v>49</v>
      </c>
      <c r="G582" s="1" t="s">
        <v>1278</v>
      </c>
      <c r="H582">
        <v>10</v>
      </c>
      <c r="I582">
        <v>0</v>
      </c>
      <c r="J582">
        <v>100</v>
      </c>
      <c r="K582">
        <v>1</v>
      </c>
      <c r="L582">
        <v>22.2</v>
      </c>
      <c r="M582">
        <v>0.2</v>
      </c>
      <c r="N582" s="1" t="s">
        <v>889</v>
      </c>
    </row>
    <row r="583" spans="1:14" x14ac:dyDescent="0.2">
      <c r="A583" s="1" t="s">
        <v>46</v>
      </c>
      <c r="B583">
        <v>1</v>
      </c>
      <c r="C583" s="1" t="s">
        <v>1281</v>
      </c>
      <c r="D583" s="2">
        <v>45835</v>
      </c>
      <c r="E583" s="1" t="s">
        <v>726</v>
      </c>
      <c r="F583" s="1" t="s">
        <v>49</v>
      </c>
      <c r="G583" s="1" t="s">
        <v>998</v>
      </c>
      <c r="H583">
        <v>15</v>
      </c>
      <c r="I583">
        <v>0</v>
      </c>
      <c r="J583">
        <v>375</v>
      </c>
      <c r="K583">
        <v>2</v>
      </c>
      <c r="L583">
        <v>60</v>
      </c>
      <c r="M583">
        <v>0.2</v>
      </c>
      <c r="N583" s="1" t="s">
        <v>879</v>
      </c>
    </row>
    <row r="584" spans="1:14" x14ac:dyDescent="0.2">
      <c r="A584" s="1" t="s">
        <v>46</v>
      </c>
      <c r="B584">
        <v>2</v>
      </c>
      <c r="C584" s="1" t="s">
        <v>1281</v>
      </c>
      <c r="D584" s="2">
        <v>45835</v>
      </c>
      <c r="E584" s="1" t="s">
        <v>726</v>
      </c>
      <c r="F584" s="1" t="s">
        <v>49</v>
      </c>
      <c r="G584" s="1" t="s">
        <v>998</v>
      </c>
      <c r="H584">
        <v>15</v>
      </c>
      <c r="I584">
        <v>0</v>
      </c>
      <c r="J584">
        <v>375</v>
      </c>
      <c r="K584">
        <v>3</v>
      </c>
      <c r="L584">
        <v>71</v>
      </c>
      <c r="M584">
        <v>0.7</v>
      </c>
      <c r="N584" s="1" t="s">
        <v>889</v>
      </c>
    </row>
    <row r="585" spans="1:14" x14ac:dyDescent="0.2">
      <c r="A585" s="1" t="s">
        <v>46</v>
      </c>
      <c r="B585">
        <v>1</v>
      </c>
      <c r="C585" s="1" t="s">
        <v>1282</v>
      </c>
      <c r="D585" s="2">
        <v>45836</v>
      </c>
      <c r="E585" s="1" t="s">
        <v>1283</v>
      </c>
      <c r="F585" s="1" t="s">
        <v>49</v>
      </c>
      <c r="G585" s="1" t="s">
        <v>1043</v>
      </c>
      <c r="H585">
        <v>5</v>
      </c>
      <c r="I585">
        <v>0</v>
      </c>
      <c r="J585">
        <v>100</v>
      </c>
      <c r="K585">
        <v>4</v>
      </c>
      <c r="L585">
        <v>100</v>
      </c>
      <c r="M585">
        <v>0.3</v>
      </c>
      <c r="N585" s="1" t="s">
        <v>879</v>
      </c>
    </row>
    <row r="586" spans="1:14" x14ac:dyDescent="0.2">
      <c r="A586" s="1" t="s">
        <v>46</v>
      </c>
      <c r="B586">
        <v>2</v>
      </c>
      <c r="C586" s="1" t="s">
        <v>1284</v>
      </c>
      <c r="D586" s="2">
        <v>45836</v>
      </c>
      <c r="E586" s="1" t="s">
        <v>1283</v>
      </c>
      <c r="F586" s="1" t="s">
        <v>49</v>
      </c>
      <c r="G586" s="1" t="s">
        <v>1285</v>
      </c>
      <c r="H586">
        <v>5</v>
      </c>
      <c r="I586">
        <v>0</v>
      </c>
      <c r="J586">
        <v>100</v>
      </c>
      <c r="K586">
        <v>4</v>
      </c>
      <c r="L586">
        <v>100</v>
      </c>
      <c r="M586">
        <v>0.4</v>
      </c>
      <c r="N586" s="1" t="s">
        <v>889</v>
      </c>
    </row>
    <row r="587" spans="1:14" x14ac:dyDescent="0.2">
      <c r="A587" s="1" t="s">
        <v>53</v>
      </c>
      <c r="B587">
        <v>1</v>
      </c>
      <c r="C587" s="1" t="s">
        <v>1286</v>
      </c>
      <c r="D587" s="2">
        <v>45841</v>
      </c>
      <c r="E587" s="1" t="s">
        <v>57</v>
      </c>
      <c r="F587" s="1" t="s">
        <v>49</v>
      </c>
      <c r="G587" s="1" t="s">
        <v>926</v>
      </c>
      <c r="H587">
        <v>5</v>
      </c>
      <c r="I587">
        <v>0</v>
      </c>
      <c r="J587">
        <v>100</v>
      </c>
      <c r="K587">
        <v>4</v>
      </c>
      <c r="L587">
        <v>100</v>
      </c>
      <c r="M587">
        <v>1.1000000000000001</v>
      </c>
      <c r="N587" s="1" t="s">
        <v>865</v>
      </c>
    </row>
    <row r="588" spans="1:14" x14ac:dyDescent="0.2">
      <c r="A588" s="1" t="s">
        <v>53</v>
      </c>
      <c r="B588">
        <v>1</v>
      </c>
      <c r="C588" s="1" t="s">
        <v>1287</v>
      </c>
      <c r="D588" s="2">
        <v>45841</v>
      </c>
      <c r="E588" s="1" t="s">
        <v>57</v>
      </c>
      <c r="F588" s="1" t="s">
        <v>49</v>
      </c>
      <c r="G588" s="1" t="s">
        <v>1288</v>
      </c>
      <c r="H588">
        <v>5</v>
      </c>
      <c r="I588">
        <v>0</v>
      </c>
      <c r="J588">
        <v>100</v>
      </c>
      <c r="K588">
        <v>4</v>
      </c>
      <c r="L588">
        <v>100</v>
      </c>
      <c r="N588" s="1" t="s">
        <v>865</v>
      </c>
    </row>
    <row r="589" spans="1:14" x14ac:dyDescent="0.2">
      <c r="A589" s="1" t="s">
        <v>46</v>
      </c>
      <c r="B589">
        <v>1</v>
      </c>
      <c r="C589" s="1" t="s">
        <v>1289</v>
      </c>
      <c r="D589" s="2">
        <v>45842</v>
      </c>
      <c r="E589" s="1" t="s">
        <v>57</v>
      </c>
      <c r="F589" s="1" t="s">
        <v>49</v>
      </c>
      <c r="G589" s="1" t="s">
        <v>894</v>
      </c>
      <c r="H589">
        <v>5</v>
      </c>
      <c r="I589">
        <v>0</v>
      </c>
      <c r="J589">
        <v>100</v>
      </c>
      <c r="K589">
        <v>4</v>
      </c>
      <c r="L589">
        <v>91.9</v>
      </c>
      <c r="M589">
        <v>0.8</v>
      </c>
      <c r="N589" s="1" t="s">
        <v>879</v>
      </c>
    </row>
    <row r="590" spans="1:14" x14ac:dyDescent="0.2">
      <c r="A590" s="1" t="s">
        <v>53</v>
      </c>
      <c r="B590">
        <v>1</v>
      </c>
      <c r="C590" s="1" t="s">
        <v>1290</v>
      </c>
      <c r="D590" s="2">
        <v>45845</v>
      </c>
      <c r="E590" s="1" t="s">
        <v>57</v>
      </c>
      <c r="F590" s="1" t="s">
        <v>49</v>
      </c>
      <c r="G590" s="1" t="s">
        <v>869</v>
      </c>
      <c r="H590">
        <v>5</v>
      </c>
      <c r="I590">
        <v>0</v>
      </c>
      <c r="J590">
        <v>250</v>
      </c>
      <c r="K590">
        <v>8</v>
      </c>
      <c r="L590">
        <v>200</v>
      </c>
      <c r="M590">
        <v>0.4</v>
      </c>
      <c r="N590" s="1" t="s">
        <v>879</v>
      </c>
    </row>
    <row r="591" spans="1:14" x14ac:dyDescent="0.2">
      <c r="A591" s="1" t="s">
        <v>46</v>
      </c>
      <c r="B591">
        <v>1</v>
      </c>
      <c r="C591" s="1" t="s">
        <v>1290</v>
      </c>
      <c r="D591" s="2">
        <v>45846</v>
      </c>
      <c r="E591" s="1" t="s">
        <v>57</v>
      </c>
      <c r="F591" s="1" t="s">
        <v>49</v>
      </c>
      <c r="G591" s="1" t="s">
        <v>869</v>
      </c>
      <c r="H591">
        <v>5</v>
      </c>
      <c r="I591">
        <v>0</v>
      </c>
      <c r="J591">
        <v>250</v>
      </c>
      <c r="K591">
        <v>2</v>
      </c>
      <c r="L591">
        <v>50</v>
      </c>
      <c r="M591">
        <v>0.3</v>
      </c>
      <c r="N591" s="1" t="s">
        <v>865</v>
      </c>
    </row>
    <row r="592" spans="1:14" x14ac:dyDescent="0.2">
      <c r="A592" s="1" t="s">
        <v>53</v>
      </c>
      <c r="B592">
        <v>1</v>
      </c>
      <c r="C592" s="1" t="s">
        <v>1291</v>
      </c>
      <c r="D592" s="2">
        <v>45846</v>
      </c>
      <c r="E592" s="1" t="s">
        <v>57</v>
      </c>
      <c r="F592" s="1" t="s">
        <v>49</v>
      </c>
      <c r="G592" s="1" t="s">
        <v>1292</v>
      </c>
      <c r="H592">
        <v>5</v>
      </c>
      <c r="I592">
        <v>0</v>
      </c>
      <c r="J592">
        <v>250</v>
      </c>
      <c r="K592">
        <v>7</v>
      </c>
      <c r="L592">
        <v>175</v>
      </c>
      <c r="M592">
        <v>0.7</v>
      </c>
      <c r="N592" s="1" t="s">
        <v>879</v>
      </c>
    </row>
    <row r="593" spans="1:14" x14ac:dyDescent="0.2">
      <c r="A593" s="1" t="s">
        <v>46</v>
      </c>
      <c r="B593">
        <v>1</v>
      </c>
      <c r="C593" s="1" t="s">
        <v>1291</v>
      </c>
      <c r="D593" s="2">
        <v>45847</v>
      </c>
      <c r="E593" s="1" t="s">
        <v>57</v>
      </c>
      <c r="F593" s="1" t="s">
        <v>49</v>
      </c>
      <c r="G593" s="1" t="s">
        <v>1292</v>
      </c>
      <c r="H593">
        <v>5</v>
      </c>
      <c r="I593">
        <v>0</v>
      </c>
      <c r="J593">
        <v>250</v>
      </c>
      <c r="K593">
        <v>3</v>
      </c>
      <c r="L593">
        <v>75</v>
      </c>
      <c r="M593">
        <v>0.2</v>
      </c>
      <c r="N593" s="1" t="s">
        <v>865</v>
      </c>
    </row>
    <row r="594" spans="1:14" x14ac:dyDescent="0.2">
      <c r="A594" s="1" t="s">
        <v>46</v>
      </c>
      <c r="B594">
        <v>1</v>
      </c>
      <c r="C594" s="1" t="s">
        <v>600</v>
      </c>
      <c r="D594" s="2">
        <v>45847</v>
      </c>
      <c r="E594" s="1" t="s">
        <v>57</v>
      </c>
      <c r="F594" s="1" t="s">
        <v>49</v>
      </c>
      <c r="G594" s="1" t="s">
        <v>986</v>
      </c>
      <c r="H594">
        <v>5</v>
      </c>
      <c r="I594">
        <v>0</v>
      </c>
      <c r="J594">
        <v>500</v>
      </c>
      <c r="K594">
        <v>5</v>
      </c>
      <c r="L594">
        <v>125</v>
      </c>
      <c r="M594">
        <v>0.5</v>
      </c>
      <c r="N594" s="1" t="s">
        <v>865</v>
      </c>
    </row>
    <row r="595" spans="1:14" x14ac:dyDescent="0.2">
      <c r="A595" s="1" t="s">
        <v>53</v>
      </c>
      <c r="B595">
        <v>1</v>
      </c>
      <c r="C595" s="1" t="s">
        <v>600</v>
      </c>
      <c r="D595" s="2">
        <v>45847</v>
      </c>
      <c r="E595" s="1" t="s">
        <v>57</v>
      </c>
      <c r="F595" s="1" t="s">
        <v>49</v>
      </c>
      <c r="G595" s="1" t="s">
        <v>986</v>
      </c>
      <c r="H595">
        <v>5</v>
      </c>
      <c r="I595">
        <v>0</v>
      </c>
      <c r="J595">
        <v>500</v>
      </c>
      <c r="K595">
        <v>9</v>
      </c>
      <c r="L595">
        <v>225</v>
      </c>
      <c r="M595">
        <v>0.9</v>
      </c>
      <c r="N595" s="1" t="s">
        <v>889</v>
      </c>
    </row>
    <row r="596" spans="1:14" x14ac:dyDescent="0.2">
      <c r="A596" s="1" t="s">
        <v>46</v>
      </c>
      <c r="B596">
        <v>1</v>
      </c>
      <c r="C596" s="1" t="s">
        <v>600</v>
      </c>
      <c r="D596" s="2">
        <v>45848</v>
      </c>
      <c r="E596" s="1" t="s">
        <v>57</v>
      </c>
      <c r="F596" s="1" t="s">
        <v>49</v>
      </c>
      <c r="G596" s="1" t="s">
        <v>986</v>
      </c>
      <c r="H596">
        <v>5</v>
      </c>
      <c r="I596">
        <v>0</v>
      </c>
      <c r="J596">
        <v>500</v>
      </c>
      <c r="K596">
        <v>5</v>
      </c>
      <c r="L596">
        <v>130</v>
      </c>
      <c r="M596">
        <v>0.3</v>
      </c>
      <c r="N596" s="1" t="s">
        <v>879</v>
      </c>
    </row>
    <row r="597" spans="1:14" x14ac:dyDescent="0.2">
      <c r="A597" s="1" t="s">
        <v>46</v>
      </c>
      <c r="B597">
        <v>1</v>
      </c>
      <c r="C597" s="1" t="s">
        <v>1293</v>
      </c>
      <c r="D597" s="2">
        <v>45849</v>
      </c>
      <c r="E597" s="1" t="s">
        <v>57</v>
      </c>
      <c r="F597" s="1" t="s">
        <v>49</v>
      </c>
      <c r="G597" s="1" t="s">
        <v>1294</v>
      </c>
      <c r="H597">
        <v>6</v>
      </c>
      <c r="I597">
        <v>0</v>
      </c>
      <c r="J597">
        <v>100</v>
      </c>
      <c r="K597">
        <v>4</v>
      </c>
      <c r="L597">
        <v>100</v>
      </c>
      <c r="M597">
        <v>0.3</v>
      </c>
      <c r="N597" s="1" t="s">
        <v>879</v>
      </c>
    </row>
    <row r="598" spans="1:14" x14ac:dyDescent="0.2">
      <c r="A598" s="1" t="s">
        <v>46</v>
      </c>
      <c r="B598">
        <v>1</v>
      </c>
      <c r="C598" s="1" t="s">
        <v>636</v>
      </c>
      <c r="D598" s="2">
        <v>45849</v>
      </c>
      <c r="E598" s="1" t="s">
        <v>57</v>
      </c>
      <c r="F598" s="1" t="s">
        <v>49</v>
      </c>
      <c r="G598" s="1" t="s">
        <v>993</v>
      </c>
      <c r="H598">
        <v>5</v>
      </c>
      <c r="I598">
        <v>0</v>
      </c>
      <c r="J598">
        <v>50</v>
      </c>
      <c r="K598">
        <v>3</v>
      </c>
      <c r="L598">
        <v>80</v>
      </c>
      <c r="M598">
        <v>0.2</v>
      </c>
      <c r="N598" s="1" t="s">
        <v>879</v>
      </c>
    </row>
    <row r="599" spans="1:14" x14ac:dyDescent="0.2">
      <c r="A599" s="1" t="s">
        <v>53</v>
      </c>
      <c r="B599">
        <v>1</v>
      </c>
      <c r="C599" s="1" t="s">
        <v>624</v>
      </c>
      <c r="D599" s="2">
        <v>45849</v>
      </c>
      <c r="E599" s="1" t="s">
        <v>1295</v>
      </c>
      <c r="F599" s="1" t="s">
        <v>49</v>
      </c>
      <c r="G599" s="1" t="s">
        <v>1296</v>
      </c>
      <c r="H599" t="s">
        <v>209</v>
      </c>
      <c r="I599" t="s">
        <v>100</v>
      </c>
      <c r="J599">
        <v>80</v>
      </c>
      <c r="K599">
        <v>4</v>
      </c>
      <c r="L599">
        <v>84.95</v>
      </c>
      <c r="M599">
        <v>0.5</v>
      </c>
      <c r="N599" s="1" t="s">
        <v>879</v>
      </c>
    </row>
    <row r="600" spans="1:14" x14ac:dyDescent="0.2">
      <c r="A600" s="1" t="s">
        <v>53</v>
      </c>
      <c r="B600">
        <v>1</v>
      </c>
      <c r="C600" s="1" t="s">
        <v>1297</v>
      </c>
      <c r="D600" s="2">
        <v>45849</v>
      </c>
      <c r="E600" s="1" t="s">
        <v>1298</v>
      </c>
      <c r="F600" s="1" t="s">
        <v>49</v>
      </c>
      <c r="G600" s="1" t="s">
        <v>1117</v>
      </c>
      <c r="H600" t="s">
        <v>134</v>
      </c>
      <c r="I600" t="s">
        <v>51</v>
      </c>
      <c r="J600">
        <v>300</v>
      </c>
      <c r="K600">
        <v>4</v>
      </c>
      <c r="L600">
        <v>100</v>
      </c>
      <c r="M600">
        <v>0.1</v>
      </c>
      <c r="N600" s="1" t="s">
        <v>879</v>
      </c>
    </row>
    <row r="601" spans="1:14" x14ac:dyDescent="0.2">
      <c r="A601" s="1" t="s">
        <v>53</v>
      </c>
      <c r="B601">
        <v>1</v>
      </c>
      <c r="C601" s="1" t="s">
        <v>1299</v>
      </c>
      <c r="D601" s="2">
        <v>45850</v>
      </c>
      <c r="E601" s="1" t="s">
        <v>57</v>
      </c>
      <c r="F601" s="1" t="s">
        <v>49</v>
      </c>
      <c r="G601" s="1" t="s">
        <v>929</v>
      </c>
      <c r="H601">
        <v>5</v>
      </c>
      <c r="I601">
        <v>0</v>
      </c>
      <c r="J601">
        <v>375</v>
      </c>
      <c r="K601">
        <v>2</v>
      </c>
      <c r="L601">
        <v>50</v>
      </c>
      <c r="M601">
        <v>0.1</v>
      </c>
      <c r="N601" s="1" t="s">
        <v>956</v>
      </c>
    </row>
    <row r="602" spans="1:14" x14ac:dyDescent="0.2">
      <c r="A602" s="1" t="s">
        <v>53</v>
      </c>
      <c r="B602">
        <v>1</v>
      </c>
      <c r="C602" s="1" t="s">
        <v>1297</v>
      </c>
      <c r="D602" s="2">
        <v>45850</v>
      </c>
      <c r="E602" s="1" t="s">
        <v>1298</v>
      </c>
      <c r="F602" s="1" t="s">
        <v>49</v>
      </c>
      <c r="G602" s="1" t="s">
        <v>1117</v>
      </c>
      <c r="H602" t="s">
        <v>134</v>
      </c>
      <c r="I602" t="s">
        <v>51</v>
      </c>
      <c r="J602">
        <v>300</v>
      </c>
      <c r="K602">
        <v>8</v>
      </c>
      <c r="L602">
        <v>201.6</v>
      </c>
      <c r="M602">
        <v>0.1</v>
      </c>
      <c r="N602" s="1" t="s">
        <v>956</v>
      </c>
    </row>
    <row r="603" spans="1:14" x14ac:dyDescent="0.2">
      <c r="A603" s="1" t="s">
        <v>53</v>
      </c>
      <c r="B603">
        <v>2</v>
      </c>
      <c r="C603" s="1" t="s">
        <v>1299</v>
      </c>
      <c r="D603" s="2">
        <v>45850</v>
      </c>
      <c r="E603" s="1" t="s">
        <v>57</v>
      </c>
      <c r="F603" s="1" t="s">
        <v>49</v>
      </c>
      <c r="G603" s="1" t="s">
        <v>929</v>
      </c>
      <c r="H603">
        <v>5</v>
      </c>
      <c r="I603">
        <v>0</v>
      </c>
      <c r="J603">
        <v>375</v>
      </c>
      <c r="K603">
        <v>4</v>
      </c>
      <c r="L603">
        <v>100</v>
      </c>
      <c r="M603">
        <v>0.7</v>
      </c>
      <c r="N603" s="1" t="s">
        <v>889</v>
      </c>
    </row>
    <row r="604" spans="1:14" x14ac:dyDescent="0.2">
      <c r="A604" s="1" t="s">
        <v>46</v>
      </c>
      <c r="B604">
        <v>1</v>
      </c>
      <c r="C604" s="1" t="s">
        <v>1299</v>
      </c>
      <c r="D604" s="2">
        <v>45852</v>
      </c>
      <c r="E604" s="1" t="s">
        <v>57</v>
      </c>
      <c r="F604" s="1" t="s">
        <v>49</v>
      </c>
      <c r="G604" s="1" t="s">
        <v>929</v>
      </c>
      <c r="H604">
        <v>5</v>
      </c>
      <c r="I604">
        <v>0</v>
      </c>
      <c r="J604">
        <v>375</v>
      </c>
      <c r="K604">
        <v>8</v>
      </c>
      <c r="L604">
        <v>200</v>
      </c>
      <c r="M604">
        <v>0.4</v>
      </c>
      <c r="N604" s="1" t="s">
        <v>879</v>
      </c>
    </row>
    <row r="605" spans="1:14" x14ac:dyDescent="0.2">
      <c r="A605" s="1" t="s">
        <v>53</v>
      </c>
      <c r="B605">
        <v>1</v>
      </c>
      <c r="C605" s="1" t="s">
        <v>1299</v>
      </c>
      <c r="D605" s="2">
        <v>45852</v>
      </c>
      <c r="E605" s="1" t="s">
        <v>57</v>
      </c>
      <c r="F605" s="1" t="s">
        <v>49</v>
      </c>
      <c r="G605" s="1" t="s">
        <v>929</v>
      </c>
      <c r="H605">
        <v>5</v>
      </c>
      <c r="I605">
        <v>0</v>
      </c>
      <c r="J605">
        <v>375</v>
      </c>
      <c r="K605">
        <v>1</v>
      </c>
      <c r="L605">
        <v>25</v>
      </c>
      <c r="M605">
        <v>0.1</v>
      </c>
      <c r="N605" s="1" t="s">
        <v>956</v>
      </c>
    </row>
    <row r="606" spans="1:14" x14ac:dyDescent="0.2">
      <c r="A606" s="1" t="s">
        <v>53</v>
      </c>
      <c r="B606">
        <v>1</v>
      </c>
      <c r="C606" s="1" t="s">
        <v>630</v>
      </c>
      <c r="D606" s="2">
        <v>45852</v>
      </c>
      <c r="E606" s="1" t="s">
        <v>1300</v>
      </c>
      <c r="F606" s="1" t="s">
        <v>49</v>
      </c>
      <c r="G606" s="1" t="s">
        <v>1301</v>
      </c>
      <c r="H606" t="s">
        <v>167</v>
      </c>
      <c r="I606" t="s">
        <v>94</v>
      </c>
      <c r="J606">
        <v>400</v>
      </c>
      <c r="K606">
        <v>7</v>
      </c>
      <c r="L606">
        <v>169.5</v>
      </c>
      <c r="M606">
        <v>0.4</v>
      </c>
      <c r="N606" s="1" t="s">
        <v>956</v>
      </c>
    </row>
    <row r="607" spans="1:14" x14ac:dyDescent="0.2">
      <c r="A607" s="1" t="s">
        <v>53</v>
      </c>
      <c r="B607">
        <v>1</v>
      </c>
      <c r="C607" s="1" t="s">
        <v>628</v>
      </c>
      <c r="D607" s="2">
        <v>45852</v>
      </c>
      <c r="E607" s="1" t="s">
        <v>1300</v>
      </c>
      <c r="F607" s="1" t="s">
        <v>49</v>
      </c>
      <c r="G607" s="1" t="s">
        <v>1302</v>
      </c>
      <c r="H607" t="s">
        <v>167</v>
      </c>
      <c r="I607" t="s">
        <v>94</v>
      </c>
      <c r="J607">
        <v>165</v>
      </c>
      <c r="K607">
        <v>4</v>
      </c>
      <c r="L607">
        <v>102.9</v>
      </c>
      <c r="M607">
        <v>0.3</v>
      </c>
      <c r="N607" s="1" t="s">
        <v>956</v>
      </c>
    </row>
    <row r="608" spans="1:14" x14ac:dyDescent="0.2">
      <c r="A608" s="1" t="s">
        <v>46</v>
      </c>
      <c r="B608">
        <v>1</v>
      </c>
      <c r="C608" s="1" t="s">
        <v>628</v>
      </c>
      <c r="D608" s="2">
        <v>45853</v>
      </c>
      <c r="E608" s="1" t="s">
        <v>1300</v>
      </c>
      <c r="F608" s="1" t="s">
        <v>49</v>
      </c>
      <c r="G608" s="1" t="s">
        <v>1302</v>
      </c>
      <c r="H608" t="s">
        <v>167</v>
      </c>
      <c r="I608" t="s">
        <v>94</v>
      </c>
      <c r="J608">
        <v>165</v>
      </c>
      <c r="K608">
        <v>2</v>
      </c>
      <c r="L608">
        <v>36</v>
      </c>
      <c r="M608">
        <v>0.5</v>
      </c>
      <c r="N608" s="1" t="s">
        <v>879</v>
      </c>
    </row>
    <row r="609" spans="1:14" x14ac:dyDescent="0.2">
      <c r="A609" s="1" t="s">
        <v>46</v>
      </c>
      <c r="B609">
        <v>1</v>
      </c>
      <c r="C609" s="1" t="s">
        <v>1303</v>
      </c>
      <c r="D609" s="2">
        <v>45853</v>
      </c>
      <c r="E609" s="1" t="s">
        <v>1304</v>
      </c>
      <c r="F609" s="1" t="s">
        <v>49</v>
      </c>
      <c r="G609" s="1" t="s">
        <v>1117</v>
      </c>
      <c r="H609" t="s">
        <v>134</v>
      </c>
      <c r="I609" t="s">
        <v>51</v>
      </c>
      <c r="J609">
        <v>100</v>
      </c>
      <c r="K609">
        <v>5</v>
      </c>
      <c r="L609">
        <v>58.6</v>
      </c>
      <c r="M609">
        <v>0.4</v>
      </c>
      <c r="N609" s="1" t="s">
        <v>879</v>
      </c>
    </row>
    <row r="610" spans="1:14" x14ac:dyDescent="0.2">
      <c r="A610" s="1" t="s">
        <v>46</v>
      </c>
      <c r="B610">
        <v>1</v>
      </c>
      <c r="C610" s="1" t="s">
        <v>61</v>
      </c>
      <c r="D610" s="2">
        <v>45853</v>
      </c>
      <c r="E610" s="1" t="s">
        <v>57</v>
      </c>
      <c r="F610" s="1" t="s">
        <v>49</v>
      </c>
      <c r="G610" s="1" t="s">
        <v>894</v>
      </c>
      <c r="H610" t="s">
        <v>62</v>
      </c>
      <c r="I610">
        <v>0</v>
      </c>
      <c r="J610">
        <v>500</v>
      </c>
      <c r="K610">
        <v>2</v>
      </c>
      <c r="L610">
        <v>50</v>
      </c>
      <c r="M610">
        <v>0.2</v>
      </c>
      <c r="N610" s="1" t="s">
        <v>879</v>
      </c>
    </row>
    <row r="611" spans="1:14" x14ac:dyDescent="0.2">
      <c r="A611" s="1" t="s">
        <v>53</v>
      </c>
      <c r="B611">
        <v>1</v>
      </c>
      <c r="C611" s="1" t="s">
        <v>61</v>
      </c>
      <c r="D611" s="2">
        <v>45853</v>
      </c>
      <c r="E611" s="1" t="s">
        <v>57</v>
      </c>
      <c r="F611" s="1" t="s">
        <v>49</v>
      </c>
      <c r="G611" s="1" t="s">
        <v>894</v>
      </c>
      <c r="H611" t="s">
        <v>62</v>
      </c>
      <c r="I611">
        <v>0</v>
      </c>
      <c r="J611">
        <v>500</v>
      </c>
      <c r="K611">
        <v>10</v>
      </c>
      <c r="L611">
        <v>250</v>
      </c>
      <c r="M611">
        <v>0.7</v>
      </c>
      <c r="N611" s="1" t="s">
        <v>879</v>
      </c>
    </row>
    <row r="612" spans="1:14" x14ac:dyDescent="0.2">
      <c r="A612" s="1" t="s">
        <v>53</v>
      </c>
      <c r="B612">
        <v>2</v>
      </c>
      <c r="C612" s="1" t="s">
        <v>660</v>
      </c>
      <c r="D612" s="2">
        <v>45853</v>
      </c>
      <c r="E612" s="1" t="s">
        <v>57</v>
      </c>
      <c r="F612" s="1" t="s">
        <v>49</v>
      </c>
      <c r="G612" s="1" t="s">
        <v>1006</v>
      </c>
      <c r="H612" t="s">
        <v>661</v>
      </c>
      <c r="I612">
        <v>0</v>
      </c>
      <c r="J612">
        <v>625</v>
      </c>
      <c r="K612">
        <v>9</v>
      </c>
      <c r="L612">
        <v>225</v>
      </c>
      <c r="M612">
        <v>0.6</v>
      </c>
      <c r="N612" s="1" t="s">
        <v>879</v>
      </c>
    </row>
    <row r="613" spans="1:14" x14ac:dyDescent="0.2">
      <c r="A613" s="1" t="s">
        <v>46</v>
      </c>
      <c r="B613">
        <v>1</v>
      </c>
      <c r="C613" s="1" t="s">
        <v>61</v>
      </c>
      <c r="D613" s="2">
        <v>45854</v>
      </c>
      <c r="E613" s="1" t="s">
        <v>57</v>
      </c>
      <c r="F613" s="1" t="s">
        <v>49</v>
      </c>
      <c r="G613" s="1" t="s">
        <v>894</v>
      </c>
      <c r="H613" t="s">
        <v>62</v>
      </c>
      <c r="I613">
        <v>0</v>
      </c>
      <c r="J613">
        <v>500</v>
      </c>
      <c r="K613">
        <v>8</v>
      </c>
      <c r="L613">
        <v>200</v>
      </c>
      <c r="M613">
        <v>0.4</v>
      </c>
      <c r="N613" s="1" t="s">
        <v>879</v>
      </c>
    </row>
    <row r="614" spans="1:14" x14ac:dyDescent="0.2">
      <c r="A614" s="1" t="s">
        <v>46</v>
      </c>
      <c r="B614">
        <v>1</v>
      </c>
      <c r="C614" s="1" t="s">
        <v>1305</v>
      </c>
      <c r="D614" s="2">
        <v>45854</v>
      </c>
      <c r="E614" s="1" t="s">
        <v>57</v>
      </c>
      <c r="F614" s="1" t="s">
        <v>49</v>
      </c>
      <c r="G614" s="1" t="s">
        <v>942</v>
      </c>
      <c r="H614" t="s">
        <v>1306</v>
      </c>
      <c r="I614">
        <v>0</v>
      </c>
      <c r="J614">
        <v>100</v>
      </c>
      <c r="K614">
        <v>1</v>
      </c>
      <c r="L614">
        <v>25</v>
      </c>
      <c r="M614">
        <v>0.2</v>
      </c>
      <c r="N614" s="1" t="s">
        <v>879</v>
      </c>
    </row>
    <row r="615" spans="1:14" x14ac:dyDescent="0.2">
      <c r="A615" s="1" t="s">
        <v>46</v>
      </c>
      <c r="B615">
        <v>2</v>
      </c>
      <c r="C615" s="1" t="s">
        <v>660</v>
      </c>
      <c r="D615" s="2">
        <v>45854</v>
      </c>
      <c r="E615" s="1" t="s">
        <v>57</v>
      </c>
      <c r="F615" s="1" t="s">
        <v>49</v>
      </c>
      <c r="G615" s="1" t="s">
        <v>1006</v>
      </c>
      <c r="H615" t="s">
        <v>661</v>
      </c>
      <c r="I615">
        <v>0</v>
      </c>
      <c r="J615">
        <v>625</v>
      </c>
      <c r="K615">
        <v>9</v>
      </c>
      <c r="L615">
        <v>225</v>
      </c>
      <c r="M615">
        <v>0.8</v>
      </c>
      <c r="N615" s="1" t="s">
        <v>865</v>
      </c>
    </row>
    <row r="616" spans="1:14" x14ac:dyDescent="0.2">
      <c r="A616" s="1" t="s">
        <v>53</v>
      </c>
      <c r="B616">
        <v>1</v>
      </c>
      <c r="C616" s="1" t="s">
        <v>1305</v>
      </c>
      <c r="D616" s="2">
        <v>45854</v>
      </c>
      <c r="E616" s="1" t="s">
        <v>57</v>
      </c>
      <c r="F616" s="1" t="s">
        <v>49</v>
      </c>
      <c r="G616" s="1" t="s">
        <v>942</v>
      </c>
      <c r="H616" t="s">
        <v>1306</v>
      </c>
      <c r="I616">
        <v>0</v>
      </c>
      <c r="J616">
        <v>100</v>
      </c>
      <c r="K616">
        <v>3</v>
      </c>
      <c r="L616">
        <v>72.900000000000006</v>
      </c>
      <c r="M616">
        <v>0.1</v>
      </c>
      <c r="N616" s="1" t="s">
        <v>956</v>
      </c>
    </row>
    <row r="617" spans="1:14" x14ac:dyDescent="0.2">
      <c r="A617" s="1" t="s">
        <v>53</v>
      </c>
      <c r="B617">
        <v>1</v>
      </c>
      <c r="C617" s="1" t="s">
        <v>1307</v>
      </c>
      <c r="D617" s="2">
        <v>45854</v>
      </c>
      <c r="E617" s="1" t="s">
        <v>57</v>
      </c>
      <c r="F617" s="1" t="s">
        <v>49</v>
      </c>
      <c r="G617" s="1" t="s">
        <v>936</v>
      </c>
      <c r="H617">
        <v>5</v>
      </c>
      <c r="I617">
        <v>0</v>
      </c>
      <c r="J617">
        <v>50</v>
      </c>
      <c r="K617">
        <v>2</v>
      </c>
      <c r="L617">
        <v>50</v>
      </c>
      <c r="M617">
        <v>0.2</v>
      </c>
      <c r="N617" s="1" t="s">
        <v>956</v>
      </c>
    </row>
    <row r="618" spans="1:14" x14ac:dyDescent="0.2">
      <c r="A618" s="1" t="s">
        <v>53</v>
      </c>
      <c r="B618">
        <v>1</v>
      </c>
      <c r="C618" s="1" t="s">
        <v>1308</v>
      </c>
      <c r="D618" s="2">
        <v>45854</v>
      </c>
      <c r="E618" s="1" t="s">
        <v>57</v>
      </c>
      <c r="F618" s="1" t="s">
        <v>49</v>
      </c>
      <c r="G618" s="1" t="s">
        <v>926</v>
      </c>
      <c r="H618">
        <v>5</v>
      </c>
      <c r="I618">
        <v>0</v>
      </c>
      <c r="J618">
        <v>200</v>
      </c>
      <c r="K618">
        <v>4</v>
      </c>
      <c r="L618">
        <v>100</v>
      </c>
      <c r="M618">
        <v>0.2</v>
      </c>
      <c r="N618" s="1" t="s">
        <v>956</v>
      </c>
    </row>
    <row r="619" spans="1:14" x14ac:dyDescent="0.2">
      <c r="A619" s="1" t="s">
        <v>53</v>
      </c>
      <c r="B619">
        <v>2</v>
      </c>
      <c r="C619" s="1" t="s">
        <v>660</v>
      </c>
      <c r="D619" s="2">
        <v>45854</v>
      </c>
      <c r="E619" s="1" t="s">
        <v>57</v>
      </c>
      <c r="F619" s="1" t="s">
        <v>49</v>
      </c>
      <c r="G619" s="1" t="s">
        <v>1006</v>
      </c>
      <c r="H619" t="s">
        <v>661</v>
      </c>
      <c r="I619">
        <v>0</v>
      </c>
      <c r="J619">
        <v>625</v>
      </c>
      <c r="K619">
        <v>7</v>
      </c>
      <c r="L619">
        <v>175</v>
      </c>
      <c r="M619">
        <v>0.6</v>
      </c>
      <c r="N619" s="1" t="s">
        <v>865</v>
      </c>
    </row>
    <row r="620" spans="1:14" x14ac:dyDescent="0.2">
      <c r="A620" s="1" t="s">
        <v>46</v>
      </c>
      <c r="B620">
        <v>1</v>
      </c>
      <c r="C620" s="1" t="s">
        <v>1308</v>
      </c>
      <c r="D620" s="2">
        <v>45855</v>
      </c>
      <c r="E620" s="1" t="s">
        <v>57</v>
      </c>
      <c r="F620" s="1" t="s">
        <v>49</v>
      </c>
      <c r="G620" s="1" t="s">
        <v>926</v>
      </c>
      <c r="H620">
        <v>5</v>
      </c>
      <c r="I620">
        <v>0</v>
      </c>
      <c r="J620">
        <v>200</v>
      </c>
      <c r="K620">
        <v>4</v>
      </c>
      <c r="L620">
        <v>103.3</v>
      </c>
      <c r="M620">
        <v>0.4</v>
      </c>
      <c r="N620" s="1" t="s">
        <v>879</v>
      </c>
    </row>
    <row r="621" spans="1:14" x14ac:dyDescent="0.2">
      <c r="A621" s="1" t="s">
        <v>46</v>
      </c>
      <c r="B621">
        <v>1</v>
      </c>
      <c r="C621" s="1" t="s">
        <v>655</v>
      </c>
      <c r="D621" s="2">
        <v>45855</v>
      </c>
      <c r="E621" s="1" t="s">
        <v>57</v>
      </c>
      <c r="F621" s="1" t="s">
        <v>49</v>
      </c>
      <c r="G621" s="1" t="s">
        <v>913</v>
      </c>
      <c r="H621">
        <v>5</v>
      </c>
      <c r="I621">
        <v>0</v>
      </c>
      <c r="J621">
        <v>100</v>
      </c>
      <c r="K621">
        <v>4</v>
      </c>
      <c r="L621">
        <v>100</v>
      </c>
      <c r="M621">
        <v>0.2</v>
      </c>
      <c r="N621" s="1" t="s">
        <v>879</v>
      </c>
    </row>
    <row r="622" spans="1:14" x14ac:dyDescent="0.2">
      <c r="A622" s="1" t="s">
        <v>46</v>
      </c>
      <c r="B622">
        <v>1</v>
      </c>
      <c r="C622" s="1" t="s">
        <v>663</v>
      </c>
      <c r="D622" s="2">
        <v>45855</v>
      </c>
      <c r="E622" s="1" t="s">
        <v>57</v>
      </c>
      <c r="F622" s="1" t="s">
        <v>49</v>
      </c>
      <c r="G622" s="1" t="s">
        <v>878</v>
      </c>
      <c r="H622">
        <v>5</v>
      </c>
      <c r="I622">
        <v>0</v>
      </c>
      <c r="J622">
        <v>200</v>
      </c>
      <c r="K622">
        <v>2</v>
      </c>
      <c r="L622">
        <v>50</v>
      </c>
      <c r="N622" s="1" t="s">
        <v>879</v>
      </c>
    </row>
    <row r="623" spans="1:14" x14ac:dyDescent="0.2">
      <c r="A623" s="1" t="s">
        <v>46</v>
      </c>
      <c r="B623">
        <v>2</v>
      </c>
      <c r="C623" s="1" t="s">
        <v>1309</v>
      </c>
      <c r="D623" s="2">
        <v>45855</v>
      </c>
      <c r="E623" s="1" t="s">
        <v>57</v>
      </c>
      <c r="F623" s="1" t="s">
        <v>49</v>
      </c>
      <c r="G623" s="1" t="s">
        <v>1064</v>
      </c>
      <c r="H623" t="s">
        <v>661</v>
      </c>
      <c r="I623">
        <v>0</v>
      </c>
      <c r="J623">
        <v>750</v>
      </c>
      <c r="K623">
        <v>6</v>
      </c>
      <c r="L623">
        <v>150</v>
      </c>
      <c r="M623">
        <v>0.8</v>
      </c>
      <c r="N623" s="1" t="s">
        <v>865</v>
      </c>
    </row>
    <row r="624" spans="1:14" x14ac:dyDescent="0.2">
      <c r="A624" s="1" t="s">
        <v>53</v>
      </c>
      <c r="B624">
        <v>1</v>
      </c>
      <c r="C624" s="1" t="s">
        <v>663</v>
      </c>
      <c r="D624" s="2">
        <v>45855</v>
      </c>
      <c r="E624" s="1" t="s">
        <v>57</v>
      </c>
      <c r="F624" s="1" t="s">
        <v>49</v>
      </c>
      <c r="G624" s="1" t="s">
        <v>878</v>
      </c>
      <c r="H624">
        <v>5</v>
      </c>
      <c r="I624">
        <v>0</v>
      </c>
      <c r="J624">
        <v>200</v>
      </c>
      <c r="K624">
        <v>6</v>
      </c>
      <c r="L624">
        <v>150</v>
      </c>
      <c r="M624">
        <v>0.4</v>
      </c>
      <c r="N624" s="1" t="s">
        <v>1310</v>
      </c>
    </row>
    <row r="625" spans="1:14" x14ac:dyDescent="0.2">
      <c r="A625" s="1" t="s">
        <v>53</v>
      </c>
      <c r="B625">
        <v>1</v>
      </c>
      <c r="C625" s="1" t="s">
        <v>1311</v>
      </c>
      <c r="D625" s="2">
        <v>45855</v>
      </c>
      <c r="E625" s="1" t="s">
        <v>57</v>
      </c>
      <c r="F625" s="1" t="s">
        <v>49</v>
      </c>
      <c r="G625" s="1" t="s">
        <v>881</v>
      </c>
      <c r="H625">
        <v>5</v>
      </c>
      <c r="I625">
        <v>0</v>
      </c>
      <c r="J625">
        <v>100</v>
      </c>
      <c r="K625">
        <v>4</v>
      </c>
      <c r="L625">
        <v>100</v>
      </c>
      <c r="M625">
        <v>0.3</v>
      </c>
      <c r="N625" s="1" t="s">
        <v>1310</v>
      </c>
    </row>
    <row r="626" spans="1:14" x14ac:dyDescent="0.2">
      <c r="A626" s="1" t="s">
        <v>53</v>
      </c>
      <c r="B626">
        <v>2</v>
      </c>
      <c r="C626" s="1" t="s">
        <v>1309</v>
      </c>
      <c r="D626" s="2">
        <v>45855</v>
      </c>
      <c r="E626" s="1" t="s">
        <v>57</v>
      </c>
      <c r="F626" s="1" t="s">
        <v>49</v>
      </c>
      <c r="G626" s="1" t="s">
        <v>1064</v>
      </c>
      <c r="H626" t="s">
        <v>661</v>
      </c>
      <c r="I626">
        <v>0</v>
      </c>
      <c r="J626">
        <v>750</v>
      </c>
      <c r="K626">
        <v>6</v>
      </c>
      <c r="L626">
        <v>150</v>
      </c>
      <c r="M626">
        <v>0.2</v>
      </c>
      <c r="N626" s="1" t="s">
        <v>956</v>
      </c>
    </row>
    <row r="627" spans="1:14" x14ac:dyDescent="0.2">
      <c r="A627" s="1" t="s">
        <v>46</v>
      </c>
      <c r="B627">
        <v>1</v>
      </c>
      <c r="C627" s="1" t="s">
        <v>1312</v>
      </c>
      <c r="D627" s="2">
        <v>45856</v>
      </c>
      <c r="E627" s="1" t="s">
        <v>57</v>
      </c>
      <c r="F627" s="1" t="s">
        <v>49</v>
      </c>
      <c r="G627" s="1" t="s">
        <v>867</v>
      </c>
      <c r="H627">
        <v>5</v>
      </c>
      <c r="I627">
        <v>0</v>
      </c>
      <c r="J627">
        <v>100</v>
      </c>
      <c r="K627">
        <v>4</v>
      </c>
      <c r="L627">
        <v>100</v>
      </c>
      <c r="M627">
        <v>0.6</v>
      </c>
      <c r="N627" s="1" t="s">
        <v>879</v>
      </c>
    </row>
    <row r="628" spans="1:14" x14ac:dyDescent="0.2">
      <c r="A628" s="1" t="s">
        <v>46</v>
      </c>
      <c r="B628">
        <v>1</v>
      </c>
      <c r="C628" s="1" t="s">
        <v>1313</v>
      </c>
      <c r="D628" s="2">
        <v>45856</v>
      </c>
      <c r="E628" s="1" t="s">
        <v>57</v>
      </c>
      <c r="F628" s="1" t="s">
        <v>49</v>
      </c>
      <c r="G628" s="1" t="s">
        <v>942</v>
      </c>
      <c r="H628">
        <v>5</v>
      </c>
      <c r="I628">
        <v>0</v>
      </c>
      <c r="J628">
        <v>100</v>
      </c>
      <c r="K628">
        <v>1</v>
      </c>
      <c r="L628">
        <v>25</v>
      </c>
      <c r="M628">
        <v>0.6</v>
      </c>
      <c r="N628" s="1" t="s">
        <v>879</v>
      </c>
    </row>
    <row r="629" spans="1:14" x14ac:dyDescent="0.2">
      <c r="A629" s="1" t="s">
        <v>46</v>
      </c>
      <c r="B629">
        <v>2</v>
      </c>
      <c r="C629" s="1" t="s">
        <v>1309</v>
      </c>
      <c r="D629" s="2">
        <v>45856</v>
      </c>
      <c r="E629" s="1" t="s">
        <v>57</v>
      </c>
      <c r="F629" s="1" t="s">
        <v>49</v>
      </c>
      <c r="G629" s="1" t="s">
        <v>1064</v>
      </c>
      <c r="H629" t="s">
        <v>661</v>
      </c>
      <c r="I629">
        <v>0</v>
      </c>
      <c r="J629">
        <v>750</v>
      </c>
      <c r="K629">
        <v>6</v>
      </c>
      <c r="L629">
        <v>150</v>
      </c>
      <c r="M629">
        <v>0.4</v>
      </c>
      <c r="N629" s="1" t="s">
        <v>865</v>
      </c>
    </row>
    <row r="630" spans="1:14" x14ac:dyDescent="0.2">
      <c r="A630" s="1" t="s">
        <v>53</v>
      </c>
      <c r="B630">
        <v>1</v>
      </c>
      <c r="C630" s="1" t="s">
        <v>1313</v>
      </c>
      <c r="D630" s="2">
        <v>45856</v>
      </c>
      <c r="E630" s="1" t="s">
        <v>57</v>
      </c>
      <c r="F630" s="1" t="s">
        <v>49</v>
      </c>
      <c r="G630" s="1" t="s">
        <v>942</v>
      </c>
      <c r="H630">
        <v>5</v>
      </c>
      <c r="I630">
        <v>0</v>
      </c>
      <c r="J630">
        <v>100</v>
      </c>
      <c r="K630">
        <v>3</v>
      </c>
      <c r="L630">
        <v>70</v>
      </c>
      <c r="M630">
        <v>0.1</v>
      </c>
      <c r="N630" s="1" t="s">
        <v>956</v>
      </c>
    </row>
    <row r="631" spans="1:14" x14ac:dyDescent="0.2">
      <c r="A631" s="1" t="s">
        <v>53</v>
      </c>
      <c r="B631">
        <v>1</v>
      </c>
      <c r="C631" s="1" t="s">
        <v>1309</v>
      </c>
      <c r="D631" s="2">
        <v>45856</v>
      </c>
      <c r="E631" s="1" t="s">
        <v>57</v>
      </c>
      <c r="F631" s="1" t="s">
        <v>49</v>
      </c>
      <c r="G631" s="1" t="s">
        <v>1064</v>
      </c>
      <c r="H631" t="s">
        <v>661</v>
      </c>
      <c r="I631">
        <v>0</v>
      </c>
      <c r="J631">
        <v>750</v>
      </c>
      <c r="K631">
        <v>4</v>
      </c>
      <c r="L631">
        <v>100</v>
      </c>
      <c r="M631">
        <v>0.3</v>
      </c>
      <c r="N631" s="1" t="s">
        <v>956</v>
      </c>
    </row>
    <row r="632" spans="1:14" x14ac:dyDescent="0.2">
      <c r="A632" s="1" t="s">
        <v>53</v>
      </c>
      <c r="B632">
        <v>2</v>
      </c>
      <c r="C632" s="1" t="s">
        <v>1309</v>
      </c>
      <c r="D632" s="2">
        <v>45856</v>
      </c>
      <c r="E632" s="1" t="s">
        <v>57</v>
      </c>
      <c r="F632" s="1" t="s">
        <v>49</v>
      </c>
      <c r="G632" s="1" t="s">
        <v>1064</v>
      </c>
      <c r="H632" t="s">
        <v>661</v>
      </c>
      <c r="I632">
        <v>0</v>
      </c>
      <c r="J632">
        <v>750</v>
      </c>
      <c r="K632">
        <v>6</v>
      </c>
      <c r="L632">
        <v>150</v>
      </c>
      <c r="M632">
        <v>0.3</v>
      </c>
      <c r="N632" s="1" t="s">
        <v>889</v>
      </c>
    </row>
    <row r="633" spans="1:14" x14ac:dyDescent="0.2">
      <c r="A633" s="1" t="s">
        <v>46</v>
      </c>
      <c r="B633">
        <v>1</v>
      </c>
      <c r="C633" s="1" t="s">
        <v>1309</v>
      </c>
      <c r="D633" s="2">
        <v>45857</v>
      </c>
      <c r="E633" s="1" t="s">
        <v>57</v>
      </c>
      <c r="F633" s="1" t="s">
        <v>49</v>
      </c>
      <c r="G633" s="1" t="s">
        <v>1064</v>
      </c>
      <c r="H633" t="s">
        <v>661</v>
      </c>
      <c r="I633">
        <v>0</v>
      </c>
      <c r="J633">
        <v>750</v>
      </c>
      <c r="K633">
        <v>2</v>
      </c>
      <c r="L633">
        <v>50</v>
      </c>
      <c r="M633">
        <v>0.6</v>
      </c>
      <c r="N633" s="1" t="s">
        <v>865</v>
      </c>
    </row>
    <row r="634" spans="1:14" x14ac:dyDescent="0.2">
      <c r="A634" s="1" t="s">
        <v>53</v>
      </c>
      <c r="B634">
        <v>1</v>
      </c>
      <c r="C634" s="1" t="s">
        <v>670</v>
      </c>
      <c r="D634" s="2">
        <v>45857</v>
      </c>
      <c r="E634" s="1" t="s">
        <v>57</v>
      </c>
      <c r="F634" s="1" t="s">
        <v>49</v>
      </c>
      <c r="G634" s="1" t="s">
        <v>1314</v>
      </c>
      <c r="H634">
        <v>10</v>
      </c>
      <c r="I634">
        <v>0</v>
      </c>
      <c r="J634">
        <v>150</v>
      </c>
      <c r="K634">
        <v>6</v>
      </c>
      <c r="L634">
        <v>158.5</v>
      </c>
      <c r="M634">
        <v>0.4</v>
      </c>
      <c r="N634" s="1" t="s">
        <v>956</v>
      </c>
    </row>
    <row r="635" spans="1:14" x14ac:dyDescent="0.2">
      <c r="A635" s="1" t="s">
        <v>53</v>
      </c>
      <c r="B635">
        <v>2</v>
      </c>
      <c r="C635" s="1" t="s">
        <v>1315</v>
      </c>
      <c r="D635" s="2">
        <v>45857</v>
      </c>
      <c r="E635" s="1" t="s">
        <v>1316</v>
      </c>
      <c r="F635" s="1" t="s">
        <v>49</v>
      </c>
      <c r="G635" s="1" t="s">
        <v>1117</v>
      </c>
      <c r="H635" t="s">
        <v>134</v>
      </c>
      <c r="I635" t="s">
        <v>51</v>
      </c>
      <c r="J635">
        <v>200</v>
      </c>
      <c r="K635">
        <v>8</v>
      </c>
      <c r="L635">
        <v>197.2</v>
      </c>
      <c r="M635">
        <v>2.9</v>
      </c>
      <c r="N635" s="1" t="s">
        <v>889</v>
      </c>
    </row>
    <row r="636" spans="1:14" x14ac:dyDescent="0.2">
      <c r="A636" s="1" t="s">
        <v>46</v>
      </c>
      <c r="B636">
        <v>2</v>
      </c>
      <c r="C636" s="1" t="s">
        <v>677</v>
      </c>
      <c r="D636" s="2">
        <v>45860</v>
      </c>
      <c r="E636" s="1" t="s">
        <v>57</v>
      </c>
      <c r="F636" s="1" t="s">
        <v>49</v>
      </c>
      <c r="G636" s="1" t="s">
        <v>1317</v>
      </c>
      <c r="H636">
        <v>10</v>
      </c>
      <c r="I636">
        <v>0</v>
      </c>
      <c r="J636">
        <v>100</v>
      </c>
      <c r="K636">
        <v>4</v>
      </c>
      <c r="L636">
        <v>99.2</v>
      </c>
      <c r="M636">
        <v>0.9</v>
      </c>
      <c r="N636" s="1" t="s">
        <v>889</v>
      </c>
    </row>
    <row r="637" spans="1:14" x14ac:dyDescent="0.2">
      <c r="A637" s="1" t="s">
        <v>46</v>
      </c>
      <c r="B637">
        <v>2</v>
      </c>
      <c r="C637" s="1" t="s">
        <v>1318</v>
      </c>
      <c r="D637" s="2">
        <v>45862</v>
      </c>
      <c r="E637" s="1" t="s">
        <v>1319</v>
      </c>
      <c r="F637" s="1" t="s">
        <v>49</v>
      </c>
      <c r="G637" s="1" t="s">
        <v>1117</v>
      </c>
      <c r="H637" t="s">
        <v>134</v>
      </c>
      <c r="I637" t="s">
        <v>51</v>
      </c>
      <c r="J637">
        <v>250</v>
      </c>
      <c r="K637">
        <v>10</v>
      </c>
      <c r="L637">
        <v>255.3</v>
      </c>
      <c r="M637">
        <v>1</v>
      </c>
      <c r="N637" s="1" t="s">
        <v>889</v>
      </c>
    </row>
    <row r="638" spans="1:14" x14ac:dyDescent="0.2">
      <c r="A638" s="1" t="s">
        <v>53</v>
      </c>
      <c r="B638">
        <v>1</v>
      </c>
      <c r="C638" s="1" t="s">
        <v>1320</v>
      </c>
      <c r="D638" s="2">
        <v>45862</v>
      </c>
      <c r="E638" s="1" t="s">
        <v>57</v>
      </c>
      <c r="F638" s="1" t="s">
        <v>49</v>
      </c>
      <c r="G638" s="1" t="s">
        <v>940</v>
      </c>
      <c r="H638">
        <v>5</v>
      </c>
      <c r="I638">
        <v>0</v>
      </c>
      <c r="J638">
        <v>250</v>
      </c>
      <c r="K638">
        <v>8</v>
      </c>
      <c r="L638">
        <v>200</v>
      </c>
      <c r="M638">
        <v>0.6</v>
      </c>
      <c r="N638" s="1" t="s">
        <v>865</v>
      </c>
    </row>
    <row r="639" spans="1:14" x14ac:dyDescent="0.2">
      <c r="A639" s="1" t="s">
        <v>46</v>
      </c>
      <c r="B639">
        <v>1</v>
      </c>
      <c r="C639" s="1" t="s">
        <v>1280</v>
      </c>
      <c r="D639" s="2">
        <v>45863</v>
      </c>
      <c r="E639" s="1" t="s">
        <v>57</v>
      </c>
      <c r="F639" s="1" t="s">
        <v>49</v>
      </c>
      <c r="G639" s="1" t="s">
        <v>902</v>
      </c>
      <c r="H639">
        <v>15</v>
      </c>
      <c r="I639">
        <v>0</v>
      </c>
      <c r="J639">
        <v>125</v>
      </c>
      <c r="K639">
        <v>4</v>
      </c>
      <c r="L639">
        <v>100</v>
      </c>
      <c r="M639">
        <v>0.1</v>
      </c>
      <c r="N639" s="1" t="s">
        <v>865</v>
      </c>
    </row>
    <row r="640" spans="1:14" x14ac:dyDescent="0.2">
      <c r="A640" s="1" t="s">
        <v>46</v>
      </c>
      <c r="B640">
        <v>1</v>
      </c>
      <c r="C640" s="1" t="s">
        <v>1320</v>
      </c>
      <c r="D640" s="2">
        <v>45863</v>
      </c>
      <c r="E640" s="1" t="s">
        <v>57</v>
      </c>
      <c r="F640" s="1" t="s">
        <v>49</v>
      </c>
      <c r="G640" s="1" t="s">
        <v>940</v>
      </c>
      <c r="H640">
        <v>5</v>
      </c>
      <c r="I640">
        <v>0</v>
      </c>
      <c r="J640">
        <v>250</v>
      </c>
      <c r="K640">
        <v>2</v>
      </c>
      <c r="L640">
        <v>55</v>
      </c>
      <c r="M640">
        <v>0.2</v>
      </c>
      <c r="N640" s="1" t="s">
        <v>865</v>
      </c>
    </row>
    <row r="641" spans="1:14" x14ac:dyDescent="0.2">
      <c r="A641" s="1" t="s">
        <v>53</v>
      </c>
      <c r="B641">
        <v>1</v>
      </c>
      <c r="C641" s="1" t="s">
        <v>1321</v>
      </c>
      <c r="D641" s="2">
        <v>45863</v>
      </c>
      <c r="E641" s="1" t="s">
        <v>50</v>
      </c>
      <c r="F641" s="1" t="s">
        <v>49</v>
      </c>
      <c r="G641" s="1" t="s">
        <v>998</v>
      </c>
      <c r="H641">
        <v>5</v>
      </c>
      <c r="I641">
        <v>0</v>
      </c>
      <c r="J641">
        <v>125</v>
      </c>
      <c r="K641">
        <v>4</v>
      </c>
      <c r="L641">
        <v>100</v>
      </c>
      <c r="M641">
        <v>0.7</v>
      </c>
      <c r="N641" s="1" t="s">
        <v>956</v>
      </c>
    </row>
    <row r="642" spans="1:14" x14ac:dyDescent="0.2">
      <c r="A642" s="1" t="s">
        <v>46</v>
      </c>
      <c r="B642">
        <v>1</v>
      </c>
      <c r="C642" s="1" t="s">
        <v>1322</v>
      </c>
      <c r="D642" s="2">
        <v>45866</v>
      </c>
      <c r="E642" s="1" t="s">
        <v>50</v>
      </c>
      <c r="F642" s="1" t="s">
        <v>49</v>
      </c>
      <c r="G642" s="1" t="s">
        <v>872</v>
      </c>
      <c r="H642">
        <v>15</v>
      </c>
      <c r="I642">
        <v>0</v>
      </c>
      <c r="J642">
        <v>300</v>
      </c>
      <c r="K642">
        <v>7</v>
      </c>
      <c r="L642">
        <v>210</v>
      </c>
      <c r="M642">
        <v>0.2</v>
      </c>
      <c r="N642" s="1" t="s">
        <v>956</v>
      </c>
    </row>
    <row r="643" spans="1:14" x14ac:dyDescent="0.2">
      <c r="A643" s="1" t="s">
        <v>46</v>
      </c>
      <c r="B643">
        <v>1</v>
      </c>
      <c r="C643" s="1" t="s">
        <v>1321</v>
      </c>
      <c r="D643" s="2">
        <v>45866</v>
      </c>
      <c r="E643" s="1" t="s">
        <v>50</v>
      </c>
      <c r="F643" s="1" t="s">
        <v>49</v>
      </c>
      <c r="G643" s="1" t="s">
        <v>998</v>
      </c>
      <c r="H643">
        <v>5</v>
      </c>
      <c r="I643">
        <v>0</v>
      </c>
      <c r="J643">
        <v>125</v>
      </c>
      <c r="K643">
        <v>1</v>
      </c>
      <c r="L643">
        <v>19.899999999999999</v>
      </c>
      <c r="M643">
        <v>0.1</v>
      </c>
      <c r="N643" s="1" t="s">
        <v>956</v>
      </c>
    </row>
    <row r="644" spans="1:14" x14ac:dyDescent="0.2">
      <c r="A644" s="1" t="s">
        <v>53</v>
      </c>
      <c r="B644">
        <v>1</v>
      </c>
      <c r="C644" s="1" t="s">
        <v>1322</v>
      </c>
      <c r="D644" s="2">
        <v>45866</v>
      </c>
      <c r="E644" s="1" t="s">
        <v>50</v>
      </c>
      <c r="F644" s="1" t="s">
        <v>49</v>
      </c>
      <c r="G644" s="1" t="s">
        <v>872</v>
      </c>
      <c r="H644">
        <v>15</v>
      </c>
      <c r="I644">
        <v>0</v>
      </c>
      <c r="J644">
        <v>300</v>
      </c>
      <c r="K644">
        <v>5</v>
      </c>
      <c r="L644">
        <v>141</v>
      </c>
      <c r="M644">
        <v>0.4</v>
      </c>
      <c r="N644" s="1" t="s">
        <v>879</v>
      </c>
    </row>
    <row r="645" spans="1:14" x14ac:dyDescent="0.2">
      <c r="A645" s="1" t="s">
        <v>53</v>
      </c>
      <c r="B645">
        <v>1</v>
      </c>
      <c r="C645" s="1" t="s">
        <v>721</v>
      </c>
      <c r="D645" s="2">
        <v>45866</v>
      </c>
      <c r="E645" s="1" t="s">
        <v>50</v>
      </c>
      <c r="F645" s="1" t="s">
        <v>49</v>
      </c>
      <c r="G645" s="1" t="s">
        <v>1323</v>
      </c>
      <c r="H645">
        <v>8</v>
      </c>
      <c r="I645">
        <v>0</v>
      </c>
      <c r="J645">
        <v>75</v>
      </c>
      <c r="K645">
        <v>1</v>
      </c>
      <c r="L645">
        <v>25</v>
      </c>
      <c r="M645">
        <v>0.1</v>
      </c>
      <c r="N645" s="1" t="s">
        <v>879</v>
      </c>
    </row>
    <row r="646" spans="1:14" x14ac:dyDescent="0.2">
      <c r="A646" s="1" t="s">
        <v>46</v>
      </c>
      <c r="B646">
        <v>1</v>
      </c>
      <c r="C646" s="1" t="s">
        <v>721</v>
      </c>
      <c r="D646" s="2">
        <v>45867</v>
      </c>
      <c r="E646" s="1" t="s">
        <v>50</v>
      </c>
      <c r="F646" s="1" t="s">
        <v>49</v>
      </c>
      <c r="G646" s="1" t="s">
        <v>1323</v>
      </c>
      <c r="H646">
        <v>8</v>
      </c>
      <c r="I646">
        <v>0</v>
      </c>
      <c r="J646">
        <v>75</v>
      </c>
      <c r="K646">
        <v>2</v>
      </c>
      <c r="L646">
        <v>50</v>
      </c>
      <c r="M646">
        <v>0.1</v>
      </c>
      <c r="N646" s="1" t="s">
        <v>956</v>
      </c>
    </row>
    <row r="647" spans="1:14" x14ac:dyDescent="0.2">
      <c r="A647" s="1" t="s">
        <v>46</v>
      </c>
      <c r="B647">
        <v>2</v>
      </c>
      <c r="C647" s="1" t="s">
        <v>1324</v>
      </c>
      <c r="D647" s="2">
        <v>45867</v>
      </c>
      <c r="E647" s="1" t="s">
        <v>50</v>
      </c>
      <c r="F647" s="1" t="s">
        <v>49</v>
      </c>
      <c r="G647" s="1" t="s">
        <v>867</v>
      </c>
      <c r="H647">
        <v>8</v>
      </c>
      <c r="I647">
        <v>0</v>
      </c>
      <c r="J647">
        <v>25</v>
      </c>
      <c r="K647">
        <v>1</v>
      </c>
      <c r="L647">
        <v>20.2</v>
      </c>
      <c r="M647">
        <v>0.1</v>
      </c>
      <c r="N647" s="1" t="s">
        <v>956</v>
      </c>
    </row>
    <row r="648" spans="1:14" x14ac:dyDescent="0.2">
      <c r="A648" s="1" t="s">
        <v>46</v>
      </c>
      <c r="B648">
        <v>2</v>
      </c>
      <c r="C648" s="1" t="s">
        <v>1325</v>
      </c>
      <c r="D648" s="2">
        <v>45867</v>
      </c>
      <c r="E648" s="1" t="s">
        <v>50</v>
      </c>
      <c r="F648" s="1" t="s">
        <v>49</v>
      </c>
      <c r="G648" s="1" t="s">
        <v>903</v>
      </c>
      <c r="H648">
        <v>5</v>
      </c>
      <c r="I648">
        <v>0</v>
      </c>
      <c r="J648">
        <v>100</v>
      </c>
      <c r="K648">
        <v>1</v>
      </c>
      <c r="L648">
        <v>25</v>
      </c>
      <c r="M648">
        <v>0.2</v>
      </c>
      <c r="N648" s="1" t="s">
        <v>956</v>
      </c>
    </row>
    <row r="649" spans="1:14" x14ac:dyDescent="0.2">
      <c r="A649" s="1" t="s">
        <v>53</v>
      </c>
      <c r="B649">
        <v>1</v>
      </c>
      <c r="C649" s="1" t="s">
        <v>1325</v>
      </c>
      <c r="D649" s="2">
        <v>45867</v>
      </c>
      <c r="E649" s="1" t="s">
        <v>50</v>
      </c>
      <c r="F649" s="1" t="s">
        <v>49</v>
      </c>
      <c r="G649" s="1" t="s">
        <v>903</v>
      </c>
      <c r="H649">
        <v>5</v>
      </c>
      <c r="I649">
        <v>0</v>
      </c>
      <c r="J649">
        <v>100</v>
      </c>
      <c r="K649">
        <v>3</v>
      </c>
      <c r="L649">
        <v>75</v>
      </c>
      <c r="M649">
        <v>0.3</v>
      </c>
      <c r="N649" s="1" t="s">
        <v>879</v>
      </c>
    </row>
    <row r="650" spans="1:14" x14ac:dyDescent="0.2">
      <c r="A650" s="1" t="s">
        <v>46</v>
      </c>
      <c r="B650">
        <v>1</v>
      </c>
      <c r="C650" s="1" t="s">
        <v>1326</v>
      </c>
      <c r="D650" s="2">
        <v>45868</v>
      </c>
      <c r="E650" s="1" t="s">
        <v>50</v>
      </c>
      <c r="F650" s="1" t="s">
        <v>49</v>
      </c>
      <c r="G650" s="1" t="s">
        <v>902</v>
      </c>
      <c r="H650">
        <v>15</v>
      </c>
      <c r="I650">
        <v>0</v>
      </c>
      <c r="J650">
        <v>175</v>
      </c>
      <c r="K650">
        <v>3</v>
      </c>
      <c r="L650">
        <v>73.8</v>
      </c>
      <c r="M650">
        <v>0.8</v>
      </c>
      <c r="N650" s="1" t="s">
        <v>879</v>
      </c>
    </row>
    <row r="651" spans="1:14" x14ac:dyDescent="0.2">
      <c r="A651" s="1" t="s">
        <v>46</v>
      </c>
      <c r="B651">
        <v>1</v>
      </c>
      <c r="C651" s="1" t="s">
        <v>740</v>
      </c>
      <c r="D651" s="2">
        <v>45868</v>
      </c>
      <c r="E651" s="1" t="s">
        <v>57</v>
      </c>
      <c r="F651" s="1" t="s">
        <v>49</v>
      </c>
      <c r="G651" s="1" t="s">
        <v>1327</v>
      </c>
      <c r="H651">
        <v>5</v>
      </c>
      <c r="I651">
        <v>0</v>
      </c>
      <c r="J651">
        <v>500</v>
      </c>
      <c r="K651">
        <v>2</v>
      </c>
      <c r="L651">
        <v>50</v>
      </c>
      <c r="M651">
        <v>0.2</v>
      </c>
      <c r="N651" s="1" t="s">
        <v>879</v>
      </c>
    </row>
    <row r="652" spans="1:14" x14ac:dyDescent="0.2">
      <c r="A652" s="1" t="s">
        <v>46</v>
      </c>
      <c r="B652">
        <v>1</v>
      </c>
      <c r="C652" s="1" t="s">
        <v>1328</v>
      </c>
      <c r="D652" s="2">
        <v>45869</v>
      </c>
      <c r="E652" s="1" t="s">
        <v>57</v>
      </c>
      <c r="F652" s="1" t="s">
        <v>49</v>
      </c>
      <c r="G652" s="1" t="s">
        <v>1329</v>
      </c>
      <c r="H652">
        <v>5</v>
      </c>
      <c r="I652">
        <v>0</v>
      </c>
      <c r="J652">
        <v>100</v>
      </c>
      <c r="K652">
        <v>5</v>
      </c>
      <c r="L652">
        <v>110</v>
      </c>
      <c r="M652">
        <v>0.5</v>
      </c>
      <c r="N652" s="1" t="s">
        <v>956</v>
      </c>
    </row>
    <row r="653" spans="1:14" x14ac:dyDescent="0.2">
      <c r="A653" s="1" t="s">
        <v>46</v>
      </c>
      <c r="B653">
        <v>1</v>
      </c>
      <c r="C653" s="1" t="s">
        <v>738</v>
      </c>
      <c r="D653" s="2">
        <v>45869</v>
      </c>
      <c r="E653" s="1" t="s">
        <v>50</v>
      </c>
      <c r="F653" s="1" t="s">
        <v>49</v>
      </c>
      <c r="G653" s="1" t="s">
        <v>946</v>
      </c>
      <c r="H653" t="s">
        <v>134</v>
      </c>
      <c r="I653">
        <v>0</v>
      </c>
      <c r="J653">
        <v>400</v>
      </c>
      <c r="K653">
        <v>2</v>
      </c>
      <c r="L653">
        <v>50</v>
      </c>
      <c r="M653">
        <v>0.1</v>
      </c>
      <c r="N653" s="1" t="s">
        <v>956</v>
      </c>
    </row>
    <row r="654" spans="1:14" x14ac:dyDescent="0.2">
      <c r="A654" s="1" t="s">
        <v>53</v>
      </c>
      <c r="B654">
        <v>1</v>
      </c>
      <c r="C654" s="1" t="s">
        <v>738</v>
      </c>
      <c r="D654" s="2">
        <v>45869</v>
      </c>
      <c r="E654" s="1" t="s">
        <v>50</v>
      </c>
      <c r="F654" s="1" t="s">
        <v>49</v>
      </c>
      <c r="G654" s="1" t="s">
        <v>946</v>
      </c>
      <c r="H654" t="s">
        <v>134</v>
      </c>
      <c r="I654">
        <v>0</v>
      </c>
      <c r="J654">
        <v>400</v>
      </c>
      <c r="K654">
        <v>12</v>
      </c>
      <c r="L654">
        <v>300</v>
      </c>
      <c r="M654">
        <v>0.7</v>
      </c>
      <c r="N654" s="1" t="s">
        <v>879</v>
      </c>
    </row>
    <row r="655" spans="1:14" x14ac:dyDescent="0.2">
      <c r="A655" s="1" t="s">
        <v>46</v>
      </c>
      <c r="B655">
        <v>1</v>
      </c>
      <c r="C655" s="1" t="s">
        <v>750</v>
      </c>
      <c r="D655" s="2">
        <v>45870</v>
      </c>
      <c r="E655" s="1" t="s">
        <v>50</v>
      </c>
      <c r="F655" s="1" t="s">
        <v>49</v>
      </c>
      <c r="G655" s="1" t="s">
        <v>908</v>
      </c>
      <c r="H655">
        <v>15</v>
      </c>
      <c r="I655">
        <v>0</v>
      </c>
      <c r="J655">
        <v>375</v>
      </c>
      <c r="K655">
        <v>4</v>
      </c>
      <c r="L655">
        <v>120</v>
      </c>
      <c r="M655">
        <v>0.4</v>
      </c>
      <c r="N655" s="1" t="s">
        <v>956</v>
      </c>
    </row>
    <row r="656" spans="1:14" x14ac:dyDescent="0.2">
      <c r="A656" s="1" t="s">
        <v>46</v>
      </c>
      <c r="B656">
        <v>1</v>
      </c>
      <c r="C656" s="1" t="s">
        <v>738</v>
      </c>
      <c r="D656" s="2">
        <v>45870</v>
      </c>
      <c r="E656" s="1" t="s">
        <v>50</v>
      </c>
      <c r="F656" s="1" t="s">
        <v>49</v>
      </c>
      <c r="G656" s="1" t="s">
        <v>946</v>
      </c>
      <c r="H656" t="s">
        <v>134</v>
      </c>
      <c r="I656">
        <v>0</v>
      </c>
      <c r="J656">
        <v>400</v>
      </c>
      <c r="K656">
        <v>2</v>
      </c>
      <c r="L656">
        <v>51.8</v>
      </c>
      <c r="M656">
        <v>0.1</v>
      </c>
      <c r="N656" s="1" t="s">
        <v>956</v>
      </c>
    </row>
    <row r="657" spans="1:14" x14ac:dyDescent="0.2">
      <c r="A657" s="1" t="s">
        <v>53</v>
      </c>
      <c r="B657">
        <v>1</v>
      </c>
      <c r="C657" s="1" t="s">
        <v>750</v>
      </c>
      <c r="D657" s="2">
        <v>45870</v>
      </c>
      <c r="E657" s="1" t="s">
        <v>50</v>
      </c>
      <c r="F657" s="1" t="s">
        <v>49</v>
      </c>
      <c r="G657" s="1" t="s">
        <v>908</v>
      </c>
      <c r="H657">
        <v>15</v>
      </c>
      <c r="I657">
        <v>0</v>
      </c>
      <c r="J657">
        <v>375</v>
      </c>
      <c r="K657">
        <v>5</v>
      </c>
      <c r="L657">
        <v>150</v>
      </c>
      <c r="M657">
        <v>0.7</v>
      </c>
      <c r="N657" s="1" t="s">
        <v>879</v>
      </c>
    </row>
    <row r="658" spans="1:14" x14ac:dyDescent="0.2">
      <c r="A658" s="1" t="s">
        <v>46</v>
      </c>
      <c r="B658">
        <v>1</v>
      </c>
      <c r="C658" s="1" t="s">
        <v>750</v>
      </c>
      <c r="D658" s="2">
        <v>45871</v>
      </c>
      <c r="E658" s="1" t="s">
        <v>50</v>
      </c>
      <c r="F658" s="1" t="s">
        <v>49</v>
      </c>
      <c r="G658" s="1" t="s">
        <v>908</v>
      </c>
      <c r="H658">
        <v>15</v>
      </c>
      <c r="I658">
        <v>0</v>
      </c>
      <c r="J658">
        <v>375</v>
      </c>
      <c r="K658">
        <v>6</v>
      </c>
      <c r="L658">
        <v>80.8</v>
      </c>
      <c r="M658">
        <v>0.5</v>
      </c>
      <c r="N658" s="1" t="s">
        <v>956</v>
      </c>
    </row>
    <row r="659" spans="1:14" x14ac:dyDescent="0.2">
      <c r="A659" s="1" t="s">
        <v>53</v>
      </c>
      <c r="B659">
        <v>1</v>
      </c>
      <c r="C659" s="1" t="s">
        <v>1141</v>
      </c>
      <c r="D659" s="2">
        <v>45871</v>
      </c>
      <c r="E659" s="1" t="s">
        <v>57</v>
      </c>
      <c r="F659" s="1" t="s">
        <v>49</v>
      </c>
      <c r="G659" s="1" t="s">
        <v>1096</v>
      </c>
      <c r="H659">
        <v>5</v>
      </c>
      <c r="I659">
        <v>0</v>
      </c>
      <c r="J659">
        <v>50</v>
      </c>
      <c r="K659">
        <v>8</v>
      </c>
      <c r="L659">
        <v>200</v>
      </c>
      <c r="M659">
        <v>0.8</v>
      </c>
      <c r="N659" s="1" t="s">
        <v>879</v>
      </c>
    </row>
    <row r="660" spans="1:14" x14ac:dyDescent="0.2">
      <c r="A660" s="1" t="s">
        <v>46</v>
      </c>
      <c r="B660">
        <v>1</v>
      </c>
      <c r="C660" s="1" t="s">
        <v>1330</v>
      </c>
      <c r="D660" s="2">
        <v>45873</v>
      </c>
      <c r="E660" s="1" t="s">
        <v>1331</v>
      </c>
      <c r="F660" s="1" t="s">
        <v>1332</v>
      </c>
      <c r="G660" s="1" t="s">
        <v>1209</v>
      </c>
      <c r="H660" t="s">
        <v>1333</v>
      </c>
      <c r="I660" t="s">
        <v>1332</v>
      </c>
      <c r="J660">
        <v>81</v>
      </c>
      <c r="K660">
        <v>8</v>
      </c>
      <c r="L660">
        <v>200</v>
      </c>
      <c r="M660">
        <v>0.7</v>
      </c>
      <c r="N660" s="1" t="s">
        <v>879</v>
      </c>
    </row>
    <row r="661" spans="1:14" x14ac:dyDescent="0.2">
      <c r="A661" s="1" t="s">
        <v>53</v>
      </c>
      <c r="B661">
        <v>1</v>
      </c>
      <c r="C661" s="1" t="s">
        <v>1334</v>
      </c>
      <c r="D661" s="2">
        <v>45873</v>
      </c>
      <c r="E661" s="1" t="s">
        <v>1335</v>
      </c>
      <c r="F661" s="1" t="s">
        <v>246</v>
      </c>
      <c r="G661" s="1" t="s">
        <v>1031</v>
      </c>
      <c r="H661" t="s">
        <v>201</v>
      </c>
      <c r="I661" t="s">
        <v>100</v>
      </c>
      <c r="J661">
        <v>100</v>
      </c>
      <c r="K661">
        <v>7</v>
      </c>
      <c r="L661">
        <v>180</v>
      </c>
      <c r="M661">
        <v>0.5</v>
      </c>
      <c r="N661" s="1" t="s">
        <v>956</v>
      </c>
    </row>
    <row r="662" spans="1:14" x14ac:dyDescent="0.2">
      <c r="A662" s="1" t="s">
        <v>46</v>
      </c>
      <c r="B662">
        <v>1</v>
      </c>
      <c r="C662" s="1" t="s">
        <v>1336</v>
      </c>
      <c r="D662" s="2">
        <v>45874</v>
      </c>
      <c r="E662" s="1" t="s">
        <v>48</v>
      </c>
      <c r="F662" s="1" t="s">
        <v>49</v>
      </c>
      <c r="G662" s="1" t="s">
        <v>929</v>
      </c>
      <c r="H662">
        <v>5</v>
      </c>
      <c r="I662">
        <v>0</v>
      </c>
      <c r="J662" t="s">
        <v>51</v>
      </c>
      <c r="K662">
        <v>6</v>
      </c>
      <c r="L662">
        <v>150</v>
      </c>
      <c r="M662">
        <v>0.4</v>
      </c>
      <c r="N662" s="1" t="s">
        <v>879</v>
      </c>
    </row>
    <row r="663" spans="1:14" x14ac:dyDescent="0.2">
      <c r="A663" s="1" t="s">
        <v>53</v>
      </c>
      <c r="B663">
        <v>1</v>
      </c>
      <c r="C663" s="1" t="s">
        <v>1336</v>
      </c>
      <c r="D663" s="2">
        <v>45874</v>
      </c>
      <c r="E663" s="1" t="s">
        <v>48</v>
      </c>
      <c r="F663" s="1" t="s">
        <v>49</v>
      </c>
      <c r="G663" s="1" t="s">
        <v>929</v>
      </c>
      <c r="H663">
        <v>5</v>
      </c>
      <c r="I663">
        <v>0</v>
      </c>
      <c r="J663" t="s">
        <v>51</v>
      </c>
      <c r="K663">
        <v>5</v>
      </c>
      <c r="L663">
        <v>125</v>
      </c>
      <c r="M663">
        <v>0.5</v>
      </c>
      <c r="N663" s="1" t="s">
        <v>956</v>
      </c>
    </row>
    <row r="664" spans="1:14" x14ac:dyDescent="0.2">
      <c r="A664" s="1" t="s">
        <v>46</v>
      </c>
      <c r="B664">
        <v>1</v>
      </c>
      <c r="C664" s="1" t="s">
        <v>1336</v>
      </c>
      <c r="D664" s="2">
        <v>45875</v>
      </c>
      <c r="E664" s="1" t="s">
        <v>48</v>
      </c>
      <c r="F664" s="1" t="s">
        <v>49</v>
      </c>
      <c r="G664" s="1" t="s">
        <v>929</v>
      </c>
      <c r="H664">
        <v>5</v>
      </c>
      <c r="I664">
        <v>0</v>
      </c>
      <c r="J664" t="s">
        <v>51</v>
      </c>
      <c r="K664">
        <v>6</v>
      </c>
      <c r="L664">
        <v>150</v>
      </c>
      <c r="M664">
        <v>0.7</v>
      </c>
      <c r="N664" s="1" t="s">
        <v>879</v>
      </c>
    </row>
    <row r="665" spans="1:14" x14ac:dyDescent="0.2">
      <c r="A665" s="1" t="s">
        <v>53</v>
      </c>
      <c r="B665">
        <v>1</v>
      </c>
      <c r="C665" s="1" t="s">
        <v>1336</v>
      </c>
      <c r="D665" s="2">
        <v>45875</v>
      </c>
      <c r="E665" s="1" t="s">
        <v>48</v>
      </c>
      <c r="F665" s="1" t="s">
        <v>49</v>
      </c>
      <c r="G665" s="1" t="s">
        <v>929</v>
      </c>
      <c r="H665">
        <v>5</v>
      </c>
      <c r="I665">
        <v>0</v>
      </c>
      <c r="J665" t="s">
        <v>51</v>
      </c>
      <c r="K665">
        <v>3</v>
      </c>
      <c r="L665">
        <v>75</v>
      </c>
      <c r="M665">
        <v>0.1</v>
      </c>
      <c r="N665" s="1" t="s">
        <v>956</v>
      </c>
    </row>
    <row r="666" spans="1:14" x14ac:dyDescent="0.2">
      <c r="A666" s="1" t="s">
        <v>53</v>
      </c>
      <c r="B666">
        <v>2</v>
      </c>
      <c r="C666" s="1" t="s">
        <v>1337</v>
      </c>
      <c r="D666" s="2">
        <v>45875</v>
      </c>
      <c r="E666" s="1" t="s">
        <v>57</v>
      </c>
      <c r="F666" s="1" t="s">
        <v>49</v>
      </c>
      <c r="G666" s="1" t="s">
        <v>1338</v>
      </c>
      <c r="H666">
        <v>5</v>
      </c>
      <c r="I666">
        <v>0</v>
      </c>
      <c r="J666">
        <v>75</v>
      </c>
      <c r="K666">
        <v>2</v>
      </c>
      <c r="L666">
        <v>60</v>
      </c>
      <c r="M666">
        <v>0.2</v>
      </c>
      <c r="N666" s="1" t="s">
        <v>956</v>
      </c>
    </row>
    <row r="667" spans="1:14" x14ac:dyDescent="0.2">
      <c r="A667" s="1" t="s">
        <v>53</v>
      </c>
      <c r="B667">
        <v>2</v>
      </c>
      <c r="C667" s="1" t="s">
        <v>1339</v>
      </c>
      <c r="D667" s="2">
        <v>45875</v>
      </c>
      <c r="E667" s="1" t="s">
        <v>57</v>
      </c>
      <c r="F667" s="1" t="s">
        <v>49</v>
      </c>
      <c r="G667" s="1" t="s">
        <v>1340</v>
      </c>
      <c r="H667">
        <v>5</v>
      </c>
      <c r="I667">
        <v>0</v>
      </c>
      <c r="J667">
        <v>50</v>
      </c>
      <c r="K667">
        <v>2</v>
      </c>
      <c r="L667">
        <v>50</v>
      </c>
      <c r="M667">
        <v>0.1</v>
      </c>
      <c r="N667" s="1" t="s">
        <v>889</v>
      </c>
    </row>
    <row r="668" spans="1:14" x14ac:dyDescent="0.2">
      <c r="A668" s="1" t="s">
        <v>53</v>
      </c>
      <c r="B668">
        <v>2</v>
      </c>
      <c r="C668" s="1" t="s">
        <v>1337</v>
      </c>
      <c r="D668" s="2">
        <v>45875</v>
      </c>
      <c r="E668" s="1" t="s">
        <v>57</v>
      </c>
      <c r="F668" s="1" t="s">
        <v>49</v>
      </c>
      <c r="G668" s="1" t="s">
        <v>1338</v>
      </c>
      <c r="H668">
        <v>5</v>
      </c>
      <c r="I668">
        <v>0</v>
      </c>
      <c r="J668">
        <v>75</v>
      </c>
      <c r="K668">
        <v>3</v>
      </c>
      <c r="L668">
        <v>90</v>
      </c>
      <c r="M668">
        <v>0.2</v>
      </c>
      <c r="N668" s="1" t="s">
        <v>889</v>
      </c>
    </row>
    <row r="669" spans="1:14" x14ac:dyDescent="0.2">
      <c r="A669" s="1" t="s">
        <v>46</v>
      </c>
      <c r="B669">
        <v>1</v>
      </c>
      <c r="C669" s="1" t="s">
        <v>766</v>
      </c>
      <c r="D669" s="2">
        <v>45876</v>
      </c>
      <c r="E669" s="1" t="s">
        <v>57</v>
      </c>
      <c r="F669" s="1" t="s">
        <v>49</v>
      </c>
      <c r="G669" s="1" t="s">
        <v>1338</v>
      </c>
      <c r="H669">
        <v>14</v>
      </c>
      <c r="I669">
        <v>0</v>
      </c>
      <c r="J669">
        <v>900</v>
      </c>
      <c r="K669">
        <v>6</v>
      </c>
      <c r="L669">
        <v>180</v>
      </c>
      <c r="M669">
        <v>0.2</v>
      </c>
      <c r="N669" s="1" t="s">
        <v>879</v>
      </c>
    </row>
    <row r="670" spans="1:14" x14ac:dyDescent="0.2">
      <c r="A670" s="1" t="s">
        <v>53</v>
      </c>
      <c r="B670">
        <v>1</v>
      </c>
      <c r="C670" s="1" t="s">
        <v>766</v>
      </c>
      <c r="D670" s="2">
        <v>45876</v>
      </c>
      <c r="E670" s="1" t="s">
        <v>57</v>
      </c>
      <c r="F670" s="1" t="s">
        <v>49</v>
      </c>
      <c r="G670" s="1" t="s">
        <v>1338</v>
      </c>
      <c r="H670">
        <v>14</v>
      </c>
      <c r="I670">
        <v>0</v>
      </c>
      <c r="J670">
        <v>900</v>
      </c>
      <c r="K670">
        <v>6</v>
      </c>
      <c r="L670">
        <v>180</v>
      </c>
      <c r="M670">
        <v>0.1</v>
      </c>
      <c r="N670" s="1" t="s">
        <v>956</v>
      </c>
    </row>
    <row r="671" spans="1:14" x14ac:dyDescent="0.2">
      <c r="A671" s="1" t="s">
        <v>53</v>
      </c>
      <c r="B671">
        <v>2</v>
      </c>
      <c r="C671" s="1" t="s">
        <v>766</v>
      </c>
      <c r="D671" s="2">
        <v>45876</v>
      </c>
      <c r="E671" s="1" t="s">
        <v>611</v>
      </c>
      <c r="F671" s="1" t="s">
        <v>49</v>
      </c>
      <c r="G671" s="1" t="s">
        <v>1338</v>
      </c>
      <c r="H671">
        <v>14</v>
      </c>
      <c r="I671">
        <v>0</v>
      </c>
      <c r="J671">
        <v>900</v>
      </c>
      <c r="K671">
        <v>6</v>
      </c>
      <c r="L671">
        <v>180</v>
      </c>
      <c r="M671">
        <v>0.2</v>
      </c>
      <c r="N671" s="1" t="s">
        <v>889</v>
      </c>
    </row>
    <row r="672" spans="1:14" x14ac:dyDescent="0.2">
      <c r="A672" s="1" t="s">
        <v>46</v>
      </c>
      <c r="B672">
        <v>1</v>
      </c>
      <c r="C672" s="1" t="s">
        <v>766</v>
      </c>
      <c r="D672" s="2">
        <v>45877</v>
      </c>
      <c r="E672" s="1" t="s">
        <v>611</v>
      </c>
      <c r="F672" s="1" t="s">
        <v>49</v>
      </c>
      <c r="G672" s="1" t="s">
        <v>1338</v>
      </c>
      <c r="H672">
        <v>14</v>
      </c>
      <c r="I672">
        <v>0</v>
      </c>
      <c r="J672">
        <v>900</v>
      </c>
      <c r="K672">
        <v>7</v>
      </c>
      <c r="L672">
        <v>210</v>
      </c>
      <c r="M672">
        <v>0.5</v>
      </c>
      <c r="N672" s="1" t="s">
        <v>879</v>
      </c>
    </row>
    <row r="673" spans="1:14" x14ac:dyDescent="0.2">
      <c r="A673" s="1" t="s">
        <v>53</v>
      </c>
      <c r="B673">
        <v>1</v>
      </c>
      <c r="C673" s="1" t="s">
        <v>778</v>
      </c>
      <c r="D673" s="2">
        <v>45877</v>
      </c>
      <c r="E673" s="1" t="s">
        <v>779</v>
      </c>
      <c r="F673" s="1" t="s">
        <v>49</v>
      </c>
      <c r="G673" s="1" t="s">
        <v>894</v>
      </c>
      <c r="H673" t="s">
        <v>76</v>
      </c>
      <c r="I673">
        <v>0</v>
      </c>
      <c r="J673">
        <v>2000</v>
      </c>
      <c r="K673">
        <v>12</v>
      </c>
      <c r="L673">
        <v>300</v>
      </c>
      <c r="M673">
        <v>0.5</v>
      </c>
      <c r="N673" s="1" t="s">
        <v>956</v>
      </c>
    </row>
    <row r="674" spans="1:14" x14ac:dyDescent="0.2">
      <c r="A674" s="1" t="s">
        <v>53</v>
      </c>
      <c r="B674">
        <v>2</v>
      </c>
      <c r="C674" s="1" t="s">
        <v>778</v>
      </c>
      <c r="D674" s="2">
        <v>45877</v>
      </c>
      <c r="E674" s="1" t="s">
        <v>779</v>
      </c>
      <c r="F674" s="1" t="s">
        <v>49</v>
      </c>
      <c r="G674" s="1" t="s">
        <v>894</v>
      </c>
      <c r="H674" t="s">
        <v>76</v>
      </c>
      <c r="I674">
        <v>0</v>
      </c>
      <c r="J674">
        <v>2000</v>
      </c>
      <c r="K674">
        <v>12</v>
      </c>
      <c r="L674">
        <v>300</v>
      </c>
      <c r="M674">
        <v>0.6</v>
      </c>
      <c r="N674" s="1" t="s">
        <v>889</v>
      </c>
    </row>
    <row r="675" spans="1:14" x14ac:dyDescent="0.2">
      <c r="A675" s="1" t="s">
        <v>46</v>
      </c>
      <c r="B675">
        <v>1</v>
      </c>
      <c r="C675" s="1" t="s">
        <v>778</v>
      </c>
      <c r="D675" s="2">
        <v>45878</v>
      </c>
      <c r="E675" s="1" t="s">
        <v>779</v>
      </c>
      <c r="F675" s="1" t="s">
        <v>49</v>
      </c>
      <c r="G675" s="1" t="s">
        <v>894</v>
      </c>
      <c r="H675" t="s">
        <v>76</v>
      </c>
      <c r="I675">
        <v>0</v>
      </c>
      <c r="J675">
        <v>2000</v>
      </c>
      <c r="K675">
        <v>12</v>
      </c>
      <c r="L675">
        <v>300</v>
      </c>
      <c r="M675">
        <v>0.5</v>
      </c>
      <c r="N675" s="1" t="s">
        <v>879</v>
      </c>
    </row>
    <row r="676" spans="1:14" x14ac:dyDescent="0.2">
      <c r="A676" s="1" t="s">
        <v>46</v>
      </c>
      <c r="B676">
        <v>2</v>
      </c>
      <c r="C676" s="1" t="s">
        <v>778</v>
      </c>
      <c r="D676" s="2">
        <v>45878</v>
      </c>
      <c r="E676" s="1" t="s">
        <v>779</v>
      </c>
      <c r="F676" s="1" t="s">
        <v>49</v>
      </c>
      <c r="G676" s="1" t="s">
        <v>894</v>
      </c>
      <c r="H676" t="s">
        <v>76</v>
      </c>
      <c r="I676">
        <v>0</v>
      </c>
      <c r="J676">
        <v>2000</v>
      </c>
      <c r="K676">
        <v>4</v>
      </c>
      <c r="L676">
        <v>100</v>
      </c>
      <c r="M676">
        <v>0.4</v>
      </c>
      <c r="N676" s="1" t="s">
        <v>889</v>
      </c>
    </row>
    <row r="677" spans="1:14" x14ac:dyDescent="0.2">
      <c r="A677" s="1" t="s">
        <v>53</v>
      </c>
      <c r="B677">
        <v>1</v>
      </c>
      <c r="C677" s="1" t="s">
        <v>778</v>
      </c>
      <c r="D677" s="2">
        <v>45878</v>
      </c>
      <c r="E677" s="1" t="s">
        <v>779</v>
      </c>
      <c r="F677" s="1" t="s">
        <v>49</v>
      </c>
      <c r="G677" s="1" t="s">
        <v>894</v>
      </c>
      <c r="H677" t="s">
        <v>76</v>
      </c>
      <c r="I677">
        <v>0</v>
      </c>
      <c r="J677">
        <v>2000</v>
      </c>
      <c r="K677">
        <v>12</v>
      </c>
      <c r="L677">
        <v>300</v>
      </c>
      <c r="M677">
        <v>0.4</v>
      </c>
      <c r="N677" s="1" t="s">
        <v>956</v>
      </c>
    </row>
    <row r="678" spans="1:14" x14ac:dyDescent="0.2">
      <c r="A678" s="1" t="s">
        <v>46</v>
      </c>
      <c r="B678">
        <v>1</v>
      </c>
      <c r="C678" s="1" t="s">
        <v>778</v>
      </c>
      <c r="D678" s="2">
        <v>45880</v>
      </c>
      <c r="E678" s="1" t="s">
        <v>779</v>
      </c>
      <c r="F678" s="1" t="s">
        <v>49</v>
      </c>
      <c r="G678" s="1" t="s">
        <v>894</v>
      </c>
      <c r="H678" t="s">
        <v>76</v>
      </c>
      <c r="I678">
        <v>0</v>
      </c>
      <c r="J678">
        <v>2000</v>
      </c>
      <c r="K678">
        <v>11</v>
      </c>
      <c r="L678">
        <v>275</v>
      </c>
      <c r="M678">
        <v>0.4</v>
      </c>
      <c r="N678" s="1" t="s">
        <v>879</v>
      </c>
    </row>
    <row r="679" spans="1:14" x14ac:dyDescent="0.2">
      <c r="A679" s="1" t="s">
        <v>46</v>
      </c>
      <c r="B679">
        <v>1</v>
      </c>
      <c r="C679" s="1" t="s">
        <v>778</v>
      </c>
      <c r="D679" s="2">
        <v>45881</v>
      </c>
      <c r="E679" s="1" t="s">
        <v>779</v>
      </c>
      <c r="F679" s="1" t="s">
        <v>49</v>
      </c>
      <c r="G679" s="1" t="s">
        <v>894</v>
      </c>
      <c r="H679" t="s">
        <v>76</v>
      </c>
      <c r="I679">
        <v>0</v>
      </c>
      <c r="J679">
        <v>2000</v>
      </c>
      <c r="K679">
        <v>11</v>
      </c>
      <c r="L679">
        <v>275</v>
      </c>
      <c r="M679">
        <v>0.5</v>
      </c>
      <c r="N679" s="1" t="s">
        <v>879</v>
      </c>
    </row>
    <row r="680" spans="1:14" x14ac:dyDescent="0.2">
      <c r="A680" s="1" t="s">
        <v>46</v>
      </c>
      <c r="B680">
        <v>2</v>
      </c>
      <c r="C680" s="1" t="s">
        <v>767</v>
      </c>
      <c r="D680" s="2">
        <v>45881</v>
      </c>
      <c r="E680" s="1" t="s">
        <v>768</v>
      </c>
      <c r="F680" s="1" t="s">
        <v>49</v>
      </c>
      <c r="G680" s="1" t="s">
        <v>1205</v>
      </c>
      <c r="H680" t="s">
        <v>79</v>
      </c>
      <c r="I680" t="s">
        <v>51</v>
      </c>
      <c r="J680">
        <v>100</v>
      </c>
      <c r="K680">
        <v>2</v>
      </c>
      <c r="L680">
        <v>36.200000000000003</v>
      </c>
      <c r="M680">
        <v>1</v>
      </c>
      <c r="N680" s="1" t="s">
        <v>865</v>
      </c>
    </row>
    <row r="681" spans="1:14" x14ac:dyDescent="0.2">
      <c r="A681" s="1" t="s">
        <v>46</v>
      </c>
      <c r="B681">
        <v>2</v>
      </c>
      <c r="C681" s="1" t="s">
        <v>778</v>
      </c>
      <c r="D681" s="2">
        <v>45881</v>
      </c>
      <c r="E681" s="1" t="s">
        <v>779</v>
      </c>
      <c r="F681" s="1" t="s">
        <v>49</v>
      </c>
      <c r="G681" s="1" t="s">
        <v>894</v>
      </c>
      <c r="H681" t="s">
        <v>76</v>
      </c>
      <c r="I681">
        <v>0</v>
      </c>
      <c r="J681">
        <v>2000</v>
      </c>
      <c r="K681">
        <v>4</v>
      </c>
      <c r="L681">
        <v>100</v>
      </c>
      <c r="M681">
        <v>0.4</v>
      </c>
      <c r="N681" s="1" t="s">
        <v>865</v>
      </c>
    </row>
    <row r="682" spans="1:14" x14ac:dyDescent="0.2">
      <c r="A682" s="1" t="s">
        <v>46</v>
      </c>
      <c r="B682">
        <v>1</v>
      </c>
      <c r="C682" s="1" t="s">
        <v>1010</v>
      </c>
      <c r="D682" s="2">
        <v>45881</v>
      </c>
      <c r="E682" s="1" t="s">
        <v>582</v>
      </c>
      <c r="F682" s="1" t="s">
        <v>49</v>
      </c>
      <c r="G682" s="1" t="s">
        <v>1011</v>
      </c>
      <c r="H682">
        <v>5</v>
      </c>
      <c r="I682">
        <v>0</v>
      </c>
      <c r="J682">
        <v>250</v>
      </c>
      <c r="K682">
        <v>6</v>
      </c>
      <c r="L682">
        <v>146.80000000000001</v>
      </c>
      <c r="M682">
        <v>0.3</v>
      </c>
      <c r="N682" s="1" t="s">
        <v>879</v>
      </c>
    </row>
    <row r="683" spans="1:14" x14ac:dyDescent="0.2">
      <c r="A683" s="1" t="s">
        <v>46</v>
      </c>
      <c r="B683">
        <v>1</v>
      </c>
      <c r="C683" s="1" t="s">
        <v>870</v>
      </c>
      <c r="D683" s="2">
        <v>45881</v>
      </c>
      <c r="E683" s="1" t="s">
        <v>51</v>
      </c>
      <c r="F683" s="1"/>
      <c r="G683" s="1"/>
      <c r="K683">
        <v>1</v>
      </c>
      <c r="L683">
        <v>25</v>
      </c>
      <c r="M683">
        <v>0.2</v>
      </c>
      <c r="N683" s="1" t="s">
        <v>879</v>
      </c>
    </row>
    <row r="684" spans="1:14" x14ac:dyDescent="0.2">
      <c r="A684" s="1" t="s">
        <v>53</v>
      </c>
      <c r="B684">
        <v>2</v>
      </c>
      <c r="C684" s="1" t="s">
        <v>778</v>
      </c>
      <c r="D684" s="2">
        <v>45881</v>
      </c>
      <c r="E684" s="1" t="s">
        <v>779</v>
      </c>
      <c r="F684" s="1" t="s">
        <v>49</v>
      </c>
      <c r="G684" s="1" t="s">
        <v>894</v>
      </c>
      <c r="H684" t="s">
        <v>76</v>
      </c>
      <c r="I684">
        <v>0</v>
      </c>
      <c r="J684">
        <v>2000</v>
      </c>
      <c r="K684">
        <v>2</v>
      </c>
      <c r="L684">
        <v>50</v>
      </c>
      <c r="M684">
        <v>0.1</v>
      </c>
      <c r="N684" s="1" t="s">
        <v>956</v>
      </c>
    </row>
    <row r="685" spans="1:14" x14ac:dyDescent="0.2">
      <c r="A685" s="1" t="s">
        <v>53</v>
      </c>
      <c r="B685">
        <v>2</v>
      </c>
      <c r="C685" s="1" t="s">
        <v>870</v>
      </c>
      <c r="D685" s="2">
        <v>45881</v>
      </c>
      <c r="E685" s="1" t="s">
        <v>51</v>
      </c>
      <c r="F685" s="1"/>
      <c r="G685" s="1"/>
      <c r="K685">
        <v>1</v>
      </c>
      <c r="L685">
        <v>25</v>
      </c>
      <c r="M685">
        <v>0.1</v>
      </c>
      <c r="N685" s="1" t="s">
        <v>956</v>
      </c>
    </row>
    <row r="686" spans="1:14" x14ac:dyDescent="0.2">
      <c r="A686" s="1" t="s">
        <v>53</v>
      </c>
      <c r="B686">
        <v>2</v>
      </c>
      <c r="C686" s="1" t="s">
        <v>1015</v>
      </c>
      <c r="D686" s="2">
        <v>45881</v>
      </c>
      <c r="E686" s="1" t="s">
        <v>582</v>
      </c>
      <c r="F686" s="1" t="s">
        <v>49</v>
      </c>
      <c r="G686" s="1" t="s">
        <v>1016</v>
      </c>
      <c r="H686">
        <v>5</v>
      </c>
      <c r="I686">
        <v>0</v>
      </c>
      <c r="J686">
        <v>100</v>
      </c>
      <c r="K686">
        <v>4</v>
      </c>
      <c r="L686">
        <v>110</v>
      </c>
      <c r="M686">
        <v>0.3</v>
      </c>
      <c r="N686" s="1" t="s">
        <v>956</v>
      </c>
    </row>
    <row r="687" spans="1:14" x14ac:dyDescent="0.2">
      <c r="A687" s="1" t="s">
        <v>46</v>
      </c>
      <c r="B687">
        <v>1</v>
      </c>
      <c r="C687" s="1" t="s">
        <v>1010</v>
      </c>
      <c r="D687" s="2">
        <v>45882</v>
      </c>
      <c r="E687" s="1" t="s">
        <v>582</v>
      </c>
      <c r="F687" s="1" t="s">
        <v>49</v>
      </c>
      <c r="G687" s="1" t="s">
        <v>1011</v>
      </c>
      <c r="H687">
        <v>5</v>
      </c>
      <c r="I687">
        <v>0</v>
      </c>
      <c r="J687">
        <v>250</v>
      </c>
      <c r="K687">
        <v>4</v>
      </c>
      <c r="L687">
        <v>100</v>
      </c>
      <c r="M687">
        <v>0.3</v>
      </c>
      <c r="N687" s="1" t="s">
        <v>879</v>
      </c>
    </row>
    <row r="688" spans="1:14" x14ac:dyDescent="0.2">
      <c r="A688" s="1" t="s">
        <v>46</v>
      </c>
      <c r="B688">
        <v>1</v>
      </c>
      <c r="C688" s="1" t="s">
        <v>870</v>
      </c>
      <c r="D688" s="2">
        <v>45882</v>
      </c>
      <c r="E688" s="1" t="s">
        <v>51</v>
      </c>
      <c r="F688" s="1"/>
      <c r="G688" s="1"/>
      <c r="K688">
        <v>2</v>
      </c>
      <c r="L688">
        <v>49.1</v>
      </c>
      <c r="M688">
        <v>0.2</v>
      </c>
      <c r="N688" s="1" t="s">
        <v>879</v>
      </c>
    </row>
    <row r="689" spans="1:14" x14ac:dyDescent="0.2">
      <c r="A689" s="1" t="s">
        <v>46</v>
      </c>
      <c r="B689">
        <v>2</v>
      </c>
      <c r="C689" s="1" t="s">
        <v>1341</v>
      </c>
      <c r="D689" s="2">
        <v>45882</v>
      </c>
      <c r="E689" s="1" t="s">
        <v>582</v>
      </c>
      <c r="F689" s="1" t="s">
        <v>49</v>
      </c>
      <c r="G689" s="1" t="s">
        <v>998</v>
      </c>
      <c r="H689">
        <v>5</v>
      </c>
      <c r="I689">
        <v>0</v>
      </c>
      <c r="J689">
        <v>100</v>
      </c>
      <c r="K689">
        <v>4</v>
      </c>
      <c r="L689">
        <v>100</v>
      </c>
      <c r="M689">
        <v>0.5</v>
      </c>
      <c r="N689" s="1" t="s">
        <v>865</v>
      </c>
    </row>
    <row r="690" spans="1:14" x14ac:dyDescent="0.2">
      <c r="A690" s="1" t="s">
        <v>46</v>
      </c>
      <c r="B690">
        <v>2</v>
      </c>
      <c r="C690" s="1" t="s">
        <v>1342</v>
      </c>
      <c r="D690" s="2">
        <v>45882</v>
      </c>
      <c r="E690" s="1" t="s">
        <v>1343</v>
      </c>
      <c r="F690" s="1" t="s">
        <v>49</v>
      </c>
      <c r="G690" s="1" t="s">
        <v>1344</v>
      </c>
      <c r="H690">
        <v>10</v>
      </c>
      <c r="I690">
        <v>0</v>
      </c>
      <c r="J690">
        <v>100</v>
      </c>
      <c r="K690">
        <v>2</v>
      </c>
      <c r="L690">
        <v>50</v>
      </c>
      <c r="M690">
        <v>0.3</v>
      </c>
      <c r="N690" s="1" t="s">
        <v>865</v>
      </c>
    </row>
    <row r="691" spans="1:14" x14ac:dyDescent="0.2">
      <c r="A691" s="1" t="s">
        <v>53</v>
      </c>
      <c r="B691">
        <v>1</v>
      </c>
      <c r="C691" s="1" t="s">
        <v>792</v>
      </c>
      <c r="D691" s="2">
        <v>45882</v>
      </c>
      <c r="E691" s="1" t="s">
        <v>779</v>
      </c>
      <c r="F691" s="1" t="s">
        <v>49</v>
      </c>
      <c r="G691" s="1" t="s">
        <v>1026</v>
      </c>
      <c r="H691" t="s">
        <v>76</v>
      </c>
      <c r="I691">
        <v>0</v>
      </c>
      <c r="J691">
        <v>5000</v>
      </c>
      <c r="K691">
        <v>12</v>
      </c>
      <c r="L691">
        <v>300</v>
      </c>
      <c r="M691">
        <v>0.4</v>
      </c>
      <c r="N691" s="1" t="s">
        <v>956</v>
      </c>
    </row>
    <row r="692" spans="1:14" x14ac:dyDescent="0.2">
      <c r="A692" s="1" t="s">
        <v>53</v>
      </c>
      <c r="B692">
        <v>2</v>
      </c>
      <c r="C692" s="1" t="s">
        <v>1342</v>
      </c>
      <c r="D692" s="2">
        <v>45882</v>
      </c>
      <c r="E692" s="1" t="s">
        <v>1343</v>
      </c>
      <c r="F692" s="1" t="s">
        <v>49</v>
      </c>
      <c r="G692" s="1" t="s">
        <v>1344</v>
      </c>
      <c r="H692">
        <v>10</v>
      </c>
      <c r="I692">
        <v>0</v>
      </c>
      <c r="J692">
        <v>100</v>
      </c>
      <c r="K692">
        <v>2</v>
      </c>
      <c r="L692">
        <v>52.9</v>
      </c>
      <c r="M692">
        <v>0.2</v>
      </c>
      <c r="N692" s="1" t="s">
        <v>865</v>
      </c>
    </row>
    <row r="693" spans="1:14" x14ac:dyDescent="0.2">
      <c r="A693" s="1" t="s">
        <v>53</v>
      </c>
      <c r="B693">
        <v>2</v>
      </c>
      <c r="C693" s="1" t="s">
        <v>733</v>
      </c>
      <c r="D693" s="2">
        <v>45882</v>
      </c>
      <c r="E693" s="1" t="s">
        <v>734</v>
      </c>
      <c r="F693" s="1" t="s">
        <v>49</v>
      </c>
      <c r="G693" s="1" t="s">
        <v>1103</v>
      </c>
      <c r="H693" t="s">
        <v>735</v>
      </c>
      <c r="I693" t="s">
        <v>135</v>
      </c>
      <c r="J693">
        <v>100</v>
      </c>
      <c r="K693">
        <v>4</v>
      </c>
      <c r="L693">
        <v>100</v>
      </c>
      <c r="M693">
        <v>1</v>
      </c>
      <c r="N693" s="1" t="s">
        <v>865</v>
      </c>
    </row>
    <row r="694" spans="1:14" x14ac:dyDescent="0.2">
      <c r="A694" s="1" t="s">
        <v>53</v>
      </c>
      <c r="B694">
        <v>2</v>
      </c>
      <c r="C694" s="1" t="s">
        <v>792</v>
      </c>
      <c r="D694" s="2">
        <v>45882</v>
      </c>
      <c r="E694" s="1" t="s">
        <v>779</v>
      </c>
      <c r="F694" s="1" t="s">
        <v>49</v>
      </c>
      <c r="G694" s="1" t="s">
        <v>1026</v>
      </c>
      <c r="H694" t="s">
        <v>76</v>
      </c>
      <c r="I694">
        <v>0</v>
      </c>
      <c r="J694">
        <v>5000</v>
      </c>
      <c r="K694">
        <v>2</v>
      </c>
      <c r="L694">
        <v>50</v>
      </c>
      <c r="M694">
        <v>0.2</v>
      </c>
      <c r="N694" s="1" t="s">
        <v>865</v>
      </c>
    </row>
    <row r="695" spans="1:14" x14ac:dyDescent="0.2">
      <c r="A695" s="1" t="s">
        <v>46</v>
      </c>
      <c r="B695">
        <v>1</v>
      </c>
      <c r="C695" s="1" t="s">
        <v>792</v>
      </c>
      <c r="D695" s="2">
        <v>45883</v>
      </c>
      <c r="E695" s="1" t="s">
        <v>779</v>
      </c>
      <c r="F695" s="1" t="s">
        <v>49</v>
      </c>
      <c r="G695" s="1" t="s">
        <v>1026</v>
      </c>
      <c r="H695" t="s">
        <v>76</v>
      </c>
      <c r="I695">
        <v>0</v>
      </c>
      <c r="J695">
        <v>5000</v>
      </c>
      <c r="K695">
        <v>10</v>
      </c>
      <c r="L695">
        <v>250</v>
      </c>
      <c r="M695">
        <v>0.5</v>
      </c>
      <c r="N695" s="1" t="s">
        <v>879</v>
      </c>
    </row>
    <row r="696" spans="1:14" x14ac:dyDescent="0.2">
      <c r="A696" s="1" t="s">
        <v>46</v>
      </c>
      <c r="B696">
        <v>2</v>
      </c>
      <c r="C696" s="1" t="s">
        <v>792</v>
      </c>
      <c r="D696" s="2">
        <v>45883</v>
      </c>
      <c r="E696" s="1" t="s">
        <v>779</v>
      </c>
      <c r="F696" s="1" t="s">
        <v>49</v>
      </c>
      <c r="G696" s="1" t="s">
        <v>1026</v>
      </c>
      <c r="H696" t="s">
        <v>76</v>
      </c>
      <c r="I696">
        <v>0</v>
      </c>
      <c r="J696">
        <v>5000</v>
      </c>
      <c r="K696">
        <v>11</v>
      </c>
      <c r="L696">
        <v>275</v>
      </c>
      <c r="M696">
        <v>0.6</v>
      </c>
      <c r="N696" s="1" t="s">
        <v>865</v>
      </c>
    </row>
    <row r="697" spans="1:14" x14ac:dyDescent="0.2">
      <c r="A697" s="1" t="s">
        <v>53</v>
      </c>
      <c r="B697">
        <v>1</v>
      </c>
      <c r="C697" s="1" t="s">
        <v>1345</v>
      </c>
      <c r="D697" s="2">
        <v>45883</v>
      </c>
      <c r="E697" s="1" t="s">
        <v>576</v>
      </c>
      <c r="F697" s="1" t="s">
        <v>1346</v>
      </c>
      <c r="G697" s="1" t="s">
        <v>1347</v>
      </c>
      <c r="H697">
        <v>8</v>
      </c>
      <c r="I697" t="s">
        <v>51</v>
      </c>
      <c r="J697">
        <v>0</v>
      </c>
      <c r="K697">
        <v>4</v>
      </c>
      <c r="L697">
        <v>105.5</v>
      </c>
      <c r="M697">
        <v>0.3</v>
      </c>
      <c r="N697" s="1" t="s">
        <v>879</v>
      </c>
    </row>
    <row r="698" spans="1:14" x14ac:dyDescent="0.2">
      <c r="A698" s="1" t="s">
        <v>53</v>
      </c>
      <c r="B698">
        <v>1</v>
      </c>
      <c r="C698" s="1" t="s">
        <v>792</v>
      </c>
      <c r="D698" s="2">
        <v>45883</v>
      </c>
      <c r="E698" s="1" t="s">
        <v>779</v>
      </c>
      <c r="F698" s="1" t="s">
        <v>49</v>
      </c>
      <c r="G698" s="1" t="s">
        <v>1026</v>
      </c>
      <c r="H698" t="s">
        <v>76</v>
      </c>
      <c r="I698">
        <v>0</v>
      </c>
      <c r="J698">
        <v>5000</v>
      </c>
      <c r="K698">
        <v>3</v>
      </c>
      <c r="L698">
        <v>75</v>
      </c>
      <c r="M698">
        <v>0.4</v>
      </c>
      <c r="N698" s="1" t="s">
        <v>879</v>
      </c>
    </row>
    <row r="699" spans="1:14" x14ac:dyDescent="0.2">
      <c r="A699" s="1" t="s">
        <v>53</v>
      </c>
      <c r="B699">
        <v>2</v>
      </c>
      <c r="C699" s="1" t="s">
        <v>1345</v>
      </c>
      <c r="D699" s="2">
        <v>45883</v>
      </c>
      <c r="E699" s="1" t="s">
        <v>576</v>
      </c>
      <c r="F699" s="1" t="s">
        <v>1346</v>
      </c>
      <c r="G699" s="1" t="s">
        <v>1347</v>
      </c>
      <c r="H699">
        <v>8</v>
      </c>
      <c r="I699" t="s">
        <v>51</v>
      </c>
      <c r="J699">
        <v>0</v>
      </c>
      <c r="K699">
        <v>2</v>
      </c>
      <c r="L699">
        <v>50</v>
      </c>
      <c r="M699">
        <v>0.1</v>
      </c>
      <c r="N699" s="1" t="s">
        <v>956</v>
      </c>
    </row>
    <row r="700" spans="1:14" x14ac:dyDescent="0.2">
      <c r="A700" s="1" t="s">
        <v>53</v>
      </c>
      <c r="B700">
        <v>2</v>
      </c>
      <c r="C700" s="1" t="s">
        <v>792</v>
      </c>
      <c r="D700" s="2">
        <v>45883</v>
      </c>
      <c r="E700" s="1" t="s">
        <v>779</v>
      </c>
      <c r="F700" s="1" t="s">
        <v>49</v>
      </c>
      <c r="G700" s="1" t="s">
        <v>1026</v>
      </c>
      <c r="H700" t="s">
        <v>76</v>
      </c>
      <c r="I700">
        <v>0</v>
      </c>
      <c r="J700">
        <v>5000</v>
      </c>
      <c r="K700">
        <v>8</v>
      </c>
      <c r="L700">
        <v>200</v>
      </c>
      <c r="M700">
        <v>0.3</v>
      </c>
      <c r="N700" s="1" t="s">
        <v>956</v>
      </c>
    </row>
    <row r="701" spans="1:14" x14ac:dyDescent="0.2">
      <c r="A701" s="1" t="s">
        <v>46</v>
      </c>
      <c r="B701">
        <v>1</v>
      </c>
      <c r="C701" s="1" t="s">
        <v>792</v>
      </c>
      <c r="D701" s="2">
        <v>45884</v>
      </c>
      <c r="E701" s="1" t="s">
        <v>779</v>
      </c>
      <c r="F701" s="1" t="s">
        <v>49</v>
      </c>
      <c r="G701" s="1" t="s">
        <v>1026</v>
      </c>
      <c r="H701" t="s">
        <v>76</v>
      </c>
      <c r="I701">
        <v>0</v>
      </c>
      <c r="J701">
        <v>5000</v>
      </c>
      <c r="K701">
        <v>8</v>
      </c>
      <c r="L701">
        <v>200</v>
      </c>
      <c r="M701">
        <v>0.6</v>
      </c>
      <c r="N701" s="1" t="s">
        <v>879</v>
      </c>
    </row>
    <row r="702" spans="1:14" x14ac:dyDescent="0.2">
      <c r="A702" s="1" t="s">
        <v>46</v>
      </c>
      <c r="B702">
        <v>2</v>
      </c>
      <c r="C702" s="1" t="s">
        <v>792</v>
      </c>
      <c r="D702" s="2">
        <v>45884</v>
      </c>
      <c r="E702" s="1" t="s">
        <v>779</v>
      </c>
      <c r="F702" s="1" t="s">
        <v>49</v>
      </c>
      <c r="G702" s="1" t="s">
        <v>1026</v>
      </c>
      <c r="H702" t="s">
        <v>76</v>
      </c>
      <c r="I702">
        <v>0</v>
      </c>
      <c r="J702">
        <v>5000</v>
      </c>
      <c r="K702">
        <v>10</v>
      </c>
      <c r="L702">
        <v>250</v>
      </c>
      <c r="M702">
        <v>0.8</v>
      </c>
      <c r="N702" s="1" t="s">
        <v>865</v>
      </c>
    </row>
    <row r="703" spans="1:14" x14ac:dyDescent="0.2">
      <c r="A703" s="1" t="s">
        <v>53</v>
      </c>
      <c r="B703">
        <v>1</v>
      </c>
      <c r="C703" s="1" t="s">
        <v>792</v>
      </c>
      <c r="D703" s="2">
        <v>45884</v>
      </c>
      <c r="E703" s="1" t="s">
        <v>779</v>
      </c>
      <c r="F703" s="1" t="s">
        <v>49</v>
      </c>
      <c r="G703" s="1" t="s">
        <v>1026</v>
      </c>
      <c r="H703" t="s">
        <v>76</v>
      </c>
      <c r="I703">
        <v>0</v>
      </c>
      <c r="J703">
        <v>5000</v>
      </c>
      <c r="K703">
        <v>10</v>
      </c>
      <c r="L703">
        <v>250</v>
      </c>
      <c r="M703">
        <v>0.5</v>
      </c>
      <c r="N703" s="1" t="s">
        <v>956</v>
      </c>
    </row>
    <row r="704" spans="1:14" x14ac:dyDescent="0.2">
      <c r="A704" s="1" t="s">
        <v>53</v>
      </c>
      <c r="B704">
        <v>2</v>
      </c>
      <c r="C704" s="1" t="s">
        <v>792</v>
      </c>
      <c r="D704" s="2">
        <v>45884</v>
      </c>
      <c r="E704" s="1" t="s">
        <v>779</v>
      </c>
      <c r="F704" s="1" t="s">
        <v>49</v>
      </c>
      <c r="G704" s="1" t="s">
        <v>1026</v>
      </c>
      <c r="H704" t="s">
        <v>76</v>
      </c>
      <c r="I704">
        <v>0</v>
      </c>
      <c r="J704">
        <v>5000</v>
      </c>
      <c r="K704">
        <v>2</v>
      </c>
      <c r="L704">
        <v>50</v>
      </c>
      <c r="M704">
        <v>0.2</v>
      </c>
      <c r="N704" s="1" t="s">
        <v>865</v>
      </c>
    </row>
    <row r="705" spans="1:14" x14ac:dyDescent="0.2">
      <c r="A705" s="1" t="s">
        <v>53</v>
      </c>
      <c r="B705">
        <v>2</v>
      </c>
      <c r="C705" s="1" t="s">
        <v>1348</v>
      </c>
      <c r="D705" s="2">
        <v>45884</v>
      </c>
      <c r="E705" s="1" t="s">
        <v>995</v>
      </c>
      <c r="F705" s="1" t="s">
        <v>49</v>
      </c>
      <c r="G705" s="1" t="s">
        <v>1349</v>
      </c>
      <c r="H705">
        <v>5</v>
      </c>
      <c r="I705">
        <v>0</v>
      </c>
      <c r="J705">
        <v>250</v>
      </c>
      <c r="K705">
        <v>6</v>
      </c>
      <c r="L705">
        <v>150</v>
      </c>
      <c r="M705">
        <v>1</v>
      </c>
      <c r="N705" s="1" t="s">
        <v>865</v>
      </c>
    </row>
    <row r="706" spans="1:14" x14ac:dyDescent="0.2">
      <c r="A706" s="1" t="s">
        <v>46</v>
      </c>
      <c r="B706">
        <v>1</v>
      </c>
      <c r="C706" s="1" t="s">
        <v>792</v>
      </c>
      <c r="D706" s="2">
        <v>45885</v>
      </c>
      <c r="E706" s="1" t="s">
        <v>779</v>
      </c>
      <c r="F706" s="1" t="s">
        <v>49</v>
      </c>
      <c r="G706" s="1" t="s">
        <v>1026</v>
      </c>
      <c r="H706" t="s">
        <v>76</v>
      </c>
      <c r="I706">
        <v>0</v>
      </c>
      <c r="J706">
        <v>5000</v>
      </c>
      <c r="K706">
        <v>10</v>
      </c>
      <c r="L706">
        <v>250</v>
      </c>
      <c r="M706">
        <v>0.6</v>
      </c>
      <c r="N706" s="1" t="s">
        <v>879</v>
      </c>
    </row>
    <row r="707" spans="1:14" x14ac:dyDescent="0.2">
      <c r="A707" s="1" t="s">
        <v>46</v>
      </c>
      <c r="B707">
        <v>2</v>
      </c>
      <c r="C707" s="1" t="s">
        <v>1348</v>
      </c>
      <c r="D707" s="2">
        <v>45885</v>
      </c>
      <c r="E707" s="1" t="s">
        <v>995</v>
      </c>
      <c r="F707" s="1" t="s">
        <v>49</v>
      </c>
      <c r="G707" s="1" t="s">
        <v>1349</v>
      </c>
      <c r="H707">
        <v>5</v>
      </c>
      <c r="I707">
        <v>0</v>
      </c>
      <c r="J707">
        <v>250</v>
      </c>
      <c r="K707">
        <v>4</v>
      </c>
      <c r="L707">
        <v>100</v>
      </c>
      <c r="M707">
        <v>0.4</v>
      </c>
      <c r="N707" s="1" t="s">
        <v>865</v>
      </c>
    </row>
    <row r="708" spans="1:14" x14ac:dyDescent="0.2">
      <c r="A708" s="1" t="s">
        <v>46</v>
      </c>
      <c r="B708">
        <v>2</v>
      </c>
      <c r="C708" s="1" t="s">
        <v>1350</v>
      </c>
      <c r="D708" s="2">
        <v>45885</v>
      </c>
      <c r="E708" s="1" t="s">
        <v>801</v>
      </c>
      <c r="F708" s="1" t="s">
        <v>49</v>
      </c>
      <c r="G708" s="1" t="s">
        <v>1340</v>
      </c>
      <c r="H708">
        <v>5</v>
      </c>
      <c r="I708">
        <v>0</v>
      </c>
      <c r="J708">
        <v>600</v>
      </c>
      <c r="K708">
        <v>5</v>
      </c>
      <c r="L708">
        <v>125</v>
      </c>
      <c r="M708">
        <v>0.5</v>
      </c>
      <c r="N708" s="1" t="s">
        <v>865</v>
      </c>
    </row>
    <row r="709" spans="1:14" x14ac:dyDescent="0.2">
      <c r="A709" s="1" t="s">
        <v>53</v>
      </c>
      <c r="B709">
        <v>1</v>
      </c>
      <c r="C709" s="1" t="s">
        <v>792</v>
      </c>
      <c r="D709" s="2">
        <v>45885</v>
      </c>
      <c r="E709" s="1" t="s">
        <v>779</v>
      </c>
      <c r="F709" s="1" t="s">
        <v>49</v>
      </c>
      <c r="G709" s="1" t="s">
        <v>1026</v>
      </c>
      <c r="H709" t="s">
        <v>76</v>
      </c>
      <c r="I709">
        <v>0</v>
      </c>
      <c r="J709">
        <v>5000</v>
      </c>
      <c r="K709">
        <v>11</v>
      </c>
      <c r="L709">
        <v>275</v>
      </c>
      <c r="M709">
        <v>0.1</v>
      </c>
      <c r="N709" s="1" t="s">
        <v>956</v>
      </c>
    </row>
    <row r="710" spans="1:14" x14ac:dyDescent="0.2">
      <c r="A710" s="1" t="s">
        <v>53</v>
      </c>
      <c r="B710">
        <v>2</v>
      </c>
      <c r="C710" s="1" t="s">
        <v>800</v>
      </c>
      <c r="D710" s="2">
        <v>45885</v>
      </c>
      <c r="E710" s="1" t="s">
        <v>801</v>
      </c>
      <c r="F710" s="1" t="s">
        <v>49</v>
      </c>
      <c r="G710" s="1" t="s">
        <v>1351</v>
      </c>
      <c r="H710">
        <v>4.5</v>
      </c>
      <c r="I710">
        <v>0</v>
      </c>
      <c r="J710">
        <v>300</v>
      </c>
      <c r="K710">
        <v>10</v>
      </c>
      <c r="L710">
        <v>250</v>
      </c>
      <c r="M710">
        <v>0.3</v>
      </c>
      <c r="N710" s="1" t="s">
        <v>889</v>
      </c>
    </row>
    <row r="711" spans="1:14" x14ac:dyDescent="0.2">
      <c r="A711" s="1" t="s">
        <v>46</v>
      </c>
      <c r="B711">
        <v>1</v>
      </c>
      <c r="C711" s="1" t="s">
        <v>792</v>
      </c>
      <c r="D711" s="2">
        <v>45887</v>
      </c>
      <c r="E711" s="1" t="s">
        <v>779</v>
      </c>
      <c r="F711" s="1" t="s">
        <v>49</v>
      </c>
      <c r="G711" s="1" t="s">
        <v>1026</v>
      </c>
      <c r="H711" t="s">
        <v>76</v>
      </c>
      <c r="I711">
        <v>0</v>
      </c>
      <c r="J711">
        <v>5000</v>
      </c>
      <c r="K711">
        <v>12</v>
      </c>
      <c r="L711">
        <v>300</v>
      </c>
      <c r="M711">
        <v>0.5</v>
      </c>
      <c r="N711" s="1" t="s">
        <v>956</v>
      </c>
    </row>
    <row r="712" spans="1:14" x14ac:dyDescent="0.2">
      <c r="A712" s="1" t="s">
        <v>46</v>
      </c>
      <c r="B712">
        <v>2</v>
      </c>
      <c r="C712" s="1" t="s">
        <v>1350</v>
      </c>
      <c r="D712" s="2">
        <v>45887</v>
      </c>
      <c r="E712" s="1" t="s">
        <v>801</v>
      </c>
      <c r="F712" s="1" t="s">
        <v>49</v>
      </c>
      <c r="G712" s="1" t="s">
        <v>1340</v>
      </c>
      <c r="H712">
        <v>5</v>
      </c>
      <c r="I712">
        <v>0</v>
      </c>
      <c r="J712">
        <v>600</v>
      </c>
      <c r="K712">
        <v>9</v>
      </c>
      <c r="L712">
        <v>225</v>
      </c>
      <c r="M712">
        <v>0.3</v>
      </c>
      <c r="N712" s="1" t="s">
        <v>889</v>
      </c>
    </row>
    <row r="713" spans="1:14" x14ac:dyDescent="0.2">
      <c r="A713" s="1" t="s">
        <v>53</v>
      </c>
      <c r="B713">
        <v>2</v>
      </c>
      <c r="C713" s="1" t="s">
        <v>792</v>
      </c>
      <c r="D713" s="2">
        <v>45887</v>
      </c>
      <c r="E713" s="1" t="s">
        <v>779</v>
      </c>
      <c r="F713" s="1" t="s">
        <v>49</v>
      </c>
      <c r="G713" s="1" t="s">
        <v>1026</v>
      </c>
      <c r="H713" t="s">
        <v>76</v>
      </c>
      <c r="I713">
        <v>0</v>
      </c>
      <c r="J713">
        <v>5000</v>
      </c>
      <c r="K713">
        <v>12</v>
      </c>
      <c r="L713">
        <v>300</v>
      </c>
      <c r="M713">
        <v>0.4</v>
      </c>
      <c r="N713" s="1" t="s">
        <v>879</v>
      </c>
    </row>
    <row r="714" spans="1:14" x14ac:dyDescent="0.2">
      <c r="A714" s="1" t="s">
        <v>53</v>
      </c>
      <c r="B714">
        <v>2</v>
      </c>
      <c r="C714" s="1" t="s">
        <v>1352</v>
      </c>
      <c r="D714" s="2">
        <v>45887</v>
      </c>
      <c r="E714" s="1" t="s">
        <v>799</v>
      </c>
      <c r="F714" s="1" t="s">
        <v>49</v>
      </c>
      <c r="G714" s="1" t="s">
        <v>1340</v>
      </c>
      <c r="H714">
        <v>4.5</v>
      </c>
      <c r="I714">
        <v>0</v>
      </c>
      <c r="J714">
        <v>100</v>
      </c>
      <c r="K714">
        <v>8</v>
      </c>
      <c r="L714">
        <v>200</v>
      </c>
      <c r="M714">
        <v>0.6</v>
      </c>
      <c r="N714" s="1" t="s">
        <v>865</v>
      </c>
    </row>
    <row r="715" spans="1:14" x14ac:dyDescent="0.2">
      <c r="A715" s="1" t="s">
        <v>53</v>
      </c>
      <c r="B715">
        <v>2</v>
      </c>
      <c r="C715" s="1" t="s">
        <v>1353</v>
      </c>
      <c r="D715" s="2">
        <v>45887</v>
      </c>
      <c r="E715" s="1" t="s">
        <v>799</v>
      </c>
      <c r="F715" s="1" t="s">
        <v>49</v>
      </c>
      <c r="G715" s="1" t="s">
        <v>1354</v>
      </c>
      <c r="H715">
        <v>4.5</v>
      </c>
      <c r="I715">
        <v>0</v>
      </c>
      <c r="J715">
        <v>100</v>
      </c>
      <c r="K715">
        <v>1</v>
      </c>
      <c r="L715">
        <v>25</v>
      </c>
      <c r="M715">
        <v>0.2</v>
      </c>
      <c r="N715" s="1" t="s">
        <v>865</v>
      </c>
    </row>
    <row r="716" spans="1:14" x14ac:dyDescent="0.2">
      <c r="A716" s="1" t="s">
        <v>53</v>
      </c>
      <c r="B716">
        <v>1</v>
      </c>
      <c r="C716" s="1" t="s">
        <v>792</v>
      </c>
      <c r="D716" s="2">
        <v>45888</v>
      </c>
      <c r="E716" s="1" t="s">
        <v>779</v>
      </c>
      <c r="F716" s="1" t="s">
        <v>49</v>
      </c>
      <c r="G716" s="1" t="s">
        <v>1026</v>
      </c>
      <c r="H716" t="s">
        <v>76</v>
      </c>
      <c r="I716">
        <v>0</v>
      </c>
      <c r="J716">
        <v>5000</v>
      </c>
      <c r="K716">
        <v>7</v>
      </c>
      <c r="L716">
        <v>177.9</v>
      </c>
      <c r="M716">
        <v>0.2</v>
      </c>
      <c r="N716" s="1" t="s">
        <v>879</v>
      </c>
    </row>
    <row r="717" spans="1:14" x14ac:dyDescent="0.2">
      <c r="A717" s="1" t="s">
        <v>53</v>
      </c>
      <c r="B717">
        <v>1</v>
      </c>
      <c r="C717" s="1" t="s">
        <v>1355</v>
      </c>
      <c r="D717" s="2">
        <v>45888</v>
      </c>
      <c r="E717" s="1" t="s">
        <v>863</v>
      </c>
      <c r="F717" s="1" t="s">
        <v>49</v>
      </c>
      <c r="G717" s="1" t="s">
        <v>1356</v>
      </c>
      <c r="H717">
        <v>5</v>
      </c>
      <c r="I717">
        <v>0</v>
      </c>
      <c r="J717">
        <v>100</v>
      </c>
      <c r="K717">
        <v>1</v>
      </c>
      <c r="L717">
        <v>25</v>
      </c>
      <c r="M717">
        <v>0.1</v>
      </c>
      <c r="N717" s="1" t="s">
        <v>879</v>
      </c>
    </row>
    <row r="718" spans="1:14" x14ac:dyDescent="0.2">
      <c r="A718" s="1" t="s">
        <v>53</v>
      </c>
      <c r="B718">
        <v>2</v>
      </c>
      <c r="C718" s="1" t="s">
        <v>1353</v>
      </c>
      <c r="D718" s="2">
        <v>45888</v>
      </c>
      <c r="E718" s="1" t="s">
        <v>799</v>
      </c>
      <c r="F718" s="1" t="s">
        <v>49</v>
      </c>
      <c r="G718" s="1" t="s">
        <v>1354</v>
      </c>
      <c r="H718">
        <v>4.5</v>
      </c>
      <c r="I718">
        <v>0</v>
      </c>
      <c r="J718">
        <v>100</v>
      </c>
      <c r="K718">
        <v>4</v>
      </c>
      <c r="L718">
        <v>100</v>
      </c>
      <c r="M718">
        <v>0.3</v>
      </c>
      <c r="N718" s="1" t="s">
        <v>889</v>
      </c>
    </row>
    <row r="719" spans="1:14" x14ac:dyDescent="0.2">
      <c r="A719" s="1" t="s">
        <v>53</v>
      </c>
      <c r="B719">
        <v>1</v>
      </c>
      <c r="C719" s="1" t="s">
        <v>1357</v>
      </c>
      <c r="D719" s="2">
        <v>45888</v>
      </c>
      <c r="E719" s="1" t="s">
        <v>863</v>
      </c>
      <c r="F719" s="1" t="s">
        <v>49</v>
      </c>
      <c r="G719" s="1" t="s">
        <v>1338</v>
      </c>
      <c r="H719">
        <v>5</v>
      </c>
      <c r="I719">
        <v>0</v>
      </c>
      <c r="J719">
        <v>100</v>
      </c>
      <c r="K719">
        <v>2</v>
      </c>
      <c r="L719">
        <v>50</v>
      </c>
      <c r="M719">
        <v>0.1</v>
      </c>
      <c r="N719" s="1" t="s">
        <v>889</v>
      </c>
    </row>
    <row r="720" spans="1:14" x14ac:dyDescent="0.2">
      <c r="A720" s="1" t="s">
        <v>46</v>
      </c>
      <c r="B720">
        <v>2</v>
      </c>
      <c r="C720" s="1" t="s">
        <v>792</v>
      </c>
      <c r="D720" s="2">
        <v>45888</v>
      </c>
      <c r="E720" s="1" t="s">
        <v>779</v>
      </c>
      <c r="F720" s="1" t="s">
        <v>49</v>
      </c>
      <c r="G720" s="1" t="s">
        <v>1026</v>
      </c>
      <c r="H720" t="s">
        <v>76</v>
      </c>
      <c r="I720">
        <v>0</v>
      </c>
      <c r="J720">
        <v>5000</v>
      </c>
      <c r="K720">
        <v>11</v>
      </c>
      <c r="L720">
        <v>275</v>
      </c>
      <c r="M720">
        <v>0.5</v>
      </c>
      <c r="N720" s="1" t="s">
        <v>889</v>
      </c>
    </row>
    <row r="721" spans="1:14" x14ac:dyDescent="0.2">
      <c r="A721" s="1" t="s">
        <v>46</v>
      </c>
      <c r="B721">
        <v>1</v>
      </c>
      <c r="C721" s="1" t="s">
        <v>1358</v>
      </c>
      <c r="D721" s="2">
        <v>45889</v>
      </c>
      <c r="E721" s="1" t="s">
        <v>863</v>
      </c>
      <c r="F721" s="1" t="s">
        <v>49</v>
      </c>
      <c r="G721" s="1" t="s">
        <v>936</v>
      </c>
      <c r="H721">
        <v>5</v>
      </c>
      <c r="I721">
        <v>0</v>
      </c>
      <c r="J721">
        <v>250</v>
      </c>
      <c r="K721">
        <v>7</v>
      </c>
      <c r="L721">
        <v>175</v>
      </c>
      <c r="M721">
        <v>0.4</v>
      </c>
      <c r="N721" s="1" t="s">
        <v>879</v>
      </c>
    </row>
    <row r="722" spans="1:14" x14ac:dyDescent="0.2">
      <c r="A722" s="1" t="s">
        <v>46</v>
      </c>
      <c r="B722">
        <v>2</v>
      </c>
      <c r="C722" s="1" t="s">
        <v>1359</v>
      </c>
      <c r="D722" s="2">
        <v>45889</v>
      </c>
      <c r="E722" s="1" t="s">
        <v>919</v>
      </c>
      <c r="F722" s="1" t="s">
        <v>49</v>
      </c>
      <c r="G722" s="1" t="s">
        <v>1338</v>
      </c>
      <c r="H722">
        <v>5</v>
      </c>
      <c r="I722">
        <v>0</v>
      </c>
      <c r="J722">
        <v>125</v>
      </c>
      <c r="K722">
        <v>3</v>
      </c>
      <c r="L722">
        <v>75</v>
      </c>
      <c r="M722">
        <v>0.3</v>
      </c>
      <c r="N722" s="1" t="s">
        <v>889</v>
      </c>
    </row>
    <row r="723" spans="1:14" x14ac:dyDescent="0.2">
      <c r="A723" s="1" t="s">
        <v>53</v>
      </c>
      <c r="B723">
        <v>1</v>
      </c>
      <c r="C723" s="1" t="s">
        <v>1358</v>
      </c>
      <c r="D723" s="2">
        <v>45889</v>
      </c>
      <c r="E723" s="1" t="s">
        <v>863</v>
      </c>
      <c r="F723" s="1" t="s">
        <v>49</v>
      </c>
      <c r="G723" s="1" t="s">
        <v>936</v>
      </c>
      <c r="H723">
        <v>5</v>
      </c>
      <c r="I723">
        <v>0</v>
      </c>
      <c r="J723">
        <v>250</v>
      </c>
      <c r="K723">
        <v>3</v>
      </c>
      <c r="L723">
        <v>75</v>
      </c>
      <c r="M723">
        <v>0.3</v>
      </c>
      <c r="N723" s="1" t="s">
        <v>879</v>
      </c>
    </row>
    <row r="724" spans="1:14" x14ac:dyDescent="0.2">
      <c r="A724" s="1" t="s">
        <v>53</v>
      </c>
      <c r="B724">
        <v>1</v>
      </c>
      <c r="C724" s="1" t="s">
        <v>1360</v>
      </c>
      <c r="D724" s="2">
        <v>45889</v>
      </c>
      <c r="E724" s="1" t="s">
        <v>863</v>
      </c>
      <c r="F724" s="1" t="s">
        <v>49</v>
      </c>
      <c r="G724" s="1" t="s">
        <v>867</v>
      </c>
      <c r="H724">
        <v>5</v>
      </c>
      <c r="I724">
        <v>0</v>
      </c>
      <c r="J724">
        <v>250</v>
      </c>
      <c r="K724">
        <v>5</v>
      </c>
      <c r="L724">
        <v>123.9</v>
      </c>
      <c r="M724">
        <v>0.5</v>
      </c>
      <c r="N724" s="1" t="s">
        <v>879</v>
      </c>
    </row>
    <row r="725" spans="1:14" x14ac:dyDescent="0.2">
      <c r="A725" s="1" t="s">
        <v>53</v>
      </c>
      <c r="B725">
        <v>1</v>
      </c>
      <c r="C725" s="1" t="s">
        <v>1361</v>
      </c>
      <c r="D725" s="2">
        <v>45889</v>
      </c>
      <c r="E725" s="1" t="s">
        <v>863</v>
      </c>
      <c r="F725" s="1" t="s">
        <v>49</v>
      </c>
      <c r="G725" s="1" t="s">
        <v>982</v>
      </c>
      <c r="H725">
        <v>5</v>
      </c>
      <c r="I725">
        <v>0</v>
      </c>
      <c r="J725">
        <v>150</v>
      </c>
      <c r="K725">
        <v>2</v>
      </c>
      <c r="L725">
        <v>50</v>
      </c>
      <c r="M725">
        <v>0.7</v>
      </c>
      <c r="N725" s="1" t="s">
        <v>879</v>
      </c>
    </row>
    <row r="726" spans="1:14" x14ac:dyDescent="0.2">
      <c r="A726" s="1" t="s">
        <v>53</v>
      </c>
      <c r="B726">
        <v>2</v>
      </c>
      <c r="C726" s="1" t="s">
        <v>1357</v>
      </c>
      <c r="D726" s="2">
        <v>45889</v>
      </c>
      <c r="E726" s="1" t="s">
        <v>863</v>
      </c>
      <c r="F726" s="1" t="s">
        <v>49</v>
      </c>
      <c r="G726" s="1" t="s">
        <v>1338</v>
      </c>
      <c r="H726">
        <v>5</v>
      </c>
      <c r="I726">
        <v>0</v>
      </c>
      <c r="J726">
        <v>100</v>
      </c>
      <c r="K726">
        <v>3</v>
      </c>
      <c r="L726">
        <v>75</v>
      </c>
      <c r="M726">
        <v>0.3</v>
      </c>
      <c r="N726" s="1" t="s">
        <v>889</v>
      </c>
    </row>
    <row r="727" spans="1:14" x14ac:dyDescent="0.2">
      <c r="A727" s="1" t="s">
        <v>46</v>
      </c>
      <c r="B727">
        <v>1</v>
      </c>
      <c r="C727" s="1" t="s">
        <v>1362</v>
      </c>
      <c r="D727" s="2">
        <v>45890</v>
      </c>
      <c r="E727" s="1" t="s">
        <v>863</v>
      </c>
      <c r="F727" s="1" t="s">
        <v>49</v>
      </c>
      <c r="G727" s="1" t="s">
        <v>1128</v>
      </c>
      <c r="H727">
        <v>5</v>
      </c>
      <c r="I727">
        <v>0</v>
      </c>
      <c r="J727">
        <v>125</v>
      </c>
      <c r="K727">
        <v>4</v>
      </c>
      <c r="L727">
        <v>100</v>
      </c>
      <c r="M727">
        <v>0.4</v>
      </c>
      <c r="N727" s="1" t="s">
        <v>879</v>
      </c>
    </row>
    <row r="728" spans="1:14" x14ac:dyDescent="0.2">
      <c r="A728" s="1" t="s">
        <v>46</v>
      </c>
      <c r="B728">
        <v>1</v>
      </c>
      <c r="C728" s="1" t="s">
        <v>1361</v>
      </c>
      <c r="D728" s="2">
        <v>45890</v>
      </c>
      <c r="E728" s="1" t="s">
        <v>863</v>
      </c>
      <c r="F728" s="1" t="s">
        <v>49</v>
      </c>
      <c r="G728" s="1" t="s">
        <v>982</v>
      </c>
      <c r="H728">
        <v>5</v>
      </c>
      <c r="I728">
        <v>0</v>
      </c>
      <c r="J728">
        <v>150</v>
      </c>
      <c r="K728">
        <v>4</v>
      </c>
      <c r="L728">
        <v>100</v>
      </c>
      <c r="M728">
        <v>0.5</v>
      </c>
      <c r="N728" s="1" t="s">
        <v>879</v>
      </c>
    </row>
    <row r="729" spans="1:14" x14ac:dyDescent="0.2">
      <c r="A729" s="1" t="s">
        <v>46</v>
      </c>
      <c r="B729">
        <v>2</v>
      </c>
      <c r="C729" s="1" t="s">
        <v>1363</v>
      </c>
      <c r="D729" s="2">
        <v>45890</v>
      </c>
      <c r="E729" s="1" t="s">
        <v>799</v>
      </c>
      <c r="F729" s="1" t="s">
        <v>49</v>
      </c>
      <c r="G729" s="1" t="s">
        <v>1364</v>
      </c>
      <c r="H729">
        <v>4.5</v>
      </c>
      <c r="I729">
        <v>0</v>
      </c>
      <c r="J729">
        <v>100</v>
      </c>
      <c r="K729">
        <v>1</v>
      </c>
      <c r="L729">
        <v>25</v>
      </c>
      <c r="M729">
        <v>0.8</v>
      </c>
      <c r="N729" s="1" t="s">
        <v>889</v>
      </c>
    </row>
    <row r="730" spans="1:14" x14ac:dyDescent="0.2">
      <c r="A730" s="1" t="s">
        <v>46</v>
      </c>
      <c r="B730">
        <v>2</v>
      </c>
      <c r="C730" s="1" t="s">
        <v>1355</v>
      </c>
      <c r="D730" s="2">
        <v>45890</v>
      </c>
      <c r="E730" s="1" t="s">
        <v>863</v>
      </c>
      <c r="F730" s="1" t="s">
        <v>49</v>
      </c>
      <c r="G730" s="1" t="s">
        <v>1356</v>
      </c>
      <c r="H730">
        <v>5</v>
      </c>
      <c r="I730">
        <v>0</v>
      </c>
      <c r="J730">
        <v>100</v>
      </c>
      <c r="K730">
        <v>3</v>
      </c>
      <c r="L730">
        <v>75</v>
      </c>
      <c r="N730" s="1" t="s">
        <v>889</v>
      </c>
    </row>
    <row r="731" spans="1:14" x14ac:dyDescent="0.2">
      <c r="A731" s="1" t="s">
        <v>46</v>
      </c>
      <c r="B731">
        <v>2</v>
      </c>
      <c r="C731" s="1" t="s">
        <v>1357</v>
      </c>
      <c r="D731" s="2">
        <v>45890</v>
      </c>
      <c r="E731" s="1" t="s">
        <v>863</v>
      </c>
      <c r="F731" s="1" t="s">
        <v>49</v>
      </c>
      <c r="G731" s="1" t="s">
        <v>1338</v>
      </c>
      <c r="H731">
        <v>5</v>
      </c>
      <c r="I731">
        <v>0</v>
      </c>
      <c r="J731">
        <v>100</v>
      </c>
      <c r="K731">
        <v>1</v>
      </c>
      <c r="L731">
        <v>25</v>
      </c>
      <c r="N731" s="1" t="s">
        <v>889</v>
      </c>
    </row>
    <row r="732" spans="1:14" x14ac:dyDescent="0.2">
      <c r="A732" s="1" t="s">
        <v>53</v>
      </c>
      <c r="B732">
        <v>1</v>
      </c>
      <c r="C732" s="1" t="s">
        <v>1362</v>
      </c>
      <c r="D732" s="2">
        <v>45890</v>
      </c>
      <c r="E732" s="1" t="s">
        <v>863</v>
      </c>
      <c r="F732" s="1" t="s">
        <v>49</v>
      </c>
      <c r="G732" s="1" t="s">
        <v>1128</v>
      </c>
      <c r="H732">
        <v>5</v>
      </c>
      <c r="I732">
        <v>0</v>
      </c>
      <c r="J732">
        <v>125</v>
      </c>
      <c r="K732">
        <v>1</v>
      </c>
      <c r="L732">
        <v>25</v>
      </c>
      <c r="M732">
        <v>0.2</v>
      </c>
      <c r="N732" s="1" t="s">
        <v>879</v>
      </c>
    </row>
    <row r="733" spans="1:14" x14ac:dyDescent="0.2">
      <c r="A733" s="1" t="s">
        <v>53</v>
      </c>
      <c r="B733">
        <v>1</v>
      </c>
      <c r="C733" s="1" t="s">
        <v>813</v>
      </c>
      <c r="D733" s="2">
        <v>45890</v>
      </c>
      <c r="E733" s="1" t="s">
        <v>797</v>
      </c>
      <c r="F733" s="1" t="s">
        <v>49</v>
      </c>
      <c r="G733" s="1" t="s">
        <v>924</v>
      </c>
      <c r="H733">
        <v>5</v>
      </c>
      <c r="I733">
        <v>0</v>
      </c>
      <c r="J733">
        <v>500</v>
      </c>
      <c r="K733">
        <v>9</v>
      </c>
      <c r="L733">
        <v>225</v>
      </c>
      <c r="M733">
        <v>0.7</v>
      </c>
      <c r="N733" s="1" t="s">
        <v>879</v>
      </c>
    </row>
    <row r="734" spans="1:14" x14ac:dyDescent="0.2">
      <c r="A734" s="1" t="s">
        <v>53</v>
      </c>
      <c r="B734">
        <v>2</v>
      </c>
      <c r="C734" s="1" t="s">
        <v>1363</v>
      </c>
      <c r="D734" s="2">
        <v>45890</v>
      </c>
      <c r="E734" s="1" t="s">
        <v>799</v>
      </c>
      <c r="F734" s="1" t="s">
        <v>49</v>
      </c>
      <c r="G734" s="1" t="s">
        <v>1364</v>
      </c>
      <c r="H734">
        <v>4.5</v>
      </c>
      <c r="I734">
        <v>0</v>
      </c>
      <c r="J734">
        <v>100</v>
      </c>
      <c r="K734">
        <v>3</v>
      </c>
      <c r="L734">
        <v>75</v>
      </c>
      <c r="M734">
        <v>0.3</v>
      </c>
      <c r="N734" s="1" t="s">
        <v>865</v>
      </c>
    </row>
    <row r="735" spans="1:14" x14ac:dyDescent="0.2">
      <c r="A735" s="1" t="s">
        <v>53</v>
      </c>
      <c r="B735">
        <v>2</v>
      </c>
      <c r="C735" s="1" t="s">
        <v>1365</v>
      </c>
      <c r="D735" s="2">
        <v>45890</v>
      </c>
      <c r="E735" s="1" t="s">
        <v>863</v>
      </c>
      <c r="F735" s="1" t="s">
        <v>49</v>
      </c>
      <c r="G735" s="1" t="s">
        <v>1351</v>
      </c>
      <c r="H735">
        <v>5</v>
      </c>
      <c r="I735">
        <v>0</v>
      </c>
      <c r="J735">
        <v>200</v>
      </c>
      <c r="K735">
        <v>1</v>
      </c>
      <c r="L735">
        <v>25</v>
      </c>
      <c r="M735">
        <v>0.1</v>
      </c>
      <c r="N735" s="1" t="s">
        <v>865</v>
      </c>
    </row>
    <row r="736" spans="1:14" x14ac:dyDescent="0.2">
      <c r="A736" s="1" t="s">
        <v>53</v>
      </c>
      <c r="B736">
        <v>2</v>
      </c>
      <c r="C736" s="1" t="s">
        <v>1366</v>
      </c>
      <c r="D736" s="2">
        <v>45890</v>
      </c>
      <c r="E736" s="1" t="s">
        <v>863</v>
      </c>
      <c r="F736" s="1" t="s">
        <v>49</v>
      </c>
      <c r="G736" s="1" t="s">
        <v>885</v>
      </c>
      <c r="H736">
        <v>5</v>
      </c>
      <c r="I736">
        <v>0</v>
      </c>
      <c r="J736">
        <v>125</v>
      </c>
      <c r="K736">
        <v>5</v>
      </c>
      <c r="L736">
        <v>119.5</v>
      </c>
      <c r="M736">
        <v>0.8</v>
      </c>
      <c r="N736" s="1" t="s">
        <v>865</v>
      </c>
    </row>
    <row r="737" spans="1:14" x14ac:dyDescent="0.2">
      <c r="A737" s="1" t="s">
        <v>46</v>
      </c>
      <c r="B737">
        <v>2</v>
      </c>
      <c r="C737" s="1" t="s">
        <v>1365</v>
      </c>
      <c r="D737" s="2">
        <v>45891</v>
      </c>
      <c r="E737" s="1" t="s">
        <v>863</v>
      </c>
      <c r="F737" s="1" t="s">
        <v>49</v>
      </c>
      <c r="G737" s="1" t="s">
        <v>1351</v>
      </c>
      <c r="H737">
        <v>5</v>
      </c>
      <c r="I737">
        <v>0</v>
      </c>
      <c r="J737">
        <v>200</v>
      </c>
      <c r="K737">
        <v>6</v>
      </c>
      <c r="L737">
        <v>150</v>
      </c>
      <c r="M737">
        <v>0.8</v>
      </c>
      <c r="N737" s="1" t="s">
        <v>889</v>
      </c>
    </row>
    <row r="738" spans="1:14" x14ac:dyDescent="0.2">
      <c r="A738" s="1" t="s">
        <v>53</v>
      </c>
      <c r="B738">
        <v>1</v>
      </c>
      <c r="C738" s="1" t="s">
        <v>1367</v>
      </c>
      <c r="D738" s="2">
        <v>45891</v>
      </c>
      <c r="E738" s="1" t="s">
        <v>779</v>
      </c>
      <c r="F738" s="1" t="s">
        <v>49</v>
      </c>
      <c r="G738" s="1" t="s">
        <v>1368</v>
      </c>
      <c r="H738" t="s">
        <v>76</v>
      </c>
      <c r="I738">
        <v>0</v>
      </c>
      <c r="J738">
        <v>100</v>
      </c>
      <c r="K738">
        <v>4</v>
      </c>
      <c r="L738">
        <v>100</v>
      </c>
      <c r="M738">
        <v>0.4</v>
      </c>
      <c r="N738" s="1" t="s">
        <v>879</v>
      </c>
    </row>
    <row r="739" spans="1:14" x14ac:dyDescent="0.2">
      <c r="A739" s="1" t="s">
        <v>53</v>
      </c>
      <c r="B739">
        <v>1</v>
      </c>
      <c r="C739" s="1" t="s">
        <v>813</v>
      </c>
      <c r="D739" s="2">
        <v>45891</v>
      </c>
      <c r="E739" s="1" t="s">
        <v>797</v>
      </c>
      <c r="F739" s="1" t="s">
        <v>49</v>
      </c>
      <c r="G739" s="1" t="s">
        <v>924</v>
      </c>
      <c r="H739">
        <v>5</v>
      </c>
      <c r="I739">
        <v>0</v>
      </c>
      <c r="J739">
        <v>500</v>
      </c>
      <c r="K739">
        <v>5</v>
      </c>
      <c r="L739">
        <v>125</v>
      </c>
      <c r="M739">
        <v>0.6</v>
      </c>
      <c r="N739" s="1" t="s">
        <v>879</v>
      </c>
    </row>
    <row r="740" spans="1:14" x14ac:dyDescent="0.2">
      <c r="A740" s="1" t="s">
        <v>53</v>
      </c>
      <c r="B740">
        <v>2</v>
      </c>
      <c r="C740" s="1" t="s">
        <v>1369</v>
      </c>
      <c r="D740" s="2">
        <v>45891</v>
      </c>
      <c r="E740" s="1" t="s">
        <v>863</v>
      </c>
      <c r="F740" s="1" t="s">
        <v>49</v>
      </c>
      <c r="G740" s="1" t="s">
        <v>1370</v>
      </c>
      <c r="H740">
        <v>5</v>
      </c>
      <c r="I740">
        <v>0</v>
      </c>
      <c r="J740">
        <v>150</v>
      </c>
      <c r="K740">
        <v>1</v>
      </c>
      <c r="L740">
        <v>25</v>
      </c>
      <c r="M740">
        <v>0.7</v>
      </c>
      <c r="N740" s="1" t="s">
        <v>865</v>
      </c>
    </row>
    <row r="741" spans="1:14" x14ac:dyDescent="0.2">
      <c r="A741" s="1" t="s">
        <v>53</v>
      </c>
      <c r="B741">
        <v>2</v>
      </c>
      <c r="C741" s="1" t="s">
        <v>1371</v>
      </c>
      <c r="D741" s="2">
        <v>45891</v>
      </c>
      <c r="E741" s="1" t="s">
        <v>863</v>
      </c>
      <c r="F741" s="1" t="s">
        <v>49</v>
      </c>
      <c r="G741" s="1" t="s">
        <v>1372</v>
      </c>
      <c r="H741">
        <v>5</v>
      </c>
      <c r="I741">
        <v>0</v>
      </c>
      <c r="J741">
        <v>100</v>
      </c>
      <c r="K741">
        <v>4</v>
      </c>
      <c r="L741">
        <v>100</v>
      </c>
      <c r="M741">
        <v>0.3</v>
      </c>
      <c r="N741" s="1" t="s">
        <v>865</v>
      </c>
    </row>
    <row r="742" spans="1:14" x14ac:dyDescent="0.2">
      <c r="A742" s="1" t="s">
        <v>53</v>
      </c>
      <c r="B742">
        <v>2</v>
      </c>
      <c r="C742" s="1" t="s">
        <v>1365</v>
      </c>
      <c r="D742" s="2">
        <v>45891</v>
      </c>
      <c r="E742" s="1" t="s">
        <v>863</v>
      </c>
      <c r="F742" s="1" t="s">
        <v>49</v>
      </c>
      <c r="G742" s="1" t="s">
        <v>1351</v>
      </c>
      <c r="H742">
        <v>5</v>
      </c>
      <c r="I742">
        <v>0</v>
      </c>
      <c r="J742">
        <v>200</v>
      </c>
      <c r="K742">
        <v>1</v>
      </c>
      <c r="L742">
        <v>25</v>
      </c>
      <c r="M742">
        <v>0.1</v>
      </c>
      <c r="N742" s="1" t="s">
        <v>865</v>
      </c>
    </row>
    <row r="743" spans="1:14" x14ac:dyDescent="0.2">
      <c r="A743" s="1" t="s">
        <v>46</v>
      </c>
      <c r="B743">
        <v>1</v>
      </c>
      <c r="C743" s="1" t="s">
        <v>813</v>
      </c>
      <c r="D743" s="2">
        <v>45892</v>
      </c>
      <c r="E743" s="1" t="s">
        <v>797</v>
      </c>
      <c r="F743" s="1" t="s">
        <v>49</v>
      </c>
      <c r="G743" s="1" t="s">
        <v>924</v>
      </c>
      <c r="H743">
        <v>5</v>
      </c>
      <c r="I743">
        <v>0</v>
      </c>
      <c r="J743">
        <v>500</v>
      </c>
      <c r="K743">
        <v>6</v>
      </c>
      <c r="L743">
        <v>150</v>
      </c>
      <c r="M743">
        <v>0.8</v>
      </c>
      <c r="N743" s="1" t="s">
        <v>879</v>
      </c>
    </row>
    <row r="744" spans="1:14" x14ac:dyDescent="0.2">
      <c r="A744" s="1" t="s">
        <v>46</v>
      </c>
      <c r="B744">
        <v>1</v>
      </c>
      <c r="C744" s="1" t="s">
        <v>2150</v>
      </c>
      <c r="D744" s="2">
        <v>45892</v>
      </c>
      <c r="E744" s="1" t="s">
        <v>863</v>
      </c>
      <c r="F744" s="1" t="s">
        <v>49</v>
      </c>
      <c r="G744" s="1" t="s">
        <v>2149</v>
      </c>
      <c r="H744">
        <v>5</v>
      </c>
      <c r="I744">
        <v>0</v>
      </c>
      <c r="J744">
        <v>125</v>
      </c>
      <c r="K744">
        <v>2</v>
      </c>
      <c r="L744">
        <v>50</v>
      </c>
      <c r="M744">
        <v>0.3</v>
      </c>
      <c r="N744" s="1" t="s">
        <v>879</v>
      </c>
    </row>
    <row r="745" spans="1:14" x14ac:dyDescent="0.2">
      <c r="A745" s="1" t="s">
        <v>46</v>
      </c>
      <c r="B745">
        <v>2</v>
      </c>
      <c r="C745" s="1" t="s">
        <v>1369</v>
      </c>
      <c r="D745" s="2">
        <v>45892</v>
      </c>
      <c r="E745" s="1" t="s">
        <v>863</v>
      </c>
      <c r="F745" s="1" t="s">
        <v>49</v>
      </c>
      <c r="G745" s="1" t="s">
        <v>1370</v>
      </c>
      <c r="H745">
        <v>5</v>
      </c>
      <c r="I745">
        <v>0</v>
      </c>
      <c r="J745">
        <v>150</v>
      </c>
      <c r="K745">
        <v>5</v>
      </c>
      <c r="L745">
        <v>118.2</v>
      </c>
      <c r="M745">
        <v>0.4</v>
      </c>
      <c r="N745" s="1" t="s">
        <v>889</v>
      </c>
    </row>
    <row r="746" spans="1:14" x14ac:dyDescent="0.2">
      <c r="A746" s="1" t="s">
        <v>46</v>
      </c>
      <c r="B746">
        <v>2</v>
      </c>
      <c r="C746" s="1" t="s">
        <v>2151</v>
      </c>
      <c r="D746" s="2">
        <v>45892</v>
      </c>
      <c r="E746" s="1" t="s">
        <v>863</v>
      </c>
      <c r="F746" s="1" t="s">
        <v>49</v>
      </c>
      <c r="G746" s="1" t="s">
        <v>2104</v>
      </c>
      <c r="H746">
        <v>5</v>
      </c>
      <c r="I746">
        <v>0</v>
      </c>
      <c r="J746">
        <v>175</v>
      </c>
      <c r="K746">
        <v>2</v>
      </c>
      <c r="L746">
        <v>50</v>
      </c>
      <c r="M746">
        <v>0.2</v>
      </c>
      <c r="N746" s="1" t="s">
        <v>889</v>
      </c>
    </row>
    <row r="747" spans="1:14" x14ac:dyDescent="0.2">
      <c r="A747" s="1" t="s">
        <v>53</v>
      </c>
      <c r="B747">
        <v>1</v>
      </c>
      <c r="C747" s="1" t="s">
        <v>2150</v>
      </c>
      <c r="D747" s="2">
        <v>45892</v>
      </c>
      <c r="E747" s="1" t="s">
        <v>863</v>
      </c>
      <c r="F747" s="1" t="s">
        <v>49</v>
      </c>
      <c r="G747" s="1" t="s">
        <v>2149</v>
      </c>
      <c r="H747">
        <v>5</v>
      </c>
      <c r="I747">
        <v>0</v>
      </c>
      <c r="J747">
        <v>125</v>
      </c>
      <c r="K747">
        <v>3</v>
      </c>
      <c r="L747">
        <v>80</v>
      </c>
      <c r="M747">
        <v>0.5</v>
      </c>
      <c r="N747" s="1" t="s">
        <v>865</v>
      </c>
    </row>
    <row r="748" spans="1:14" x14ac:dyDescent="0.2">
      <c r="A748" s="1" t="s">
        <v>53</v>
      </c>
      <c r="B748">
        <v>1</v>
      </c>
      <c r="C748" s="1" t="s">
        <v>835</v>
      </c>
      <c r="D748" s="2">
        <v>45892</v>
      </c>
      <c r="E748" s="1" t="s">
        <v>611</v>
      </c>
      <c r="F748" s="1" t="s">
        <v>49</v>
      </c>
      <c r="G748" s="1" t="s">
        <v>1338</v>
      </c>
      <c r="H748">
        <v>15</v>
      </c>
      <c r="I748">
        <v>0</v>
      </c>
      <c r="J748">
        <v>900</v>
      </c>
      <c r="K748">
        <v>4</v>
      </c>
      <c r="L748">
        <v>120</v>
      </c>
      <c r="M748">
        <v>0.7</v>
      </c>
      <c r="N748" s="1" t="s">
        <v>865</v>
      </c>
    </row>
    <row r="749" spans="1:14" x14ac:dyDescent="0.2">
      <c r="A749" s="1" t="s">
        <v>53</v>
      </c>
      <c r="B749">
        <v>2</v>
      </c>
      <c r="C749" s="1" t="s">
        <v>2151</v>
      </c>
      <c r="D749" s="2">
        <v>45892</v>
      </c>
      <c r="E749" s="1" t="s">
        <v>863</v>
      </c>
      <c r="F749" s="1" t="s">
        <v>49</v>
      </c>
      <c r="G749" s="1" t="s">
        <v>2104</v>
      </c>
      <c r="H749">
        <v>5</v>
      </c>
      <c r="I749">
        <v>0</v>
      </c>
      <c r="J749">
        <v>175</v>
      </c>
      <c r="K749">
        <v>5</v>
      </c>
      <c r="L749">
        <v>125</v>
      </c>
      <c r="M749">
        <v>1</v>
      </c>
      <c r="N749" s="1" t="s">
        <v>889</v>
      </c>
    </row>
    <row r="750" spans="1:14" x14ac:dyDescent="0.2">
      <c r="A750" s="1" t="s">
        <v>53</v>
      </c>
      <c r="B750">
        <v>2</v>
      </c>
      <c r="C750" s="1" t="s">
        <v>835</v>
      </c>
      <c r="D750" s="2">
        <v>45892</v>
      </c>
      <c r="E750" s="1" t="s">
        <v>611</v>
      </c>
      <c r="F750" s="1" t="s">
        <v>49</v>
      </c>
      <c r="G750" s="1" t="s">
        <v>1338</v>
      </c>
      <c r="H750">
        <v>15</v>
      </c>
      <c r="I750">
        <v>0</v>
      </c>
      <c r="J750">
        <v>900</v>
      </c>
      <c r="K750">
        <v>1</v>
      </c>
      <c r="L750">
        <v>30</v>
      </c>
      <c r="M750">
        <v>0.2</v>
      </c>
      <c r="N750" s="1" t="s">
        <v>889</v>
      </c>
    </row>
    <row r="751" spans="1:14" x14ac:dyDescent="0.2">
      <c r="A751" s="1" t="s">
        <v>46</v>
      </c>
      <c r="B751">
        <v>1</v>
      </c>
      <c r="C751" s="1" t="s">
        <v>835</v>
      </c>
      <c r="D751" s="2">
        <v>45893</v>
      </c>
      <c r="E751" s="1" t="s">
        <v>611</v>
      </c>
      <c r="F751" s="1" t="s">
        <v>49</v>
      </c>
      <c r="G751" s="1" t="s">
        <v>1338</v>
      </c>
      <c r="H751">
        <v>15</v>
      </c>
      <c r="I751">
        <v>0</v>
      </c>
      <c r="J751">
        <v>900</v>
      </c>
      <c r="K751">
        <v>5</v>
      </c>
      <c r="L751">
        <v>150</v>
      </c>
      <c r="M751">
        <v>0.8</v>
      </c>
      <c r="N751" s="1" t="s">
        <v>865</v>
      </c>
    </row>
    <row r="752" spans="1:14" x14ac:dyDescent="0.2">
      <c r="A752" s="1" t="s">
        <v>46</v>
      </c>
      <c r="B752">
        <v>2</v>
      </c>
      <c r="C752" s="1" t="s">
        <v>835</v>
      </c>
      <c r="D752" s="2">
        <v>45893</v>
      </c>
      <c r="E752" s="1" t="s">
        <v>611</v>
      </c>
      <c r="F752" s="1" t="s">
        <v>49</v>
      </c>
      <c r="G752" s="1" t="s">
        <v>1338</v>
      </c>
      <c r="H752">
        <v>15</v>
      </c>
      <c r="I752">
        <v>0</v>
      </c>
      <c r="J752">
        <v>900</v>
      </c>
      <c r="K752">
        <v>4</v>
      </c>
      <c r="L752">
        <v>120</v>
      </c>
      <c r="M752">
        <v>0.7</v>
      </c>
      <c r="N752" s="1" t="s">
        <v>889</v>
      </c>
    </row>
    <row r="753" spans="1:14" x14ac:dyDescent="0.2">
      <c r="A753" s="1" t="s">
        <v>53</v>
      </c>
      <c r="B753">
        <v>1</v>
      </c>
      <c r="C753" s="1" t="s">
        <v>835</v>
      </c>
      <c r="D753" s="2">
        <v>45893</v>
      </c>
      <c r="E753" s="1" t="s">
        <v>611</v>
      </c>
      <c r="F753" s="1" t="s">
        <v>49</v>
      </c>
      <c r="G753" s="1" t="s">
        <v>1338</v>
      </c>
      <c r="H753">
        <v>15</v>
      </c>
      <c r="I753">
        <v>0</v>
      </c>
      <c r="J753">
        <v>900</v>
      </c>
      <c r="K753">
        <v>6</v>
      </c>
      <c r="L753">
        <v>180</v>
      </c>
      <c r="M753">
        <v>0.9</v>
      </c>
      <c r="N753" s="1" t="s">
        <v>865</v>
      </c>
    </row>
    <row r="754" spans="1:14" x14ac:dyDescent="0.2">
      <c r="A754" s="1" t="s">
        <v>53</v>
      </c>
      <c r="B754">
        <v>2</v>
      </c>
      <c r="C754" s="1" t="s">
        <v>835</v>
      </c>
      <c r="D754" s="2">
        <v>45893</v>
      </c>
      <c r="E754" s="1" t="s">
        <v>611</v>
      </c>
      <c r="F754" s="1" t="s">
        <v>49</v>
      </c>
      <c r="G754" s="1" t="s">
        <v>1338</v>
      </c>
      <c r="H754">
        <v>15</v>
      </c>
      <c r="I754">
        <v>0</v>
      </c>
      <c r="J754">
        <v>900</v>
      </c>
      <c r="K754">
        <v>6</v>
      </c>
      <c r="L754">
        <v>180</v>
      </c>
      <c r="M754">
        <v>0.6</v>
      </c>
      <c r="N754" s="1" t="s">
        <v>889</v>
      </c>
    </row>
    <row r="755" spans="1:14" x14ac:dyDescent="0.2">
      <c r="A755" s="1" t="s">
        <v>46</v>
      </c>
      <c r="B755">
        <v>1</v>
      </c>
      <c r="C755" s="1" t="s">
        <v>835</v>
      </c>
      <c r="D755" s="2">
        <v>45894</v>
      </c>
      <c r="E755" s="1" t="s">
        <v>611</v>
      </c>
      <c r="F755" s="1" t="s">
        <v>49</v>
      </c>
      <c r="G755" s="1" t="s">
        <v>1338</v>
      </c>
      <c r="H755">
        <v>15</v>
      </c>
      <c r="I755">
        <v>0</v>
      </c>
      <c r="J755">
        <v>900</v>
      </c>
      <c r="K755">
        <v>4</v>
      </c>
      <c r="L755">
        <v>107.2</v>
      </c>
      <c r="M755">
        <v>0.5</v>
      </c>
      <c r="N755" s="1" t="s">
        <v>889</v>
      </c>
    </row>
    <row r="756" spans="1:14" x14ac:dyDescent="0.2">
      <c r="A756" s="1" t="s">
        <v>46</v>
      </c>
      <c r="B756">
        <v>1</v>
      </c>
      <c r="C756" s="1" t="s">
        <v>2171</v>
      </c>
      <c r="D756" s="2">
        <v>45894</v>
      </c>
      <c r="E756" s="1" t="s">
        <v>824</v>
      </c>
      <c r="F756" s="1" t="s">
        <v>49</v>
      </c>
      <c r="G756" s="1" t="s">
        <v>2172</v>
      </c>
      <c r="H756">
        <v>5</v>
      </c>
      <c r="I756">
        <v>0</v>
      </c>
      <c r="J756">
        <v>375</v>
      </c>
      <c r="K756">
        <v>2</v>
      </c>
      <c r="L756">
        <v>50</v>
      </c>
      <c r="M756">
        <v>0.2</v>
      </c>
      <c r="N756" s="1" t="s">
        <v>889</v>
      </c>
    </row>
    <row r="757" spans="1:14" x14ac:dyDescent="0.2">
      <c r="A757" s="1" t="s">
        <v>53</v>
      </c>
      <c r="B757">
        <v>1</v>
      </c>
      <c r="C757" s="1" t="s">
        <v>1360</v>
      </c>
      <c r="D757" s="2">
        <v>45894</v>
      </c>
      <c r="E757" s="1" t="s">
        <v>863</v>
      </c>
      <c r="F757" s="1" t="s">
        <v>49</v>
      </c>
      <c r="G757" s="1" t="s">
        <v>867</v>
      </c>
      <c r="H757">
        <v>5</v>
      </c>
      <c r="I757">
        <v>0</v>
      </c>
      <c r="J757">
        <v>250</v>
      </c>
      <c r="K757">
        <v>5</v>
      </c>
      <c r="L757">
        <v>125</v>
      </c>
      <c r="M757">
        <v>0.6</v>
      </c>
      <c r="N757" s="1" t="s">
        <v>865</v>
      </c>
    </row>
    <row r="758" spans="1:14" x14ac:dyDescent="0.2">
      <c r="A758" s="1" t="s">
        <v>53</v>
      </c>
      <c r="B758">
        <v>1</v>
      </c>
      <c r="C758" s="1" t="s">
        <v>2180</v>
      </c>
      <c r="D758" s="2">
        <v>45894</v>
      </c>
      <c r="E758" s="1" t="s">
        <v>2178</v>
      </c>
      <c r="F758" s="1" t="s">
        <v>49</v>
      </c>
      <c r="G758" s="1" t="s">
        <v>1379</v>
      </c>
      <c r="H758" t="s">
        <v>93</v>
      </c>
      <c r="I758">
        <v>0</v>
      </c>
      <c r="J758">
        <v>100</v>
      </c>
      <c r="K758">
        <v>4</v>
      </c>
      <c r="L758">
        <v>101.65</v>
      </c>
      <c r="M758">
        <v>1.1000000000000001</v>
      </c>
      <c r="N758" s="1" t="s">
        <v>865</v>
      </c>
    </row>
    <row r="759" spans="1:14" x14ac:dyDescent="0.2">
      <c r="A759" s="1" t="s">
        <v>53</v>
      </c>
      <c r="B759">
        <v>2</v>
      </c>
      <c r="C759" s="1" t="s">
        <v>2171</v>
      </c>
      <c r="D759" s="2">
        <v>45894</v>
      </c>
      <c r="E759" s="1" t="s">
        <v>824</v>
      </c>
      <c r="F759" s="1" t="s">
        <v>49</v>
      </c>
      <c r="G759" s="1" t="s">
        <v>2172</v>
      </c>
      <c r="H759">
        <v>5</v>
      </c>
      <c r="I759">
        <v>0</v>
      </c>
      <c r="J759">
        <v>375</v>
      </c>
      <c r="K759">
        <v>6</v>
      </c>
      <c r="L759">
        <v>150</v>
      </c>
      <c r="M759">
        <v>0.5</v>
      </c>
      <c r="N759" s="1" t="s">
        <v>889</v>
      </c>
    </row>
    <row r="760" spans="1:14" x14ac:dyDescent="0.2">
      <c r="A760" s="1" t="s">
        <v>46</v>
      </c>
      <c r="B760">
        <v>1</v>
      </c>
      <c r="C760" s="1" t="s">
        <v>842</v>
      </c>
      <c r="D760" s="2">
        <v>45895</v>
      </c>
      <c r="E760" s="1" t="s">
        <v>824</v>
      </c>
      <c r="F760" s="1" t="s">
        <v>49</v>
      </c>
      <c r="G760" s="1" t="s">
        <v>2173</v>
      </c>
      <c r="H760">
        <v>7</v>
      </c>
      <c r="I760">
        <v>0</v>
      </c>
      <c r="J760">
        <v>200</v>
      </c>
      <c r="K760">
        <v>9</v>
      </c>
      <c r="L760">
        <v>211</v>
      </c>
      <c r="M760">
        <v>0.4</v>
      </c>
      <c r="N760" s="1" t="s">
        <v>956</v>
      </c>
    </row>
    <row r="761" spans="1:14" x14ac:dyDescent="0.2">
      <c r="A761" s="1" t="s">
        <v>46</v>
      </c>
      <c r="B761">
        <v>2</v>
      </c>
      <c r="C761" s="1" t="s">
        <v>2171</v>
      </c>
      <c r="D761" s="2">
        <v>45895</v>
      </c>
      <c r="E761" s="1" t="s">
        <v>824</v>
      </c>
      <c r="F761" s="1" t="s">
        <v>49</v>
      </c>
      <c r="G761" s="1" t="s">
        <v>2172</v>
      </c>
      <c r="H761">
        <v>5</v>
      </c>
      <c r="I761">
        <v>0</v>
      </c>
      <c r="J761">
        <v>375</v>
      </c>
      <c r="K761">
        <v>7</v>
      </c>
      <c r="L761">
        <v>175</v>
      </c>
      <c r="M761">
        <v>0.5</v>
      </c>
      <c r="N761" s="1" t="s">
        <v>889</v>
      </c>
    </row>
    <row r="762" spans="1:14" x14ac:dyDescent="0.2">
      <c r="A762" s="1" t="s">
        <v>53</v>
      </c>
      <c r="B762">
        <v>1</v>
      </c>
      <c r="C762" s="1" t="s">
        <v>2174</v>
      </c>
      <c r="D762" s="2">
        <v>45895</v>
      </c>
      <c r="E762" s="1" t="s">
        <v>824</v>
      </c>
      <c r="F762" s="1" t="s">
        <v>49</v>
      </c>
      <c r="G762" s="1" t="s">
        <v>2175</v>
      </c>
      <c r="H762">
        <v>7</v>
      </c>
      <c r="I762">
        <v>0</v>
      </c>
      <c r="J762">
        <v>200</v>
      </c>
      <c r="K762">
        <v>6</v>
      </c>
      <c r="L762">
        <v>150</v>
      </c>
      <c r="M762">
        <v>0.2</v>
      </c>
      <c r="N762" s="1" t="s">
        <v>956</v>
      </c>
    </row>
    <row r="763" spans="1:14" x14ac:dyDescent="0.2">
      <c r="A763" s="1" t="s">
        <v>53</v>
      </c>
      <c r="B763">
        <v>2</v>
      </c>
      <c r="C763" s="1" t="s">
        <v>848</v>
      </c>
      <c r="D763" s="2">
        <v>45895</v>
      </c>
      <c r="E763" s="1" t="s">
        <v>620</v>
      </c>
      <c r="F763" s="1" t="s">
        <v>49</v>
      </c>
      <c r="G763" s="1" t="s">
        <v>2176</v>
      </c>
      <c r="H763" t="s">
        <v>79</v>
      </c>
      <c r="I763">
        <v>0</v>
      </c>
      <c r="J763">
        <v>150</v>
      </c>
      <c r="K763">
        <v>6</v>
      </c>
      <c r="L763">
        <v>158.1</v>
      </c>
      <c r="M763">
        <v>0.1</v>
      </c>
      <c r="N763" s="1" t="s">
        <v>865</v>
      </c>
    </row>
    <row r="764" spans="1:14" x14ac:dyDescent="0.2">
      <c r="A764" s="1" t="s">
        <v>53</v>
      </c>
      <c r="B764">
        <v>2</v>
      </c>
      <c r="C764" s="1" t="s">
        <v>2177</v>
      </c>
      <c r="D764" s="2">
        <v>45895</v>
      </c>
      <c r="E764" s="1" t="s">
        <v>2178</v>
      </c>
      <c r="F764" s="1" t="s">
        <v>49</v>
      </c>
      <c r="G764" s="1" t="s">
        <v>2179</v>
      </c>
      <c r="H764" t="s">
        <v>93</v>
      </c>
      <c r="I764">
        <v>0</v>
      </c>
      <c r="J764">
        <v>100</v>
      </c>
      <c r="K764">
        <v>4</v>
      </c>
      <c r="L764">
        <v>100</v>
      </c>
      <c r="M764">
        <v>0.4</v>
      </c>
      <c r="N764" s="1" t="s">
        <v>865</v>
      </c>
    </row>
    <row r="765" spans="1:14" x14ac:dyDescent="0.2">
      <c r="A765" s="1" t="s">
        <v>46</v>
      </c>
      <c r="B765">
        <v>1</v>
      </c>
      <c r="C765" s="1" t="s">
        <v>2174</v>
      </c>
      <c r="D765" s="2">
        <v>45896</v>
      </c>
      <c r="E765" s="1" t="s">
        <v>824</v>
      </c>
      <c r="F765" s="1" t="s">
        <v>49</v>
      </c>
      <c r="G765" s="1" t="s">
        <v>2175</v>
      </c>
      <c r="H765">
        <v>7</v>
      </c>
      <c r="I765">
        <v>0</v>
      </c>
      <c r="J765">
        <v>200</v>
      </c>
      <c r="K765">
        <v>3</v>
      </c>
      <c r="L765">
        <v>59.5</v>
      </c>
      <c r="M765">
        <v>0.1</v>
      </c>
      <c r="N765" s="1" t="s">
        <v>956</v>
      </c>
    </row>
    <row r="766" spans="1:14" x14ac:dyDescent="0.2">
      <c r="A766" s="1" t="s">
        <v>46</v>
      </c>
      <c r="B766">
        <v>1</v>
      </c>
      <c r="C766" s="1" t="s">
        <v>2205</v>
      </c>
      <c r="D766" s="2">
        <v>45896</v>
      </c>
      <c r="E766" s="1" t="s">
        <v>2163</v>
      </c>
      <c r="F766" s="1" t="s">
        <v>49</v>
      </c>
      <c r="G766" s="1" t="s">
        <v>2206</v>
      </c>
      <c r="H766" t="s">
        <v>64</v>
      </c>
      <c r="I766">
        <v>0</v>
      </c>
      <c r="J766">
        <v>50</v>
      </c>
      <c r="K766">
        <v>2</v>
      </c>
      <c r="L766">
        <v>50</v>
      </c>
      <c r="M766">
        <v>0.1</v>
      </c>
      <c r="N766" s="1" t="s">
        <v>956</v>
      </c>
    </row>
    <row r="767" spans="1:14" x14ac:dyDescent="0.2">
      <c r="A767" s="1" t="s">
        <v>46</v>
      </c>
      <c r="B767">
        <v>1</v>
      </c>
      <c r="C767" s="1" t="s">
        <v>2164</v>
      </c>
      <c r="D767" s="2">
        <v>45896</v>
      </c>
      <c r="E767" s="1" t="s">
        <v>1263</v>
      </c>
      <c r="F767" s="1" t="s">
        <v>49</v>
      </c>
      <c r="G767" s="1" t="s">
        <v>2207</v>
      </c>
      <c r="H767" t="s">
        <v>93</v>
      </c>
      <c r="I767">
        <v>0</v>
      </c>
      <c r="J767">
        <v>100</v>
      </c>
      <c r="K767">
        <v>1</v>
      </c>
      <c r="L767">
        <v>25</v>
      </c>
      <c r="M767">
        <v>0.2</v>
      </c>
      <c r="N767" s="1" t="s">
        <v>956</v>
      </c>
    </row>
    <row r="768" spans="1:14" x14ac:dyDescent="0.2">
      <c r="A768" s="1" t="s">
        <v>46</v>
      </c>
      <c r="B768">
        <v>2</v>
      </c>
      <c r="C768" s="1" t="s">
        <v>2208</v>
      </c>
      <c r="D768" s="2">
        <v>45896</v>
      </c>
      <c r="E768" s="1" t="s">
        <v>2209</v>
      </c>
      <c r="F768" s="1" t="s">
        <v>49</v>
      </c>
      <c r="G768" s="1" t="s">
        <v>924</v>
      </c>
      <c r="H768">
        <v>5</v>
      </c>
      <c r="I768">
        <v>0</v>
      </c>
      <c r="J768">
        <v>100</v>
      </c>
      <c r="K768">
        <v>4</v>
      </c>
      <c r="L768">
        <v>100</v>
      </c>
      <c r="M768">
        <v>0.2</v>
      </c>
      <c r="N768" s="1" t="s">
        <v>889</v>
      </c>
    </row>
    <row r="769" spans="1:14" x14ac:dyDescent="0.2">
      <c r="A769" s="1" t="s">
        <v>46</v>
      </c>
      <c r="B769">
        <v>2</v>
      </c>
      <c r="C769" s="1" t="s">
        <v>2210</v>
      </c>
      <c r="D769" s="2">
        <v>45896</v>
      </c>
      <c r="E769" s="1" t="s">
        <v>779</v>
      </c>
      <c r="F769" s="1" t="s">
        <v>49</v>
      </c>
      <c r="G769" s="1" t="s">
        <v>914</v>
      </c>
      <c r="H769" t="s">
        <v>76</v>
      </c>
      <c r="I769">
        <v>0</v>
      </c>
      <c r="J769">
        <v>2000</v>
      </c>
      <c r="K769">
        <v>8</v>
      </c>
      <c r="L769">
        <v>200</v>
      </c>
      <c r="M769">
        <v>0.6</v>
      </c>
      <c r="N769" s="1" t="s">
        <v>889</v>
      </c>
    </row>
    <row r="770" spans="1:14" x14ac:dyDescent="0.2">
      <c r="A770" s="1" t="s">
        <v>53</v>
      </c>
      <c r="B770">
        <v>1</v>
      </c>
      <c r="C770" s="1" t="s">
        <v>2164</v>
      </c>
      <c r="D770" s="2">
        <v>45896</v>
      </c>
      <c r="E770" s="1" t="s">
        <v>1263</v>
      </c>
      <c r="F770" s="1" t="s">
        <v>49</v>
      </c>
      <c r="G770" s="1" t="s">
        <v>2207</v>
      </c>
      <c r="H770" t="s">
        <v>93</v>
      </c>
      <c r="I770">
        <v>0</v>
      </c>
      <c r="J770">
        <v>100</v>
      </c>
      <c r="K770">
        <v>3</v>
      </c>
      <c r="L770">
        <v>79</v>
      </c>
      <c r="M770">
        <v>0.9</v>
      </c>
      <c r="N770" s="1" t="s">
        <v>879</v>
      </c>
    </row>
    <row r="771" spans="1:14" x14ac:dyDescent="0.2">
      <c r="A771" s="1" t="s">
        <v>53</v>
      </c>
      <c r="B771">
        <v>1</v>
      </c>
      <c r="C771" s="1" t="s">
        <v>2210</v>
      </c>
      <c r="D771" s="2">
        <v>45896</v>
      </c>
      <c r="E771" s="1" t="s">
        <v>779</v>
      </c>
      <c r="F771" s="1" t="s">
        <v>49</v>
      </c>
      <c r="G771" s="1" t="s">
        <v>914</v>
      </c>
      <c r="H771" t="s">
        <v>76</v>
      </c>
      <c r="I771">
        <v>0</v>
      </c>
      <c r="J771">
        <v>2000</v>
      </c>
      <c r="K771">
        <v>2</v>
      </c>
      <c r="L771">
        <v>50</v>
      </c>
      <c r="M771">
        <v>0.2</v>
      </c>
      <c r="N771" s="1" t="s">
        <v>879</v>
      </c>
    </row>
    <row r="772" spans="1:14" x14ac:dyDescent="0.2">
      <c r="A772" s="1" t="s">
        <v>53</v>
      </c>
      <c r="B772">
        <v>2</v>
      </c>
      <c r="C772" s="1" t="s">
        <v>2210</v>
      </c>
      <c r="D772" s="2">
        <v>45896</v>
      </c>
      <c r="E772" s="1" t="s">
        <v>779</v>
      </c>
      <c r="F772" s="1" t="s">
        <v>49</v>
      </c>
      <c r="G772" s="1" t="s">
        <v>914</v>
      </c>
      <c r="H772" t="s">
        <v>76</v>
      </c>
      <c r="I772">
        <v>0</v>
      </c>
      <c r="J772">
        <v>2000</v>
      </c>
      <c r="K772">
        <v>12</v>
      </c>
      <c r="L772">
        <v>300</v>
      </c>
      <c r="M772">
        <v>1.1000000000000001</v>
      </c>
      <c r="N772" s="1" t="s">
        <v>865</v>
      </c>
    </row>
    <row r="773" spans="1:14" x14ac:dyDescent="0.2">
      <c r="A773" s="1" t="s">
        <v>46</v>
      </c>
      <c r="B773">
        <v>1</v>
      </c>
      <c r="C773" s="1" t="s">
        <v>792</v>
      </c>
      <c r="D773" s="2">
        <v>45897</v>
      </c>
      <c r="E773" s="1" t="s">
        <v>779</v>
      </c>
      <c r="F773" s="1" t="s">
        <v>49</v>
      </c>
      <c r="G773" s="1" t="s">
        <v>1026</v>
      </c>
      <c r="H773" t="s">
        <v>76</v>
      </c>
      <c r="I773">
        <v>0</v>
      </c>
      <c r="J773">
        <v>5000</v>
      </c>
      <c r="K773">
        <v>12</v>
      </c>
      <c r="L773">
        <v>300</v>
      </c>
      <c r="M773">
        <v>0.3</v>
      </c>
      <c r="N773" s="1" t="s">
        <v>956</v>
      </c>
    </row>
    <row r="774" spans="1:14" x14ac:dyDescent="0.2">
      <c r="A774" s="1" t="s">
        <v>46</v>
      </c>
      <c r="B774">
        <v>2</v>
      </c>
      <c r="C774" s="1" t="s">
        <v>2210</v>
      </c>
      <c r="D774" s="2">
        <v>45897</v>
      </c>
      <c r="E774" s="1" t="s">
        <v>779</v>
      </c>
      <c r="F774" s="1" t="s">
        <v>49</v>
      </c>
      <c r="G774" s="1" t="s">
        <v>914</v>
      </c>
      <c r="H774" t="s">
        <v>76</v>
      </c>
      <c r="I774">
        <v>0</v>
      </c>
      <c r="J774">
        <v>2000</v>
      </c>
      <c r="K774">
        <v>12</v>
      </c>
      <c r="L774">
        <v>300</v>
      </c>
      <c r="M774">
        <v>0.6</v>
      </c>
      <c r="N774" s="1" t="s">
        <v>956</v>
      </c>
    </row>
    <row r="775" spans="1:14" x14ac:dyDescent="0.2">
      <c r="A775" s="1" t="s">
        <v>53</v>
      </c>
      <c r="B775">
        <v>1</v>
      </c>
      <c r="C775" s="1" t="s">
        <v>2211</v>
      </c>
      <c r="D775" s="2">
        <v>45897</v>
      </c>
      <c r="E775" s="1" t="s">
        <v>2163</v>
      </c>
      <c r="F775" s="1" t="s">
        <v>49</v>
      </c>
      <c r="G775" s="1" t="s">
        <v>2212</v>
      </c>
      <c r="H775" t="s">
        <v>64</v>
      </c>
      <c r="I775">
        <v>0</v>
      </c>
      <c r="J775">
        <v>50</v>
      </c>
      <c r="K775">
        <v>2</v>
      </c>
      <c r="L775">
        <v>50</v>
      </c>
      <c r="M775">
        <v>0.4</v>
      </c>
      <c r="N775" s="1" t="s">
        <v>879</v>
      </c>
    </row>
    <row r="776" spans="1:14" x14ac:dyDescent="0.2">
      <c r="A776" s="1" t="s">
        <v>53</v>
      </c>
      <c r="B776">
        <v>1</v>
      </c>
      <c r="C776" s="1" t="s">
        <v>792</v>
      </c>
      <c r="D776" s="2">
        <v>45897</v>
      </c>
      <c r="E776" s="1" t="s">
        <v>779</v>
      </c>
      <c r="F776" s="1" t="s">
        <v>49</v>
      </c>
      <c r="G776" s="1" t="s">
        <v>1026</v>
      </c>
      <c r="H776" t="s">
        <v>76</v>
      </c>
      <c r="I776">
        <v>0</v>
      </c>
      <c r="J776">
        <v>5000</v>
      </c>
      <c r="K776">
        <v>10</v>
      </c>
      <c r="L776">
        <v>250</v>
      </c>
      <c r="M776">
        <v>0.5</v>
      </c>
      <c r="N776" s="1" t="s">
        <v>879</v>
      </c>
    </row>
    <row r="777" spans="1:14" x14ac:dyDescent="0.2">
      <c r="A777" s="1" t="s">
        <v>53</v>
      </c>
      <c r="B777">
        <v>2</v>
      </c>
      <c r="C777" s="1" t="s">
        <v>2210</v>
      </c>
      <c r="D777" s="2">
        <v>45897</v>
      </c>
      <c r="E777" s="1" t="s">
        <v>779</v>
      </c>
      <c r="F777" s="1" t="s">
        <v>49</v>
      </c>
      <c r="G777" s="1" t="s">
        <v>914</v>
      </c>
      <c r="H777" t="s">
        <v>76</v>
      </c>
      <c r="I777">
        <v>0</v>
      </c>
      <c r="J777">
        <v>2000</v>
      </c>
      <c r="K777">
        <v>13</v>
      </c>
      <c r="L777">
        <v>325</v>
      </c>
      <c r="M777">
        <v>0.2</v>
      </c>
      <c r="N777" s="1" t="s">
        <v>865</v>
      </c>
    </row>
    <row r="778" spans="1:14" x14ac:dyDescent="0.2">
      <c r="A778" s="1" t="s">
        <v>46</v>
      </c>
      <c r="B778">
        <v>1</v>
      </c>
      <c r="C778" s="1" t="s">
        <v>2253</v>
      </c>
      <c r="D778" s="2">
        <v>45898</v>
      </c>
      <c r="E778" s="1" t="s">
        <v>779</v>
      </c>
      <c r="F778" s="1" t="s">
        <v>49</v>
      </c>
      <c r="G778" s="1" t="s">
        <v>1351</v>
      </c>
      <c r="H778" t="s">
        <v>76</v>
      </c>
      <c r="I778">
        <v>0</v>
      </c>
      <c r="J778">
        <v>3000</v>
      </c>
      <c r="K778">
        <v>6</v>
      </c>
      <c r="L778">
        <v>210</v>
      </c>
      <c r="M778">
        <v>0.3</v>
      </c>
      <c r="N778" s="1" t="s">
        <v>956</v>
      </c>
    </row>
    <row r="779" spans="1:14" x14ac:dyDescent="0.2">
      <c r="A779" s="1" t="s">
        <v>46</v>
      </c>
      <c r="B779">
        <v>2</v>
      </c>
      <c r="C779" s="1" t="s">
        <v>2210</v>
      </c>
      <c r="D779" s="2">
        <v>45898</v>
      </c>
      <c r="E779" s="1" t="s">
        <v>779</v>
      </c>
      <c r="F779" s="1" t="s">
        <v>49</v>
      </c>
      <c r="G779" s="1" t="s">
        <v>914</v>
      </c>
      <c r="H779" t="s">
        <v>76</v>
      </c>
      <c r="I779">
        <v>0</v>
      </c>
      <c r="J779">
        <v>2000</v>
      </c>
      <c r="K779">
        <v>12</v>
      </c>
      <c r="L779">
        <v>300</v>
      </c>
      <c r="M779">
        <v>0.5</v>
      </c>
      <c r="N779" s="1" t="s">
        <v>889</v>
      </c>
    </row>
    <row r="780" spans="1:14" x14ac:dyDescent="0.2">
      <c r="A780" s="1" t="s">
        <v>53</v>
      </c>
      <c r="B780">
        <v>1</v>
      </c>
      <c r="C780" s="1" t="s">
        <v>2253</v>
      </c>
      <c r="D780" s="2">
        <v>45898</v>
      </c>
      <c r="E780" s="1" t="s">
        <v>779</v>
      </c>
      <c r="F780" s="1" t="s">
        <v>49</v>
      </c>
      <c r="G780" s="1" t="s">
        <v>1351</v>
      </c>
      <c r="H780" t="s">
        <v>76</v>
      </c>
      <c r="I780">
        <v>0</v>
      </c>
      <c r="J780">
        <v>3000</v>
      </c>
      <c r="K780">
        <v>7</v>
      </c>
      <c r="L780">
        <v>245</v>
      </c>
      <c r="M780">
        <v>0.4</v>
      </c>
      <c r="N780" s="1" t="s">
        <v>879</v>
      </c>
    </row>
    <row r="781" spans="1:14" x14ac:dyDescent="0.2">
      <c r="A781" s="1" t="s">
        <v>53</v>
      </c>
      <c r="B781">
        <v>2</v>
      </c>
      <c r="C781" s="1" t="s">
        <v>2253</v>
      </c>
      <c r="D781" s="2">
        <v>45898</v>
      </c>
      <c r="E781" s="1" t="s">
        <v>779</v>
      </c>
      <c r="F781" s="1" t="s">
        <v>49</v>
      </c>
      <c r="G781" s="1" t="s">
        <v>1351</v>
      </c>
      <c r="H781" t="s">
        <v>76</v>
      </c>
      <c r="I781">
        <v>0</v>
      </c>
      <c r="J781">
        <v>3000</v>
      </c>
      <c r="K781">
        <v>7</v>
      </c>
      <c r="L781">
        <v>245</v>
      </c>
      <c r="M781">
        <v>0.5</v>
      </c>
      <c r="N781" s="1" t="s">
        <v>865</v>
      </c>
    </row>
    <row r="782" spans="1:14" x14ac:dyDescent="0.2">
      <c r="A782" s="1" t="s">
        <v>46</v>
      </c>
      <c r="B782">
        <v>1</v>
      </c>
      <c r="C782" s="1" t="s">
        <v>2253</v>
      </c>
      <c r="D782" s="2">
        <v>45899</v>
      </c>
      <c r="E782" s="1" t="s">
        <v>779</v>
      </c>
      <c r="F782" s="1" t="s">
        <v>49</v>
      </c>
      <c r="G782" s="1" t="s">
        <v>1351</v>
      </c>
      <c r="H782" t="s">
        <v>76</v>
      </c>
      <c r="I782">
        <v>12</v>
      </c>
      <c r="J782">
        <v>3000</v>
      </c>
      <c r="K782">
        <v>7</v>
      </c>
      <c r="L782">
        <v>245</v>
      </c>
      <c r="M782">
        <v>0.3</v>
      </c>
      <c r="N782" s="1" t="s">
        <v>956</v>
      </c>
    </row>
    <row r="783" spans="1:14" x14ac:dyDescent="0.2">
      <c r="A783" s="1" t="s">
        <v>46</v>
      </c>
      <c r="B783">
        <v>2</v>
      </c>
      <c r="C783" s="1" t="s">
        <v>2253</v>
      </c>
      <c r="D783" s="2">
        <v>45899</v>
      </c>
      <c r="E783" s="1" t="s">
        <v>779</v>
      </c>
      <c r="F783" s="1" t="s">
        <v>49</v>
      </c>
      <c r="G783" s="1" t="s">
        <v>1351</v>
      </c>
      <c r="H783" t="s">
        <v>76</v>
      </c>
      <c r="I783">
        <v>12</v>
      </c>
      <c r="J783">
        <v>3000</v>
      </c>
      <c r="K783">
        <v>7</v>
      </c>
      <c r="L783">
        <v>235</v>
      </c>
      <c r="M783">
        <v>0.6</v>
      </c>
      <c r="N783" s="1" t="s">
        <v>889</v>
      </c>
    </row>
    <row r="784" spans="1:14" x14ac:dyDescent="0.2">
      <c r="A784" s="1" t="s">
        <v>53</v>
      </c>
      <c r="B784">
        <v>1</v>
      </c>
      <c r="C784" s="1" t="s">
        <v>2253</v>
      </c>
      <c r="D784" s="2">
        <v>45899</v>
      </c>
      <c r="E784" s="1" t="s">
        <v>779</v>
      </c>
      <c r="F784" s="1" t="s">
        <v>49</v>
      </c>
      <c r="G784" s="1" t="s">
        <v>1351</v>
      </c>
      <c r="H784" t="s">
        <v>76</v>
      </c>
      <c r="I784">
        <v>12</v>
      </c>
      <c r="J784">
        <v>3000</v>
      </c>
      <c r="K784">
        <v>6</v>
      </c>
      <c r="L784">
        <v>210</v>
      </c>
      <c r="M784">
        <v>0.5</v>
      </c>
      <c r="N784" s="1" t="s">
        <v>879</v>
      </c>
    </row>
    <row r="785" spans="1:14" x14ac:dyDescent="0.2">
      <c r="A785" s="1" t="s">
        <v>53</v>
      </c>
      <c r="B785">
        <v>2</v>
      </c>
      <c r="C785" s="1" t="s">
        <v>2210</v>
      </c>
      <c r="D785" s="2">
        <v>45899</v>
      </c>
      <c r="E785" s="1" t="s">
        <v>779</v>
      </c>
      <c r="F785" s="1" t="s">
        <v>49</v>
      </c>
      <c r="G785" s="1" t="s">
        <v>914</v>
      </c>
      <c r="H785" t="s">
        <v>76</v>
      </c>
      <c r="I785">
        <v>16</v>
      </c>
      <c r="J785">
        <v>2000</v>
      </c>
      <c r="K785">
        <v>13</v>
      </c>
      <c r="L785">
        <v>325</v>
      </c>
      <c r="M785">
        <v>0.9</v>
      </c>
      <c r="N785" s="1" t="s">
        <v>865</v>
      </c>
    </row>
    <row r="786" spans="1:14" x14ac:dyDescent="0.2">
      <c r="A786" s="1" t="s">
        <v>46</v>
      </c>
      <c r="B786">
        <v>1</v>
      </c>
      <c r="C786" s="1" t="s">
        <v>2162</v>
      </c>
      <c r="D786" s="2">
        <v>45900</v>
      </c>
      <c r="E786" s="1" t="s">
        <v>2163</v>
      </c>
      <c r="F786" s="1" t="s">
        <v>49</v>
      </c>
      <c r="G786" s="1" t="s">
        <v>2255</v>
      </c>
      <c r="H786" t="s">
        <v>64</v>
      </c>
      <c r="I786">
        <v>11</v>
      </c>
      <c r="J786">
        <v>50</v>
      </c>
      <c r="K786">
        <v>2</v>
      </c>
      <c r="L786">
        <v>50</v>
      </c>
      <c r="M786">
        <v>0.8</v>
      </c>
      <c r="N786" s="1" t="s">
        <v>956</v>
      </c>
    </row>
    <row r="787" spans="1:14" x14ac:dyDescent="0.2">
      <c r="A787" s="1" t="s">
        <v>46</v>
      </c>
      <c r="B787">
        <v>2</v>
      </c>
      <c r="C787" s="1" t="s">
        <v>2210</v>
      </c>
      <c r="D787" s="2">
        <v>45900</v>
      </c>
      <c r="E787" s="1" t="s">
        <v>779</v>
      </c>
      <c r="F787" s="1" t="s">
        <v>49</v>
      </c>
      <c r="G787" s="1" t="s">
        <v>914</v>
      </c>
      <c r="H787" t="s">
        <v>76</v>
      </c>
      <c r="I787">
        <v>16</v>
      </c>
      <c r="J787">
        <v>2000</v>
      </c>
      <c r="K787">
        <v>5</v>
      </c>
      <c r="L787">
        <v>125</v>
      </c>
      <c r="M787">
        <v>0.3</v>
      </c>
      <c r="N787" s="1" t="s">
        <v>889</v>
      </c>
    </row>
    <row r="788" spans="1:14" x14ac:dyDescent="0.2">
      <c r="A788" s="1" t="s">
        <v>46</v>
      </c>
      <c r="B788">
        <v>1</v>
      </c>
      <c r="C788" s="1" t="s">
        <v>2210</v>
      </c>
      <c r="D788" s="2">
        <v>45901</v>
      </c>
      <c r="E788" s="1" t="s">
        <v>779</v>
      </c>
      <c r="F788" s="1" t="s">
        <v>49</v>
      </c>
      <c r="G788" s="1" t="s">
        <v>914</v>
      </c>
      <c r="H788" t="s">
        <v>76</v>
      </c>
      <c r="I788">
        <v>16</v>
      </c>
      <c r="J788">
        <v>2000</v>
      </c>
      <c r="K788">
        <v>3</v>
      </c>
      <c r="L788">
        <v>68.400000000000006</v>
      </c>
      <c r="M788">
        <v>0.2</v>
      </c>
      <c r="N788" s="1" t="s">
        <v>889</v>
      </c>
    </row>
    <row r="789" spans="1:14" x14ac:dyDescent="0.2">
      <c r="A789" s="1" t="s">
        <v>46</v>
      </c>
      <c r="B789">
        <v>1</v>
      </c>
      <c r="C789" s="1" t="s">
        <v>2256</v>
      </c>
      <c r="D789" s="2">
        <v>45901</v>
      </c>
      <c r="E789" s="1" t="s">
        <v>851</v>
      </c>
      <c r="F789" s="1" t="s">
        <v>49</v>
      </c>
      <c r="G789" s="1" t="s">
        <v>1226</v>
      </c>
      <c r="H789" t="s">
        <v>134</v>
      </c>
      <c r="I789">
        <v>20</v>
      </c>
      <c r="J789">
        <v>400</v>
      </c>
      <c r="K789">
        <v>7</v>
      </c>
      <c r="L789">
        <v>175</v>
      </c>
      <c r="N789" s="1" t="s">
        <v>889</v>
      </c>
    </row>
    <row r="790" spans="1:14" x14ac:dyDescent="0.2">
      <c r="A790" s="1" t="s">
        <v>53</v>
      </c>
      <c r="B790">
        <v>1</v>
      </c>
      <c r="C790" s="1" t="s">
        <v>2257</v>
      </c>
      <c r="D790" s="2">
        <v>45901</v>
      </c>
      <c r="E790" s="1" t="s">
        <v>2258</v>
      </c>
      <c r="F790" s="1" t="s">
        <v>49</v>
      </c>
      <c r="G790" s="1" t="s">
        <v>2259</v>
      </c>
      <c r="H790">
        <v>7</v>
      </c>
      <c r="I790">
        <v>11</v>
      </c>
      <c r="J790">
        <v>100</v>
      </c>
      <c r="K790">
        <v>4</v>
      </c>
      <c r="L790">
        <v>92.9</v>
      </c>
      <c r="M790">
        <v>0.2</v>
      </c>
      <c r="N790" s="1" t="s">
        <v>879</v>
      </c>
    </row>
    <row r="791" spans="1:14" x14ac:dyDescent="0.2">
      <c r="A791" s="1" t="s">
        <v>53</v>
      </c>
      <c r="B791">
        <v>1</v>
      </c>
      <c r="C791" s="1" t="s">
        <v>2260</v>
      </c>
      <c r="D791" s="2">
        <v>45901</v>
      </c>
      <c r="E791" s="1" t="s">
        <v>2258</v>
      </c>
      <c r="F791" s="1" t="s">
        <v>49</v>
      </c>
      <c r="G791" s="1" t="s">
        <v>2175</v>
      </c>
      <c r="H791">
        <v>7</v>
      </c>
      <c r="I791">
        <v>13</v>
      </c>
      <c r="J791">
        <v>200</v>
      </c>
      <c r="K791">
        <v>2</v>
      </c>
      <c r="L791">
        <v>50</v>
      </c>
      <c r="M791">
        <v>0.3</v>
      </c>
      <c r="N791" s="1" t="s">
        <v>879</v>
      </c>
    </row>
    <row r="792" spans="1:14" x14ac:dyDescent="0.2">
      <c r="A792" s="1" t="s">
        <v>53</v>
      </c>
      <c r="B792">
        <v>2</v>
      </c>
      <c r="C792" s="1" t="s">
        <v>2256</v>
      </c>
      <c r="D792" s="2">
        <v>45901</v>
      </c>
      <c r="E792" s="1" t="s">
        <v>851</v>
      </c>
      <c r="F792" s="1" t="s">
        <v>49</v>
      </c>
      <c r="G792" s="1" t="s">
        <v>1226</v>
      </c>
      <c r="H792" t="s">
        <v>134</v>
      </c>
      <c r="I792">
        <v>20</v>
      </c>
      <c r="J792">
        <v>400</v>
      </c>
      <c r="K792">
        <v>10</v>
      </c>
      <c r="L792">
        <v>240.9</v>
      </c>
      <c r="M792">
        <v>0.8</v>
      </c>
      <c r="N792" s="1" t="s">
        <v>865</v>
      </c>
    </row>
    <row r="793" spans="1:14" x14ac:dyDescent="0.2">
      <c r="A793" s="1" t="s">
        <v>46</v>
      </c>
      <c r="B793">
        <v>1</v>
      </c>
      <c r="C793" s="1" t="s">
        <v>2260</v>
      </c>
      <c r="D793" s="2">
        <v>45902</v>
      </c>
      <c r="E793" s="1" t="s">
        <v>2258</v>
      </c>
      <c r="F793" s="1" t="s">
        <v>49</v>
      </c>
      <c r="G793" s="1" t="s">
        <v>2175</v>
      </c>
      <c r="H793">
        <v>7</v>
      </c>
      <c r="I793">
        <v>13</v>
      </c>
      <c r="J793">
        <v>200</v>
      </c>
      <c r="K793">
        <v>1</v>
      </c>
      <c r="L793">
        <v>19</v>
      </c>
      <c r="M793">
        <v>0.1</v>
      </c>
      <c r="N793" s="1" t="s">
        <v>956</v>
      </c>
    </row>
    <row r="794" spans="1:14" x14ac:dyDescent="0.2">
      <c r="A794" s="1" t="s">
        <v>46</v>
      </c>
      <c r="B794">
        <v>1</v>
      </c>
      <c r="C794" s="1" t="s">
        <v>2295</v>
      </c>
      <c r="D794" s="2">
        <v>45902</v>
      </c>
      <c r="E794" s="1" t="s">
        <v>2272</v>
      </c>
      <c r="F794" s="1" t="s">
        <v>246</v>
      </c>
      <c r="G794" s="1" t="s">
        <v>2296</v>
      </c>
      <c r="H794" t="s">
        <v>735</v>
      </c>
      <c r="I794">
        <v>26</v>
      </c>
      <c r="J794">
        <v>307</v>
      </c>
      <c r="K794">
        <v>4</v>
      </c>
      <c r="L794">
        <v>115.5</v>
      </c>
      <c r="M794">
        <v>0.9</v>
      </c>
      <c r="N794" s="1" t="s">
        <v>956</v>
      </c>
    </row>
    <row r="795" spans="1:14" x14ac:dyDescent="0.2">
      <c r="A795" s="1" t="s">
        <v>46</v>
      </c>
      <c r="B795">
        <v>2</v>
      </c>
      <c r="C795" s="1" t="s">
        <v>2297</v>
      </c>
      <c r="D795" s="2">
        <v>45902</v>
      </c>
      <c r="E795" s="1" t="s">
        <v>2298</v>
      </c>
      <c r="F795" s="1" t="s">
        <v>49</v>
      </c>
      <c r="G795" s="1" t="s">
        <v>2299</v>
      </c>
      <c r="H795">
        <v>5</v>
      </c>
      <c r="I795">
        <v>20</v>
      </c>
      <c r="J795">
        <v>200</v>
      </c>
      <c r="K795">
        <v>8</v>
      </c>
      <c r="L795">
        <v>200</v>
      </c>
      <c r="M795">
        <v>0.5</v>
      </c>
      <c r="N795" s="1" t="s">
        <v>889</v>
      </c>
    </row>
    <row r="796" spans="1:14" x14ac:dyDescent="0.2">
      <c r="A796" s="1" t="s">
        <v>46</v>
      </c>
      <c r="B796">
        <v>2</v>
      </c>
      <c r="C796" s="1" t="s">
        <v>2300</v>
      </c>
      <c r="D796" s="2">
        <v>45902</v>
      </c>
      <c r="E796" s="1" t="s">
        <v>2298</v>
      </c>
      <c r="F796" s="1" t="s">
        <v>49</v>
      </c>
      <c r="G796" s="1" t="s">
        <v>2301</v>
      </c>
      <c r="H796">
        <v>5</v>
      </c>
      <c r="I796">
        <v>20</v>
      </c>
      <c r="J796">
        <v>100</v>
      </c>
      <c r="K796">
        <v>2</v>
      </c>
      <c r="L796">
        <v>50</v>
      </c>
      <c r="M796">
        <v>0.2</v>
      </c>
      <c r="N796" s="1" t="s">
        <v>889</v>
      </c>
    </row>
    <row r="797" spans="1:14" x14ac:dyDescent="0.2">
      <c r="A797" s="1" t="s">
        <v>53</v>
      </c>
      <c r="B797">
        <v>1</v>
      </c>
      <c r="C797" s="1" t="s">
        <v>2302</v>
      </c>
      <c r="D797" s="2">
        <v>45902</v>
      </c>
      <c r="E797" s="1" t="s">
        <v>620</v>
      </c>
      <c r="F797" s="1" t="s">
        <v>49</v>
      </c>
      <c r="G797" s="1" t="s">
        <v>1006</v>
      </c>
      <c r="H797">
        <v>5</v>
      </c>
      <c r="I797">
        <v>13</v>
      </c>
      <c r="J797">
        <v>500</v>
      </c>
      <c r="K797">
        <v>9</v>
      </c>
      <c r="L797">
        <v>225</v>
      </c>
      <c r="M797">
        <v>0.6</v>
      </c>
      <c r="N797" s="1" t="s">
        <v>879</v>
      </c>
    </row>
    <row r="798" spans="1:14" x14ac:dyDescent="0.2">
      <c r="A798" s="1" t="s">
        <v>53</v>
      </c>
      <c r="B798">
        <v>2</v>
      </c>
      <c r="C798" s="1" t="s">
        <v>2300</v>
      </c>
      <c r="D798" s="2">
        <v>45902</v>
      </c>
      <c r="E798" s="1" t="s">
        <v>2298</v>
      </c>
      <c r="F798" s="1" t="s">
        <v>49</v>
      </c>
      <c r="G798" s="1" t="s">
        <v>2301</v>
      </c>
      <c r="H798">
        <v>5</v>
      </c>
      <c r="I798">
        <v>20</v>
      </c>
      <c r="J798">
        <v>100</v>
      </c>
      <c r="K798">
        <v>2</v>
      </c>
      <c r="L798">
        <v>55</v>
      </c>
      <c r="M798">
        <v>0.8</v>
      </c>
      <c r="N798" s="1" t="s">
        <v>865</v>
      </c>
    </row>
    <row r="799" spans="1:14" x14ac:dyDescent="0.2">
      <c r="A799" s="1" t="s">
        <v>53</v>
      </c>
      <c r="B799">
        <v>2</v>
      </c>
      <c r="C799" s="1" t="s">
        <v>2303</v>
      </c>
      <c r="D799" s="2">
        <v>45902</v>
      </c>
      <c r="E799" s="1" t="s">
        <v>620</v>
      </c>
      <c r="F799" s="1" t="s">
        <v>49</v>
      </c>
      <c r="G799" s="1" t="s">
        <v>2304</v>
      </c>
      <c r="H799">
        <v>5</v>
      </c>
      <c r="I799">
        <v>11</v>
      </c>
      <c r="J799">
        <v>875</v>
      </c>
      <c r="K799">
        <v>6</v>
      </c>
      <c r="L799">
        <v>150</v>
      </c>
      <c r="M799">
        <v>0.6</v>
      </c>
      <c r="N799" s="1" t="s">
        <v>865</v>
      </c>
    </row>
    <row r="800" spans="1:14" x14ac:dyDescent="0.2">
      <c r="A800" s="1" t="s">
        <v>46</v>
      </c>
      <c r="B800">
        <v>1</v>
      </c>
      <c r="C800" s="1" t="s">
        <v>2302</v>
      </c>
      <c r="D800" s="2">
        <v>45903</v>
      </c>
      <c r="E800" s="1" t="s">
        <v>620</v>
      </c>
      <c r="F800" s="1" t="s">
        <v>49</v>
      </c>
      <c r="G800" s="1" t="s">
        <v>1006</v>
      </c>
      <c r="H800">
        <v>5</v>
      </c>
      <c r="I800">
        <v>13</v>
      </c>
      <c r="J800">
        <v>500</v>
      </c>
      <c r="K800">
        <v>11</v>
      </c>
      <c r="L800">
        <v>275</v>
      </c>
      <c r="M800">
        <v>0.9</v>
      </c>
      <c r="N800" s="1" t="s">
        <v>956</v>
      </c>
    </row>
    <row r="801" spans="1:14" x14ac:dyDescent="0.2">
      <c r="A801" s="1" t="s">
        <v>46</v>
      </c>
      <c r="B801">
        <v>1</v>
      </c>
      <c r="C801" s="1" t="s">
        <v>2303</v>
      </c>
      <c r="D801" s="2">
        <v>45903</v>
      </c>
      <c r="E801" s="1" t="s">
        <v>620</v>
      </c>
      <c r="F801" s="1" t="s">
        <v>49</v>
      </c>
      <c r="G801" s="1" t="s">
        <v>2304</v>
      </c>
      <c r="H801">
        <v>5</v>
      </c>
      <c r="I801">
        <v>11</v>
      </c>
      <c r="J801">
        <v>875</v>
      </c>
      <c r="K801">
        <v>1</v>
      </c>
      <c r="L801">
        <v>25</v>
      </c>
      <c r="M801">
        <v>0.1</v>
      </c>
      <c r="N801" s="1" t="s">
        <v>956</v>
      </c>
    </row>
    <row r="802" spans="1:14" x14ac:dyDescent="0.2">
      <c r="A802" s="1" t="s">
        <v>46</v>
      </c>
      <c r="B802">
        <v>2</v>
      </c>
      <c r="C802" s="1" t="s">
        <v>2303</v>
      </c>
      <c r="D802" s="2">
        <v>45903</v>
      </c>
      <c r="E802" s="1" t="s">
        <v>620</v>
      </c>
      <c r="F802" s="1" t="s">
        <v>49</v>
      </c>
      <c r="G802" s="1" t="s">
        <v>2304</v>
      </c>
      <c r="H802">
        <v>5</v>
      </c>
      <c r="I802">
        <v>11</v>
      </c>
      <c r="J802">
        <v>875</v>
      </c>
      <c r="K802">
        <v>7</v>
      </c>
      <c r="L802">
        <v>175</v>
      </c>
      <c r="M802">
        <v>0.5</v>
      </c>
      <c r="N802" s="1" t="s">
        <v>889</v>
      </c>
    </row>
    <row r="803" spans="1:14" x14ac:dyDescent="0.2">
      <c r="A803" s="1" t="s">
        <v>53</v>
      </c>
      <c r="B803">
        <v>1</v>
      </c>
      <c r="C803" s="1" t="s">
        <v>2303</v>
      </c>
      <c r="D803" s="2">
        <v>45903</v>
      </c>
      <c r="E803" s="1" t="s">
        <v>620</v>
      </c>
      <c r="F803" s="1" t="s">
        <v>49</v>
      </c>
      <c r="G803" s="1" t="s">
        <v>2304</v>
      </c>
      <c r="H803">
        <v>5</v>
      </c>
      <c r="I803">
        <v>11</v>
      </c>
      <c r="J803">
        <v>875</v>
      </c>
      <c r="K803">
        <v>8</v>
      </c>
      <c r="L803">
        <v>200</v>
      </c>
      <c r="M803">
        <v>0.4</v>
      </c>
      <c r="N803" s="1" t="s">
        <v>879</v>
      </c>
    </row>
    <row r="804" spans="1:14" x14ac:dyDescent="0.2">
      <c r="A804" s="1" t="s">
        <v>53</v>
      </c>
      <c r="B804">
        <v>2</v>
      </c>
      <c r="C804" s="1" t="s">
        <v>2303</v>
      </c>
      <c r="D804" s="2">
        <v>45903</v>
      </c>
      <c r="E804" s="1" t="s">
        <v>620</v>
      </c>
      <c r="F804" s="1" t="s">
        <v>49</v>
      </c>
      <c r="G804" s="1" t="s">
        <v>2304</v>
      </c>
      <c r="H804">
        <v>5</v>
      </c>
      <c r="I804">
        <v>11</v>
      </c>
      <c r="J804">
        <v>875</v>
      </c>
      <c r="K804">
        <v>7</v>
      </c>
      <c r="L804">
        <v>175</v>
      </c>
      <c r="M804">
        <v>0.3</v>
      </c>
      <c r="N804" s="1" t="s">
        <v>865</v>
      </c>
    </row>
    <row r="805" spans="1:14" x14ac:dyDescent="0.2">
      <c r="A805" s="1" t="s">
        <v>46</v>
      </c>
      <c r="B805">
        <v>1</v>
      </c>
      <c r="C805" s="1" t="s">
        <v>2303</v>
      </c>
      <c r="D805" s="2">
        <v>45904</v>
      </c>
      <c r="E805" s="1" t="s">
        <v>620</v>
      </c>
      <c r="F805" s="1" t="s">
        <v>49</v>
      </c>
      <c r="G805" s="1" t="s">
        <v>2304</v>
      </c>
      <c r="H805">
        <v>5</v>
      </c>
      <c r="I805">
        <v>11</v>
      </c>
      <c r="J805">
        <v>875</v>
      </c>
      <c r="K805">
        <v>2</v>
      </c>
      <c r="L805">
        <v>50</v>
      </c>
      <c r="M805">
        <v>0.1</v>
      </c>
      <c r="N805" s="1" t="s">
        <v>956</v>
      </c>
    </row>
    <row r="806" spans="1:14" x14ac:dyDescent="0.2">
      <c r="A806" s="1" t="s">
        <v>46</v>
      </c>
      <c r="B806">
        <v>1</v>
      </c>
      <c r="C806" s="1" t="s">
        <v>2161</v>
      </c>
      <c r="D806" s="2">
        <v>45904</v>
      </c>
      <c r="E806" s="1" t="s">
        <v>779</v>
      </c>
      <c r="F806" s="1" t="s">
        <v>49</v>
      </c>
      <c r="G806" s="1" t="s">
        <v>1026</v>
      </c>
      <c r="H806" t="s">
        <v>76</v>
      </c>
      <c r="I806">
        <v>17</v>
      </c>
      <c r="J806">
        <v>5000</v>
      </c>
      <c r="K806">
        <v>10</v>
      </c>
      <c r="L806">
        <v>250</v>
      </c>
      <c r="M806">
        <v>0.3</v>
      </c>
      <c r="N806" s="1" t="s">
        <v>956</v>
      </c>
    </row>
    <row r="807" spans="1:14" x14ac:dyDescent="0.2">
      <c r="A807" s="1" t="s">
        <v>46</v>
      </c>
      <c r="B807">
        <v>2</v>
      </c>
      <c r="C807" s="1" t="s">
        <v>2303</v>
      </c>
      <c r="D807" s="2">
        <v>45904</v>
      </c>
      <c r="E807" s="1" t="s">
        <v>620</v>
      </c>
      <c r="F807" s="1" t="s">
        <v>49</v>
      </c>
      <c r="G807" s="1" t="s">
        <v>2304</v>
      </c>
      <c r="H807">
        <v>5</v>
      </c>
      <c r="I807">
        <v>11</v>
      </c>
      <c r="J807">
        <v>875</v>
      </c>
      <c r="K807">
        <v>4</v>
      </c>
      <c r="L807">
        <v>100</v>
      </c>
      <c r="M807">
        <v>0.3</v>
      </c>
      <c r="N807" s="1" t="s">
        <v>889</v>
      </c>
    </row>
    <row r="808" spans="1:14" x14ac:dyDescent="0.2">
      <c r="A808" s="1" t="s">
        <v>46</v>
      </c>
      <c r="B808">
        <v>2</v>
      </c>
      <c r="C808" s="1" t="s">
        <v>2260</v>
      </c>
      <c r="D808" s="2">
        <v>45904</v>
      </c>
      <c r="E808" s="1" t="s">
        <v>2258</v>
      </c>
      <c r="F808" s="1" t="s">
        <v>49</v>
      </c>
      <c r="G808" s="1" t="s">
        <v>2175</v>
      </c>
      <c r="H808">
        <v>7</v>
      </c>
      <c r="I808">
        <v>13</v>
      </c>
      <c r="J808">
        <v>200</v>
      </c>
      <c r="K808">
        <v>2</v>
      </c>
      <c r="L808">
        <v>50</v>
      </c>
      <c r="M808">
        <v>0.1</v>
      </c>
      <c r="N808" s="1" t="s">
        <v>889</v>
      </c>
    </row>
    <row r="809" spans="1:14" x14ac:dyDescent="0.2">
      <c r="A809" s="1" t="s">
        <v>53</v>
      </c>
      <c r="B809">
        <v>1</v>
      </c>
      <c r="C809" s="1" t="s">
        <v>2260</v>
      </c>
      <c r="D809" s="2">
        <v>45904</v>
      </c>
      <c r="E809" s="1" t="s">
        <v>2258</v>
      </c>
      <c r="F809" s="1" t="s">
        <v>49</v>
      </c>
      <c r="G809" s="1" t="s">
        <v>2175</v>
      </c>
      <c r="H809">
        <v>7</v>
      </c>
      <c r="I809">
        <v>13</v>
      </c>
      <c r="J809">
        <v>200</v>
      </c>
      <c r="K809">
        <v>4</v>
      </c>
      <c r="L809">
        <v>92</v>
      </c>
      <c r="M809">
        <v>0.2</v>
      </c>
      <c r="N809" s="1" t="s">
        <v>879</v>
      </c>
    </row>
    <row r="810" spans="1:14" x14ac:dyDescent="0.2">
      <c r="A810" s="1" t="s">
        <v>53</v>
      </c>
      <c r="B810">
        <v>1</v>
      </c>
      <c r="C810" s="1" t="s">
        <v>2161</v>
      </c>
      <c r="D810" s="2">
        <v>45904</v>
      </c>
      <c r="E810" s="1" t="s">
        <v>779</v>
      </c>
      <c r="F810" s="1" t="s">
        <v>49</v>
      </c>
      <c r="G810" s="1" t="s">
        <v>1026</v>
      </c>
      <c r="H810" t="s">
        <v>76</v>
      </c>
      <c r="I810">
        <v>17</v>
      </c>
      <c r="J810">
        <v>5000</v>
      </c>
      <c r="K810">
        <v>5</v>
      </c>
      <c r="L810">
        <v>125</v>
      </c>
      <c r="M810">
        <v>0.4</v>
      </c>
      <c r="N810" s="1" t="s">
        <v>879</v>
      </c>
    </row>
    <row r="811" spans="1:14" x14ac:dyDescent="0.2">
      <c r="A811" s="1" t="s">
        <v>46</v>
      </c>
      <c r="B811">
        <v>1</v>
      </c>
      <c r="C811" s="1" t="s">
        <v>2352</v>
      </c>
      <c r="D811" s="2">
        <v>45905</v>
      </c>
      <c r="E811" s="1" t="s">
        <v>851</v>
      </c>
      <c r="F811" s="1" t="s">
        <v>49</v>
      </c>
      <c r="G811" s="1" t="s">
        <v>1202</v>
      </c>
      <c r="H811" t="s">
        <v>134</v>
      </c>
      <c r="I811">
        <v>24</v>
      </c>
      <c r="J811">
        <v>400</v>
      </c>
      <c r="K811">
        <v>8</v>
      </c>
      <c r="L811">
        <v>200</v>
      </c>
      <c r="M811">
        <v>0.3</v>
      </c>
      <c r="N811" s="1" t="s">
        <v>956</v>
      </c>
    </row>
    <row r="812" spans="1:14" x14ac:dyDescent="0.2">
      <c r="A812" s="1" t="s">
        <v>46</v>
      </c>
      <c r="B812">
        <v>2</v>
      </c>
      <c r="C812" s="1" t="s">
        <v>2347</v>
      </c>
      <c r="D812" s="2">
        <v>45905</v>
      </c>
      <c r="E812" s="1" t="s">
        <v>2348</v>
      </c>
      <c r="F812" s="1" t="s">
        <v>49</v>
      </c>
      <c r="G812" s="1" t="s">
        <v>2212</v>
      </c>
      <c r="H812" t="s">
        <v>64</v>
      </c>
      <c r="I812">
        <v>12</v>
      </c>
      <c r="J812">
        <v>50</v>
      </c>
      <c r="K812">
        <v>2</v>
      </c>
      <c r="L812">
        <v>50</v>
      </c>
      <c r="M812">
        <v>0.3</v>
      </c>
      <c r="N812" s="1" t="s">
        <v>889</v>
      </c>
    </row>
    <row r="813" spans="1:14" x14ac:dyDescent="0.2">
      <c r="A813" s="1" t="s">
        <v>46</v>
      </c>
      <c r="B813">
        <v>2</v>
      </c>
      <c r="C813" s="1" t="s">
        <v>2353</v>
      </c>
      <c r="D813" s="2">
        <v>45905</v>
      </c>
      <c r="E813" s="1" t="s">
        <v>851</v>
      </c>
      <c r="F813" s="1" t="s">
        <v>49</v>
      </c>
      <c r="G813" s="1" t="s">
        <v>1226</v>
      </c>
      <c r="H813" t="s">
        <v>134</v>
      </c>
      <c r="I813">
        <v>20</v>
      </c>
      <c r="J813">
        <v>400</v>
      </c>
      <c r="K813">
        <v>3</v>
      </c>
      <c r="L813">
        <v>75</v>
      </c>
      <c r="M813">
        <v>0.2</v>
      </c>
      <c r="N813" s="1" t="s">
        <v>889</v>
      </c>
    </row>
    <row r="814" spans="1:14" x14ac:dyDescent="0.2">
      <c r="A814" s="1" t="s">
        <v>53</v>
      </c>
      <c r="B814">
        <v>1</v>
      </c>
      <c r="C814" s="1" t="s">
        <v>2352</v>
      </c>
      <c r="D814" s="2">
        <v>45905</v>
      </c>
      <c r="E814" s="1" t="s">
        <v>851</v>
      </c>
      <c r="F814" s="1" t="s">
        <v>49</v>
      </c>
      <c r="G814" s="1" t="s">
        <v>1202</v>
      </c>
      <c r="H814" t="s">
        <v>134</v>
      </c>
      <c r="I814">
        <v>24</v>
      </c>
      <c r="J814">
        <v>400</v>
      </c>
      <c r="K814">
        <v>9</v>
      </c>
      <c r="L814">
        <v>217.8</v>
      </c>
      <c r="M814">
        <v>0.8</v>
      </c>
      <c r="N814" s="1" t="s">
        <v>879</v>
      </c>
    </row>
    <row r="815" spans="1:14" x14ac:dyDescent="0.2">
      <c r="A815" s="1" t="s">
        <v>53</v>
      </c>
      <c r="B815">
        <v>2</v>
      </c>
      <c r="C815" s="1" t="s">
        <v>2353</v>
      </c>
      <c r="D815" s="2">
        <v>45905</v>
      </c>
      <c r="E815" s="1" t="s">
        <v>851</v>
      </c>
      <c r="F815" s="1" t="s">
        <v>49</v>
      </c>
      <c r="G815" s="1" t="s">
        <v>1226</v>
      </c>
      <c r="H815" t="s">
        <v>134</v>
      </c>
      <c r="I815">
        <v>20</v>
      </c>
      <c r="J815">
        <v>400</v>
      </c>
      <c r="K815">
        <v>9</v>
      </c>
      <c r="L815">
        <v>225</v>
      </c>
      <c r="M815">
        <v>0.6</v>
      </c>
      <c r="N815" s="1" t="s">
        <v>865</v>
      </c>
    </row>
    <row r="816" spans="1:14" x14ac:dyDescent="0.2">
      <c r="A816" s="1" t="s">
        <v>46</v>
      </c>
      <c r="B816">
        <v>1</v>
      </c>
      <c r="C816" s="1" t="s">
        <v>2345</v>
      </c>
      <c r="D816" s="2">
        <v>45906</v>
      </c>
      <c r="E816" s="1" t="s">
        <v>611</v>
      </c>
      <c r="F816" s="1" t="s">
        <v>49</v>
      </c>
      <c r="G816" s="1" t="s">
        <v>1329</v>
      </c>
      <c r="H816">
        <v>15</v>
      </c>
      <c r="I816">
        <v>16</v>
      </c>
      <c r="J816">
        <v>250</v>
      </c>
      <c r="K816">
        <v>9</v>
      </c>
      <c r="L816">
        <v>259.8</v>
      </c>
      <c r="M816">
        <v>0.5</v>
      </c>
      <c r="N816" s="1" t="s">
        <v>956</v>
      </c>
    </row>
    <row r="817" spans="1:14" x14ac:dyDescent="0.2">
      <c r="A817" s="1" t="s">
        <v>46</v>
      </c>
      <c r="B817">
        <v>2</v>
      </c>
      <c r="C817" s="1" t="s">
        <v>2353</v>
      </c>
      <c r="D817" s="2">
        <v>45906</v>
      </c>
      <c r="E817" s="1" t="s">
        <v>851</v>
      </c>
      <c r="F817" s="1" t="s">
        <v>49</v>
      </c>
      <c r="G817" s="1" t="s">
        <v>1226</v>
      </c>
      <c r="H817" t="s">
        <v>134</v>
      </c>
      <c r="I817">
        <v>20</v>
      </c>
      <c r="J817">
        <v>400</v>
      </c>
      <c r="K817">
        <v>5</v>
      </c>
      <c r="L817">
        <v>110.3</v>
      </c>
      <c r="M817">
        <v>0.2</v>
      </c>
      <c r="N817" s="1" t="s">
        <v>1029</v>
      </c>
    </row>
    <row r="818" spans="1:14" x14ac:dyDescent="0.2">
      <c r="A818" s="1" t="s">
        <v>46</v>
      </c>
      <c r="B818">
        <v>2</v>
      </c>
      <c r="C818" s="1" t="s">
        <v>2161</v>
      </c>
      <c r="D818" s="2">
        <v>45906</v>
      </c>
      <c r="E818" s="1" t="s">
        <v>779</v>
      </c>
      <c r="F818" s="1" t="s">
        <v>49</v>
      </c>
      <c r="G818" s="1" t="s">
        <v>1026</v>
      </c>
      <c r="H818" t="s">
        <v>76</v>
      </c>
      <c r="I818">
        <v>17</v>
      </c>
      <c r="J818">
        <v>5000</v>
      </c>
      <c r="K818">
        <v>8</v>
      </c>
      <c r="L818">
        <v>200</v>
      </c>
      <c r="M818">
        <v>0.4</v>
      </c>
      <c r="N818" s="1" t="s">
        <v>1029</v>
      </c>
    </row>
    <row r="819" spans="1:14" x14ac:dyDescent="0.2">
      <c r="A819" s="1" t="s">
        <v>53</v>
      </c>
      <c r="B819">
        <v>1</v>
      </c>
      <c r="C819" s="1" t="s">
        <v>2354</v>
      </c>
      <c r="D819" s="2">
        <v>45906</v>
      </c>
      <c r="E819" s="1" t="s">
        <v>2348</v>
      </c>
      <c r="F819" s="1" t="s">
        <v>49</v>
      </c>
      <c r="G819" s="1" t="s">
        <v>2355</v>
      </c>
      <c r="H819" t="s">
        <v>64</v>
      </c>
      <c r="I819">
        <v>11</v>
      </c>
      <c r="J819">
        <v>50</v>
      </c>
      <c r="K819">
        <v>2</v>
      </c>
      <c r="L819">
        <v>50</v>
      </c>
      <c r="M819">
        <v>0.4</v>
      </c>
      <c r="N819" s="1" t="s">
        <v>879</v>
      </c>
    </row>
    <row r="820" spans="1:14" x14ac:dyDescent="0.2">
      <c r="A820" s="1" t="s">
        <v>53</v>
      </c>
      <c r="B820">
        <v>1</v>
      </c>
      <c r="C820" s="1" t="s">
        <v>2161</v>
      </c>
      <c r="D820" s="2">
        <v>45906</v>
      </c>
      <c r="E820" s="1" t="s">
        <v>779</v>
      </c>
      <c r="F820" s="1" t="s">
        <v>49</v>
      </c>
      <c r="G820" s="1" t="s">
        <v>1026</v>
      </c>
      <c r="H820" t="s">
        <v>76</v>
      </c>
      <c r="I820">
        <v>17</v>
      </c>
      <c r="J820">
        <v>5000</v>
      </c>
      <c r="K820">
        <v>8</v>
      </c>
      <c r="L820">
        <v>200</v>
      </c>
      <c r="M820">
        <v>0.5</v>
      </c>
      <c r="N820" s="1" t="s">
        <v>879</v>
      </c>
    </row>
    <row r="821" spans="1:14" x14ac:dyDescent="0.2">
      <c r="A821" s="1" t="s">
        <v>53</v>
      </c>
      <c r="B821">
        <v>2</v>
      </c>
      <c r="C821" s="1" t="s">
        <v>2161</v>
      </c>
      <c r="D821" s="2">
        <v>45906</v>
      </c>
      <c r="E821" s="1" t="s">
        <v>779</v>
      </c>
      <c r="F821" s="1" t="s">
        <v>49</v>
      </c>
      <c r="G821" s="1" t="s">
        <v>1026</v>
      </c>
      <c r="H821" t="s">
        <v>76</v>
      </c>
      <c r="I821">
        <v>17</v>
      </c>
      <c r="J821">
        <v>5000</v>
      </c>
      <c r="K821">
        <v>10</v>
      </c>
      <c r="L821">
        <v>250</v>
      </c>
      <c r="M821">
        <v>0.6</v>
      </c>
      <c r="N821" s="1" t="s">
        <v>865</v>
      </c>
    </row>
    <row r="822" spans="1:14" x14ac:dyDescent="0.2">
      <c r="A822" s="1" t="s">
        <v>46</v>
      </c>
      <c r="B822">
        <v>1</v>
      </c>
      <c r="C822" s="1" t="s">
        <v>2161</v>
      </c>
      <c r="D822" s="2">
        <v>45907</v>
      </c>
      <c r="E822" s="1" t="s">
        <v>779</v>
      </c>
      <c r="F822" s="1" t="s">
        <v>49</v>
      </c>
      <c r="G822" s="1" t="s">
        <v>1026</v>
      </c>
      <c r="H822" t="s">
        <v>76</v>
      </c>
      <c r="I822">
        <v>17</v>
      </c>
      <c r="J822">
        <v>5000</v>
      </c>
      <c r="K822">
        <v>12</v>
      </c>
      <c r="L822">
        <v>300</v>
      </c>
      <c r="M822">
        <v>0.4</v>
      </c>
      <c r="N822" s="1" t="s">
        <v>879</v>
      </c>
    </row>
    <row r="823" spans="1:14" x14ac:dyDescent="0.2">
      <c r="A823" s="1" t="s">
        <v>46</v>
      </c>
      <c r="B823">
        <v>2</v>
      </c>
      <c r="C823" s="1" t="s">
        <v>2161</v>
      </c>
      <c r="D823" s="2">
        <v>45907</v>
      </c>
      <c r="E823" s="1" t="s">
        <v>779</v>
      </c>
      <c r="F823" s="1" t="s">
        <v>49</v>
      </c>
      <c r="G823" s="1" t="s">
        <v>1026</v>
      </c>
      <c r="H823" t="s">
        <v>76</v>
      </c>
      <c r="I823">
        <v>17</v>
      </c>
      <c r="J823">
        <v>5000</v>
      </c>
      <c r="K823">
        <v>15</v>
      </c>
      <c r="L823">
        <v>375</v>
      </c>
      <c r="M823">
        <v>0.7</v>
      </c>
      <c r="N823" s="1" t="s">
        <v>865</v>
      </c>
    </row>
    <row r="824" spans="1:14" x14ac:dyDescent="0.2">
      <c r="A824" s="1" t="s">
        <v>53</v>
      </c>
      <c r="B824">
        <v>1</v>
      </c>
      <c r="C824" s="1" t="s">
        <v>2161</v>
      </c>
      <c r="D824" s="2">
        <v>45907</v>
      </c>
      <c r="E824" s="1" t="s">
        <v>779</v>
      </c>
      <c r="F824" s="1" t="s">
        <v>49</v>
      </c>
      <c r="G824" s="1" t="s">
        <v>1026</v>
      </c>
      <c r="H824" t="s">
        <v>76</v>
      </c>
      <c r="I824">
        <v>17</v>
      </c>
      <c r="J824">
        <v>5000</v>
      </c>
      <c r="K824">
        <v>16</v>
      </c>
      <c r="L824">
        <v>400</v>
      </c>
      <c r="M824">
        <v>0.5</v>
      </c>
      <c r="N824" s="1" t="s">
        <v>956</v>
      </c>
    </row>
    <row r="825" spans="1:14" x14ac:dyDescent="0.2">
      <c r="A825" s="1" t="s">
        <v>46</v>
      </c>
      <c r="B825">
        <v>1</v>
      </c>
      <c r="C825" s="1" t="s">
        <v>2161</v>
      </c>
      <c r="D825" s="2">
        <v>45908</v>
      </c>
      <c r="E825" s="1" t="s">
        <v>779</v>
      </c>
      <c r="F825" s="1" t="s">
        <v>49</v>
      </c>
      <c r="G825" s="1" t="s">
        <v>1026</v>
      </c>
      <c r="H825" t="s">
        <v>76</v>
      </c>
      <c r="I825">
        <v>17</v>
      </c>
      <c r="J825">
        <v>5000</v>
      </c>
      <c r="K825">
        <v>18</v>
      </c>
      <c r="L825">
        <v>450</v>
      </c>
      <c r="M825">
        <v>1</v>
      </c>
      <c r="N825" s="1" t="s">
        <v>865</v>
      </c>
    </row>
    <row r="826" spans="1:14" x14ac:dyDescent="0.2">
      <c r="A826" s="1" t="s">
        <v>53</v>
      </c>
      <c r="B826">
        <v>1</v>
      </c>
      <c r="C826" s="1" t="s">
        <v>2350</v>
      </c>
      <c r="D826" s="2">
        <v>45908</v>
      </c>
      <c r="E826" s="1" t="s">
        <v>2348</v>
      </c>
      <c r="F826" s="1" t="s">
        <v>49</v>
      </c>
      <c r="G826" s="1" t="s">
        <v>2206</v>
      </c>
      <c r="H826" t="s">
        <v>64</v>
      </c>
      <c r="I826">
        <v>11</v>
      </c>
      <c r="J826">
        <v>50</v>
      </c>
      <c r="K826">
        <v>2</v>
      </c>
      <c r="L826">
        <v>50</v>
      </c>
      <c r="M826">
        <v>0.2</v>
      </c>
      <c r="N826" s="1" t="s">
        <v>956</v>
      </c>
    </row>
    <row r="827" spans="1:14" x14ac:dyDescent="0.2">
      <c r="A827" s="1" t="s">
        <v>53</v>
      </c>
      <c r="B827">
        <v>2</v>
      </c>
      <c r="C827" s="1" t="s">
        <v>2371</v>
      </c>
      <c r="D827" s="2">
        <v>45908</v>
      </c>
      <c r="E827" s="1" t="s">
        <v>611</v>
      </c>
      <c r="F827" s="1" t="s">
        <v>49</v>
      </c>
      <c r="G827" s="1" t="s">
        <v>2073</v>
      </c>
      <c r="H827">
        <v>15</v>
      </c>
      <c r="I827">
        <v>10</v>
      </c>
      <c r="J827">
        <v>250</v>
      </c>
      <c r="K827">
        <v>4</v>
      </c>
      <c r="L827">
        <v>120</v>
      </c>
      <c r="M827">
        <v>0.1</v>
      </c>
      <c r="N827" s="1" t="s">
        <v>956</v>
      </c>
    </row>
    <row r="828" spans="1:14" x14ac:dyDescent="0.2">
      <c r="A828" s="1" t="s">
        <v>46</v>
      </c>
      <c r="B828">
        <v>1</v>
      </c>
      <c r="C828" s="1" t="s">
        <v>2371</v>
      </c>
      <c r="D828" s="2">
        <v>45909</v>
      </c>
      <c r="E828" s="1" t="s">
        <v>611</v>
      </c>
      <c r="F828" s="1" t="s">
        <v>49</v>
      </c>
      <c r="G828" s="1" t="s">
        <v>2073</v>
      </c>
      <c r="H828">
        <v>15</v>
      </c>
      <c r="I828">
        <v>10</v>
      </c>
      <c r="J828">
        <v>250</v>
      </c>
      <c r="K828">
        <v>5</v>
      </c>
      <c r="L828">
        <v>150</v>
      </c>
      <c r="M828">
        <v>0.6</v>
      </c>
      <c r="N828" s="1" t="s">
        <v>865</v>
      </c>
    </row>
    <row r="829" spans="1:14" x14ac:dyDescent="0.2">
      <c r="A829" s="1" t="s">
        <v>53</v>
      </c>
      <c r="B829">
        <v>1</v>
      </c>
      <c r="C829" s="1" t="s">
        <v>2371</v>
      </c>
      <c r="D829" s="2">
        <v>45909</v>
      </c>
      <c r="E829" s="1" t="s">
        <v>611</v>
      </c>
      <c r="F829" s="1" t="s">
        <v>49</v>
      </c>
      <c r="G829" s="1" t="s">
        <v>2073</v>
      </c>
      <c r="H829">
        <v>15</v>
      </c>
      <c r="I829">
        <v>10</v>
      </c>
      <c r="J829">
        <v>250</v>
      </c>
      <c r="K829">
        <v>1</v>
      </c>
      <c r="L829">
        <v>30.3</v>
      </c>
      <c r="M829">
        <v>0.1</v>
      </c>
      <c r="N829" s="1" t="s">
        <v>956</v>
      </c>
    </row>
    <row r="830" spans="1:14" x14ac:dyDescent="0.2">
      <c r="A830" s="1" t="s">
        <v>53</v>
      </c>
      <c r="B830">
        <v>1</v>
      </c>
      <c r="C830" s="1" t="s">
        <v>2373</v>
      </c>
      <c r="D830" s="2">
        <v>45909</v>
      </c>
      <c r="E830" s="1" t="s">
        <v>2374</v>
      </c>
      <c r="F830" s="1" t="s">
        <v>49</v>
      </c>
      <c r="G830" s="1" t="s">
        <v>2410</v>
      </c>
      <c r="H830" t="s">
        <v>735</v>
      </c>
      <c r="I830">
        <v>17</v>
      </c>
      <c r="J830">
        <v>100</v>
      </c>
      <c r="K830">
        <v>4</v>
      </c>
      <c r="L830">
        <v>109.2</v>
      </c>
      <c r="M830">
        <v>0.5</v>
      </c>
      <c r="N830" s="1" t="s">
        <v>956</v>
      </c>
    </row>
    <row r="831" spans="1:14" x14ac:dyDescent="0.2">
      <c r="A831" s="1" t="s">
        <v>53</v>
      </c>
      <c r="B831">
        <v>1</v>
      </c>
      <c r="C831" s="1" t="s">
        <v>2161</v>
      </c>
      <c r="D831" s="2">
        <v>45909</v>
      </c>
      <c r="E831" s="1" t="s">
        <v>779</v>
      </c>
      <c r="F831" s="1" t="s">
        <v>49</v>
      </c>
      <c r="G831" s="1" t="s">
        <v>1026</v>
      </c>
      <c r="H831" t="s">
        <v>76</v>
      </c>
      <c r="I831">
        <v>17</v>
      </c>
      <c r="J831">
        <v>5000</v>
      </c>
      <c r="K831">
        <v>4</v>
      </c>
      <c r="L831">
        <v>100</v>
      </c>
      <c r="M831">
        <v>0.2</v>
      </c>
      <c r="N831" s="1" t="s">
        <v>956</v>
      </c>
    </row>
    <row r="832" spans="1:14" x14ac:dyDescent="0.2">
      <c r="A832" s="1" t="s">
        <v>46</v>
      </c>
      <c r="B832">
        <v>1</v>
      </c>
      <c r="C832" s="1" t="s">
        <v>2161</v>
      </c>
      <c r="D832" s="2">
        <v>45910</v>
      </c>
      <c r="E832" s="1" t="s">
        <v>779</v>
      </c>
      <c r="F832" s="1" t="s">
        <v>49</v>
      </c>
      <c r="G832" s="1" t="s">
        <v>1026</v>
      </c>
      <c r="H832" t="s">
        <v>76</v>
      </c>
      <c r="I832">
        <v>17</v>
      </c>
      <c r="J832">
        <v>5000</v>
      </c>
      <c r="K832">
        <v>12</v>
      </c>
      <c r="L832">
        <v>300</v>
      </c>
      <c r="M832">
        <v>0.1</v>
      </c>
      <c r="N832" s="1" t="s">
        <v>865</v>
      </c>
    </row>
    <row r="833" spans="1:14" x14ac:dyDescent="0.2">
      <c r="A833" s="1" t="s">
        <v>46</v>
      </c>
      <c r="B833">
        <v>1</v>
      </c>
      <c r="C833" s="1" t="s">
        <v>2411</v>
      </c>
      <c r="D833" s="2">
        <v>45910</v>
      </c>
      <c r="E833" s="1" t="s">
        <v>582</v>
      </c>
      <c r="F833" s="1" t="s">
        <v>49</v>
      </c>
      <c r="G833" s="1" t="s">
        <v>926</v>
      </c>
      <c r="H833">
        <v>5</v>
      </c>
      <c r="I833">
        <v>18</v>
      </c>
      <c r="J833">
        <v>100</v>
      </c>
      <c r="K833">
        <v>4</v>
      </c>
      <c r="L833">
        <v>100</v>
      </c>
      <c r="M833">
        <v>0.5</v>
      </c>
      <c r="N833" s="1" t="s">
        <v>865</v>
      </c>
    </row>
    <row r="834" spans="1:14" x14ac:dyDescent="0.2">
      <c r="A834" s="1" t="s">
        <v>53</v>
      </c>
      <c r="B834">
        <v>1</v>
      </c>
      <c r="C834" s="1" t="s">
        <v>2161</v>
      </c>
      <c r="D834" s="2">
        <v>45910</v>
      </c>
      <c r="E834" s="1" t="s">
        <v>779</v>
      </c>
      <c r="F834" s="1" t="s">
        <v>49</v>
      </c>
      <c r="G834" s="1" t="s">
        <v>1026</v>
      </c>
      <c r="H834" t="s">
        <v>76</v>
      </c>
      <c r="I834">
        <v>17</v>
      </c>
      <c r="J834">
        <v>5000</v>
      </c>
      <c r="K834">
        <v>11</v>
      </c>
      <c r="L834">
        <v>275</v>
      </c>
      <c r="M834">
        <v>0.1</v>
      </c>
      <c r="N834" s="1" t="s">
        <v>956</v>
      </c>
    </row>
    <row r="835" spans="1:14" x14ac:dyDescent="0.2">
      <c r="A835" s="1" t="s">
        <v>53</v>
      </c>
      <c r="B835">
        <v>1</v>
      </c>
      <c r="C835" s="1" t="s">
        <v>2412</v>
      </c>
      <c r="D835" s="2">
        <v>45910</v>
      </c>
      <c r="E835" s="1" t="s">
        <v>824</v>
      </c>
      <c r="F835" s="1" t="s">
        <v>49</v>
      </c>
      <c r="G835" s="1" t="s">
        <v>1338</v>
      </c>
      <c r="H835">
        <v>5</v>
      </c>
      <c r="I835">
        <v>5</v>
      </c>
      <c r="J835">
        <v>125</v>
      </c>
      <c r="K835">
        <v>5</v>
      </c>
      <c r="L835">
        <v>125</v>
      </c>
      <c r="M835">
        <v>0.2</v>
      </c>
      <c r="N835" s="1" t="s">
        <v>956</v>
      </c>
    </row>
    <row r="836" spans="1:14" x14ac:dyDescent="0.2">
      <c r="A836" s="1" t="s">
        <v>53</v>
      </c>
      <c r="B836">
        <v>2</v>
      </c>
      <c r="C836" s="1" t="s">
        <v>2161</v>
      </c>
      <c r="D836" s="2">
        <v>45910</v>
      </c>
      <c r="E836" s="1" t="s">
        <v>779</v>
      </c>
      <c r="F836" s="1" t="s">
        <v>49</v>
      </c>
      <c r="G836" s="1" t="s">
        <v>1026</v>
      </c>
      <c r="H836" t="s">
        <v>76</v>
      </c>
      <c r="I836">
        <v>17</v>
      </c>
      <c r="J836">
        <v>5000</v>
      </c>
      <c r="K836">
        <v>15</v>
      </c>
      <c r="L836">
        <v>375</v>
      </c>
      <c r="M836">
        <v>1</v>
      </c>
      <c r="N836" s="1" t="s">
        <v>889</v>
      </c>
    </row>
    <row r="837" spans="1:14" x14ac:dyDescent="0.2">
      <c r="A837" s="1" t="s">
        <v>46</v>
      </c>
      <c r="B837">
        <v>1</v>
      </c>
      <c r="C837" s="1" t="s">
        <v>2161</v>
      </c>
      <c r="D837" s="2">
        <v>45911</v>
      </c>
      <c r="E837" s="1" t="s">
        <v>779</v>
      </c>
      <c r="F837" s="1" t="s">
        <v>49</v>
      </c>
      <c r="G837" s="1" t="s">
        <v>1026</v>
      </c>
      <c r="H837" t="s">
        <v>76</v>
      </c>
      <c r="I837">
        <v>17</v>
      </c>
      <c r="J837">
        <v>5000</v>
      </c>
      <c r="K837">
        <v>12</v>
      </c>
      <c r="L837">
        <v>300</v>
      </c>
      <c r="M837">
        <v>0.8</v>
      </c>
      <c r="N837" s="1" t="s">
        <v>879</v>
      </c>
    </row>
    <row r="838" spans="1:14" x14ac:dyDescent="0.2">
      <c r="A838" s="1" t="s">
        <v>46</v>
      </c>
      <c r="B838">
        <v>1</v>
      </c>
      <c r="C838" s="1" t="s">
        <v>2444</v>
      </c>
      <c r="D838" s="2">
        <v>45911</v>
      </c>
      <c r="E838" s="1" t="s">
        <v>824</v>
      </c>
      <c r="F838" s="1" t="s">
        <v>49</v>
      </c>
      <c r="G838" s="1" t="s">
        <v>2445</v>
      </c>
      <c r="H838">
        <v>5</v>
      </c>
      <c r="I838">
        <v>8</v>
      </c>
      <c r="J838">
        <v>100</v>
      </c>
      <c r="K838">
        <v>5</v>
      </c>
      <c r="L838">
        <v>125</v>
      </c>
      <c r="M838">
        <v>0.4</v>
      </c>
      <c r="N838" s="1" t="s">
        <v>879</v>
      </c>
    </row>
    <row r="839" spans="1:14" x14ac:dyDescent="0.2">
      <c r="A839" s="1" t="s">
        <v>46</v>
      </c>
      <c r="B839">
        <v>2</v>
      </c>
      <c r="C839" s="1" t="s">
        <v>2161</v>
      </c>
      <c r="D839" s="2">
        <v>45911</v>
      </c>
      <c r="E839" s="1" t="s">
        <v>779</v>
      </c>
      <c r="F839" s="1" t="s">
        <v>49</v>
      </c>
      <c r="G839" s="1" t="s">
        <v>1026</v>
      </c>
      <c r="H839" t="s">
        <v>76</v>
      </c>
      <c r="I839">
        <v>17</v>
      </c>
      <c r="J839">
        <v>5000</v>
      </c>
      <c r="K839">
        <v>17</v>
      </c>
      <c r="L839">
        <v>425</v>
      </c>
      <c r="M839">
        <v>1.2</v>
      </c>
      <c r="N839" s="1" t="s">
        <v>865</v>
      </c>
    </row>
    <row r="840" spans="1:14" x14ac:dyDescent="0.2">
      <c r="A840" s="1" t="s">
        <v>53</v>
      </c>
      <c r="B840">
        <v>1</v>
      </c>
      <c r="C840" s="1" t="s">
        <v>2417</v>
      </c>
      <c r="D840" s="2">
        <v>45911</v>
      </c>
      <c r="E840" s="1" t="s">
        <v>2418</v>
      </c>
      <c r="F840" s="1" t="s">
        <v>49</v>
      </c>
      <c r="G840" s="1" t="s">
        <v>1344</v>
      </c>
      <c r="H840">
        <v>10</v>
      </c>
      <c r="I840">
        <v>26</v>
      </c>
      <c r="J840">
        <v>100</v>
      </c>
      <c r="K840">
        <v>4</v>
      </c>
      <c r="L840">
        <v>100</v>
      </c>
      <c r="M840">
        <v>0.5</v>
      </c>
      <c r="N840" s="1" t="s">
        <v>956</v>
      </c>
    </row>
    <row r="841" spans="1:14" x14ac:dyDescent="0.2">
      <c r="A841" s="1" t="s">
        <v>53</v>
      </c>
      <c r="B841">
        <v>1</v>
      </c>
      <c r="C841" s="1" t="s">
        <v>2419</v>
      </c>
      <c r="D841" s="2">
        <v>45911</v>
      </c>
      <c r="E841" s="1" t="s">
        <v>824</v>
      </c>
      <c r="F841" s="1" t="s">
        <v>49</v>
      </c>
      <c r="G841" s="1" t="s">
        <v>1344</v>
      </c>
      <c r="H841">
        <v>10</v>
      </c>
      <c r="I841">
        <v>26</v>
      </c>
      <c r="J841">
        <v>100</v>
      </c>
      <c r="K841">
        <v>4</v>
      </c>
      <c r="L841">
        <v>90.1</v>
      </c>
      <c r="M841">
        <v>0.3</v>
      </c>
      <c r="N841" s="1" t="s">
        <v>956</v>
      </c>
    </row>
    <row r="842" spans="1:14" x14ac:dyDescent="0.2">
      <c r="A842" s="1" t="s">
        <v>53</v>
      </c>
      <c r="B842">
        <v>1</v>
      </c>
      <c r="C842" s="1" t="s">
        <v>2446</v>
      </c>
      <c r="D842" s="2">
        <v>45911</v>
      </c>
      <c r="E842" s="1" t="s">
        <v>877</v>
      </c>
      <c r="F842" s="1" t="s">
        <v>49</v>
      </c>
      <c r="G842" s="1" t="s">
        <v>2445</v>
      </c>
      <c r="H842">
        <v>5</v>
      </c>
      <c r="I842">
        <v>28</v>
      </c>
      <c r="J842">
        <v>50</v>
      </c>
      <c r="K842">
        <v>2</v>
      </c>
      <c r="L842">
        <v>50</v>
      </c>
      <c r="M842">
        <v>0.1</v>
      </c>
      <c r="N842" s="1" t="s">
        <v>956</v>
      </c>
    </row>
    <row r="843" spans="1:14" x14ac:dyDescent="0.2">
      <c r="A843" s="1" t="s">
        <v>53</v>
      </c>
      <c r="B843">
        <v>1</v>
      </c>
      <c r="C843" s="1" t="s">
        <v>2447</v>
      </c>
      <c r="D843" s="2">
        <v>45911</v>
      </c>
      <c r="E843" s="1" t="s">
        <v>877</v>
      </c>
      <c r="F843" s="1" t="s">
        <v>49</v>
      </c>
      <c r="G843" s="1" t="s">
        <v>881</v>
      </c>
      <c r="H843">
        <v>5</v>
      </c>
      <c r="I843">
        <v>28</v>
      </c>
      <c r="J843">
        <v>75</v>
      </c>
      <c r="K843">
        <v>2</v>
      </c>
      <c r="L843">
        <v>39.200000000000003</v>
      </c>
      <c r="M843">
        <v>0.3</v>
      </c>
      <c r="N843" s="1" t="s">
        <v>956</v>
      </c>
    </row>
    <row r="844" spans="1:14" x14ac:dyDescent="0.2">
      <c r="A844" s="1" t="s">
        <v>53</v>
      </c>
      <c r="B844">
        <v>1</v>
      </c>
      <c r="C844" s="1" t="s">
        <v>2443</v>
      </c>
      <c r="D844" s="2">
        <v>45911</v>
      </c>
      <c r="E844" s="1" t="s">
        <v>877</v>
      </c>
      <c r="F844" s="1" t="s">
        <v>49</v>
      </c>
      <c r="G844" s="1" t="s">
        <v>2448</v>
      </c>
      <c r="H844">
        <v>5</v>
      </c>
      <c r="I844">
        <v>28</v>
      </c>
      <c r="J844">
        <v>100</v>
      </c>
      <c r="K844">
        <v>4</v>
      </c>
      <c r="L844">
        <v>100</v>
      </c>
      <c r="M844">
        <v>0.2</v>
      </c>
      <c r="N844" s="1" t="s">
        <v>956</v>
      </c>
    </row>
    <row r="845" spans="1:14" x14ac:dyDescent="0.2">
      <c r="A845" s="1" t="s">
        <v>53</v>
      </c>
      <c r="B845">
        <v>2</v>
      </c>
      <c r="C845" s="1" t="s">
        <v>2161</v>
      </c>
      <c r="D845" s="2">
        <v>45911</v>
      </c>
      <c r="E845" s="1" t="s">
        <v>779</v>
      </c>
      <c r="F845" s="1" t="s">
        <v>49</v>
      </c>
      <c r="G845" s="1" t="s">
        <v>1026</v>
      </c>
      <c r="H845" t="s">
        <v>76</v>
      </c>
      <c r="I845">
        <v>17</v>
      </c>
      <c r="J845">
        <v>5000</v>
      </c>
      <c r="K845">
        <v>16</v>
      </c>
      <c r="L845">
        <v>400</v>
      </c>
      <c r="M845">
        <v>0.8</v>
      </c>
      <c r="N845" s="1" t="s">
        <v>889</v>
      </c>
    </row>
    <row r="846" spans="1:14" x14ac:dyDescent="0.2">
      <c r="A846" s="1" t="s">
        <v>46</v>
      </c>
      <c r="B846">
        <v>3</v>
      </c>
      <c r="C846" s="1" t="s">
        <v>2161</v>
      </c>
      <c r="D846" s="2">
        <v>45912</v>
      </c>
      <c r="E846" s="1" t="s">
        <v>779</v>
      </c>
      <c r="F846" s="1" t="s">
        <v>49</v>
      </c>
      <c r="G846" s="1" t="s">
        <v>1026</v>
      </c>
      <c r="H846" t="s">
        <v>76</v>
      </c>
      <c r="I846">
        <v>17</v>
      </c>
      <c r="J846">
        <v>5000</v>
      </c>
      <c r="K846">
        <v>16</v>
      </c>
      <c r="L846">
        <v>400</v>
      </c>
      <c r="M846">
        <v>0.8</v>
      </c>
      <c r="N846" s="1" t="s">
        <v>879</v>
      </c>
    </row>
    <row r="847" spans="1:14" x14ac:dyDescent="0.2">
      <c r="A847" s="1" t="s">
        <v>46</v>
      </c>
      <c r="B847">
        <v>3</v>
      </c>
      <c r="C847" s="1" t="s">
        <v>2161</v>
      </c>
      <c r="D847" s="2">
        <v>45912</v>
      </c>
      <c r="E847" s="1" t="s">
        <v>779</v>
      </c>
      <c r="F847" s="1" t="s">
        <v>49</v>
      </c>
      <c r="G847" s="1" t="s">
        <v>1026</v>
      </c>
      <c r="H847" t="s">
        <v>76</v>
      </c>
      <c r="I847">
        <v>17</v>
      </c>
      <c r="J847">
        <v>5000</v>
      </c>
      <c r="K847">
        <v>16</v>
      </c>
      <c r="L847">
        <v>400</v>
      </c>
      <c r="M847">
        <v>1.1000000000000001</v>
      </c>
      <c r="N847" s="1" t="s">
        <v>865</v>
      </c>
    </row>
    <row r="848" spans="1:14" x14ac:dyDescent="0.2">
      <c r="A848" s="1" t="s">
        <v>53</v>
      </c>
      <c r="B848">
        <v>3</v>
      </c>
      <c r="C848" s="1" t="s">
        <v>2161</v>
      </c>
      <c r="D848" s="2">
        <v>45912</v>
      </c>
      <c r="E848" s="1" t="s">
        <v>779</v>
      </c>
      <c r="F848" s="1" t="s">
        <v>49</v>
      </c>
      <c r="G848" s="1" t="s">
        <v>1026</v>
      </c>
      <c r="H848" t="s">
        <v>76</v>
      </c>
      <c r="I848">
        <v>17</v>
      </c>
      <c r="J848">
        <v>5000</v>
      </c>
      <c r="K848">
        <v>16</v>
      </c>
      <c r="L848">
        <v>400</v>
      </c>
      <c r="M848">
        <v>0.3</v>
      </c>
      <c r="N848" s="1" t="s">
        <v>956</v>
      </c>
    </row>
    <row r="849" spans="1:14" x14ac:dyDescent="0.2">
      <c r="A849" s="1" t="s">
        <v>53</v>
      </c>
      <c r="B849">
        <v>3</v>
      </c>
      <c r="C849" s="1" t="s">
        <v>2161</v>
      </c>
      <c r="D849" s="2">
        <v>45912</v>
      </c>
      <c r="E849" s="1" t="s">
        <v>779</v>
      </c>
      <c r="F849" s="1" t="s">
        <v>49</v>
      </c>
      <c r="G849" s="1" t="s">
        <v>1026</v>
      </c>
      <c r="H849" t="s">
        <v>76</v>
      </c>
      <c r="I849">
        <v>17</v>
      </c>
      <c r="J849">
        <v>5000</v>
      </c>
      <c r="K849">
        <v>16</v>
      </c>
      <c r="L849">
        <v>400</v>
      </c>
      <c r="M849">
        <v>0.5</v>
      </c>
      <c r="N849" s="1" t="s">
        <v>889</v>
      </c>
    </row>
    <row r="850" spans="1:14" x14ac:dyDescent="0.2">
      <c r="A850" s="1" t="s">
        <v>46</v>
      </c>
      <c r="B850">
        <v>1</v>
      </c>
      <c r="C850" s="1" t="s">
        <v>2161</v>
      </c>
      <c r="D850" s="2">
        <v>45913</v>
      </c>
      <c r="E850" s="1" t="s">
        <v>779</v>
      </c>
      <c r="F850" s="1" t="s">
        <v>49</v>
      </c>
      <c r="G850" s="1" t="s">
        <v>1026</v>
      </c>
      <c r="H850" t="s">
        <v>76</v>
      </c>
      <c r="I850" t="s">
        <v>49</v>
      </c>
      <c r="J850">
        <v>5000</v>
      </c>
      <c r="K850">
        <v>13</v>
      </c>
      <c r="L850">
        <v>325</v>
      </c>
      <c r="M850">
        <v>0.5</v>
      </c>
      <c r="N850" s="1" t="s">
        <v>879</v>
      </c>
    </row>
    <row r="851" spans="1:14" x14ac:dyDescent="0.2">
      <c r="A851" s="1" t="s">
        <v>46</v>
      </c>
      <c r="B851">
        <v>2</v>
      </c>
      <c r="C851" s="1" t="s">
        <v>2161</v>
      </c>
      <c r="D851" s="2">
        <v>45913</v>
      </c>
      <c r="E851" s="1" t="s">
        <v>779</v>
      </c>
      <c r="F851" s="1" t="s">
        <v>49</v>
      </c>
      <c r="G851" s="1" t="s">
        <v>1026</v>
      </c>
      <c r="H851" t="s">
        <v>76</v>
      </c>
      <c r="I851" t="s">
        <v>49</v>
      </c>
      <c r="J851">
        <v>5000</v>
      </c>
      <c r="K851">
        <v>3</v>
      </c>
      <c r="L851">
        <v>75</v>
      </c>
      <c r="M851">
        <v>0.2</v>
      </c>
      <c r="N851" s="1" t="s">
        <v>865</v>
      </c>
    </row>
    <row r="852" spans="1:14" x14ac:dyDescent="0.2">
      <c r="A852" s="1" t="s">
        <v>46</v>
      </c>
      <c r="B852">
        <v>2</v>
      </c>
      <c r="C852" s="1" t="s">
        <v>2427</v>
      </c>
      <c r="D852" s="2">
        <v>45913</v>
      </c>
      <c r="E852" s="1" t="s">
        <v>824</v>
      </c>
      <c r="F852" s="1" t="s">
        <v>49</v>
      </c>
      <c r="G852" s="1" t="s">
        <v>2173</v>
      </c>
      <c r="H852">
        <v>7</v>
      </c>
      <c r="I852" t="s">
        <v>49</v>
      </c>
      <c r="J852">
        <v>200</v>
      </c>
      <c r="K852">
        <v>6</v>
      </c>
      <c r="L852">
        <v>150</v>
      </c>
      <c r="M852">
        <v>1.1000000000000001</v>
      </c>
      <c r="N852" s="1" t="s">
        <v>865</v>
      </c>
    </row>
    <row r="853" spans="1:14" x14ac:dyDescent="0.2">
      <c r="A853" s="1" t="s">
        <v>53</v>
      </c>
      <c r="B853">
        <v>1</v>
      </c>
      <c r="C853" s="1" t="s">
        <v>2161</v>
      </c>
      <c r="D853" s="2">
        <v>45913</v>
      </c>
      <c r="E853" s="1" t="s">
        <v>779</v>
      </c>
      <c r="F853" s="1" t="s">
        <v>49</v>
      </c>
      <c r="G853" s="1" t="s">
        <v>1026</v>
      </c>
      <c r="H853" t="s">
        <v>76</v>
      </c>
      <c r="I853" t="s">
        <v>49</v>
      </c>
      <c r="J853">
        <v>5000</v>
      </c>
      <c r="K853">
        <v>12</v>
      </c>
      <c r="L853">
        <v>300</v>
      </c>
      <c r="M853">
        <v>0.8</v>
      </c>
      <c r="N853" s="1" t="s">
        <v>879</v>
      </c>
    </row>
    <row r="854" spans="1:14" x14ac:dyDescent="0.2">
      <c r="A854" s="1" t="s">
        <v>53</v>
      </c>
      <c r="B854">
        <v>2</v>
      </c>
      <c r="C854" s="1" t="s">
        <v>2427</v>
      </c>
      <c r="D854" s="2">
        <v>45913</v>
      </c>
      <c r="E854" s="1" t="s">
        <v>824</v>
      </c>
      <c r="F854" s="1" t="s">
        <v>49</v>
      </c>
      <c r="G854" s="1" t="s">
        <v>2173</v>
      </c>
      <c r="H854">
        <v>7</v>
      </c>
      <c r="I854" t="s">
        <v>49</v>
      </c>
      <c r="J854">
        <v>200</v>
      </c>
      <c r="K854">
        <v>2</v>
      </c>
      <c r="L854">
        <v>50</v>
      </c>
      <c r="M854">
        <v>0.6</v>
      </c>
      <c r="N854" s="1" t="s">
        <v>889</v>
      </c>
    </row>
    <row r="855" spans="1:14" x14ac:dyDescent="0.2">
      <c r="A855" s="1" t="s">
        <v>53</v>
      </c>
      <c r="B855">
        <v>2</v>
      </c>
      <c r="C855" s="1" t="s">
        <v>2425</v>
      </c>
      <c r="D855" s="2">
        <v>45913</v>
      </c>
      <c r="E855" s="1" t="s">
        <v>824</v>
      </c>
      <c r="F855" s="1" t="s">
        <v>49</v>
      </c>
      <c r="G855" s="1" t="s">
        <v>2462</v>
      </c>
      <c r="H855">
        <v>7</v>
      </c>
      <c r="I855" t="s">
        <v>49</v>
      </c>
      <c r="J855">
        <v>200</v>
      </c>
      <c r="K855">
        <v>8</v>
      </c>
      <c r="L855">
        <v>198.5</v>
      </c>
      <c r="M855">
        <v>0.8</v>
      </c>
      <c r="N855" s="1" t="s">
        <v>889</v>
      </c>
    </row>
    <row r="856" spans="1:14" x14ac:dyDescent="0.2">
      <c r="A856" s="1" t="s">
        <v>46</v>
      </c>
      <c r="B856">
        <v>1</v>
      </c>
      <c r="C856" s="1" t="s">
        <v>2281</v>
      </c>
      <c r="D856" s="2">
        <v>45914</v>
      </c>
      <c r="E856" s="1" t="s">
        <v>779</v>
      </c>
      <c r="F856" s="1" t="s">
        <v>49</v>
      </c>
      <c r="G856" s="1" t="s">
        <v>1026</v>
      </c>
      <c r="H856" t="s">
        <v>76</v>
      </c>
      <c r="I856" t="s">
        <v>49</v>
      </c>
      <c r="J856">
        <v>5000</v>
      </c>
      <c r="K856">
        <v>14</v>
      </c>
      <c r="L856">
        <v>350</v>
      </c>
      <c r="M856">
        <v>0.4</v>
      </c>
      <c r="N856" s="1" t="s">
        <v>879</v>
      </c>
    </row>
    <row r="857" spans="1:14" x14ac:dyDescent="0.2">
      <c r="A857" s="1" t="s">
        <v>46</v>
      </c>
      <c r="B857">
        <v>2</v>
      </c>
      <c r="C857" s="1" t="s">
        <v>2461</v>
      </c>
      <c r="D857" s="2">
        <v>45914</v>
      </c>
      <c r="E857" s="1" t="s">
        <v>824</v>
      </c>
      <c r="F857" s="1" t="s">
        <v>49</v>
      </c>
      <c r="G857" s="1" t="s">
        <v>2463</v>
      </c>
      <c r="H857">
        <v>7</v>
      </c>
      <c r="I857" t="s">
        <v>49</v>
      </c>
      <c r="J857">
        <v>200</v>
      </c>
      <c r="K857">
        <v>8</v>
      </c>
      <c r="L857">
        <v>200</v>
      </c>
      <c r="M857">
        <v>1.8</v>
      </c>
      <c r="N857" s="1" t="s">
        <v>865</v>
      </c>
    </row>
    <row r="858" spans="1:14" x14ac:dyDescent="0.2">
      <c r="A858" s="1" t="s">
        <v>46</v>
      </c>
      <c r="B858">
        <v>2</v>
      </c>
      <c r="C858" s="1" t="s">
        <v>2281</v>
      </c>
      <c r="D858" s="2">
        <v>45914</v>
      </c>
      <c r="E858" s="1" t="s">
        <v>779</v>
      </c>
      <c r="F858" s="1" t="s">
        <v>49</v>
      </c>
      <c r="G858" s="1" t="s">
        <v>1026</v>
      </c>
      <c r="H858" t="s">
        <v>76</v>
      </c>
      <c r="I858" t="s">
        <v>49</v>
      </c>
      <c r="J858">
        <v>5000</v>
      </c>
      <c r="K858">
        <v>2</v>
      </c>
      <c r="L858">
        <v>50</v>
      </c>
      <c r="M858">
        <v>0.2</v>
      </c>
      <c r="N858" s="1" t="s">
        <v>865</v>
      </c>
    </row>
    <row r="859" spans="1:14" x14ac:dyDescent="0.2">
      <c r="A859" s="1" t="s">
        <v>53</v>
      </c>
      <c r="B859">
        <v>1</v>
      </c>
      <c r="C859" s="1" t="s">
        <v>2281</v>
      </c>
      <c r="D859" s="2">
        <v>45914</v>
      </c>
      <c r="E859" s="1" t="s">
        <v>779</v>
      </c>
      <c r="F859" s="1" t="s">
        <v>49</v>
      </c>
      <c r="G859" s="1" t="s">
        <v>1026</v>
      </c>
      <c r="H859" t="s">
        <v>76</v>
      </c>
      <c r="I859" t="s">
        <v>49</v>
      </c>
      <c r="J859">
        <v>5000</v>
      </c>
      <c r="K859">
        <v>15</v>
      </c>
      <c r="L859">
        <v>375</v>
      </c>
      <c r="M859">
        <v>2.5</v>
      </c>
      <c r="N859" s="1" t="s">
        <v>889</v>
      </c>
    </row>
    <row r="860" spans="1:14" x14ac:dyDescent="0.2">
      <c r="A860" s="1" t="s">
        <v>46</v>
      </c>
      <c r="B860">
        <v>1</v>
      </c>
      <c r="C860" s="1" t="s">
        <v>2281</v>
      </c>
      <c r="D860" s="2">
        <v>45915</v>
      </c>
      <c r="E860" s="1" t="s">
        <v>779</v>
      </c>
      <c r="F860" s="1" t="s">
        <v>49</v>
      </c>
      <c r="G860" s="1" t="s">
        <v>1026</v>
      </c>
      <c r="H860" t="s">
        <v>76</v>
      </c>
      <c r="I860" t="s">
        <v>49</v>
      </c>
      <c r="J860">
        <v>5000</v>
      </c>
      <c r="K860">
        <v>16</v>
      </c>
      <c r="L860">
        <v>400</v>
      </c>
      <c r="M860">
        <v>0.6</v>
      </c>
      <c r="N860" s="1" t="s">
        <v>879</v>
      </c>
    </row>
    <row r="861" spans="1:14" x14ac:dyDescent="0.2">
      <c r="A861" s="1" t="s">
        <v>46</v>
      </c>
      <c r="B861">
        <v>2</v>
      </c>
      <c r="C861" s="1" t="s">
        <v>2281</v>
      </c>
      <c r="D861" s="2">
        <v>45915</v>
      </c>
      <c r="E861" s="1" t="s">
        <v>779</v>
      </c>
      <c r="F861" s="1" t="s">
        <v>49</v>
      </c>
      <c r="G861" s="1" t="s">
        <v>1026</v>
      </c>
      <c r="H861" t="s">
        <v>76</v>
      </c>
      <c r="I861" t="s">
        <v>49</v>
      </c>
      <c r="J861">
        <v>5000</v>
      </c>
      <c r="K861">
        <v>16</v>
      </c>
      <c r="L861">
        <v>400</v>
      </c>
      <c r="M861">
        <v>0.8</v>
      </c>
      <c r="N861" s="1" t="s">
        <v>865</v>
      </c>
    </row>
    <row r="862" spans="1:14" x14ac:dyDescent="0.2">
      <c r="A862" s="1" t="s">
        <v>53</v>
      </c>
      <c r="B862">
        <v>1</v>
      </c>
      <c r="C862" s="1" t="s">
        <v>2281</v>
      </c>
      <c r="D862" s="2">
        <v>45915</v>
      </c>
      <c r="E862" s="1" t="s">
        <v>779</v>
      </c>
      <c r="F862" s="1" t="s">
        <v>49</v>
      </c>
      <c r="G862" s="1" t="s">
        <v>1026</v>
      </c>
      <c r="H862" t="s">
        <v>76</v>
      </c>
      <c r="I862" t="s">
        <v>49</v>
      </c>
      <c r="J862">
        <v>5000</v>
      </c>
      <c r="K862">
        <v>12</v>
      </c>
      <c r="L862">
        <v>300</v>
      </c>
      <c r="M862">
        <v>0.8</v>
      </c>
      <c r="N862" s="1" t="s">
        <v>865</v>
      </c>
    </row>
    <row r="863" spans="1:14" x14ac:dyDescent="0.2">
      <c r="A863" s="1" t="s">
        <v>53</v>
      </c>
      <c r="B863">
        <v>2</v>
      </c>
      <c r="C863" s="1" t="s">
        <v>2464</v>
      </c>
      <c r="D863" s="2">
        <v>45915</v>
      </c>
      <c r="E863" s="1" t="s">
        <v>824</v>
      </c>
      <c r="F863" s="1" t="s">
        <v>49</v>
      </c>
      <c r="G863" s="1" t="s">
        <v>2465</v>
      </c>
      <c r="H863">
        <v>7</v>
      </c>
      <c r="I863" t="s">
        <v>49</v>
      </c>
      <c r="J863">
        <v>100</v>
      </c>
      <c r="K863">
        <v>4</v>
      </c>
      <c r="L863">
        <v>100</v>
      </c>
      <c r="M863">
        <v>0.1</v>
      </c>
      <c r="N863" s="1" t="s">
        <v>889</v>
      </c>
    </row>
    <row r="864" spans="1:14" x14ac:dyDescent="0.2">
      <c r="A864" s="1" t="s">
        <v>53</v>
      </c>
      <c r="B864">
        <v>2</v>
      </c>
      <c r="C864" s="1" t="s">
        <v>2466</v>
      </c>
      <c r="D864" s="2">
        <v>45915</v>
      </c>
      <c r="E864" s="1" t="s">
        <v>2374</v>
      </c>
      <c r="F864" s="1" t="s">
        <v>49</v>
      </c>
      <c r="G864" s="1" t="s">
        <v>2410</v>
      </c>
      <c r="H864" t="s">
        <v>735</v>
      </c>
      <c r="I864" t="s">
        <v>49</v>
      </c>
      <c r="J864">
        <v>2000</v>
      </c>
      <c r="K864">
        <v>6</v>
      </c>
      <c r="L864">
        <v>150</v>
      </c>
      <c r="M864">
        <v>0.3</v>
      </c>
      <c r="N864" s="1" t="s">
        <v>889</v>
      </c>
    </row>
    <row r="865" spans="1:14" x14ac:dyDescent="0.2">
      <c r="A865" s="1" t="s">
        <v>46</v>
      </c>
      <c r="B865">
        <v>1</v>
      </c>
      <c r="C865" s="1" t="s">
        <v>2281</v>
      </c>
      <c r="D865" s="2">
        <v>45916</v>
      </c>
      <c r="E865" s="1" t="s">
        <v>779</v>
      </c>
      <c r="F865" s="1" t="s">
        <v>49</v>
      </c>
      <c r="G865" s="1" t="s">
        <v>1026</v>
      </c>
      <c r="H865" t="s">
        <v>76</v>
      </c>
      <c r="I865" t="s">
        <v>49</v>
      </c>
      <c r="J865">
        <v>5000</v>
      </c>
      <c r="K865">
        <v>10</v>
      </c>
      <c r="L865">
        <v>250</v>
      </c>
      <c r="M865">
        <v>0.6</v>
      </c>
      <c r="N865" s="1" t="s">
        <v>879</v>
      </c>
    </row>
    <row r="866" spans="1:14" x14ac:dyDescent="0.2">
      <c r="A866" s="1" t="s">
        <v>46</v>
      </c>
      <c r="B866">
        <v>1</v>
      </c>
      <c r="C866" s="1" t="s">
        <v>2466</v>
      </c>
      <c r="D866" s="2">
        <v>45916</v>
      </c>
      <c r="E866" s="1" t="s">
        <v>2374</v>
      </c>
      <c r="F866" s="1" t="s">
        <v>49</v>
      </c>
      <c r="G866" s="1" t="s">
        <v>2410</v>
      </c>
      <c r="H866" t="s">
        <v>735</v>
      </c>
      <c r="I866" t="s">
        <v>49</v>
      </c>
      <c r="J866">
        <v>2000</v>
      </c>
      <c r="K866">
        <v>2</v>
      </c>
      <c r="L866">
        <v>50</v>
      </c>
      <c r="M866">
        <v>1</v>
      </c>
      <c r="N866" s="1" t="s">
        <v>879</v>
      </c>
    </row>
    <row r="867" spans="1:14" x14ac:dyDescent="0.2">
      <c r="A867" s="1" t="s">
        <v>46</v>
      </c>
      <c r="B867">
        <v>2</v>
      </c>
      <c r="C867" s="1" t="s">
        <v>2466</v>
      </c>
      <c r="D867" s="2">
        <v>45916</v>
      </c>
      <c r="E867" s="1" t="s">
        <v>2374</v>
      </c>
      <c r="F867" s="1" t="s">
        <v>49</v>
      </c>
      <c r="G867" s="1" t="s">
        <v>2410</v>
      </c>
      <c r="H867" t="s">
        <v>735</v>
      </c>
      <c r="I867" t="s">
        <v>49</v>
      </c>
      <c r="J867">
        <v>2000</v>
      </c>
      <c r="K867">
        <v>11</v>
      </c>
      <c r="L867">
        <v>275</v>
      </c>
      <c r="M867">
        <v>1.1000000000000001</v>
      </c>
      <c r="N867" s="1" t="s">
        <v>865</v>
      </c>
    </row>
    <row r="868" spans="1:14" x14ac:dyDescent="0.2">
      <c r="A868" s="1" t="s">
        <v>53</v>
      </c>
      <c r="B868">
        <v>1</v>
      </c>
      <c r="C868" s="1" t="s">
        <v>2466</v>
      </c>
      <c r="D868" s="2">
        <v>45916</v>
      </c>
      <c r="E868" s="1" t="s">
        <v>2374</v>
      </c>
      <c r="F868" s="1" t="s">
        <v>49</v>
      </c>
      <c r="G868" s="1" t="s">
        <v>2410</v>
      </c>
      <c r="H868" t="s">
        <v>735</v>
      </c>
      <c r="I868" t="s">
        <v>49</v>
      </c>
      <c r="J868">
        <v>2000</v>
      </c>
      <c r="K868">
        <v>8</v>
      </c>
      <c r="L868">
        <v>200</v>
      </c>
      <c r="M868">
        <v>0.6</v>
      </c>
      <c r="N868" s="1" t="s">
        <v>879</v>
      </c>
    </row>
    <row r="869" spans="1:14" x14ac:dyDescent="0.2">
      <c r="A869" s="1" t="s">
        <v>53</v>
      </c>
      <c r="B869">
        <v>2</v>
      </c>
      <c r="C869" s="1" t="s">
        <v>2466</v>
      </c>
      <c r="D869" s="2">
        <v>45916</v>
      </c>
      <c r="E869" s="1" t="s">
        <v>2374</v>
      </c>
      <c r="F869" s="1" t="s">
        <v>49</v>
      </c>
      <c r="G869" s="1" t="s">
        <v>2410</v>
      </c>
      <c r="H869" t="s">
        <v>735</v>
      </c>
      <c r="I869" t="s">
        <v>49</v>
      </c>
      <c r="J869">
        <v>2000</v>
      </c>
      <c r="K869">
        <v>11</v>
      </c>
      <c r="L869">
        <v>275</v>
      </c>
      <c r="M869">
        <v>0.8</v>
      </c>
      <c r="N869" s="1" t="s">
        <v>889</v>
      </c>
    </row>
    <row r="870" spans="1:14" x14ac:dyDescent="0.2">
      <c r="A870" s="1" t="s">
        <v>46</v>
      </c>
      <c r="B870">
        <v>1</v>
      </c>
      <c r="C870" s="1" t="s">
        <v>2466</v>
      </c>
      <c r="D870" s="2">
        <v>45917</v>
      </c>
      <c r="E870" s="1" t="s">
        <v>2374</v>
      </c>
      <c r="F870" s="1" t="s">
        <v>49</v>
      </c>
      <c r="G870" s="1" t="s">
        <v>2410</v>
      </c>
      <c r="H870" t="s">
        <v>735</v>
      </c>
      <c r="I870" t="s">
        <v>49</v>
      </c>
      <c r="J870">
        <v>2000</v>
      </c>
      <c r="K870">
        <v>11</v>
      </c>
      <c r="L870">
        <v>275</v>
      </c>
      <c r="M870">
        <v>0.8</v>
      </c>
      <c r="N870" s="1" t="s">
        <v>879</v>
      </c>
    </row>
    <row r="871" spans="1:14" x14ac:dyDescent="0.2">
      <c r="A871" s="1" t="s">
        <v>46</v>
      </c>
      <c r="B871">
        <v>2</v>
      </c>
      <c r="C871" s="1" t="s">
        <v>2466</v>
      </c>
      <c r="D871" s="2">
        <v>45917</v>
      </c>
      <c r="E871" s="1" t="s">
        <v>2374</v>
      </c>
      <c r="F871" s="1" t="s">
        <v>49</v>
      </c>
      <c r="G871" s="1" t="s">
        <v>2410</v>
      </c>
      <c r="H871" t="s">
        <v>735</v>
      </c>
      <c r="I871" t="s">
        <v>49</v>
      </c>
      <c r="J871">
        <v>2000</v>
      </c>
      <c r="K871">
        <v>11</v>
      </c>
      <c r="L871">
        <v>275</v>
      </c>
      <c r="M871">
        <v>1</v>
      </c>
      <c r="N871" s="1" t="s">
        <v>865</v>
      </c>
    </row>
    <row r="872" spans="1:14" x14ac:dyDescent="0.2">
      <c r="A872" s="1" t="s">
        <v>53</v>
      </c>
      <c r="B872">
        <v>1</v>
      </c>
      <c r="C872" s="1" t="s">
        <v>2466</v>
      </c>
      <c r="D872" s="2">
        <v>45917</v>
      </c>
      <c r="E872" s="1" t="s">
        <v>2374</v>
      </c>
      <c r="F872" s="1" t="s">
        <v>49</v>
      </c>
      <c r="G872" s="1" t="s">
        <v>2410</v>
      </c>
      <c r="H872" t="s">
        <v>735</v>
      </c>
      <c r="I872" t="s">
        <v>49</v>
      </c>
      <c r="J872">
        <v>2000</v>
      </c>
      <c r="K872">
        <v>2</v>
      </c>
      <c r="L872">
        <v>50</v>
      </c>
      <c r="M872">
        <v>0.2</v>
      </c>
      <c r="N872" s="1" t="s">
        <v>865</v>
      </c>
    </row>
    <row r="873" spans="1:14" x14ac:dyDescent="0.2">
      <c r="A873" s="1" t="s">
        <v>53</v>
      </c>
      <c r="B873">
        <v>1</v>
      </c>
      <c r="C873" s="1" t="s">
        <v>2475</v>
      </c>
      <c r="D873" s="2">
        <v>45917</v>
      </c>
      <c r="E873" s="1" t="s">
        <v>2476</v>
      </c>
      <c r="F873" s="1" t="s">
        <v>49</v>
      </c>
      <c r="G873" s="1" t="s">
        <v>1344</v>
      </c>
      <c r="H873">
        <v>14</v>
      </c>
      <c r="I873" t="s">
        <v>49</v>
      </c>
      <c r="J873">
        <v>250</v>
      </c>
      <c r="K873">
        <v>10</v>
      </c>
      <c r="L873">
        <v>243.55</v>
      </c>
      <c r="M873">
        <v>1.3</v>
      </c>
      <c r="N873" s="1" t="s">
        <v>865</v>
      </c>
    </row>
    <row r="874" spans="1:14" x14ac:dyDescent="0.2">
      <c r="A874" s="1" t="s">
        <v>53</v>
      </c>
      <c r="B874">
        <v>2</v>
      </c>
      <c r="C874" s="1" t="s">
        <v>2466</v>
      </c>
      <c r="D874" s="2">
        <v>45917</v>
      </c>
      <c r="E874" s="1" t="s">
        <v>2374</v>
      </c>
      <c r="F874" s="1" t="s">
        <v>49</v>
      </c>
      <c r="G874" s="1" t="s">
        <v>2410</v>
      </c>
      <c r="H874" t="s">
        <v>735</v>
      </c>
      <c r="I874" t="s">
        <v>49</v>
      </c>
      <c r="J874">
        <v>2000</v>
      </c>
      <c r="K874">
        <v>11</v>
      </c>
      <c r="L874">
        <v>275</v>
      </c>
      <c r="M874">
        <v>0.6</v>
      </c>
      <c r="N874" s="1" t="s">
        <v>889</v>
      </c>
    </row>
    <row r="875" spans="1:14" x14ac:dyDescent="0.2">
      <c r="A875" s="1" t="s">
        <v>46</v>
      </c>
      <c r="B875">
        <v>1</v>
      </c>
      <c r="C875" s="1" t="s">
        <v>2489</v>
      </c>
      <c r="D875" s="2">
        <v>45918</v>
      </c>
      <c r="E875" s="1" t="s">
        <v>2490</v>
      </c>
      <c r="F875" s="1" t="s">
        <v>49</v>
      </c>
      <c r="G875" s="1" t="s">
        <v>1026</v>
      </c>
      <c r="H875" t="s">
        <v>76</v>
      </c>
      <c r="I875">
        <v>17</v>
      </c>
      <c r="J875">
        <v>8000</v>
      </c>
      <c r="K875">
        <v>15</v>
      </c>
      <c r="L875">
        <v>375</v>
      </c>
      <c r="M875">
        <v>0.8</v>
      </c>
      <c r="N875" s="1" t="s">
        <v>879</v>
      </c>
    </row>
    <row r="876" spans="1:14" x14ac:dyDescent="0.2">
      <c r="A876" s="1" t="s">
        <v>46</v>
      </c>
      <c r="B876">
        <v>2</v>
      </c>
      <c r="C876" s="1" t="s">
        <v>2466</v>
      </c>
      <c r="D876" s="2">
        <v>45918</v>
      </c>
      <c r="E876" s="1" t="s">
        <v>2374</v>
      </c>
      <c r="F876" s="1" t="s">
        <v>49</v>
      </c>
      <c r="G876" s="1" t="s">
        <v>2410</v>
      </c>
      <c r="H876" t="s">
        <v>735</v>
      </c>
      <c r="I876">
        <v>17</v>
      </c>
      <c r="J876">
        <v>2000</v>
      </c>
      <c r="K876">
        <v>6</v>
      </c>
      <c r="L876">
        <v>155</v>
      </c>
      <c r="M876">
        <v>1.1000000000000001</v>
      </c>
      <c r="N876" s="1" t="s">
        <v>865</v>
      </c>
    </row>
    <row r="877" spans="1:14" x14ac:dyDescent="0.2">
      <c r="A877" s="1" t="s">
        <v>46</v>
      </c>
      <c r="B877">
        <v>2</v>
      </c>
      <c r="C877" s="1" t="s">
        <v>2494</v>
      </c>
      <c r="D877" s="2">
        <v>45918</v>
      </c>
      <c r="E877" s="1" t="s">
        <v>582</v>
      </c>
      <c r="F877" s="1" t="s">
        <v>49</v>
      </c>
      <c r="G877" s="1" t="s">
        <v>894</v>
      </c>
      <c r="H877">
        <v>5</v>
      </c>
      <c r="I877">
        <v>16</v>
      </c>
      <c r="J877">
        <v>200</v>
      </c>
      <c r="K877">
        <v>5</v>
      </c>
      <c r="L877">
        <v>125</v>
      </c>
      <c r="M877">
        <v>0.3</v>
      </c>
      <c r="N877" s="1" t="s">
        <v>865</v>
      </c>
    </row>
    <row r="878" spans="1:14" x14ac:dyDescent="0.2">
      <c r="A878" s="1" t="s">
        <v>53</v>
      </c>
      <c r="B878">
        <v>1</v>
      </c>
      <c r="C878" s="1" t="s">
        <v>2489</v>
      </c>
      <c r="D878" s="2">
        <v>45918</v>
      </c>
      <c r="E878" s="1" t="s">
        <v>2490</v>
      </c>
      <c r="F878" s="1" t="s">
        <v>49</v>
      </c>
      <c r="G878" s="1" t="s">
        <v>1026</v>
      </c>
      <c r="H878" t="s">
        <v>76</v>
      </c>
      <c r="I878">
        <v>17</v>
      </c>
      <c r="J878">
        <v>8000</v>
      </c>
      <c r="K878">
        <v>11</v>
      </c>
      <c r="L878">
        <v>275</v>
      </c>
      <c r="M878">
        <v>0.8</v>
      </c>
      <c r="N878" s="1" t="s">
        <v>879</v>
      </c>
    </row>
    <row r="879" spans="1:14" x14ac:dyDescent="0.2">
      <c r="A879" s="1" t="s">
        <v>53</v>
      </c>
      <c r="B879">
        <v>2</v>
      </c>
      <c r="C879" s="1" t="s">
        <v>2494</v>
      </c>
      <c r="D879" s="2">
        <v>45918</v>
      </c>
      <c r="E879" s="1" t="s">
        <v>582</v>
      </c>
      <c r="F879" s="1" t="s">
        <v>49</v>
      </c>
      <c r="G879" s="1" t="s">
        <v>894</v>
      </c>
      <c r="H879">
        <v>5</v>
      </c>
      <c r="I879">
        <v>16</v>
      </c>
      <c r="J879">
        <v>200</v>
      </c>
      <c r="K879">
        <v>3</v>
      </c>
      <c r="L879">
        <v>65.8</v>
      </c>
      <c r="M879">
        <v>0.2</v>
      </c>
      <c r="N879" s="1" t="s">
        <v>889</v>
      </c>
    </row>
    <row r="880" spans="1:14" x14ac:dyDescent="0.2">
      <c r="A880" s="1" t="s">
        <v>53</v>
      </c>
      <c r="B880">
        <v>2</v>
      </c>
      <c r="C880" s="1" t="s">
        <v>2495</v>
      </c>
      <c r="D880" s="2">
        <v>45918</v>
      </c>
      <c r="E880" s="1" t="s">
        <v>637</v>
      </c>
      <c r="F880" s="1" t="s">
        <v>49</v>
      </c>
      <c r="G880" s="1" t="s">
        <v>1340</v>
      </c>
      <c r="H880">
        <v>5</v>
      </c>
      <c r="I880">
        <v>18</v>
      </c>
      <c r="J880">
        <v>100</v>
      </c>
      <c r="K880">
        <v>4</v>
      </c>
      <c r="L880">
        <v>102.7</v>
      </c>
      <c r="M880">
        <v>0.3</v>
      </c>
      <c r="N880" s="1" t="s">
        <v>889</v>
      </c>
    </row>
    <row r="881" spans="1:14" x14ac:dyDescent="0.2">
      <c r="A881" s="1" t="s">
        <v>53</v>
      </c>
      <c r="B881">
        <v>2</v>
      </c>
      <c r="C881" s="1" t="s">
        <v>2496</v>
      </c>
      <c r="D881" s="2">
        <v>45918</v>
      </c>
      <c r="E881" s="1" t="s">
        <v>582</v>
      </c>
      <c r="F881" s="1" t="s">
        <v>49</v>
      </c>
      <c r="G881" s="1" t="s">
        <v>926</v>
      </c>
      <c r="H881">
        <v>5</v>
      </c>
      <c r="I881">
        <v>18</v>
      </c>
      <c r="J881">
        <v>200</v>
      </c>
      <c r="K881">
        <v>5</v>
      </c>
      <c r="L881">
        <v>125</v>
      </c>
      <c r="M881">
        <v>0.3</v>
      </c>
      <c r="N881" s="1" t="s">
        <v>889</v>
      </c>
    </row>
    <row r="882" spans="1:14" x14ac:dyDescent="0.2">
      <c r="A882" s="1" t="s">
        <v>46</v>
      </c>
      <c r="B882">
        <v>1</v>
      </c>
      <c r="C882" s="1" t="s">
        <v>2489</v>
      </c>
      <c r="D882" s="2">
        <v>45919</v>
      </c>
      <c r="E882" s="1" t="s">
        <v>2490</v>
      </c>
      <c r="F882" s="1" t="s">
        <v>49</v>
      </c>
      <c r="G882" s="1" t="s">
        <v>1026</v>
      </c>
      <c r="H882" t="s">
        <v>76</v>
      </c>
      <c r="I882">
        <v>17</v>
      </c>
      <c r="J882">
        <v>8000</v>
      </c>
      <c r="K882">
        <v>14</v>
      </c>
      <c r="L882">
        <v>350</v>
      </c>
      <c r="M882">
        <v>0.7</v>
      </c>
      <c r="N882" s="1" t="s">
        <v>879</v>
      </c>
    </row>
    <row r="883" spans="1:14" x14ac:dyDescent="0.2">
      <c r="A883" s="1" t="s">
        <v>46</v>
      </c>
      <c r="B883">
        <v>2</v>
      </c>
      <c r="C883" s="1" t="s">
        <v>2496</v>
      </c>
      <c r="D883" s="2">
        <v>45919</v>
      </c>
      <c r="E883" s="1" t="s">
        <v>582</v>
      </c>
      <c r="F883" s="1" t="s">
        <v>49</v>
      </c>
      <c r="G883" s="1" t="s">
        <v>926</v>
      </c>
      <c r="H883">
        <v>5</v>
      </c>
      <c r="I883">
        <v>18</v>
      </c>
      <c r="J883">
        <v>200</v>
      </c>
      <c r="K883">
        <v>3</v>
      </c>
      <c r="L883">
        <v>75</v>
      </c>
      <c r="M883">
        <v>0.6</v>
      </c>
      <c r="N883" s="1" t="s">
        <v>865</v>
      </c>
    </row>
    <row r="884" spans="1:14" x14ac:dyDescent="0.2">
      <c r="A884" s="1" t="s">
        <v>46</v>
      </c>
      <c r="B884">
        <v>2</v>
      </c>
      <c r="C884" s="1" t="s">
        <v>2521</v>
      </c>
      <c r="D884" s="2">
        <v>45919</v>
      </c>
      <c r="E884" s="1" t="s">
        <v>995</v>
      </c>
      <c r="F884" s="1" t="s">
        <v>49</v>
      </c>
      <c r="G884" s="1" t="s">
        <v>936</v>
      </c>
      <c r="H884">
        <v>5</v>
      </c>
      <c r="I884">
        <v>18</v>
      </c>
      <c r="J884">
        <v>250</v>
      </c>
      <c r="K884">
        <v>8</v>
      </c>
      <c r="L884">
        <v>200</v>
      </c>
      <c r="M884">
        <v>1</v>
      </c>
      <c r="N884" s="1" t="s">
        <v>865</v>
      </c>
    </row>
    <row r="885" spans="1:14" x14ac:dyDescent="0.2">
      <c r="A885" s="1" t="s">
        <v>53</v>
      </c>
      <c r="B885">
        <v>1</v>
      </c>
      <c r="C885" s="1" t="s">
        <v>2489</v>
      </c>
      <c r="D885" s="2">
        <v>45919</v>
      </c>
      <c r="E885" s="1" t="s">
        <v>2490</v>
      </c>
      <c r="F885" s="1" t="s">
        <v>49</v>
      </c>
      <c r="G885" s="1" t="s">
        <v>1026</v>
      </c>
      <c r="H885" t="s">
        <v>76</v>
      </c>
      <c r="I885">
        <v>17</v>
      </c>
      <c r="J885">
        <v>8000</v>
      </c>
      <c r="K885">
        <v>12</v>
      </c>
      <c r="L885">
        <v>300</v>
      </c>
      <c r="M885">
        <v>0.6</v>
      </c>
      <c r="N885" s="1" t="s">
        <v>865</v>
      </c>
    </row>
    <row r="886" spans="1:14" x14ac:dyDescent="0.2">
      <c r="A886" s="1" t="s">
        <v>53</v>
      </c>
      <c r="B886">
        <v>2</v>
      </c>
      <c r="C886" s="1" t="s">
        <v>2522</v>
      </c>
      <c r="D886" s="2">
        <v>45919</v>
      </c>
      <c r="E886" s="1" t="s">
        <v>1142</v>
      </c>
      <c r="F886" s="1" t="s">
        <v>49</v>
      </c>
      <c r="G886" s="1" t="s">
        <v>2201</v>
      </c>
      <c r="H886">
        <v>5</v>
      </c>
      <c r="I886">
        <v>14</v>
      </c>
      <c r="J886">
        <v>50</v>
      </c>
      <c r="K886">
        <v>2</v>
      </c>
      <c r="L886">
        <v>56.8</v>
      </c>
      <c r="M886">
        <v>0.6</v>
      </c>
      <c r="N886" s="1" t="s">
        <v>889</v>
      </c>
    </row>
    <row r="887" spans="1:14" x14ac:dyDescent="0.2">
      <c r="A887" s="1" t="s">
        <v>53</v>
      </c>
      <c r="B887">
        <v>2</v>
      </c>
      <c r="C887" s="1" t="s">
        <v>2521</v>
      </c>
      <c r="D887" s="2">
        <v>45919</v>
      </c>
      <c r="E887" s="1" t="s">
        <v>995</v>
      </c>
      <c r="F887" s="1" t="s">
        <v>49</v>
      </c>
      <c r="G887" s="1" t="s">
        <v>936</v>
      </c>
      <c r="H887">
        <v>5</v>
      </c>
      <c r="I887">
        <v>18</v>
      </c>
      <c r="J887">
        <v>250</v>
      </c>
      <c r="K887">
        <v>2</v>
      </c>
      <c r="L887">
        <v>52.1</v>
      </c>
      <c r="M887">
        <v>0.2</v>
      </c>
      <c r="N887" s="1" t="s">
        <v>889</v>
      </c>
    </row>
    <row r="888" spans="1:14" x14ac:dyDescent="0.2">
      <c r="A888" s="1" t="s">
        <v>53</v>
      </c>
      <c r="B888">
        <v>2</v>
      </c>
      <c r="C888" s="1" t="s">
        <v>2523</v>
      </c>
      <c r="D888" s="2">
        <v>45919</v>
      </c>
      <c r="E888" s="1" t="s">
        <v>995</v>
      </c>
      <c r="F888" s="1" t="s">
        <v>49</v>
      </c>
      <c r="G888" s="1" t="s">
        <v>1372</v>
      </c>
      <c r="H888">
        <v>5</v>
      </c>
      <c r="I888">
        <v>12</v>
      </c>
      <c r="J888">
        <v>100</v>
      </c>
      <c r="K888">
        <v>4</v>
      </c>
      <c r="L888">
        <v>99.5</v>
      </c>
      <c r="M888">
        <v>0.5</v>
      </c>
      <c r="N888" s="1" t="s">
        <v>889</v>
      </c>
    </row>
    <row r="889" spans="1:14" x14ac:dyDescent="0.2">
      <c r="A889" s="1" t="s">
        <v>53</v>
      </c>
      <c r="B889">
        <v>2</v>
      </c>
      <c r="C889" s="1" t="s">
        <v>2489</v>
      </c>
      <c r="D889" s="2">
        <v>45919</v>
      </c>
      <c r="E889" s="1" t="s">
        <v>2490</v>
      </c>
      <c r="F889" s="1" t="s">
        <v>49</v>
      </c>
      <c r="G889" s="1" t="s">
        <v>1026</v>
      </c>
      <c r="H889" t="s">
        <v>76</v>
      </c>
      <c r="I889">
        <v>17</v>
      </c>
      <c r="J889">
        <v>8000</v>
      </c>
      <c r="K889">
        <v>1</v>
      </c>
      <c r="L889">
        <v>25</v>
      </c>
      <c r="M889">
        <v>0.2</v>
      </c>
      <c r="N889" s="1" t="s">
        <v>889</v>
      </c>
    </row>
    <row r="890" spans="1:14" x14ac:dyDescent="0.2">
      <c r="A890" s="1" t="s">
        <v>46</v>
      </c>
      <c r="B890">
        <v>1</v>
      </c>
      <c r="C890" s="1" t="s">
        <v>2489</v>
      </c>
      <c r="D890" s="2">
        <v>45920</v>
      </c>
      <c r="E890" s="1" t="s">
        <v>2490</v>
      </c>
      <c r="F890" s="1" t="s">
        <v>49</v>
      </c>
      <c r="G890" s="1" t="s">
        <v>1026</v>
      </c>
      <c r="H890" t="s">
        <v>76</v>
      </c>
      <c r="I890">
        <v>17</v>
      </c>
      <c r="J890">
        <v>8000</v>
      </c>
      <c r="K890">
        <v>14</v>
      </c>
      <c r="L890">
        <v>350</v>
      </c>
      <c r="M890">
        <v>0.4</v>
      </c>
      <c r="N890" s="1" t="s">
        <v>879</v>
      </c>
    </row>
    <row r="891" spans="1:14" x14ac:dyDescent="0.2">
      <c r="A891" s="1" t="s">
        <v>46</v>
      </c>
      <c r="B891">
        <v>2</v>
      </c>
      <c r="C891" s="1" t="s">
        <v>2489</v>
      </c>
      <c r="D891" s="2">
        <v>45920</v>
      </c>
      <c r="E891" s="1" t="s">
        <v>2490</v>
      </c>
      <c r="F891" s="1" t="s">
        <v>49</v>
      </c>
      <c r="G891" s="1" t="s">
        <v>1026</v>
      </c>
      <c r="H891" t="s">
        <v>76</v>
      </c>
      <c r="I891">
        <v>17</v>
      </c>
      <c r="J891">
        <v>8000</v>
      </c>
      <c r="K891">
        <v>14</v>
      </c>
      <c r="L891">
        <v>350</v>
      </c>
      <c r="M891">
        <v>0.5</v>
      </c>
      <c r="N891" s="1" t="s">
        <v>865</v>
      </c>
    </row>
    <row r="892" spans="1:14" x14ac:dyDescent="0.2">
      <c r="A892" s="1" t="s">
        <v>53</v>
      </c>
      <c r="B892">
        <v>1</v>
      </c>
      <c r="C892" s="1" t="s">
        <v>2489</v>
      </c>
      <c r="D892" s="2">
        <v>45920</v>
      </c>
      <c r="E892" s="1" t="s">
        <v>2490</v>
      </c>
      <c r="F892" s="1" t="s">
        <v>49</v>
      </c>
      <c r="G892" s="1" t="s">
        <v>1026</v>
      </c>
      <c r="H892" t="s">
        <v>76</v>
      </c>
      <c r="I892">
        <v>17</v>
      </c>
      <c r="J892">
        <v>8000</v>
      </c>
      <c r="K892">
        <v>7</v>
      </c>
      <c r="L892">
        <v>175</v>
      </c>
      <c r="M892">
        <v>0.3</v>
      </c>
      <c r="N892" s="1" t="s">
        <v>879</v>
      </c>
    </row>
    <row r="893" spans="1:14" x14ac:dyDescent="0.2">
      <c r="A893" s="1" t="s">
        <v>53</v>
      </c>
      <c r="B893">
        <v>2</v>
      </c>
      <c r="C893" s="1" t="s">
        <v>2489</v>
      </c>
      <c r="D893" s="2">
        <v>45920</v>
      </c>
      <c r="E893" s="1" t="s">
        <v>2490</v>
      </c>
      <c r="F893" s="1" t="s">
        <v>49</v>
      </c>
      <c r="G893" s="1" t="s">
        <v>1026</v>
      </c>
      <c r="H893" t="s">
        <v>76</v>
      </c>
      <c r="I893">
        <v>17</v>
      </c>
      <c r="J893">
        <v>8000</v>
      </c>
      <c r="K893">
        <v>6</v>
      </c>
      <c r="L893">
        <v>150</v>
      </c>
      <c r="M893">
        <v>0.2</v>
      </c>
      <c r="N893" s="1" t="s">
        <v>889</v>
      </c>
    </row>
    <row r="894" spans="1:14" x14ac:dyDescent="0.2">
      <c r="A894" s="1" t="s">
        <v>53</v>
      </c>
      <c r="B894">
        <v>2</v>
      </c>
      <c r="C894" s="1" t="s">
        <v>2546</v>
      </c>
      <c r="D894" s="2">
        <v>45920</v>
      </c>
      <c r="E894" s="1" t="s">
        <v>2547</v>
      </c>
      <c r="F894" s="1" t="s">
        <v>49</v>
      </c>
      <c r="G894" s="1" t="s">
        <v>2201</v>
      </c>
      <c r="H894">
        <v>5</v>
      </c>
      <c r="I894">
        <v>14</v>
      </c>
      <c r="J894">
        <v>150</v>
      </c>
      <c r="K894">
        <v>4</v>
      </c>
      <c r="L894">
        <v>100</v>
      </c>
      <c r="M894">
        <v>0.2</v>
      </c>
      <c r="N894" s="1" t="s">
        <v>889</v>
      </c>
    </row>
    <row r="895" spans="1:14" x14ac:dyDescent="0.2">
      <c r="A895" s="1"/>
      <c r="C895" s="1"/>
      <c r="D895" s="2">
        <v>45921</v>
      </c>
      <c r="E895" s="1" t="s">
        <v>51</v>
      </c>
      <c r="F895" s="1"/>
      <c r="G895" s="1"/>
      <c r="N895" s="1"/>
    </row>
    <row r="896" spans="1:14" x14ac:dyDescent="0.2">
      <c r="A896" s="1" t="s">
        <v>46</v>
      </c>
      <c r="B896">
        <v>1</v>
      </c>
      <c r="C896" s="1" t="s">
        <v>2546</v>
      </c>
      <c r="D896" s="2">
        <v>45922</v>
      </c>
      <c r="E896" s="1" t="s">
        <v>2547</v>
      </c>
      <c r="F896" s="1" t="s">
        <v>49</v>
      </c>
      <c r="G896" s="1" t="s">
        <v>2201</v>
      </c>
      <c r="H896">
        <v>5</v>
      </c>
      <c r="I896">
        <v>14</v>
      </c>
      <c r="J896">
        <v>150</v>
      </c>
      <c r="K896">
        <v>3</v>
      </c>
      <c r="L896">
        <v>65</v>
      </c>
      <c r="M896">
        <v>0.1</v>
      </c>
      <c r="N896" s="1" t="s">
        <v>956</v>
      </c>
    </row>
    <row r="897" spans="1:14" x14ac:dyDescent="0.2">
      <c r="A897" s="1" t="s">
        <v>46</v>
      </c>
      <c r="B897">
        <v>1</v>
      </c>
      <c r="C897" s="1" t="s">
        <v>2515</v>
      </c>
      <c r="D897" s="2">
        <v>45922</v>
      </c>
      <c r="E897" s="1" t="s">
        <v>2258</v>
      </c>
      <c r="F897" s="1" t="s">
        <v>49</v>
      </c>
      <c r="G897" s="1" t="s">
        <v>2175</v>
      </c>
      <c r="H897">
        <v>7</v>
      </c>
      <c r="I897">
        <v>13</v>
      </c>
      <c r="J897">
        <v>400</v>
      </c>
      <c r="K897">
        <v>3</v>
      </c>
      <c r="L897">
        <v>75</v>
      </c>
      <c r="M897">
        <v>0.3</v>
      </c>
      <c r="N897" s="1" t="s">
        <v>956</v>
      </c>
    </row>
    <row r="898" spans="1:14" x14ac:dyDescent="0.2">
      <c r="A898" s="1" t="s">
        <v>46</v>
      </c>
      <c r="B898">
        <v>1</v>
      </c>
      <c r="C898" s="1" t="s">
        <v>2515</v>
      </c>
      <c r="D898" s="2">
        <v>45923</v>
      </c>
      <c r="E898" s="1" t="s">
        <v>2258</v>
      </c>
      <c r="F898" s="1" t="s">
        <v>49</v>
      </c>
      <c r="G898" s="1" t="s">
        <v>2175</v>
      </c>
      <c r="H898">
        <v>7</v>
      </c>
      <c r="I898">
        <v>13</v>
      </c>
      <c r="J898">
        <v>400</v>
      </c>
      <c r="K898">
        <v>9</v>
      </c>
      <c r="L898">
        <v>225</v>
      </c>
      <c r="M898">
        <v>0.2</v>
      </c>
      <c r="N898" s="1" t="s">
        <v>956</v>
      </c>
    </row>
    <row r="899" spans="1:14" x14ac:dyDescent="0.2">
      <c r="A899" s="1" t="s">
        <v>46</v>
      </c>
      <c r="B899">
        <v>2</v>
      </c>
      <c r="C899" s="1" t="s">
        <v>2554</v>
      </c>
      <c r="D899" s="2">
        <v>45923</v>
      </c>
      <c r="E899" s="1" t="s">
        <v>779</v>
      </c>
      <c r="F899" s="1" t="s">
        <v>49</v>
      </c>
      <c r="G899" s="1" t="s">
        <v>2555</v>
      </c>
      <c r="H899" t="s">
        <v>76</v>
      </c>
      <c r="I899">
        <v>16</v>
      </c>
      <c r="J899">
        <v>500</v>
      </c>
      <c r="K899">
        <v>13</v>
      </c>
      <c r="L899">
        <v>325</v>
      </c>
      <c r="M899">
        <v>0.4</v>
      </c>
      <c r="N899" s="1" t="s">
        <v>889</v>
      </c>
    </row>
    <row r="900" spans="1:14" x14ac:dyDescent="0.2">
      <c r="A900" s="1" t="s">
        <v>53</v>
      </c>
      <c r="B900">
        <v>1</v>
      </c>
      <c r="C900" s="1" t="s">
        <v>2515</v>
      </c>
      <c r="D900" s="2">
        <v>45923</v>
      </c>
      <c r="E900" s="1" t="s">
        <v>2258</v>
      </c>
      <c r="F900" s="1" t="s">
        <v>49</v>
      </c>
      <c r="G900" s="1" t="s">
        <v>2175</v>
      </c>
      <c r="H900">
        <v>7</v>
      </c>
      <c r="I900">
        <v>13</v>
      </c>
      <c r="J900">
        <v>400</v>
      </c>
      <c r="K900">
        <v>4</v>
      </c>
      <c r="L900">
        <v>94.2</v>
      </c>
      <c r="M900">
        <v>0.1</v>
      </c>
      <c r="N900" s="1" t="s">
        <v>956</v>
      </c>
    </row>
    <row r="901" spans="1:14" x14ac:dyDescent="0.2">
      <c r="A901" s="1" t="s">
        <v>53</v>
      </c>
      <c r="B901">
        <v>1</v>
      </c>
      <c r="C901" s="1" t="s">
        <v>2556</v>
      </c>
      <c r="D901" s="2">
        <v>45923</v>
      </c>
      <c r="E901" s="1" t="s">
        <v>2374</v>
      </c>
      <c r="F901" s="1" t="s">
        <v>49</v>
      </c>
      <c r="G901" s="1" t="s">
        <v>2410</v>
      </c>
      <c r="H901" t="s">
        <v>735</v>
      </c>
      <c r="I901">
        <v>17</v>
      </c>
      <c r="J901">
        <v>2900</v>
      </c>
      <c r="K901">
        <v>4</v>
      </c>
      <c r="L901">
        <v>100</v>
      </c>
      <c r="M901">
        <v>0.3</v>
      </c>
      <c r="N901" s="1" t="s">
        <v>956</v>
      </c>
    </row>
    <row r="902" spans="1:14" x14ac:dyDescent="0.2">
      <c r="A902" s="1" t="s">
        <v>53</v>
      </c>
      <c r="B902">
        <v>2</v>
      </c>
      <c r="C902" s="1" t="s">
        <v>2554</v>
      </c>
      <c r="D902" s="2">
        <v>45923</v>
      </c>
      <c r="E902" s="1" t="s">
        <v>779</v>
      </c>
      <c r="F902" s="1" t="s">
        <v>49</v>
      </c>
      <c r="G902" s="1" t="s">
        <v>2555</v>
      </c>
      <c r="H902" t="s">
        <v>76</v>
      </c>
      <c r="I902">
        <v>16</v>
      </c>
      <c r="J902">
        <v>500</v>
      </c>
      <c r="K902">
        <v>7</v>
      </c>
      <c r="L902">
        <v>174</v>
      </c>
      <c r="M902">
        <v>0.2</v>
      </c>
      <c r="N902" s="1" t="s">
        <v>889</v>
      </c>
    </row>
    <row r="903" spans="1:14" x14ac:dyDescent="0.2">
      <c r="A903" s="1" t="s">
        <v>53</v>
      </c>
      <c r="B903">
        <v>2</v>
      </c>
      <c r="C903" s="1" t="s">
        <v>2557</v>
      </c>
      <c r="D903" s="2">
        <v>45923</v>
      </c>
      <c r="E903" s="1" t="s">
        <v>637</v>
      </c>
      <c r="F903" s="1" t="s">
        <v>49</v>
      </c>
      <c r="G903" s="1" t="s">
        <v>1351</v>
      </c>
      <c r="H903" t="s">
        <v>290</v>
      </c>
      <c r="I903">
        <v>12</v>
      </c>
      <c r="J903">
        <v>100</v>
      </c>
      <c r="K903">
        <v>2</v>
      </c>
      <c r="L903">
        <v>50</v>
      </c>
      <c r="M903">
        <v>0.2</v>
      </c>
      <c r="N903" s="1" t="s">
        <v>889</v>
      </c>
    </row>
    <row r="904" spans="1:14" x14ac:dyDescent="0.2">
      <c r="A904" s="1" t="s">
        <v>46</v>
      </c>
      <c r="B904">
        <v>1</v>
      </c>
      <c r="C904" s="1" t="s">
        <v>2556</v>
      </c>
      <c r="D904" s="2">
        <v>45924</v>
      </c>
      <c r="E904" s="1" t="s">
        <v>2374</v>
      </c>
      <c r="F904" s="1" t="s">
        <v>49</v>
      </c>
      <c r="G904" s="1" t="s">
        <v>2410</v>
      </c>
      <c r="H904" t="s">
        <v>735</v>
      </c>
      <c r="I904">
        <v>17</v>
      </c>
      <c r="J904">
        <v>2900</v>
      </c>
      <c r="K904">
        <v>11</v>
      </c>
      <c r="L904">
        <v>275</v>
      </c>
      <c r="M904">
        <v>0.3</v>
      </c>
      <c r="N904" s="1" t="s">
        <v>956</v>
      </c>
    </row>
    <row r="905" spans="1:14" x14ac:dyDescent="0.2">
      <c r="A905" s="1" t="s">
        <v>46</v>
      </c>
      <c r="B905">
        <v>2</v>
      </c>
      <c r="C905" s="1" t="s">
        <v>2557</v>
      </c>
      <c r="D905" s="2">
        <v>45924</v>
      </c>
      <c r="E905" s="1" t="s">
        <v>637</v>
      </c>
      <c r="F905" s="1" t="s">
        <v>49</v>
      </c>
      <c r="G905" s="1" t="s">
        <v>1351</v>
      </c>
      <c r="H905" t="s">
        <v>290</v>
      </c>
      <c r="I905">
        <v>12</v>
      </c>
      <c r="J905">
        <v>100</v>
      </c>
      <c r="K905">
        <v>2</v>
      </c>
      <c r="L905">
        <v>45.2</v>
      </c>
      <c r="M905">
        <v>0.1</v>
      </c>
      <c r="N905" s="1" t="s">
        <v>889</v>
      </c>
    </row>
    <row r="906" spans="1:14" x14ac:dyDescent="0.2">
      <c r="A906" s="1" t="s">
        <v>46</v>
      </c>
      <c r="B906">
        <v>2</v>
      </c>
      <c r="C906" s="1" t="s">
        <v>2584</v>
      </c>
      <c r="D906" s="2">
        <v>45924</v>
      </c>
      <c r="E906" s="1" t="s">
        <v>620</v>
      </c>
      <c r="F906" s="1" t="s">
        <v>49</v>
      </c>
      <c r="G906" s="1" t="s">
        <v>2585</v>
      </c>
      <c r="H906">
        <v>5</v>
      </c>
      <c r="I906">
        <v>17</v>
      </c>
      <c r="J906">
        <v>100</v>
      </c>
      <c r="K906">
        <v>4</v>
      </c>
      <c r="L906">
        <v>100</v>
      </c>
      <c r="M906">
        <v>0.2</v>
      </c>
      <c r="N906" s="1" t="s">
        <v>889</v>
      </c>
    </row>
    <row r="907" spans="1:14" x14ac:dyDescent="0.2">
      <c r="A907" s="1" t="s">
        <v>46</v>
      </c>
      <c r="B907">
        <v>2</v>
      </c>
      <c r="C907" s="1" t="s">
        <v>2556</v>
      </c>
      <c r="D907" s="2">
        <v>45924</v>
      </c>
      <c r="E907" s="1" t="s">
        <v>2374</v>
      </c>
      <c r="F907" s="1" t="s">
        <v>49</v>
      </c>
      <c r="G907" s="1" t="s">
        <v>2410</v>
      </c>
      <c r="H907" t="s">
        <v>735</v>
      </c>
      <c r="I907">
        <v>17</v>
      </c>
      <c r="J907">
        <v>2900</v>
      </c>
      <c r="K907">
        <v>3</v>
      </c>
      <c r="L907">
        <v>75</v>
      </c>
      <c r="M907">
        <v>0.6</v>
      </c>
      <c r="N907" s="1" t="s">
        <v>889</v>
      </c>
    </row>
    <row r="908" spans="1:14" x14ac:dyDescent="0.2">
      <c r="A908" s="1" t="s">
        <v>53</v>
      </c>
      <c r="B908">
        <v>1</v>
      </c>
      <c r="C908" s="1" t="s">
        <v>2556</v>
      </c>
      <c r="D908" s="2">
        <v>45924</v>
      </c>
      <c r="E908" s="1" t="s">
        <v>2374</v>
      </c>
      <c r="F908" s="1" t="s">
        <v>49</v>
      </c>
      <c r="G908" s="1" t="s">
        <v>2410</v>
      </c>
      <c r="H908" t="s">
        <v>735</v>
      </c>
      <c r="I908">
        <v>17</v>
      </c>
      <c r="J908">
        <v>2900</v>
      </c>
      <c r="K908">
        <v>8</v>
      </c>
      <c r="L908">
        <v>200</v>
      </c>
      <c r="M908">
        <v>0.1</v>
      </c>
      <c r="N908" s="1" t="s">
        <v>956</v>
      </c>
    </row>
    <row r="909" spans="1:14" x14ac:dyDescent="0.2">
      <c r="A909" s="1" t="s">
        <v>53</v>
      </c>
      <c r="B909">
        <v>2</v>
      </c>
      <c r="C909" s="1" t="s">
        <v>2556</v>
      </c>
      <c r="D909" s="2">
        <v>45924</v>
      </c>
      <c r="E909" s="1" t="s">
        <v>2374</v>
      </c>
      <c r="F909" s="1" t="s">
        <v>49</v>
      </c>
      <c r="G909" s="1" t="s">
        <v>2410</v>
      </c>
      <c r="H909" t="s">
        <v>735</v>
      </c>
      <c r="I909">
        <v>17</v>
      </c>
      <c r="J909">
        <v>2900</v>
      </c>
      <c r="K909">
        <v>11</v>
      </c>
      <c r="L909">
        <v>275</v>
      </c>
      <c r="M909">
        <v>1.1000000000000001</v>
      </c>
      <c r="N909" s="1" t="s">
        <v>865</v>
      </c>
    </row>
    <row r="910" spans="1:14" x14ac:dyDescent="0.2">
      <c r="A910" s="1" t="s">
        <v>46</v>
      </c>
      <c r="B910">
        <v>1</v>
      </c>
      <c r="C910" s="1" t="s">
        <v>2556</v>
      </c>
      <c r="D910" s="2">
        <v>45925</v>
      </c>
      <c r="E910" s="1" t="s">
        <v>2374</v>
      </c>
      <c r="F910" s="1" t="s">
        <v>49</v>
      </c>
      <c r="G910" s="1" t="s">
        <v>2410</v>
      </c>
      <c r="H910" t="s">
        <v>735</v>
      </c>
      <c r="I910">
        <v>17</v>
      </c>
      <c r="J910">
        <v>2900</v>
      </c>
      <c r="K910">
        <v>11</v>
      </c>
      <c r="L910">
        <v>275</v>
      </c>
      <c r="M910">
        <v>0.3</v>
      </c>
      <c r="N910" s="1" t="s">
        <v>956</v>
      </c>
    </row>
    <row r="911" spans="1:14" x14ac:dyDescent="0.2">
      <c r="A911" s="1" t="s">
        <v>46</v>
      </c>
      <c r="B911">
        <v>2</v>
      </c>
      <c r="C911" s="1" t="s">
        <v>2556</v>
      </c>
      <c r="D911" s="2">
        <v>45925</v>
      </c>
      <c r="E911" s="1" t="s">
        <v>2374</v>
      </c>
      <c r="F911" s="1" t="s">
        <v>49</v>
      </c>
      <c r="G911" s="1" t="s">
        <v>2410</v>
      </c>
      <c r="H911" t="s">
        <v>735</v>
      </c>
      <c r="I911">
        <v>17</v>
      </c>
      <c r="J911">
        <v>2900</v>
      </c>
      <c r="K911">
        <v>11</v>
      </c>
      <c r="L911">
        <v>275</v>
      </c>
      <c r="M911">
        <v>0.4</v>
      </c>
      <c r="N911" s="1" t="s">
        <v>889</v>
      </c>
    </row>
    <row r="912" spans="1:14" x14ac:dyDescent="0.2">
      <c r="A912" s="1" t="s">
        <v>53</v>
      </c>
      <c r="B912">
        <v>1</v>
      </c>
      <c r="C912" s="1" t="s">
        <v>2489</v>
      </c>
      <c r="D912" s="2">
        <v>45925</v>
      </c>
      <c r="E912" s="1" t="s">
        <v>2490</v>
      </c>
      <c r="F912" s="1" t="s">
        <v>49</v>
      </c>
      <c r="G912" s="1" t="s">
        <v>1026</v>
      </c>
      <c r="H912" t="s">
        <v>76</v>
      </c>
      <c r="I912">
        <v>17</v>
      </c>
      <c r="J912">
        <v>8000</v>
      </c>
      <c r="K912">
        <v>2</v>
      </c>
      <c r="L912">
        <v>50</v>
      </c>
      <c r="M912">
        <v>0.2</v>
      </c>
      <c r="N912" s="1" t="s">
        <v>865</v>
      </c>
    </row>
    <row r="913" spans="1:14" x14ac:dyDescent="0.2">
      <c r="A913" s="1" t="s">
        <v>53</v>
      </c>
      <c r="B913">
        <v>1</v>
      </c>
      <c r="C913" s="1" t="s">
        <v>2556</v>
      </c>
      <c r="D913" s="2">
        <v>45925</v>
      </c>
      <c r="E913" s="1" t="s">
        <v>2374</v>
      </c>
      <c r="F913" s="1" t="s">
        <v>49</v>
      </c>
      <c r="G913" s="1" t="s">
        <v>2410</v>
      </c>
      <c r="H913" t="s">
        <v>735</v>
      </c>
      <c r="I913">
        <v>17</v>
      </c>
      <c r="J913">
        <v>2900</v>
      </c>
      <c r="K913">
        <v>10</v>
      </c>
      <c r="L913">
        <v>250</v>
      </c>
      <c r="M913">
        <v>1</v>
      </c>
      <c r="N913" s="1" t="s">
        <v>865</v>
      </c>
    </row>
    <row r="914" spans="1:14" x14ac:dyDescent="0.2">
      <c r="A914" s="1" t="s">
        <v>53</v>
      </c>
      <c r="B914">
        <v>2</v>
      </c>
      <c r="C914" s="1" t="s">
        <v>2556</v>
      </c>
      <c r="D914" s="2">
        <v>45925</v>
      </c>
      <c r="E914" s="1" t="s">
        <v>2374</v>
      </c>
      <c r="F914" s="1" t="s">
        <v>49</v>
      </c>
      <c r="G914" s="1" t="s">
        <v>2410</v>
      </c>
      <c r="H914" t="s">
        <v>735</v>
      </c>
      <c r="I914">
        <v>17</v>
      </c>
      <c r="J914">
        <v>2900</v>
      </c>
      <c r="K914">
        <v>10</v>
      </c>
      <c r="L914">
        <v>250</v>
      </c>
      <c r="M914">
        <v>0.3</v>
      </c>
      <c r="N914" s="1" t="s">
        <v>889</v>
      </c>
    </row>
    <row r="915" spans="1:14" x14ac:dyDescent="0.2">
      <c r="A915" s="1" t="s">
        <v>53</v>
      </c>
      <c r="B915">
        <v>2</v>
      </c>
      <c r="C915" s="1" t="s">
        <v>2489</v>
      </c>
      <c r="D915" s="2">
        <v>45925</v>
      </c>
      <c r="E915" s="1" t="s">
        <v>2490</v>
      </c>
      <c r="F915" s="1" t="s">
        <v>49</v>
      </c>
      <c r="G915" s="1" t="s">
        <v>1026</v>
      </c>
      <c r="H915" t="s">
        <v>76</v>
      </c>
      <c r="I915">
        <v>17</v>
      </c>
      <c r="J915">
        <v>8000</v>
      </c>
      <c r="K915">
        <v>1</v>
      </c>
      <c r="L915">
        <v>25</v>
      </c>
      <c r="M915">
        <v>1</v>
      </c>
      <c r="N915" s="1" t="s">
        <v>889</v>
      </c>
    </row>
    <row r="916" spans="1:14" x14ac:dyDescent="0.2">
      <c r="A916" s="1" t="s">
        <v>46</v>
      </c>
      <c r="B916">
        <v>1</v>
      </c>
      <c r="C916" s="1" t="s">
        <v>2556</v>
      </c>
      <c r="D916" s="2">
        <v>45926</v>
      </c>
      <c r="E916" s="1" t="s">
        <v>2374</v>
      </c>
      <c r="F916" s="1" t="s">
        <v>49</v>
      </c>
      <c r="G916" s="1" t="s">
        <v>2410</v>
      </c>
      <c r="H916" t="s">
        <v>735</v>
      </c>
      <c r="I916">
        <v>17</v>
      </c>
      <c r="J916">
        <v>2900</v>
      </c>
      <c r="K916">
        <v>11</v>
      </c>
      <c r="L916">
        <v>275</v>
      </c>
      <c r="M916">
        <v>0.2</v>
      </c>
      <c r="N916" s="1" t="s">
        <v>956</v>
      </c>
    </row>
    <row r="917" spans="1:14" x14ac:dyDescent="0.2">
      <c r="A917" s="1" t="s">
        <v>46</v>
      </c>
      <c r="B917">
        <v>2</v>
      </c>
      <c r="C917" s="1" t="s">
        <v>2556</v>
      </c>
      <c r="D917" s="2">
        <v>45926</v>
      </c>
      <c r="E917" s="1" t="s">
        <v>2374</v>
      </c>
      <c r="F917" s="1" t="s">
        <v>49</v>
      </c>
      <c r="G917" s="1" t="s">
        <v>2410</v>
      </c>
      <c r="H917" t="s">
        <v>735</v>
      </c>
      <c r="I917">
        <v>17</v>
      </c>
      <c r="J917">
        <v>2900</v>
      </c>
      <c r="K917">
        <v>8</v>
      </c>
      <c r="L917">
        <v>200</v>
      </c>
      <c r="M917">
        <v>0.1</v>
      </c>
      <c r="N917" s="1" t="s">
        <v>889</v>
      </c>
    </row>
    <row r="918" spans="1:14" x14ac:dyDescent="0.2">
      <c r="A918" s="1" t="s">
        <v>53</v>
      </c>
      <c r="B918">
        <v>1</v>
      </c>
      <c r="C918" s="1" t="s">
        <v>2556</v>
      </c>
      <c r="D918" s="2">
        <v>45926</v>
      </c>
      <c r="E918" s="1" t="s">
        <v>2374</v>
      </c>
      <c r="F918" s="1" t="s">
        <v>49</v>
      </c>
      <c r="G918" s="1" t="s">
        <v>2410</v>
      </c>
      <c r="H918" t="s">
        <v>735</v>
      </c>
      <c r="I918">
        <v>17</v>
      </c>
      <c r="J918">
        <v>2900</v>
      </c>
      <c r="K918">
        <v>8</v>
      </c>
      <c r="L918">
        <v>200</v>
      </c>
      <c r="M918">
        <v>0.2</v>
      </c>
      <c r="N918" s="1" t="s">
        <v>956</v>
      </c>
    </row>
    <row r="919" spans="1:14" x14ac:dyDescent="0.2">
      <c r="A919" s="1" t="s">
        <v>53</v>
      </c>
      <c r="B919">
        <v>2</v>
      </c>
      <c r="C919" s="1" t="s">
        <v>2556</v>
      </c>
      <c r="D919" s="2">
        <v>45926</v>
      </c>
      <c r="E919" s="1" t="s">
        <v>2374</v>
      </c>
      <c r="F919" s="1" t="s">
        <v>49</v>
      </c>
      <c r="G919" s="1" t="s">
        <v>2410</v>
      </c>
      <c r="H919" t="s">
        <v>735</v>
      </c>
      <c r="I919">
        <v>17</v>
      </c>
      <c r="J919">
        <v>2900</v>
      </c>
      <c r="K919">
        <v>11</v>
      </c>
      <c r="L919">
        <v>270</v>
      </c>
      <c r="M919">
        <v>0.3</v>
      </c>
      <c r="N919" s="1" t="s">
        <v>865</v>
      </c>
    </row>
    <row r="920" spans="1:14" x14ac:dyDescent="0.2">
      <c r="A920" s="1" t="s">
        <v>46</v>
      </c>
      <c r="B920">
        <v>1</v>
      </c>
      <c r="C920" s="1" t="s">
        <v>2594</v>
      </c>
      <c r="D920" s="2">
        <v>45927</v>
      </c>
      <c r="E920" s="1" t="s">
        <v>2595</v>
      </c>
      <c r="F920" s="1" t="s">
        <v>49</v>
      </c>
      <c r="G920" s="1" t="s">
        <v>2633</v>
      </c>
      <c r="H920">
        <v>7</v>
      </c>
      <c r="I920">
        <v>15</v>
      </c>
      <c r="J920">
        <v>200</v>
      </c>
      <c r="K920">
        <v>8</v>
      </c>
      <c r="L920">
        <v>207.2</v>
      </c>
      <c r="M920">
        <v>0.2</v>
      </c>
      <c r="N920" s="1" t="s">
        <v>956</v>
      </c>
    </row>
    <row r="921" spans="1:14" x14ac:dyDescent="0.2">
      <c r="A921" s="1" t="s">
        <v>46</v>
      </c>
      <c r="B921">
        <v>2</v>
      </c>
      <c r="C921" s="1" t="s">
        <v>2599</v>
      </c>
      <c r="D921" s="2">
        <v>45927</v>
      </c>
      <c r="E921" s="1" t="s">
        <v>2595</v>
      </c>
      <c r="F921" s="1" t="s">
        <v>49</v>
      </c>
      <c r="G921" s="1" t="s">
        <v>2634</v>
      </c>
      <c r="H921">
        <v>7</v>
      </c>
      <c r="I921">
        <v>19</v>
      </c>
      <c r="J921">
        <v>200</v>
      </c>
      <c r="K921">
        <v>9</v>
      </c>
      <c r="L921">
        <v>227.5</v>
      </c>
      <c r="M921">
        <v>0.2</v>
      </c>
      <c r="N921" s="1" t="s">
        <v>889</v>
      </c>
    </row>
    <row r="922" spans="1:14" x14ac:dyDescent="0.2">
      <c r="A922" s="1" t="s">
        <v>46</v>
      </c>
      <c r="B922">
        <v>2</v>
      </c>
      <c r="C922" s="1" t="s">
        <v>2635</v>
      </c>
      <c r="D922" s="2">
        <v>45927</v>
      </c>
      <c r="E922" s="1" t="s">
        <v>779</v>
      </c>
      <c r="F922" s="1" t="s">
        <v>49</v>
      </c>
      <c r="G922" s="1" t="s">
        <v>1026</v>
      </c>
      <c r="H922" t="s">
        <v>76</v>
      </c>
      <c r="I922">
        <v>17</v>
      </c>
      <c r="J922">
        <v>8000</v>
      </c>
      <c r="K922">
        <v>3</v>
      </c>
      <c r="L922">
        <v>75</v>
      </c>
      <c r="M922">
        <v>0.1</v>
      </c>
      <c r="N922" s="1" t="s">
        <v>889</v>
      </c>
    </row>
    <row r="923" spans="1:14" x14ac:dyDescent="0.2">
      <c r="A923" s="1" t="s">
        <v>53</v>
      </c>
      <c r="B923">
        <v>1</v>
      </c>
      <c r="C923" s="1" t="s">
        <v>2635</v>
      </c>
      <c r="D923" s="2">
        <v>45927</v>
      </c>
      <c r="E923" s="1" t="s">
        <v>779</v>
      </c>
      <c r="F923" s="1" t="s">
        <v>49</v>
      </c>
      <c r="G923" s="1" t="s">
        <v>1026</v>
      </c>
      <c r="H923" t="s">
        <v>76</v>
      </c>
      <c r="I923">
        <v>17</v>
      </c>
      <c r="J923">
        <v>8000</v>
      </c>
      <c r="K923">
        <v>13</v>
      </c>
      <c r="L923">
        <v>325</v>
      </c>
      <c r="M923">
        <v>0.6</v>
      </c>
      <c r="N923" s="1" t="s">
        <v>879</v>
      </c>
    </row>
    <row r="924" spans="1:14" x14ac:dyDescent="0.2">
      <c r="A924" s="1" t="s">
        <v>53</v>
      </c>
      <c r="B924">
        <v>2</v>
      </c>
      <c r="C924" s="1" t="s">
        <v>2635</v>
      </c>
      <c r="D924" s="2">
        <v>45927</v>
      </c>
      <c r="E924" s="1" t="s">
        <v>779</v>
      </c>
      <c r="F924" s="1" t="s">
        <v>49</v>
      </c>
      <c r="G924" s="1" t="s">
        <v>1026</v>
      </c>
      <c r="H924" t="s">
        <v>76</v>
      </c>
      <c r="I924">
        <v>17</v>
      </c>
      <c r="J924">
        <v>8000</v>
      </c>
      <c r="K924">
        <v>14</v>
      </c>
      <c r="L924">
        <v>350</v>
      </c>
      <c r="M924">
        <v>0.5</v>
      </c>
      <c r="N924" s="1" t="s">
        <v>865</v>
      </c>
    </row>
    <row r="925" spans="1:14" x14ac:dyDescent="0.2">
      <c r="A925" s="1" t="s">
        <v>46</v>
      </c>
      <c r="B925">
        <v>1</v>
      </c>
      <c r="C925" s="1" t="s">
        <v>2635</v>
      </c>
      <c r="D925" s="2">
        <v>45928</v>
      </c>
      <c r="E925" s="1" t="s">
        <v>779</v>
      </c>
      <c r="F925" s="1" t="s">
        <v>49</v>
      </c>
      <c r="G925" s="1" t="s">
        <v>1026</v>
      </c>
      <c r="H925" t="s">
        <v>76</v>
      </c>
      <c r="I925">
        <v>17</v>
      </c>
      <c r="J925">
        <v>8000</v>
      </c>
      <c r="K925">
        <v>13</v>
      </c>
      <c r="L925">
        <v>325</v>
      </c>
      <c r="M925">
        <v>0.5</v>
      </c>
      <c r="N925" s="1" t="s">
        <v>956</v>
      </c>
    </row>
    <row r="926" spans="1:14" x14ac:dyDescent="0.2">
      <c r="A926" s="1" t="s">
        <v>53</v>
      </c>
      <c r="B926">
        <v>1</v>
      </c>
      <c r="C926" s="1" t="s">
        <v>2635</v>
      </c>
      <c r="D926" s="2">
        <v>45928</v>
      </c>
      <c r="E926" s="1" t="s">
        <v>779</v>
      </c>
      <c r="F926" s="1" t="s">
        <v>49</v>
      </c>
      <c r="G926" s="1" t="s">
        <v>1026</v>
      </c>
      <c r="H926" t="s">
        <v>76</v>
      </c>
      <c r="I926">
        <v>17</v>
      </c>
      <c r="J926">
        <v>8000</v>
      </c>
      <c r="K926">
        <v>14</v>
      </c>
      <c r="L926">
        <v>350</v>
      </c>
      <c r="M926">
        <v>0.6</v>
      </c>
      <c r="N926" s="1" t="s">
        <v>879</v>
      </c>
    </row>
    <row r="927" spans="1:14" x14ac:dyDescent="0.2">
      <c r="A927" s="1" t="s">
        <v>53</v>
      </c>
      <c r="B927">
        <v>2</v>
      </c>
      <c r="C927" s="1" t="s">
        <v>2635</v>
      </c>
      <c r="D927" s="2">
        <v>45928</v>
      </c>
      <c r="E927" s="1" t="s">
        <v>779</v>
      </c>
      <c r="F927" s="1" t="s">
        <v>49</v>
      </c>
      <c r="G927" s="1" t="s">
        <v>1026</v>
      </c>
      <c r="H927" t="s">
        <v>76</v>
      </c>
      <c r="I927">
        <v>17</v>
      </c>
      <c r="J927">
        <v>8000</v>
      </c>
      <c r="K927">
        <v>8</v>
      </c>
      <c r="L927">
        <v>200</v>
      </c>
      <c r="M927">
        <v>0.3</v>
      </c>
      <c r="N927" s="1" t="s">
        <v>865</v>
      </c>
    </row>
    <row r="928" spans="1:14" x14ac:dyDescent="0.2">
      <c r="A928" s="1" t="s">
        <v>53</v>
      </c>
      <c r="B928">
        <v>2</v>
      </c>
      <c r="C928" s="1" t="s">
        <v>2636</v>
      </c>
      <c r="D928" s="2">
        <v>45928</v>
      </c>
      <c r="E928" s="1" t="s">
        <v>2595</v>
      </c>
      <c r="F928" s="1" t="s">
        <v>49</v>
      </c>
      <c r="G928" s="1" t="s">
        <v>2445</v>
      </c>
      <c r="H928">
        <v>5</v>
      </c>
      <c r="I928">
        <v>28</v>
      </c>
      <c r="J928">
        <v>125</v>
      </c>
      <c r="K928">
        <v>5</v>
      </c>
      <c r="L928">
        <v>125</v>
      </c>
      <c r="M928">
        <v>0.6</v>
      </c>
      <c r="N928" s="1" t="s">
        <v>865</v>
      </c>
    </row>
    <row r="929" spans="1:14" x14ac:dyDescent="0.2">
      <c r="A929" s="1" t="s">
        <v>46</v>
      </c>
      <c r="B929">
        <v>1</v>
      </c>
      <c r="C929" s="1" t="s">
        <v>2635</v>
      </c>
      <c r="D929" s="2">
        <v>45929</v>
      </c>
      <c r="E929" s="1" t="s">
        <v>779</v>
      </c>
      <c r="F929" s="1" t="s">
        <v>49</v>
      </c>
      <c r="G929" s="1" t="s">
        <v>1026</v>
      </c>
      <c r="H929" t="s">
        <v>76</v>
      </c>
      <c r="I929">
        <v>17</v>
      </c>
      <c r="J929">
        <v>8000</v>
      </c>
      <c r="K929">
        <v>14</v>
      </c>
      <c r="L929">
        <v>350</v>
      </c>
      <c r="M929">
        <v>0.2</v>
      </c>
      <c r="N929" s="1" t="s">
        <v>956</v>
      </c>
    </row>
    <row r="930" spans="1:14" x14ac:dyDescent="0.2">
      <c r="A930" s="1" t="s">
        <v>46</v>
      </c>
      <c r="B930">
        <v>2</v>
      </c>
      <c r="C930" s="1" t="s">
        <v>2635</v>
      </c>
      <c r="D930" s="2">
        <v>45929</v>
      </c>
      <c r="E930" s="1" t="s">
        <v>779</v>
      </c>
      <c r="F930" s="1" t="s">
        <v>49</v>
      </c>
      <c r="G930" s="1" t="s">
        <v>1026</v>
      </c>
      <c r="H930" t="s">
        <v>76</v>
      </c>
      <c r="I930">
        <v>17</v>
      </c>
      <c r="J930">
        <v>8000</v>
      </c>
      <c r="K930">
        <v>9</v>
      </c>
      <c r="L930">
        <v>225</v>
      </c>
      <c r="M930">
        <v>0.1</v>
      </c>
      <c r="N930" s="1" t="s">
        <v>889</v>
      </c>
    </row>
    <row r="931" spans="1:14" x14ac:dyDescent="0.2">
      <c r="A931" s="1" t="s">
        <v>46</v>
      </c>
      <c r="B931">
        <v>2</v>
      </c>
      <c r="C931" s="1" t="s">
        <v>2637</v>
      </c>
      <c r="D931" s="2">
        <v>45929</v>
      </c>
      <c r="E931" s="1" t="s">
        <v>2595</v>
      </c>
      <c r="F931" s="1" t="s">
        <v>49</v>
      </c>
      <c r="G931" s="1" t="s">
        <v>881</v>
      </c>
      <c r="H931">
        <v>5</v>
      </c>
      <c r="I931">
        <v>28</v>
      </c>
      <c r="J931">
        <v>125</v>
      </c>
      <c r="K931">
        <v>5</v>
      </c>
      <c r="L931">
        <v>125</v>
      </c>
      <c r="M931">
        <v>0.3</v>
      </c>
      <c r="N931" s="1" t="s">
        <v>889</v>
      </c>
    </row>
    <row r="932" spans="1:14" x14ac:dyDescent="0.2">
      <c r="A932" s="1" t="s">
        <v>53</v>
      </c>
      <c r="B932">
        <v>1</v>
      </c>
      <c r="C932" s="1" t="s">
        <v>2638</v>
      </c>
      <c r="D932" s="2">
        <v>45929</v>
      </c>
      <c r="E932" s="1" t="s">
        <v>2595</v>
      </c>
      <c r="F932" s="1" t="s">
        <v>49</v>
      </c>
      <c r="G932" s="1" t="s">
        <v>1329</v>
      </c>
      <c r="H932">
        <v>5</v>
      </c>
      <c r="I932">
        <v>8</v>
      </c>
      <c r="J932">
        <v>100</v>
      </c>
      <c r="K932">
        <v>1</v>
      </c>
      <c r="L932">
        <v>25</v>
      </c>
      <c r="M932">
        <v>0.1</v>
      </c>
      <c r="N932" s="1" t="s">
        <v>879</v>
      </c>
    </row>
    <row r="933" spans="1:14" x14ac:dyDescent="0.2">
      <c r="A933" s="1" t="s">
        <v>53</v>
      </c>
      <c r="B933">
        <v>2</v>
      </c>
      <c r="C933" s="1" t="s">
        <v>2639</v>
      </c>
      <c r="D933" s="2">
        <v>45929</v>
      </c>
      <c r="E933" s="1" t="s">
        <v>995</v>
      </c>
      <c r="F933" s="1" t="s">
        <v>49</v>
      </c>
      <c r="G933" s="1" t="s">
        <v>2201</v>
      </c>
      <c r="H933">
        <v>5</v>
      </c>
      <c r="I933">
        <v>14</v>
      </c>
      <c r="J933">
        <v>250</v>
      </c>
      <c r="K933">
        <v>2</v>
      </c>
      <c r="L933">
        <v>50</v>
      </c>
      <c r="M933">
        <v>0.1</v>
      </c>
      <c r="N933" s="1" t="s">
        <v>865</v>
      </c>
    </row>
    <row r="934" spans="1:14" x14ac:dyDescent="0.2">
      <c r="A934" s="1" t="s">
        <v>53</v>
      </c>
      <c r="B934">
        <v>2</v>
      </c>
      <c r="C934" s="1" t="s">
        <v>2635</v>
      </c>
      <c r="D934" s="2">
        <v>45929</v>
      </c>
      <c r="E934" s="1" t="s">
        <v>779</v>
      </c>
      <c r="F934" s="1" t="s">
        <v>49</v>
      </c>
      <c r="G934" s="1" t="s">
        <v>1026</v>
      </c>
      <c r="H934" t="s">
        <v>76</v>
      </c>
      <c r="I934">
        <v>17</v>
      </c>
      <c r="J934">
        <v>8000</v>
      </c>
      <c r="K934">
        <v>8</v>
      </c>
      <c r="L934">
        <v>200</v>
      </c>
      <c r="M934">
        <v>0.3</v>
      </c>
      <c r="N934" s="1" t="s">
        <v>865</v>
      </c>
    </row>
    <row r="935" spans="1:14" x14ac:dyDescent="0.2">
      <c r="A935" s="1" t="s">
        <v>46</v>
      </c>
      <c r="B935">
        <v>1</v>
      </c>
      <c r="C935" s="1" t="s">
        <v>2639</v>
      </c>
      <c r="D935" s="2">
        <v>45930</v>
      </c>
      <c r="E935" s="1" t="s">
        <v>995</v>
      </c>
      <c r="F935" s="1" t="s">
        <v>49</v>
      </c>
      <c r="G935" s="1" t="s">
        <v>2201</v>
      </c>
      <c r="H935">
        <v>5</v>
      </c>
      <c r="I935">
        <v>14</v>
      </c>
      <c r="J935">
        <v>250</v>
      </c>
      <c r="K935">
        <v>8</v>
      </c>
      <c r="L935">
        <v>200</v>
      </c>
      <c r="M935">
        <v>0.3</v>
      </c>
      <c r="N935" s="1" t="s">
        <v>956</v>
      </c>
    </row>
    <row r="936" spans="1:14" x14ac:dyDescent="0.2">
      <c r="A936" s="1" t="s">
        <v>46</v>
      </c>
      <c r="B936">
        <v>2</v>
      </c>
      <c r="C936" s="1" t="s">
        <v>2675</v>
      </c>
      <c r="D936" s="2">
        <v>45930</v>
      </c>
      <c r="E936" s="1" t="s">
        <v>1142</v>
      </c>
      <c r="F936" s="1" t="s">
        <v>49</v>
      </c>
      <c r="G936" s="1" t="s">
        <v>2201</v>
      </c>
      <c r="H936">
        <v>5</v>
      </c>
      <c r="I936">
        <v>14</v>
      </c>
      <c r="J936">
        <v>75</v>
      </c>
      <c r="K936">
        <v>1</v>
      </c>
      <c r="L936">
        <v>25</v>
      </c>
      <c r="M936">
        <v>0.1</v>
      </c>
      <c r="N936" s="1" t="s">
        <v>956</v>
      </c>
    </row>
    <row r="937" spans="1:14" x14ac:dyDescent="0.2">
      <c r="A937" s="1" t="s">
        <v>46</v>
      </c>
      <c r="B937">
        <v>2</v>
      </c>
      <c r="C937" s="1" t="s">
        <v>2635</v>
      </c>
      <c r="D937" s="2">
        <v>45930</v>
      </c>
      <c r="E937" s="1" t="s">
        <v>779</v>
      </c>
      <c r="F937" s="1" t="s">
        <v>49</v>
      </c>
      <c r="G937" s="1" t="s">
        <v>1026</v>
      </c>
      <c r="H937" t="s">
        <v>76</v>
      </c>
      <c r="I937">
        <v>17</v>
      </c>
      <c r="J937">
        <v>8000</v>
      </c>
      <c r="K937">
        <v>13</v>
      </c>
      <c r="L937">
        <v>325</v>
      </c>
      <c r="M937">
        <v>0.3</v>
      </c>
      <c r="N937" s="1" t="s">
        <v>889</v>
      </c>
    </row>
    <row r="938" spans="1:14" x14ac:dyDescent="0.2">
      <c r="A938" s="1" t="s">
        <v>53</v>
      </c>
      <c r="B938">
        <v>1</v>
      </c>
      <c r="C938" s="1" t="s">
        <v>2675</v>
      </c>
      <c r="D938" s="2">
        <v>45930</v>
      </c>
      <c r="E938" s="1" t="s">
        <v>1142</v>
      </c>
      <c r="F938" s="1" t="s">
        <v>49</v>
      </c>
      <c r="G938" s="1" t="s">
        <v>2201</v>
      </c>
      <c r="H938">
        <v>5</v>
      </c>
      <c r="I938">
        <v>14</v>
      </c>
      <c r="J938">
        <v>75</v>
      </c>
      <c r="K938">
        <v>2</v>
      </c>
      <c r="L938">
        <v>50</v>
      </c>
      <c r="M938">
        <v>0.3</v>
      </c>
      <c r="N938" s="1" t="s">
        <v>879</v>
      </c>
    </row>
    <row r="939" spans="1:14" x14ac:dyDescent="0.2">
      <c r="A939" s="1" t="s">
        <v>53</v>
      </c>
      <c r="B939">
        <v>1</v>
      </c>
      <c r="C939" s="1" t="s">
        <v>2674</v>
      </c>
      <c r="D939" s="2">
        <v>45930</v>
      </c>
      <c r="E939" s="1" t="s">
        <v>611</v>
      </c>
      <c r="F939" s="1" t="s">
        <v>49</v>
      </c>
      <c r="G939" s="1" t="s">
        <v>1329</v>
      </c>
      <c r="H939">
        <v>14</v>
      </c>
      <c r="I939">
        <v>8</v>
      </c>
      <c r="J939">
        <v>250</v>
      </c>
      <c r="K939">
        <v>9</v>
      </c>
      <c r="L939">
        <v>250.45</v>
      </c>
      <c r="M939">
        <v>0.8</v>
      </c>
      <c r="N939" s="1" t="s">
        <v>879</v>
      </c>
    </row>
    <row r="940" spans="1:14" x14ac:dyDescent="0.2">
      <c r="A940" s="1" t="s">
        <v>53</v>
      </c>
      <c r="B940">
        <v>2</v>
      </c>
      <c r="C940" s="1" t="s">
        <v>2676</v>
      </c>
      <c r="D940" s="2">
        <v>45930</v>
      </c>
      <c r="E940" s="1" t="s">
        <v>2348</v>
      </c>
      <c r="F940" s="1" t="s">
        <v>49</v>
      </c>
      <c r="G940" s="1" t="s">
        <v>2677</v>
      </c>
      <c r="H940">
        <v>7</v>
      </c>
      <c r="I940">
        <v>12</v>
      </c>
      <c r="J940">
        <v>50</v>
      </c>
      <c r="K940">
        <v>2</v>
      </c>
      <c r="L940">
        <v>50</v>
      </c>
      <c r="M940">
        <v>0.6</v>
      </c>
      <c r="N940" s="1" t="s">
        <v>865</v>
      </c>
    </row>
    <row r="941" spans="1:14" x14ac:dyDescent="0.2">
      <c r="A941" s="1" t="s">
        <v>53</v>
      </c>
      <c r="B941">
        <v>2</v>
      </c>
      <c r="C941" s="1" t="s">
        <v>2656</v>
      </c>
      <c r="D941" s="2">
        <v>45930</v>
      </c>
      <c r="E941" s="1" t="s">
        <v>2163</v>
      </c>
      <c r="F941" s="1" t="s">
        <v>49</v>
      </c>
      <c r="G941" s="1" t="s">
        <v>2206</v>
      </c>
      <c r="H941">
        <v>7</v>
      </c>
      <c r="I941">
        <v>11</v>
      </c>
      <c r="J941">
        <v>100</v>
      </c>
      <c r="K941">
        <v>4</v>
      </c>
      <c r="L941">
        <v>100</v>
      </c>
      <c r="M941">
        <v>0.2</v>
      </c>
      <c r="N941" s="1" t="s">
        <v>865</v>
      </c>
    </row>
    <row r="942" spans="1:14" x14ac:dyDescent="0.2">
      <c r="A942" s="1" t="s">
        <v>53</v>
      </c>
      <c r="B942">
        <v>2</v>
      </c>
      <c r="C942" s="1" t="s">
        <v>2635</v>
      </c>
      <c r="D942" s="2">
        <v>45930</v>
      </c>
      <c r="E942" s="1" t="s">
        <v>779</v>
      </c>
      <c r="F942" s="1" t="s">
        <v>49</v>
      </c>
      <c r="G942" s="1" t="s">
        <v>1026</v>
      </c>
      <c r="H942" t="s">
        <v>76</v>
      </c>
      <c r="I942">
        <v>17</v>
      </c>
      <c r="J942">
        <v>8000</v>
      </c>
      <c r="K942">
        <v>2</v>
      </c>
      <c r="L942">
        <v>50</v>
      </c>
      <c r="M942">
        <v>0.2</v>
      </c>
      <c r="N942" s="1" t="s">
        <v>865</v>
      </c>
    </row>
    <row r="943" spans="1:14" x14ac:dyDescent="0.2">
      <c r="A943" s="1" t="s">
        <v>46</v>
      </c>
      <c r="B943">
        <v>1</v>
      </c>
      <c r="C943" s="1" t="s">
        <v>2635</v>
      </c>
      <c r="D943" s="2">
        <v>45931</v>
      </c>
      <c r="E943" s="1" t="s">
        <v>779</v>
      </c>
      <c r="F943" s="1" t="s">
        <v>49</v>
      </c>
      <c r="G943" s="1" t="s">
        <v>1026</v>
      </c>
      <c r="H943" t="s">
        <v>76</v>
      </c>
      <c r="I943">
        <v>17</v>
      </c>
      <c r="J943">
        <v>8000</v>
      </c>
      <c r="K943">
        <v>13</v>
      </c>
      <c r="L943">
        <v>325</v>
      </c>
      <c r="M943">
        <v>0.5</v>
      </c>
      <c r="N943" s="1" t="s">
        <v>956</v>
      </c>
    </row>
    <row r="944" spans="1:14" x14ac:dyDescent="0.2">
      <c r="A944" s="1" t="s">
        <v>46</v>
      </c>
      <c r="B944">
        <v>2</v>
      </c>
      <c r="C944" s="1" t="s">
        <v>2635</v>
      </c>
      <c r="D944" s="2">
        <v>45931</v>
      </c>
      <c r="E944" s="1" t="s">
        <v>779</v>
      </c>
      <c r="F944" s="1" t="s">
        <v>49</v>
      </c>
      <c r="G944" s="1" t="s">
        <v>1026</v>
      </c>
      <c r="H944" t="s">
        <v>76</v>
      </c>
      <c r="I944">
        <v>17</v>
      </c>
      <c r="J944">
        <v>8000</v>
      </c>
      <c r="K944">
        <v>13</v>
      </c>
      <c r="L944">
        <v>325</v>
      </c>
      <c r="M944">
        <v>0.3</v>
      </c>
      <c r="N944" s="1" t="s">
        <v>889</v>
      </c>
    </row>
    <row r="945" spans="1:14" x14ac:dyDescent="0.2">
      <c r="A945" s="1" t="s">
        <v>53</v>
      </c>
      <c r="B945">
        <v>1</v>
      </c>
      <c r="C945" s="1" t="s">
        <v>2635</v>
      </c>
      <c r="D945" s="2">
        <v>45931</v>
      </c>
      <c r="E945" s="1" t="s">
        <v>779</v>
      </c>
      <c r="F945" s="1" t="s">
        <v>49</v>
      </c>
      <c r="G945" s="1" t="s">
        <v>1026</v>
      </c>
      <c r="H945" t="s">
        <v>76</v>
      </c>
      <c r="I945">
        <v>17</v>
      </c>
      <c r="J945">
        <v>8000</v>
      </c>
      <c r="K945">
        <v>6</v>
      </c>
      <c r="L945">
        <v>150</v>
      </c>
      <c r="M945">
        <v>0.7</v>
      </c>
      <c r="N945" s="1" t="s">
        <v>879</v>
      </c>
    </row>
    <row r="946" spans="1:14" x14ac:dyDescent="0.2">
      <c r="A946" s="1" t="s">
        <v>53</v>
      </c>
      <c r="B946">
        <v>1</v>
      </c>
      <c r="C946" s="1" t="s">
        <v>2692</v>
      </c>
      <c r="D946" s="2">
        <v>45931</v>
      </c>
      <c r="E946" s="1" t="s">
        <v>2693</v>
      </c>
      <c r="F946" s="1" t="s">
        <v>49</v>
      </c>
      <c r="G946" s="1" t="s">
        <v>924</v>
      </c>
      <c r="H946">
        <v>5</v>
      </c>
      <c r="I946">
        <v>16</v>
      </c>
      <c r="J946">
        <v>100</v>
      </c>
      <c r="K946">
        <v>4</v>
      </c>
      <c r="L946">
        <v>98.2</v>
      </c>
      <c r="M946">
        <v>0.9</v>
      </c>
      <c r="N946" s="1" t="s">
        <v>879</v>
      </c>
    </row>
    <row r="947" spans="1:14" x14ac:dyDescent="0.2">
      <c r="A947" s="1" t="s">
        <v>53</v>
      </c>
      <c r="B947">
        <v>2</v>
      </c>
      <c r="C947" s="1" t="s">
        <v>2635</v>
      </c>
      <c r="D947" s="2">
        <v>45931</v>
      </c>
      <c r="E947" s="1" t="s">
        <v>779</v>
      </c>
      <c r="F947" s="1" t="s">
        <v>49</v>
      </c>
      <c r="G947" s="1" t="s">
        <v>1026</v>
      </c>
      <c r="H947" t="s">
        <v>76</v>
      </c>
      <c r="I947">
        <v>17</v>
      </c>
      <c r="J947">
        <v>8000</v>
      </c>
      <c r="K947">
        <v>9</v>
      </c>
      <c r="L947">
        <v>232.35</v>
      </c>
      <c r="M947">
        <v>0.8</v>
      </c>
      <c r="N947" s="1" t="s">
        <v>865</v>
      </c>
    </row>
    <row r="948" spans="1:14" x14ac:dyDescent="0.2">
      <c r="A948" s="1" t="s">
        <v>46</v>
      </c>
      <c r="B948">
        <v>1</v>
      </c>
      <c r="C948" s="1" t="s">
        <v>2685</v>
      </c>
      <c r="D948" s="2">
        <v>45932</v>
      </c>
      <c r="E948" s="1" t="s">
        <v>611</v>
      </c>
      <c r="F948" s="1" t="s">
        <v>49</v>
      </c>
      <c r="G948" s="1" t="s">
        <v>1372</v>
      </c>
      <c r="H948">
        <v>14</v>
      </c>
      <c r="I948">
        <v>12</v>
      </c>
      <c r="J948">
        <v>250</v>
      </c>
      <c r="K948">
        <v>3</v>
      </c>
      <c r="L948">
        <v>90</v>
      </c>
      <c r="M948">
        <v>0.3</v>
      </c>
      <c r="N948" s="1" t="s">
        <v>956</v>
      </c>
    </row>
    <row r="949" spans="1:14" x14ac:dyDescent="0.2">
      <c r="A949" s="1" t="s">
        <v>46</v>
      </c>
      <c r="B949">
        <v>1</v>
      </c>
      <c r="C949" s="1" t="s">
        <v>2708</v>
      </c>
      <c r="D949" s="2">
        <v>45932</v>
      </c>
      <c r="E949" s="1" t="s">
        <v>611</v>
      </c>
      <c r="F949" s="1" t="s">
        <v>49</v>
      </c>
      <c r="G949" s="1" t="s">
        <v>1338</v>
      </c>
      <c r="H949">
        <v>14</v>
      </c>
      <c r="I949">
        <v>6</v>
      </c>
      <c r="J949">
        <v>250</v>
      </c>
      <c r="K949">
        <v>4</v>
      </c>
      <c r="L949">
        <v>120</v>
      </c>
      <c r="M949">
        <v>0.1</v>
      </c>
      <c r="N949" s="1" t="s">
        <v>956</v>
      </c>
    </row>
    <row r="950" spans="1:14" x14ac:dyDescent="0.2">
      <c r="A950" s="1" t="s">
        <v>46</v>
      </c>
      <c r="B950">
        <v>2</v>
      </c>
      <c r="C950" s="1" t="s">
        <v>2708</v>
      </c>
      <c r="D950" s="2">
        <v>45932</v>
      </c>
      <c r="E950" s="1" t="s">
        <v>611</v>
      </c>
      <c r="F950" s="1" t="s">
        <v>49</v>
      </c>
      <c r="G950" s="1" t="s">
        <v>1338</v>
      </c>
      <c r="H950">
        <v>14</v>
      </c>
      <c r="I950">
        <v>6</v>
      </c>
      <c r="J950">
        <v>250</v>
      </c>
      <c r="K950">
        <v>7</v>
      </c>
      <c r="L950">
        <v>196.5</v>
      </c>
      <c r="M950">
        <v>0.3</v>
      </c>
      <c r="N950" s="1" t="s">
        <v>889</v>
      </c>
    </row>
    <row r="951" spans="1:14" x14ac:dyDescent="0.2">
      <c r="A951" s="1" t="s">
        <v>53</v>
      </c>
      <c r="B951">
        <v>1</v>
      </c>
      <c r="C951" s="1" t="s">
        <v>2709</v>
      </c>
      <c r="D951" s="2">
        <v>45932</v>
      </c>
      <c r="E951" s="1" t="s">
        <v>2710</v>
      </c>
      <c r="F951" s="1" t="s">
        <v>49</v>
      </c>
      <c r="G951" s="1" t="s">
        <v>2711</v>
      </c>
      <c r="H951">
        <v>5</v>
      </c>
      <c r="I951">
        <v>19</v>
      </c>
      <c r="J951">
        <v>100</v>
      </c>
      <c r="K951">
        <v>4</v>
      </c>
      <c r="L951">
        <v>97</v>
      </c>
      <c r="M951">
        <v>0.2</v>
      </c>
      <c r="N951" s="1" t="s">
        <v>879</v>
      </c>
    </row>
    <row r="952" spans="1:14" x14ac:dyDescent="0.2">
      <c r="A952" s="1" t="s">
        <v>53</v>
      </c>
      <c r="B952">
        <v>1</v>
      </c>
      <c r="C952" s="1" t="s">
        <v>2712</v>
      </c>
      <c r="D952" s="2">
        <v>45932</v>
      </c>
      <c r="E952" s="1" t="s">
        <v>2710</v>
      </c>
      <c r="F952" s="1" t="s">
        <v>49</v>
      </c>
      <c r="G952" s="1" t="s">
        <v>2713</v>
      </c>
      <c r="H952">
        <v>5</v>
      </c>
      <c r="I952">
        <v>14</v>
      </c>
      <c r="J952">
        <v>100</v>
      </c>
      <c r="K952">
        <v>4</v>
      </c>
      <c r="L952">
        <v>100</v>
      </c>
      <c r="M952">
        <v>0.4</v>
      </c>
      <c r="N952" s="1" t="s">
        <v>879</v>
      </c>
    </row>
    <row r="953" spans="1:14" x14ac:dyDescent="0.2">
      <c r="A953" s="1" t="s">
        <v>53</v>
      </c>
      <c r="B953">
        <v>2</v>
      </c>
      <c r="C953" s="1" t="s">
        <v>2714</v>
      </c>
      <c r="D953" s="2">
        <v>45932</v>
      </c>
      <c r="E953" s="1" t="s">
        <v>582</v>
      </c>
      <c r="F953" s="1" t="s">
        <v>49</v>
      </c>
      <c r="G953" s="1" t="s">
        <v>2133</v>
      </c>
      <c r="H953">
        <v>5</v>
      </c>
      <c r="I953">
        <v>7</v>
      </c>
      <c r="J953">
        <v>150</v>
      </c>
      <c r="K953">
        <v>6</v>
      </c>
      <c r="L953">
        <v>153</v>
      </c>
      <c r="M953">
        <v>0.6</v>
      </c>
      <c r="N953" s="1" t="s">
        <v>865</v>
      </c>
    </row>
    <row r="954" spans="1:14" x14ac:dyDescent="0.2">
      <c r="A954" s="1" t="s">
        <v>46</v>
      </c>
      <c r="B954">
        <v>1</v>
      </c>
      <c r="C954" s="1" t="s">
        <v>7422</v>
      </c>
      <c r="D954" s="2">
        <v>45933</v>
      </c>
      <c r="E954" s="1" t="s">
        <v>1142</v>
      </c>
      <c r="F954" s="1" t="s">
        <v>49</v>
      </c>
      <c r="G954" s="1" t="s">
        <v>2549</v>
      </c>
      <c r="H954">
        <v>5</v>
      </c>
      <c r="I954">
        <v>18</v>
      </c>
      <c r="J954">
        <v>75</v>
      </c>
      <c r="K954">
        <v>1</v>
      </c>
      <c r="L954">
        <v>25</v>
      </c>
      <c r="M954">
        <v>0.1</v>
      </c>
      <c r="N954" s="1" t="s">
        <v>956</v>
      </c>
    </row>
    <row r="955" spans="1:14" x14ac:dyDescent="0.2">
      <c r="A955" s="1" t="s">
        <v>46</v>
      </c>
      <c r="B955">
        <v>1</v>
      </c>
      <c r="C955" s="1" t="s">
        <v>7423</v>
      </c>
      <c r="D955" s="2">
        <v>45933</v>
      </c>
      <c r="E955" s="1" t="s">
        <v>2710</v>
      </c>
      <c r="F955" s="1" t="s">
        <v>49</v>
      </c>
      <c r="G955" s="1" t="s">
        <v>7424</v>
      </c>
      <c r="H955">
        <v>5</v>
      </c>
      <c r="I955">
        <v>18</v>
      </c>
      <c r="J955">
        <v>50</v>
      </c>
      <c r="K955">
        <v>2</v>
      </c>
      <c r="L955">
        <v>50</v>
      </c>
      <c r="M955">
        <v>0.2</v>
      </c>
      <c r="N955" s="1" t="s">
        <v>956</v>
      </c>
    </row>
    <row r="956" spans="1:14" x14ac:dyDescent="0.2">
      <c r="A956" s="1" t="s">
        <v>46</v>
      </c>
      <c r="B956">
        <v>1</v>
      </c>
      <c r="C956" s="1" t="s">
        <v>7425</v>
      </c>
      <c r="D956" s="2">
        <v>45933</v>
      </c>
      <c r="E956" s="1" t="s">
        <v>2710</v>
      </c>
      <c r="F956" s="1" t="s">
        <v>49</v>
      </c>
      <c r="G956" s="1" t="s">
        <v>2328</v>
      </c>
      <c r="H956">
        <v>5</v>
      </c>
      <c r="I956">
        <v>18</v>
      </c>
      <c r="J956">
        <v>100</v>
      </c>
      <c r="K956">
        <v>4</v>
      </c>
      <c r="L956">
        <v>100</v>
      </c>
      <c r="M956">
        <v>0.5</v>
      </c>
      <c r="N956" s="1" t="s">
        <v>956</v>
      </c>
    </row>
    <row r="957" spans="1:14" x14ac:dyDescent="0.2">
      <c r="A957" s="1" t="s">
        <v>46</v>
      </c>
      <c r="B957">
        <v>2</v>
      </c>
      <c r="C957" s="1" t="s">
        <v>7426</v>
      </c>
      <c r="D957" s="2">
        <v>45933</v>
      </c>
      <c r="E957" s="1" t="s">
        <v>582</v>
      </c>
      <c r="F957" s="1" t="s">
        <v>49</v>
      </c>
      <c r="G957" s="1" t="s">
        <v>1329</v>
      </c>
      <c r="H957">
        <v>5</v>
      </c>
      <c r="I957">
        <v>8</v>
      </c>
      <c r="J957">
        <v>150</v>
      </c>
      <c r="K957">
        <v>5</v>
      </c>
      <c r="L957">
        <v>125</v>
      </c>
      <c r="M957">
        <v>0.3</v>
      </c>
      <c r="N957" s="1" t="s">
        <v>889</v>
      </c>
    </row>
    <row r="958" spans="1:14" x14ac:dyDescent="0.2">
      <c r="A958" s="1" t="s">
        <v>53</v>
      </c>
      <c r="B958">
        <v>1</v>
      </c>
      <c r="C958" s="1" t="s">
        <v>7422</v>
      </c>
      <c r="D958" s="2">
        <v>45933</v>
      </c>
      <c r="E958" s="1" t="s">
        <v>1142</v>
      </c>
      <c r="F958" s="1" t="s">
        <v>49</v>
      </c>
      <c r="G958" s="1" t="s">
        <v>2549</v>
      </c>
      <c r="H958">
        <v>5</v>
      </c>
      <c r="I958">
        <v>18</v>
      </c>
      <c r="J958">
        <v>75</v>
      </c>
      <c r="K958">
        <v>2</v>
      </c>
      <c r="L958">
        <v>50</v>
      </c>
      <c r="M958">
        <v>0.4</v>
      </c>
      <c r="N958" s="1" t="s">
        <v>879</v>
      </c>
    </row>
    <row r="959" spans="1:14" x14ac:dyDescent="0.2">
      <c r="A959" s="1" t="s">
        <v>53</v>
      </c>
      <c r="B959">
        <v>1</v>
      </c>
      <c r="C959" s="1" t="s">
        <v>7421</v>
      </c>
      <c r="D959" s="2">
        <v>45933</v>
      </c>
      <c r="E959" s="1" t="s">
        <v>2163</v>
      </c>
      <c r="F959" s="1" t="s">
        <v>49</v>
      </c>
      <c r="G959" s="1" t="s">
        <v>2212</v>
      </c>
      <c r="H959">
        <v>7</v>
      </c>
      <c r="I959">
        <v>12</v>
      </c>
      <c r="J959">
        <v>100</v>
      </c>
      <c r="K959">
        <v>4</v>
      </c>
      <c r="L959">
        <v>101</v>
      </c>
      <c r="M959">
        <v>0.4</v>
      </c>
      <c r="N959" s="1" t="s">
        <v>879</v>
      </c>
    </row>
    <row r="960" spans="1:14" x14ac:dyDescent="0.2">
      <c r="A960" s="1" t="s">
        <v>53</v>
      </c>
      <c r="B960">
        <v>1</v>
      </c>
      <c r="C960" s="1" t="s">
        <v>2705</v>
      </c>
      <c r="D960" s="2">
        <v>45933</v>
      </c>
      <c r="E960" s="1" t="s">
        <v>2348</v>
      </c>
      <c r="F960" s="1" t="s">
        <v>49</v>
      </c>
      <c r="G960" s="1" t="s">
        <v>7427</v>
      </c>
      <c r="H960">
        <v>7</v>
      </c>
      <c r="I960">
        <v>13</v>
      </c>
      <c r="J960">
        <v>50</v>
      </c>
      <c r="K960">
        <v>1</v>
      </c>
      <c r="L960">
        <v>25</v>
      </c>
      <c r="M960">
        <v>0.2</v>
      </c>
      <c r="N960" s="1" t="s">
        <v>879</v>
      </c>
    </row>
    <row r="961" spans="1:14" x14ac:dyDescent="0.2">
      <c r="A961" s="1" t="s">
        <v>46</v>
      </c>
      <c r="B961">
        <v>1</v>
      </c>
      <c r="C961" s="1" t="s">
        <v>2705</v>
      </c>
      <c r="D961" s="2">
        <v>45934</v>
      </c>
      <c r="E961" s="1" t="s">
        <v>2348</v>
      </c>
      <c r="F961" s="1" t="s">
        <v>49</v>
      </c>
      <c r="G961" s="1" t="s">
        <v>7427</v>
      </c>
      <c r="H961">
        <v>7</v>
      </c>
      <c r="I961">
        <v>13</v>
      </c>
      <c r="J961">
        <v>50</v>
      </c>
      <c r="K961">
        <v>1</v>
      </c>
      <c r="L961">
        <v>30.2</v>
      </c>
      <c r="M961">
        <v>0.1</v>
      </c>
      <c r="N961" s="1" t="s">
        <v>956</v>
      </c>
    </row>
    <row r="962" spans="1:14" x14ac:dyDescent="0.2">
      <c r="A962" s="1" t="s">
        <v>46</v>
      </c>
      <c r="B962">
        <v>1</v>
      </c>
      <c r="C962" s="1" t="s">
        <v>7428</v>
      </c>
      <c r="D962" s="2">
        <v>45934</v>
      </c>
      <c r="E962" s="1" t="s">
        <v>851</v>
      </c>
      <c r="F962" s="1" t="s">
        <v>49</v>
      </c>
      <c r="G962" s="1" t="s">
        <v>1226</v>
      </c>
      <c r="H962">
        <v>5</v>
      </c>
      <c r="I962">
        <v>20</v>
      </c>
      <c r="J962">
        <v>400</v>
      </c>
      <c r="K962">
        <v>9</v>
      </c>
      <c r="L962">
        <v>225</v>
      </c>
      <c r="M962">
        <v>0.3</v>
      </c>
      <c r="N962" s="1" t="s">
        <v>956</v>
      </c>
    </row>
    <row r="963" spans="1:14" x14ac:dyDescent="0.2">
      <c r="A963" s="1" t="s">
        <v>46</v>
      </c>
      <c r="B963">
        <v>2</v>
      </c>
      <c r="C963" s="1" t="s">
        <v>7426</v>
      </c>
      <c r="D963" s="2">
        <v>45934</v>
      </c>
      <c r="E963" s="1" t="s">
        <v>582</v>
      </c>
      <c r="F963" s="1" t="s">
        <v>49</v>
      </c>
      <c r="G963" s="1" t="s">
        <v>1329</v>
      </c>
      <c r="H963">
        <v>5</v>
      </c>
      <c r="I963">
        <v>8</v>
      </c>
      <c r="J963">
        <v>150</v>
      </c>
      <c r="K963">
        <v>2</v>
      </c>
      <c r="L963">
        <v>38.700000000000003</v>
      </c>
      <c r="M963">
        <v>0.2</v>
      </c>
      <c r="N963" s="1" t="s">
        <v>889</v>
      </c>
    </row>
    <row r="964" spans="1:14" x14ac:dyDescent="0.2">
      <c r="A964" s="1" t="s">
        <v>46</v>
      </c>
      <c r="B964">
        <v>2</v>
      </c>
      <c r="C964" s="1" t="s">
        <v>7428</v>
      </c>
      <c r="D964" s="2">
        <v>45934</v>
      </c>
      <c r="E964" s="1" t="s">
        <v>851</v>
      </c>
      <c r="F964" s="1" t="s">
        <v>49</v>
      </c>
      <c r="G964" s="1" t="s">
        <v>1226</v>
      </c>
      <c r="H964">
        <v>5</v>
      </c>
      <c r="I964">
        <v>20</v>
      </c>
      <c r="J964">
        <v>400</v>
      </c>
      <c r="K964">
        <v>1</v>
      </c>
      <c r="L964">
        <v>25</v>
      </c>
      <c r="M964">
        <v>0.1</v>
      </c>
      <c r="N964" s="1" t="s">
        <v>889</v>
      </c>
    </row>
    <row r="965" spans="1:14" x14ac:dyDescent="0.2">
      <c r="A965" s="1" t="s">
        <v>53</v>
      </c>
      <c r="B965">
        <v>1</v>
      </c>
      <c r="C965" s="1" t="s">
        <v>7429</v>
      </c>
      <c r="D965" s="2">
        <v>45934</v>
      </c>
      <c r="E965" s="1" t="s">
        <v>7430</v>
      </c>
      <c r="F965" s="1" t="s">
        <v>49</v>
      </c>
      <c r="G965" s="1" t="s">
        <v>955</v>
      </c>
      <c r="H965">
        <v>5</v>
      </c>
      <c r="I965">
        <v>18</v>
      </c>
      <c r="J965">
        <v>100</v>
      </c>
      <c r="K965">
        <v>4</v>
      </c>
      <c r="L965">
        <v>93.8</v>
      </c>
      <c r="M965">
        <v>0.2</v>
      </c>
      <c r="N965" s="1" t="s">
        <v>879</v>
      </c>
    </row>
    <row r="966" spans="1:14" x14ac:dyDescent="0.2">
      <c r="A966" s="1" t="s">
        <v>53</v>
      </c>
      <c r="B966">
        <v>1</v>
      </c>
      <c r="C966" s="1" t="s">
        <v>7428</v>
      </c>
      <c r="D966" s="2">
        <v>45934</v>
      </c>
      <c r="E966" s="1" t="s">
        <v>851</v>
      </c>
      <c r="F966" s="1" t="s">
        <v>49</v>
      </c>
      <c r="G966" s="1" t="s">
        <v>1226</v>
      </c>
      <c r="H966">
        <v>5</v>
      </c>
      <c r="I966">
        <v>20</v>
      </c>
      <c r="J966">
        <v>400</v>
      </c>
      <c r="K966">
        <v>4</v>
      </c>
      <c r="L966">
        <v>100</v>
      </c>
      <c r="M966">
        <v>0.3</v>
      </c>
      <c r="N966" s="1" t="s">
        <v>879</v>
      </c>
    </row>
    <row r="967" spans="1:14" x14ac:dyDescent="0.2">
      <c r="A967" s="1"/>
      <c r="C967" s="1"/>
      <c r="D967" s="2">
        <v>45935</v>
      </c>
      <c r="E967" s="1" t="s">
        <v>7431</v>
      </c>
      <c r="F967" s="1"/>
      <c r="G967" s="1"/>
      <c r="N967" s="1"/>
    </row>
    <row r="968" spans="1:14" x14ac:dyDescent="0.2">
      <c r="A968" s="1" t="s">
        <v>53</v>
      </c>
      <c r="B968">
        <v>1</v>
      </c>
      <c r="C968" s="1" t="s">
        <v>7432</v>
      </c>
      <c r="D968" s="2">
        <v>45936</v>
      </c>
      <c r="E968" s="1" t="s">
        <v>2374</v>
      </c>
      <c r="F968" s="1" t="s">
        <v>49</v>
      </c>
      <c r="G968" s="1" t="s">
        <v>2410</v>
      </c>
      <c r="H968" t="s">
        <v>735</v>
      </c>
      <c r="I968">
        <v>17</v>
      </c>
      <c r="J968">
        <v>325</v>
      </c>
      <c r="K968">
        <v>5</v>
      </c>
      <c r="L968">
        <v>125</v>
      </c>
      <c r="M968">
        <v>0.4</v>
      </c>
      <c r="N968" s="1" t="s">
        <v>879</v>
      </c>
    </row>
    <row r="969" spans="1:14" x14ac:dyDescent="0.2">
      <c r="A969" s="1" t="s">
        <v>53</v>
      </c>
      <c r="B969">
        <v>1</v>
      </c>
      <c r="C969" s="1" t="s">
        <v>7428</v>
      </c>
      <c r="D969" s="2">
        <v>45936</v>
      </c>
      <c r="E969" s="1" t="s">
        <v>851</v>
      </c>
      <c r="F969" s="1" t="s">
        <v>49</v>
      </c>
      <c r="G969" s="1" t="s">
        <v>1226</v>
      </c>
      <c r="H969">
        <v>5</v>
      </c>
      <c r="I969">
        <v>20</v>
      </c>
      <c r="J969">
        <v>400</v>
      </c>
      <c r="K969">
        <v>2</v>
      </c>
      <c r="L969">
        <v>47.2</v>
      </c>
      <c r="M969">
        <v>0.3</v>
      </c>
      <c r="N969" s="1" t="s">
        <v>879</v>
      </c>
    </row>
    <row r="970" spans="1:14" x14ac:dyDescent="0.2">
      <c r="A970" s="1" t="s">
        <v>46</v>
      </c>
      <c r="B970">
        <v>1</v>
      </c>
      <c r="C970" s="1" t="s">
        <v>7432</v>
      </c>
      <c r="D970" s="2">
        <v>45937</v>
      </c>
      <c r="E970" s="1" t="s">
        <v>2374</v>
      </c>
      <c r="F970" s="1" t="s">
        <v>49</v>
      </c>
      <c r="G970" s="1" t="s">
        <v>2410</v>
      </c>
      <c r="H970" t="s">
        <v>735</v>
      </c>
      <c r="I970">
        <v>17</v>
      </c>
      <c r="J970">
        <v>325</v>
      </c>
      <c r="K970">
        <v>8</v>
      </c>
      <c r="L970">
        <v>200</v>
      </c>
      <c r="M970">
        <v>0.3</v>
      </c>
      <c r="N970" s="1" t="s">
        <v>865</v>
      </c>
    </row>
    <row r="971" spans="1:14" x14ac:dyDescent="0.2">
      <c r="A971" s="1" t="s">
        <v>46</v>
      </c>
      <c r="B971">
        <v>1</v>
      </c>
      <c r="C971" s="1" t="s">
        <v>7578</v>
      </c>
      <c r="D971" s="2">
        <v>45937</v>
      </c>
      <c r="E971" s="1" t="s">
        <v>2490</v>
      </c>
      <c r="F971" s="1" t="s">
        <v>49</v>
      </c>
      <c r="G971" s="1" t="s">
        <v>7598</v>
      </c>
      <c r="H971" t="s">
        <v>76</v>
      </c>
      <c r="I971">
        <v>17</v>
      </c>
      <c r="J971">
        <v>5000</v>
      </c>
      <c r="K971">
        <v>1</v>
      </c>
      <c r="L971">
        <v>25</v>
      </c>
      <c r="M971">
        <v>0.2</v>
      </c>
      <c r="N971" s="1" t="s">
        <v>865</v>
      </c>
    </row>
    <row r="972" spans="1:14" x14ac:dyDescent="0.2">
      <c r="A972" s="1" t="s">
        <v>53</v>
      </c>
      <c r="B972">
        <v>1</v>
      </c>
      <c r="C972" s="1" t="s">
        <v>7578</v>
      </c>
      <c r="D972" s="2">
        <v>45937</v>
      </c>
      <c r="E972" s="1" t="s">
        <v>2490</v>
      </c>
      <c r="F972" s="1" t="s">
        <v>49</v>
      </c>
      <c r="G972" s="1" t="s">
        <v>7598</v>
      </c>
      <c r="H972" t="s">
        <v>76</v>
      </c>
      <c r="I972">
        <v>17</v>
      </c>
      <c r="J972">
        <v>5000</v>
      </c>
      <c r="K972">
        <v>13</v>
      </c>
      <c r="L972">
        <v>325</v>
      </c>
      <c r="M972">
        <v>0.3</v>
      </c>
      <c r="N972" s="1" t="s">
        <v>879</v>
      </c>
    </row>
    <row r="973" spans="1:14" x14ac:dyDescent="0.2">
      <c r="A973" s="1" t="s">
        <v>53</v>
      </c>
      <c r="B973">
        <v>2</v>
      </c>
      <c r="C973" s="1" t="s">
        <v>7578</v>
      </c>
      <c r="D973" s="2">
        <v>45937</v>
      </c>
      <c r="E973" s="1" t="s">
        <v>2490</v>
      </c>
      <c r="F973" s="1" t="s">
        <v>49</v>
      </c>
      <c r="G973" s="1" t="s">
        <v>7598</v>
      </c>
      <c r="H973" t="s">
        <v>76</v>
      </c>
      <c r="I973">
        <v>17</v>
      </c>
      <c r="J973">
        <v>5000</v>
      </c>
      <c r="K973">
        <v>11</v>
      </c>
      <c r="L973">
        <v>275</v>
      </c>
      <c r="M973">
        <v>0.4</v>
      </c>
      <c r="N973" s="1" t="s">
        <v>956</v>
      </c>
    </row>
    <row r="974" spans="1:14" x14ac:dyDescent="0.2">
      <c r="A974" s="1" t="s">
        <v>46</v>
      </c>
      <c r="B974">
        <v>1</v>
      </c>
      <c r="C974" s="1" t="s">
        <v>7578</v>
      </c>
      <c r="D974" s="2">
        <v>45938</v>
      </c>
      <c r="E974" s="1" t="s">
        <v>2490</v>
      </c>
      <c r="F974" s="1" t="s">
        <v>49</v>
      </c>
      <c r="G974" s="1" t="s">
        <v>7598</v>
      </c>
      <c r="H974" t="s">
        <v>76</v>
      </c>
      <c r="I974">
        <v>17</v>
      </c>
      <c r="J974">
        <v>5000</v>
      </c>
      <c r="K974">
        <v>13</v>
      </c>
      <c r="L974">
        <v>325</v>
      </c>
      <c r="M974">
        <v>0.8</v>
      </c>
      <c r="N974" s="1" t="s">
        <v>865</v>
      </c>
    </row>
    <row r="975" spans="1:14" x14ac:dyDescent="0.2">
      <c r="A975" s="1" t="s">
        <v>46</v>
      </c>
      <c r="B975">
        <v>2</v>
      </c>
      <c r="C975" s="1" t="s">
        <v>7578</v>
      </c>
      <c r="D975" s="2">
        <v>45938</v>
      </c>
      <c r="E975" s="1" t="s">
        <v>2490</v>
      </c>
      <c r="F975" s="1" t="s">
        <v>49</v>
      </c>
      <c r="G975" s="1" t="s">
        <v>7598</v>
      </c>
      <c r="H975" t="s">
        <v>76</v>
      </c>
      <c r="I975">
        <v>17</v>
      </c>
      <c r="J975">
        <v>5000</v>
      </c>
      <c r="K975">
        <v>7</v>
      </c>
      <c r="L975">
        <v>175</v>
      </c>
      <c r="M975">
        <v>0.2</v>
      </c>
      <c r="N975" s="1" t="s">
        <v>889</v>
      </c>
    </row>
    <row r="976" spans="1:14" x14ac:dyDescent="0.2">
      <c r="A976" s="1" t="s">
        <v>46</v>
      </c>
      <c r="B976">
        <v>2</v>
      </c>
      <c r="C976" s="1" t="s">
        <v>7599</v>
      </c>
      <c r="D976" s="2">
        <v>45938</v>
      </c>
      <c r="E976" s="1" t="s">
        <v>7595</v>
      </c>
      <c r="F976" s="1" t="s">
        <v>49</v>
      </c>
      <c r="G976" s="1" t="s">
        <v>2172</v>
      </c>
      <c r="H976">
        <v>5</v>
      </c>
      <c r="I976" t="s">
        <v>332</v>
      </c>
      <c r="J976">
        <v>375</v>
      </c>
      <c r="K976">
        <v>3</v>
      </c>
      <c r="L976">
        <v>75</v>
      </c>
      <c r="M976">
        <v>0.3</v>
      </c>
      <c r="N976" s="1" t="s">
        <v>889</v>
      </c>
    </row>
    <row r="977" spans="1:14" x14ac:dyDescent="0.2">
      <c r="A977" s="1" t="s">
        <v>53</v>
      </c>
      <c r="B977">
        <v>1</v>
      </c>
      <c r="C977" s="1" t="s">
        <v>7578</v>
      </c>
      <c r="D977" s="2">
        <v>45938</v>
      </c>
      <c r="E977" s="1" t="s">
        <v>2490</v>
      </c>
      <c r="F977" s="1" t="s">
        <v>49</v>
      </c>
      <c r="G977" s="1" t="s">
        <v>7598</v>
      </c>
      <c r="H977" t="s">
        <v>76</v>
      </c>
      <c r="I977">
        <v>17</v>
      </c>
      <c r="J977">
        <v>5000</v>
      </c>
      <c r="K977">
        <v>14</v>
      </c>
      <c r="L977">
        <v>400</v>
      </c>
      <c r="M977">
        <v>0.3</v>
      </c>
      <c r="N977" s="1" t="s">
        <v>879</v>
      </c>
    </row>
    <row r="978" spans="1:14" x14ac:dyDescent="0.2">
      <c r="A978" s="1" t="s">
        <v>53</v>
      </c>
      <c r="B978">
        <v>2</v>
      </c>
      <c r="C978" s="1" t="s">
        <v>7599</v>
      </c>
      <c r="D978" s="2">
        <v>45938</v>
      </c>
      <c r="E978" s="1" t="s">
        <v>7595</v>
      </c>
      <c r="F978" s="1" t="s">
        <v>49</v>
      </c>
      <c r="G978" s="1" t="s">
        <v>2172</v>
      </c>
      <c r="H978">
        <v>5</v>
      </c>
      <c r="I978" t="s">
        <v>332</v>
      </c>
      <c r="J978">
        <v>375</v>
      </c>
      <c r="K978">
        <v>7</v>
      </c>
      <c r="L978">
        <v>175</v>
      </c>
      <c r="M978">
        <v>0.1</v>
      </c>
      <c r="N978" s="1" t="s">
        <v>956</v>
      </c>
    </row>
    <row r="979" spans="1:14" x14ac:dyDescent="0.2">
      <c r="A979" s="1" t="s">
        <v>46</v>
      </c>
      <c r="B979">
        <v>1</v>
      </c>
      <c r="C979" s="1" t="s">
        <v>7578</v>
      </c>
      <c r="D979" s="2">
        <v>45939</v>
      </c>
      <c r="E979" s="1" t="s">
        <v>2490</v>
      </c>
      <c r="F979" s="1" t="s">
        <v>49</v>
      </c>
      <c r="G979" s="1" t="s">
        <v>7598</v>
      </c>
      <c r="H979" t="s">
        <v>76</v>
      </c>
      <c r="I979">
        <v>17</v>
      </c>
      <c r="J979">
        <v>5000</v>
      </c>
      <c r="K979">
        <v>15</v>
      </c>
      <c r="L979">
        <v>375</v>
      </c>
      <c r="M979">
        <v>2.6</v>
      </c>
      <c r="N979" s="1" t="s">
        <v>865</v>
      </c>
    </row>
    <row r="980" spans="1:14" x14ac:dyDescent="0.2">
      <c r="A980" s="1" t="s">
        <v>46</v>
      </c>
      <c r="B980">
        <v>2</v>
      </c>
      <c r="C980" s="1" t="s">
        <v>7709</v>
      </c>
      <c r="D980" s="2">
        <v>45939</v>
      </c>
      <c r="E980" s="1" t="s">
        <v>7595</v>
      </c>
      <c r="F980" s="1" t="s">
        <v>49</v>
      </c>
      <c r="G980" s="1" t="s">
        <v>2173</v>
      </c>
      <c r="H980">
        <v>7</v>
      </c>
      <c r="I980" t="s">
        <v>2562</v>
      </c>
      <c r="J980">
        <v>250</v>
      </c>
      <c r="K980">
        <v>2</v>
      </c>
      <c r="L980">
        <v>50</v>
      </c>
      <c r="M980">
        <v>1</v>
      </c>
      <c r="N980" s="1" t="s">
        <v>889</v>
      </c>
    </row>
    <row r="981" spans="1:14" x14ac:dyDescent="0.2">
      <c r="A981" s="1" t="s">
        <v>46</v>
      </c>
      <c r="B981">
        <v>2</v>
      </c>
      <c r="C981" s="1" t="s">
        <v>7599</v>
      </c>
      <c r="D981" s="2">
        <v>45939</v>
      </c>
      <c r="E981" s="1" t="s">
        <v>7595</v>
      </c>
      <c r="F981" s="1" t="s">
        <v>49</v>
      </c>
      <c r="G981" s="1" t="s">
        <v>2172</v>
      </c>
      <c r="H981">
        <v>5</v>
      </c>
      <c r="I981" t="s">
        <v>332</v>
      </c>
      <c r="J981">
        <v>375</v>
      </c>
      <c r="K981">
        <v>5</v>
      </c>
      <c r="L981">
        <v>126.4</v>
      </c>
      <c r="M981">
        <v>0.6</v>
      </c>
      <c r="N981" s="1" t="s">
        <v>889</v>
      </c>
    </row>
    <row r="982" spans="1:14" x14ac:dyDescent="0.2">
      <c r="A982" s="1" t="s">
        <v>53</v>
      </c>
      <c r="B982">
        <v>1</v>
      </c>
      <c r="C982" s="1" t="s">
        <v>7578</v>
      </c>
      <c r="D982" s="2">
        <v>45939</v>
      </c>
      <c r="E982" s="1" t="s">
        <v>2490</v>
      </c>
      <c r="F982" s="1" t="s">
        <v>49</v>
      </c>
      <c r="G982" s="1" t="s">
        <v>7598</v>
      </c>
      <c r="H982" t="s">
        <v>76</v>
      </c>
      <c r="I982">
        <v>17</v>
      </c>
      <c r="J982">
        <v>5000</v>
      </c>
      <c r="K982">
        <v>13</v>
      </c>
      <c r="L982">
        <v>325</v>
      </c>
      <c r="M982">
        <v>0.4</v>
      </c>
      <c r="N982" s="1" t="s">
        <v>879</v>
      </c>
    </row>
    <row r="983" spans="1:14" x14ac:dyDescent="0.2">
      <c r="A983" s="1" t="s">
        <v>53</v>
      </c>
      <c r="B983">
        <v>2</v>
      </c>
      <c r="C983" s="1" t="s">
        <v>7710</v>
      </c>
      <c r="D983" s="2">
        <v>45939</v>
      </c>
      <c r="E983" s="1" t="s">
        <v>7595</v>
      </c>
      <c r="F983" s="1" t="s">
        <v>49</v>
      </c>
      <c r="G983" s="1" t="s">
        <v>2633</v>
      </c>
      <c r="H983">
        <v>7</v>
      </c>
      <c r="I983" t="s">
        <v>2562</v>
      </c>
      <c r="J983">
        <v>175</v>
      </c>
      <c r="K983">
        <v>3</v>
      </c>
      <c r="L983">
        <v>75</v>
      </c>
      <c r="M983">
        <v>0.3</v>
      </c>
      <c r="N983" s="1" t="s">
        <v>956</v>
      </c>
    </row>
    <row r="984" spans="1:14" x14ac:dyDescent="0.2">
      <c r="A984" s="1" t="s">
        <v>53</v>
      </c>
      <c r="B984">
        <v>2</v>
      </c>
      <c r="C984" s="1" t="s">
        <v>7709</v>
      </c>
      <c r="D984" s="2">
        <v>45939</v>
      </c>
      <c r="E984" s="1" t="s">
        <v>7595</v>
      </c>
      <c r="F984" s="1" t="s">
        <v>49</v>
      </c>
      <c r="G984" s="1" t="s">
        <v>2173</v>
      </c>
      <c r="H984">
        <v>7</v>
      </c>
      <c r="I984" t="s">
        <v>2562</v>
      </c>
      <c r="J984">
        <v>250</v>
      </c>
      <c r="K984">
        <v>8</v>
      </c>
      <c r="L984">
        <v>200</v>
      </c>
      <c r="M984">
        <v>0.2</v>
      </c>
      <c r="N984" s="1" t="s">
        <v>956</v>
      </c>
    </row>
    <row r="985" spans="1:14" x14ac:dyDescent="0.2">
      <c r="A985" s="1" t="s">
        <v>53</v>
      </c>
      <c r="B985">
        <v>2</v>
      </c>
      <c r="C985" s="1" t="s">
        <v>7597</v>
      </c>
      <c r="D985" s="2">
        <v>45939</v>
      </c>
      <c r="E985" s="1" t="s">
        <v>7595</v>
      </c>
      <c r="F985" s="1" t="s">
        <v>49</v>
      </c>
      <c r="G985" s="1" t="s">
        <v>2462</v>
      </c>
      <c r="H985">
        <v>7</v>
      </c>
      <c r="I985" t="s">
        <v>2562</v>
      </c>
      <c r="J985">
        <v>375</v>
      </c>
      <c r="K985">
        <v>1</v>
      </c>
      <c r="L985">
        <v>25</v>
      </c>
      <c r="M985">
        <v>0.1</v>
      </c>
      <c r="N985" s="1" t="s">
        <v>956</v>
      </c>
    </row>
    <row r="986" spans="1:14" x14ac:dyDescent="0.2">
      <c r="A986" s="1" t="s">
        <v>46</v>
      </c>
      <c r="B986">
        <v>1</v>
      </c>
      <c r="C986" s="1" t="s">
        <v>7578</v>
      </c>
      <c r="D986" s="2">
        <v>45940</v>
      </c>
      <c r="E986" s="1" t="s">
        <v>2490</v>
      </c>
      <c r="F986" s="1" t="s">
        <v>49</v>
      </c>
      <c r="G986" s="1" t="s">
        <v>7598</v>
      </c>
      <c r="H986" t="s">
        <v>76</v>
      </c>
      <c r="I986">
        <v>17</v>
      </c>
      <c r="J986">
        <v>5000</v>
      </c>
      <c r="K986">
        <v>18</v>
      </c>
      <c r="L986">
        <v>450</v>
      </c>
      <c r="M986">
        <v>0.9</v>
      </c>
      <c r="N986" s="1" t="s">
        <v>865</v>
      </c>
    </row>
    <row r="987" spans="1:14" x14ac:dyDescent="0.2">
      <c r="A987" s="1" t="s">
        <v>46</v>
      </c>
      <c r="B987">
        <v>2</v>
      </c>
      <c r="C987" s="1" t="s">
        <v>7597</v>
      </c>
      <c r="D987" s="2">
        <v>45940</v>
      </c>
      <c r="E987" s="1" t="s">
        <v>7595</v>
      </c>
      <c r="F987" s="1" t="s">
        <v>49</v>
      </c>
      <c r="G987" s="1" t="s">
        <v>2462</v>
      </c>
      <c r="H987">
        <v>7</v>
      </c>
      <c r="I987" t="s">
        <v>2562</v>
      </c>
      <c r="J987">
        <v>375</v>
      </c>
      <c r="K987">
        <v>14</v>
      </c>
      <c r="L987">
        <v>350</v>
      </c>
      <c r="M987">
        <v>1.8</v>
      </c>
      <c r="N987" s="1" t="s">
        <v>889</v>
      </c>
    </row>
    <row r="988" spans="1:14" x14ac:dyDescent="0.2">
      <c r="A988" s="1" t="s">
        <v>53</v>
      </c>
      <c r="B988">
        <v>1</v>
      </c>
      <c r="C988" s="1" t="s">
        <v>7578</v>
      </c>
      <c r="D988" s="2">
        <v>45940</v>
      </c>
      <c r="E988" s="1" t="s">
        <v>2490</v>
      </c>
      <c r="F988" s="1" t="s">
        <v>49</v>
      </c>
      <c r="G988" s="1" t="s">
        <v>7598</v>
      </c>
      <c r="H988" t="s">
        <v>76</v>
      </c>
      <c r="I988">
        <v>17</v>
      </c>
      <c r="J988">
        <v>5000</v>
      </c>
      <c r="K988">
        <v>16</v>
      </c>
      <c r="L988">
        <v>400</v>
      </c>
      <c r="M988">
        <v>0.6</v>
      </c>
      <c r="N988" s="1" t="s">
        <v>879</v>
      </c>
    </row>
    <row r="989" spans="1:14" x14ac:dyDescent="0.2">
      <c r="A989" s="1" t="s">
        <v>53</v>
      </c>
      <c r="B989">
        <v>1</v>
      </c>
      <c r="C989" s="1" t="s">
        <v>7711</v>
      </c>
      <c r="D989" s="2">
        <v>45940</v>
      </c>
      <c r="E989" s="1" t="s">
        <v>7595</v>
      </c>
      <c r="F989" s="1" t="s">
        <v>49</v>
      </c>
      <c r="G989" s="1" t="s">
        <v>946</v>
      </c>
      <c r="H989">
        <v>4</v>
      </c>
      <c r="I989" t="s">
        <v>6390</v>
      </c>
      <c r="J989">
        <v>50</v>
      </c>
      <c r="K989">
        <v>2</v>
      </c>
      <c r="L989">
        <v>51.7</v>
      </c>
      <c r="M989">
        <v>0.1</v>
      </c>
      <c r="N989" s="1" t="s">
        <v>879</v>
      </c>
    </row>
    <row r="990" spans="1:14" x14ac:dyDescent="0.2">
      <c r="A990" s="1" t="s">
        <v>53</v>
      </c>
      <c r="B990">
        <v>2</v>
      </c>
      <c r="C990" s="1" t="s">
        <v>7712</v>
      </c>
      <c r="D990" s="2">
        <v>45940</v>
      </c>
      <c r="E990" s="1" t="s">
        <v>7595</v>
      </c>
      <c r="F990" s="1" t="s">
        <v>49</v>
      </c>
      <c r="G990" s="1" t="s">
        <v>2259</v>
      </c>
      <c r="H990">
        <v>7</v>
      </c>
      <c r="I990" t="s">
        <v>2247</v>
      </c>
      <c r="J990">
        <v>125</v>
      </c>
      <c r="K990">
        <v>4</v>
      </c>
      <c r="L990">
        <v>100</v>
      </c>
      <c r="M990">
        <v>0.2</v>
      </c>
      <c r="N990" s="1" t="s">
        <v>956</v>
      </c>
    </row>
    <row r="991" spans="1:14" x14ac:dyDescent="0.2">
      <c r="A991" s="1" t="s">
        <v>53</v>
      </c>
      <c r="B991">
        <v>2</v>
      </c>
      <c r="C991" s="1" t="s">
        <v>7713</v>
      </c>
      <c r="D991" s="2">
        <v>45940</v>
      </c>
      <c r="E991" s="1" t="s">
        <v>7595</v>
      </c>
      <c r="F991" s="1" t="s">
        <v>49</v>
      </c>
      <c r="G991" s="1" t="s">
        <v>2634</v>
      </c>
      <c r="H991">
        <v>7</v>
      </c>
      <c r="I991" t="s">
        <v>7714</v>
      </c>
      <c r="J991">
        <v>250</v>
      </c>
      <c r="K991">
        <v>6</v>
      </c>
      <c r="L991">
        <v>150</v>
      </c>
      <c r="M991">
        <v>0.6</v>
      </c>
      <c r="N991" s="1" t="s">
        <v>956</v>
      </c>
    </row>
    <row r="992" spans="1:14" x14ac:dyDescent="0.2">
      <c r="A992" s="1" t="s">
        <v>53</v>
      </c>
      <c r="B992">
        <v>2</v>
      </c>
      <c r="C992" s="1" t="s">
        <v>7715</v>
      </c>
      <c r="D992" s="2">
        <v>45940</v>
      </c>
      <c r="E992" s="1" t="s">
        <v>7595</v>
      </c>
      <c r="F992" s="1" t="s">
        <v>49</v>
      </c>
      <c r="G992" s="1" t="s">
        <v>2465</v>
      </c>
      <c r="H992">
        <v>7</v>
      </c>
      <c r="I992" t="s">
        <v>7714</v>
      </c>
      <c r="J992">
        <v>250</v>
      </c>
      <c r="K992">
        <v>10</v>
      </c>
      <c r="L992">
        <v>250</v>
      </c>
      <c r="M992">
        <v>0.5</v>
      </c>
      <c r="N992" s="1" t="s">
        <v>956</v>
      </c>
    </row>
    <row r="993" spans="1:14" x14ac:dyDescent="0.2">
      <c r="A993" s="1" t="s">
        <v>46</v>
      </c>
      <c r="B993">
        <v>2</v>
      </c>
      <c r="C993" s="1" t="s">
        <v>7594</v>
      </c>
      <c r="D993" s="2">
        <v>45941</v>
      </c>
      <c r="E993" s="1" t="s">
        <v>7595</v>
      </c>
      <c r="F993" s="1" t="s">
        <v>49</v>
      </c>
      <c r="G993" s="1" t="s">
        <v>7716</v>
      </c>
      <c r="H993">
        <v>7</v>
      </c>
      <c r="I993" t="s">
        <v>2247</v>
      </c>
      <c r="J993">
        <v>125</v>
      </c>
      <c r="K993">
        <v>5</v>
      </c>
      <c r="L993">
        <v>134.5</v>
      </c>
      <c r="M993">
        <v>0.6</v>
      </c>
      <c r="N993" s="1" t="s">
        <v>889</v>
      </c>
    </row>
    <row r="994" spans="1:14" x14ac:dyDescent="0.2">
      <c r="A994" s="1" t="s">
        <v>46</v>
      </c>
      <c r="B994">
        <v>2</v>
      </c>
      <c r="C994" s="1" t="s">
        <v>7717</v>
      </c>
      <c r="D994" s="2">
        <v>45941</v>
      </c>
      <c r="E994" s="1" t="s">
        <v>7595</v>
      </c>
      <c r="F994" s="1" t="s">
        <v>49</v>
      </c>
      <c r="G994" s="1" t="s">
        <v>7718</v>
      </c>
      <c r="H994">
        <v>7</v>
      </c>
      <c r="I994" t="s">
        <v>7719</v>
      </c>
      <c r="J994">
        <v>375</v>
      </c>
      <c r="K994">
        <v>4</v>
      </c>
      <c r="L994">
        <v>100</v>
      </c>
      <c r="M994">
        <v>0.2</v>
      </c>
      <c r="N994" s="1" t="s">
        <v>889</v>
      </c>
    </row>
    <row r="995" spans="1:14" x14ac:dyDescent="0.2">
      <c r="A995" s="1" t="s">
        <v>46</v>
      </c>
      <c r="B995">
        <v>1</v>
      </c>
      <c r="C995" s="1" t="s">
        <v>7578</v>
      </c>
      <c r="D995" s="2">
        <v>45941</v>
      </c>
      <c r="E995" s="1" t="s">
        <v>2490</v>
      </c>
      <c r="F995" s="1" t="s">
        <v>49</v>
      </c>
      <c r="G995" s="1" t="s">
        <v>7598</v>
      </c>
      <c r="H995" t="s">
        <v>76</v>
      </c>
      <c r="I995">
        <v>17</v>
      </c>
      <c r="J995">
        <v>5000</v>
      </c>
      <c r="K995">
        <v>17</v>
      </c>
      <c r="L995">
        <v>425</v>
      </c>
      <c r="M995">
        <v>0.6</v>
      </c>
      <c r="N995" s="1" t="s">
        <v>865</v>
      </c>
    </row>
    <row r="996" spans="1:14" x14ac:dyDescent="0.2">
      <c r="A996" s="1" t="s">
        <v>53</v>
      </c>
      <c r="B996">
        <v>1</v>
      </c>
      <c r="C996" s="1" t="s">
        <v>7578</v>
      </c>
      <c r="D996" s="2">
        <v>45941</v>
      </c>
      <c r="E996" s="1" t="s">
        <v>2490</v>
      </c>
      <c r="F996" s="1" t="s">
        <v>49</v>
      </c>
      <c r="G996" s="1" t="s">
        <v>7598</v>
      </c>
      <c r="H996" t="s">
        <v>76</v>
      </c>
      <c r="I996">
        <v>17</v>
      </c>
      <c r="J996">
        <v>5000</v>
      </c>
      <c r="K996">
        <v>17</v>
      </c>
      <c r="L996">
        <v>425</v>
      </c>
      <c r="M996">
        <v>0.7</v>
      </c>
      <c r="N996" s="1" t="s">
        <v>879</v>
      </c>
    </row>
    <row r="997" spans="1:14" x14ac:dyDescent="0.2">
      <c r="A997" s="1" t="s">
        <v>53</v>
      </c>
      <c r="B997">
        <v>2</v>
      </c>
      <c r="C997" s="1" t="s">
        <v>7717</v>
      </c>
      <c r="D997" s="2">
        <v>45941</v>
      </c>
      <c r="E997" s="1" t="s">
        <v>7595</v>
      </c>
      <c r="F997" s="1" t="s">
        <v>49</v>
      </c>
      <c r="G997" s="1" t="s">
        <v>7718</v>
      </c>
      <c r="H997">
        <v>7</v>
      </c>
      <c r="I997" t="s">
        <v>7719</v>
      </c>
      <c r="J997">
        <v>375</v>
      </c>
      <c r="K997">
        <v>11</v>
      </c>
      <c r="L997">
        <v>275</v>
      </c>
      <c r="M997">
        <v>0.3</v>
      </c>
      <c r="N997" s="1" t="s">
        <v>956</v>
      </c>
    </row>
    <row r="998" spans="1:14" x14ac:dyDescent="0.2">
      <c r="A998" s="1" t="s">
        <v>53</v>
      </c>
      <c r="B998">
        <v>2</v>
      </c>
      <c r="C998" s="1" t="s">
        <v>7720</v>
      </c>
      <c r="D998" s="2">
        <v>45941</v>
      </c>
      <c r="E998" s="1" t="s">
        <v>7595</v>
      </c>
      <c r="F998" s="1" t="s">
        <v>49</v>
      </c>
      <c r="G998" s="1" t="s">
        <v>2463</v>
      </c>
      <c r="H998">
        <v>7</v>
      </c>
      <c r="I998" t="s">
        <v>7719</v>
      </c>
      <c r="J998">
        <v>375</v>
      </c>
      <c r="K998">
        <v>2</v>
      </c>
      <c r="L998">
        <v>50</v>
      </c>
      <c r="M998">
        <v>0.1</v>
      </c>
      <c r="N998" s="1" t="s">
        <v>956</v>
      </c>
    </row>
    <row r="999" spans="1:14" x14ac:dyDescent="0.2">
      <c r="A999" s="1" t="s">
        <v>46</v>
      </c>
      <c r="B999">
        <v>1</v>
      </c>
      <c r="C999" s="1" t="s">
        <v>7578</v>
      </c>
      <c r="D999" s="2">
        <v>45942</v>
      </c>
      <c r="E999" s="1" t="s">
        <v>2490</v>
      </c>
      <c r="F999" s="1" t="s">
        <v>49</v>
      </c>
      <c r="G999" s="1" t="s">
        <v>7598</v>
      </c>
      <c r="H999" t="s">
        <v>76</v>
      </c>
      <c r="I999">
        <v>17</v>
      </c>
      <c r="J999">
        <v>5000</v>
      </c>
      <c r="K999">
        <v>16</v>
      </c>
      <c r="L999">
        <v>400</v>
      </c>
      <c r="M999">
        <v>0.5</v>
      </c>
      <c r="N999" s="1" t="s">
        <v>865</v>
      </c>
    </row>
    <row r="1000" spans="1:14" x14ac:dyDescent="0.2">
      <c r="A1000" s="1" t="s">
        <v>46</v>
      </c>
      <c r="B1000">
        <v>2</v>
      </c>
      <c r="C1000" s="1" t="s">
        <v>7720</v>
      </c>
      <c r="D1000" s="2">
        <v>45942</v>
      </c>
      <c r="E1000" s="1" t="s">
        <v>7595</v>
      </c>
      <c r="F1000" s="1" t="s">
        <v>49</v>
      </c>
      <c r="G1000" s="1" t="s">
        <v>2463</v>
      </c>
      <c r="H1000">
        <v>7</v>
      </c>
      <c r="I1000" t="s">
        <v>7719</v>
      </c>
      <c r="J1000">
        <v>375</v>
      </c>
      <c r="K1000">
        <v>12</v>
      </c>
      <c r="L1000">
        <v>300</v>
      </c>
      <c r="M1000">
        <v>0.6</v>
      </c>
      <c r="N1000" s="1" t="s">
        <v>889</v>
      </c>
    </row>
    <row r="1001" spans="1:14" x14ac:dyDescent="0.2">
      <c r="A1001" s="1" t="s">
        <v>53</v>
      </c>
      <c r="B1001">
        <v>1</v>
      </c>
      <c r="C1001" s="1" t="s">
        <v>7578</v>
      </c>
      <c r="D1001" s="2">
        <v>45942</v>
      </c>
      <c r="E1001" s="1" t="s">
        <v>2490</v>
      </c>
      <c r="F1001" s="1" t="s">
        <v>49</v>
      </c>
      <c r="G1001" s="1" t="s">
        <v>7598</v>
      </c>
      <c r="H1001" t="s">
        <v>76</v>
      </c>
      <c r="I1001">
        <v>17</v>
      </c>
      <c r="J1001">
        <v>5000</v>
      </c>
      <c r="K1001">
        <v>16</v>
      </c>
      <c r="L1001">
        <v>400</v>
      </c>
      <c r="M1001">
        <v>0.3</v>
      </c>
      <c r="N1001" s="1" t="s">
        <v>879</v>
      </c>
    </row>
    <row r="1002" spans="1:14" x14ac:dyDescent="0.2">
      <c r="A1002" s="1" t="s">
        <v>53</v>
      </c>
      <c r="B1002">
        <v>2</v>
      </c>
      <c r="C1002" s="1" t="s">
        <v>7720</v>
      </c>
      <c r="D1002" s="2">
        <v>45942</v>
      </c>
      <c r="E1002" s="1" t="s">
        <v>7595</v>
      </c>
      <c r="F1002" s="1" t="s">
        <v>49</v>
      </c>
      <c r="G1002" s="1" t="s">
        <v>2463</v>
      </c>
      <c r="H1002">
        <v>7</v>
      </c>
      <c r="I1002" t="s">
        <v>7719</v>
      </c>
      <c r="J1002">
        <v>375</v>
      </c>
      <c r="K1002">
        <v>1</v>
      </c>
      <c r="L1002">
        <v>25</v>
      </c>
      <c r="M1002">
        <v>0</v>
      </c>
      <c r="N1002" s="1" t="s">
        <v>956</v>
      </c>
    </row>
    <row r="1003" spans="1:14" x14ac:dyDescent="0.2">
      <c r="A1003" s="1" t="s">
        <v>53</v>
      </c>
      <c r="B1003">
        <v>2</v>
      </c>
      <c r="C1003" s="1" t="s">
        <v>7879</v>
      </c>
      <c r="D1003" s="2">
        <v>45942</v>
      </c>
      <c r="E1003" s="1" t="s">
        <v>7595</v>
      </c>
      <c r="F1003" s="1" t="s">
        <v>49</v>
      </c>
      <c r="G1003" s="1" t="s">
        <v>2410</v>
      </c>
      <c r="H1003">
        <v>7</v>
      </c>
      <c r="I1003" t="s">
        <v>7719</v>
      </c>
      <c r="J1003">
        <v>250</v>
      </c>
      <c r="K1003">
        <v>5</v>
      </c>
      <c r="L1003">
        <v>125</v>
      </c>
      <c r="M1003">
        <v>0.1</v>
      </c>
      <c r="N1003" s="1" t="s">
        <v>956</v>
      </c>
    </row>
    <row r="1004" spans="1:14" x14ac:dyDescent="0.2">
      <c r="A1004" s="1" t="s">
        <v>53</v>
      </c>
      <c r="B1004">
        <v>2</v>
      </c>
      <c r="C1004" s="1" t="s">
        <v>7880</v>
      </c>
      <c r="D1004" s="2">
        <v>45942</v>
      </c>
      <c r="E1004" s="1" t="s">
        <v>7881</v>
      </c>
      <c r="F1004" s="1" t="s">
        <v>49</v>
      </c>
      <c r="G1004" s="1" t="s">
        <v>1400</v>
      </c>
      <c r="H1004">
        <v>5</v>
      </c>
      <c r="I1004" t="s">
        <v>2247</v>
      </c>
      <c r="J1004">
        <v>25</v>
      </c>
      <c r="K1004">
        <v>1</v>
      </c>
      <c r="L1004">
        <v>25</v>
      </c>
      <c r="M1004">
        <v>0.1</v>
      </c>
      <c r="N1004" s="1" t="s">
        <v>956</v>
      </c>
    </row>
    <row r="1005" spans="1:14" x14ac:dyDescent="0.2">
      <c r="A1005" s="1" t="s">
        <v>53</v>
      </c>
      <c r="B1005">
        <v>2</v>
      </c>
      <c r="C1005" s="1" t="s">
        <v>7715</v>
      </c>
      <c r="D1005" s="2">
        <v>45942</v>
      </c>
      <c r="E1005" s="1" t="s">
        <v>7595</v>
      </c>
      <c r="F1005" s="1" t="s">
        <v>49</v>
      </c>
      <c r="G1005" s="1" t="s">
        <v>2465</v>
      </c>
      <c r="H1005">
        <v>7</v>
      </c>
      <c r="I1005" t="s">
        <v>7714</v>
      </c>
      <c r="J1005">
        <v>250</v>
      </c>
      <c r="K1005">
        <v>2</v>
      </c>
      <c r="L1005">
        <v>46</v>
      </c>
      <c r="M1005">
        <v>0.1</v>
      </c>
      <c r="N1005" s="1" t="s">
        <v>956</v>
      </c>
    </row>
    <row r="1006" spans="1:14" x14ac:dyDescent="0.2">
      <c r="A1006" s="1" t="s">
        <v>46</v>
      </c>
      <c r="B1006">
        <v>1</v>
      </c>
      <c r="C1006" s="1" t="s">
        <v>7578</v>
      </c>
      <c r="D1006" s="2">
        <v>45943</v>
      </c>
      <c r="E1006" s="1" t="s">
        <v>2490</v>
      </c>
      <c r="F1006" s="1" t="s">
        <v>49</v>
      </c>
      <c r="G1006" s="1" t="s">
        <v>7598</v>
      </c>
      <c r="H1006" t="s">
        <v>76</v>
      </c>
      <c r="I1006">
        <v>17</v>
      </c>
      <c r="J1006">
        <v>5000</v>
      </c>
      <c r="K1006">
        <v>13</v>
      </c>
      <c r="L1006">
        <v>325</v>
      </c>
      <c r="M1006">
        <v>0.2</v>
      </c>
      <c r="N1006" s="1" t="s">
        <v>865</v>
      </c>
    </row>
    <row r="1007" spans="1:14" x14ac:dyDescent="0.2">
      <c r="A1007" s="1" t="s">
        <v>46</v>
      </c>
      <c r="B1007">
        <v>2</v>
      </c>
      <c r="C1007" s="1" t="s">
        <v>7879</v>
      </c>
      <c r="D1007" s="2">
        <v>45943</v>
      </c>
      <c r="E1007" s="1" t="s">
        <v>7595</v>
      </c>
      <c r="F1007" s="1" t="s">
        <v>49</v>
      </c>
      <c r="G1007" s="1" t="s">
        <v>2410</v>
      </c>
      <c r="H1007">
        <v>7</v>
      </c>
      <c r="I1007" t="s">
        <v>7719</v>
      </c>
      <c r="J1007">
        <v>250</v>
      </c>
      <c r="K1007">
        <v>5</v>
      </c>
      <c r="L1007">
        <v>128</v>
      </c>
      <c r="M1007">
        <v>0.6</v>
      </c>
      <c r="N1007" s="1" t="s">
        <v>889</v>
      </c>
    </row>
    <row r="1008" spans="1:14" x14ac:dyDescent="0.2">
      <c r="A1008" s="1" t="s">
        <v>46</v>
      </c>
      <c r="B1008">
        <v>2</v>
      </c>
      <c r="C1008" s="1" t="s">
        <v>7882</v>
      </c>
      <c r="D1008" s="2">
        <v>45943</v>
      </c>
      <c r="E1008" s="1" t="s">
        <v>7595</v>
      </c>
      <c r="F1008" s="1" t="s">
        <v>49</v>
      </c>
      <c r="G1008" s="1" t="s">
        <v>7883</v>
      </c>
      <c r="H1008">
        <v>7</v>
      </c>
      <c r="I1008" t="s">
        <v>2493</v>
      </c>
      <c r="J1008">
        <v>200</v>
      </c>
      <c r="K1008">
        <v>3</v>
      </c>
      <c r="L1008">
        <v>75</v>
      </c>
      <c r="M1008">
        <v>0.3</v>
      </c>
      <c r="N1008" s="1" t="s">
        <v>889</v>
      </c>
    </row>
    <row r="1009" spans="1:14" x14ac:dyDescent="0.2">
      <c r="A1009" s="1" t="s">
        <v>53</v>
      </c>
      <c r="B1009">
        <v>1</v>
      </c>
      <c r="C1009" s="1" t="s">
        <v>7578</v>
      </c>
      <c r="D1009" s="2">
        <v>45943</v>
      </c>
      <c r="E1009" s="1" t="s">
        <v>2490</v>
      </c>
      <c r="F1009" s="1" t="s">
        <v>49</v>
      </c>
      <c r="G1009" s="1" t="s">
        <v>7598</v>
      </c>
      <c r="H1009" t="s">
        <v>76</v>
      </c>
      <c r="I1009">
        <v>17</v>
      </c>
      <c r="J1009">
        <v>5000</v>
      </c>
      <c r="K1009">
        <v>2</v>
      </c>
      <c r="L1009">
        <v>50</v>
      </c>
      <c r="M1009">
        <v>0.3</v>
      </c>
      <c r="N1009" s="1" t="s">
        <v>879</v>
      </c>
    </row>
    <row r="1010" spans="1:14" x14ac:dyDescent="0.2">
      <c r="A1010" s="1" t="s">
        <v>53</v>
      </c>
      <c r="B1010">
        <v>1</v>
      </c>
      <c r="C1010" s="1" t="s">
        <v>7884</v>
      </c>
      <c r="D1010" s="2">
        <v>45943</v>
      </c>
      <c r="E1010" s="1" t="s">
        <v>629</v>
      </c>
      <c r="F1010" s="1" t="s">
        <v>49</v>
      </c>
      <c r="G1010" s="1" t="s">
        <v>1301</v>
      </c>
      <c r="H1010" t="s">
        <v>167</v>
      </c>
      <c r="I1010">
        <v>22</v>
      </c>
      <c r="J1010">
        <v>240</v>
      </c>
      <c r="K1010">
        <v>3</v>
      </c>
      <c r="L1010">
        <v>79</v>
      </c>
      <c r="M1010">
        <v>0.5</v>
      </c>
      <c r="N1010" s="1" t="s">
        <v>879</v>
      </c>
    </row>
    <row r="1011" spans="1:14" x14ac:dyDescent="0.2">
      <c r="A1011" s="1" t="s">
        <v>53</v>
      </c>
      <c r="B1011">
        <v>1</v>
      </c>
      <c r="C1011" s="1" t="s">
        <v>7884</v>
      </c>
      <c r="D1011" s="2">
        <v>45943</v>
      </c>
      <c r="E1011" s="1" t="s">
        <v>629</v>
      </c>
      <c r="F1011" s="1" t="s">
        <v>49</v>
      </c>
      <c r="G1011" s="1" t="s">
        <v>1301</v>
      </c>
      <c r="H1011" t="s">
        <v>167</v>
      </c>
      <c r="I1011">
        <v>22</v>
      </c>
      <c r="J1011">
        <v>240</v>
      </c>
      <c r="K1011">
        <v>1</v>
      </c>
      <c r="L1011">
        <v>26.55</v>
      </c>
      <c r="M1011">
        <v>0.9</v>
      </c>
      <c r="N1011" s="1" t="s">
        <v>879</v>
      </c>
    </row>
    <row r="1012" spans="1:14" x14ac:dyDescent="0.2">
      <c r="A1012" s="1" t="s">
        <v>53</v>
      </c>
      <c r="B1012">
        <v>1</v>
      </c>
      <c r="C1012" s="1" t="s">
        <v>7728</v>
      </c>
      <c r="D1012" s="2">
        <v>45943</v>
      </c>
      <c r="E1012" s="1" t="s">
        <v>629</v>
      </c>
      <c r="F1012" s="1" t="s">
        <v>49</v>
      </c>
      <c r="G1012" s="1" t="s">
        <v>1302</v>
      </c>
      <c r="H1012" t="s">
        <v>167</v>
      </c>
      <c r="I1012">
        <v>22</v>
      </c>
      <c r="J1012">
        <v>200</v>
      </c>
      <c r="K1012">
        <v>3</v>
      </c>
      <c r="L1012">
        <v>73.900000000000006</v>
      </c>
      <c r="M1012">
        <v>1.3</v>
      </c>
      <c r="N1012" s="1" t="s">
        <v>879</v>
      </c>
    </row>
    <row r="1013" spans="1:14" x14ac:dyDescent="0.2">
      <c r="A1013" s="1" t="s">
        <v>53</v>
      </c>
      <c r="B1013">
        <v>1</v>
      </c>
      <c r="C1013" s="1" t="s">
        <v>7728</v>
      </c>
      <c r="D1013" s="2">
        <v>45943</v>
      </c>
      <c r="E1013" s="1" t="s">
        <v>629</v>
      </c>
      <c r="F1013" s="1" t="s">
        <v>49</v>
      </c>
      <c r="G1013" s="1" t="s">
        <v>1302</v>
      </c>
      <c r="H1013" t="s">
        <v>167</v>
      </c>
      <c r="I1013">
        <v>22</v>
      </c>
      <c r="J1013">
        <v>200</v>
      </c>
      <c r="K1013">
        <v>1</v>
      </c>
      <c r="L1013">
        <v>32.9</v>
      </c>
      <c r="M1013">
        <v>0.2</v>
      </c>
      <c r="N1013" s="1" t="s">
        <v>879</v>
      </c>
    </row>
    <row r="1014" spans="1:14" x14ac:dyDescent="0.2">
      <c r="A1014" s="1" t="s">
        <v>53</v>
      </c>
      <c r="B1014">
        <v>2</v>
      </c>
      <c r="C1014" s="1" t="s">
        <v>7882</v>
      </c>
      <c r="D1014" s="2">
        <v>45943</v>
      </c>
      <c r="E1014" s="1" t="s">
        <v>7595</v>
      </c>
      <c r="F1014" s="1" t="s">
        <v>49</v>
      </c>
      <c r="G1014" s="1" t="s">
        <v>7883</v>
      </c>
      <c r="H1014">
        <v>7</v>
      </c>
      <c r="I1014" t="s">
        <v>2493</v>
      </c>
      <c r="J1014">
        <v>200</v>
      </c>
      <c r="K1014">
        <v>5</v>
      </c>
      <c r="L1014">
        <v>125</v>
      </c>
      <c r="M1014">
        <v>0.1</v>
      </c>
      <c r="N1014" s="1" t="s">
        <v>956</v>
      </c>
    </row>
    <row r="1015" spans="1:14" x14ac:dyDescent="0.2">
      <c r="A1015" s="1" t="s">
        <v>53</v>
      </c>
      <c r="B1015">
        <v>2</v>
      </c>
      <c r="C1015" s="1" t="s">
        <v>7735</v>
      </c>
      <c r="D1015" s="2">
        <v>45943</v>
      </c>
      <c r="E1015" s="1" t="s">
        <v>7595</v>
      </c>
      <c r="F1015" s="1" t="s">
        <v>49</v>
      </c>
      <c r="G1015" s="1" t="s">
        <v>2175</v>
      </c>
      <c r="H1015">
        <v>7</v>
      </c>
      <c r="I1015" t="s">
        <v>2493</v>
      </c>
      <c r="J1015">
        <v>250</v>
      </c>
      <c r="K1015">
        <v>4</v>
      </c>
      <c r="L1015">
        <v>100</v>
      </c>
      <c r="M1015">
        <v>0.3</v>
      </c>
      <c r="N1015" s="1" t="s">
        <v>956</v>
      </c>
    </row>
    <row r="1016" spans="1:14" x14ac:dyDescent="0.2">
      <c r="A1016" s="1" t="s">
        <v>46</v>
      </c>
      <c r="B1016">
        <v>1</v>
      </c>
      <c r="C1016" s="1" t="s">
        <v>7885</v>
      </c>
      <c r="D1016" s="2">
        <v>45944</v>
      </c>
      <c r="E1016" s="1" t="s">
        <v>7881</v>
      </c>
      <c r="F1016" s="1" t="s">
        <v>49</v>
      </c>
      <c r="G1016" s="1" t="s">
        <v>7886</v>
      </c>
      <c r="H1016">
        <v>7</v>
      </c>
      <c r="I1016" t="s">
        <v>3766</v>
      </c>
      <c r="J1016">
        <v>25</v>
      </c>
      <c r="K1016">
        <v>1</v>
      </c>
      <c r="L1016">
        <v>25</v>
      </c>
      <c r="M1016">
        <v>1</v>
      </c>
      <c r="N1016" s="1" t="s">
        <v>865</v>
      </c>
    </row>
    <row r="1017" spans="1:14" x14ac:dyDescent="0.2">
      <c r="A1017" s="1" t="s">
        <v>46</v>
      </c>
      <c r="B1017">
        <v>1</v>
      </c>
      <c r="C1017" s="1" t="s">
        <v>7887</v>
      </c>
      <c r="D1017" s="2">
        <v>45944</v>
      </c>
      <c r="E1017" s="1" t="s">
        <v>7595</v>
      </c>
      <c r="F1017" s="1" t="s">
        <v>49</v>
      </c>
      <c r="G1017" s="1" t="s">
        <v>7888</v>
      </c>
      <c r="H1017">
        <v>7</v>
      </c>
      <c r="I1017" t="s">
        <v>2404</v>
      </c>
      <c r="J1017">
        <v>250</v>
      </c>
      <c r="K1017">
        <v>8</v>
      </c>
      <c r="L1017">
        <v>200</v>
      </c>
      <c r="M1017">
        <v>1.8</v>
      </c>
      <c r="N1017" s="1" t="s">
        <v>865</v>
      </c>
    </row>
    <row r="1018" spans="1:14" x14ac:dyDescent="0.2">
      <c r="A1018" s="1" t="s">
        <v>46</v>
      </c>
      <c r="B1018">
        <v>2</v>
      </c>
      <c r="C1018" s="1" t="s">
        <v>7735</v>
      </c>
      <c r="D1018" s="2">
        <v>45944</v>
      </c>
      <c r="E1018" s="1" t="s">
        <v>7595</v>
      </c>
      <c r="F1018" s="1" t="s">
        <v>49</v>
      </c>
      <c r="G1018" s="1" t="s">
        <v>2175</v>
      </c>
      <c r="H1018">
        <v>7</v>
      </c>
      <c r="I1018" t="s">
        <v>2493</v>
      </c>
      <c r="J1018">
        <v>250</v>
      </c>
      <c r="K1018">
        <v>3</v>
      </c>
      <c r="L1018">
        <v>75</v>
      </c>
      <c r="M1018">
        <v>0.6</v>
      </c>
      <c r="N1018" s="1" t="s">
        <v>889</v>
      </c>
    </row>
    <row r="1019" spans="1:14" x14ac:dyDescent="0.2">
      <c r="A1019" s="1" t="s">
        <v>46</v>
      </c>
      <c r="B1019">
        <v>2</v>
      </c>
      <c r="C1019" s="1" t="s">
        <v>7578</v>
      </c>
      <c r="D1019" s="2">
        <v>45944</v>
      </c>
      <c r="E1019" s="1" t="s">
        <v>2490</v>
      </c>
      <c r="F1019" s="1" t="s">
        <v>49</v>
      </c>
      <c r="G1019" s="1" t="s">
        <v>7598</v>
      </c>
      <c r="H1019" t="s">
        <v>76</v>
      </c>
      <c r="I1019">
        <v>17</v>
      </c>
      <c r="J1019">
        <v>5000</v>
      </c>
      <c r="K1019">
        <v>7</v>
      </c>
      <c r="L1019">
        <v>171.5</v>
      </c>
      <c r="M1019">
        <v>1.1000000000000001</v>
      </c>
      <c r="N1019" s="1" t="s">
        <v>889</v>
      </c>
    </row>
    <row r="1020" spans="1:14" x14ac:dyDescent="0.2">
      <c r="A1020" s="1" t="s">
        <v>53</v>
      </c>
      <c r="B1020">
        <v>1</v>
      </c>
      <c r="C1020" s="1" t="s">
        <v>7433</v>
      </c>
      <c r="D1020" s="2">
        <v>45944</v>
      </c>
      <c r="E1020" s="1" t="s">
        <v>768</v>
      </c>
      <c r="F1020" s="1" t="s">
        <v>49</v>
      </c>
      <c r="G1020" s="1" t="s">
        <v>7889</v>
      </c>
      <c r="H1020" t="s">
        <v>79</v>
      </c>
      <c r="I1020">
        <v>7</v>
      </c>
      <c r="J1020">
        <v>125</v>
      </c>
      <c r="K1020">
        <v>3</v>
      </c>
      <c r="L1020">
        <v>75</v>
      </c>
      <c r="M1020">
        <v>0.5</v>
      </c>
      <c r="N1020" s="1" t="s">
        <v>879</v>
      </c>
    </row>
    <row r="1021" spans="1:14" x14ac:dyDescent="0.2">
      <c r="A1021" s="1" t="s">
        <v>53</v>
      </c>
      <c r="B1021">
        <v>2</v>
      </c>
      <c r="C1021" s="1" t="s">
        <v>7887</v>
      </c>
      <c r="D1021" s="2">
        <v>45944</v>
      </c>
      <c r="E1021" s="1" t="s">
        <v>7595</v>
      </c>
      <c r="F1021" s="1" t="s">
        <v>49</v>
      </c>
      <c r="G1021" s="1" t="s">
        <v>7888</v>
      </c>
      <c r="H1021">
        <v>7</v>
      </c>
      <c r="I1021" t="s">
        <v>2404</v>
      </c>
      <c r="J1021">
        <v>250</v>
      </c>
      <c r="K1021">
        <v>3</v>
      </c>
      <c r="L1021">
        <v>59</v>
      </c>
      <c r="M1021">
        <v>0.1</v>
      </c>
      <c r="N1021" s="1" t="s">
        <v>956</v>
      </c>
    </row>
    <row r="1022" spans="1:14" x14ac:dyDescent="0.2">
      <c r="A1022" s="1" t="s">
        <v>53</v>
      </c>
      <c r="B1022">
        <v>2</v>
      </c>
      <c r="C1022" s="1" t="s">
        <v>7735</v>
      </c>
      <c r="D1022" s="2">
        <v>45944</v>
      </c>
      <c r="E1022" s="1" t="s">
        <v>7595</v>
      </c>
      <c r="F1022" s="1" t="s">
        <v>49</v>
      </c>
      <c r="G1022" s="1" t="s">
        <v>2175</v>
      </c>
      <c r="H1022">
        <v>7</v>
      </c>
      <c r="I1022" t="s">
        <v>2493</v>
      </c>
      <c r="J1022">
        <v>250</v>
      </c>
      <c r="K1022">
        <v>4</v>
      </c>
      <c r="L1022">
        <v>85</v>
      </c>
      <c r="M1022">
        <v>0.2</v>
      </c>
      <c r="N1022" s="1" t="s">
        <v>956</v>
      </c>
    </row>
    <row r="1023" spans="1:14" x14ac:dyDescent="0.2">
      <c r="A1023" s="1" t="s">
        <v>46</v>
      </c>
      <c r="B1023">
        <v>1</v>
      </c>
      <c r="C1023" s="1" t="s">
        <v>7433</v>
      </c>
      <c r="D1023" s="2">
        <v>45945</v>
      </c>
      <c r="E1023" s="1" t="s">
        <v>768</v>
      </c>
      <c r="F1023" s="1" t="s">
        <v>49</v>
      </c>
      <c r="G1023" s="1" t="s">
        <v>7889</v>
      </c>
      <c r="H1023" t="s">
        <v>79</v>
      </c>
      <c r="I1023">
        <v>7</v>
      </c>
      <c r="J1023">
        <v>125</v>
      </c>
      <c r="K1023">
        <v>2</v>
      </c>
      <c r="L1023">
        <v>56.45</v>
      </c>
      <c r="M1023">
        <v>0.2</v>
      </c>
      <c r="N1023" s="1" t="s">
        <v>865</v>
      </c>
    </row>
    <row r="1024" spans="1:14" x14ac:dyDescent="0.2">
      <c r="A1024" s="1" t="s">
        <v>46</v>
      </c>
      <c r="B1024">
        <v>1</v>
      </c>
      <c r="C1024" s="1" t="s">
        <v>7741</v>
      </c>
      <c r="D1024" s="2">
        <v>45945</v>
      </c>
      <c r="E1024" s="1" t="s">
        <v>625</v>
      </c>
      <c r="F1024" s="1" t="s">
        <v>49</v>
      </c>
      <c r="G1024" s="1" t="s">
        <v>8069</v>
      </c>
      <c r="H1024" t="s">
        <v>51</v>
      </c>
      <c r="I1024">
        <v>16.2</v>
      </c>
      <c r="J1024">
        <v>2000</v>
      </c>
      <c r="K1024">
        <v>2</v>
      </c>
      <c r="L1024">
        <v>49.75</v>
      </c>
      <c r="M1024">
        <v>0.6</v>
      </c>
      <c r="N1024" s="1" t="s">
        <v>865</v>
      </c>
    </row>
    <row r="1025" spans="1:14" x14ac:dyDescent="0.2">
      <c r="A1025" s="1" t="s">
        <v>46</v>
      </c>
      <c r="B1025">
        <v>2</v>
      </c>
      <c r="C1025" s="1" t="s">
        <v>8070</v>
      </c>
      <c r="D1025" s="2">
        <v>45945</v>
      </c>
      <c r="E1025" s="1" t="s">
        <v>851</v>
      </c>
      <c r="F1025" s="1" t="s">
        <v>49</v>
      </c>
      <c r="G1025" s="1" t="s">
        <v>955</v>
      </c>
      <c r="H1025" t="s">
        <v>134</v>
      </c>
      <c r="I1025">
        <v>18</v>
      </c>
      <c r="J1025">
        <v>500</v>
      </c>
      <c r="K1025">
        <v>7</v>
      </c>
      <c r="L1025">
        <v>175</v>
      </c>
      <c r="M1025">
        <v>0.4</v>
      </c>
      <c r="N1025" s="1" t="s">
        <v>889</v>
      </c>
    </row>
    <row r="1026" spans="1:14" x14ac:dyDescent="0.2">
      <c r="A1026" s="1" t="s">
        <v>53</v>
      </c>
      <c r="B1026">
        <v>1</v>
      </c>
      <c r="C1026" s="1" t="s">
        <v>7741</v>
      </c>
      <c r="D1026" s="2">
        <v>45945</v>
      </c>
      <c r="E1026" s="1" t="s">
        <v>625</v>
      </c>
      <c r="F1026" s="1" t="s">
        <v>49</v>
      </c>
      <c r="G1026" s="1" t="s">
        <v>8069</v>
      </c>
      <c r="H1026" t="s">
        <v>51</v>
      </c>
      <c r="I1026">
        <v>16.2</v>
      </c>
      <c r="J1026">
        <v>2000</v>
      </c>
      <c r="K1026">
        <v>8</v>
      </c>
      <c r="L1026">
        <v>197.55</v>
      </c>
      <c r="M1026">
        <v>0.8</v>
      </c>
      <c r="N1026" s="1" t="s">
        <v>879</v>
      </c>
    </row>
    <row r="1027" spans="1:14" x14ac:dyDescent="0.2">
      <c r="A1027" s="1" t="s">
        <v>53</v>
      </c>
      <c r="B1027">
        <v>2</v>
      </c>
      <c r="C1027" s="1" t="s">
        <v>8070</v>
      </c>
      <c r="D1027" s="2">
        <v>45945</v>
      </c>
      <c r="E1027" s="1" t="s">
        <v>851</v>
      </c>
      <c r="F1027" s="1" t="s">
        <v>49</v>
      </c>
      <c r="G1027" s="1" t="s">
        <v>955</v>
      </c>
      <c r="H1027" t="s">
        <v>134</v>
      </c>
      <c r="I1027">
        <v>18</v>
      </c>
      <c r="J1027">
        <v>500</v>
      </c>
      <c r="K1027">
        <v>9</v>
      </c>
      <c r="L1027">
        <v>225</v>
      </c>
      <c r="M1027">
        <v>0.1</v>
      </c>
      <c r="N1027" s="1" t="s">
        <v>956</v>
      </c>
    </row>
    <row r="1028" spans="1:14" x14ac:dyDescent="0.2">
      <c r="A1028" s="1" t="s">
        <v>46</v>
      </c>
      <c r="B1028">
        <v>1</v>
      </c>
      <c r="C1028" s="1" t="s">
        <v>7741</v>
      </c>
      <c r="D1028" s="2">
        <v>45946</v>
      </c>
      <c r="E1028" s="1" t="s">
        <v>625</v>
      </c>
      <c r="F1028" s="1" t="s">
        <v>49</v>
      </c>
      <c r="G1028" s="1" t="s">
        <v>8069</v>
      </c>
      <c r="H1028" t="s">
        <v>51</v>
      </c>
      <c r="I1028">
        <v>16.2</v>
      </c>
      <c r="J1028">
        <v>2000</v>
      </c>
      <c r="K1028">
        <v>6</v>
      </c>
      <c r="L1028">
        <v>148.44999999999999</v>
      </c>
      <c r="M1028">
        <v>0.8</v>
      </c>
      <c r="N1028" s="1" t="s">
        <v>865</v>
      </c>
    </row>
    <row r="1029" spans="1:14" x14ac:dyDescent="0.2">
      <c r="A1029" s="1" t="s">
        <v>46</v>
      </c>
      <c r="B1029">
        <v>1</v>
      </c>
      <c r="C1029" s="1" t="s">
        <v>8070</v>
      </c>
      <c r="D1029" s="2">
        <v>45946</v>
      </c>
      <c r="E1029" s="1" t="s">
        <v>851</v>
      </c>
      <c r="F1029" s="1" t="s">
        <v>49</v>
      </c>
      <c r="G1029" s="1" t="s">
        <v>955</v>
      </c>
      <c r="H1029" t="s">
        <v>134</v>
      </c>
      <c r="I1029">
        <v>18</v>
      </c>
      <c r="J1029">
        <v>500</v>
      </c>
      <c r="K1029">
        <v>7</v>
      </c>
      <c r="L1029">
        <v>182.8</v>
      </c>
      <c r="M1029">
        <v>0.9</v>
      </c>
      <c r="N1029" s="1" t="s">
        <v>865</v>
      </c>
    </row>
    <row r="1030" spans="1:14" x14ac:dyDescent="0.2">
      <c r="A1030" s="1" t="s">
        <v>46</v>
      </c>
      <c r="B1030">
        <v>2</v>
      </c>
      <c r="C1030" s="1" t="s">
        <v>8071</v>
      </c>
      <c r="D1030" s="2">
        <v>45946</v>
      </c>
      <c r="E1030" s="1" t="s">
        <v>851</v>
      </c>
      <c r="F1030" s="1" t="s">
        <v>49</v>
      </c>
      <c r="G1030" s="1" t="s">
        <v>8072</v>
      </c>
      <c r="H1030" t="s">
        <v>134</v>
      </c>
      <c r="I1030">
        <v>24</v>
      </c>
      <c r="J1030">
        <v>300</v>
      </c>
      <c r="K1030">
        <v>2</v>
      </c>
      <c r="L1030">
        <v>50</v>
      </c>
      <c r="N1030" s="1" t="s">
        <v>889</v>
      </c>
    </row>
    <row r="1031" spans="1:14" x14ac:dyDescent="0.2">
      <c r="A1031" s="1" t="s">
        <v>53</v>
      </c>
      <c r="B1031">
        <v>1</v>
      </c>
      <c r="C1031" s="1" t="s">
        <v>7741</v>
      </c>
      <c r="D1031" s="2">
        <v>45946</v>
      </c>
      <c r="E1031" s="1" t="s">
        <v>625</v>
      </c>
      <c r="F1031" s="1" t="s">
        <v>49</v>
      </c>
      <c r="G1031" s="1" t="s">
        <v>8069</v>
      </c>
      <c r="H1031" t="s">
        <v>51</v>
      </c>
      <c r="I1031">
        <v>16.2</v>
      </c>
      <c r="J1031">
        <v>2000</v>
      </c>
      <c r="K1031">
        <v>7</v>
      </c>
      <c r="L1031">
        <v>172.25</v>
      </c>
      <c r="M1031">
        <v>1.2</v>
      </c>
      <c r="N1031" s="1" t="s">
        <v>889</v>
      </c>
    </row>
    <row r="1032" spans="1:14" x14ac:dyDescent="0.2">
      <c r="A1032" s="1" t="s">
        <v>53</v>
      </c>
      <c r="B1032">
        <v>1</v>
      </c>
      <c r="C1032" s="1" t="s">
        <v>8073</v>
      </c>
      <c r="D1032" s="2">
        <v>45946</v>
      </c>
      <c r="E1032" s="1" t="s">
        <v>851</v>
      </c>
      <c r="F1032" s="1" t="s">
        <v>49</v>
      </c>
      <c r="G1032" s="1" t="s">
        <v>1117</v>
      </c>
      <c r="H1032" t="s">
        <v>134</v>
      </c>
      <c r="I1032">
        <v>28</v>
      </c>
      <c r="J1032">
        <v>300</v>
      </c>
      <c r="K1032">
        <v>4</v>
      </c>
      <c r="L1032">
        <v>100</v>
      </c>
      <c r="N1032" s="1" t="s">
        <v>956</v>
      </c>
    </row>
    <row r="1033" spans="1:14" x14ac:dyDescent="0.2">
      <c r="A1033" s="1" t="s">
        <v>53</v>
      </c>
      <c r="B1033">
        <v>2</v>
      </c>
      <c r="C1033" s="1" t="s">
        <v>8071</v>
      </c>
      <c r="D1033" s="2">
        <v>45946</v>
      </c>
      <c r="E1033" s="1" t="s">
        <v>851</v>
      </c>
      <c r="F1033" s="1" t="s">
        <v>49</v>
      </c>
      <c r="G1033" s="1" t="s">
        <v>8072</v>
      </c>
      <c r="H1033" t="s">
        <v>134</v>
      </c>
      <c r="I1033">
        <v>24</v>
      </c>
      <c r="J1033">
        <v>300</v>
      </c>
      <c r="K1033">
        <v>10</v>
      </c>
      <c r="L1033">
        <v>256</v>
      </c>
      <c r="M1033">
        <v>1.2</v>
      </c>
      <c r="N1033" s="1" t="s">
        <v>956</v>
      </c>
    </row>
    <row r="1034" spans="1:14" x14ac:dyDescent="0.2">
      <c r="A1034" s="1" t="s">
        <v>46</v>
      </c>
      <c r="B1034">
        <v>1</v>
      </c>
      <c r="C1034" s="1" t="s">
        <v>7741</v>
      </c>
      <c r="D1034" s="2">
        <v>45947</v>
      </c>
      <c r="E1034" s="1" t="s">
        <v>625</v>
      </c>
      <c r="F1034" s="1" t="s">
        <v>49</v>
      </c>
      <c r="G1034" s="1" t="s">
        <v>8069</v>
      </c>
      <c r="H1034" t="s">
        <v>51</v>
      </c>
      <c r="I1034">
        <v>16.2</v>
      </c>
      <c r="J1034">
        <v>2000</v>
      </c>
      <c r="K1034">
        <v>3</v>
      </c>
      <c r="L1034">
        <v>73.5</v>
      </c>
      <c r="M1034">
        <v>0.2</v>
      </c>
      <c r="N1034" s="1" t="s">
        <v>865</v>
      </c>
    </row>
    <row r="1035" spans="1:14" x14ac:dyDescent="0.2">
      <c r="A1035" s="1" t="s">
        <v>46</v>
      </c>
      <c r="B1035">
        <v>2</v>
      </c>
      <c r="C1035" s="1" t="s">
        <v>8073</v>
      </c>
      <c r="D1035" s="2">
        <v>45947</v>
      </c>
      <c r="E1035" s="1" t="s">
        <v>851</v>
      </c>
      <c r="F1035" s="1" t="s">
        <v>49</v>
      </c>
      <c r="G1035" s="1" t="s">
        <v>1117</v>
      </c>
      <c r="H1035" t="s">
        <v>134</v>
      </c>
      <c r="I1035">
        <v>28</v>
      </c>
      <c r="J1035">
        <v>300</v>
      </c>
      <c r="K1035">
        <v>11</v>
      </c>
      <c r="L1035">
        <v>270.39999999999998</v>
      </c>
      <c r="M1035">
        <v>0.3</v>
      </c>
      <c r="N1035" s="1" t="s">
        <v>889</v>
      </c>
    </row>
    <row r="1036" spans="1:14" x14ac:dyDescent="0.2">
      <c r="A1036" s="1" t="s">
        <v>46</v>
      </c>
      <c r="B1036">
        <v>2</v>
      </c>
      <c r="C1036" s="1" t="s">
        <v>8074</v>
      </c>
      <c r="D1036" s="2">
        <v>45947</v>
      </c>
      <c r="E1036" s="1" t="s">
        <v>637</v>
      </c>
      <c r="F1036" s="1" t="s">
        <v>49</v>
      </c>
      <c r="G1036" s="1" t="s">
        <v>1340</v>
      </c>
      <c r="H1036">
        <v>5</v>
      </c>
      <c r="I1036" t="s">
        <v>2645</v>
      </c>
      <c r="J1036">
        <v>100</v>
      </c>
      <c r="K1036">
        <v>3</v>
      </c>
      <c r="L1036">
        <v>75</v>
      </c>
      <c r="M1036">
        <v>0.3</v>
      </c>
      <c r="N1036" s="1" t="s">
        <v>889</v>
      </c>
    </row>
    <row r="1037" spans="1:14" x14ac:dyDescent="0.2">
      <c r="A1037" s="1" t="s">
        <v>53</v>
      </c>
      <c r="B1037">
        <v>1</v>
      </c>
      <c r="C1037" s="1" t="s">
        <v>7741</v>
      </c>
      <c r="D1037" s="2">
        <v>45947</v>
      </c>
      <c r="E1037" s="1" t="s">
        <v>625</v>
      </c>
      <c r="F1037" s="1" t="s">
        <v>49</v>
      </c>
      <c r="G1037" s="1" t="s">
        <v>8069</v>
      </c>
      <c r="H1037" t="s">
        <v>51</v>
      </c>
      <c r="I1037">
        <v>16.2</v>
      </c>
      <c r="J1037">
        <v>2000</v>
      </c>
      <c r="K1037">
        <v>7</v>
      </c>
      <c r="L1037">
        <v>172.4</v>
      </c>
      <c r="M1037">
        <v>0.8</v>
      </c>
      <c r="N1037" s="1" t="s">
        <v>879</v>
      </c>
    </row>
    <row r="1038" spans="1:14" x14ac:dyDescent="0.2">
      <c r="A1038" s="1" t="s">
        <v>46</v>
      </c>
      <c r="B1038">
        <v>1</v>
      </c>
      <c r="C1038" s="1" t="s">
        <v>7741</v>
      </c>
      <c r="D1038" s="2">
        <v>45948</v>
      </c>
      <c r="E1038" s="1" t="s">
        <v>625</v>
      </c>
      <c r="F1038" s="1" t="s">
        <v>49</v>
      </c>
      <c r="G1038" s="1" t="s">
        <v>8069</v>
      </c>
      <c r="H1038" t="s">
        <v>51</v>
      </c>
      <c r="I1038">
        <v>16.2</v>
      </c>
      <c r="J1038">
        <v>2000</v>
      </c>
      <c r="K1038">
        <v>5</v>
      </c>
      <c r="L1038">
        <v>123.2</v>
      </c>
      <c r="M1038">
        <v>0.4</v>
      </c>
      <c r="N1038" s="1" t="s">
        <v>879</v>
      </c>
    </row>
    <row r="1039" spans="1:14" x14ac:dyDescent="0.2">
      <c r="A1039" s="1" t="s">
        <v>46</v>
      </c>
      <c r="B1039">
        <v>2</v>
      </c>
      <c r="C1039" s="1" t="s">
        <v>8075</v>
      </c>
      <c r="D1039" s="2">
        <v>45948</v>
      </c>
      <c r="E1039" s="1" t="s">
        <v>620</v>
      </c>
      <c r="F1039" s="1" t="s">
        <v>49</v>
      </c>
      <c r="G1039" s="1" t="s">
        <v>2304</v>
      </c>
      <c r="H1039">
        <v>5</v>
      </c>
      <c r="I1039" t="s">
        <v>2247</v>
      </c>
      <c r="J1039">
        <v>750</v>
      </c>
      <c r="K1039">
        <v>4</v>
      </c>
      <c r="L1039">
        <v>100</v>
      </c>
      <c r="M1039">
        <v>0.2</v>
      </c>
      <c r="N1039" s="1" t="s">
        <v>889</v>
      </c>
    </row>
    <row r="1040" spans="1:14" x14ac:dyDescent="0.2">
      <c r="A1040" s="1" t="s">
        <v>46</v>
      </c>
      <c r="B1040">
        <v>2</v>
      </c>
      <c r="C1040" s="1" t="s">
        <v>8022</v>
      </c>
      <c r="D1040" s="2">
        <v>45948</v>
      </c>
      <c r="E1040" s="1" t="s">
        <v>8023</v>
      </c>
      <c r="F1040" s="1" t="s">
        <v>49</v>
      </c>
      <c r="G1040" s="1" t="s">
        <v>8076</v>
      </c>
      <c r="H1040">
        <v>7</v>
      </c>
      <c r="I1040" t="s">
        <v>2645</v>
      </c>
      <c r="J1040">
        <v>500</v>
      </c>
      <c r="K1040">
        <v>1</v>
      </c>
      <c r="L1040">
        <v>25</v>
      </c>
      <c r="M1040">
        <v>0.6</v>
      </c>
      <c r="N1040" s="1" t="s">
        <v>889</v>
      </c>
    </row>
    <row r="1041" spans="1:14" x14ac:dyDescent="0.2">
      <c r="A1041" s="1" t="s">
        <v>46</v>
      </c>
      <c r="B1041">
        <v>2</v>
      </c>
      <c r="C1041" s="1" t="s">
        <v>8074</v>
      </c>
      <c r="D1041" s="2">
        <v>45948</v>
      </c>
      <c r="E1041" s="1" t="s">
        <v>637</v>
      </c>
      <c r="F1041" s="1" t="s">
        <v>49</v>
      </c>
      <c r="G1041" s="1" t="s">
        <v>1340</v>
      </c>
      <c r="H1041">
        <v>5</v>
      </c>
      <c r="I1041" t="s">
        <v>2645</v>
      </c>
      <c r="J1041">
        <v>100</v>
      </c>
      <c r="K1041">
        <v>1</v>
      </c>
      <c r="L1041">
        <v>23.35</v>
      </c>
      <c r="N1041" s="1" t="s">
        <v>889</v>
      </c>
    </row>
    <row r="1042" spans="1:14" x14ac:dyDescent="0.2">
      <c r="A1042" s="1" t="s">
        <v>53</v>
      </c>
      <c r="B1042">
        <v>1</v>
      </c>
      <c r="C1042" s="1" t="s">
        <v>7741</v>
      </c>
      <c r="D1042" s="2">
        <v>45948</v>
      </c>
      <c r="E1042" s="1" t="s">
        <v>625</v>
      </c>
      <c r="F1042" s="1" t="s">
        <v>49</v>
      </c>
      <c r="G1042" s="1" t="s">
        <v>8069</v>
      </c>
      <c r="H1042" t="s">
        <v>51</v>
      </c>
      <c r="I1042">
        <v>16.2</v>
      </c>
      <c r="J1042">
        <v>2000</v>
      </c>
      <c r="K1042">
        <v>5</v>
      </c>
      <c r="L1042">
        <v>123.2</v>
      </c>
      <c r="M1042">
        <v>0.5</v>
      </c>
      <c r="N1042" s="1" t="s">
        <v>879</v>
      </c>
    </row>
    <row r="1043" spans="1:14" x14ac:dyDescent="0.2">
      <c r="A1043" s="1" t="s">
        <v>53</v>
      </c>
      <c r="B1043">
        <v>2</v>
      </c>
      <c r="C1043" s="1" t="s">
        <v>8022</v>
      </c>
      <c r="D1043" s="2">
        <v>45948</v>
      </c>
      <c r="E1043" s="1" t="s">
        <v>8023</v>
      </c>
      <c r="F1043" s="1" t="s">
        <v>49</v>
      </c>
      <c r="G1043" s="1" t="s">
        <v>8076</v>
      </c>
      <c r="H1043">
        <v>7</v>
      </c>
      <c r="I1043" t="s">
        <v>2645</v>
      </c>
      <c r="J1043">
        <v>500</v>
      </c>
      <c r="K1043">
        <v>8</v>
      </c>
      <c r="L1043">
        <v>200</v>
      </c>
      <c r="M1043">
        <v>0.2</v>
      </c>
      <c r="N1043" s="1" t="s">
        <v>956</v>
      </c>
    </row>
    <row r="1044" spans="1:14" x14ac:dyDescent="0.2">
      <c r="A1044" s="1" t="s">
        <v>46</v>
      </c>
      <c r="B1044">
        <v>1</v>
      </c>
      <c r="C1044" s="1" t="s">
        <v>7741</v>
      </c>
      <c r="D1044" s="2">
        <v>45949</v>
      </c>
      <c r="E1044" s="1" t="s">
        <v>625</v>
      </c>
      <c r="F1044" s="1" t="s">
        <v>49</v>
      </c>
      <c r="G1044" s="1" t="s">
        <v>8069</v>
      </c>
      <c r="H1044" t="s">
        <v>51</v>
      </c>
      <c r="I1044">
        <v>16.2</v>
      </c>
      <c r="J1044">
        <v>2000</v>
      </c>
      <c r="K1044">
        <v>8</v>
      </c>
      <c r="L1044">
        <v>199.4</v>
      </c>
      <c r="M1044">
        <v>0.8</v>
      </c>
      <c r="N1044" s="1" t="s">
        <v>879</v>
      </c>
    </row>
    <row r="1045" spans="1:14" x14ac:dyDescent="0.2">
      <c r="A1045" s="1" t="s">
        <v>46</v>
      </c>
      <c r="B1045">
        <v>2</v>
      </c>
      <c r="C1045" s="1" t="s">
        <v>8022</v>
      </c>
      <c r="D1045" s="2">
        <v>45949</v>
      </c>
      <c r="E1045" s="1" t="s">
        <v>8023</v>
      </c>
      <c r="F1045" s="1" t="s">
        <v>49</v>
      </c>
      <c r="G1045" s="1" t="s">
        <v>8076</v>
      </c>
      <c r="H1045">
        <v>7</v>
      </c>
      <c r="I1045" t="s">
        <v>2645</v>
      </c>
      <c r="J1045">
        <v>500</v>
      </c>
      <c r="K1045">
        <v>9</v>
      </c>
      <c r="L1045">
        <v>224</v>
      </c>
      <c r="M1045">
        <v>0.4</v>
      </c>
      <c r="N1045" s="1" t="s">
        <v>956</v>
      </c>
    </row>
    <row r="1046" spans="1:14" x14ac:dyDescent="0.2">
      <c r="A1046" s="1" t="s">
        <v>46</v>
      </c>
      <c r="B1046">
        <v>1</v>
      </c>
      <c r="C1046" s="1" t="s">
        <v>7741</v>
      </c>
      <c r="D1046" s="2">
        <v>45950</v>
      </c>
      <c r="E1046" s="1" t="s">
        <v>625</v>
      </c>
      <c r="F1046" s="1" t="s">
        <v>49</v>
      </c>
      <c r="G1046" s="1" t="s">
        <v>8069</v>
      </c>
      <c r="H1046" t="s">
        <v>51</v>
      </c>
      <c r="I1046">
        <v>16.2</v>
      </c>
      <c r="J1046">
        <v>2000</v>
      </c>
      <c r="K1046">
        <v>1</v>
      </c>
      <c r="L1046">
        <v>24.95</v>
      </c>
      <c r="M1046">
        <v>0.7</v>
      </c>
      <c r="N1046" s="1" t="s">
        <v>879</v>
      </c>
    </row>
    <row r="1047" spans="1:14" x14ac:dyDescent="0.2">
      <c r="A1047" s="1" t="s">
        <v>46</v>
      </c>
      <c r="B1047">
        <v>1</v>
      </c>
      <c r="C1047" s="1" t="s">
        <v>8075</v>
      </c>
      <c r="D1047" s="2">
        <v>45950</v>
      </c>
      <c r="E1047" s="1" t="s">
        <v>620</v>
      </c>
      <c r="F1047" s="1" t="s">
        <v>49</v>
      </c>
      <c r="G1047" s="1" t="s">
        <v>2304</v>
      </c>
      <c r="H1047">
        <v>5</v>
      </c>
      <c r="I1047" t="s">
        <v>2247</v>
      </c>
      <c r="J1047">
        <v>750</v>
      </c>
      <c r="K1047">
        <v>4</v>
      </c>
      <c r="L1047">
        <v>100</v>
      </c>
      <c r="M1047">
        <v>0.1</v>
      </c>
      <c r="N1047" s="1" t="s">
        <v>879</v>
      </c>
    </row>
    <row r="1048" spans="1:14" x14ac:dyDescent="0.2">
      <c r="A1048" s="1" t="s">
        <v>46</v>
      </c>
      <c r="B1048">
        <v>2</v>
      </c>
      <c r="C1048" s="1" t="s">
        <v>8043</v>
      </c>
      <c r="D1048" s="2">
        <v>45950</v>
      </c>
      <c r="E1048" s="1" t="s">
        <v>684</v>
      </c>
      <c r="F1048" s="1" t="s">
        <v>49</v>
      </c>
      <c r="G1048" s="1" t="s">
        <v>2613</v>
      </c>
      <c r="H1048">
        <v>9</v>
      </c>
      <c r="I1048">
        <v>7</v>
      </c>
      <c r="J1048">
        <v>250</v>
      </c>
      <c r="K1048">
        <v>4</v>
      </c>
      <c r="L1048">
        <v>140</v>
      </c>
      <c r="M1048">
        <v>0.2</v>
      </c>
      <c r="N1048" s="1" t="s">
        <v>956</v>
      </c>
    </row>
    <row r="1049" spans="1:14" x14ac:dyDescent="0.2">
      <c r="A1049" s="1" t="s">
        <v>53</v>
      </c>
      <c r="B1049">
        <v>1</v>
      </c>
      <c r="C1049" s="1" t="s">
        <v>8043</v>
      </c>
      <c r="D1049" s="2">
        <v>45950</v>
      </c>
      <c r="E1049" s="1" t="s">
        <v>684</v>
      </c>
      <c r="F1049" s="1" t="s">
        <v>49</v>
      </c>
      <c r="G1049" s="1" t="s">
        <v>2613</v>
      </c>
      <c r="H1049">
        <v>9</v>
      </c>
      <c r="I1049">
        <v>7</v>
      </c>
      <c r="J1049">
        <v>250</v>
      </c>
      <c r="K1049">
        <v>2</v>
      </c>
      <c r="L1049">
        <v>70</v>
      </c>
      <c r="M1049">
        <v>0.8</v>
      </c>
      <c r="N1049" s="1" t="s">
        <v>889</v>
      </c>
    </row>
    <row r="1050" spans="1:14" x14ac:dyDescent="0.2">
      <c r="A1050" s="1" t="s">
        <v>53</v>
      </c>
      <c r="B1050">
        <v>2</v>
      </c>
      <c r="C1050" s="1" t="s">
        <v>8075</v>
      </c>
      <c r="D1050" s="2">
        <v>45950</v>
      </c>
      <c r="E1050" s="1" t="s">
        <v>620</v>
      </c>
      <c r="F1050" s="1" t="s">
        <v>49</v>
      </c>
      <c r="G1050" s="1" t="s">
        <v>2304</v>
      </c>
      <c r="H1050">
        <v>5</v>
      </c>
      <c r="I1050" t="s">
        <v>2247</v>
      </c>
      <c r="J1050">
        <v>750</v>
      </c>
      <c r="K1050">
        <v>7</v>
      </c>
      <c r="L1050">
        <v>175</v>
      </c>
      <c r="M1050">
        <v>1.6</v>
      </c>
      <c r="N1050" s="1" t="s">
        <v>865</v>
      </c>
    </row>
    <row r="1051" spans="1:14" x14ac:dyDescent="0.2">
      <c r="A1051" s="1" t="s">
        <v>46</v>
      </c>
      <c r="B1051">
        <v>1</v>
      </c>
      <c r="C1051" s="1" t="s">
        <v>8075</v>
      </c>
      <c r="D1051" s="2">
        <v>45951</v>
      </c>
      <c r="E1051" s="1" t="s">
        <v>620</v>
      </c>
      <c r="F1051" s="1" t="s">
        <v>49</v>
      </c>
      <c r="G1051" s="1" t="s">
        <v>2304</v>
      </c>
      <c r="H1051">
        <v>5</v>
      </c>
      <c r="I1051" t="s">
        <v>2247</v>
      </c>
      <c r="J1051">
        <v>750</v>
      </c>
      <c r="K1051">
        <v>7</v>
      </c>
      <c r="L1051">
        <v>175</v>
      </c>
      <c r="M1051">
        <v>0.2</v>
      </c>
      <c r="N1051" s="1" t="s">
        <v>879</v>
      </c>
    </row>
    <row r="1052" spans="1:14" x14ac:dyDescent="0.2">
      <c r="A1052" s="1" t="s">
        <v>46</v>
      </c>
      <c r="B1052">
        <v>2</v>
      </c>
      <c r="C1052" s="1" t="s">
        <v>8022</v>
      </c>
      <c r="D1052" s="2">
        <v>45951</v>
      </c>
      <c r="E1052" s="1" t="s">
        <v>8023</v>
      </c>
      <c r="F1052" s="1" t="s">
        <v>49</v>
      </c>
      <c r="G1052" s="1" t="s">
        <v>8076</v>
      </c>
      <c r="H1052">
        <v>7</v>
      </c>
      <c r="I1052" t="s">
        <v>2645</v>
      </c>
      <c r="J1052">
        <v>500</v>
      </c>
      <c r="K1052">
        <v>1</v>
      </c>
      <c r="L1052">
        <v>28</v>
      </c>
      <c r="M1052">
        <v>0.4</v>
      </c>
      <c r="N1052" s="1" t="s">
        <v>956</v>
      </c>
    </row>
    <row r="1053" spans="1:14" x14ac:dyDescent="0.2">
      <c r="A1053" s="1" t="s">
        <v>46</v>
      </c>
      <c r="B1053">
        <v>2</v>
      </c>
      <c r="C1053" s="1" t="s">
        <v>8035</v>
      </c>
      <c r="D1053" s="2">
        <v>45951</v>
      </c>
      <c r="E1053" s="1" t="s">
        <v>684</v>
      </c>
      <c r="F1053" s="1" t="s">
        <v>49</v>
      </c>
      <c r="G1053" s="1" t="s">
        <v>1351</v>
      </c>
      <c r="H1053">
        <v>9</v>
      </c>
      <c r="I1053" t="s">
        <v>332</v>
      </c>
      <c r="J1053">
        <v>100</v>
      </c>
      <c r="K1053">
        <v>3</v>
      </c>
      <c r="L1053">
        <v>112</v>
      </c>
      <c r="M1053">
        <v>0.1</v>
      </c>
      <c r="N1053" s="1" t="s">
        <v>956</v>
      </c>
    </row>
    <row r="1054" spans="1:14" x14ac:dyDescent="0.2">
      <c r="A1054" s="1" t="s">
        <v>46</v>
      </c>
      <c r="B1054">
        <v>2</v>
      </c>
      <c r="C1054" s="1" t="s">
        <v>8043</v>
      </c>
      <c r="D1054" s="2">
        <v>45951</v>
      </c>
      <c r="E1054" s="1" t="s">
        <v>684</v>
      </c>
      <c r="F1054" s="1" t="s">
        <v>49</v>
      </c>
      <c r="G1054" s="1" t="s">
        <v>2613</v>
      </c>
      <c r="H1054">
        <v>9</v>
      </c>
      <c r="I1054">
        <v>7</v>
      </c>
      <c r="J1054">
        <v>250</v>
      </c>
      <c r="K1054">
        <v>2</v>
      </c>
      <c r="L1054">
        <v>48.5</v>
      </c>
      <c r="M1054">
        <v>0.1</v>
      </c>
      <c r="N1054" s="1" t="s">
        <v>956</v>
      </c>
    </row>
    <row r="1055" spans="1:14" x14ac:dyDescent="0.2">
      <c r="A1055" s="1" t="s">
        <v>53</v>
      </c>
      <c r="B1055">
        <v>1</v>
      </c>
      <c r="C1055" s="1" t="s">
        <v>8075</v>
      </c>
      <c r="D1055" s="2">
        <v>45951</v>
      </c>
      <c r="E1055" s="1" t="s">
        <v>620</v>
      </c>
      <c r="F1055" s="1" t="s">
        <v>49</v>
      </c>
      <c r="G1055" s="1" t="s">
        <v>2304</v>
      </c>
      <c r="H1055">
        <v>5</v>
      </c>
      <c r="I1055" t="s">
        <v>2247</v>
      </c>
      <c r="J1055">
        <v>750</v>
      </c>
      <c r="K1055">
        <v>6</v>
      </c>
      <c r="L1055">
        <v>150</v>
      </c>
      <c r="M1055">
        <v>0.2</v>
      </c>
      <c r="N1055" s="1" t="s">
        <v>865</v>
      </c>
    </row>
    <row r="1056" spans="1:14" x14ac:dyDescent="0.2">
      <c r="A1056" s="1" t="s">
        <v>53</v>
      </c>
      <c r="B1056">
        <v>2</v>
      </c>
      <c r="C1056" s="1" t="s">
        <v>8077</v>
      </c>
      <c r="D1056" s="2">
        <v>45951</v>
      </c>
      <c r="E1056" s="1" t="s">
        <v>684</v>
      </c>
      <c r="F1056" s="1" t="s">
        <v>49</v>
      </c>
      <c r="G1056" s="1" t="s">
        <v>1338</v>
      </c>
      <c r="H1056">
        <v>9</v>
      </c>
      <c r="I1056">
        <v>6</v>
      </c>
      <c r="J1056">
        <v>100</v>
      </c>
      <c r="K1056">
        <v>3</v>
      </c>
      <c r="L1056">
        <v>105</v>
      </c>
      <c r="M1056">
        <v>0.3</v>
      </c>
      <c r="N1056" s="1" t="s">
        <v>889</v>
      </c>
    </row>
    <row r="1057" spans="1:14" x14ac:dyDescent="0.2">
      <c r="A1057" s="1" t="s">
        <v>53</v>
      </c>
      <c r="B1057">
        <v>2</v>
      </c>
      <c r="C1057" s="1" t="s">
        <v>8078</v>
      </c>
      <c r="D1057" s="2">
        <v>45951</v>
      </c>
      <c r="E1057" s="1" t="s">
        <v>684</v>
      </c>
      <c r="F1057" s="1" t="s">
        <v>49</v>
      </c>
      <c r="G1057" s="1" t="s">
        <v>8079</v>
      </c>
      <c r="H1057">
        <v>9</v>
      </c>
      <c r="I1057">
        <v>6</v>
      </c>
      <c r="J1057">
        <v>150</v>
      </c>
      <c r="K1057">
        <v>2</v>
      </c>
      <c r="L1057">
        <v>70</v>
      </c>
      <c r="M1057">
        <v>0.1</v>
      </c>
      <c r="N1057" s="1" t="s">
        <v>889</v>
      </c>
    </row>
    <row r="1058" spans="1:14" x14ac:dyDescent="0.2">
      <c r="A1058" s="1"/>
      <c r="C1058" s="1"/>
      <c r="D1058" s="2"/>
      <c r="E1058" s="1" t="s">
        <v>51</v>
      </c>
      <c r="F1058" s="1"/>
      <c r="G1058" s="1"/>
      <c r="N1058" s="1"/>
    </row>
    <row r="1059" spans="1:14" x14ac:dyDescent="0.2">
      <c r="A1059" s="1"/>
      <c r="C1059" s="1"/>
      <c r="D1059" s="2"/>
      <c r="E1059" s="1" t="s">
        <v>51</v>
      </c>
      <c r="F1059" s="1"/>
      <c r="G1059" s="1"/>
      <c r="N1059" s="1"/>
    </row>
    <row r="1060" spans="1:14" x14ac:dyDescent="0.2">
      <c r="A1060" s="1"/>
      <c r="C1060" s="1"/>
      <c r="D1060" s="2"/>
      <c r="E1060" s="1" t="s">
        <v>51</v>
      </c>
      <c r="F1060" s="1"/>
      <c r="G1060" s="1"/>
      <c r="N1060" s="1"/>
    </row>
    <row r="1061" spans="1:14" x14ac:dyDescent="0.2">
      <c r="A1061" s="1"/>
      <c r="C1061" s="1"/>
      <c r="D1061" s="2"/>
      <c r="E1061" s="1" t="s">
        <v>51</v>
      </c>
      <c r="F1061" s="1"/>
      <c r="G1061" s="1"/>
      <c r="N1061" s="1"/>
    </row>
    <row r="1062" spans="1:14" x14ac:dyDescent="0.2">
      <c r="A1062" s="1"/>
      <c r="C1062" s="1"/>
      <c r="D1062" s="2"/>
      <c r="E1062" s="1" t="s">
        <v>51</v>
      </c>
      <c r="F1062" s="1"/>
      <c r="G1062" s="1"/>
      <c r="N1062" s="1"/>
    </row>
    <row r="1063" spans="1:14" x14ac:dyDescent="0.2">
      <c r="A1063" s="1"/>
      <c r="C1063" s="1"/>
      <c r="D1063" s="2"/>
      <c r="E1063" s="1" t="s">
        <v>51</v>
      </c>
      <c r="F1063" s="1"/>
      <c r="G1063" s="1"/>
      <c r="N1063" s="1"/>
    </row>
    <row r="1064" spans="1:14" x14ac:dyDescent="0.2">
      <c r="A1064" s="1"/>
      <c r="C1064" s="1"/>
      <c r="D1064" s="2"/>
      <c r="E1064" s="1" t="s">
        <v>51</v>
      </c>
      <c r="F1064" s="1"/>
      <c r="G1064" s="1"/>
      <c r="N1064" s="1"/>
    </row>
    <row r="1065" spans="1:14" x14ac:dyDescent="0.2">
      <c r="A1065" s="1"/>
      <c r="C1065" s="1"/>
      <c r="D1065" s="2"/>
      <c r="E1065" s="1" t="s">
        <v>51</v>
      </c>
      <c r="F1065" s="1"/>
      <c r="G1065" s="1"/>
      <c r="N1065" s="1"/>
    </row>
    <row r="1066" spans="1:14" x14ac:dyDescent="0.2">
      <c r="A1066" s="1"/>
      <c r="C1066" s="1"/>
      <c r="D1066" s="2"/>
      <c r="E1066" s="1" t="s">
        <v>51</v>
      </c>
      <c r="F1066" s="1"/>
      <c r="G1066" s="1"/>
      <c r="N1066" s="1"/>
    </row>
    <row r="1067" spans="1:14" x14ac:dyDescent="0.2">
      <c r="A1067" s="1"/>
      <c r="C1067" s="1"/>
      <c r="D1067" s="2"/>
      <c r="E1067" s="1" t="s">
        <v>51</v>
      </c>
      <c r="F1067" s="1"/>
      <c r="G1067" s="1"/>
      <c r="N1067" s="1"/>
    </row>
    <row r="1068" spans="1:14" x14ac:dyDescent="0.2">
      <c r="A1068" s="1"/>
      <c r="C1068" s="1"/>
      <c r="D1068" s="2"/>
      <c r="E1068" s="1" t="s">
        <v>51</v>
      </c>
      <c r="F1068" s="1"/>
      <c r="G1068" s="1"/>
      <c r="N1068" s="1"/>
    </row>
    <row r="1069" spans="1:14" x14ac:dyDescent="0.2">
      <c r="A1069" s="1"/>
      <c r="C1069" s="1"/>
      <c r="D1069" s="2"/>
      <c r="E1069" s="1" t="s">
        <v>51</v>
      </c>
      <c r="F1069" s="1"/>
      <c r="G1069" s="1"/>
      <c r="N1069" s="1"/>
    </row>
    <row r="1070" spans="1:14" x14ac:dyDescent="0.2">
      <c r="A1070" s="1"/>
      <c r="C1070" s="1"/>
      <c r="D1070" s="2"/>
      <c r="E1070" s="1" t="s">
        <v>51</v>
      </c>
      <c r="F1070" s="1"/>
      <c r="G1070" s="1"/>
      <c r="N1070" s="1"/>
    </row>
    <row r="1071" spans="1:14" x14ac:dyDescent="0.2">
      <c r="A1071" s="1"/>
      <c r="C1071" s="1"/>
      <c r="D1071" s="2"/>
      <c r="E1071" s="1" t="s">
        <v>51</v>
      </c>
      <c r="F1071" s="1"/>
      <c r="G1071" s="1"/>
      <c r="N1071" s="1"/>
    </row>
    <row r="1072" spans="1:14" x14ac:dyDescent="0.2">
      <c r="A1072" s="1"/>
      <c r="C1072" s="1"/>
      <c r="D1072" s="2"/>
      <c r="E1072" s="1" t="s">
        <v>51</v>
      </c>
      <c r="F1072" s="1"/>
      <c r="G1072" s="1"/>
      <c r="N1072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7B343-BCA0-4B6A-8DD0-FA9BD91110E6}">
  <dimension ref="A1:K113"/>
  <sheetViews>
    <sheetView showGridLines="0" workbookViewId="0">
      <pane ySplit="1" topLeftCell="A72" activePane="bottomLeft" state="frozen"/>
      <selection pane="bottomLeft" activeCell="A108" sqref="A108"/>
    </sheetView>
  </sheetViews>
  <sheetFormatPr defaultColWidth="7" defaultRowHeight="12.75" x14ac:dyDescent="0.2"/>
  <cols>
    <col min="1" max="1" width="9.28515625" style="2" bestFit="1" customWidth="1"/>
    <col min="2" max="2" width="8.5703125" bestFit="1" customWidth="1"/>
    <col min="3" max="3" width="31.140625" bestFit="1" customWidth="1"/>
    <col min="4" max="4" width="15.85546875" bestFit="1" customWidth="1"/>
    <col min="5" max="5" width="9.85546875" bestFit="1" customWidth="1"/>
    <col min="6" max="6" width="11.5703125" bestFit="1" customWidth="1"/>
    <col min="7" max="7" width="13.140625" bestFit="1" customWidth="1"/>
    <col min="8" max="8" width="12.85546875" bestFit="1" customWidth="1"/>
    <col min="9" max="9" width="8.140625" bestFit="1" customWidth="1"/>
    <col min="10" max="10" width="12.5703125" bestFit="1" customWidth="1"/>
    <col min="11" max="11" width="8.140625" style="1" bestFit="1" customWidth="1"/>
  </cols>
  <sheetData>
    <row r="1" spans="1:11" ht="21" thickBot="1" x14ac:dyDescent="0.55000000000000004">
      <c r="A1" s="40" t="s">
        <v>3</v>
      </c>
      <c r="B1" s="39" t="s">
        <v>854</v>
      </c>
      <c r="C1" s="39" t="s">
        <v>855</v>
      </c>
      <c r="D1" s="39" t="s">
        <v>6</v>
      </c>
      <c r="E1" s="39" t="s">
        <v>7</v>
      </c>
      <c r="F1" s="39" t="s">
        <v>8</v>
      </c>
      <c r="G1" s="39" t="s">
        <v>856</v>
      </c>
      <c r="H1" s="39" t="s">
        <v>857</v>
      </c>
      <c r="I1" s="39" t="s">
        <v>2214</v>
      </c>
      <c r="J1" s="39" t="s">
        <v>858</v>
      </c>
      <c r="K1" s="41" t="s">
        <v>859</v>
      </c>
    </row>
    <row r="2" spans="1:11" x14ac:dyDescent="0.2">
      <c r="A2" s="33">
        <v>45887</v>
      </c>
      <c r="B2" s="32" t="s">
        <v>1350</v>
      </c>
      <c r="C2" s="28" t="str" cm="1">
        <f t="array" ref="C2:G2">VLOOKUP(B2,'PP SIDE SEAL '!C:N,{3,5,6,4,8},0)</f>
        <v>الحبیب پلاسٹک اوکاڑہ</v>
      </c>
      <c r="D2" s="28" t="str">
        <v>09.50X18</v>
      </c>
      <c r="E2" s="28">
        <v>5</v>
      </c>
      <c r="F2" s="28" t="str">
        <v>PP</v>
      </c>
      <c r="G2" s="28">
        <v>600</v>
      </c>
      <c r="H2" s="29">
        <f>SUMIFS('PP SIDE SEAL '!L:L,'PP SIDE SEAL '!C:C,B2)</f>
        <v>350</v>
      </c>
      <c r="I2" s="30"/>
      <c r="J2" s="30">
        <f>125+250+225</f>
        <v>600</v>
      </c>
      <c r="K2" s="42">
        <f>+H2-J2</f>
        <v>-250</v>
      </c>
    </row>
    <row r="3" spans="1:11" x14ac:dyDescent="0.2">
      <c r="A3" s="33">
        <v>45887</v>
      </c>
      <c r="B3" s="32" t="s">
        <v>1359</v>
      </c>
      <c r="C3" s="28" t="str" cm="1">
        <f t="array" ref="C3:G3">VLOOKUP(B3,'PP SIDE SEAL '!C:N,{3,5,6,4,8},0)</f>
        <v>اقبال پلاسٹک کوٹ ادو</v>
      </c>
      <c r="D3" s="28" t="str">
        <v>05X06</v>
      </c>
      <c r="E3" s="28">
        <v>5</v>
      </c>
      <c r="F3" s="28" t="str">
        <v>PP</v>
      </c>
      <c r="G3" s="28">
        <v>125</v>
      </c>
      <c r="H3" s="29">
        <f>SUMIFS('PP SIDE SEAL '!L:L,'PP SIDE SEAL '!C:C,B3)</f>
        <v>75</v>
      </c>
      <c r="I3" s="30"/>
      <c r="J3" s="30">
        <f>50+25</f>
        <v>75</v>
      </c>
      <c r="K3" s="42">
        <f t="shared" ref="K3:K37" si="0">+H3-J3</f>
        <v>0</v>
      </c>
    </row>
    <row r="4" spans="1:11" x14ac:dyDescent="0.2">
      <c r="A4" s="33">
        <v>45887</v>
      </c>
      <c r="B4" s="32" t="s">
        <v>1365</v>
      </c>
      <c r="C4" s="28" t="str" cm="1">
        <f t="array" ref="C4:G4">VLOOKUP(B4,'PP SIDE SEAL '!C:N,{3,5,6,4,8},0)</f>
        <v>حاجی اسلماعیل وہاڑی</v>
      </c>
      <c r="D4" s="28" t="str">
        <v>08X12</v>
      </c>
      <c r="E4" s="28">
        <v>5</v>
      </c>
      <c r="F4" s="28" t="str">
        <v>PP</v>
      </c>
      <c r="G4" s="28">
        <v>200</v>
      </c>
      <c r="H4" s="29">
        <f>SUMIFS('PP SIDE SEAL '!L:L,'PP SIDE SEAL '!C:C,B4)</f>
        <v>200</v>
      </c>
      <c r="I4" s="30"/>
      <c r="J4" s="30">
        <v>200</v>
      </c>
      <c r="K4" s="42">
        <f t="shared" si="0"/>
        <v>0</v>
      </c>
    </row>
    <row r="5" spans="1:11" x14ac:dyDescent="0.2">
      <c r="A5" s="33">
        <v>45887</v>
      </c>
      <c r="B5" s="32" t="s">
        <v>1369</v>
      </c>
      <c r="C5" s="28" t="str" cm="1">
        <f t="array" ref="C5:G5">VLOOKUP(B5,'PP SIDE SEAL '!C:N,{3,5,6,4,8},0)</f>
        <v>حاجی اسلماعیل وہاڑی</v>
      </c>
      <c r="D5" s="28" t="str">
        <v>07X11</v>
      </c>
      <c r="E5" s="28">
        <v>5</v>
      </c>
      <c r="F5" s="28" t="str">
        <v>PP</v>
      </c>
      <c r="G5" s="28">
        <v>150</v>
      </c>
      <c r="H5" s="29">
        <f>SUMIFS('PP SIDE SEAL '!L:L,'PP SIDE SEAL '!C:C,B5)</f>
        <v>143.19999999999999</v>
      </c>
      <c r="I5" s="30"/>
      <c r="J5" s="30">
        <f>118.2+25</f>
        <v>143.19999999999999</v>
      </c>
      <c r="K5" s="42">
        <f t="shared" si="0"/>
        <v>0</v>
      </c>
    </row>
    <row r="6" spans="1:11" x14ac:dyDescent="0.2">
      <c r="A6" s="33">
        <v>45887</v>
      </c>
      <c r="B6" s="32" t="s">
        <v>2151</v>
      </c>
      <c r="C6" s="28" t="str" cm="1">
        <f t="array" ref="C6:G6">VLOOKUP(B6,'PP SIDE SEAL '!C:N,{3,5,6,4,8},0)</f>
        <v>حاجی اسلماعیل وہاڑی</v>
      </c>
      <c r="D6" s="28" t="str">
        <v>06X09</v>
      </c>
      <c r="E6" s="28">
        <v>5</v>
      </c>
      <c r="F6" s="28" t="str">
        <v>PP</v>
      </c>
      <c r="G6" s="28">
        <v>175</v>
      </c>
      <c r="H6" s="29">
        <f>SUMIFS('PP SIDE SEAL '!L:L,'PP SIDE SEAL '!C:C,B6)</f>
        <v>175</v>
      </c>
      <c r="I6" s="30"/>
      <c r="J6" s="30">
        <f>50+125</f>
        <v>175</v>
      </c>
      <c r="K6" s="42">
        <f t="shared" si="0"/>
        <v>0</v>
      </c>
    </row>
    <row r="7" spans="1:11" x14ac:dyDescent="0.2">
      <c r="A7" s="33">
        <v>45887</v>
      </c>
      <c r="B7" s="32" t="s">
        <v>1371</v>
      </c>
      <c r="C7" s="28" t="str" cm="1">
        <f t="array" ref="C7:G7">VLOOKUP(B7,'PP SIDE SEAL '!C:N,{3,5,6,4,8},0)</f>
        <v>حاجی اسلماعیل وہاڑی</v>
      </c>
      <c r="D7" s="28" t="str">
        <v>06X12</v>
      </c>
      <c r="E7" s="28">
        <v>5</v>
      </c>
      <c r="F7" s="28" t="str">
        <v>PP</v>
      </c>
      <c r="G7" s="28">
        <v>100</v>
      </c>
      <c r="H7" s="29">
        <f>SUMIFS('PP SIDE SEAL '!L:L,'PP SIDE SEAL '!C:C,B7)</f>
        <v>100</v>
      </c>
      <c r="I7" s="30"/>
      <c r="J7" s="30">
        <v>100</v>
      </c>
      <c r="K7" s="42">
        <f t="shared" si="0"/>
        <v>0</v>
      </c>
    </row>
    <row r="8" spans="1:11" x14ac:dyDescent="0.2">
      <c r="A8" s="33">
        <v>45892</v>
      </c>
      <c r="B8" s="32" t="s">
        <v>813</v>
      </c>
      <c r="C8" s="28" t="str" cm="1">
        <f t="array" ref="C8:G8">VLOOKUP(B8,'PP SIDE SEAL '!C:N,{3,5,6,4,8},0)</f>
        <v>عامر شہزاد ساہیوال</v>
      </c>
      <c r="D8" s="28" t="str">
        <v>14X16</v>
      </c>
      <c r="E8" s="28">
        <v>5</v>
      </c>
      <c r="F8" s="28" t="str">
        <v>PP</v>
      </c>
      <c r="G8" s="28">
        <v>500</v>
      </c>
      <c r="H8" s="29">
        <f>SUMIFS('PP SIDE SEAL '!L:L,'PP SIDE SEAL '!C:C,B8)</f>
        <v>500</v>
      </c>
      <c r="I8" s="30"/>
      <c r="J8" s="30">
        <f>225+125+150</f>
        <v>500</v>
      </c>
      <c r="K8" s="42">
        <f t="shared" si="0"/>
        <v>0</v>
      </c>
    </row>
    <row r="9" spans="1:11" x14ac:dyDescent="0.2">
      <c r="A9" s="33">
        <v>45875</v>
      </c>
      <c r="B9" s="32" t="s">
        <v>1339</v>
      </c>
      <c r="C9" s="28" t="str" cm="1">
        <f t="array" ref="C9:G9">VLOOKUP(B9,'PP SIDE SEAL '!C:N,{3,5,6,4,8},0)</f>
        <v>لفافہ</v>
      </c>
      <c r="D9" s="28" t="str">
        <v>09.50X18</v>
      </c>
      <c r="E9" s="28">
        <v>5</v>
      </c>
      <c r="F9" s="28" t="str">
        <v>PP</v>
      </c>
      <c r="G9" s="28">
        <v>50</v>
      </c>
      <c r="H9" s="29">
        <f>SUMIFS('PP SIDE SEAL '!L:L,'PP SIDE SEAL '!C:C,B9)</f>
        <v>50</v>
      </c>
      <c r="I9" s="30"/>
      <c r="J9" s="30">
        <v>50</v>
      </c>
      <c r="K9" s="42">
        <f t="shared" si="0"/>
        <v>0</v>
      </c>
    </row>
    <row r="10" spans="1:11" x14ac:dyDescent="0.2">
      <c r="A10" s="33">
        <v>45891</v>
      </c>
      <c r="B10" s="32" t="s">
        <v>1367</v>
      </c>
      <c r="C10" s="28" t="str" cm="1">
        <f t="array" ref="C10:G10">VLOOKUP(B10,'PP SIDE SEAL '!C:N,{3,5,6,4,8},0)</f>
        <v>ریفلیکٹ پیک لاہور</v>
      </c>
      <c r="D10" s="28" t="str">
        <v>13.5X16</v>
      </c>
      <c r="E10" s="28" t="str">
        <v>5.5-6</v>
      </c>
      <c r="F10" s="28" t="str">
        <v>PP</v>
      </c>
      <c r="G10" s="28">
        <v>100</v>
      </c>
      <c r="H10" s="29">
        <f>SUMIFS('PP SIDE SEAL '!L:L,'PP SIDE SEAL '!C:C,B10)</f>
        <v>100</v>
      </c>
      <c r="I10" s="30"/>
      <c r="J10" s="30">
        <v>100</v>
      </c>
      <c r="K10" s="42">
        <f t="shared" si="0"/>
        <v>0</v>
      </c>
    </row>
    <row r="11" spans="1:11" x14ac:dyDescent="0.2">
      <c r="A11" s="33">
        <v>45890</v>
      </c>
      <c r="B11" s="32" t="s">
        <v>1366</v>
      </c>
      <c r="C11" s="28" t="str" cm="1">
        <f t="array" ref="C11:G11">VLOOKUP(B11,'PP SIDE SEAL '!C:N,{3,5,6,4,8},0)</f>
        <v>حاجی اسلماعیل وہاڑی</v>
      </c>
      <c r="D11" s="28" t="str">
        <v>12X26</v>
      </c>
      <c r="E11" s="28">
        <v>5</v>
      </c>
      <c r="F11" s="28" t="str">
        <v>PP</v>
      </c>
      <c r="G11" s="28">
        <v>125</v>
      </c>
      <c r="H11" s="29">
        <f>SUMIFS('PP SIDE SEAL '!L:L,'PP SIDE SEAL '!C:C,B11)</f>
        <v>119.5</v>
      </c>
      <c r="I11" s="30"/>
      <c r="J11" s="30">
        <v>119.5</v>
      </c>
      <c r="K11" s="42">
        <f t="shared" si="0"/>
        <v>0</v>
      </c>
    </row>
    <row r="12" spans="1:11" x14ac:dyDescent="0.2">
      <c r="A12" s="33">
        <v>45890</v>
      </c>
      <c r="B12" s="32" t="s">
        <v>1357</v>
      </c>
      <c r="C12" s="28" t="str" cm="1">
        <f t="array" ref="C12:G12">VLOOKUP(B12,'PP SIDE SEAL '!C:N,{3,5,6,4,8},0)</f>
        <v>حاجی اسلماعیل وہاڑی</v>
      </c>
      <c r="D12" s="28" t="str">
        <v>05X06</v>
      </c>
      <c r="E12" s="28">
        <v>5</v>
      </c>
      <c r="F12" s="28" t="str">
        <v>PP</v>
      </c>
      <c r="G12" s="28">
        <v>100</v>
      </c>
      <c r="H12" s="29">
        <f>SUMIFS('PP SIDE SEAL '!L:L,'PP SIDE SEAL '!C:C,B12)</f>
        <v>150</v>
      </c>
      <c r="I12" s="30"/>
      <c r="J12" s="30">
        <f>75+25</f>
        <v>100</v>
      </c>
      <c r="K12" s="42">
        <f t="shared" si="0"/>
        <v>50</v>
      </c>
    </row>
    <row r="13" spans="1:11" x14ac:dyDescent="0.2">
      <c r="A13" s="33">
        <v>45889</v>
      </c>
      <c r="B13" s="32" t="s">
        <v>1361</v>
      </c>
      <c r="C13" s="28" t="str" cm="1">
        <f t="array" ref="C13:G13">VLOOKUP(B13,'PP SIDE SEAL '!C:N,{3,5,6,4,8},0)</f>
        <v>حاجی اسلماعیل وہاڑی</v>
      </c>
      <c r="D13" s="28" t="str">
        <v>14X20</v>
      </c>
      <c r="E13" s="28">
        <v>5</v>
      </c>
      <c r="F13" s="28" t="str">
        <v>PP</v>
      </c>
      <c r="G13" s="28">
        <v>150</v>
      </c>
      <c r="H13" s="29">
        <f>SUMIFS('PP SIDE SEAL '!L:L,'PP SIDE SEAL '!C:C,B13)</f>
        <v>150</v>
      </c>
      <c r="I13" s="30"/>
      <c r="J13" s="30">
        <v>150</v>
      </c>
      <c r="K13" s="42">
        <f t="shared" si="0"/>
        <v>0</v>
      </c>
    </row>
    <row r="14" spans="1:11" x14ac:dyDescent="0.2">
      <c r="A14" s="33">
        <v>45888</v>
      </c>
      <c r="B14" s="32" t="s">
        <v>1353</v>
      </c>
      <c r="C14" s="28" t="str" cm="1">
        <f t="array" ref="C14:G14">VLOOKUP(B14,'PP SIDE SEAL '!C:N,{3,5,6,4,8},0)</f>
        <v>شاہد رمضان اوکاڑہ</v>
      </c>
      <c r="D14" s="28" t="str">
        <v>08.50X18</v>
      </c>
      <c r="E14" s="28">
        <v>4.5</v>
      </c>
      <c r="F14" s="28" t="str">
        <v>PP</v>
      </c>
      <c r="G14" s="28">
        <v>100</v>
      </c>
      <c r="H14" s="29">
        <f>SUMIFS('PP SIDE SEAL '!L:L,'PP SIDE SEAL '!C:C,B14)</f>
        <v>125</v>
      </c>
      <c r="I14" s="30"/>
      <c r="J14" s="30">
        <f>75+25</f>
        <v>100</v>
      </c>
      <c r="K14" s="42">
        <f t="shared" si="0"/>
        <v>25</v>
      </c>
    </row>
    <row r="15" spans="1:11" x14ac:dyDescent="0.2">
      <c r="A15" s="33">
        <v>45888</v>
      </c>
      <c r="B15" s="32" t="s">
        <v>1352</v>
      </c>
      <c r="C15" s="28" t="str" cm="1">
        <f t="array" ref="C15:G15">VLOOKUP(B15,'PP SIDE SEAL '!C:N,{3,5,6,4,8},0)</f>
        <v>شاہد رمضان اوکاڑہ</v>
      </c>
      <c r="D15" s="28" t="str">
        <v>09.50X18</v>
      </c>
      <c r="E15" s="28">
        <v>4.5</v>
      </c>
      <c r="F15" s="28" t="str">
        <v>PP</v>
      </c>
      <c r="G15" s="28">
        <v>100</v>
      </c>
      <c r="H15" s="29">
        <f>SUMIFS('PP SIDE SEAL '!L:L,'PP SIDE SEAL '!C:C,B15)</f>
        <v>200</v>
      </c>
      <c r="I15" s="30"/>
      <c r="J15" s="30">
        <v>200</v>
      </c>
      <c r="K15" s="42">
        <f t="shared" si="0"/>
        <v>0</v>
      </c>
    </row>
    <row r="16" spans="1:11" x14ac:dyDescent="0.2">
      <c r="A16" s="33">
        <v>45894</v>
      </c>
      <c r="B16" s="32" t="s">
        <v>835</v>
      </c>
      <c r="C16" s="28" t="str" cm="1">
        <f t="array" ref="C16:G16">VLOOKUP(B16,'PP SIDE SEAL '!C:N,{3,5,6,4,8},0)</f>
        <v>ایم دین پنڈی</v>
      </c>
      <c r="D16" s="28" t="str">
        <v>05X06</v>
      </c>
      <c r="E16" s="28">
        <v>15</v>
      </c>
      <c r="F16" s="28" t="str">
        <v>PP</v>
      </c>
      <c r="G16" s="28">
        <v>900</v>
      </c>
      <c r="H16" s="29">
        <f>SUMIFS('PP SIDE SEAL '!L:L,'PP SIDE SEAL '!C:C,B16)</f>
        <v>887.2</v>
      </c>
      <c r="I16" s="30"/>
      <c r="J16" s="30">
        <f>120+150+120+180+180+30+117.2</f>
        <v>897.2</v>
      </c>
      <c r="K16" s="42">
        <f t="shared" si="0"/>
        <v>-10</v>
      </c>
    </row>
    <row r="17" spans="1:11" x14ac:dyDescent="0.2">
      <c r="A17" s="33">
        <v>45894</v>
      </c>
      <c r="B17" s="32" t="s">
        <v>1322</v>
      </c>
      <c r="C17" s="28" t="str" cm="1">
        <f t="array" ref="C17:G17">VLOOKUP(B17,'PP SIDE SEAL '!C:N,{3,5,6,4,8},0)</f>
        <v>رول</v>
      </c>
      <c r="D17" s="28" t="str">
        <v>5X7</v>
      </c>
      <c r="E17" s="28">
        <v>15</v>
      </c>
      <c r="F17" s="28" t="str">
        <v>PP</v>
      </c>
      <c r="G17" s="28">
        <v>300</v>
      </c>
      <c r="H17" s="29">
        <f>SUMIFS('PP SIDE SEAL '!L:L,'PP SIDE SEAL '!C:C,B17)</f>
        <v>351</v>
      </c>
      <c r="I17" s="30"/>
      <c r="J17" s="30">
        <f>210+141</f>
        <v>351</v>
      </c>
      <c r="K17" s="42">
        <f t="shared" si="0"/>
        <v>0</v>
      </c>
    </row>
    <row r="18" spans="1:11" x14ac:dyDescent="0.2">
      <c r="A18" s="33">
        <v>45894</v>
      </c>
      <c r="B18" s="32" t="s">
        <v>1326</v>
      </c>
      <c r="C18" s="28" t="str" cm="1">
        <f t="array" ref="C18:G18">VLOOKUP(B18,'PP SIDE SEAL '!C:N,{3,5,6,4,8},0)</f>
        <v>رول</v>
      </c>
      <c r="D18" s="28" t="str">
        <v>6X8</v>
      </c>
      <c r="E18" s="28">
        <v>15</v>
      </c>
      <c r="F18" s="28" t="str">
        <v>PP</v>
      </c>
      <c r="G18" s="28">
        <v>175</v>
      </c>
      <c r="H18" s="29">
        <f>SUMIFS('PP SIDE SEAL '!L:L,'PP SIDE SEAL '!C:C,B18)</f>
        <v>73.8</v>
      </c>
      <c r="I18" s="30"/>
      <c r="J18" s="30">
        <f>150+73.8</f>
        <v>223.8</v>
      </c>
      <c r="K18" s="42">
        <f t="shared" si="0"/>
        <v>-150</v>
      </c>
    </row>
    <row r="19" spans="1:11" x14ac:dyDescent="0.2">
      <c r="A19" s="33">
        <v>45894</v>
      </c>
      <c r="B19" s="32" t="s">
        <v>750</v>
      </c>
      <c r="C19" s="28" t="str" cm="1">
        <f t="array" ref="C19:G19">VLOOKUP(B19,'PP SIDE SEAL '!C:N,{3,5,6,4,8},0)</f>
        <v>رول</v>
      </c>
      <c r="D19" s="28" t="str">
        <v>4X5</v>
      </c>
      <c r="E19" s="28">
        <v>15</v>
      </c>
      <c r="F19" s="28" t="str">
        <v>PP</v>
      </c>
      <c r="G19" s="28">
        <v>375</v>
      </c>
      <c r="H19" s="29">
        <f>SUMIFS('PP SIDE SEAL '!L:L,'PP SIDE SEAL '!C:C,B19)</f>
        <v>350.8</v>
      </c>
      <c r="I19" s="30"/>
      <c r="J19" s="30">
        <f>120+180.8</f>
        <v>300.8</v>
      </c>
      <c r="K19" s="42">
        <f t="shared" si="0"/>
        <v>50</v>
      </c>
    </row>
    <row r="20" spans="1:11" x14ac:dyDescent="0.2">
      <c r="A20" s="33">
        <v>45894</v>
      </c>
      <c r="B20" s="32" t="s">
        <v>2180</v>
      </c>
      <c r="C20" s="28" t="str" cm="1">
        <f t="array" ref="C20:G20">VLOOKUP(B20,'PP SIDE SEAL '!C:N,{3,5,6,4,8},0)</f>
        <v>جہانگیر حسین گودام گوجراوالا</v>
      </c>
      <c r="D20" s="28" t="str">
        <v>10X18</v>
      </c>
      <c r="E20" s="28" t="str">
        <v>6-6.5</v>
      </c>
      <c r="F20" s="28" t="str">
        <v>PP</v>
      </c>
      <c r="G20" s="28">
        <v>100</v>
      </c>
      <c r="H20" s="29">
        <f>SUMIFS('PP SIDE SEAL '!L:L,'PP SIDE SEAL '!C:C,B20)</f>
        <v>101.65</v>
      </c>
      <c r="I20" s="30"/>
      <c r="J20" s="30">
        <v>101.65</v>
      </c>
      <c r="K20" s="42">
        <f t="shared" si="0"/>
        <v>0</v>
      </c>
    </row>
    <row r="21" spans="1:11" x14ac:dyDescent="0.2">
      <c r="A21" s="33">
        <v>45895</v>
      </c>
      <c r="B21" s="32" t="s">
        <v>848</v>
      </c>
      <c r="C21" s="28" t="str" cm="1">
        <f t="array" ref="C21:G21">VLOOKUP(B21,'PP SIDE SEAL '!C:N,{3,5,6,4,8},0)</f>
        <v>محبوب مقبول گوجرانوالہ</v>
      </c>
      <c r="D21" s="28" t="str">
        <v>06.50X18</v>
      </c>
      <c r="E21" s="28" t="str">
        <v>7.5-8</v>
      </c>
      <c r="F21" s="28" t="str">
        <v>PP</v>
      </c>
      <c r="G21" s="28">
        <v>150</v>
      </c>
      <c r="H21" s="29">
        <f>SUMIFS('PP SIDE SEAL '!L:L,'PP SIDE SEAL '!C:C,B21)</f>
        <v>158.1</v>
      </c>
      <c r="I21" s="30"/>
      <c r="J21" s="30">
        <v>158.1</v>
      </c>
      <c r="K21" s="42">
        <f t="shared" si="0"/>
        <v>0</v>
      </c>
    </row>
    <row r="22" spans="1:11" x14ac:dyDescent="0.2">
      <c r="A22" s="33">
        <v>45895</v>
      </c>
      <c r="B22" s="32" t="s">
        <v>2177</v>
      </c>
      <c r="C22" s="28" t="str" cm="1">
        <f t="array" ref="C22:G22">VLOOKUP(B22,'PP SIDE SEAL '!C:N,{3,5,6,4,8},0)</f>
        <v>جہانگیر حسین گودام گوجراوالا</v>
      </c>
      <c r="D22" s="28" t="str">
        <v>08.25X16</v>
      </c>
      <c r="E22" s="28" t="str">
        <v>6-6.5</v>
      </c>
      <c r="F22" s="28" t="str">
        <v>PP</v>
      </c>
      <c r="G22" s="28">
        <v>100</v>
      </c>
      <c r="H22" s="29">
        <f>SUMIFS('PP SIDE SEAL '!L:L,'PP SIDE SEAL '!C:C,B22)</f>
        <v>100</v>
      </c>
      <c r="I22" s="30"/>
      <c r="J22" s="30">
        <v>100</v>
      </c>
      <c r="K22" s="42">
        <f t="shared" si="0"/>
        <v>0</v>
      </c>
    </row>
    <row r="23" spans="1:11" x14ac:dyDescent="0.2">
      <c r="A23" s="33">
        <v>45895</v>
      </c>
      <c r="B23" s="32" t="s">
        <v>2171</v>
      </c>
      <c r="C23" s="28" t="str" cm="1">
        <f t="array" ref="C23:G23">VLOOKUP(B23,'PP SIDE SEAL '!C:N,{3,5,6,4,8},0)</f>
        <v>ہیڈ افس سٹاک لاہور</v>
      </c>
      <c r="D23" s="28" t="str">
        <v>07X12</v>
      </c>
      <c r="E23" s="28">
        <v>5</v>
      </c>
      <c r="F23" s="28" t="str">
        <v>PP</v>
      </c>
      <c r="G23" s="28">
        <v>375</v>
      </c>
      <c r="H23" s="29">
        <f>SUMIFS('PP SIDE SEAL '!L:L,'PP SIDE SEAL '!C:C,B23)</f>
        <v>375</v>
      </c>
      <c r="I23" s="30"/>
      <c r="J23" s="30">
        <f>150+175+50</f>
        <v>375</v>
      </c>
      <c r="K23" s="42">
        <f t="shared" si="0"/>
        <v>0</v>
      </c>
    </row>
    <row r="24" spans="1:11" x14ac:dyDescent="0.2">
      <c r="A24" s="33">
        <v>45895</v>
      </c>
      <c r="B24" s="32" t="s">
        <v>842</v>
      </c>
      <c r="C24" s="28" t="str" cm="1">
        <f t="array" ref="C24:G24">VLOOKUP(B24,'PP SIDE SEAL '!C:N,{3,5,6,4,8},0)</f>
        <v>ہیڈ افس سٹاک لاہور</v>
      </c>
      <c r="D24" s="28" t="str">
        <v>10X14+02</v>
      </c>
      <c r="E24" s="28">
        <v>7</v>
      </c>
      <c r="F24" s="28" t="str">
        <v>PP</v>
      </c>
      <c r="G24" s="28">
        <v>200</v>
      </c>
      <c r="H24" s="29">
        <f>SUMIFS('PP SIDE SEAL '!L:L,'PP SIDE SEAL '!C:C,B24)</f>
        <v>211</v>
      </c>
      <c r="I24" s="30">
        <v>8</v>
      </c>
      <c r="J24" s="30">
        <v>211</v>
      </c>
      <c r="K24" s="42">
        <f t="shared" si="0"/>
        <v>0</v>
      </c>
    </row>
    <row r="25" spans="1:11" x14ac:dyDescent="0.2">
      <c r="A25" s="33">
        <v>45896</v>
      </c>
      <c r="B25" s="32" t="s">
        <v>2205</v>
      </c>
      <c r="C25" s="28" t="str" cm="1">
        <f t="array" ref="C25:G25">VLOOKUP(B25,'PP SIDE SEAL '!C:N,{3,5,6,4,8},0)</f>
        <v>اسلم پلاسٹک ملتان</v>
      </c>
      <c r="D25" s="28" t="str">
        <v>10X10+02</v>
      </c>
      <c r="E25" s="28" t="str">
        <v>6.5-7</v>
      </c>
      <c r="F25" s="28" t="str">
        <v>PP</v>
      </c>
      <c r="G25" s="28">
        <v>50</v>
      </c>
      <c r="H25" s="29">
        <f>SUMIFS('PP SIDE SEAL '!L:L,'PP SIDE SEAL '!C:C,B25)</f>
        <v>50</v>
      </c>
      <c r="I25" s="30">
        <v>2</v>
      </c>
      <c r="J25" s="30">
        <v>50</v>
      </c>
      <c r="K25" s="42">
        <f t="shared" si="0"/>
        <v>0</v>
      </c>
    </row>
    <row r="26" spans="1:11" x14ac:dyDescent="0.2">
      <c r="A26" s="33">
        <v>45896</v>
      </c>
      <c r="B26" s="32" t="s">
        <v>2164</v>
      </c>
      <c r="C26" s="28" t="str" cm="1">
        <f t="array" ref="C26:G26">VLOOKUP(B26,'PP SIDE SEAL '!C:N,{3,5,6,4,8},0)</f>
        <v>MTM شاہ عالم</v>
      </c>
      <c r="D26" s="28" t="str">
        <v>05X10+02</v>
      </c>
      <c r="E26" s="28" t="str">
        <v>6-6.5</v>
      </c>
      <c r="F26" s="28" t="str">
        <v>PP</v>
      </c>
      <c r="G26" s="28">
        <v>100</v>
      </c>
      <c r="H26" s="29">
        <f>SUMIFS('PP SIDE SEAL '!L:L,'PP SIDE SEAL '!C:C,B26)</f>
        <v>104</v>
      </c>
      <c r="I26" s="30">
        <v>4</v>
      </c>
      <c r="J26" s="30">
        <f>79+25</f>
        <v>104</v>
      </c>
      <c r="K26" s="42">
        <f t="shared" si="0"/>
        <v>0</v>
      </c>
    </row>
    <row r="27" spans="1:11" x14ac:dyDescent="0.2">
      <c r="A27" s="33">
        <v>45896</v>
      </c>
      <c r="B27" s="32" t="s">
        <v>2174</v>
      </c>
      <c r="C27" s="28" t="str" cm="1">
        <f t="array" ref="C27:G27">VLOOKUP(B27,'PP SIDE SEAL '!C:N,{3,5,6,4,8},0)</f>
        <v>ہیڈ افس سٹاک لاہور</v>
      </c>
      <c r="D27" s="28" t="str">
        <v>10X12+02</v>
      </c>
      <c r="E27" s="28">
        <v>7</v>
      </c>
      <c r="F27" s="28" t="str">
        <v>PP</v>
      </c>
      <c r="G27" s="28">
        <v>200</v>
      </c>
      <c r="H27" s="29">
        <f>SUMIFS('PP SIDE SEAL '!L:L,'PP SIDE SEAL '!C:C,B27)</f>
        <v>209.5</v>
      </c>
      <c r="I27" s="30">
        <f>6+2</f>
        <v>8</v>
      </c>
      <c r="J27" s="30">
        <f>25*6+59.5</f>
        <v>209.5</v>
      </c>
      <c r="K27" s="42">
        <f t="shared" si="0"/>
        <v>0</v>
      </c>
    </row>
    <row r="28" spans="1:11" x14ac:dyDescent="0.2">
      <c r="A28" s="33">
        <v>45896</v>
      </c>
      <c r="B28" s="32" t="s">
        <v>2208</v>
      </c>
      <c r="C28" s="28" t="str" cm="1">
        <f t="array" ref="C28:G28">VLOOKUP(B28,'PP SIDE SEAL '!C:N,{3,5,6,4,8},0)</f>
        <v>فوڈ سٹار ٹریڈرز</v>
      </c>
      <c r="D28" s="28" t="str">
        <v>14X16</v>
      </c>
      <c r="E28" s="28">
        <v>5</v>
      </c>
      <c r="F28" s="28" t="str">
        <v>PP</v>
      </c>
      <c r="G28" s="28">
        <v>100</v>
      </c>
      <c r="H28" s="29">
        <f>SUMIFS('PP SIDE SEAL '!L:L,'PP SIDE SEAL '!C:C,B28)</f>
        <v>100</v>
      </c>
      <c r="I28" s="30">
        <v>4</v>
      </c>
      <c r="J28" s="30">
        <v>100</v>
      </c>
      <c r="K28" s="42">
        <f t="shared" si="0"/>
        <v>0</v>
      </c>
    </row>
    <row r="29" spans="1:11" x14ac:dyDescent="0.2">
      <c r="A29" s="33">
        <v>45897</v>
      </c>
      <c r="B29" s="32" t="s">
        <v>2211</v>
      </c>
      <c r="C29" s="28" t="str" cm="1">
        <f t="array" ref="C29:G29">VLOOKUP(B29,'PP SIDE SEAL '!C:N,{3,5,6,4,8},0)</f>
        <v>اسلم پلاسٹک ملتان</v>
      </c>
      <c r="D29" s="28" t="str">
        <v>10X11+02</v>
      </c>
      <c r="E29" s="28" t="str">
        <v>6.5-7</v>
      </c>
      <c r="F29" s="28" t="str">
        <v>PP</v>
      </c>
      <c r="G29" s="28">
        <v>50</v>
      </c>
      <c r="H29" s="29">
        <f>SUMIFS('PP SIDE SEAL '!L:L,'PP SIDE SEAL '!C:C,B29)</f>
        <v>50</v>
      </c>
      <c r="I29" s="30">
        <v>2</v>
      </c>
      <c r="J29" s="30">
        <v>50</v>
      </c>
      <c r="K29" s="42">
        <f t="shared" si="0"/>
        <v>0</v>
      </c>
    </row>
    <row r="30" spans="1:11" x14ac:dyDescent="0.2">
      <c r="A30" s="33">
        <v>45899</v>
      </c>
      <c r="B30" s="32" t="s">
        <v>2253</v>
      </c>
      <c r="C30" s="28" t="str" cm="1">
        <f t="array" ref="C30:G30">VLOOKUP(B30,'PP SIDE SEAL '!C:N,{3,5,6,4,8},0)</f>
        <v>ریفلیکٹ پیک لاہور</v>
      </c>
      <c r="D30" s="28" t="str">
        <v>08X12</v>
      </c>
      <c r="E30" s="28" t="str">
        <v>5.5-6</v>
      </c>
      <c r="F30" s="28" t="str">
        <v>PP</v>
      </c>
      <c r="G30" s="28">
        <v>3000</v>
      </c>
      <c r="H30" s="29">
        <f>SUMIFS('PP SIDE SEAL '!L:L,'PP SIDE SEAL '!C:C,B30)</f>
        <v>1390</v>
      </c>
      <c r="I30" s="30">
        <f>6+7+7+7+7+6</f>
        <v>40</v>
      </c>
      <c r="J30" s="30">
        <f>210+245+245+245+245+210</f>
        <v>1400</v>
      </c>
      <c r="K30" s="42">
        <f t="shared" si="0"/>
        <v>-10</v>
      </c>
    </row>
    <row r="31" spans="1:11" x14ac:dyDescent="0.2">
      <c r="A31" s="33">
        <v>45899</v>
      </c>
      <c r="B31" s="32" t="s">
        <v>2162</v>
      </c>
      <c r="C31" s="28" t="str" cm="1">
        <f t="array" ref="C31:G31">VLOOKUP(B31,'PP SIDE SEAL '!C:N,{3,5,6,4,8},0)</f>
        <v>اسلم پلاسٹک ملتان</v>
      </c>
      <c r="D31" s="28" t="str">
        <v>07.50X10+01.50</v>
      </c>
      <c r="E31" s="28" t="str">
        <v>6.5-7</v>
      </c>
      <c r="F31" s="28" t="str">
        <v>PP</v>
      </c>
      <c r="G31" s="28">
        <v>50</v>
      </c>
      <c r="H31" s="29">
        <f>SUMIFS('PP SIDE SEAL '!L:L,'PP SIDE SEAL '!C:C,B31)</f>
        <v>50</v>
      </c>
      <c r="I31" s="30">
        <v>2</v>
      </c>
      <c r="J31" s="30">
        <v>50</v>
      </c>
      <c r="K31" s="42">
        <f t="shared" si="0"/>
        <v>0</v>
      </c>
    </row>
    <row r="32" spans="1:11" x14ac:dyDescent="0.2">
      <c r="A32" s="33">
        <v>45899</v>
      </c>
      <c r="B32" s="32" t="s">
        <v>767</v>
      </c>
      <c r="C32" s="28" t="str" cm="1">
        <f t="array" ref="C32:G32">VLOOKUP(B32,'PP SIDE SEAL '!C:N,{3,5,6,4,8},0)</f>
        <v>Ibtsam Traders Sheikhupura</v>
      </c>
      <c r="D32" s="28" t="str">
        <v>4.5X5+2</v>
      </c>
      <c r="E32" s="28" t="str">
        <v>7.5-8</v>
      </c>
      <c r="F32" s="28" t="str">
        <v>PP</v>
      </c>
      <c r="G32" s="28">
        <v>100</v>
      </c>
      <c r="H32" s="29">
        <f>SUMIFS('PP SIDE SEAL '!L:L,'PP SIDE SEAL '!C:C,B32)</f>
        <v>36.200000000000003</v>
      </c>
      <c r="I32" s="30">
        <v>4</v>
      </c>
      <c r="J32" s="30">
        <f>28.3+26.3+27.2+28.8</f>
        <v>110.6</v>
      </c>
      <c r="K32" s="42">
        <f t="shared" si="0"/>
        <v>-74.399999999999991</v>
      </c>
    </row>
    <row r="33" spans="1:11" x14ac:dyDescent="0.2">
      <c r="A33" s="33">
        <v>45899</v>
      </c>
      <c r="B33" s="32" t="s">
        <v>738</v>
      </c>
      <c r="C33" s="28" t="str" cm="1">
        <f t="array" ref="C33:G33">VLOOKUP(B33,'PP SIDE SEAL '!C:N,{3,5,6,4,8},0)</f>
        <v>رول</v>
      </c>
      <c r="D33" s="28" t="str">
        <v>10X22</v>
      </c>
      <c r="E33" s="28" t="str">
        <v>5-5.5</v>
      </c>
      <c r="F33" s="28" t="str">
        <v>PP</v>
      </c>
      <c r="G33" s="28">
        <v>400</v>
      </c>
      <c r="H33" s="29">
        <f>SUMIFS('PP SIDE SEAL '!L:L,'PP SIDE SEAL '!C:C,B33)</f>
        <v>401.8</v>
      </c>
      <c r="I33" s="30">
        <v>16</v>
      </c>
      <c r="J33" s="30">
        <f>25*I33</f>
        <v>400</v>
      </c>
      <c r="K33" s="42">
        <f t="shared" si="0"/>
        <v>1.8000000000000114</v>
      </c>
    </row>
    <row r="34" spans="1:11" x14ac:dyDescent="0.2">
      <c r="A34" s="33">
        <v>45899</v>
      </c>
      <c r="B34" s="32" t="s">
        <v>2257</v>
      </c>
      <c r="C34" s="28" t="str" cm="1">
        <f t="array" ref="C34:G34">VLOOKUP(B34,'PP SIDE SEAL '!C:N,{3,5,6,4,8},0)</f>
        <v>فہیم پلاسٹک ملتان</v>
      </c>
      <c r="D34" s="28" t="str">
        <v>09X10+02</v>
      </c>
      <c r="E34" s="28">
        <v>7</v>
      </c>
      <c r="F34" s="28" t="str">
        <v>PP</v>
      </c>
      <c r="G34" s="28">
        <v>100</v>
      </c>
      <c r="H34" s="29">
        <f>SUMIFS('PP SIDE SEAL '!L:L,'PP SIDE SEAL '!C:C,B34)</f>
        <v>92.9</v>
      </c>
      <c r="I34" s="30">
        <v>4</v>
      </c>
      <c r="J34" s="30">
        <v>92.9</v>
      </c>
      <c r="K34" s="42">
        <f t="shared" si="0"/>
        <v>0</v>
      </c>
    </row>
    <row r="35" spans="1:11" x14ac:dyDescent="0.2">
      <c r="A35" s="33">
        <v>45899</v>
      </c>
      <c r="B35" s="32" t="s">
        <v>2256</v>
      </c>
      <c r="C35" s="28" t="str" cm="1">
        <f t="array" ref="C35:G35">VLOOKUP(B35,'PP SIDE SEAL '!C:N,{3,5,6,4,8},0)</f>
        <v>Jilani plastic</v>
      </c>
      <c r="D35" s="28" t="str">
        <v>7X10 (10X13)</v>
      </c>
      <c r="E35" s="28" t="str">
        <v>5-5.5</v>
      </c>
      <c r="F35" s="28" t="str">
        <v>PP</v>
      </c>
      <c r="G35" s="28">
        <v>400</v>
      </c>
      <c r="H35" s="29">
        <f>SUMIFS('PP SIDE SEAL '!L:L,'PP SIDE SEAL '!C:C,B35)</f>
        <v>415.9</v>
      </c>
      <c r="I35" s="30">
        <v>7</v>
      </c>
      <c r="J35" s="30">
        <v>240.9</v>
      </c>
      <c r="K35" s="42">
        <f t="shared" si="0"/>
        <v>174.99999999999997</v>
      </c>
    </row>
    <row r="36" spans="1:11" x14ac:dyDescent="0.2">
      <c r="A36" s="33">
        <v>45899</v>
      </c>
      <c r="B36" s="32" t="s">
        <v>2210</v>
      </c>
      <c r="C36" s="28" t="str" cm="1">
        <f t="array" ref="C36:G36">VLOOKUP(B36,'PP SIDE SEAL '!C:N,{3,5,6,4,8},0)</f>
        <v>ریفلیکٹ پیک لاہور</v>
      </c>
      <c r="D36" s="28" t="str">
        <v>15X16</v>
      </c>
      <c r="E36" s="28" t="str">
        <v>5.5-6</v>
      </c>
      <c r="F36" s="28" t="str">
        <v>PP</v>
      </c>
      <c r="G36" s="28">
        <v>2000</v>
      </c>
      <c r="H36" s="29">
        <f>SUMIFS('PP SIDE SEAL '!L:L,'PP SIDE SEAL '!C:C,B36)</f>
        <v>1993.4</v>
      </c>
      <c r="I36" s="30">
        <f>8+12+2+12+13+12+13+5+3</f>
        <v>80</v>
      </c>
      <c r="J36" s="30">
        <f>200+300+50+300+325+300+325+125+68.4</f>
        <v>1993.4</v>
      </c>
      <c r="K36" s="42">
        <f t="shared" si="0"/>
        <v>0</v>
      </c>
    </row>
    <row r="37" spans="1:11" x14ac:dyDescent="0.2">
      <c r="A37" s="33">
        <v>45904</v>
      </c>
      <c r="B37" s="32" t="s">
        <v>1309</v>
      </c>
      <c r="C37" s="28" t="str" cm="1">
        <f t="array" ref="C37:G37">VLOOKUP(B37,'PP SIDE SEAL '!C:N,{3,5,6,4,8},0)</f>
        <v>لفافہ</v>
      </c>
      <c r="D37" s="28" t="str">
        <v>8X11</v>
      </c>
      <c r="E37" s="28" t="str">
        <v>5/5.5</v>
      </c>
      <c r="F37" s="28" t="str">
        <v>PP</v>
      </c>
      <c r="G37" s="28">
        <v>750</v>
      </c>
      <c r="H37" s="29">
        <f>SUMIFS('PP SIDE SEAL '!L:L,'PP SIDE SEAL '!C:C,B37)</f>
        <v>750</v>
      </c>
      <c r="I37" s="30">
        <f>8+8+8+6</f>
        <v>30</v>
      </c>
      <c r="J37" s="30">
        <f t="shared" ref="J37:J72" si="1">25*I37</f>
        <v>750</v>
      </c>
      <c r="K37" s="42">
        <f t="shared" si="0"/>
        <v>0</v>
      </c>
    </row>
    <row r="38" spans="1:11" x14ac:dyDescent="0.2">
      <c r="A38" s="33">
        <v>45904</v>
      </c>
      <c r="B38" s="32" t="s">
        <v>2302</v>
      </c>
      <c r="C38" s="28" t="str" cm="1">
        <f t="array" ref="C38:G38">VLOOKUP(B38,'PP SIDE SEAL '!C:N,{3,5,6,4,8},0)</f>
        <v>محبوب مقبول گوجرانوالہ</v>
      </c>
      <c r="D38" s="28" t="str">
        <v>12X13</v>
      </c>
      <c r="E38" s="28">
        <v>5</v>
      </c>
      <c r="F38" s="28" t="str">
        <v>PP</v>
      </c>
      <c r="G38" s="28">
        <v>500</v>
      </c>
      <c r="H38" s="29">
        <f>SUMIFS('PP SIDE SEAL '!L:L,'PP SIDE SEAL '!C:C,B38)</f>
        <v>500</v>
      </c>
      <c r="I38" s="30">
        <f>9+11</f>
        <v>20</v>
      </c>
      <c r="J38" s="30">
        <f t="shared" si="1"/>
        <v>500</v>
      </c>
      <c r="K38" s="42">
        <f t="shared" ref="K38:K72" si="2">+H38-J38</f>
        <v>0</v>
      </c>
    </row>
    <row r="39" spans="1:11" x14ac:dyDescent="0.2">
      <c r="A39" s="33">
        <v>45904</v>
      </c>
      <c r="B39" s="32" t="s">
        <v>2300</v>
      </c>
      <c r="C39" s="28" t="str" cm="1">
        <f t="array" ref="C39:G39">VLOOKUP(B39,'PP SIDE SEAL '!C:N,{3,5,6,4,8},0)</f>
        <v>اسد بلال بہاورلپور</v>
      </c>
      <c r="D39" s="28" t="str">
        <v>09.50X20</v>
      </c>
      <c r="E39" s="28">
        <v>5</v>
      </c>
      <c r="F39" s="28" t="str">
        <v>PP</v>
      </c>
      <c r="G39" s="28">
        <v>100</v>
      </c>
      <c r="H39" s="29">
        <f>SUMIFS('PP SIDE SEAL '!L:L,'PP SIDE SEAL '!C:C,B39)</f>
        <v>105</v>
      </c>
      <c r="I39" s="30">
        <f>2+2</f>
        <v>4</v>
      </c>
      <c r="J39" s="30">
        <f t="shared" si="1"/>
        <v>100</v>
      </c>
      <c r="K39" s="42">
        <f t="shared" si="2"/>
        <v>5</v>
      </c>
    </row>
    <row r="40" spans="1:11" x14ac:dyDescent="0.2">
      <c r="A40" s="33">
        <v>45904</v>
      </c>
      <c r="B40" s="32" t="s">
        <v>2260</v>
      </c>
      <c r="C40" s="28" t="str" cm="1">
        <f t="array" ref="C40:G40">VLOOKUP(B40,'PP SIDE SEAL '!C:N,{3,5,6,4,8},0)</f>
        <v>فہیم پلاسٹک ملتان</v>
      </c>
      <c r="D40" s="28" t="str">
        <v>10X12+02</v>
      </c>
      <c r="E40" s="28">
        <v>7</v>
      </c>
      <c r="F40" s="28" t="str">
        <v>PP</v>
      </c>
      <c r="G40" s="28">
        <v>200</v>
      </c>
      <c r="H40" s="29">
        <f>SUMIFS('PP SIDE SEAL '!L:L,'PP SIDE SEAL '!C:C,B40)</f>
        <v>211</v>
      </c>
      <c r="I40" s="30">
        <f>2+2+4</f>
        <v>8</v>
      </c>
      <c r="J40" s="30">
        <f>50+50+19+92</f>
        <v>211</v>
      </c>
      <c r="K40" s="42">
        <f t="shared" si="2"/>
        <v>0</v>
      </c>
    </row>
    <row r="41" spans="1:11" x14ac:dyDescent="0.2">
      <c r="A41" s="33">
        <v>45904</v>
      </c>
      <c r="B41" s="32" t="s">
        <v>2297</v>
      </c>
      <c r="C41" s="28" t="str" cm="1">
        <f t="array" ref="C41:G41">VLOOKUP(B41,'PP SIDE SEAL '!C:N,{3,5,6,4,8},0)</f>
        <v>اسد بلال بہاورلپور</v>
      </c>
      <c r="D41" s="28" t="str">
        <v>10.50X20</v>
      </c>
      <c r="E41" s="28">
        <v>5</v>
      </c>
      <c r="F41" s="28" t="str">
        <v>PP</v>
      </c>
      <c r="G41" s="28">
        <v>200</v>
      </c>
      <c r="H41" s="29">
        <f>SUMIFS('PP SIDE SEAL '!L:L,'PP SIDE SEAL '!C:C,B41)</f>
        <v>200</v>
      </c>
      <c r="I41" s="30">
        <v>8</v>
      </c>
      <c r="J41" s="30">
        <f t="shared" si="1"/>
        <v>200</v>
      </c>
      <c r="K41" s="42">
        <f t="shared" si="2"/>
        <v>0</v>
      </c>
    </row>
    <row r="42" spans="1:11" x14ac:dyDescent="0.2">
      <c r="A42" s="33">
        <v>45904</v>
      </c>
      <c r="B42" s="32" t="s">
        <v>2303</v>
      </c>
      <c r="C42" s="28" t="str" cm="1">
        <f t="array" ref="C42:G42">VLOOKUP(B42,'PP SIDE SEAL '!C:N,{3,5,6,4,8},0)</f>
        <v>محبوب مقبول گوجرانوالہ</v>
      </c>
      <c r="D42" s="28" t="str">
        <v>08X11</v>
      </c>
      <c r="E42" s="28">
        <v>5</v>
      </c>
      <c r="F42" s="28" t="str">
        <v>PP</v>
      </c>
      <c r="G42" s="28">
        <v>875</v>
      </c>
      <c r="H42" s="29">
        <f>SUMIFS('PP SIDE SEAL '!L:L,'PP SIDE SEAL '!C:C,B42)</f>
        <v>875</v>
      </c>
      <c r="I42" s="30">
        <f>6+7+1+7+8+6</f>
        <v>35</v>
      </c>
      <c r="J42" s="30">
        <f t="shared" si="1"/>
        <v>875</v>
      </c>
      <c r="K42" s="42">
        <f t="shared" si="2"/>
        <v>0</v>
      </c>
    </row>
    <row r="43" spans="1:11" x14ac:dyDescent="0.2">
      <c r="A43" s="33">
        <v>45906</v>
      </c>
      <c r="B43" s="32" t="s">
        <v>2354</v>
      </c>
      <c r="C43" s="28" t="str" cm="1">
        <f t="array" ref="C43:G43">VLOOKUP(B43,'PP SIDE SEAL '!C:N,{3,5,6,4,8},0)</f>
        <v>لیاقت -لنڈا بازار</v>
      </c>
      <c r="D43" s="28" t="str">
        <v>09X11</v>
      </c>
      <c r="E43" s="28" t="str">
        <v>6.5-7</v>
      </c>
      <c r="F43" s="28" t="str">
        <v>PP</v>
      </c>
      <c r="G43" s="28">
        <v>50</v>
      </c>
      <c r="H43" s="29">
        <f>SUMIFS('PP SIDE SEAL '!L:L,'PP SIDE SEAL '!C:C,B43)</f>
        <v>50</v>
      </c>
      <c r="I43" s="30">
        <v>2</v>
      </c>
      <c r="J43" s="30">
        <f t="shared" si="1"/>
        <v>50</v>
      </c>
      <c r="K43" s="42">
        <f t="shared" si="2"/>
        <v>0</v>
      </c>
    </row>
    <row r="44" spans="1:11" x14ac:dyDescent="0.2">
      <c r="A44" s="33">
        <v>45906</v>
      </c>
      <c r="B44" s="32" t="s">
        <v>2345</v>
      </c>
      <c r="C44" s="28" t="str" cm="1">
        <f t="array" ref="C44:G44">VLOOKUP(B44,'PP SIDE SEAL '!C:N,{3,5,6,4,8},0)</f>
        <v>ایم دین پنڈی</v>
      </c>
      <c r="D44" s="28" t="str">
        <v>06X08</v>
      </c>
      <c r="E44" s="28">
        <v>15</v>
      </c>
      <c r="F44" s="28" t="str">
        <v>PP</v>
      </c>
      <c r="G44" s="28">
        <v>250</v>
      </c>
      <c r="H44" s="29">
        <f>SUMIFS('PP SIDE SEAL '!L:L,'PP SIDE SEAL '!C:C,B44)</f>
        <v>259.8</v>
      </c>
      <c r="I44" s="30">
        <v>9</v>
      </c>
      <c r="J44" s="30">
        <v>259.8</v>
      </c>
      <c r="K44" s="42">
        <f t="shared" si="2"/>
        <v>0</v>
      </c>
    </row>
    <row r="45" spans="1:11" x14ac:dyDescent="0.2">
      <c r="A45" s="33">
        <v>45909</v>
      </c>
      <c r="B45" s="32" t="s">
        <v>2211</v>
      </c>
      <c r="C45" s="28" t="str" cm="1">
        <f t="array" ref="C45:G45">VLOOKUP(B45,'PP SIDE SEAL '!C:N,{3,5,6,4,8},0)</f>
        <v>اسلم پلاسٹک ملتان</v>
      </c>
      <c r="D45" s="28" t="str">
        <v>10X11+02</v>
      </c>
      <c r="E45" s="28" t="str">
        <v>6.5-7</v>
      </c>
      <c r="F45" s="28" t="str">
        <v>PP</v>
      </c>
      <c r="G45" s="28">
        <v>50</v>
      </c>
      <c r="H45" s="29">
        <f>SUMIFS('PP SIDE SEAL '!L:L,'PP SIDE SEAL '!C:C,B45)</f>
        <v>50</v>
      </c>
      <c r="I45" s="30">
        <v>2</v>
      </c>
      <c r="J45" s="30">
        <f t="shared" si="1"/>
        <v>50</v>
      </c>
      <c r="K45" s="42">
        <f t="shared" si="2"/>
        <v>0</v>
      </c>
    </row>
    <row r="46" spans="1:11" x14ac:dyDescent="0.2">
      <c r="A46" s="33">
        <v>45909</v>
      </c>
      <c r="B46" s="32" t="s">
        <v>2350</v>
      </c>
      <c r="C46" s="28" t="str" cm="1">
        <f t="array" ref="C46:G46">VLOOKUP(B46,'PP SIDE SEAL '!C:N,{3,5,6,4,8},0)</f>
        <v>لیاقت -لنڈا بازار</v>
      </c>
      <c r="D46" s="28" t="str">
        <v>10X10+02</v>
      </c>
      <c r="E46" s="28" t="str">
        <v>6.5-7</v>
      </c>
      <c r="F46" s="28" t="str">
        <v>PP</v>
      </c>
      <c r="G46" s="28">
        <v>50</v>
      </c>
      <c r="H46" s="29">
        <f>SUMIFS('PP SIDE SEAL '!L:L,'PP SIDE SEAL '!C:C,B46)</f>
        <v>50</v>
      </c>
      <c r="I46" s="30">
        <v>2</v>
      </c>
      <c r="J46" s="30">
        <f t="shared" si="1"/>
        <v>50</v>
      </c>
      <c r="K46" s="42">
        <f t="shared" si="2"/>
        <v>0</v>
      </c>
    </row>
    <row r="47" spans="1:11" x14ac:dyDescent="0.2">
      <c r="A47" s="33">
        <v>45909</v>
      </c>
      <c r="B47" s="32" t="s">
        <v>2371</v>
      </c>
      <c r="C47" s="28" t="str" cm="1">
        <f t="array" ref="C47:G47">VLOOKUP(B47,'PP SIDE SEAL '!C:N,{3,5,6,4,8},0)</f>
        <v>ایم دین پنڈی</v>
      </c>
      <c r="D47" s="28" t="str">
        <v>04X05</v>
      </c>
      <c r="E47" s="28">
        <v>15</v>
      </c>
      <c r="F47" s="28" t="str">
        <v>PP</v>
      </c>
      <c r="G47" s="28">
        <v>250</v>
      </c>
      <c r="H47" s="29">
        <f>SUMIFS('PP SIDE SEAL '!L:L,'PP SIDE SEAL '!C:C,B47)</f>
        <v>300.3</v>
      </c>
      <c r="I47" s="30">
        <f>4+5+1</f>
        <v>10</v>
      </c>
      <c r="J47" s="30">
        <f>120+150+30.3</f>
        <v>300.3</v>
      </c>
      <c r="K47" s="42">
        <f t="shared" si="2"/>
        <v>0</v>
      </c>
    </row>
    <row r="48" spans="1:11" x14ac:dyDescent="0.2">
      <c r="A48" s="33">
        <v>45909</v>
      </c>
      <c r="B48" s="32" t="s">
        <v>2373</v>
      </c>
      <c r="C48" s="28" t="str" cm="1">
        <f t="array" ref="C48:G48">VLOOKUP(B48,'PP SIDE SEAL '!C:N,{3,5,6,4,8},0)</f>
        <v>ایم بلال وحدت روڈ</v>
      </c>
      <c r="D48" s="28" t="str">
        <v>10X16+02</v>
      </c>
      <c r="E48" s="28" t="str">
        <v>8.5-9</v>
      </c>
      <c r="F48" s="28" t="str">
        <v>PP</v>
      </c>
      <c r="G48" s="28">
        <v>100</v>
      </c>
      <c r="H48" s="29">
        <f>SUMIFS('PP SIDE SEAL '!L:L,'PP SIDE SEAL '!C:C,B48)</f>
        <v>109.2</v>
      </c>
      <c r="I48" s="30">
        <v>4</v>
      </c>
      <c r="J48" s="30">
        <v>109.2</v>
      </c>
      <c r="K48" s="42">
        <f t="shared" si="2"/>
        <v>0</v>
      </c>
    </row>
    <row r="49" spans="1:11" x14ac:dyDescent="0.2">
      <c r="A49" s="33">
        <v>45912</v>
      </c>
      <c r="B49" s="32" t="s">
        <v>2411</v>
      </c>
      <c r="C49" s="28" t="str" cm="1">
        <f t="array" ref="C49:G49">VLOOKUP(B49,'PP SIDE SEAL '!C:N,{3,5,6,4,8},0)</f>
        <v>العمر پلاسٹک گوجرانوالہ</v>
      </c>
      <c r="D49" s="28" t="str">
        <v>14X18</v>
      </c>
      <c r="E49" s="28">
        <v>5</v>
      </c>
      <c r="F49" s="28" t="str">
        <v>PP</v>
      </c>
      <c r="G49" s="28">
        <v>100</v>
      </c>
      <c r="H49" s="29">
        <f>SUMIFS('PP SIDE SEAL '!L:L,'PP SIDE SEAL '!C:C,B49)</f>
        <v>100</v>
      </c>
      <c r="I49" s="30">
        <v>4</v>
      </c>
      <c r="J49" s="30">
        <f t="shared" si="1"/>
        <v>100</v>
      </c>
      <c r="K49" s="42">
        <f t="shared" si="2"/>
        <v>0</v>
      </c>
    </row>
    <row r="50" spans="1:11" x14ac:dyDescent="0.2">
      <c r="A50" s="33">
        <v>45912</v>
      </c>
      <c r="B50" s="32" t="s">
        <v>2443</v>
      </c>
      <c r="C50" s="28" t="str" cm="1">
        <f t="array" ref="C50:G50">VLOOKUP(B50,'PP SIDE SEAL '!C:N,{3,5,6,4,8},0)</f>
        <v>ایم سلمان پاکستان مارکیٹ</v>
      </c>
      <c r="D50" s="28" t="str">
        <v>09X28</v>
      </c>
      <c r="E50" s="28">
        <v>5</v>
      </c>
      <c r="F50" s="28" t="str">
        <v>PP</v>
      </c>
      <c r="G50" s="28">
        <v>100</v>
      </c>
      <c r="H50" s="29">
        <f>SUMIFS('PP SIDE SEAL '!L:L,'PP SIDE SEAL '!C:C,B50)</f>
        <v>100</v>
      </c>
      <c r="I50" s="30">
        <v>4</v>
      </c>
      <c r="J50" s="30">
        <f t="shared" si="1"/>
        <v>100</v>
      </c>
      <c r="K50" s="42">
        <f t="shared" si="2"/>
        <v>0</v>
      </c>
    </row>
    <row r="51" spans="1:11" x14ac:dyDescent="0.2">
      <c r="A51" s="33">
        <v>45912</v>
      </c>
      <c r="B51" s="32" t="s">
        <v>2417</v>
      </c>
      <c r="C51" s="28" t="str" cm="1">
        <f t="array" ref="C51:G51">VLOOKUP(B51,'PP SIDE SEAL '!C:N,{3,5,6,4,8},0)</f>
        <v>ہیڈ افس سٹاک لاہور(شہباز اعظم مارکیٹ)</v>
      </c>
      <c r="D51" s="28" t="str">
        <v>16X26</v>
      </c>
      <c r="E51" s="28">
        <v>10</v>
      </c>
      <c r="F51" s="28" t="str">
        <v>PP</v>
      </c>
      <c r="G51" s="28">
        <v>100</v>
      </c>
      <c r="H51" s="29">
        <f>SUMIFS('PP SIDE SEAL '!L:L,'PP SIDE SEAL '!C:C,B51)</f>
        <v>100</v>
      </c>
      <c r="I51" s="30">
        <v>4</v>
      </c>
      <c r="J51" s="30">
        <f t="shared" si="1"/>
        <v>100</v>
      </c>
      <c r="K51" s="42">
        <f t="shared" si="2"/>
        <v>0</v>
      </c>
    </row>
    <row r="52" spans="1:11" x14ac:dyDescent="0.2">
      <c r="A52" s="33">
        <v>45912</v>
      </c>
      <c r="B52" s="32" t="s">
        <v>2446</v>
      </c>
      <c r="C52" s="28" t="str" cm="1">
        <f t="array" ref="C52:G52">VLOOKUP(B52,'PP SIDE SEAL '!C:N,{3,5,6,4,8},0)</f>
        <v>ایم سلمان پاکستان مارکیٹ</v>
      </c>
      <c r="D52" s="28" t="str">
        <v>08X28</v>
      </c>
      <c r="E52" s="28">
        <v>5</v>
      </c>
      <c r="F52" s="28" t="str">
        <v>PP</v>
      </c>
      <c r="G52" s="28">
        <v>50</v>
      </c>
      <c r="H52" s="29">
        <f>SUMIFS('PP SIDE SEAL '!L:L,'PP SIDE SEAL '!C:C,B52)</f>
        <v>50</v>
      </c>
      <c r="I52" s="30">
        <v>2</v>
      </c>
      <c r="J52" s="30">
        <f t="shared" si="1"/>
        <v>50</v>
      </c>
      <c r="K52" s="42">
        <f t="shared" si="2"/>
        <v>0</v>
      </c>
    </row>
    <row r="53" spans="1:11" x14ac:dyDescent="0.2">
      <c r="A53" s="33">
        <v>45912</v>
      </c>
      <c r="B53" s="32" t="s">
        <v>2449</v>
      </c>
      <c r="C53" s="28" t="e" cm="1">
        <f t="array" ref="C53">VLOOKUP(B53,'PP SIDE SEAL '!C:N,{3,5,6,4,8},0)</f>
        <v>#N/A</v>
      </c>
      <c r="D53" s="28"/>
      <c r="E53" s="28"/>
      <c r="F53" s="28"/>
      <c r="G53" s="28"/>
      <c r="H53" s="29">
        <f>SUMIFS('PP SIDE SEAL '!L:L,'PP SIDE SEAL '!C:C,B53)</f>
        <v>0</v>
      </c>
      <c r="I53" s="30">
        <v>5</v>
      </c>
      <c r="J53" s="30">
        <f t="shared" si="1"/>
        <v>125</v>
      </c>
      <c r="K53" s="42">
        <f t="shared" si="2"/>
        <v>-125</v>
      </c>
    </row>
    <row r="54" spans="1:11" x14ac:dyDescent="0.2">
      <c r="A54" s="33">
        <v>45912</v>
      </c>
      <c r="B54" s="32" t="s">
        <v>2447</v>
      </c>
      <c r="C54" s="28" t="str" cm="1">
        <f t="array" ref="C54:G54">VLOOKUP(B54,'PP SIDE SEAL '!C:N,{3,5,6,4,8},0)</f>
        <v>ایم سلمان پاکستان مارکیٹ</v>
      </c>
      <c r="D54" s="28" t="str">
        <v>10X28</v>
      </c>
      <c r="E54" s="28">
        <v>5</v>
      </c>
      <c r="F54" s="28" t="str">
        <v>PP</v>
      </c>
      <c r="G54" s="28">
        <v>75</v>
      </c>
      <c r="H54" s="29">
        <f>SUMIFS('PP SIDE SEAL '!L:L,'PP SIDE SEAL '!C:C,B54)</f>
        <v>39.200000000000003</v>
      </c>
      <c r="I54" s="30">
        <v>3</v>
      </c>
      <c r="J54" s="30">
        <v>39.200000000000003</v>
      </c>
      <c r="K54" s="42">
        <f t="shared" si="2"/>
        <v>0</v>
      </c>
    </row>
    <row r="55" spans="1:11" x14ac:dyDescent="0.2">
      <c r="A55" s="33">
        <v>45914</v>
      </c>
      <c r="B55" s="32" t="s">
        <v>2461</v>
      </c>
      <c r="C55" s="28" t="str" cm="1">
        <f t="array" ref="C55:G55">VLOOKUP(B55,'PP SIDE SEAL '!C:N,{3,5,6,4,8},0)</f>
        <v>ہیڈ افس سٹاک لاہور</v>
      </c>
      <c r="D55" s="28" t="str">
        <v>11X16+02</v>
      </c>
      <c r="E55" s="28">
        <v>7</v>
      </c>
      <c r="F55" s="28" t="str">
        <v>PP</v>
      </c>
      <c r="G55" s="28">
        <v>200</v>
      </c>
      <c r="H55" s="29">
        <f>SUMIFS('PP SIDE SEAL '!L:L,'PP SIDE SEAL '!C:C,B55)</f>
        <v>200</v>
      </c>
      <c r="I55" s="30">
        <v>8</v>
      </c>
      <c r="J55" s="30">
        <f t="shared" si="1"/>
        <v>200</v>
      </c>
      <c r="K55" s="42">
        <f t="shared" si="2"/>
        <v>0</v>
      </c>
    </row>
    <row r="56" spans="1:11" x14ac:dyDescent="0.2">
      <c r="A56" s="33">
        <v>45914</v>
      </c>
      <c r="B56" s="32" t="s">
        <v>2427</v>
      </c>
      <c r="C56" s="28" t="str" cm="1">
        <f t="array" ref="C56:G56">VLOOKUP(B56,'PP SIDE SEAL '!C:N,{3,5,6,4,8},0)</f>
        <v>ہیڈ افس سٹاک لاہور</v>
      </c>
      <c r="D56" s="28" t="str">
        <v>10X14+02</v>
      </c>
      <c r="E56" s="28">
        <v>7</v>
      </c>
      <c r="F56" s="28" t="str">
        <v>PP</v>
      </c>
      <c r="G56" s="28">
        <v>200</v>
      </c>
      <c r="H56" s="29">
        <f>SUMIFS('PP SIDE SEAL '!L:L,'PP SIDE SEAL '!C:C,B56)</f>
        <v>200</v>
      </c>
      <c r="I56" s="30">
        <f>6+2</f>
        <v>8</v>
      </c>
      <c r="J56" s="30">
        <f t="shared" si="1"/>
        <v>200</v>
      </c>
      <c r="K56" s="42">
        <f t="shared" si="2"/>
        <v>0</v>
      </c>
    </row>
    <row r="57" spans="1:11" x14ac:dyDescent="0.2">
      <c r="A57" s="33">
        <v>45914</v>
      </c>
      <c r="B57" s="32" t="s">
        <v>2425</v>
      </c>
      <c r="C57" s="28" t="str" cm="1">
        <f t="array" ref="C57:G57">VLOOKUP(B57,'PP SIDE SEAL '!C:N,{3,5,6,4,8},0)</f>
        <v>ہیڈ افس سٹاک لاہور</v>
      </c>
      <c r="D57" s="28" t="str">
        <v>12X14+02</v>
      </c>
      <c r="E57" s="28">
        <v>7</v>
      </c>
      <c r="F57" s="28" t="str">
        <v>PP</v>
      </c>
      <c r="G57" s="28">
        <v>200</v>
      </c>
      <c r="H57" s="29">
        <f>SUMIFS('PP SIDE SEAL '!L:L,'PP SIDE SEAL '!C:C,B57)</f>
        <v>198.5</v>
      </c>
      <c r="I57" s="30">
        <v>8</v>
      </c>
      <c r="J57" s="30">
        <v>198.5</v>
      </c>
      <c r="K57" s="42">
        <f t="shared" si="2"/>
        <v>0</v>
      </c>
    </row>
    <row r="58" spans="1:11" x14ac:dyDescent="0.2">
      <c r="A58" s="33">
        <v>45915</v>
      </c>
      <c r="B58" s="32" t="s">
        <v>2464</v>
      </c>
      <c r="C58" s="28" t="str" cm="1">
        <f t="array" ref="C58:G58">VLOOKUP(B58,'PP SIDE SEAL '!C:N,{3,5,6,4,8},0)</f>
        <v>ہیڈ افس سٹاک لاہور</v>
      </c>
      <c r="D58" s="28" t="str">
        <v>14X18+02</v>
      </c>
      <c r="E58" s="28">
        <v>7</v>
      </c>
      <c r="F58" s="28" t="str">
        <v>PP</v>
      </c>
      <c r="G58" s="28">
        <v>100</v>
      </c>
      <c r="H58" s="29">
        <f>SUMIFS('PP SIDE SEAL '!L:L,'PP SIDE SEAL '!C:C,B58)</f>
        <v>100</v>
      </c>
      <c r="I58" s="30">
        <v>4</v>
      </c>
      <c r="J58" s="30">
        <f t="shared" si="1"/>
        <v>100</v>
      </c>
      <c r="K58" s="42">
        <f t="shared" si="2"/>
        <v>0</v>
      </c>
    </row>
    <row r="59" spans="1:11" x14ac:dyDescent="0.2">
      <c r="A59" s="33">
        <v>45916</v>
      </c>
      <c r="B59" s="32" t="s">
        <v>2281</v>
      </c>
      <c r="C59" s="28" t="str" cm="1">
        <f t="array" ref="C59:G59">VLOOKUP(B59,'PP SIDE SEAL '!C:N,{3,5,6,4,8},0)</f>
        <v>ریفلیکٹ پیک لاہور</v>
      </c>
      <c r="D59" s="28" t="str">
        <v>14X17</v>
      </c>
      <c r="E59" s="28" t="str">
        <v>5.5-6</v>
      </c>
      <c r="F59" s="28" t="str">
        <v>PP</v>
      </c>
      <c r="G59" s="28">
        <v>5000</v>
      </c>
      <c r="H59" s="29">
        <f>SUMIFS('PP SIDE SEAL '!L:L,'PP SIDE SEAL '!C:C,B59)</f>
        <v>2125</v>
      </c>
      <c r="I59" s="30">
        <f>14+2+15+16+16+12+10</f>
        <v>85</v>
      </c>
      <c r="J59" s="30">
        <f t="shared" si="1"/>
        <v>2125</v>
      </c>
      <c r="K59" s="42">
        <f t="shared" si="2"/>
        <v>0</v>
      </c>
    </row>
    <row r="60" spans="1:11" x14ac:dyDescent="0.2">
      <c r="A60" s="33">
        <v>45918</v>
      </c>
      <c r="B60" s="32" t="s">
        <v>2495</v>
      </c>
      <c r="C60" s="28" t="str" cm="1">
        <f t="array" ref="C60:G60">VLOOKUP(B60,'PP SIDE SEAL '!C:N,{3,5,6,4,8},0)</f>
        <v>عمران مشتاق پتوکی</v>
      </c>
      <c r="D60" s="28" t="str">
        <v>09.50X18</v>
      </c>
      <c r="E60" s="28">
        <v>5</v>
      </c>
      <c r="F60" s="28" t="str">
        <v>PP</v>
      </c>
      <c r="G60" s="28">
        <v>100</v>
      </c>
      <c r="H60" s="29">
        <f>SUMIFS('PP SIDE SEAL '!L:L,'PP SIDE SEAL '!C:C,B60)</f>
        <v>102.7</v>
      </c>
      <c r="I60" s="30">
        <v>4</v>
      </c>
      <c r="J60" s="30">
        <v>102.7</v>
      </c>
      <c r="K60" s="42">
        <f t="shared" si="2"/>
        <v>0</v>
      </c>
    </row>
    <row r="61" spans="1:11" x14ac:dyDescent="0.2">
      <c r="A61" s="33">
        <v>45918</v>
      </c>
      <c r="B61" s="32" t="s">
        <v>2466</v>
      </c>
      <c r="C61" s="28" t="str" cm="1">
        <f t="array" ref="C61:G61">VLOOKUP(B61,'PP SIDE SEAL '!C:N,{3,5,6,4,8},0)</f>
        <v>ایم بلال وحدت روڈ</v>
      </c>
      <c r="D61" s="28" t="str">
        <v>10X16+02</v>
      </c>
      <c r="E61" s="28" t="str">
        <v>8.5-9</v>
      </c>
      <c r="F61" s="28" t="str">
        <v>PP</v>
      </c>
      <c r="G61" s="28">
        <v>2000</v>
      </c>
      <c r="H61" s="29">
        <f>SUMIFS('PP SIDE SEAL '!L:L,'PP SIDE SEAL '!C:C,B61)</f>
        <v>1980</v>
      </c>
      <c r="I61" s="30">
        <f>8+22+11+2+6+11+2+11+6</f>
        <v>79</v>
      </c>
      <c r="J61" s="30">
        <f>200+550+275+50+150+275+50+275+155</f>
        <v>1980</v>
      </c>
      <c r="K61" s="42">
        <f t="shared" si="2"/>
        <v>0</v>
      </c>
    </row>
    <row r="62" spans="1:11" x14ac:dyDescent="0.2">
      <c r="A62" s="33">
        <v>45918</v>
      </c>
      <c r="B62" s="32" t="s">
        <v>2494</v>
      </c>
      <c r="C62" s="28" t="str" cm="1">
        <f t="array" ref="C62:G62">VLOOKUP(B62,'PP SIDE SEAL '!C:N,{3,5,6,4,8},0)</f>
        <v>العمر پلاسٹک گوجرانوالہ</v>
      </c>
      <c r="D62" s="28" t="str">
        <v>13X16</v>
      </c>
      <c r="E62" s="28">
        <v>5</v>
      </c>
      <c r="F62" s="28" t="str">
        <v>PP</v>
      </c>
      <c r="G62" s="28">
        <v>200</v>
      </c>
      <c r="H62" s="29">
        <f>SUMIFS('PP SIDE SEAL '!L:L,'PP SIDE SEAL '!C:C,B62)</f>
        <v>190.8</v>
      </c>
      <c r="I62" s="30">
        <f>5+3</f>
        <v>8</v>
      </c>
      <c r="J62" s="30">
        <f>125+65.8</f>
        <v>190.8</v>
      </c>
      <c r="K62" s="42">
        <f t="shared" si="2"/>
        <v>0</v>
      </c>
    </row>
    <row r="63" spans="1:11" x14ac:dyDescent="0.2">
      <c r="A63" s="33">
        <v>45918</v>
      </c>
      <c r="B63" s="32" t="s">
        <v>2475</v>
      </c>
      <c r="C63" s="28" t="str" cm="1">
        <f t="array" ref="C63:G63">VLOOKUP(B63,'PP SIDE SEAL '!C:N,{3,5,6,4,8},0)</f>
        <v>شمس القمر سٹال اعظم مارکیٹ</v>
      </c>
      <c r="D63" s="28" t="str">
        <v>16X26</v>
      </c>
      <c r="E63" s="28">
        <v>14</v>
      </c>
      <c r="F63" s="28" t="str">
        <v>PP</v>
      </c>
      <c r="G63" s="28">
        <v>250</v>
      </c>
      <c r="H63" s="29">
        <f>SUMIFS('PP SIDE SEAL '!L:L,'PP SIDE SEAL '!C:C,B63)</f>
        <v>243.55</v>
      </c>
      <c r="I63" s="30">
        <v>10</v>
      </c>
      <c r="J63" s="30">
        <v>243.55</v>
      </c>
      <c r="K63" s="42">
        <f t="shared" si="2"/>
        <v>0</v>
      </c>
    </row>
    <row r="64" spans="1:11" x14ac:dyDescent="0.2">
      <c r="A64" s="33">
        <v>45919</v>
      </c>
      <c r="B64" s="32" t="s">
        <v>2521</v>
      </c>
      <c r="C64" s="28" t="str" cm="1">
        <f t="array" ref="C64:G64">VLOOKUP(B64,'PP SIDE SEAL '!C:N,{3,5,6,4,8},0)</f>
        <v>عبدالباری وہاڑی</v>
      </c>
      <c r="D64" s="28" t="str">
        <v>12X18</v>
      </c>
      <c r="E64" s="28">
        <v>5</v>
      </c>
      <c r="F64" s="28" t="str">
        <v>PP</v>
      </c>
      <c r="G64" s="28">
        <v>250</v>
      </c>
      <c r="H64" s="29">
        <f>SUMIFS('PP SIDE SEAL '!L:L,'PP SIDE SEAL '!C:C,B64)</f>
        <v>252.1</v>
      </c>
      <c r="I64" s="30">
        <f>8+2</f>
        <v>10</v>
      </c>
      <c r="J64" s="30">
        <f>200+52.1</f>
        <v>252.1</v>
      </c>
      <c r="K64" s="42">
        <f t="shared" si="2"/>
        <v>0</v>
      </c>
    </row>
    <row r="65" spans="1:11" x14ac:dyDescent="0.2">
      <c r="A65" s="33">
        <v>45919</v>
      </c>
      <c r="B65" s="32" t="s">
        <v>2522</v>
      </c>
      <c r="C65" s="28" t="str" cm="1">
        <f t="array" ref="C65:G65">VLOOKUP(B65,'PP SIDE SEAL '!C:N,{3,5,6,4,8},0)</f>
        <v>وہاڑی پلاسٹک وہاڑی</v>
      </c>
      <c r="D65" s="28" t="str">
        <v>07X14</v>
      </c>
      <c r="E65" s="28">
        <v>5</v>
      </c>
      <c r="F65" s="28" t="str">
        <v>PP</v>
      </c>
      <c r="G65" s="28">
        <v>50</v>
      </c>
      <c r="H65" s="29">
        <f>SUMIFS('PP SIDE SEAL '!L:L,'PP SIDE SEAL '!C:C,B65)</f>
        <v>56.8</v>
      </c>
      <c r="I65" s="30">
        <v>2</v>
      </c>
      <c r="J65" s="30">
        <v>56.8</v>
      </c>
      <c r="K65" s="42">
        <f t="shared" si="2"/>
        <v>0</v>
      </c>
    </row>
    <row r="66" spans="1:11" x14ac:dyDescent="0.2">
      <c r="A66" s="33">
        <v>45919</v>
      </c>
      <c r="B66" s="32" t="s">
        <v>2523</v>
      </c>
      <c r="C66" s="28" t="str" cm="1">
        <f t="array" ref="C66:G66">VLOOKUP(B66,'PP SIDE SEAL '!C:N,{3,5,6,4,8},0)</f>
        <v>عبدالباری وہاڑی</v>
      </c>
      <c r="D66" s="28" t="str">
        <v>06X12</v>
      </c>
      <c r="E66" s="28">
        <v>5</v>
      </c>
      <c r="F66" s="28" t="str">
        <v>PP</v>
      </c>
      <c r="G66" s="28">
        <v>100</v>
      </c>
      <c r="H66" s="29">
        <f>SUMIFS('PP SIDE SEAL '!L:L,'PP SIDE SEAL '!C:C,B66)</f>
        <v>99.5</v>
      </c>
      <c r="I66" s="30">
        <v>4</v>
      </c>
      <c r="J66" s="30">
        <v>99.5</v>
      </c>
      <c r="K66" s="42">
        <f t="shared" si="2"/>
        <v>0</v>
      </c>
    </row>
    <row r="67" spans="1:11" x14ac:dyDescent="0.2">
      <c r="A67" s="33">
        <v>45919</v>
      </c>
      <c r="B67" s="32" t="s">
        <v>2496</v>
      </c>
      <c r="C67" s="28" t="str" cm="1">
        <f t="array" ref="C67:G67">VLOOKUP(B67,'PP SIDE SEAL '!C:N,{3,5,6,4,8},0)</f>
        <v>العمر پلاسٹک گوجرانوالہ</v>
      </c>
      <c r="D67" s="28" t="str">
        <v>14X18</v>
      </c>
      <c r="E67" s="28">
        <v>5</v>
      </c>
      <c r="F67" s="28" t="str">
        <v>PP</v>
      </c>
      <c r="G67" s="28">
        <v>200</v>
      </c>
      <c r="H67" s="29">
        <f>SUMIFS('PP SIDE SEAL '!L:L,'PP SIDE SEAL '!C:C,B67)</f>
        <v>200</v>
      </c>
      <c r="I67" s="30">
        <f>5+3</f>
        <v>8</v>
      </c>
      <c r="J67" s="30">
        <f t="shared" si="1"/>
        <v>200</v>
      </c>
      <c r="K67" s="42">
        <f t="shared" si="2"/>
        <v>0</v>
      </c>
    </row>
    <row r="68" spans="1:11" x14ac:dyDescent="0.2">
      <c r="A68" s="33">
        <v>45922</v>
      </c>
      <c r="B68" s="32" t="s">
        <v>2546</v>
      </c>
      <c r="C68" s="28" t="str" cm="1">
        <f t="array" ref="C68:G68">VLOOKUP(B68,'PP SIDE SEAL '!C:N,{3,5,6,4,8},0)</f>
        <v>حاجی اسماعیل وہاڑی</v>
      </c>
      <c r="D68" s="28" t="str">
        <v>07X14</v>
      </c>
      <c r="E68" s="28">
        <v>5</v>
      </c>
      <c r="F68" s="28" t="str">
        <v>PP</v>
      </c>
      <c r="G68" s="28">
        <v>150</v>
      </c>
      <c r="H68" s="29">
        <f>SUMIFS('PP SIDE SEAL '!L:L,'PP SIDE SEAL '!C:C,B68)</f>
        <v>165</v>
      </c>
      <c r="I68" s="30">
        <f>3+4</f>
        <v>7</v>
      </c>
      <c r="J68" s="30">
        <f>65+100</f>
        <v>165</v>
      </c>
      <c r="K68" s="42">
        <f t="shared" si="2"/>
        <v>0</v>
      </c>
    </row>
    <row r="69" spans="1:11" x14ac:dyDescent="0.2">
      <c r="A69" s="33">
        <v>45923</v>
      </c>
      <c r="B69" s="32" t="s">
        <v>2557</v>
      </c>
      <c r="C69" s="28" t="str" cm="1">
        <f t="array" ref="C69:G69">VLOOKUP(B69,'PP SIDE SEAL '!C:N,{3,5,6,4,8},0)</f>
        <v>عمران مشتاق پتوکی</v>
      </c>
      <c r="D69" s="28" t="str">
        <v>08X12</v>
      </c>
      <c r="E69" s="28" t="str">
        <v>4-4.5</v>
      </c>
      <c r="F69" s="28" t="str">
        <v>PP</v>
      </c>
      <c r="G69" s="28">
        <v>100</v>
      </c>
      <c r="H69" s="29">
        <f>SUMIFS('PP SIDE SEAL '!L:L,'PP SIDE SEAL '!C:C,B69)</f>
        <v>95.2</v>
      </c>
      <c r="I69" s="30">
        <v>4</v>
      </c>
      <c r="J69" s="30">
        <f t="shared" si="1"/>
        <v>100</v>
      </c>
      <c r="K69" s="42">
        <f t="shared" si="2"/>
        <v>-4.7999999999999972</v>
      </c>
    </row>
    <row r="70" spans="1:11" x14ac:dyDescent="0.2">
      <c r="A70" s="33">
        <v>45923</v>
      </c>
      <c r="B70" s="32" t="s">
        <v>2554</v>
      </c>
      <c r="C70" s="28" t="str" cm="1">
        <f t="array" ref="C70:G70">VLOOKUP(B70,'PP SIDE SEAL '!C:N,{3,5,6,4,8},0)</f>
        <v>ریفلیکٹ پیک لاہور</v>
      </c>
      <c r="D70" s="28" t="str">
        <v>13.50X16</v>
      </c>
      <c r="E70" s="28" t="str">
        <v>5.5-6</v>
      </c>
      <c r="F70" s="28" t="str">
        <v>PP</v>
      </c>
      <c r="G70" s="28">
        <v>500</v>
      </c>
      <c r="H70" s="29">
        <f>SUMIFS('PP SIDE SEAL '!L:L,'PP SIDE SEAL '!C:C,B70)</f>
        <v>499</v>
      </c>
      <c r="I70" s="30">
        <v>20</v>
      </c>
      <c r="J70" s="30">
        <v>499</v>
      </c>
      <c r="K70" s="42">
        <f t="shared" si="2"/>
        <v>0</v>
      </c>
    </row>
    <row r="71" spans="1:11" x14ac:dyDescent="0.2">
      <c r="A71" s="33">
        <v>45923</v>
      </c>
      <c r="B71" s="32" t="s">
        <v>2515</v>
      </c>
      <c r="C71" s="28" t="str" cm="1">
        <f t="array" ref="C71:G71">VLOOKUP(B71,'PP SIDE SEAL '!C:N,{3,5,6,4,8},0)</f>
        <v>فہیم پلاسٹک ملتان</v>
      </c>
      <c r="D71" s="28" t="str">
        <v>10X12+02</v>
      </c>
      <c r="E71" s="28">
        <v>7</v>
      </c>
      <c r="F71" s="28" t="str">
        <v>PP</v>
      </c>
      <c r="G71" s="28">
        <v>400</v>
      </c>
      <c r="H71" s="29">
        <f>SUMIFS('PP SIDE SEAL '!L:L,'PP SIDE SEAL '!C:C,B71)</f>
        <v>394.2</v>
      </c>
      <c r="I71" s="30">
        <f>9+4+3</f>
        <v>16</v>
      </c>
      <c r="J71" s="30">
        <f>225+94.2+75</f>
        <v>394.2</v>
      </c>
      <c r="K71" s="42">
        <f t="shared" si="2"/>
        <v>0</v>
      </c>
    </row>
    <row r="72" spans="1:11" x14ac:dyDescent="0.2">
      <c r="A72" s="33">
        <v>45924</v>
      </c>
      <c r="B72" s="32" t="s">
        <v>2584</v>
      </c>
      <c r="C72" s="28" t="str" cm="1">
        <f t="array" ref="C72:G72">VLOOKUP(B72,'PP SIDE SEAL '!C:N,{3,5,6,4,8},0)</f>
        <v>محبوب مقبول گوجرانوالہ</v>
      </c>
      <c r="D72" s="28" t="str">
        <v>14.50X17</v>
      </c>
      <c r="E72" s="28">
        <v>5</v>
      </c>
      <c r="F72" s="28" t="str">
        <v>PP</v>
      </c>
      <c r="G72" s="28">
        <v>100</v>
      </c>
      <c r="H72" s="29">
        <f>SUMIFS('PP SIDE SEAL '!L:L,'PP SIDE SEAL '!C:C,B72)</f>
        <v>100</v>
      </c>
      <c r="I72" s="30">
        <v>4</v>
      </c>
      <c r="J72" s="30">
        <f t="shared" si="1"/>
        <v>100</v>
      </c>
      <c r="K72" s="42">
        <f t="shared" si="2"/>
        <v>0</v>
      </c>
    </row>
    <row r="73" spans="1:11" x14ac:dyDescent="0.2">
      <c r="A73" s="33">
        <v>45926</v>
      </c>
      <c r="B73" s="32" t="s">
        <v>2556</v>
      </c>
      <c r="C73" s="28" t="str" cm="1">
        <f t="array" ref="C73:G73">VLOOKUP(B73,'PP SIDE SEAL '!C:N,{3,5,6,4,8},0)</f>
        <v>ایم بلال وحدت روڈ</v>
      </c>
      <c r="D73" s="28" t="str">
        <v>10X16+02</v>
      </c>
      <c r="E73" s="28" t="str">
        <v>8.5-9</v>
      </c>
      <c r="F73" s="28" t="str">
        <v>PP</v>
      </c>
      <c r="G73" s="28">
        <v>2900</v>
      </c>
      <c r="H73" s="29">
        <f>SUMIFS('PP SIDE SEAL '!L:L,'PP SIDE SEAL '!C:C,B73)</f>
        <v>2920</v>
      </c>
      <c r="I73" s="30">
        <f>11+10+8+10+11+8+4+3+11+11+8+11+11</f>
        <v>117</v>
      </c>
      <c r="J73" s="30">
        <v>2920</v>
      </c>
      <c r="K73" s="42">
        <f t="shared" ref="K73:K113" si="3">+H73-J73</f>
        <v>0</v>
      </c>
    </row>
    <row r="74" spans="1:11" x14ac:dyDescent="0.2">
      <c r="A74" s="33">
        <v>45929</v>
      </c>
      <c r="B74" s="32" t="s">
        <v>2636</v>
      </c>
      <c r="C74" s="28" t="str" cm="1">
        <f t="array" ref="C74:G74">VLOOKUP(B74,'PP SIDE SEAL '!C:N,{3,5,6,4,8},0)</f>
        <v>ہیڈ افس لاہور</v>
      </c>
      <c r="D74" s="28" t="str">
        <v>08X28</v>
      </c>
      <c r="E74" s="28">
        <v>5</v>
      </c>
      <c r="F74" s="28" t="str">
        <v>PP</v>
      </c>
      <c r="G74" s="28">
        <v>125</v>
      </c>
      <c r="H74" s="29">
        <f>SUMIFS('PP SIDE SEAL '!L:L,'PP SIDE SEAL '!C:C,B74)</f>
        <v>125</v>
      </c>
      <c r="I74" s="30">
        <v>5</v>
      </c>
      <c r="J74" s="30">
        <f t="shared" ref="J74:J113" si="4">25*I74</f>
        <v>125</v>
      </c>
      <c r="K74" s="42">
        <f t="shared" si="3"/>
        <v>0</v>
      </c>
    </row>
    <row r="75" spans="1:11" x14ac:dyDescent="0.2">
      <c r="A75" s="33">
        <v>45929</v>
      </c>
      <c r="B75" s="32" t="s">
        <v>2637</v>
      </c>
      <c r="C75" s="28" t="str" cm="1">
        <f t="array" ref="C75:G75">VLOOKUP(B75,'PP SIDE SEAL '!C:N,{3,5,6,4,8},0)</f>
        <v>ہیڈ افس لاہور</v>
      </c>
      <c r="D75" s="28" t="str">
        <v>10X28</v>
      </c>
      <c r="E75" s="28">
        <v>5</v>
      </c>
      <c r="F75" s="28" t="str">
        <v>PP</v>
      </c>
      <c r="G75" s="28">
        <v>125</v>
      </c>
      <c r="H75" s="29">
        <f>SUMIFS('PP SIDE SEAL '!L:L,'PP SIDE SEAL '!C:C,B75)</f>
        <v>125</v>
      </c>
      <c r="I75" s="30">
        <v>5</v>
      </c>
      <c r="J75" s="30">
        <f t="shared" si="4"/>
        <v>125</v>
      </c>
      <c r="K75" s="42">
        <f t="shared" si="3"/>
        <v>0</v>
      </c>
    </row>
    <row r="76" spans="1:11" x14ac:dyDescent="0.2">
      <c r="A76" s="33">
        <v>45929</v>
      </c>
      <c r="B76" s="32" t="s">
        <v>2638</v>
      </c>
      <c r="C76" s="28" t="str" cm="1">
        <f t="array" ref="C76:G76">VLOOKUP(B76,'PP SIDE SEAL '!C:N,{3,5,6,4,8},0)</f>
        <v>ہیڈ افس لاہور</v>
      </c>
      <c r="D76" s="28" t="str">
        <v>06X08</v>
      </c>
      <c r="E76" s="28">
        <v>5</v>
      </c>
      <c r="F76" s="28" t="str">
        <v>PP</v>
      </c>
      <c r="G76" s="28">
        <v>100</v>
      </c>
      <c r="H76" s="29">
        <f>SUMIFS('PP SIDE SEAL '!L:L,'PP SIDE SEAL '!C:C,B76)</f>
        <v>25</v>
      </c>
      <c r="I76" s="30">
        <v>1</v>
      </c>
      <c r="J76" s="30">
        <f t="shared" si="4"/>
        <v>25</v>
      </c>
      <c r="K76" s="42">
        <f t="shared" si="3"/>
        <v>0</v>
      </c>
    </row>
    <row r="77" spans="1:11" x14ac:dyDescent="0.2">
      <c r="A77" s="33">
        <v>45930</v>
      </c>
      <c r="B77" s="32" t="s">
        <v>2676</v>
      </c>
      <c r="C77" s="28" t="str" cm="1">
        <f t="array" ref="C77:G77">VLOOKUP(B77,'PP SIDE SEAL '!C:N,{3,5,6,4,8},0)</f>
        <v>لیاقت -لنڈا بازار</v>
      </c>
      <c r="D77" s="28" t="str">
        <v>09X11+02</v>
      </c>
      <c r="E77" s="28">
        <v>7</v>
      </c>
      <c r="F77" s="28" t="str">
        <v>PP</v>
      </c>
      <c r="G77" s="28">
        <v>50</v>
      </c>
      <c r="H77" s="29">
        <f>SUMIFS('PP SIDE SEAL '!L:L,'PP SIDE SEAL '!C:C,B77)</f>
        <v>50</v>
      </c>
      <c r="I77" s="30">
        <v>2</v>
      </c>
      <c r="J77" s="30">
        <f t="shared" si="4"/>
        <v>50</v>
      </c>
      <c r="K77" s="42">
        <f t="shared" si="3"/>
        <v>0</v>
      </c>
    </row>
    <row r="78" spans="1:11" x14ac:dyDescent="0.2">
      <c r="A78" s="33">
        <v>45930</v>
      </c>
      <c r="B78" s="32" t="s">
        <v>2674</v>
      </c>
      <c r="C78" s="28" t="str" cm="1">
        <f t="array" ref="C78:G78">VLOOKUP(B78,'PP SIDE SEAL '!C:N,{3,5,6,4,8},0)</f>
        <v>ایم دین پنڈی</v>
      </c>
      <c r="D78" s="28" t="str">
        <v>06X08</v>
      </c>
      <c r="E78" s="28">
        <v>14</v>
      </c>
      <c r="F78" s="28" t="str">
        <v>PP</v>
      </c>
      <c r="G78" s="28">
        <v>250</v>
      </c>
      <c r="H78" s="29">
        <f>SUMIFS('PP SIDE SEAL '!L:L,'PP SIDE SEAL '!C:C,B78)</f>
        <v>250.45</v>
      </c>
      <c r="I78" s="30">
        <v>10</v>
      </c>
      <c r="J78" s="30">
        <v>250.45</v>
      </c>
      <c r="K78" s="42">
        <f t="shared" si="3"/>
        <v>0</v>
      </c>
    </row>
    <row r="79" spans="1:11" x14ac:dyDescent="0.2">
      <c r="A79" s="33">
        <v>45930</v>
      </c>
      <c r="B79" s="32" t="s">
        <v>2675</v>
      </c>
      <c r="C79" s="28" t="str" cm="1">
        <f t="array" ref="C79:G79">VLOOKUP(B79,'PP SIDE SEAL '!C:N,{3,5,6,4,8},0)</f>
        <v>وہاڑی پلاسٹک وہاڑی</v>
      </c>
      <c r="D79" s="28" t="str">
        <v>07X14</v>
      </c>
      <c r="E79" s="28">
        <v>5</v>
      </c>
      <c r="F79" s="28" t="str">
        <v>PP</v>
      </c>
      <c r="G79" s="28">
        <v>75</v>
      </c>
      <c r="H79" s="29">
        <f>SUMIFS('PP SIDE SEAL '!L:L,'PP SIDE SEAL '!C:C,B79)</f>
        <v>75</v>
      </c>
      <c r="I79" s="30">
        <v>3</v>
      </c>
      <c r="J79" s="30">
        <f t="shared" si="4"/>
        <v>75</v>
      </c>
      <c r="K79" s="42">
        <f t="shared" si="3"/>
        <v>0</v>
      </c>
    </row>
    <row r="80" spans="1:11" x14ac:dyDescent="0.2">
      <c r="A80" s="33">
        <v>45930</v>
      </c>
      <c r="B80" s="32" t="s">
        <v>2656</v>
      </c>
      <c r="C80" s="28" t="str" cm="1">
        <f t="array" ref="C80:G80">VLOOKUP(B80,'PP SIDE SEAL '!C:N,{3,5,6,4,8},0)</f>
        <v>اسلم پلاسٹک ملتان</v>
      </c>
      <c r="D80" s="28" t="str">
        <v>10X10+02</v>
      </c>
      <c r="E80" s="28">
        <v>7</v>
      </c>
      <c r="F80" s="28" t="str">
        <v>PP</v>
      </c>
      <c r="G80" s="28">
        <v>100</v>
      </c>
      <c r="H80" s="29">
        <f>SUMIFS('PP SIDE SEAL '!L:L,'PP SIDE SEAL '!C:C,B80)</f>
        <v>100</v>
      </c>
      <c r="I80" s="30">
        <v>4</v>
      </c>
      <c r="J80" s="30">
        <f t="shared" si="4"/>
        <v>100</v>
      </c>
      <c r="K80" s="42">
        <f t="shared" si="3"/>
        <v>0</v>
      </c>
    </row>
    <row r="81" spans="1:11" x14ac:dyDescent="0.2">
      <c r="A81" s="33">
        <v>45930</v>
      </c>
      <c r="B81" s="32" t="s">
        <v>2639</v>
      </c>
      <c r="C81" s="28" t="str" cm="1">
        <f t="array" ref="C81:G81">VLOOKUP(B81,'PP SIDE SEAL '!C:N,{3,5,6,4,8},0)</f>
        <v>عبدالباری وہاڑی</v>
      </c>
      <c r="D81" s="28" t="str">
        <v>07X14</v>
      </c>
      <c r="E81" s="28">
        <v>5</v>
      </c>
      <c r="F81" s="28" t="str">
        <v>PP</v>
      </c>
      <c r="G81" s="28">
        <v>250</v>
      </c>
      <c r="H81" s="29">
        <f>SUMIFS('PP SIDE SEAL '!L:L,'PP SIDE SEAL '!C:C,B81)</f>
        <v>250</v>
      </c>
      <c r="I81" s="30">
        <v>10</v>
      </c>
      <c r="J81" s="30">
        <f t="shared" si="4"/>
        <v>250</v>
      </c>
      <c r="K81" s="42">
        <f t="shared" si="3"/>
        <v>0</v>
      </c>
    </row>
    <row r="82" spans="1:11" x14ac:dyDescent="0.2">
      <c r="A82" s="33">
        <v>45931</v>
      </c>
      <c r="B82" s="32" t="s">
        <v>2692</v>
      </c>
      <c r="C82" s="28" t="str" cm="1">
        <f t="array" ref="C82:G82">VLOOKUP(B82,'PP SIDE SEAL '!C:N,{3,5,6,4,8},0)</f>
        <v>فوڈ سٹار ٹریڈرز-میاںوالی</v>
      </c>
      <c r="D82" s="28" t="str">
        <v>14X16</v>
      </c>
      <c r="E82" s="28">
        <v>5</v>
      </c>
      <c r="F82" s="28" t="str">
        <v>PP</v>
      </c>
      <c r="G82" s="28">
        <v>100</v>
      </c>
      <c r="H82" s="29">
        <f>SUMIFS('PP SIDE SEAL '!L:L,'PP SIDE SEAL '!C:C,B82)</f>
        <v>98.2</v>
      </c>
      <c r="I82" s="30">
        <v>4</v>
      </c>
      <c r="J82" s="30">
        <v>98.2</v>
      </c>
      <c r="K82" s="42">
        <f t="shared" si="3"/>
        <v>0</v>
      </c>
    </row>
    <row r="83" spans="1:11" x14ac:dyDescent="0.2">
      <c r="A83" s="33">
        <v>45932</v>
      </c>
      <c r="B83" s="32" t="s">
        <v>2714</v>
      </c>
      <c r="C83" s="28" t="str" cm="1">
        <f t="array" ref="C83:G83">VLOOKUP(B83,'PP SIDE SEAL '!C:N,{3,5,6,4,8},0)</f>
        <v>العمر پلاسٹک گوجرانوالہ</v>
      </c>
      <c r="D83" s="28" t="str">
        <v>06X07</v>
      </c>
      <c r="E83" s="28">
        <v>5</v>
      </c>
      <c r="F83" s="28" t="str">
        <v>PP</v>
      </c>
      <c r="G83" s="28">
        <v>150</v>
      </c>
      <c r="H83" s="29">
        <f>SUMIFS('PP SIDE SEAL '!L:L,'PP SIDE SEAL '!C:C,B83)</f>
        <v>153</v>
      </c>
      <c r="I83" s="30">
        <v>6</v>
      </c>
      <c r="J83" s="30">
        <f t="shared" si="4"/>
        <v>150</v>
      </c>
      <c r="K83" s="42">
        <f t="shared" si="3"/>
        <v>3</v>
      </c>
    </row>
    <row r="84" spans="1:11" x14ac:dyDescent="0.2">
      <c r="A84" s="33">
        <v>45932</v>
      </c>
      <c r="B84" s="32" t="s">
        <v>2708</v>
      </c>
      <c r="C84" s="28" t="str" cm="1">
        <f t="array" ref="C84:G84">VLOOKUP(B84,'PP SIDE SEAL '!C:N,{3,5,6,4,8},0)</f>
        <v>ایم دین پنڈی</v>
      </c>
      <c r="D84" s="28" t="str">
        <v>05X06</v>
      </c>
      <c r="E84" s="28">
        <v>14</v>
      </c>
      <c r="F84" s="28" t="str">
        <v>PP</v>
      </c>
      <c r="G84" s="28">
        <v>250</v>
      </c>
      <c r="H84" s="29">
        <f>SUMIFS('PP SIDE SEAL '!L:L,'PP SIDE SEAL '!C:C,B84)</f>
        <v>316.5</v>
      </c>
      <c r="I84" s="30">
        <f>4+7</f>
        <v>11</v>
      </c>
      <c r="J84" s="30">
        <f>120+196.5</f>
        <v>316.5</v>
      </c>
      <c r="K84" s="42">
        <f t="shared" si="3"/>
        <v>0</v>
      </c>
    </row>
    <row r="85" spans="1:11" x14ac:dyDescent="0.2">
      <c r="A85" s="33">
        <v>45932</v>
      </c>
      <c r="B85" s="32" t="s">
        <v>2685</v>
      </c>
      <c r="C85" s="28" t="str" cm="1">
        <f t="array" ref="C85:G85">VLOOKUP(B85,'PP SIDE SEAL '!C:N,{3,5,6,4,8},0)</f>
        <v>ایم دین پنڈی</v>
      </c>
      <c r="D85" s="28" t="str">
        <v>06X12</v>
      </c>
      <c r="E85" s="28">
        <v>14</v>
      </c>
      <c r="F85" s="28" t="str">
        <v>PP</v>
      </c>
      <c r="G85" s="28">
        <v>250</v>
      </c>
      <c r="H85" s="29">
        <f>SUMIFS('PP SIDE SEAL '!L:L,'PP SIDE SEAL '!C:C,B85)</f>
        <v>90</v>
      </c>
      <c r="I85" s="30">
        <v>3</v>
      </c>
      <c r="J85" s="30">
        <v>90</v>
      </c>
      <c r="K85" s="42">
        <f t="shared" si="3"/>
        <v>0</v>
      </c>
    </row>
    <row r="86" spans="1:11" x14ac:dyDescent="0.2">
      <c r="A86" s="33">
        <v>45932</v>
      </c>
      <c r="B86" s="32" t="s">
        <v>2712</v>
      </c>
      <c r="C86" s="28" t="str" cm="1">
        <f t="array" ref="C86:G86">VLOOKUP(B86,'PP SIDE SEAL '!C:N,{3,5,6,4,8},0)</f>
        <v>قیصر پلاسٹک وزیر اباد</v>
      </c>
      <c r="D86" s="28" t="str">
        <v>05X14</v>
      </c>
      <c r="E86" s="28">
        <v>5</v>
      </c>
      <c r="F86" s="28" t="str">
        <v>PP</v>
      </c>
      <c r="G86" s="28">
        <v>100</v>
      </c>
      <c r="H86" s="29">
        <f>SUMIFS('PP SIDE SEAL '!L:L,'PP SIDE SEAL '!C:C,B86)</f>
        <v>100</v>
      </c>
      <c r="I86" s="30">
        <v>4</v>
      </c>
      <c r="J86" s="30">
        <f t="shared" si="4"/>
        <v>100</v>
      </c>
      <c r="K86" s="42">
        <f t="shared" si="3"/>
        <v>0</v>
      </c>
    </row>
    <row r="87" spans="1:11" x14ac:dyDescent="0.2">
      <c r="A87" s="33">
        <v>45932</v>
      </c>
      <c r="B87" s="32" t="s">
        <v>2709</v>
      </c>
      <c r="C87" s="28" t="str" cm="1">
        <f t="array" ref="C87:G87">VLOOKUP(B87,'PP SIDE SEAL '!C:N,{3,5,6,4,8},0)</f>
        <v>قیصر پلاسٹک وزیر اباد</v>
      </c>
      <c r="D87" s="28" t="str">
        <v>04.50X19</v>
      </c>
      <c r="E87" s="28">
        <v>5</v>
      </c>
      <c r="F87" s="28" t="str">
        <v>PP</v>
      </c>
      <c r="G87" s="28">
        <v>100</v>
      </c>
      <c r="H87" s="29">
        <f>SUMIFS('PP SIDE SEAL '!L:L,'PP SIDE SEAL '!C:C,B87)</f>
        <v>97</v>
      </c>
      <c r="I87" s="30">
        <v>4</v>
      </c>
      <c r="J87" s="30">
        <v>97</v>
      </c>
      <c r="K87" s="42">
        <f t="shared" si="3"/>
        <v>0</v>
      </c>
    </row>
    <row r="88" spans="1:11" x14ac:dyDescent="0.2">
      <c r="A88" s="33">
        <v>45932</v>
      </c>
      <c r="B88" s="32" t="s">
        <v>2594</v>
      </c>
      <c r="C88" s="28" t="str" cm="1">
        <f t="array" ref="C88:G88">VLOOKUP(B88,'PP SIDE SEAL '!C:N,{3,5,6,4,8},0)</f>
        <v>ہیڈ افس لاہور</v>
      </c>
      <c r="D88" s="28" t="str">
        <v>11X14+02</v>
      </c>
      <c r="E88" s="28">
        <v>7</v>
      </c>
      <c r="F88" s="28" t="str">
        <v>PP</v>
      </c>
      <c r="G88" s="28">
        <v>200</v>
      </c>
      <c r="H88" s="29">
        <f>SUMIFS('PP SIDE SEAL '!L:L,'PP SIDE SEAL '!C:C,B88)</f>
        <v>207.2</v>
      </c>
      <c r="I88" s="30">
        <v>8</v>
      </c>
      <c r="J88" s="30">
        <v>207.2</v>
      </c>
      <c r="K88" s="42">
        <f t="shared" si="3"/>
        <v>0</v>
      </c>
    </row>
    <row r="89" spans="1:11" x14ac:dyDescent="0.2">
      <c r="A89" s="33">
        <v>45932</v>
      </c>
      <c r="B89" s="32" t="s">
        <v>2599</v>
      </c>
      <c r="C89" s="28" t="str" cm="1">
        <f t="array" ref="C89:G89">VLOOKUP(B89,'PP SIDE SEAL '!C:N,{3,5,6,4,8},0)</f>
        <v>ہیڈ افس لاہور</v>
      </c>
      <c r="D89" s="28" t="str">
        <v>12X18+02</v>
      </c>
      <c r="E89" s="28">
        <v>7</v>
      </c>
      <c r="F89" s="28" t="str">
        <v>PP</v>
      </c>
      <c r="G89" s="28">
        <v>200</v>
      </c>
      <c r="H89" s="29">
        <f>SUMIFS('PP SIDE SEAL '!L:L,'PP SIDE SEAL '!C:C,B89)</f>
        <v>227.5</v>
      </c>
      <c r="I89" s="30">
        <v>9</v>
      </c>
      <c r="J89" s="30">
        <v>227.5</v>
      </c>
      <c r="K89" s="42">
        <f t="shared" si="3"/>
        <v>0</v>
      </c>
    </row>
    <row r="90" spans="1:11" x14ac:dyDescent="0.2">
      <c r="A90" s="33">
        <v>45933</v>
      </c>
      <c r="B90" s="32" t="s">
        <v>7421</v>
      </c>
      <c r="C90" s="28" t="str" cm="1">
        <f t="array" ref="C90:G90">VLOOKUP(B90,'PP SIDE SEAL '!C:N,{3,5,6,4,8},0)</f>
        <v>اسلم پلاسٹک ملتان</v>
      </c>
      <c r="D90" s="28" t="str">
        <v>10X11+02</v>
      </c>
      <c r="E90" s="28">
        <v>7</v>
      </c>
      <c r="F90" s="28" t="str">
        <v>PP</v>
      </c>
      <c r="G90" s="28">
        <v>100</v>
      </c>
      <c r="H90" s="29">
        <f>SUMIFS('PP SIDE SEAL '!L:L,'PP SIDE SEAL '!C:C,B90)</f>
        <v>101</v>
      </c>
      <c r="I90" s="30">
        <v>4</v>
      </c>
      <c r="J90" s="30">
        <v>101</v>
      </c>
      <c r="K90" s="42">
        <f t="shared" si="3"/>
        <v>0</v>
      </c>
    </row>
    <row r="91" spans="1:11" x14ac:dyDescent="0.2">
      <c r="A91" s="33">
        <v>45933</v>
      </c>
      <c r="B91" s="32" t="s">
        <v>2635</v>
      </c>
      <c r="C91" s="28" t="str" cm="1">
        <f t="array" ref="C91:G91">VLOOKUP(B91,'PP SIDE SEAL '!C:N,{3,5,6,4,8},0)</f>
        <v>ریفلیکٹ پیک لاہور</v>
      </c>
      <c r="D91" s="28" t="str">
        <v>14X17</v>
      </c>
      <c r="E91" s="28" t="str">
        <v>5.5-6</v>
      </c>
      <c r="F91" s="28" t="str">
        <v>PP</v>
      </c>
      <c r="G91" s="28">
        <v>8000</v>
      </c>
      <c r="H91" s="29">
        <f>SUMIFS('PP SIDE SEAL '!L:L,'PP SIDE SEAL '!C:C,B91)</f>
        <v>3807.35</v>
      </c>
      <c r="I91" s="30">
        <f>9+2+26+6+3+13+14+13+14+8+23+13+8</f>
        <v>152</v>
      </c>
      <c r="J91" s="30">
        <f>232.35+50+650+150+75+325+350+325+350+200+575+325+200</f>
        <v>3807.35</v>
      </c>
      <c r="K91" s="42">
        <f t="shared" si="3"/>
        <v>0</v>
      </c>
    </row>
    <row r="92" spans="1:11" x14ac:dyDescent="0.2">
      <c r="A92" s="33">
        <v>45933</v>
      </c>
      <c r="B92" s="32" t="s">
        <v>7425</v>
      </c>
      <c r="C92" s="28" t="str" cm="1">
        <f t="array" ref="C92:G92">VLOOKUP(B92,'PP SIDE SEAL '!C:N,{3,5,6,4,8},0)</f>
        <v>قیصر پلاسٹک وزیر اباد</v>
      </c>
      <c r="D92" s="28" t="str">
        <v>04.50X18</v>
      </c>
      <c r="E92" s="28">
        <v>5</v>
      </c>
      <c r="F92" s="28" t="str">
        <v>PP</v>
      </c>
      <c r="G92" s="28">
        <v>100</v>
      </c>
      <c r="H92" s="29">
        <f>SUMIFS('PP SIDE SEAL '!L:L,'PP SIDE SEAL '!C:C,B92)</f>
        <v>100</v>
      </c>
      <c r="I92" s="30">
        <v>4</v>
      </c>
      <c r="J92" s="30">
        <f t="shared" si="4"/>
        <v>100</v>
      </c>
      <c r="K92" s="42">
        <f t="shared" si="3"/>
        <v>0</v>
      </c>
    </row>
    <row r="93" spans="1:11" x14ac:dyDescent="0.2">
      <c r="A93" s="33">
        <v>45933</v>
      </c>
      <c r="B93" s="32" t="s">
        <v>7423</v>
      </c>
      <c r="C93" s="28" t="str" cm="1">
        <f t="array" ref="C93:G93">VLOOKUP(B93,'PP SIDE SEAL '!C:N,{3,5,6,4,8},0)</f>
        <v>قیصر پلاسٹک وزیر اباد</v>
      </c>
      <c r="D93" s="28" t="str">
        <v>05X18</v>
      </c>
      <c r="E93" s="28">
        <v>5</v>
      </c>
      <c r="F93" s="28" t="str">
        <v>PP</v>
      </c>
      <c r="G93" s="28">
        <v>50</v>
      </c>
      <c r="H93" s="29">
        <f>SUMIFS('PP SIDE SEAL '!L:L,'PP SIDE SEAL '!C:C,B93)</f>
        <v>50</v>
      </c>
      <c r="I93" s="30">
        <v>2</v>
      </c>
      <c r="J93" s="30">
        <f t="shared" si="4"/>
        <v>50</v>
      </c>
      <c r="K93" s="42">
        <f t="shared" si="3"/>
        <v>0</v>
      </c>
    </row>
    <row r="94" spans="1:11" x14ac:dyDescent="0.2">
      <c r="A94" s="33">
        <v>45933</v>
      </c>
      <c r="B94" s="32" t="s">
        <v>7422</v>
      </c>
      <c r="C94" s="28" t="str" cm="1">
        <f t="array" ref="C94:G94">VLOOKUP(B94,'PP SIDE SEAL '!C:N,{3,5,6,4,8},0)</f>
        <v>وہاڑی پلاسٹک وہاڑی</v>
      </c>
      <c r="D94" s="28" t="str">
        <v>08X18</v>
      </c>
      <c r="E94" s="28">
        <v>5</v>
      </c>
      <c r="F94" s="28" t="str">
        <v>PP</v>
      </c>
      <c r="G94" s="28">
        <v>75</v>
      </c>
      <c r="H94" s="29">
        <f>SUMIFS('PP SIDE SEAL '!L:L,'PP SIDE SEAL '!C:C,B94)</f>
        <v>75</v>
      </c>
      <c r="I94" s="30">
        <v>3</v>
      </c>
      <c r="J94" s="30">
        <f t="shared" si="4"/>
        <v>75</v>
      </c>
      <c r="K94" s="42">
        <f t="shared" si="3"/>
        <v>0</v>
      </c>
    </row>
    <row r="95" spans="1:11" x14ac:dyDescent="0.2">
      <c r="A95" s="33">
        <v>45936</v>
      </c>
      <c r="B95" s="32" t="s">
        <v>7426</v>
      </c>
      <c r="C95" s="28" t="str" cm="1">
        <f t="array" ref="C95:G95">VLOOKUP(B95,'PP SIDE SEAL '!C:N,{3,5,6,4,8},0)</f>
        <v>العمر پلاسٹک گوجرانوالہ</v>
      </c>
      <c r="D95" s="28" t="str">
        <v>06X08</v>
      </c>
      <c r="E95" s="28">
        <v>5</v>
      </c>
      <c r="F95" s="28" t="str">
        <v>PP</v>
      </c>
      <c r="G95" s="28">
        <v>150</v>
      </c>
      <c r="H95" s="29">
        <f>SUMIFS('PP SIDE SEAL '!L:L,'PP SIDE SEAL '!C:C,B95)</f>
        <v>163.69999999999999</v>
      </c>
      <c r="I95" s="30">
        <v>7</v>
      </c>
      <c r="J95" s="30">
        <f>125+38.7</f>
        <v>163.69999999999999</v>
      </c>
      <c r="K95" s="42">
        <f t="shared" si="3"/>
        <v>0</v>
      </c>
    </row>
    <row r="96" spans="1:11" x14ac:dyDescent="0.2">
      <c r="A96" s="33">
        <v>45936</v>
      </c>
      <c r="B96" s="32" t="s">
        <v>2705</v>
      </c>
      <c r="C96" s="28" t="str" cm="1">
        <f t="array" ref="C96:G96">VLOOKUP(B96,'PP SIDE SEAL '!C:N,{3,5,6,4,8},0)</f>
        <v>لیاقت -لنڈا بازار</v>
      </c>
      <c r="D96" s="28" t="str">
        <v>11X12+02</v>
      </c>
      <c r="E96" s="28">
        <v>7</v>
      </c>
      <c r="F96" s="28" t="str">
        <v>PP</v>
      </c>
      <c r="G96" s="28">
        <v>50</v>
      </c>
      <c r="H96" s="29">
        <f>SUMIFS('PP SIDE SEAL '!L:L,'PP SIDE SEAL '!C:C,B96)</f>
        <v>55.2</v>
      </c>
      <c r="I96" s="30">
        <v>2</v>
      </c>
      <c r="J96" s="30">
        <v>55.2</v>
      </c>
      <c r="K96" s="42">
        <f t="shared" si="3"/>
        <v>0</v>
      </c>
    </row>
    <row r="97" spans="1:11" x14ac:dyDescent="0.2">
      <c r="A97" s="33">
        <v>45939</v>
      </c>
      <c r="B97" s="32" t="s">
        <v>7432</v>
      </c>
      <c r="C97" s="28" t="str" cm="1">
        <f t="array" ref="C97:G97">VLOOKUP(B97,'PP SIDE SEAL '!C:N,{3,5,6,4,8},0)</f>
        <v>ایم بلال وحدت روڈ</v>
      </c>
      <c r="D97" s="28" t="str">
        <v>10X16+02</v>
      </c>
      <c r="E97" s="28" t="str">
        <v>8.5-9</v>
      </c>
      <c r="F97" s="28" t="str">
        <v>PP</v>
      </c>
      <c r="G97" s="28">
        <v>325</v>
      </c>
      <c r="H97" s="29">
        <f>SUMIFS('PP SIDE SEAL '!L:L,'PP SIDE SEAL '!C:C,B97)</f>
        <v>325</v>
      </c>
      <c r="I97" s="30">
        <f>5+8</f>
        <v>13</v>
      </c>
      <c r="J97" s="30">
        <f t="shared" si="4"/>
        <v>325</v>
      </c>
      <c r="K97" s="42">
        <f t="shared" si="3"/>
        <v>0</v>
      </c>
    </row>
    <row r="98" spans="1:11" x14ac:dyDescent="0.2">
      <c r="A98" s="33">
        <v>45941</v>
      </c>
      <c r="B98" s="32" t="s">
        <v>7715</v>
      </c>
      <c r="C98" s="28" t="str" cm="1">
        <f t="array" ref="C98:G98">VLOOKUP(B98,'PP SIDE SEAL '!C:N,{3,5,6,4,8},0)</f>
        <v>ہیڈافس لاہور</v>
      </c>
      <c r="D98" s="28" t="str">
        <v>14X18+02</v>
      </c>
      <c r="E98" s="28">
        <v>7</v>
      </c>
      <c r="F98" s="28" t="str">
        <v>PP</v>
      </c>
      <c r="G98" s="28">
        <v>250</v>
      </c>
      <c r="H98" s="29">
        <f>SUMIFS('PP SIDE SEAL '!L:L,'PP SIDE SEAL '!C:C,B98)</f>
        <v>296</v>
      </c>
      <c r="I98" s="30">
        <v>10</v>
      </c>
      <c r="J98" s="30">
        <f t="shared" si="4"/>
        <v>250</v>
      </c>
      <c r="K98" s="42">
        <f t="shared" si="3"/>
        <v>46</v>
      </c>
    </row>
    <row r="99" spans="1:11" x14ac:dyDescent="0.2">
      <c r="A99" s="33">
        <v>45941</v>
      </c>
      <c r="B99" s="32" t="s">
        <v>7713</v>
      </c>
      <c r="C99" s="28" t="str" cm="1">
        <f t="array" ref="C99:G99">VLOOKUP(B99,'PP SIDE SEAL '!C:N,{3,5,6,4,8},0)</f>
        <v>ہیڈافس لاہور</v>
      </c>
      <c r="D99" s="28" t="str">
        <v>12X18+02</v>
      </c>
      <c r="E99" s="28">
        <v>7</v>
      </c>
      <c r="F99" s="28" t="str">
        <v>PP</v>
      </c>
      <c r="G99" s="28">
        <v>250</v>
      </c>
      <c r="H99" s="29">
        <f>SUMIFS('PP SIDE SEAL '!L:L,'PP SIDE SEAL '!C:C,B99)</f>
        <v>150</v>
      </c>
      <c r="I99" s="30">
        <v>6</v>
      </c>
      <c r="J99" s="30">
        <f t="shared" si="4"/>
        <v>150</v>
      </c>
      <c r="K99" s="42">
        <f t="shared" si="3"/>
        <v>0</v>
      </c>
    </row>
    <row r="100" spans="1:11" x14ac:dyDescent="0.2">
      <c r="A100" s="33">
        <v>45941</v>
      </c>
      <c r="B100" s="32" t="s">
        <v>7712</v>
      </c>
      <c r="C100" s="28" t="str" cm="1">
        <f t="array" ref="C100:G100">VLOOKUP(B100,'PP SIDE SEAL '!C:N,{3,5,6,4,8},0)</f>
        <v>ہیڈافس لاہور</v>
      </c>
      <c r="D100" s="28" t="str">
        <v>09X10+02</v>
      </c>
      <c r="E100" s="28">
        <v>7</v>
      </c>
      <c r="F100" s="28" t="str">
        <v>PP</v>
      </c>
      <c r="G100" s="28">
        <v>125</v>
      </c>
      <c r="H100" s="29">
        <f>SUMIFS('PP SIDE SEAL '!L:L,'PP SIDE SEAL '!C:C,B100)</f>
        <v>100</v>
      </c>
      <c r="I100" s="30">
        <v>4</v>
      </c>
      <c r="J100" s="30">
        <f t="shared" si="4"/>
        <v>100</v>
      </c>
      <c r="K100" s="42">
        <f t="shared" si="3"/>
        <v>0</v>
      </c>
    </row>
    <row r="101" spans="1:11" x14ac:dyDescent="0.2">
      <c r="A101" s="33">
        <v>45941</v>
      </c>
      <c r="B101" s="32" t="s">
        <v>7710</v>
      </c>
      <c r="C101" s="28" t="str" cm="1">
        <f t="array" ref="C101:G101">VLOOKUP(B101,'PP SIDE SEAL '!C:N,{3,5,6,4,8},0)</f>
        <v>ہیڈافس لاہور</v>
      </c>
      <c r="D101" s="28" t="str">
        <v>11X14+02</v>
      </c>
      <c r="E101" s="28">
        <v>7</v>
      </c>
      <c r="F101" s="28" t="str">
        <v>PP</v>
      </c>
      <c r="G101" s="28">
        <v>175</v>
      </c>
      <c r="H101" s="29">
        <f>SUMIFS('PP SIDE SEAL '!L:L,'PP SIDE SEAL '!C:C,B101)</f>
        <v>75</v>
      </c>
      <c r="I101" s="30">
        <v>3</v>
      </c>
      <c r="J101" s="30">
        <f t="shared" si="4"/>
        <v>75</v>
      </c>
      <c r="K101" s="42">
        <f t="shared" si="3"/>
        <v>0</v>
      </c>
    </row>
    <row r="102" spans="1:11" x14ac:dyDescent="0.2">
      <c r="A102" s="33">
        <v>45941</v>
      </c>
      <c r="B102" s="32" t="s">
        <v>7709</v>
      </c>
      <c r="C102" s="28" t="str" cm="1">
        <f t="array" ref="C102:G102">VLOOKUP(B102,'PP SIDE SEAL '!C:N,{3,5,6,4,8},0)</f>
        <v>ہیڈافس لاہور</v>
      </c>
      <c r="D102" s="28" t="str">
        <v>10X14+02</v>
      </c>
      <c r="E102" s="28">
        <v>7</v>
      </c>
      <c r="F102" s="28" t="str">
        <v>PP</v>
      </c>
      <c r="G102" s="28">
        <v>250</v>
      </c>
      <c r="H102" s="29">
        <f>SUMIFS('PP SIDE SEAL '!L:L,'PP SIDE SEAL '!C:C,B102)</f>
        <v>250</v>
      </c>
      <c r="I102" s="30">
        <v>10</v>
      </c>
      <c r="J102" s="30">
        <f t="shared" si="4"/>
        <v>250</v>
      </c>
      <c r="K102" s="42">
        <f t="shared" si="3"/>
        <v>0</v>
      </c>
    </row>
    <row r="103" spans="1:11" x14ac:dyDescent="0.2">
      <c r="A103" s="33">
        <v>45941</v>
      </c>
      <c r="B103" s="32" t="s">
        <v>7597</v>
      </c>
      <c r="C103" s="28" t="str" cm="1">
        <f t="array" ref="C103:G103">VLOOKUP(B103,'PP SIDE SEAL '!C:N,{3,5,6,4,8},0)</f>
        <v>ہیڈافس لاہور</v>
      </c>
      <c r="D103" s="28" t="str">
        <v>12X14+02</v>
      </c>
      <c r="E103" s="28">
        <v>7</v>
      </c>
      <c r="F103" s="28" t="str">
        <v>PP</v>
      </c>
      <c r="G103" s="28">
        <v>375</v>
      </c>
      <c r="H103" s="29">
        <f>SUMIFS('PP SIDE SEAL '!L:L,'PP SIDE SEAL '!C:C,B103)</f>
        <v>375</v>
      </c>
      <c r="I103" s="30">
        <v>15</v>
      </c>
      <c r="J103" s="30">
        <f t="shared" si="4"/>
        <v>375</v>
      </c>
      <c r="K103" s="42">
        <f t="shared" si="3"/>
        <v>0</v>
      </c>
    </row>
    <row r="104" spans="1:11" x14ac:dyDescent="0.2">
      <c r="A104" s="33">
        <v>45941</v>
      </c>
      <c r="B104" s="32" t="s">
        <v>7711</v>
      </c>
      <c r="C104" s="28" t="str" cm="1">
        <f t="array" ref="C104:G104">VLOOKUP(B104,'PP SIDE SEAL '!C:N,{3,5,6,4,8},0)</f>
        <v>ہیڈافس لاہور</v>
      </c>
      <c r="D104" s="28" t="str">
        <v>10X22</v>
      </c>
      <c r="E104" s="28">
        <v>4</v>
      </c>
      <c r="F104" s="28" t="str">
        <v>PP</v>
      </c>
      <c r="G104" s="28">
        <v>50</v>
      </c>
      <c r="H104" s="29">
        <f>SUMIFS('PP SIDE SEAL '!L:L,'PP SIDE SEAL '!C:C,B104)</f>
        <v>51.7</v>
      </c>
      <c r="I104" s="30">
        <v>2</v>
      </c>
      <c r="J104" s="30">
        <v>51.7</v>
      </c>
      <c r="K104" s="42">
        <f t="shared" si="3"/>
        <v>0</v>
      </c>
    </row>
    <row r="105" spans="1:11" x14ac:dyDescent="0.2">
      <c r="A105" s="33">
        <v>45941</v>
      </c>
      <c r="B105" s="32" t="s">
        <v>7599</v>
      </c>
      <c r="C105" s="28" t="str" cm="1">
        <f t="array" ref="C105:G105">VLOOKUP(B105,'PP SIDE SEAL '!C:N,{3,5,6,4,8},0)</f>
        <v>ہیڈافس لاہور</v>
      </c>
      <c r="D105" s="28" t="str">
        <v>07X12</v>
      </c>
      <c r="E105" s="28">
        <v>5</v>
      </c>
      <c r="F105" s="28" t="str">
        <v>PP</v>
      </c>
      <c r="G105" s="28">
        <v>375</v>
      </c>
      <c r="H105" s="29">
        <f>SUMIFS('PP SIDE SEAL '!L:L,'PP SIDE SEAL '!C:C,B105)</f>
        <v>376.4</v>
      </c>
      <c r="I105" s="30">
        <f>3+7+5</f>
        <v>15</v>
      </c>
      <c r="J105" s="30">
        <f>75+175+126.4</f>
        <v>376.4</v>
      </c>
      <c r="K105" s="42">
        <f t="shared" si="3"/>
        <v>0</v>
      </c>
    </row>
    <row r="106" spans="1:11" x14ac:dyDescent="0.2">
      <c r="A106" s="33">
        <v>45944</v>
      </c>
      <c r="B106" s="32" t="s">
        <v>7735</v>
      </c>
      <c r="C106" s="28" t="str" cm="1">
        <f t="array" ref="C106:G106">VLOOKUP(B106,'PP SIDE SEAL '!C:N,{3,5,6,4,8},0)</f>
        <v>ہیڈافس لاہور</v>
      </c>
      <c r="D106" s="28" t="str">
        <v>10X12+02</v>
      </c>
      <c r="E106" s="28">
        <v>7</v>
      </c>
      <c r="F106" s="28" t="str">
        <v>PP</v>
      </c>
      <c r="G106" s="28">
        <v>250</v>
      </c>
      <c r="H106" s="29">
        <f>SUMIFS('PP SIDE SEAL '!L:L,'PP SIDE SEAL '!C:C,B106)</f>
        <v>260</v>
      </c>
      <c r="I106" s="30">
        <f>4+3+4</f>
        <v>11</v>
      </c>
      <c r="J106" s="30">
        <f>85+75+100</f>
        <v>260</v>
      </c>
      <c r="K106" s="42">
        <f t="shared" si="3"/>
        <v>0</v>
      </c>
    </row>
    <row r="107" spans="1:11" x14ac:dyDescent="0.2">
      <c r="A107" s="33">
        <v>45944</v>
      </c>
      <c r="B107" s="32" t="s">
        <v>7885</v>
      </c>
      <c r="C107" s="28" t="str" cm="1">
        <f t="array" ref="C107:G107">VLOOKUP(B107,'PP SIDE SEAL '!C:N,{3,5,6,4,8},0)</f>
        <v>طارق سوپ چکوال</v>
      </c>
      <c r="D107" s="28" t="str">
        <v>14X20+02</v>
      </c>
      <c r="E107" s="28">
        <v>7</v>
      </c>
      <c r="F107" s="28" t="str">
        <v>PP</v>
      </c>
      <c r="G107" s="28">
        <v>25</v>
      </c>
      <c r="H107" s="29">
        <f>SUMIFS('PP SIDE SEAL '!L:L,'PP SIDE SEAL '!C:C,B107)</f>
        <v>25</v>
      </c>
      <c r="I107" s="30">
        <v>1</v>
      </c>
      <c r="J107" s="30">
        <f t="shared" si="4"/>
        <v>25</v>
      </c>
      <c r="K107" s="42">
        <f t="shared" si="3"/>
        <v>0</v>
      </c>
    </row>
    <row r="108" spans="1:11" x14ac:dyDescent="0.2">
      <c r="A108" s="33">
        <v>45944</v>
      </c>
      <c r="B108" s="32" t="s">
        <v>7887</v>
      </c>
      <c r="C108" s="28" t="str" cm="1">
        <f t="array" ref="C108:G108">VLOOKUP(B108,'PP SIDE SEAL '!C:N,{3,5,6,4,8},0)</f>
        <v>ہیڈافس لاہور</v>
      </c>
      <c r="D108" s="28" t="str">
        <v>13X15+02</v>
      </c>
      <c r="E108" s="28">
        <v>7</v>
      </c>
      <c r="F108" s="28" t="str">
        <v>PP</v>
      </c>
      <c r="G108" s="28">
        <v>250</v>
      </c>
      <c r="H108" s="29">
        <f>SUMIFS('PP SIDE SEAL '!L:L,'PP SIDE SEAL '!C:C,B108)</f>
        <v>259</v>
      </c>
      <c r="I108" s="30">
        <f>8+3</f>
        <v>11</v>
      </c>
      <c r="J108" s="30">
        <f>200+59</f>
        <v>259</v>
      </c>
      <c r="K108" s="42">
        <f t="shared" si="3"/>
        <v>0</v>
      </c>
    </row>
    <row r="109" spans="1:11" x14ac:dyDescent="0.2">
      <c r="A109" s="33"/>
      <c r="B109" s="32"/>
      <c r="C109" s="28" t="e" cm="1">
        <f t="array" ref="C109">VLOOKUP(B109,'PP SIDE SEAL '!C:N,{3,5,6,4,8},0)</f>
        <v>#N/A</v>
      </c>
      <c r="D109" s="28"/>
      <c r="E109" s="28"/>
      <c r="F109" s="28"/>
      <c r="G109" s="28"/>
      <c r="H109" s="29">
        <f>SUMIFS('PP SIDE SEAL '!L:L,'PP SIDE SEAL '!C:C,B109)</f>
        <v>0</v>
      </c>
      <c r="I109" s="30"/>
      <c r="J109" s="30">
        <f t="shared" si="4"/>
        <v>0</v>
      </c>
      <c r="K109" s="42">
        <f t="shared" si="3"/>
        <v>0</v>
      </c>
    </row>
    <row r="110" spans="1:11" x14ac:dyDescent="0.2">
      <c r="A110" s="33"/>
      <c r="B110" s="32"/>
      <c r="C110" s="28" t="e" cm="1">
        <f t="array" ref="C110">VLOOKUP(B110,'PP SIDE SEAL '!C:N,{3,5,6,4,8},0)</f>
        <v>#N/A</v>
      </c>
      <c r="D110" s="28"/>
      <c r="E110" s="28"/>
      <c r="F110" s="28"/>
      <c r="G110" s="28"/>
      <c r="H110" s="29">
        <f>SUMIFS('PP SIDE SEAL '!L:L,'PP SIDE SEAL '!C:C,B110)</f>
        <v>0</v>
      </c>
      <c r="I110" s="30"/>
      <c r="J110" s="30">
        <f t="shared" si="4"/>
        <v>0</v>
      </c>
      <c r="K110" s="42">
        <f t="shared" si="3"/>
        <v>0</v>
      </c>
    </row>
    <row r="111" spans="1:11" x14ac:dyDescent="0.2">
      <c r="A111" s="33"/>
      <c r="B111" s="32"/>
      <c r="C111" s="28" t="e" cm="1">
        <f t="array" ref="C111">VLOOKUP(B111,'PP SIDE SEAL '!C:N,{3,5,6,4,8},0)</f>
        <v>#N/A</v>
      </c>
      <c r="D111" s="28"/>
      <c r="E111" s="28"/>
      <c r="F111" s="28"/>
      <c r="G111" s="28"/>
      <c r="H111" s="29">
        <f>SUMIFS('PP SIDE SEAL '!L:L,'PP SIDE SEAL '!C:C,B111)</f>
        <v>0</v>
      </c>
      <c r="I111" s="30"/>
      <c r="J111" s="30">
        <f t="shared" si="4"/>
        <v>0</v>
      </c>
      <c r="K111" s="42">
        <f t="shared" si="3"/>
        <v>0</v>
      </c>
    </row>
    <row r="112" spans="1:11" x14ac:dyDescent="0.2">
      <c r="A112" s="33"/>
      <c r="B112" s="32"/>
      <c r="C112" s="28" t="e" cm="1">
        <f t="array" ref="C112">VLOOKUP(B112,'PP SIDE SEAL '!C:N,{3,5,6,4,8},0)</f>
        <v>#N/A</v>
      </c>
      <c r="D112" s="28"/>
      <c r="E112" s="28"/>
      <c r="F112" s="28"/>
      <c r="G112" s="28"/>
      <c r="H112" s="29">
        <f>SUMIFS('PP SIDE SEAL '!L:L,'PP SIDE SEAL '!C:C,B112)</f>
        <v>0</v>
      </c>
      <c r="I112" s="30"/>
      <c r="J112" s="30">
        <f t="shared" si="4"/>
        <v>0</v>
      </c>
      <c r="K112" s="42">
        <f t="shared" si="3"/>
        <v>0</v>
      </c>
    </row>
    <row r="113" spans="1:11" x14ac:dyDescent="0.2">
      <c r="A113" s="33"/>
      <c r="B113" s="32"/>
      <c r="C113" s="28" t="e" cm="1">
        <f t="array" ref="C113">VLOOKUP(B113,'PP SIDE SEAL '!C:N,{3,5,6,4,8},0)</f>
        <v>#N/A</v>
      </c>
      <c r="D113" s="28"/>
      <c r="E113" s="28"/>
      <c r="F113" s="28"/>
      <c r="G113" s="28"/>
      <c r="H113" s="29">
        <f>SUMIFS('PP SIDE SEAL '!L:L,'PP SIDE SEAL '!C:C,B113)</f>
        <v>0</v>
      </c>
      <c r="I113" s="30"/>
      <c r="J113" s="30">
        <f t="shared" si="4"/>
        <v>0</v>
      </c>
      <c r="K113" s="42">
        <f t="shared" si="3"/>
        <v>0</v>
      </c>
    </row>
  </sheetData>
  <autoFilter ref="A1:K1" xr:uid="{CDF7B343-BCA0-4B6A-8DD0-FA9BD91110E6}"/>
  <phoneticPr fontId="5" type="noConversion"/>
  <conditionalFormatting sqref="B1">
    <cfRule type="duplicateValues" dxfId="29" priority="23"/>
  </conditionalFormatting>
  <conditionalFormatting sqref="B2:B21 B23:B54">
    <cfRule type="duplicateValues" dxfId="28" priority="16"/>
  </conditionalFormatting>
  <conditionalFormatting sqref="B2:B54">
    <cfRule type="duplicateValues" dxfId="27" priority="14"/>
  </conditionalFormatting>
  <conditionalFormatting sqref="B55:B57 B59:B81 B83:B89 B91:B94 B96 B98:B1048576">
    <cfRule type="duplicateValues" dxfId="26" priority="13"/>
  </conditionalFormatting>
  <conditionalFormatting sqref="B58">
    <cfRule type="duplicateValues" dxfId="25" priority="11"/>
  </conditionalFormatting>
  <conditionalFormatting sqref="B82">
    <cfRule type="duplicateValues" dxfId="24" priority="8"/>
  </conditionalFormatting>
  <conditionalFormatting sqref="B82">
    <cfRule type="duplicateValues" dxfId="23" priority="7"/>
  </conditionalFormatting>
  <conditionalFormatting sqref="B90">
    <cfRule type="duplicateValues" dxfId="22" priority="6"/>
  </conditionalFormatting>
  <conditionalFormatting sqref="B90">
    <cfRule type="duplicateValues" dxfId="21" priority="5"/>
  </conditionalFormatting>
  <conditionalFormatting sqref="B95">
    <cfRule type="duplicateValues" dxfId="20" priority="4"/>
  </conditionalFormatting>
  <conditionalFormatting sqref="B95">
    <cfRule type="duplicateValues" dxfId="19" priority="3"/>
  </conditionalFormatting>
  <conditionalFormatting sqref="B97">
    <cfRule type="duplicateValues" dxfId="18" priority="2"/>
  </conditionalFormatting>
  <conditionalFormatting sqref="B97">
    <cfRule type="duplicateValues" dxfId="17" priority="1"/>
  </conditionalFormatting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A668-7EC0-43FD-94B9-785FFC863D83}">
  <dimension ref="A1:N2697"/>
  <sheetViews>
    <sheetView topLeftCell="A87" workbookViewId="0">
      <selection activeCell="D115" sqref="D115"/>
    </sheetView>
  </sheetViews>
  <sheetFormatPr defaultRowHeight="12.75" x14ac:dyDescent="0.2"/>
  <cols>
    <col min="1" max="1" width="7.42578125" bestFit="1" customWidth="1"/>
    <col min="2" max="2" width="7.85546875" bestFit="1" customWidth="1"/>
    <col min="3" max="3" width="7.7109375" bestFit="1" customWidth="1"/>
    <col min="4" max="4" width="8.140625" bestFit="1" customWidth="1"/>
    <col min="5" max="5" width="20.5703125" bestFit="1" customWidth="1"/>
    <col min="6" max="6" width="11.140625" bestFit="1" customWidth="1"/>
    <col min="7" max="7" width="10.85546875" bestFit="1" customWidth="1"/>
    <col min="8" max="8" width="8.7109375" bestFit="1" customWidth="1"/>
    <col min="9" max="9" width="7.140625" bestFit="1" customWidth="1"/>
    <col min="10" max="10" width="15.140625" bestFit="1" customWidth="1"/>
    <col min="11" max="11" width="13" bestFit="1" customWidth="1"/>
    <col min="12" max="12" width="12.85546875" bestFit="1" customWidth="1"/>
    <col min="13" max="13" width="12.28515625" bestFit="1" customWidth="1"/>
    <col min="14" max="14" width="11.710937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2239</v>
      </c>
      <c r="J1" t="s">
        <v>9</v>
      </c>
      <c r="K1" t="s">
        <v>860</v>
      </c>
      <c r="L1" t="s">
        <v>16</v>
      </c>
      <c r="M1" t="s">
        <v>1373</v>
      </c>
      <c r="N1" t="s">
        <v>1374</v>
      </c>
    </row>
    <row r="2" spans="1:14" x14ac:dyDescent="0.2">
      <c r="A2" s="1" t="s">
        <v>46</v>
      </c>
      <c r="B2">
        <v>1</v>
      </c>
      <c r="C2" s="1" t="s">
        <v>1375</v>
      </c>
      <c r="D2" s="2">
        <v>45658</v>
      </c>
      <c r="E2" s="1" t="s">
        <v>641</v>
      </c>
      <c r="F2" s="1" t="s">
        <v>49</v>
      </c>
      <c r="G2" s="1" t="s">
        <v>1376</v>
      </c>
      <c r="H2">
        <v>0</v>
      </c>
      <c r="I2">
        <v>0</v>
      </c>
      <c r="J2">
        <v>10000</v>
      </c>
      <c r="K2">
        <v>12</v>
      </c>
      <c r="L2">
        <v>420</v>
      </c>
      <c r="M2">
        <v>15</v>
      </c>
    </row>
    <row r="3" spans="1:14" x14ac:dyDescent="0.2">
      <c r="A3" s="1" t="s">
        <v>46</v>
      </c>
      <c r="B3">
        <v>2</v>
      </c>
      <c r="C3" s="1" t="s">
        <v>1377</v>
      </c>
      <c r="D3" s="2">
        <v>45658</v>
      </c>
      <c r="E3" s="1" t="s">
        <v>576</v>
      </c>
      <c r="F3" s="1" t="s">
        <v>49</v>
      </c>
      <c r="G3" s="1" t="s">
        <v>1323</v>
      </c>
      <c r="H3">
        <v>5</v>
      </c>
      <c r="I3">
        <v>0</v>
      </c>
      <c r="J3" t="s">
        <v>51</v>
      </c>
      <c r="K3">
        <v>13</v>
      </c>
      <c r="L3">
        <v>325</v>
      </c>
    </row>
    <row r="4" spans="1:14" x14ac:dyDescent="0.2">
      <c r="A4" s="1" t="s">
        <v>46</v>
      </c>
      <c r="B4">
        <v>3</v>
      </c>
      <c r="C4" s="1" t="s">
        <v>1378</v>
      </c>
      <c r="D4" s="2">
        <v>45658</v>
      </c>
      <c r="E4" s="1" t="s">
        <v>576</v>
      </c>
      <c r="F4" s="1" t="s">
        <v>49</v>
      </c>
      <c r="G4" s="1" t="s">
        <v>1379</v>
      </c>
      <c r="H4">
        <v>5</v>
      </c>
      <c r="I4">
        <v>0</v>
      </c>
      <c r="J4" t="s">
        <v>51</v>
      </c>
      <c r="K4">
        <v>17</v>
      </c>
      <c r="L4">
        <v>425</v>
      </c>
    </row>
    <row r="5" spans="1:14" x14ac:dyDescent="0.2">
      <c r="A5" s="1" t="s">
        <v>46</v>
      </c>
      <c r="B5">
        <v>4</v>
      </c>
      <c r="C5" s="1" t="s">
        <v>1380</v>
      </c>
      <c r="D5" s="2">
        <v>45658</v>
      </c>
      <c r="E5" s="1" t="s">
        <v>576</v>
      </c>
      <c r="F5" s="1" t="s">
        <v>49</v>
      </c>
      <c r="G5" s="1" t="s">
        <v>908</v>
      </c>
      <c r="H5">
        <v>5</v>
      </c>
      <c r="I5">
        <v>0</v>
      </c>
      <c r="J5" t="s">
        <v>51</v>
      </c>
      <c r="K5">
        <v>4</v>
      </c>
      <c r="L5">
        <v>100</v>
      </c>
    </row>
    <row r="6" spans="1:14" x14ac:dyDescent="0.2">
      <c r="A6" s="1" t="s">
        <v>46</v>
      </c>
      <c r="B6">
        <v>5</v>
      </c>
      <c r="C6" s="1" t="s">
        <v>1381</v>
      </c>
      <c r="D6" s="2">
        <v>45658</v>
      </c>
      <c r="E6" s="1" t="s">
        <v>582</v>
      </c>
      <c r="F6" s="1" t="s">
        <v>49</v>
      </c>
      <c r="G6" s="1" t="s">
        <v>1382</v>
      </c>
      <c r="H6">
        <v>5</v>
      </c>
      <c r="I6">
        <v>0</v>
      </c>
      <c r="J6">
        <v>500</v>
      </c>
      <c r="K6">
        <v>6</v>
      </c>
      <c r="L6">
        <v>150</v>
      </c>
    </row>
    <row r="7" spans="1:14" x14ac:dyDescent="0.2">
      <c r="A7" s="1" t="s">
        <v>46</v>
      </c>
      <c r="B7">
        <v>6</v>
      </c>
      <c r="C7" s="1" t="s">
        <v>1383</v>
      </c>
      <c r="D7" s="2">
        <v>45658</v>
      </c>
      <c r="E7" s="1" t="s">
        <v>641</v>
      </c>
      <c r="F7" s="1" t="s">
        <v>49</v>
      </c>
      <c r="G7" s="1" t="s">
        <v>1384</v>
      </c>
      <c r="H7">
        <v>12</v>
      </c>
      <c r="I7">
        <v>0</v>
      </c>
      <c r="J7">
        <v>500</v>
      </c>
      <c r="K7">
        <v>12</v>
      </c>
      <c r="L7">
        <v>321</v>
      </c>
    </row>
    <row r="8" spans="1:14" x14ac:dyDescent="0.2">
      <c r="A8" s="1" t="s">
        <v>46</v>
      </c>
      <c r="B8">
        <v>2</v>
      </c>
      <c r="C8" s="1" t="s">
        <v>1375</v>
      </c>
      <c r="D8" s="2">
        <v>45659</v>
      </c>
      <c r="E8" s="1" t="s">
        <v>641</v>
      </c>
      <c r="F8" s="1" t="s">
        <v>49</v>
      </c>
      <c r="G8" s="1" t="s">
        <v>1376</v>
      </c>
      <c r="H8">
        <v>0</v>
      </c>
      <c r="I8">
        <v>0</v>
      </c>
      <c r="J8">
        <v>10000</v>
      </c>
      <c r="K8">
        <v>13</v>
      </c>
      <c r="L8">
        <v>346</v>
      </c>
      <c r="M8">
        <v>10</v>
      </c>
    </row>
    <row r="9" spans="1:14" x14ac:dyDescent="0.2">
      <c r="A9" s="1" t="s">
        <v>46</v>
      </c>
      <c r="B9">
        <v>3</v>
      </c>
      <c r="C9" s="1" t="s">
        <v>1385</v>
      </c>
      <c r="D9" s="2">
        <v>45659</v>
      </c>
      <c r="E9" s="1" t="s">
        <v>51</v>
      </c>
      <c r="F9" s="1" t="s">
        <v>51</v>
      </c>
      <c r="G9" s="1" t="s">
        <v>51</v>
      </c>
      <c r="H9" t="s">
        <v>51</v>
      </c>
      <c r="I9" t="s">
        <v>51</v>
      </c>
      <c r="J9" t="s">
        <v>51</v>
      </c>
      <c r="K9">
        <v>8</v>
      </c>
      <c r="L9">
        <v>242.1</v>
      </c>
    </row>
    <row r="10" spans="1:14" x14ac:dyDescent="0.2">
      <c r="A10" s="1" t="s">
        <v>46</v>
      </c>
      <c r="B10">
        <v>3</v>
      </c>
      <c r="C10" s="1" t="s">
        <v>1386</v>
      </c>
      <c r="D10" s="2">
        <v>45659</v>
      </c>
      <c r="E10" s="1" t="s">
        <v>582</v>
      </c>
      <c r="F10" s="1" t="s">
        <v>49</v>
      </c>
      <c r="G10" s="1" t="s">
        <v>1387</v>
      </c>
      <c r="H10">
        <v>10</v>
      </c>
      <c r="I10">
        <v>0</v>
      </c>
      <c r="J10">
        <v>125</v>
      </c>
      <c r="K10">
        <v>4</v>
      </c>
      <c r="L10">
        <v>130</v>
      </c>
    </row>
    <row r="11" spans="1:14" x14ac:dyDescent="0.2">
      <c r="A11" s="1" t="s">
        <v>46</v>
      </c>
      <c r="B11">
        <v>3</v>
      </c>
      <c r="C11" s="1" t="s">
        <v>1388</v>
      </c>
      <c r="D11" s="2">
        <v>45659</v>
      </c>
      <c r="E11" s="1" t="s">
        <v>576</v>
      </c>
      <c r="F11" s="1" t="s">
        <v>49</v>
      </c>
      <c r="G11" s="1" t="s">
        <v>936</v>
      </c>
      <c r="H11">
        <v>5</v>
      </c>
      <c r="I11">
        <v>0</v>
      </c>
      <c r="J11" t="s">
        <v>51</v>
      </c>
      <c r="K11">
        <v>1</v>
      </c>
      <c r="L11">
        <v>25</v>
      </c>
    </row>
    <row r="12" spans="1:14" x14ac:dyDescent="0.2">
      <c r="A12" s="1" t="s">
        <v>46</v>
      </c>
      <c r="B12">
        <v>4</v>
      </c>
      <c r="C12" s="1" t="s">
        <v>1377</v>
      </c>
      <c r="D12" s="2">
        <v>45659</v>
      </c>
      <c r="E12" s="1" t="s">
        <v>576</v>
      </c>
      <c r="F12" s="1" t="s">
        <v>49</v>
      </c>
      <c r="G12" s="1" t="s">
        <v>1323</v>
      </c>
      <c r="H12">
        <v>5</v>
      </c>
      <c r="I12">
        <v>0</v>
      </c>
      <c r="J12" t="s">
        <v>51</v>
      </c>
      <c r="K12">
        <v>6</v>
      </c>
      <c r="L12">
        <v>150</v>
      </c>
    </row>
    <row r="13" spans="1:14" x14ac:dyDescent="0.2">
      <c r="A13" s="1" t="s">
        <v>46</v>
      </c>
      <c r="B13">
        <v>4</v>
      </c>
      <c r="C13" s="1" t="s">
        <v>1389</v>
      </c>
      <c r="D13" s="2">
        <v>45659</v>
      </c>
      <c r="E13" s="1" t="s">
        <v>576</v>
      </c>
      <c r="F13" s="1" t="s">
        <v>49</v>
      </c>
      <c r="G13" s="1" t="s">
        <v>899</v>
      </c>
      <c r="H13">
        <v>5</v>
      </c>
      <c r="I13">
        <v>0</v>
      </c>
      <c r="J13" t="s">
        <v>51</v>
      </c>
      <c r="K13">
        <v>6</v>
      </c>
      <c r="L13">
        <v>150</v>
      </c>
    </row>
    <row r="14" spans="1:14" x14ac:dyDescent="0.2">
      <c r="A14" s="1" t="s">
        <v>46</v>
      </c>
      <c r="B14">
        <v>6</v>
      </c>
      <c r="C14" s="1" t="s">
        <v>1390</v>
      </c>
      <c r="D14" s="2">
        <v>45659</v>
      </c>
      <c r="E14" s="1" t="s">
        <v>576</v>
      </c>
      <c r="F14" s="1" t="s">
        <v>49</v>
      </c>
      <c r="G14" s="1" t="s">
        <v>1292</v>
      </c>
      <c r="H14">
        <v>5</v>
      </c>
      <c r="I14">
        <v>0</v>
      </c>
      <c r="J14" t="s">
        <v>51</v>
      </c>
      <c r="K14">
        <v>1</v>
      </c>
      <c r="L14">
        <v>25</v>
      </c>
    </row>
    <row r="15" spans="1:14" x14ac:dyDescent="0.2">
      <c r="A15" s="1" t="s">
        <v>46</v>
      </c>
      <c r="B15">
        <v>6</v>
      </c>
      <c r="C15" s="1" t="s">
        <v>1391</v>
      </c>
      <c r="D15" s="2">
        <v>45659</v>
      </c>
      <c r="E15" s="1" t="s">
        <v>905</v>
      </c>
      <c r="F15" s="1" t="s">
        <v>49</v>
      </c>
      <c r="G15" s="1" t="s">
        <v>1392</v>
      </c>
      <c r="H15">
        <v>5</v>
      </c>
      <c r="I15">
        <v>0</v>
      </c>
      <c r="J15">
        <v>100</v>
      </c>
      <c r="K15">
        <v>5</v>
      </c>
      <c r="L15">
        <v>125</v>
      </c>
    </row>
    <row r="16" spans="1:14" x14ac:dyDescent="0.2">
      <c r="A16" s="1" t="s">
        <v>46</v>
      </c>
      <c r="B16">
        <v>6</v>
      </c>
      <c r="C16" s="1" t="s">
        <v>1393</v>
      </c>
      <c r="D16" s="2">
        <v>45659</v>
      </c>
      <c r="E16" s="1" t="s">
        <v>576</v>
      </c>
      <c r="F16" s="1" t="s">
        <v>49</v>
      </c>
      <c r="G16" s="1" t="s">
        <v>1394</v>
      </c>
      <c r="H16">
        <v>5</v>
      </c>
      <c r="I16">
        <v>0</v>
      </c>
      <c r="J16" t="s">
        <v>51</v>
      </c>
      <c r="K16">
        <v>5</v>
      </c>
      <c r="L16">
        <v>125</v>
      </c>
    </row>
    <row r="17" spans="1:13" x14ac:dyDescent="0.2">
      <c r="A17" s="1" t="s">
        <v>46</v>
      </c>
      <c r="B17">
        <v>6</v>
      </c>
      <c r="C17" s="1" t="s">
        <v>1378</v>
      </c>
      <c r="D17" s="2">
        <v>45659</v>
      </c>
      <c r="E17" s="1" t="s">
        <v>576</v>
      </c>
      <c r="F17" s="1" t="s">
        <v>49</v>
      </c>
      <c r="G17" s="1" t="s">
        <v>1379</v>
      </c>
      <c r="H17">
        <v>5</v>
      </c>
      <c r="I17">
        <v>0</v>
      </c>
      <c r="J17" t="s">
        <v>51</v>
      </c>
      <c r="K17">
        <v>3</v>
      </c>
      <c r="L17">
        <v>75</v>
      </c>
    </row>
    <row r="18" spans="1:13" x14ac:dyDescent="0.2">
      <c r="A18" s="1" t="s">
        <v>46</v>
      </c>
      <c r="B18">
        <v>5</v>
      </c>
      <c r="C18" s="1" t="s">
        <v>1380</v>
      </c>
      <c r="D18" s="2">
        <v>45659</v>
      </c>
      <c r="E18" s="1" t="s">
        <v>576</v>
      </c>
      <c r="F18" s="1" t="s">
        <v>49</v>
      </c>
      <c r="G18" s="1" t="s">
        <v>908</v>
      </c>
      <c r="H18">
        <v>5</v>
      </c>
      <c r="I18">
        <v>0</v>
      </c>
      <c r="J18" t="s">
        <v>51</v>
      </c>
      <c r="K18">
        <v>7</v>
      </c>
      <c r="L18">
        <v>175</v>
      </c>
    </row>
    <row r="19" spans="1:13" x14ac:dyDescent="0.2">
      <c r="A19" s="1" t="s">
        <v>46</v>
      </c>
      <c r="B19">
        <v>5</v>
      </c>
      <c r="C19" s="1" t="s">
        <v>1381</v>
      </c>
      <c r="D19" s="2">
        <v>45659</v>
      </c>
      <c r="E19" s="1" t="s">
        <v>582</v>
      </c>
      <c r="F19" s="1" t="s">
        <v>49</v>
      </c>
      <c r="G19" s="1" t="s">
        <v>1382</v>
      </c>
      <c r="H19">
        <v>5</v>
      </c>
      <c r="I19">
        <v>0</v>
      </c>
      <c r="J19">
        <v>500</v>
      </c>
      <c r="K19">
        <v>9</v>
      </c>
      <c r="L19">
        <v>225</v>
      </c>
    </row>
    <row r="20" spans="1:13" x14ac:dyDescent="0.2">
      <c r="A20" s="1" t="s">
        <v>46</v>
      </c>
      <c r="B20">
        <v>2</v>
      </c>
      <c r="C20" s="1" t="s">
        <v>1375</v>
      </c>
      <c r="D20" s="2">
        <v>45660</v>
      </c>
      <c r="E20" s="1" t="s">
        <v>641</v>
      </c>
      <c r="F20" s="1" t="s">
        <v>49</v>
      </c>
      <c r="G20" s="1" t="s">
        <v>1376</v>
      </c>
      <c r="H20">
        <v>0</v>
      </c>
      <c r="I20">
        <v>0</v>
      </c>
      <c r="J20">
        <v>10000</v>
      </c>
      <c r="K20">
        <v>4</v>
      </c>
      <c r="L20">
        <v>140</v>
      </c>
      <c r="M20">
        <v>15</v>
      </c>
    </row>
    <row r="21" spans="1:13" x14ac:dyDescent="0.2">
      <c r="A21" s="1" t="s">
        <v>46</v>
      </c>
      <c r="B21">
        <v>2</v>
      </c>
      <c r="C21" s="1" t="s">
        <v>1395</v>
      </c>
      <c r="D21" s="2">
        <v>45660</v>
      </c>
      <c r="E21" s="1" t="s">
        <v>576</v>
      </c>
      <c r="F21" s="1" t="s">
        <v>49</v>
      </c>
      <c r="G21" s="1" t="s">
        <v>1396</v>
      </c>
      <c r="H21">
        <v>5</v>
      </c>
      <c r="I21">
        <v>0</v>
      </c>
      <c r="J21" t="s">
        <v>51</v>
      </c>
      <c r="K21">
        <v>11</v>
      </c>
      <c r="L21">
        <v>275</v>
      </c>
    </row>
    <row r="22" spans="1:13" x14ac:dyDescent="0.2">
      <c r="A22" s="1" t="s">
        <v>46</v>
      </c>
      <c r="B22">
        <v>3</v>
      </c>
      <c r="C22" s="1" t="s">
        <v>1397</v>
      </c>
      <c r="D22" s="2">
        <v>45660</v>
      </c>
      <c r="E22" s="1" t="s">
        <v>576</v>
      </c>
      <c r="F22" s="1" t="s">
        <v>49</v>
      </c>
      <c r="G22" s="1" t="s">
        <v>1398</v>
      </c>
      <c r="H22">
        <v>5</v>
      </c>
      <c r="I22">
        <v>0</v>
      </c>
      <c r="J22" t="s">
        <v>51</v>
      </c>
      <c r="K22">
        <v>4</v>
      </c>
      <c r="L22">
        <v>100</v>
      </c>
    </row>
    <row r="23" spans="1:13" x14ac:dyDescent="0.2">
      <c r="A23" s="1" t="s">
        <v>46</v>
      </c>
      <c r="B23">
        <v>3</v>
      </c>
      <c r="C23" s="1" t="s">
        <v>1388</v>
      </c>
      <c r="D23" s="2">
        <v>45660</v>
      </c>
      <c r="E23" s="1" t="s">
        <v>576</v>
      </c>
      <c r="F23" s="1" t="s">
        <v>49</v>
      </c>
      <c r="G23" s="1" t="s">
        <v>936</v>
      </c>
      <c r="H23">
        <v>5</v>
      </c>
      <c r="I23">
        <v>0</v>
      </c>
      <c r="J23" t="s">
        <v>51</v>
      </c>
      <c r="K23">
        <v>1</v>
      </c>
      <c r="L23">
        <v>25</v>
      </c>
    </row>
    <row r="24" spans="1:13" x14ac:dyDescent="0.2">
      <c r="A24" s="1" t="s">
        <v>46</v>
      </c>
      <c r="B24">
        <v>3</v>
      </c>
      <c r="C24" s="1" t="s">
        <v>1399</v>
      </c>
      <c r="D24" s="2">
        <v>45660</v>
      </c>
      <c r="E24" s="1" t="s">
        <v>576</v>
      </c>
      <c r="F24" s="1" t="s">
        <v>49</v>
      </c>
      <c r="G24" s="1" t="s">
        <v>1400</v>
      </c>
      <c r="H24">
        <v>5</v>
      </c>
      <c r="I24">
        <v>0</v>
      </c>
      <c r="J24" t="s">
        <v>51</v>
      </c>
      <c r="K24">
        <v>10</v>
      </c>
      <c r="L24">
        <v>250</v>
      </c>
    </row>
    <row r="25" spans="1:13" x14ac:dyDescent="0.2">
      <c r="A25" s="1" t="s">
        <v>46</v>
      </c>
      <c r="B25">
        <v>4</v>
      </c>
      <c r="C25" s="1" t="s">
        <v>1389</v>
      </c>
      <c r="D25" s="2">
        <v>45660</v>
      </c>
      <c r="E25" s="1" t="s">
        <v>576</v>
      </c>
      <c r="F25" s="1" t="s">
        <v>49</v>
      </c>
      <c r="G25" s="1" t="s">
        <v>899</v>
      </c>
      <c r="H25">
        <v>5</v>
      </c>
      <c r="I25">
        <v>0</v>
      </c>
      <c r="J25" t="s">
        <v>51</v>
      </c>
      <c r="K25">
        <v>15</v>
      </c>
      <c r="L25">
        <v>375</v>
      </c>
    </row>
    <row r="26" spans="1:13" x14ac:dyDescent="0.2">
      <c r="A26" s="1" t="s">
        <v>46</v>
      </c>
      <c r="B26">
        <v>7</v>
      </c>
      <c r="C26" s="1" t="s">
        <v>1390</v>
      </c>
      <c r="D26" s="2">
        <v>45660</v>
      </c>
      <c r="E26" s="1" t="s">
        <v>576</v>
      </c>
      <c r="F26" s="1" t="s">
        <v>49</v>
      </c>
      <c r="G26" s="1" t="s">
        <v>1292</v>
      </c>
      <c r="H26">
        <v>5</v>
      </c>
      <c r="I26">
        <v>0</v>
      </c>
      <c r="J26" t="s">
        <v>51</v>
      </c>
      <c r="K26">
        <v>14</v>
      </c>
      <c r="L26">
        <v>350</v>
      </c>
    </row>
    <row r="27" spans="1:13" x14ac:dyDescent="0.2">
      <c r="A27" s="1" t="s">
        <v>46</v>
      </c>
      <c r="B27">
        <v>6</v>
      </c>
      <c r="C27" s="1" t="s">
        <v>1401</v>
      </c>
      <c r="D27" s="2">
        <v>45660</v>
      </c>
      <c r="E27" s="1" t="s">
        <v>576</v>
      </c>
      <c r="F27" s="1" t="s">
        <v>49</v>
      </c>
      <c r="G27" s="1" t="s">
        <v>1382</v>
      </c>
      <c r="H27">
        <v>5</v>
      </c>
      <c r="I27">
        <v>0</v>
      </c>
      <c r="J27" t="s">
        <v>51</v>
      </c>
      <c r="K27">
        <v>6</v>
      </c>
      <c r="L27">
        <v>150</v>
      </c>
    </row>
    <row r="28" spans="1:13" x14ac:dyDescent="0.2">
      <c r="A28" s="1" t="s">
        <v>46</v>
      </c>
      <c r="B28">
        <v>6</v>
      </c>
      <c r="C28" s="1" t="s">
        <v>1402</v>
      </c>
      <c r="D28" s="2">
        <v>45660</v>
      </c>
      <c r="E28" s="1" t="s">
        <v>576</v>
      </c>
      <c r="F28" s="1" t="s">
        <v>49</v>
      </c>
      <c r="G28" s="1" t="s">
        <v>1403</v>
      </c>
      <c r="H28">
        <v>5</v>
      </c>
      <c r="I28">
        <v>0</v>
      </c>
      <c r="J28" t="s">
        <v>51</v>
      </c>
      <c r="K28">
        <v>5</v>
      </c>
      <c r="L28">
        <v>125</v>
      </c>
    </row>
    <row r="29" spans="1:13" x14ac:dyDescent="0.2">
      <c r="A29" s="1" t="s">
        <v>46</v>
      </c>
      <c r="B29">
        <v>5</v>
      </c>
      <c r="C29" s="1" t="s">
        <v>1380</v>
      </c>
      <c r="D29" s="2">
        <v>45660</v>
      </c>
      <c r="E29" s="1" t="s">
        <v>576</v>
      </c>
      <c r="F29" s="1" t="s">
        <v>49</v>
      </c>
      <c r="G29" s="1" t="s">
        <v>908</v>
      </c>
      <c r="H29">
        <v>5</v>
      </c>
      <c r="I29">
        <v>0</v>
      </c>
      <c r="J29" t="s">
        <v>51</v>
      </c>
      <c r="K29">
        <v>7</v>
      </c>
      <c r="L29">
        <v>175</v>
      </c>
    </row>
    <row r="30" spans="1:13" x14ac:dyDescent="0.2">
      <c r="A30" s="1" t="s">
        <v>46</v>
      </c>
      <c r="B30">
        <v>5</v>
      </c>
      <c r="C30" s="1" t="s">
        <v>1404</v>
      </c>
      <c r="D30" s="2">
        <v>45660</v>
      </c>
      <c r="E30" s="1" t="s">
        <v>1405</v>
      </c>
      <c r="F30" s="1" t="s">
        <v>49</v>
      </c>
      <c r="G30" s="1" t="s">
        <v>1406</v>
      </c>
      <c r="H30">
        <v>5</v>
      </c>
      <c r="I30">
        <v>0</v>
      </c>
      <c r="J30">
        <v>300</v>
      </c>
      <c r="K30">
        <v>2</v>
      </c>
      <c r="L30">
        <v>50</v>
      </c>
    </row>
    <row r="31" spans="1:13" x14ac:dyDescent="0.2">
      <c r="A31" s="1" t="s">
        <v>46</v>
      </c>
      <c r="B31">
        <v>3</v>
      </c>
      <c r="C31" s="1" t="s">
        <v>1407</v>
      </c>
      <c r="D31" s="2">
        <v>45661</v>
      </c>
      <c r="E31" s="1" t="s">
        <v>576</v>
      </c>
      <c r="F31" s="1" t="s">
        <v>49</v>
      </c>
      <c r="G31" s="1" t="s">
        <v>883</v>
      </c>
      <c r="H31">
        <v>5</v>
      </c>
      <c r="I31">
        <v>0</v>
      </c>
      <c r="J31" t="s">
        <v>51</v>
      </c>
      <c r="K31">
        <v>10</v>
      </c>
      <c r="L31">
        <v>250</v>
      </c>
      <c r="M31">
        <v>15</v>
      </c>
    </row>
    <row r="32" spans="1:13" x14ac:dyDescent="0.2">
      <c r="A32" s="1" t="s">
        <v>46</v>
      </c>
      <c r="B32">
        <v>3</v>
      </c>
      <c r="C32" s="1" t="s">
        <v>1399</v>
      </c>
      <c r="D32" s="2">
        <v>45661</v>
      </c>
      <c r="E32" s="1" t="s">
        <v>576</v>
      </c>
      <c r="F32" s="1" t="s">
        <v>49</v>
      </c>
      <c r="G32" s="1" t="s">
        <v>1400</v>
      </c>
      <c r="H32">
        <v>5</v>
      </c>
      <c r="I32">
        <v>0</v>
      </c>
      <c r="J32" t="s">
        <v>51</v>
      </c>
      <c r="K32">
        <v>2</v>
      </c>
      <c r="L32">
        <v>50</v>
      </c>
    </row>
    <row r="33" spans="1:13" x14ac:dyDescent="0.2">
      <c r="A33" s="1" t="s">
        <v>46</v>
      </c>
      <c r="B33">
        <v>3</v>
      </c>
      <c r="C33" s="1" t="s">
        <v>1408</v>
      </c>
      <c r="D33" s="2">
        <v>45661</v>
      </c>
      <c r="E33" s="1" t="s">
        <v>576</v>
      </c>
      <c r="F33" s="1" t="s">
        <v>49</v>
      </c>
      <c r="G33" s="1" t="s">
        <v>1046</v>
      </c>
      <c r="H33">
        <v>5</v>
      </c>
      <c r="I33">
        <v>0</v>
      </c>
      <c r="J33" t="s">
        <v>51</v>
      </c>
      <c r="K33">
        <v>1</v>
      </c>
      <c r="L33">
        <v>25</v>
      </c>
    </row>
    <row r="34" spans="1:13" x14ac:dyDescent="0.2">
      <c r="A34" s="1" t="s">
        <v>46</v>
      </c>
      <c r="B34">
        <v>7</v>
      </c>
      <c r="C34" s="1" t="s">
        <v>1390</v>
      </c>
      <c r="D34" s="2">
        <v>45661</v>
      </c>
      <c r="E34" s="1" t="s">
        <v>576</v>
      </c>
      <c r="F34" s="1" t="s">
        <v>49</v>
      </c>
      <c r="G34" s="1" t="s">
        <v>1292</v>
      </c>
      <c r="H34">
        <v>5</v>
      </c>
      <c r="I34">
        <v>0</v>
      </c>
      <c r="J34" t="s">
        <v>51</v>
      </c>
      <c r="K34">
        <v>1</v>
      </c>
      <c r="L34">
        <v>25</v>
      </c>
    </row>
    <row r="35" spans="1:13" x14ac:dyDescent="0.2">
      <c r="A35" s="1" t="s">
        <v>46</v>
      </c>
      <c r="B35">
        <v>7</v>
      </c>
      <c r="C35" s="1" t="s">
        <v>1409</v>
      </c>
      <c r="D35" s="2">
        <v>45661</v>
      </c>
      <c r="E35" s="1" t="s">
        <v>576</v>
      </c>
      <c r="F35" s="1" t="s">
        <v>49</v>
      </c>
      <c r="G35" s="1" t="s">
        <v>1410</v>
      </c>
      <c r="H35">
        <v>5</v>
      </c>
      <c r="I35">
        <v>0</v>
      </c>
      <c r="J35" t="s">
        <v>51</v>
      </c>
      <c r="K35">
        <v>6</v>
      </c>
      <c r="L35">
        <v>150</v>
      </c>
    </row>
    <row r="36" spans="1:13" x14ac:dyDescent="0.2">
      <c r="A36" s="1" t="s">
        <v>46</v>
      </c>
      <c r="B36">
        <v>7</v>
      </c>
      <c r="C36" s="1" t="s">
        <v>1411</v>
      </c>
      <c r="D36" s="2">
        <v>45661</v>
      </c>
      <c r="E36" s="1" t="s">
        <v>1078</v>
      </c>
      <c r="F36" s="1" t="s">
        <v>49</v>
      </c>
      <c r="G36" s="1" t="s">
        <v>1412</v>
      </c>
      <c r="H36">
        <v>5</v>
      </c>
      <c r="I36">
        <v>0</v>
      </c>
      <c r="J36">
        <v>125</v>
      </c>
      <c r="K36">
        <v>5</v>
      </c>
      <c r="L36">
        <v>125</v>
      </c>
    </row>
    <row r="37" spans="1:13" x14ac:dyDescent="0.2">
      <c r="A37" s="1" t="s">
        <v>46</v>
      </c>
      <c r="B37">
        <v>4</v>
      </c>
      <c r="C37" s="1" t="s">
        <v>1413</v>
      </c>
      <c r="D37" s="2">
        <v>45661</v>
      </c>
      <c r="E37" s="1" t="s">
        <v>576</v>
      </c>
      <c r="F37" s="1" t="s">
        <v>49</v>
      </c>
      <c r="G37" s="1" t="s">
        <v>996</v>
      </c>
      <c r="H37">
        <v>5</v>
      </c>
      <c r="I37">
        <v>0</v>
      </c>
      <c r="J37" t="s">
        <v>51</v>
      </c>
      <c r="K37">
        <v>12</v>
      </c>
      <c r="L37">
        <v>300</v>
      </c>
    </row>
    <row r="38" spans="1:13" x14ac:dyDescent="0.2">
      <c r="A38" s="1" t="s">
        <v>46</v>
      </c>
      <c r="B38">
        <v>4</v>
      </c>
      <c r="C38" s="1" t="s">
        <v>1389</v>
      </c>
      <c r="D38" s="2">
        <v>45661</v>
      </c>
      <c r="E38" s="1" t="s">
        <v>576</v>
      </c>
      <c r="F38" s="1" t="s">
        <v>49</v>
      </c>
      <c r="G38" s="1" t="s">
        <v>899</v>
      </c>
      <c r="H38">
        <v>5</v>
      </c>
      <c r="I38">
        <v>0</v>
      </c>
      <c r="J38" t="s">
        <v>51</v>
      </c>
      <c r="K38">
        <v>1</v>
      </c>
      <c r="L38">
        <v>25</v>
      </c>
    </row>
    <row r="39" spans="1:13" x14ac:dyDescent="0.2">
      <c r="A39" s="1" t="s">
        <v>46</v>
      </c>
      <c r="B39">
        <v>2</v>
      </c>
      <c r="C39" s="1" t="s">
        <v>727</v>
      </c>
      <c r="D39" s="2">
        <v>45661</v>
      </c>
      <c r="E39" s="1" t="s">
        <v>576</v>
      </c>
      <c r="F39" s="1" t="s">
        <v>49</v>
      </c>
      <c r="G39" s="1" t="s">
        <v>978</v>
      </c>
      <c r="H39">
        <v>5</v>
      </c>
      <c r="I39">
        <v>0</v>
      </c>
      <c r="J39" t="s">
        <v>51</v>
      </c>
      <c r="K39">
        <v>8</v>
      </c>
      <c r="L39">
        <v>200</v>
      </c>
    </row>
    <row r="40" spans="1:13" x14ac:dyDescent="0.2">
      <c r="A40" s="1" t="s">
        <v>46</v>
      </c>
      <c r="B40">
        <v>2</v>
      </c>
      <c r="C40" s="1" t="s">
        <v>1395</v>
      </c>
      <c r="D40" s="2">
        <v>45661</v>
      </c>
      <c r="E40" s="1" t="s">
        <v>576</v>
      </c>
      <c r="F40" s="1" t="s">
        <v>49</v>
      </c>
      <c r="G40" s="1" t="s">
        <v>1396</v>
      </c>
      <c r="H40">
        <v>5</v>
      </c>
      <c r="I40">
        <v>0</v>
      </c>
      <c r="J40" t="s">
        <v>51</v>
      </c>
      <c r="K40">
        <v>10</v>
      </c>
      <c r="L40">
        <v>250</v>
      </c>
    </row>
    <row r="41" spans="1:13" x14ac:dyDescent="0.2">
      <c r="A41" s="1" t="s">
        <v>46</v>
      </c>
      <c r="B41">
        <v>6</v>
      </c>
      <c r="C41" s="1" t="s">
        <v>1402</v>
      </c>
      <c r="D41" s="2">
        <v>45661</v>
      </c>
      <c r="E41" s="1" t="s">
        <v>576</v>
      </c>
      <c r="F41" s="1" t="s">
        <v>49</v>
      </c>
      <c r="G41" s="1" t="s">
        <v>1403</v>
      </c>
      <c r="H41">
        <v>5</v>
      </c>
      <c r="I41">
        <v>0</v>
      </c>
      <c r="J41" t="s">
        <v>51</v>
      </c>
      <c r="K41">
        <v>9</v>
      </c>
      <c r="L41">
        <v>225</v>
      </c>
    </row>
    <row r="42" spans="1:13" x14ac:dyDescent="0.2">
      <c r="A42" s="1" t="s">
        <v>46</v>
      </c>
      <c r="B42">
        <v>5</v>
      </c>
      <c r="C42" s="1" t="s">
        <v>1404</v>
      </c>
      <c r="D42" s="2">
        <v>45661</v>
      </c>
      <c r="E42" s="1" t="s">
        <v>1405</v>
      </c>
      <c r="F42" s="1" t="s">
        <v>49</v>
      </c>
      <c r="G42" s="1" t="s">
        <v>1406</v>
      </c>
      <c r="H42">
        <v>5</v>
      </c>
      <c r="I42">
        <v>0</v>
      </c>
      <c r="J42">
        <v>300</v>
      </c>
      <c r="K42">
        <v>10</v>
      </c>
      <c r="L42">
        <v>250</v>
      </c>
    </row>
    <row r="43" spans="1:13" x14ac:dyDescent="0.2">
      <c r="A43" s="1" t="s">
        <v>46</v>
      </c>
      <c r="B43">
        <v>3</v>
      </c>
      <c r="C43" s="1" t="s">
        <v>1414</v>
      </c>
      <c r="D43" s="2">
        <v>45662</v>
      </c>
      <c r="E43" s="1" t="s">
        <v>576</v>
      </c>
      <c r="F43" s="1" t="s">
        <v>49</v>
      </c>
      <c r="G43" s="1" t="s">
        <v>1128</v>
      </c>
      <c r="H43">
        <v>5</v>
      </c>
      <c r="I43">
        <v>0</v>
      </c>
      <c r="J43" t="s">
        <v>51</v>
      </c>
      <c r="K43">
        <v>5</v>
      </c>
      <c r="L43">
        <v>125</v>
      </c>
      <c r="M43">
        <v>11</v>
      </c>
    </row>
    <row r="44" spans="1:13" x14ac:dyDescent="0.2">
      <c r="A44" s="1" t="s">
        <v>46</v>
      </c>
      <c r="B44">
        <v>3</v>
      </c>
      <c r="C44" s="1" t="s">
        <v>1415</v>
      </c>
      <c r="D44" s="2">
        <v>45662</v>
      </c>
      <c r="E44" s="1" t="s">
        <v>576</v>
      </c>
      <c r="F44" s="1" t="s">
        <v>49</v>
      </c>
      <c r="G44" s="1" t="s">
        <v>885</v>
      </c>
      <c r="H44">
        <v>5</v>
      </c>
      <c r="I44">
        <v>0</v>
      </c>
      <c r="J44" t="s">
        <v>51</v>
      </c>
      <c r="K44">
        <v>5</v>
      </c>
      <c r="L44">
        <v>125</v>
      </c>
    </row>
    <row r="45" spans="1:13" x14ac:dyDescent="0.2">
      <c r="A45" s="1" t="s">
        <v>46</v>
      </c>
      <c r="B45">
        <v>3</v>
      </c>
      <c r="C45" s="1" t="s">
        <v>1408</v>
      </c>
      <c r="D45" s="2">
        <v>45662</v>
      </c>
      <c r="E45" s="1" t="s">
        <v>576</v>
      </c>
      <c r="F45" s="1" t="s">
        <v>49</v>
      </c>
      <c r="G45" s="1" t="s">
        <v>1046</v>
      </c>
      <c r="H45">
        <v>5</v>
      </c>
      <c r="I45">
        <v>0</v>
      </c>
      <c r="J45" t="s">
        <v>51</v>
      </c>
      <c r="K45">
        <v>6</v>
      </c>
      <c r="L45">
        <v>150</v>
      </c>
    </row>
    <row r="46" spans="1:13" x14ac:dyDescent="0.2">
      <c r="A46" s="1" t="s">
        <v>46</v>
      </c>
      <c r="B46">
        <v>2</v>
      </c>
      <c r="C46" s="1" t="s">
        <v>1416</v>
      </c>
      <c r="D46" s="2">
        <v>45662</v>
      </c>
      <c r="E46" s="1" t="s">
        <v>576</v>
      </c>
      <c r="F46" s="1" t="s">
        <v>49</v>
      </c>
      <c r="G46" s="1" t="s">
        <v>1075</v>
      </c>
      <c r="H46">
        <v>5</v>
      </c>
      <c r="I46">
        <v>0</v>
      </c>
      <c r="J46" t="s">
        <v>51</v>
      </c>
      <c r="K46">
        <v>8</v>
      </c>
      <c r="L46">
        <v>200</v>
      </c>
    </row>
    <row r="47" spans="1:13" x14ac:dyDescent="0.2">
      <c r="A47" s="1" t="s">
        <v>46</v>
      </c>
      <c r="B47">
        <v>2</v>
      </c>
      <c r="C47" s="1" t="s">
        <v>727</v>
      </c>
      <c r="D47" s="2">
        <v>45662</v>
      </c>
      <c r="E47" s="1" t="s">
        <v>576</v>
      </c>
      <c r="F47" s="1" t="s">
        <v>49</v>
      </c>
      <c r="G47" s="1" t="s">
        <v>978</v>
      </c>
      <c r="H47">
        <v>5</v>
      </c>
      <c r="I47">
        <v>0</v>
      </c>
      <c r="J47" t="s">
        <v>51</v>
      </c>
      <c r="K47">
        <v>3</v>
      </c>
      <c r="L47">
        <v>75</v>
      </c>
    </row>
    <row r="48" spans="1:13" x14ac:dyDescent="0.2">
      <c r="A48" s="1" t="s">
        <v>46</v>
      </c>
      <c r="B48">
        <v>2</v>
      </c>
      <c r="C48" s="1" t="s">
        <v>1375</v>
      </c>
      <c r="D48" s="2">
        <v>45662</v>
      </c>
      <c r="E48" s="1" t="s">
        <v>641</v>
      </c>
      <c r="F48" s="1" t="s">
        <v>49</v>
      </c>
      <c r="G48" s="1" t="s">
        <v>1376</v>
      </c>
      <c r="H48">
        <v>0</v>
      </c>
      <c r="I48">
        <v>0</v>
      </c>
      <c r="J48">
        <v>10000</v>
      </c>
      <c r="K48">
        <v>4</v>
      </c>
      <c r="L48">
        <v>140</v>
      </c>
    </row>
    <row r="49" spans="1:13" x14ac:dyDescent="0.2">
      <c r="A49" s="1" t="s">
        <v>46</v>
      </c>
      <c r="B49">
        <v>7</v>
      </c>
      <c r="C49" s="1" t="s">
        <v>1375</v>
      </c>
      <c r="D49" s="2">
        <v>45662</v>
      </c>
      <c r="E49" s="1" t="s">
        <v>641</v>
      </c>
      <c r="F49" s="1" t="s">
        <v>49</v>
      </c>
      <c r="G49" s="1" t="s">
        <v>1376</v>
      </c>
      <c r="H49">
        <v>0</v>
      </c>
      <c r="I49">
        <v>0</v>
      </c>
      <c r="J49">
        <v>10000</v>
      </c>
      <c r="K49">
        <v>12</v>
      </c>
      <c r="L49">
        <v>420</v>
      </c>
    </row>
    <row r="50" spans="1:13" x14ac:dyDescent="0.2">
      <c r="A50" s="1" t="s">
        <v>46</v>
      </c>
      <c r="B50">
        <v>4</v>
      </c>
      <c r="C50" s="1" t="s">
        <v>1417</v>
      </c>
      <c r="D50" s="2">
        <v>45662</v>
      </c>
      <c r="E50" s="1" t="s">
        <v>576</v>
      </c>
      <c r="F50" s="1" t="s">
        <v>49</v>
      </c>
      <c r="G50" s="1" t="s">
        <v>1418</v>
      </c>
      <c r="H50">
        <v>5</v>
      </c>
      <c r="I50">
        <v>0</v>
      </c>
      <c r="J50" t="s">
        <v>51</v>
      </c>
      <c r="K50">
        <v>13</v>
      </c>
      <c r="L50">
        <v>325</v>
      </c>
    </row>
    <row r="51" spans="1:13" x14ac:dyDescent="0.2">
      <c r="A51" s="1" t="s">
        <v>46</v>
      </c>
      <c r="B51">
        <v>4</v>
      </c>
      <c r="C51" s="1" t="s">
        <v>1402</v>
      </c>
      <c r="D51" s="2">
        <v>45662</v>
      </c>
      <c r="E51" s="1" t="s">
        <v>576</v>
      </c>
      <c r="F51" s="1" t="s">
        <v>49</v>
      </c>
      <c r="G51" s="1" t="s">
        <v>1403</v>
      </c>
      <c r="H51">
        <v>5</v>
      </c>
      <c r="I51">
        <v>0</v>
      </c>
      <c r="J51" t="s">
        <v>51</v>
      </c>
      <c r="K51">
        <v>1</v>
      </c>
      <c r="L51">
        <v>25</v>
      </c>
    </row>
    <row r="52" spans="1:13" x14ac:dyDescent="0.2">
      <c r="A52" s="1" t="s">
        <v>46</v>
      </c>
      <c r="B52">
        <v>2</v>
      </c>
      <c r="C52" s="1" t="s">
        <v>1375</v>
      </c>
      <c r="D52" s="2">
        <v>45663</v>
      </c>
      <c r="E52" s="1" t="s">
        <v>641</v>
      </c>
      <c r="F52" s="1" t="s">
        <v>49</v>
      </c>
      <c r="G52" s="1" t="s">
        <v>1376</v>
      </c>
      <c r="H52">
        <v>0</v>
      </c>
      <c r="I52">
        <v>0</v>
      </c>
      <c r="J52">
        <v>10000</v>
      </c>
      <c r="K52">
        <v>6</v>
      </c>
      <c r="L52">
        <v>210</v>
      </c>
      <c r="M52">
        <v>10</v>
      </c>
    </row>
    <row r="53" spans="1:13" x14ac:dyDescent="0.2">
      <c r="A53" s="1" t="s">
        <v>46</v>
      </c>
      <c r="B53">
        <v>2</v>
      </c>
      <c r="C53" s="1" t="s">
        <v>1419</v>
      </c>
      <c r="D53" s="2">
        <v>45663</v>
      </c>
      <c r="E53" s="1" t="s">
        <v>576</v>
      </c>
      <c r="F53" s="1" t="s">
        <v>49</v>
      </c>
      <c r="G53" s="1" t="s">
        <v>864</v>
      </c>
      <c r="H53">
        <v>5</v>
      </c>
      <c r="I53">
        <v>0</v>
      </c>
      <c r="J53" t="s">
        <v>51</v>
      </c>
      <c r="K53">
        <v>7</v>
      </c>
      <c r="L53">
        <v>175</v>
      </c>
    </row>
    <row r="54" spans="1:13" x14ac:dyDescent="0.2">
      <c r="A54" s="1" t="s">
        <v>46</v>
      </c>
      <c r="B54">
        <v>3</v>
      </c>
      <c r="C54" s="1" t="s">
        <v>1408</v>
      </c>
      <c r="D54" s="2">
        <v>45663</v>
      </c>
      <c r="E54" s="1" t="s">
        <v>576</v>
      </c>
      <c r="F54" s="1" t="s">
        <v>49</v>
      </c>
      <c r="G54" s="1" t="s">
        <v>1046</v>
      </c>
      <c r="H54">
        <v>5</v>
      </c>
      <c r="I54">
        <v>0</v>
      </c>
      <c r="J54" t="s">
        <v>51</v>
      </c>
      <c r="K54">
        <v>2</v>
      </c>
      <c r="L54">
        <v>50</v>
      </c>
    </row>
    <row r="55" spans="1:13" x14ac:dyDescent="0.2">
      <c r="A55" s="1" t="s">
        <v>46</v>
      </c>
      <c r="B55">
        <v>3</v>
      </c>
      <c r="C55" s="1" t="s">
        <v>1420</v>
      </c>
      <c r="D55" s="2">
        <v>45663</v>
      </c>
      <c r="E55" s="1" t="s">
        <v>576</v>
      </c>
      <c r="F55" s="1" t="s">
        <v>49</v>
      </c>
      <c r="G55" s="1" t="s">
        <v>1421</v>
      </c>
      <c r="H55">
        <v>5</v>
      </c>
      <c r="I55">
        <v>0</v>
      </c>
      <c r="J55" t="s">
        <v>51</v>
      </c>
      <c r="K55">
        <v>12</v>
      </c>
      <c r="L55">
        <v>300</v>
      </c>
    </row>
    <row r="56" spans="1:13" x14ac:dyDescent="0.2">
      <c r="A56" s="1" t="s">
        <v>46</v>
      </c>
      <c r="B56">
        <v>3</v>
      </c>
      <c r="C56" s="1" t="s">
        <v>1422</v>
      </c>
      <c r="D56" s="2">
        <v>45663</v>
      </c>
      <c r="E56" s="1" t="s">
        <v>576</v>
      </c>
      <c r="F56" s="1" t="s">
        <v>49</v>
      </c>
      <c r="G56" s="1" t="s">
        <v>926</v>
      </c>
      <c r="H56">
        <v>5</v>
      </c>
      <c r="I56">
        <v>0</v>
      </c>
      <c r="J56" t="s">
        <v>51</v>
      </c>
      <c r="K56">
        <v>7</v>
      </c>
      <c r="L56">
        <v>175</v>
      </c>
    </row>
    <row r="57" spans="1:13" x14ac:dyDescent="0.2">
      <c r="A57" s="1" t="s">
        <v>46</v>
      </c>
      <c r="B57">
        <v>7</v>
      </c>
      <c r="C57" s="1" t="s">
        <v>1375</v>
      </c>
      <c r="D57" s="2">
        <v>45663</v>
      </c>
      <c r="E57" s="1" t="s">
        <v>641</v>
      </c>
      <c r="F57" s="1" t="s">
        <v>49</v>
      </c>
      <c r="G57" s="1" t="s">
        <v>1376</v>
      </c>
      <c r="H57">
        <v>0</v>
      </c>
      <c r="I57">
        <v>0</v>
      </c>
      <c r="J57">
        <v>10000</v>
      </c>
      <c r="K57">
        <v>12</v>
      </c>
      <c r="L57">
        <v>420</v>
      </c>
    </row>
    <row r="58" spans="1:13" x14ac:dyDescent="0.2">
      <c r="A58" s="1" t="s">
        <v>46</v>
      </c>
      <c r="B58">
        <v>6</v>
      </c>
      <c r="C58" s="1" t="s">
        <v>1402</v>
      </c>
      <c r="D58" s="2">
        <v>45663</v>
      </c>
      <c r="E58" s="1" t="s">
        <v>576</v>
      </c>
      <c r="F58" s="1" t="s">
        <v>49</v>
      </c>
      <c r="G58" s="1" t="s">
        <v>1403</v>
      </c>
      <c r="H58">
        <v>5</v>
      </c>
      <c r="I58">
        <v>0</v>
      </c>
      <c r="J58" t="s">
        <v>51</v>
      </c>
      <c r="K58">
        <v>8</v>
      </c>
      <c r="L58">
        <v>200</v>
      </c>
    </row>
    <row r="59" spans="1:13" x14ac:dyDescent="0.2">
      <c r="A59" s="1" t="s">
        <v>46</v>
      </c>
      <c r="B59">
        <v>5</v>
      </c>
      <c r="C59" s="1" t="s">
        <v>1380</v>
      </c>
      <c r="D59" s="2">
        <v>45663</v>
      </c>
      <c r="E59" s="1" t="s">
        <v>576</v>
      </c>
      <c r="F59" s="1" t="s">
        <v>49</v>
      </c>
      <c r="G59" s="1" t="s">
        <v>908</v>
      </c>
      <c r="H59">
        <v>5</v>
      </c>
      <c r="I59">
        <v>0</v>
      </c>
      <c r="J59" t="s">
        <v>51</v>
      </c>
      <c r="K59">
        <v>8</v>
      </c>
      <c r="L59">
        <v>200</v>
      </c>
    </row>
    <row r="60" spans="1:13" x14ac:dyDescent="0.2">
      <c r="A60" s="1" t="s">
        <v>46</v>
      </c>
      <c r="B60">
        <v>5</v>
      </c>
      <c r="C60" s="1" t="s">
        <v>1423</v>
      </c>
      <c r="D60" s="2">
        <v>45663</v>
      </c>
      <c r="E60" s="1" t="s">
        <v>576</v>
      </c>
      <c r="F60" s="1" t="s">
        <v>49</v>
      </c>
      <c r="G60" s="1" t="s">
        <v>1131</v>
      </c>
      <c r="H60">
        <v>5</v>
      </c>
      <c r="I60">
        <v>0</v>
      </c>
      <c r="J60" t="s">
        <v>51</v>
      </c>
      <c r="K60">
        <v>5</v>
      </c>
      <c r="L60">
        <v>125</v>
      </c>
    </row>
    <row r="61" spans="1:13" x14ac:dyDescent="0.2">
      <c r="A61" s="1" t="s">
        <v>46</v>
      </c>
      <c r="B61">
        <v>2</v>
      </c>
      <c r="C61" s="1" t="s">
        <v>1388</v>
      </c>
      <c r="D61" s="2">
        <v>45664</v>
      </c>
      <c r="E61" s="1" t="s">
        <v>576</v>
      </c>
      <c r="F61" s="1" t="s">
        <v>49</v>
      </c>
      <c r="G61" s="1" t="s">
        <v>936</v>
      </c>
      <c r="H61">
        <v>5</v>
      </c>
      <c r="I61">
        <v>0</v>
      </c>
      <c r="J61" t="s">
        <v>51</v>
      </c>
      <c r="K61">
        <v>9</v>
      </c>
      <c r="L61">
        <v>225</v>
      </c>
      <c r="M61">
        <v>21</v>
      </c>
    </row>
    <row r="62" spans="1:13" x14ac:dyDescent="0.2">
      <c r="A62" s="1" t="s">
        <v>46</v>
      </c>
      <c r="B62">
        <v>2</v>
      </c>
      <c r="C62" s="1" t="s">
        <v>1424</v>
      </c>
      <c r="D62" s="2">
        <v>45664</v>
      </c>
      <c r="E62" s="1" t="s">
        <v>582</v>
      </c>
      <c r="F62" s="1" t="s">
        <v>49</v>
      </c>
      <c r="G62" s="1" t="s">
        <v>1387</v>
      </c>
      <c r="H62">
        <v>14</v>
      </c>
      <c r="I62">
        <v>0</v>
      </c>
      <c r="J62">
        <v>250</v>
      </c>
      <c r="K62">
        <v>2</v>
      </c>
      <c r="L62">
        <v>41</v>
      </c>
    </row>
    <row r="63" spans="1:13" x14ac:dyDescent="0.2">
      <c r="A63" s="1" t="s">
        <v>46</v>
      </c>
      <c r="B63">
        <v>2</v>
      </c>
      <c r="C63" s="1" t="s">
        <v>1375</v>
      </c>
      <c r="D63" s="2">
        <v>45664</v>
      </c>
      <c r="E63" s="1" t="s">
        <v>641</v>
      </c>
      <c r="F63" s="1" t="s">
        <v>49</v>
      </c>
      <c r="G63" s="1" t="s">
        <v>1376</v>
      </c>
      <c r="H63">
        <v>0</v>
      </c>
      <c r="I63">
        <v>0</v>
      </c>
      <c r="J63">
        <v>10000</v>
      </c>
      <c r="K63">
        <v>1</v>
      </c>
      <c r="L63">
        <v>35</v>
      </c>
    </row>
    <row r="64" spans="1:13" x14ac:dyDescent="0.2">
      <c r="A64" s="1" t="s">
        <v>46</v>
      </c>
      <c r="B64">
        <v>3</v>
      </c>
      <c r="C64" s="1" t="s">
        <v>1422</v>
      </c>
      <c r="D64" s="2">
        <v>45664</v>
      </c>
      <c r="E64" s="1" t="s">
        <v>576</v>
      </c>
      <c r="F64" s="1" t="s">
        <v>49</v>
      </c>
      <c r="G64" s="1" t="s">
        <v>926</v>
      </c>
      <c r="H64">
        <v>5</v>
      </c>
      <c r="I64">
        <v>0</v>
      </c>
      <c r="J64" t="s">
        <v>51</v>
      </c>
      <c r="K64">
        <v>15</v>
      </c>
      <c r="L64">
        <v>375</v>
      </c>
    </row>
    <row r="65" spans="1:13" x14ac:dyDescent="0.2">
      <c r="A65" s="1" t="s">
        <v>46</v>
      </c>
      <c r="B65">
        <v>4</v>
      </c>
      <c r="C65" s="1" t="s">
        <v>1417</v>
      </c>
      <c r="D65" s="2">
        <v>45664</v>
      </c>
      <c r="E65" s="1" t="s">
        <v>576</v>
      </c>
      <c r="F65" s="1" t="s">
        <v>49</v>
      </c>
      <c r="G65" s="1" t="s">
        <v>1418</v>
      </c>
      <c r="H65">
        <v>5</v>
      </c>
      <c r="I65">
        <v>0</v>
      </c>
      <c r="J65" t="s">
        <v>51</v>
      </c>
      <c r="K65">
        <v>13</v>
      </c>
      <c r="L65">
        <v>325</v>
      </c>
    </row>
    <row r="66" spans="1:13" x14ac:dyDescent="0.2">
      <c r="A66" s="1" t="s">
        <v>46</v>
      </c>
      <c r="B66">
        <v>5</v>
      </c>
      <c r="C66" s="1" t="s">
        <v>1423</v>
      </c>
      <c r="D66" s="2">
        <v>45664</v>
      </c>
      <c r="E66" s="1" t="s">
        <v>576</v>
      </c>
      <c r="F66" s="1" t="s">
        <v>49</v>
      </c>
      <c r="G66" s="1" t="s">
        <v>1131</v>
      </c>
      <c r="H66">
        <v>5</v>
      </c>
      <c r="I66">
        <v>0</v>
      </c>
      <c r="J66" t="s">
        <v>51</v>
      </c>
      <c r="K66">
        <v>13</v>
      </c>
      <c r="L66">
        <v>325</v>
      </c>
    </row>
    <row r="67" spans="1:13" x14ac:dyDescent="0.2">
      <c r="A67" s="1" t="s">
        <v>46</v>
      </c>
      <c r="B67">
        <v>6</v>
      </c>
      <c r="C67" s="1" t="s">
        <v>1423</v>
      </c>
      <c r="D67" s="2">
        <v>45664</v>
      </c>
      <c r="E67" s="1" t="s">
        <v>576</v>
      </c>
      <c r="F67" s="1" t="s">
        <v>49</v>
      </c>
      <c r="G67" s="1" t="s">
        <v>1131</v>
      </c>
      <c r="H67">
        <v>5</v>
      </c>
      <c r="I67">
        <v>0</v>
      </c>
      <c r="J67" t="s">
        <v>51</v>
      </c>
      <c r="K67">
        <v>2</v>
      </c>
      <c r="L67">
        <v>50</v>
      </c>
    </row>
    <row r="68" spans="1:13" x14ac:dyDescent="0.2">
      <c r="A68" s="1" t="s">
        <v>46</v>
      </c>
      <c r="B68">
        <v>6</v>
      </c>
      <c r="C68" s="1" t="s">
        <v>1402</v>
      </c>
      <c r="D68" s="2">
        <v>45664</v>
      </c>
      <c r="E68" s="1" t="s">
        <v>576</v>
      </c>
      <c r="F68" s="1" t="s">
        <v>49</v>
      </c>
      <c r="G68" s="1" t="s">
        <v>1403</v>
      </c>
      <c r="H68">
        <v>5</v>
      </c>
      <c r="I68">
        <v>0</v>
      </c>
      <c r="J68" t="s">
        <v>51</v>
      </c>
      <c r="K68">
        <v>8</v>
      </c>
      <c r="L68">
        <v>200</v>
      </c>
    </row>
    <row r="69" spans="1:13" x14ac:dyDescent="0.2">
      <c r="A69" s="1" t="s">
        <v>46</v>
      </c>
      <c r="B69">
        <v>7</v>
      </c>
      <c r="C69" s="1" t="s">
        <v>1375</v>
      </c>
      <c r="D69" s="2">
        <v>45664</v>
      </c>
      <c r="E69" s="1" t="s">
        <v>641</v>
      </c>
      <c r="F69" s="1" t="s">
        <v>49</v>
      </c>
      <c r="G69" s="1" t="s">
        <v>1376</v>
      </c>
      <c r="H69">
        <v>0</v>
      </c>
      <c r="I69">
        <v>0</v>
      </c>
      <c r="J69">
        <v>10000</v>
      </c>
      <c r="K69">
        <v>10</v>
      </c>
      <c r="L69">
        <v>350</v>
      </c>
    </row>
    <row r="70" spans="1:13" x14ac:dyDescent="0.2">
      <c r="A70" s="1" t="s">
        <v>46</v>
      </c>
      <c r="B70">
        <v>2</v>
      </c>
      <c r="C70" s="1" t="s">
        <v>1425</v>
      </c>
      <c r="D70" s="2">
        <v>45664</v>
      </c>
      <c r="E70" s="1" t="s">
        <v>576</v>
      </c>
      <c r="F70" s="1" t="s">
        <v>49</v>
      </c>
      <c r="G70" s="1" t="s">
        <v>1426</v>
      </c>
      <c r="H70">
        <v>5</v>
      </c>
      <c r="I70">
        <v>0</v>
      </c>
      <c r="J70" t="s">
        <v>51</v>
      </c>
      <c r="K70">
        <v>5</v>
      </c>
      <c r="L70">
        <v>125</v>
      </c>
    </row>
    <row r="71" spans="1:13" x14ac:dyDescent="0.2">
      <c r="A71" s="1" t="s">
        <v>46</v>
      </c>
      <c r="B71">
        <v>2</v>
      </c>
      <c r="C71" s="1" t="s">
        <v>1080</v>
      </c>
      <c r="D71" s="2">
        <v>45665</v>
      </c>
      <c r="E71" s="1" t="s">
        <v>576</v>
      </c>
      <c r="F71" s="1" t="s">
        <v>49</v>
      </c>
      <c r="G71" s="1" t="s">
        <v>946</v>
      </c>
      <c r="H71">
        <v>5</v>
      </c>
      <c r="I71">
        <v>0</v>
      </c>
      <c r="J71" t="s">
        <v>51</v>
      </c>
      <c r="K71">
        <v>4</v>
      </c>
      <c r="L71">
        <v>100</v>
      </c>
      <c r="M71">
        <v>20</v>
      </c>
    </row>
    <row r="72" spans="1:13" x14ac:dyDescent="0.2">
      <c r="A72" s="1" t="s">
        <v>46</v>
      </c>
      <c r="B72">
        <v>2</v>
      </c>
      <c r="C72" s="1" t="s">
        <v>1425</v>
      </c>
      <c r="D72" s="2">
        <v>45665</v>
      </c>
      <c r="E72" s="1" t="s">
        <v>576</v>
      </c>
      <c r="F72" s="1" t="s">
        <v>49</v>
      </c>
      <c r="G72" s="1" t="s">
        <v>1426</v>
      </c>
      <c r="H72">
        <v>5</v>
      </c>
      <c r="I72">
        <v>0</v>
      </c>
      <c r="J72" t="s">
        <v>51</v>
      </c>
      <c r="K72">
        <v>14</v>
      </c>
      <c r="L72">
        <v>350</v>
      </c>
    </row>
    <row r="73" spans="1:13" x14ac:dyDescent="0.2">
      <c r="A73" s="1" t="s">
        <v>46</v>
      </c>
      <c r="B73">
        <v>7</v>
      </c>
      <c r="C73" s="1" t="s">
        <v>1375</v>
      </c>
      <c r="D73" s="2">
        <v>45665</v>
      </c>
      <c r="E73" s="1" t="s">
        <v>641</v>
      </c>
      <c r="F73" s="1" t="s">
        <v>49</v>
      </c>
      <c r="G73" s="1" t="s">
        <v>1376</v>
      </c>
      <c r="H73">
        <v>0</v>
      </c>
      <c r="I73">
        <v>0</v>
      </c>
      <c r="J73">
        <v>10000</v>
      </c>
      <c r="K73">
        <v>11</v>
      </c>
      <c r="L73">
        <v>385</v>
      </c>
    </row>
    <row r="74" spans="1:13" x14ac:dyDescent="0.2">
      <c r="A74" s="1" t="s">
        <v>46</v>
      </c>
      <c r="B74">
        <v>6</v>
      </c>
      <c r="C74" s="1" t="s">
        <v>1402</v>
      </c>
      <c r="D74" s="2">
        <v>45665</v>
      </c>
      <c r="E74" s="1" t="s">
        <v>576</v>
      </c>
      <c r="F74" s="1" t="s">
        <v>49</v>
      </c>
      <c r="G74" s="1" t="s">
        <v>1403</v>
      </c>
      <c r="H74">
        <v>5</v>
      </c>
      <c r="I74">
        <v>0</v>
      </c>
      <c r="J74" t="s">
        <v>51</v>
      </c>
      <c r="K74">
        <v>9</v>
      </c>
      <c r="L74">
        <v>225</v>
      </c>
    </row>
    <row r="75" spans="1:13" x14ac:dyDescent="0.2">
      <c r="A75" s="1" t="s">
        <v>46</v>
      </c>
      <c r="B75">
        <v>3</v>
      </c>
      <c r="C75" s="1" t="s">
        <v>1427</v>
      </c>
      <c r="D75" s="2">
        <v>45665</v>
      </c>
      <c r="E75" s="1" t="s">
        <v>576</v>
      </c>
      <c r="F75" s="1" t="s">
        <v>49</v>
      </c>
      <c r="G75" s="1" t="s">
        <v>1011</v>
      </c>
      <c r="H75">
        <v>5</v>
      </c>
      <c r="I75">
        <v>0</v>
      </c>
      <c r="J75" t="s">
        <v>51</v>
      </c>
      <c r="K75">
        <v>9</v>
      </c>
      <c r="L75">
        <v>225</v>
      </c>
    </row>
    <row r="76" spans="1:13" x14ac:dyDescent="0.2">
      <c r="A76" s="1" t="s">
        <v>46</v>
      </c>
      <c r="B76">
        <v>3</v>
      </c>
      <c r="C76" s="1" t="s">
        <v>727</v>
      </c>
      <c r="D76" s="2">
        <v>45665</v>
      </c>
      <c r="E76" s="1" t="s">
        <v>576</v>
      </c>
      <c r="F76" s="1" t="s">
        <v>49</v>
      </c>
      <c r="G76" s="1" t="s">
        <v>978</v>
      </c>
      <c r="H76">
        <v>5</v>
      </c>
      <c r="I76">
        <v>0</v>
      </c>
      <c r="J76" t="s">
        <v>51</v>
      </c>
      <c r="K76">
        <v>3</v>
      </c>
      <c r="L76">
        <v>75</v>
      </c>
    </row>
    <row r="77" spans="1:13" x14ac:dyDescent="0.2">
      <c r="A77" s="1" t="s">
        <v>46</v>
      </c>
      <c r="B77">
        <v>1</v>
      </c>
      <c r="C77" s="1" t="s">
        <v>1428</v>
      </c>
      <c r="D77" s="2">
        <v>45665</v>
      </c>
      <c r="E77" s="1" t="s">
        <v>576</v>
      </c>
      <c r="F77" s="1" t="s">
        <v>49</v>
      </c>
      <c r="G77" s="1" t="s">
        <v>1429</v>
      </c>
      <c r="H77">
        <v>5</v>
      </c>
      <c r="I77">
        <v>0</v>
      </c>
      <c r="J77" t="s">
        <v>51</v>
      </c>
      <c r="K77">
        <v>4</v>
      </c>
      <c r="L77">
        <v>100</v>
      </c>
    </row>
    <row r="78" spans="1:13" x14ac:dyDescent="0.2">
      <c r="A78" s="1" t="s">
        <v>46</v>
      </c>
      <c r="B78">
        <v>1</v>
      </c>
      <c r="C78" s="1" t="s">
        <v>1430</v>
      </c>
      <c r="D78" s="2">
        <v>45665</v>
      </c>
      <c r="E78" s="1" t="s">
        <v>576</v>
      </c>
      <c r="F78" s="1" t="s">
        <v>49</v>
      </c>
      <c r="G78" s="1" t="s">
        <v>1251</v>
      </c>
      <c r="H78">
        <v>5</v>
      </c>
      <c r="I78">
        <v>0</v>
      </c>
      <c r="J78" t="s">
        <v>51</v>
      </c>
      <c r="K78">
        <v>7</v>
      </c>
      <c r="L78">
        <v>175</v>
      </c>
    </row>
    <row r="79" spans="1:13" x14ac:dyDescent="0.2">
      <c r="A79" s="1" t="s">
        <v>46</v>
      </c>
      <c r="B79">
        <v>5</v>
      </c>
      <c r="C79" s="1" t="s">
        <v>1423</v>
      </c>
      <c r="D79" s="2">
        <v>45665</v>
      </c>
      <c r="E79" s="1" t="s">
        <v>576</v>
      </c>
      <c r="F79" s="1" t="s">
        <v>49</v>
      </c>
      <c r="G79" s="1" t="s">
        <v>1131</v>
      </c>
      <c r="H79">
        <v>5</v>
      </c>
      <c r="I79">
        <v>0</v>
      </c>
      <c r="J79" t="s">
        <v>51</v>
      </c>
      <c r="K79">
        <v>4</v>
      </c>
      <c r="L79">
        <v>100</v>
      </c>
    </row>
    <row r="80" spans="1:13" x14ac:dyDescent="0.2">
      <c r="A80" s="1" t="s">
        <v>46</v>
      </c>
      <c r="B80">
        <v>1</v>
      </c>
      <c r="C80" s="1" t="s">
        <v>1431</v>
      </c>
      <c r="D80" s="2">
        <v>45665</v>
      </c>
      <c r="E80" s="1" t="s">
        <v>951</v>
      </c>
      <c r="F80" s="1" t="s">
        <v>49</v>
      </c>
      <c r="G80" s="1" t="s">
        <v>1432</v>
      </c>
      <c r="H80">
        <v>5</v>
      </c>
      <c r="I80">
        <v>0</v>
      </c>
      <c r="J80">
        <v>100</v>
      </c>
      <c r="K80">
        <v>5</v>
      </c>
      <c r="L80">
        <v>125</v>
      </c>
    </row>
    <row r="81" spans="1:13" x14ac:dyDescent="0.2">
      <c r="A81" s="1" t="s">
        <v>46</v>
      </c>
      <c r="B81">
        <v>1</v>
      </c>
      <c r="C81" s="1" t="s">
        <v>1417</v>
      </c>
      <c r="D81" s="2">
        <v>45665</v>
      </c>
      <c r="E81" s="1" t="s">
        <v>576</v>
      </c>
      <c r="F81" s="1" t="s">
        <v>49</v>
      </c>
      <c r="G81" s="1" t="s">
        <v>1418</v>
      </c>
      <c r="H81">
        <v>5</v>
      </c>
      <c r="I81">
        <v>0</v>
      </c>
      <c r="J81" t="s">
        <v>51</v>
      </c>
      <c r="K81">
        <v>1</v>
      </c>
      <c r="L81">
        <v>25</v>
      </c>
    </row>
    <row r="82" spans="1:13" x14ac:dyDescent="0.2">
      <c r="A82" s="1" t="s">
        <v>46</v>
      </c>
      <c r="B82">
        <v>2</v>
      </c>
      <c r="C82" s="1" t="s">
        <v>1433</v>
      </c>
      <c r="D82" s="2">
        <v>45666</v>
      </c>
      <c r="E82" s="1" t="s">
        <v>576</v>
      </c>
      <c r="F82" s="1" t="s">
        <v>49</v>
      </c>
      <c r="G82" s="1" t="s">
        <v>1434</v>
      </c>
      <c r="H82">
        <v>5</v>
      </c>
      <c r="I82">
        <v>0</v>
      </c>
      <c r="J82" t="s">
        <v>51</v>
      </c>
      <c r="K82">
        <v>10</v>
      </c>
      <c r="L82">
        <v>250</v>
      </c>
      <c r="M82">
        <v>15</v>
      </c>
    </row>
    <row r="83" spans="1:13" x14ac:dyDescent="0.2">
      <c r="A83" s="1" t="s">
        <v>46</v>
      </c>
      <c r="B83">
        <v>2</v>
      </c>
      <c r="C83" s="1" t="s">
        <v>1435</v>
      </c>
      <c r="D83" s="2">
        <v>45666</v>
      </c>
      <c r="E83" s="1" t="s">
        <v>576</v>
      </c>
      <c r="F83" s="1" t="s">
        <v>49</v>
      </c>
      <c r="G83" s="1" t="s">
        <v>867</v>
      </c>
      <c r="H83">
        <v>5</v>
      </c>
      <c r="I83">
        <v>0</v>
      </c>
      <c r="J83" t="s">
        <v>51</v>
      </c>
      <c r="K83">
        <v>4</v>
      </c>
      <c r="L83">
        <v>100</v>
      </c>
    </row>
    <row r="84" spans="1:13" x14ac:dyDescent="0.2">
      <c r="A84" s="1" t="s">
        <v>46</v>
      </c>
      <c r="B84">
        <v>1</v>
      </c>
      <c r="C84" s="1" t="s">
        <v>1436</v>
      </c>
      <c r="D84" s="2">
        <v>45666</v>
      </c>
      <c r="E84" s="1" t="s">
        <v>684</v>
      </c>
      <c r="F84" s="1" t="s">
        <v>49</v>
      </c>
      <c r="G84" s="1" t="s">
        <v>1437</v>
      </c>
      <c r="H84">
        <v>5</v>
      </c>
      <c r="I84">
        <v>0</v>
      </c>
      <c r="J84">
        <v>200</v>
      </c>
      <c r="K84">
        <v>8</v>
      </c>
      <c r="L84">
        <v>200</v>
      </c>
    </row>
    <row r="85" spans="1:13" x14ac:dyDescent="0.2">
      <c r="A85" s="1" t="s">
        <v>46</v>
      </c>
      <c r="B85">
        <v>1</v>
      </c>
      <c r="C85" s="1" t="s">
        <v>1438</v>
      </c>
      <c r="D85" s="2">
        <v>45666</v>
      </c>
      <c r="E85" s="1" t="s">
        <v>951</v>
      </c>
      <c r="F85" s="1" t="s">
        <v>49</v>
      </c>
      <c r="G85" s="1" t="s">
        <v>1344</v>
      </c>
      <c r="H85">
        <v>5</v>
      </c>
      <c r="I85">
        <v>0</v>
      </c>
      <c r="J85">
        <v>50</v>
      </c>
      <c r="K85">
        <v>2</v>
      </c>
      <c r="L85">
        <v>50</v>
      </c>
    </row>
    <row r="86" spans="1:13" x14ac:dyDescent="0.2">
      <c r="A86" s="1" t="s">
        <v>46</v>
      </c>
      <c r="B86">
        <v>1</v>
      </c>
      <c r="C86" s="1" t="s">
        <v>1399</v>
      </c>
      <c r="D86" s="2">
        <v>45666</v>
      </c>
      <c r="E86" s="1" t="s">
        <v>576</v>
      </c>
      <c r="F86" s="1" t="s">
        <v>49</v>
      </c>
      <c r="G86" s="1" t="s">
        <v>1400</v>
      </c>
      <c r="H86">
        <v>5</v>
      </c>
      <c r="I86">
        <v>0</v>
      </c>
      <c r="J86" t="s">
        <v>51</v>
      </c>
      <c r="K86">
        <v>4</v>
      </c>
      <c r="L86">
        <v>100</v>
      </c>
    </row>
    <row r="87" spans="1:13" x14ac:dyDescent="0.2">
      <c r="A87" s="1" t="s">
        <v>46</v>
      </c>
      <c r="B87">
        <v>5</v>
      </c>
      <c r="C87" s="1" t="s">
        <v>1439</v>
      </c>
      <c r="D87" s="2">
        <v>45666</v>
      </c>
      <c r="E87" s="1" t="s">
        <v>684</v>
      </c>
      <c r="F87" s="1" t="s">
        <v>49</v>
      </c>
      <c r="G87" s="1" t="s">
        <v>1440</v>
      </c>
      <c r="H87">
        <v>5</v>
      </c>
      <c r="I87">
        <v>0</v>
      </c>
      <c r="J87">
        <v>100</v>
      </c>
      <c r="K87">
        <v>6</v>
      </c>
      <c r="L87">
        <v>150</v>
      </c>
    </row>
    <row r="88" spans="1:13" x14ac:dyDescent="0.2">
      <c r="A88" s="1" t="s">
        <v>46</v>
      </c>
      <c r="B88">
        <v>3</v>
      </c>
      <c r="C88" s="1" t="s">
        <v>727</v>
      </c>
      <c r="D88" s="2">
        <v>45666</v>
      </c>
      <c r="E88" s="1" t="s">
        <v>576</v>
      </c>
      <c r="F88" s="1" t="s">
        <v>49</v>
      </c>
      <c r="G88" s="1" t="s">
        <v>978</v>
      </c>
      <c r="H88">
        <v>5</v>
      </c>
      <c r="I88">
        <v>0</v>
      </c>
      <c r="J88" t="s">
        <v>51</v>
      </c>
      <c r="K88">
        <v>11</v>
      </c>
      <c r="L88">
        <v>275</v>
      </c>
    </row>
    <row r="89" spans="1:13" x14ac:dyDescent="0.2">
      <c r="A89" s="1" t="s">
        <v>46</v>
      </c>
      <c r="B89">
        <v>6</v>
      </c>
      <c r="C89" s="1" t="s">
        <v>1441</v>
      </c>
      <c r="D89" s="2">
        <v>45666</v>
      </c>
      <c r="E89" s="1" t="s">
        <v>641</v>
      </c>
      <c r="F89" s="1" t="s">
        <v>49</v>
      </c>
      <c r="G89" s="1" t="s">
        <v>1442</v>
      </c>
      <c r="H89">
        <v>5</v>
      </c>
      <c r="I89">
        <v>0</v>
      </c>
      <c r="J89">
        <v>1000</v>
      </c>
      <c r="K89">
        <v>5</v>
      </c>
      <c r="L89">
        <v>175</v>
      </c>
    </row>
    <row r="90" spans="1:13" x14ac:dyDescent="0.2">
      <c r="A90" s="1" t="s">
        <v>46</v>
      </c>
      <c r="B90">
        <v>6</v>
      </c>
      <c r="C90" s="1" t="s">
        <v>1402</v>
      </c>
      <c r="D90" s="2">
        <v>45666</v>
      </c>
      <c r="E90" s="1" t="s">
        <v>576</v>
      </c>
      <c r="F90" s="1" t="s">
        <v>49</v>
      </c>
      <c r="G90" s="1" t="s">
        <v>1403</v>
      </c>
      <c r="H90">
        <v>5</v>
      </c>
      <c r="I90">
        <v>0</v>
      </c>
      <c r="J90" t="s">
        <v>51</v>
      </c>
      <c r="K90">
        <v>2</v>
      </c>
      <c r="L90">
        <v>50</v>
      </c>
    </row>
    <row r="91" spans="1:13" x14ac:dyDescent="0.2">
      <c r="A91" s="1" t="s">
        <v>46</v>
      </c>
      <c r="B91">
        <v>7</v>
      </c>
      <c r="C91" s="1" t="s">
        <v>1375</v>
      </c>
      <c r="D91" s="2">
        <v>45666</v>
      </c>
      <c r="E91" s="1" t="s">
        <v>641</v>
      </c>
      <c r="F91" s="1" t="s">
        <v>49</v>
      </c>
      <c r="G91" s="1" t="s">
        <v>1376</v>
      </c>
      <c r="H91">
        <v>0</v>
      </c>
      <c r="I91">
        <v>0</v>
      </c>
      <c r="J91">
        <v>10000</v>
      </c>
      <c r="K91">
        <v>3</v>
      </c>
      <c r="L91">
        <v>105</v>
      </c>
    </row>
    <row r="92" spans="1:13" x14ac:dyDescent="0.2">
      <c r="A92" s="1" t="s">
        <v>46</v>
      </c>
      <c r="B92">
        <v>7</v>
      </c>
      <c r="C92" s="1" t="s">
        <v>1443</v>
      </c>
      <c r="D92" s="2">
        <v>45666</v>
      </c>
      <c r="E92" s="1" t="s">
        <v>641</v>
      </c>
      <c r="F92" s="1" t="s">
        <v>49</v>
      </c>
      <c r="G92" s="1" t="s">
        <v>1444</v>
      </c>
      <c r="H92">
        <v>5</v>
      </c>
      <c r="I92">
        <v>0</v>
      </c>
      <c r="J92">
        <v>4000</v>
      </c>
      <c r="K92">
        <v>5</v>
      </c>
      <c r="L92">
        <v>175</v>
      </c>
    </row>
    <row r="93" spans="1:13" x14ac:dyDescent="0.2">
      <c r="A93" s="1" t="s">
        <v>53</v>
      </c>
      <c r="B93">
        <v>2</v>
      </c>
      <c r="C93" s="1" t="s">
        <v>1433</v>
      </c>
      <c r="D93" s="2">
        <v>45666</v>
      </c>
      <c r="E93" s="1" t="s">
        <v>576</v>
      </c>
      <c r="F93" s="1" t="s">
        <v>49</v>
      </c>
      <c r="G93" s="1" t="s">
        <v>1434</v>
      </c>
      <c r="H93">
        <v>5</v>
      </c>
      <c r="I93">
        <v>0</v>
      </c>
      <c r="J93" t="s">
        <v>51</v>
      </c>
      <c r="K93">
        <v>1</v>
      </c>
      <c r="L93">
        <v>25</v>
      </c>
    </row>
    <row r="94" spans="1:13" x14ac:dyDescent="0.2">
      <c r="A94" s="1" t="s">
        <v>53</v>
      </c>
      <c r="B94">
        <v>2</v>
      </c>
      <c r="C94" s="1" t="s">
        <v>1422</v>
      </c>
      <c r="D94" s="2">
        <v>45666</v>
      </c>
      <c r="E94" s="1" t="s">
        <v>576</v>
      </c>
      <c r="F94" s="1" t="s">
        <v>49</v>
      </c>
      <c r="G94" s="1" t="s">
        <v>926</v>
      </c>
      <c r="H94">
        <v>5</v>
      </c>
      <c r="I94">
        <v>0</v>
      </c>
      <c r="J94" t="s">
        <v>51</v>
      </c>
      <c r="K94">
        <v>4</v>
      </c>
      <c r="L94">
        <v>100</v>
      </c>
    </row>
    <row r="95" spans="1:13" x14ac:dyDescent="0.2">
      <c r="A95" s="1" t="s">
        <v>53</v>
      </c>
      <c r="B95">
        <v>2</v>
      </c>
      <c r="C95" s="1" t="s">
        <v>1445</v>
      </c>
      <c r="D95" s="2">
        <v>45666</v>
      </c>
      <c r="E95" s="1" t="s">
        <v>576</v>
      </c>
      <c r="F95" s="1" t="s">
        <v>49</v>
      </c>
      <c r="G95" s="1" t="s">
        <v>924</v>
      </c>
      <c r="H95">
        <v>5</v>
      </c>
      <c r="I95">
        <v>0</v>
      </c>
      <c r="J95" t="s">
        <v>51</v>
      </c>
      <c r="K95">
        <v>14</v>
      </c>
      <c r="L95">
        <v>350</v>
      </c>
    </row>
    <row r="96" spans="1:13" x14ac:dyDescent="0.2">
      <c r="A96" s="1" t="s">
        <v>53</v>
      </c>
      <c r="B96">
        <v>3</v>
      </c>
      <c r="C96" s="1" t="s">
        <v>1446</v>
      </c>
      <c r="D96" s="2">
        <v>45666</v>
      </c>
      <c r="E96" s="1" t="s">
        <v>576</v>
      </c>
      <c r="F96" s="1" t="s">
        <v>49</v>
      </c>
      <c r="G96" s="1" t="s">
        <v>942</v>
      </c>
      <c r="H96">
        <v>5</v>
      </c>
      <c r="I96">
        <v>0</v>
      </c>
      <c r="J96" t="s">
        <v>51</v>
      </c>
      <c r="K96">
        <v>16</v>
      </c>
      <c r="L96">
        <v>400</v>
      </c>
    </row>
    <row r="97" spans="1:13" x14ac:dyDescent="0.2">
      <c r="A97" s="1" t="s">
        <v>53</v>
      </c>
      <c r="B97">
        <v>3</v>
      </c>
      <c r="C97" s="1" t="s">
        <v>727</v>
      </c>
      <c r="D97" s="2">
        <v>45666</v>
      </c>
      <c r="E97" s="1" t="s">
        <v>576</v>
      </c>
      <c r="F97" s="1" t="s">
        <v>49</v>
      </c>
      <c r="G97" s="1" t="s">
        <v>978</v>
      </c>
      <c r="H97">
        <v>5</v>
      </c>
      <c r="I97">
        <v>0</v>
      </c>
      <c r="J97" t="s">
        <v>51</v>
      </c>
      <c r="K97">
        <v>1</v>
      </c>
      <c r="L97">
        <v>25</v>
      </c>
    </row>
    <row r="98" spans="1:13" x14ac:dyDescent="0.2">
      <c r="A98" s="1" t="s">
        <v>53</v>
      </c>
      <c r="B98">
        <v>1</v>
      </c>
      <c r="C98" s="1" t="s">
        <v>1443</v>
      </c>
      <c r="D98" s="2">
        <v>45666</v>
      </c>
      <c r="E98" s="1" t="s">
        <v>641</v>
      </c>
      <c r="F98" s="1" t="s">
        <v>49</v>
      </c>
      <c r="G98" s="1" t="s">
        <v>1444</v>
      </c>
      <c r="H98">
        <v>5</v>
      </c>
      <c r="I98">
        <v>0</v>
      </c>
      <c r="J98">
        <v>4000</v>
      </c>
      <c r="K98">
        <v>12</v>
      </c>
      <c r="L98">
        <v>420</v>
      </c>
    </row>
    <row r="99" spans="1:13" x14ac:dyDescent="0.2">
      <c r="A99" s="1" t="s">
        <v>53</v>
      </c>
      <c r="B99">
        <v>7</v>
      </c>
      <c r="C99" s="1" t="s">
        <v>1443</v>
      </c>
      <c r="D99" s="2">
        <v>45666</v>
      </c>
      <c r="E99" s="1" t="s">
        <v>641</v>
      </c>
      <c r="F99" s="1" t="s">
        <v>49</v>
      </c>
      <c r="G99" s="1" t="s">
        <v>1444</v>
      </c>
      <c r="H99">
        <v>5</v>
      </c>
      <c r="I99">
        <v>0</v>
      </c>
      <c r="J99">
        <v>4000</v>
      </c>
      <c r="K99">
        <v>12</v>
      </c>
      <c r="L99">
        <v>420</v>
      </c>
    </row>
    <row r="100" spans="1:13" x14ac:dyDescent="0.2">
      <c r="A100" s="1" t="s">
        <v>46</v>
      </c>
      <c r="B100">
        <v>2</v>
      </c>
      <c r="C100" s="1" t="s">
        <v>1446</v>
      </c>
      <c r="D100" s="2">
        <v>45667</v>
      </c>
      <c r="E100" s="1" t="s">
        <v>576</v>
      </c>
      <c r="F100" s="1" t="s">
        <v>49</v>
      </c>
      <c r="G100" s="1" t="s">
        <v>942</v>
      </c>
      <c r="H100">
        <v>5</v>
      </c>
      <c r="I100">
        <v>0</v>
      </c>
      <c r="J100" t="s">
        <v>51</v>
      </c>
      <c r="K100">
        <v>2</v>
      </c>
      <c r="L100">
        <v>50</v>
      </c>
      <c r="M100">
        <v>15</v>
      </c>
    </row>
    <row r="101" spans="1:13" x14ac:dyDescent="0.2">
      <c r="A101" s="1" t="s">
        <v>46</v>
      </c>
      <c r="B101">
        <v>2</v>
      </c>
      <c r="C101" s="1" t="s">
        <v>1447</v>
      </c>
      <c r="D101" s="2">
        <v>45667</v>
      </c>
      <c r="E101" s="1" t="s">
        <v>585</v>
      </c>
      <c r="F101" s="1" t="s">
        <v>49</v>
      </c>
      <c r="G101" s="1" t="s">
        <v>1046</v>
      </c>
      <c r="H101">
        <v>4.5</v>
      </c>
      <c r="I101">
        <v>0</v>
      </c>
      <c r="J101">
        <v>100</v>
      </c>
      <c r="K101">
        <v>4</v>
      </c>
      <c r="L101">
        <v>100</v>
      </c>
    </row>
    <row r="102" spans="1:13" x14ac:dyDescent="0.2">
      <c r="A102" s="1" t="s">
        <v>46</v>
      </c>
      <c r="B102">
        <v>2</v>
      </c>
      <c r="C102" s="1" t="s">
        <v>1448</v>
      </c>
      <c r="D102" s="2">
        <v>45667</v>
      </c>
      <c r="E102" s="1" t="s">
        <v>585</v>
      </c>
      <c r="F102" s="1" t="s">
        <v>49</v>
      </c>
      <c r="G102" s="1" t="s">
        <v>1398</v>
      </c>
      <c r="H102">
        <v>4.5</v>
      </c>
      <c r="I102">
        <v>0</v>
      </c>
      <c r="J102">
        <v>100</v>
      </c>
      <c r="K102">
        <v>4</v>
      </c>
      <c r="L102">
        <v>100</v>
      </c>
    </row>
    <row r="103" spans="1:13" x14ac:dyDescent="0.2">
      <c r="A103" s="1" t="s">
        <v>46</v>
      </c>
      <c r="B103">
        <v>2</v>
      </c>
      <c r="C103" s="1" t="s">
        <v>1388</v>
      </c>
      <c r="D103" s="2">
        <v>45667</v>
      </c>
      <c r="E103" s="1" t="s">
        <v>576</v>
      </c>
      <c r="F103" s="1" t="s">
        <v>49</v>
      </c>
      <c r="G103" s="1" t="s">
        <v>936</v>
      </c>
      <c r="H103">
        <v>5</v>
      </c>
      <c r="I103">
        <v>0</v>
      </c>
      <c r="J103" t="s">
        <v>51</v>
      </c>
      <c r="K103">
        <v>1</v>
      </c>
      <c r="L103">
        <v>25</v>
      </c>
    </row>
    <row r="104" spans="1:13" x14ac:dyDescent="0.2">
      <c r="A104" s="1" t="s">
        <v>46</v>
      </c>
      <c r="B104">
        <v>3</v>
      </c>
      <c r="C104" s="1" t="s">
        <v>727</v>
      </c>
      <c r="D104" s="2">
        <v>45667</v>
      </c>
      <c r="E104" s="1" t="s">
        <v>576</v>
      </c>
      <c r="F104" s="1" t="s">
        <v>49</v>
      </c>
      <c r="G104" s="1" t="s">
        <v>978</v>
      </c>
      <c r="H104">
        <v>5</v>
      </c>
      <c r="I104">
        <v>0</v>
      </c>
      <c r="J104" t="s">
        <v>51</v>
      </c>
      <c r="K104">
        <v>11</v>
      </c>
      <c r="L104">
        <v>275</v>
      </c>
    </row>
    <row r="105" spans="1:13" x14ac:dyDescent="0.2">
      <c r="A105" s="1" t="s">
        <v>46</v>
      </c>
      <c r="B105">
        <v>7</v>
      </c>
      <c r="C105" s="1" t="s">
        <v>1443</v>
      </c>
      <c r="D105" s="2">
        <v>45667</v>
      </c>
      <c r="E105" s="1" t="s">
        <v>641</v>
      </c>
      <c r="F105" s="1" t="s">
        <v>49</v>
      </c>
      <c r="G105" s="1" t="s">
        <v>1444</v>
      </c>
      <c r="H105">
        <v>5</v>
      </c>
      <c r="I105">
        <v>0</v>
      </c>
      <c r="J105">
        <v>4000</v>
      </c>
      <c r="K105">
        <v>9</v>
      </c>
      <c r="L105">
        <v>315</v>
      </c>
    </row>
    <row r="106" spans="1:13" x14ac:dyDescent="0.2">
      <c r="A106" s="1" t="s">
        <v>46</v>
      </c>
      <c r="B106">
        <v>1</v>
      </c>
      <c r="C106" s="1" t="s">
        <v>1443</v>
      </c>
      <c r="D106" s="2">
        <v>45667</v>
      </c>
      <c r="E106" s="1" t="s">
        <v>641</v>
      </c>
      <c r="F106" s="1" t="s">
        <v>49</v>
      </c>
      <c r="G106" s="1" t="s">
        <v>1444</v>
      </c>
      <c r="H106">
        <v>5</v>
      </c>
      <c r="I106">
        <v>0</v>
      </c>
      <c r="J106">
        <v>4000</v>
      </c>
      <c r="K106">
        <v>2</v>
      </c>
      <c r="L106">
        <v>70</v>
      </c>
    </row>
    <row r="107" spans="1:13" x14ac:dyDescent="0.2">
      <c r="A107" s="1" t="s">
        <v>46</v>
      </c>
      <c r="B107">
        <v>1</v>
      </c>
      <c r="C107" s="1" t="s">
        <v>1388</v>
      </c>
      <c r="D107" s="2">
        <v>45667</v>
      </c>
      <c r="E107" s="1" t="s">
        <v>576</v>
      </c>
      <c r="F107" s="1" t="s">
        <v>49</v>
      </c>
      <c r="G107" s="1" t="s">
        <v>936</v>
      </c>
      <c r="H107">
        <v>5</v>
      </c>
      <c r="I107">
        <v>0</v>
      </c>
      <c r="J107" t="s">
        <v>51</v>
      </c>
      <c r="K107">
        <v>9</v>
      </c>
      <c r="L107">
        <v>225</v>
      </c>
    </row>
    <row r="108" spans="1:13" x14ac:dyDescent="0.2">
      <c r="A108" s="1" t="s">
        <v>46</v>
      </c>
      <c r="B108">
        <v>5</v>
      </c>
      <c r="C108" s="1" t="s">
        <v>1449</v>
      </c>
      <c r="D108" s="2">
        <v>45667</v>
      </c>
      <c r="E108" s="1" t="s">
        <v>576</v>
      </c>
      <c r="F108" s="1" t="s">
        <v>49</v>
      </c>
      <c r="G108" s="1" t="s">
        <v>1440</v>
      </c>
      <c r="H108" t="s">
        <v>76</v>
      </c>
      <c r="I108">
        <v>0</v>
      </c>
      <c r="J108" t="s">
        <v>51</v>
      </c>
      <c r="K108">
        <v>7</v>
      </c>
      <c r="L108">
        <v>175</v>
      </c>
    </row>
    <row r="109" spans="1:13" x14ac:dyDescent="0.2">
      <c r="A109" s="1" t="s">
        <v>46</v>
      </c>
      <c r="B109">
        <v>6</v>
      </c>
      <c r="C109" s="1" t="s">
        <v>1441</v>
      </c>
      <c r="D109" s="2">
        <v>45667</v>
      </c>
      <c r="E109" s="1" t="s">
        <v>641</v>
      </c>
      <c r="F109" s="1" t="s">
        <v>49</v>
      </c>
      <c r="G109" s="1" t="s">
        <v>1442</v>
      </c>
      <c r="H109">
        <v>5</v>
      </c>
      <c r="I109">
        <v>0</v>
      </c>
      <c r="J109">
        <v>1000</v>
      </c>
      <c r="K109">
        <v>9</v>
      </c>
      <c r="L109">
        <v>315</v>
      </c>
    </row>
    <row r="110" spans="1:13" x14ac:dyDescent="0.2">
      <c r="A110" s="1" t="s">
        <v>46</v>
      </c>
      <c r="B110">
        <v>2</v>
      </c>
      <c r="C110" s="1" t="s">
        <v>1416</v>
      </c>
      <c r="D110" s="2">
        <v>45668</v>
      </c>
      <c r="E110" s="1" t="s">
        <v>576</v>
      </c>
      <c r="F110" s="1" t="s">
        <v>49</v>
      </c>
      <c r="G110" s="1" t="s">
        <v>1075</v>
      </c>
      <c r="H110">
        <v>5</v>
      </c>
      <c r="I110">
        <v>0</v>
      </c>
      <c r="J110" t="s">
        <v>51</v>
      </c>
      <c r="K110">
        <v>7</v>
      </c>
      <c r="L110">
        <v>175</v>
      </c>
      <c r="M110">
        <v>20</v>
      </c>
    </row>
    <row r="111" spans="1:13" x14ac:dyDescent="0.2">
      <c r="A111" s="1" t="s">
        <v>46</v>
      </c>
      <c r="B111">
        <v>2</v>
      </c>
      <c r="C111" s="1" t="s">
        <v>1446</v>
      </c>
      <c r="D111" s="2">
        <v>45668</v>
      </c>
      <c r="E111" s="1" t="s">
        <v>576</v>
      </c>
      <c r="F111" s="1" t="s">
        <v>49</v>
      </c>
      <c r="G111" s="1" t="s">
        <v>942</v>
      </c>
      <c r="H111">
        <v>5</v>
      </c>
      <c r="I111">
        <v>0</v>
      </c>
      <c r="J111" t="s">
        <v>51</v>
      </c>
      <c r="K111">
        <v>2</v>
      </c>
      <c r="L111">
        <v>50</v>
      </c>
    </row>
    <row r="112" spans="1:13" x14ac:dyDescent="0.2">
      <c r="A112" s="1" t="s">
        <v>46</v>
      </c>
      <c r="B112">
        <v>2</v>
      </c>
      <c r="C112" s="1" t="s">
        <v>1408</v>
      </c>
      <c r="D112" s="2">
        <v>45668</v>
      </c>
      <c r="E112" s="1" t="s">
        <v>576</v>
      </c>
      <c r="F112" s="1" t="s">
        <v>49</v>
      </c>
      <c r="G112" s="1" t="s">
        <v>1046</v>
      </c>
      <c r="H112">
        <v>5</v>
      </c>
      <c r="I112">
        <v>0</v>
      </c>
      <c r="J112" t="s">
        <v>51</v>
      </c>
      <c r="K112">
        <v>1</v>
      </c>
      <c r="L112">
        <v>25</v>
      </c>
    </row>
    <row r="113" spans="1:13" x14ac:dyDescent="0.2">
      <c r="A113" s="1" t="s">
        <v>46</v>
      </c>
      <c r="B113">
        <v>1</v>
      </c>
      <c r="C113" s="1" t="s">
        <v>1388</v>
      </c>
      <c r="D113" s="2">
        <v>45668</v>
      </c>
      <c r="E113" s="1" t="s">
        <v>576</v>
      </c>
      <c r="F113" s="1" t="s">
        <v>49</v>
      </c>
      <c r="G113" s="1" t="s">
        <v>936</v>
      </c>
      <c r="H113">
        <v>5</v>
      </c>
      <c r="I113">
        <v>0</v>
      </c>
      <c r="J113" t="s">
        <v>51</v>
      </c>
      <c r="K113">
        <v>20</v>
      </c>
      <c r="L113">
        <v>500</v>
      </c>
    </row>
    <row r="114" spans="1:13" x14ac:dyDescent="0.2">
      <c r="A114" s="1" t="s">
        <v>46</v>
      </c>
      <c r="B114">
        <v>3</v>
      </c>
      <c r="C114" s="1" t="s">
        <v>1413</v>
      </c>
      <c r="D114" s="2">
        <v>45668</v>
      </c>
      <c r="E114" s="1" t="s">
        <v>576</v>
      </c>
      <c r="F114" s="1" t="s">
        <v>49</v>
      </c>
      <c r="G114" s="1" t="s">
        <v>996</v>
      </c>
      <c r="H114">
        <v>5</v>
      </c>
      <c r="I114">
        <v>0</v>
      </c>
      <c r="J114" t="s">
        <v>51</v>
      </c>
      <c r="K114">
        <v>4</v>
      </c>
      <c r="L114">
        <v>100</v>
      </c>
    </row>
    <row r="115" spans="1:13" x14ac:dyDescent="0.2">
      <c r="A115" s="1" t="s">
        <v>46</v>
      </c>
      <c r="B115">
        <v>3</v>
      </c>
      <c r="C115" s="1" t="s">
        <v>1377</v>
      </c>
      <c r="D115" s="2">
        <v>45668</v>
      </c>
      <c r="E115" s="1" t="s">
        <v>576</v>
      </c>
      <c r="F115" s="1" t="s">
        <v>49</v>
      </c>
      <c r="G115" s="1" t="s">
        <v>1323</v>
      </c>
      <c r="H115">
        <v>5</v>
      </c>
      <c r="I115">
        <v>0</v>
      </c>
      <c r="J115" t="s">
        <v>51</v>
      </c>
      <c r="K115">
        <v>2</v>
      </c>
      <c r="L115">
        <v>50</v>
      </c>
    </row>
    <row r="116" spans="1:13" x14ac:dyDescent="0.2">
      <c r="A116" s="1" t="s">
        <v>46</v>
      </c>
      <c r="B116">
        <v>3</v>
      </c>
      <c r="C116" s="1" t="s">
        <v>727</v>
      </c>
      <c r="D116" s="2">
        <v>45668</v>
      </c>
      <c r="E116" s="1" t="s">
        <v>576</v>
      </c>
      <c r="F116" s="1" t="s">
        <v>49</v>
      </c>
      <c r="G116" s="1" t="s">
        <v>978</v>
      </c>
      <c r="H116">
        <v>5</v>
      </c>
      <c r="I116">
        <v>0</v>
      </c>
      <c r="J116" t="s">
        <v>51</v>
      </c>
      <c r="K116">
        <v>4</v>
      </c>
      <c r="L116">
        <v>100</v>
      </c>
    </row>
    <row r="117" spans="1:13" x14ac:dyDescent="0.2">
      <c r="A117" s="1" t="s">
        <v>46</v>
      </c>
      <c r="B117">
        <v>3</v>
      </c>
      <c r="C117" s="1" t="s">
        <v>1378</v>
      </c>
      <c r="D117" s="2">
        <v>45668</v>
      </c>
      <c r="E117" s="1" t="s">
        <v>576</v>
      </c>
      <c r="F117" s="1" t="s">
        <v>49</v>
      </c>
      <c r="G117" s="1" t="s">
        <v>1379</v>
      </c>
      <c r="H117">
        <v>5</v>
      </c>
      <c r="I117">
        <v>0</v>
      </c>
      <c r="J117" t="s">
        <v>51</v>
      </c>
      <c r="K117">
        <v>1</v>
      </c>
      <c r="L117">
        <v>25</v>
      </c>
    </row>
    <row r="118" spans="1:13" x14ac:dyDescent="0.2">
      <c r="A118" s="1" t="s">
        <v>46</v>
      </c>
      <c r="B118">
        <v>6</v>
      </c>
      <c r="C118" s="1" t="s">
        <v>1441</v>
      </c>
      <c r="D118" s="2">
        <v>45668</v>
      </c>
      <c r="E118" s="1" t="s">
        <v>641</v>
      </c>
      <c r="F118" s="1" t="s">
        <v>49</v>
      </c>
      <c r="G118" s="1" t="s">
        <v>1442</v>
      </c>
      <c r="H118">
        <v>5</v>
      </c>
      <c r="I118">
        <v>0</v>
      </c>
      <c r="J118">
        <v>1000</v>
      </c>
      <c r="K118">
        <v>10</v>
      </c>
      <c r="L118">
        <v>350</v>
      </c>
    </row>
    <row r="119" spans="1:13" x14ac:dyDescent="0.2">
      <c r="A119" s="1" t="s">
        <v>46</v>
      </c>
      <c r="B119">
        <v>5</v>
      </c>
      <c r="C119" s="1" t="s">
        <v>1450</v>
      </c>
      <c r="D119" s="2">
        <v>45668</v>
      </c>
      <c r="E119" s="1" t="s">
        <v>576</v>
      </c>
      <c r="F119" s="1" t="s">
        <v>49</v>
      </c>
      <c r="G119" s="1" t="s">
        <v>1451</v>
      </c>
      <c r="H119">
        <v>5</v>
      </c>
      <c r="I119">
        <v>0</v>
      </c>
      <c r="J119" t="s">
        <v>51</v>
      </c>
      <c r="K119">
        <v>10</v>
      </c>
      <c r="L119">
        <v>250</v>
      </c>
    </row>
    <row r="120" spans="1:13" x14ac:dyDescent="0.2">
      <c r="A120" s="1" t="s">
        <v>46</v>
      </c>
      <c r="B120">
        <v>5</v>
      </c>
      <c r="C120" s="1" t="s">
        <v>1435</v>
      </c>
      <c r="D120" s="2">
        <v>45668</v>
      </c>
      <c r="E120" s="1" t="s">
        <v>576</v>
      </c>
      <c r="F120" s="1" t="s">
        <v>49</v>
      </c>
      <c r="G120" s="1" t="s">
        <v>867</v>
      </c>
      <c r="H120">
        <v>5</v>
      </c>
      <c r="I120">
        <v>0</v>
      </c>
      <c r="J120" t="s">
        <v>51</v>
      </c>
      <c r="K120">
        <v>5</v>
      </c>
      <c r="L120">
        <v>125</v>
      </c>
    </row>
    <row r="121" spans="1:13" x14ac:dyDescent="0.2">
      <c r="A121" s="1" t="s">
        <v>46</v>
      </c>
      <c r="B121">
        <v>5</v>
      </c>
      <c r="C121" s="1" t="s">
        <v>1443</v>
      </c>
      <c r="D121" s="2">
        <v>45668</v>
      </c>
      <c r="E121" s="1" t="s">
        <v>641</v>
      </c>
      <c r="F121" s="1" t="s">
        <v>49</v>
      </c>
      <c r="G121" s="1" t="s">
        <v>1444</v>
      </c>
      <c r="H121">
        <v>5</v>
      </c>
      <c r="I121">
        <v>0</v>
      </c>
      <c r="J121">
        <v>4000</v>
      </c>
      <c r="K121">
        <v>5</v>
      </c>
      <c r="L121">
        <v>175</v>
      </c>
    </row>
    <row r="122" spans="1:13" x14ac:dyDescent="0.2">
      <c r="A122" s="1" t="s">
        <v>46</v>
      </c>
      <c r="B122">
        <v>3</v>
      </c>
      <c r="C122" s="1" t="s">
        <v>1435</v>
      </c>
      <c r="D122" s="2">
        <v>45670</v>
      </c>
      <c r="E122" s="1" t="s">
        <v>576</v>
      </c>
      <c r="F122" s="1" t="s">
        <v>49</v>
      </c>
      <c r="G122" s="1" t="s">
        <v>867</v>
      </c>
      <c r="H122">
        <v>5</v>
      </c>
      <c r="I122">
        <v>0</v>
      </c>
      <c r="J122" t="s">
        <v>51</v>
      </c>
      <c r="K122">
        <v>11</v>
      </c>
      <c r="L122">
        <v>275</v>
      </c>
      <c r="M122">
        <v>23</v>
      </c>
    </row>
    <row r="123" spans="1:13" x14ac:dyDescent="0.2">
      <c r="A123" s="1" t="s">
        <v>46</v>
      </c>
      <c r="B123">
        <v>3</v>
      </c>
      <c r="C123" s="1" t="s">
        <v>1452</v>
      </c>
      <c r="D123" s="2">
        <v>45670</v>
      </c>
      <c r="E123" s="1" t="s">
        <v>576</v>
      </c>
      <c r="F123" s="1" t="s">
        <v>49</v>
      </c>
      <c r="G123" s="1" t="s">
        <v>1392</v>
      </c>
      <c r="H123">
        <v>5</v>
      </c>
      <c r="I123">
        <v>0</v>
      </c>
      <c r="J123" t="s">
        <v>51</v>
      </c>
      <c r="K123">
        <v>5</v>
      </c>
      <c r="L123">
        <v>125</v>
      </c>
    </row>
    <row r="124" spans="1:13" x14ac:dyDescent="0.2">
      <c r="A124" s="1" t="s">
        <v>46</v>
      </c>
      <c r="B124">
        <v>3</v>
      </c>
      <c r="C124" s="1" t="s">
        <v>1378</v>
      </c>
      <c r="D124" s="2">
        <v>45670</v>
      </c>
      <c r="E124" s="1" t="s">
        <v>576</v>
      </c>
      <c r="F124" s="1" t="s">
        <v>49</v>
      </c>
      <c r="G124" s="1" t="s">
        <v>1379</v>
      </c>
      <c r="H124">
        <v>5</v>
      </c>
      <c r="I124">
        <v>0</v>
      </c>
      <c r="J124" t="s">
        <v>51</v>
      </c>
      <c r="K124">
        <v>2</v>
      </c>
      <c r="L124">
        <v>50</v>
      </c>
    </row>
    <row r="125" spans="1:13" x14ac:dyDescent="0.2">
      <c r="A125" s="1" t="s">
        <v>46</v>
      </c>
      <c r="B125">
        <v>2</v>
      </c>
      <c r="C125" s="1" t="s">
        <v>1408</v>
      </c>
      <c r="D125" s="2">
        <v>45670</v>
      </c>
      <c r="E125" s="1" t="s">
        <v>576</v>
      </c>
      <c r="F125" s="1" t="s">
        <v>49</v>
      </c>
      <c r="G125" s="1" t="s">
        <v>1046</v>
      </c>
      <c r="H125">
        <v>5</v>
      </c>
      <c r="I125">
        <v>0</v>
      </c>
      <c r="J125" t="s">
        <v>51</v>
      </c>
      <c r="K125">
        <v>7</v>
      </c>
      <c r="L125">
        <v>175</v>
      </c>
    </row>
    <row r="126" spans="1:13" x14ac:dyDescent="0.2">
      <c r="A126" s="1" t="s">
        <v>46</v>
      </c>
      <c r="B126">
        <v>2</v>
      </c>
      <c r="C126" s="1" t="s">
        <v>1427</v>
      </c>
      <c r="D126" s="2">
        <v>45670</v>
      </c>
      <c r="E126" s="1" t="s">
        <v>576</v>
      </c>
      <c r="F126" s="1" t="s">
        <v>49</v>
      </c>
      <c r="G126" s="1" t="s">
        <v>1011</v>
      </c>
      <c r="H126">
        <v>5</v>
      </c>
      <c r="I126">
        <v>0</v>
      </c>
      <c r="J126" t="s">
        <v>51</v>
      </c>
      <c r="K126">
        <v>11</v>
      </c>
      <c r="L126">
        <v>275</v>
      </c>
    </row>
    <row r="127" spans="1:13" x14ac:dyDescent="0.2">
      <c r="A127" s="1" t="s">
        <v>46</v>
      </c>
      <c r="B127">
        <v>1</v>
      </c>
      <c r="C127" s="1" t="s">
        <v>1377</v>
      </c>
      <c r="D127" s="2">
        <v>45670</v>
      </c>
      <c r="E127" s="1" t="s">
        <v>576</v>
      </c>
      <c r="F127" s="1" t="s">
        <v>49</v>
      </c>
      <c r="G127" s="1" t="s">
        <v>1323</v>
      </c>
      <c r="H127">
        <v>5</v>
      </c>
      <c r="I127">
        <v>0</v>
      </c>
      <c r="J127" t="s">
        <v>51</v>
      </c>
      <c r="K127">
        <v>2</v>
      </c>
      <c r="L127">
        <v>50</v>
      </c>
    </row>
    <row r="128" spans="1:13" x14ac:dyDescent="0.2">
      <c r="A128" s="1" t="s">
        <v>46</v>
      </c>
      <c r="B128">
        <v>1</v>
      </c>
      <c r="C128" s="1" t="s">
        <v>1453</v>
      </c>
      <c r="D128" s="2">
        <v>45670</v>
      </c>
      <c r="E128" s="1" t="s">
        <v>939</v>
      </c>
      <c r="F128" s="1" t="s">
        <v>49</v>
      </c>
      <c r="G128" s="1" t="s">
        <v>1454</v>
      </c>
      <c r="H128">
        <v>5</v>
      </c>
      <c r="I128">
        <v>0</v>
      </c>
      <c r="J128">
        <v>100</v>
      </c>
      <c r="K128">
        <v>5</v>
      </c>
      <c r="L128">
        <v>125</v>
      </c>
    </row>
    <row r="129" spans="1:13" x14ac:dyDescent="0.2">
      <c r="A129" s="1" t="s">
        <v>46</v>
      </c>
      <c r="B129">
        <v>1</v>
      </c>
      <c r="C129" s="1" t="s">
        <v>1399</v>
      </c>
      <c r="D129" s="2">
        <v>45670</v>
      </c>
      <c r="E129" s="1" t="s">
        <v>576</v>
      </c>
      <c r="F129" s="1" t="s">
        <v>49</v>
      </c>
      <c r="G129" s="1" t="s">
        <v>1400</v>
      </c>
      <c r="H129">
        <v>5</v>
      </c>
      <c r="I129">
        <v>0</v>
      </c>
      <c r="J129" t="s">
        <v>51</v>
      </c>
      <c r="K129">
        <v>1</v>
      </c>
      <c r="L129">
        <v>25</v>
      </c>
    </row>
    <row r="130" spans="1:13" x14ac:dyDescent="0.2">
      <c r="A130" s="1" t="s">
        <v>46</v>
      </c>
      <c r="B130">
        <v>1</v>
      </c>
      <c r="C130" s="1" t="s">
        <v>1388</v>
      </c>
      <c r="D130" s="2">
        <v>45670</v>
      </c>
      <c r="E130" s="1" t="s">
        <v>576</v>
      </c>
      <c r="F130" s="1" t="s">
        <v>49</v>
      </c>
      <c r="G130" s="1" t="s">
        <v>936</v>
      </c>
      <c r="H130">
        <v>5</v>
      </c>
      <c r="I130">
        <v>0</v>
      </c>
      <c r="J130" t="s">
        <v>51</v>
      </c>
      <c r="K130">
        <v>6</v>
      </c>
      <c r="L130">
        <v>150</v>
      </c>
    </row>
    <row r="131" spans="1:13" x14ac:dyDescent="0.2">
      <c r="A131" s="1" t="s">
        <v>46</v>
      </c>
      <c r="B131">
        <v>1</v>
      </c>
      <c r="C131" s="1" t="s">
        <v>1435</v>
      </c>
      <c r="D131" s="2">
        <v>45670</v>
      </c>
      <c r="E131" s="1" t="s">
        <v>576</v>
      </c>
      <c r="F131" s="1" t="s">
        <v>49</v>
      </c>
      <c r="G131" s="1" t="s">
        <v>867</v>
      </c>
      <c r="H131">
        <v>5</v>
      </c>
      <c r="I131">
        <v>0</v>
      </c>
      <c r="J131" t="s">
        <v>51</v>
      </c>
      <c r="K131">
        <v>3</v>
      </c>
      <c r="L131">
        <v>75</v>
      </c>
    </row>
    <row r="132" spans="1:13" x14ac:dyDescent="0.2">
      <c r="A132" s="1" t="s">
        <v>46</v>
      </c>
      <c r="B132">
        <v>1</v>
      </c>
      <c r="C132" s="1" t="s">
        <v>1455</v>
      </c>
      <c r="D132" s="2">
        <v>45670</v>
      </c>
      <c r="E132" s="1" t="s">
        <v>939</v>
      </c>
      <c r="F132" s="1" t="s">
        <v>49</v>
      </c>
      <c r="G132" s="1" t="s">
        <v>1323</v>
      </c>
      <c r="H132">
        <v>5</v>
      </c>
      <c r="I132">
        <v>0</v>
      </c>
      <c r="J132">
        <v>100</v>
      </c>
      <c r="K132">
        <v>4</v>
      </c>
      <c r="L132">
        <v>100</v>
      </c>
    </row>
    <row r="133" spans="1:13" x14ac:dyDescent="0.2">
      <c r="A133" s="1" t="s">
        <v>46</v>
      </c>
      <c r="B133">
        <v>5</v>
      </c>
      <c r="C133" s="1" t="s">
        <v>1450</v>
      </c>
      <c r="D133" s="2">
        <v>45670</v>
      </c>
      <c r="E133" s="1" t="s">
        <v>576</v>
      </c>
      <c r="F133" s="1" t="s">
        <v>49</v>
      </c>
      <c r="G133" s="1" t="s">
        <v>1451</v>
      </c>
      <c r="H133">
        <v>5</v>
      </c>
      <c r="I133">
        <v>0</v>
      </c>
      <c r="J133" t="s">
        <v>51</v>
      </c>
      <c r="K133">
        <v>6</v>
      </c>
      <c r="L133">
        <v>150</v>
      </c>
    </row>
    <row r="134" spans="1:13" x14ac:dyDescent="0.2">
      <c r="A134" s="1" t="s">
        <v>46</v>
      </c>
      <c r="B134">
        <v>5</v>
      </c>
      <c r="C134" s="1" t="s">
        <v>1456</v>
      </c>
      <c r="D134" s="2">
        <v>45670</v>
      </c>
      <c r="E134" s="1" t="s">
        <v>576</v>
      </c>
      <c r="F134" s="1" t="s">
        <v>49</v>
      </c>
      <c r="G134" s="1" t="s">
        <v>1457</v>
      </c>
      <c r="H134">
        <v>5</v>
      </c>
      <c r="I134">
        <v>0</v>
      </c>
      <c r="J134" t="s">
        <v>51</v>
      </c>
      <c r="K134">
        <v>2</v>
      </c>
      <c r="L134">
        <v>50</v>
      </c>
    </row>
    <row r="135" spans="1:13" x14ac:dyDescent="0.2">
      <c r="A135" s="1" t="s">
        <v>46</v>
      </c>
      <c r="B135">
        <v>5</v>
      </c>
      <c r="C135" s="1" t="s">
        <v>1458</v>
      </c>
      <c r="D135" s="2">
        <v>45670</v>
      </c>
      <c r="E135" s="1" t="s">
        <v>576</v>
      </c>
      <c r="F135" s="1" t="s">
        <v>49</v>
      </c>
      <c r="G135" s="1" t="s">
        <v>1459</v>
      </c>
      <c r="H135">
        <v>5</v>
      </c>
      <c r="I135">
        <v>0</v>
      </c>
      <c r="J135" t="s">
        <v>51</v>
      </c>
      <c r="K135">
        <v>6</v>
      </c>
      <c r="L135">
        <v>150</v>
      </c>
    </row>
    <row r="136" spans="1:13" x14ac:dyDescent="0.2">
      <c r="A136" s="1" t="s">
        <v>46</v>
      </c>
      <c r="B136">
        <v>6</v>
      </c>
      <c r="C136" s="1" t="s">
        <v>1460</v>
      </c>
      <c r="D136" s="2">
        <v>45670</v>
      </c>
      <c r="E136" s="1" t="s">
        <v>576</v>
      </c>
      <c r="F136" s="1" t="s">
        <v>49</v>
      </c>
      <c r="G136" s="1" t="s">
        <v>1082</v>
      </c>
      <c r="H136">
        <v>5</v>
      </c>
      <c r="I136">
        <v>0</v>
      </c>
      <c r="J136" t="s">
        <v>51</v>
      </c>
      <c r="K136">
        <v>4</v>
      </c>
      <c r="L136">
        <v>100</v>
      </c>
    </row>
    <row r="137" spans="1:13" x14ac:dyDescent="0.2">
      <c r="A137" s="1" t="s">
        <v>46</v>
      </c>
      <c r="B137">
        <v>3</v>
      </c>
      <c r="C137" s="1" t="s">
        <v>1435</v>
      </c>
      <c r="D137" s="2">
        <v>45671</v>
      </c>
      <c r="E137" s="1" t="s">
        <v>576</v>
      </c>
      <c r="F137" s="1" t="s">
        <v>49</v>
      </c>
      <c r="G137" s="1" t="s">
        <v>867</v>
      </c>
      <c r="H137">
        <v>5</v>
      </c>
      <c r="I137">
        <v>0</v>
      </c>
      <c r="J137" t="s">
        <v>51</v>
      </c>
      <c r="K137">
        <v>3</v>
      </c>
      <c r="L137">
        <v>75</v>
      </c>
      <c r="M137">
        <v>21</v>
      </c>
    </row>
    <row r="138" spans="1:13" x14ac:dyDescent="0.2">
      <c r="A138" s="1" t="s">
        <v>46</v>
      </c>
      <c r="B138">
        <v>3</v>
      </c>
      <c r="C138" s="1" t="s">
        <v>1461</v>
      </c>
      <c r="D138" s="2">
        <v>45671</v>
      </c>
      <c r="E138" s="1" t="s">
        <v>576</v>
      </c>
      <c r="F138" s="1" t="s">
        <v>49</v>
      </c>
      <c r="G138" s="1" t="s">
        <v>1462</v>
      </c>
      <c r="H138">
        <v>5</v>
      </c>
      <c r="I138">
        <v>0</v>
      </c>
      <c r="J138" t="s">
        <v>51</v>
      </c>
      <c r="K138">
        <v>13</v>
      </c>
      <c r="L138">
        <v>325</v>
      </c>
    </row>
    <row r="139" spans="1:13" x14ac:dyDescent="0.2">
      <c r="A139" s="1" t="s">
        <v>46</v>
      </c>
      <c r="B139">
        <v>7</v>
      </c>
      <c r="C139" s="1" t="s">
        <v>1435</v>
      </c>
      <c r="D139" s="2">
        <v>45671</v>
      </c>
      <c r="E139" s="1" t="s">
        <v>576</v>
      </c>
      <c r="F139" s="1" t="s">
        <v>49</v>
      </c>
      <c r="G139" s="1" t="s">
        <v>867</v>
      </c>
      <c r="H139">
        <v>5</v>
      </c>
      <c r="I139">
        <v>0</v>
      </c>
      <c r="J139" t="s">
        <v>51</v>
      </c>
      <c r="K139">
        <v>12</v>
      </c>
      <c r="L139">
        <v>300</v>
      </c>
    </row>
    <row r="140" spans="1:13" x14ac:dyDescent="0.2">
      <c r="A140" s="1" t="s">
        <v>46</v>
      </c>
      <c r="B140">
        <v>7</v>
      </c>
      <c r="C140" s="1" t="s">
        <v>1409</v>
      </c>
      <c r="D140" s="2">
        <v>45671</v>
      </c>
      <c r="E140" s="1" t="s">
        <v>576</v>
      </c>
      <c r="F140" s="1" t="s">
        <v>49</v>
      </c>
      <c r="G140" s="1" t="s">
        <v>1410</v>
      </c>
      <c r="H140">
        <v>5</v>
      </c>
      <c r="I140">
        <v>0</v>
      </c>
      <c r="J140" t="s">
        <v>51</v>
      </c>
      <c r="K140">
        <v>4</v>
      </c>
      <c r="L140">
        <v>100</v>
      </c>
    </row>
    <row r="141" spans="1:13" x14ac:dyDescent="0.2">
      <c r="A141" s="1" t="s">
        <v>46</v>
      </c>
      <c r="B141">
        <v>1</v>
      </c>
      <c r="C141" s="1" t="s">
        <v>1427</v>
      </c>
      <c r="D141" s="2">
        <v>45671</v>
      </c>
      <c r="E141" s="1" t="s">
        <v>576</v>
      </c>
      <c r="F141" s="1" t="s">
        <v>49</v>
      </c>
      <c r="G141" s="1" t="s">
        <v>1011</v>
      </c>
      <c r="H141">
        <v>5</v>
      </c>
      <c r="I141">
        <v>0</v>
      </c>
      <c r="J141" t="s">
        <v>51</v>
      </c>
      <c r="K141">
        <v>12</v>
      </c>
      <c r="L141">
        <v>300</v>
      </c>
    </row>
    <row r="142" spans="1:13" x14ac:dyDescent="0.2">
      <c r="A142" s="1" t="s">
        <v>46</v>
      </c>
      <c r="B142">
        <v>4</v>
      </c>
      <c r="C142" s="1" t="s">
        <v>1463</v>
      </c>
      <c r="D142" s="2">
        <v>45671</v>
      </c>
      <c r="E142" s="1" t="s">
        <v>1078</v>
      </c>
      <c r="F142" s="1" t="s">
        <v>49</v>
      </c>
      <c r="G142" s="1" t="s">
        <v>915</v>
      </c>
      <c r="H142">
        <v>5</v>
      </c>
      <c r="I142">
        <v>0</v>
      </c>
      <c r="J142">
        <v>200</v>
      </c>
      <c r="K142">
        <v>5</v>
      </c>
      <c r="L142">
        <v>125</v>
      </c>
    </row>
    <row r="143" spans="1:13" x14ac:dyDescent="0.2">
      <c r="A143" s="1" t="s">
        <v>46</v>
      </c>
      <c r="B143">
        <v>4</v>
      </c>
      <c r="C143" s="1" t="s">
        <v>1464</v>
      </c>
      <c r="D143" s="2">
        <v>45671</v>
      </c>
      <c r="E143" s="1" t="s">
        <v>576</v>
      </c>
      <c r="F143" s="1" t="s">
        <v>49</v>
      </c>
      <c r="G143" s="1" t="s">
        <v>1465</v>
      </c>
      <c r="H143">
        <v>5</v>
      </c>
      <c r="I143">
        <v>0</v>
      </c>
      <c r="J143" t="s">
        <v>51</v>
      </c>
      <c r="K143">
        <v>5</v>
      </c>
      <c r="L143">
        <v>125</v>
      </c>
    </row>
    <row r="144" spans="1:13" x14ac:dyDescent="0.2">
      <c r="A144" s="1" t="s">
        <v>46</v>
      </c>
      <c r="B144">
        <v>4</v>
      </c>
      <c r="C144" s="1" t="s">
        <v>1466</v>
      </c>
      <c r="D144" s="2">
        <v>45671</v>
      </c>
      <c r="E144" s="1" t="s">
        <v>576</v>
      </c>
      <c r="F144" s="1" t="s">
        <v>49</v>
      </c>
      <c r="G144" s="1" t="s">
        <v>1467</v>
      </c>
      <c r="H144">
        <v>5</v>
      </c>
      <c r="I144">
        <v>0</v>
      </c>
      <c r="J144" t="s">
        <v>51</v>
      </c>
      <c r="K144">
        <v>8</v>
      </c>
      <c r="L144">
        <v>200</v>
      </c>
    </row>
    <row r="145" spans="1:13" x14ac:dyDescent="0.2">
      <c r="A145" s="1" t="s">
        <v>46</v>
      </c>
      <c r="B145">
        <v>5</v>
      </c>
      <c r="C145" s="1" t="s">
        <v>1456</v>
      </c>
      <c r="D145" s="2">
        <v>45671</v>
      </c>
      <c r="E145" s="1" t="s">
        <v>576</v>
      </c>
      <c r="F145" s="1" t="s">
        <v>49</v>
      </c>
      <c r="G145" s="1" t="s">
        <v>1457</v>
      </c>
      <c r="H145">
        <v>5</v>
      </c>
      <c r="I145">
        <v>0</v>
      </c>
      <c r="J145" t="s">
        <v>51</v>
      </c>
      <c r="K145">
        <v>4</v>
      </c>
      <c r="L145">
        <v>100</v>
      </c>
    </row>
    <row r="146" spans="1:13" x14ac:dyDescent="0.2">
      <c r="A146" s="1" t="s">
        <v>46</v>
      </c>
      <c r="B146">
        <v>5</v>
      </c>
      <c r="C146" s="1" t="s">
        <v>1468</v>
      </c>
      <c r="D146" s="2">
        <v>45671</v>
      </c>
      <c r="E146" s="1" t="s">
        <v>641</v>
      </c>
      <c r="F146" s="1" t="s">
        <v>49</v>
      </c>
      <c r="G146" s="1" t="s">
        <v>1384</v>
      </c>
      <c r="H146">
        <v>5</v>
      </c>
      <c r="I146">
        <v>0</v>
      </c>
      <c r="J146">
        <v>300</v>
      </c>
      <c r="K146">
        <v>2</v>
      </c>
      <c r="L146">
        <v>50</v>
      </c>
    </row>
    <row r="147" spans="1:13" x14ac:dyDescent="0.2">
      <c r="A147" s="1" t="s">
        <v>46</v>
      </c>
      <c r="B147">
        <v>5</v>
      </c>
      <c r="C147" s="1" t="s">
        <v>1469</v>
      </c>
      <c r="D147" s="2">
        <v>45671</v>
      </c>
      <c r="E147" s="1" t="s">
        <v>1078</v>
      </c>
      <c r="F147" s="1" t="s">
        <v>49</v>
      </c>
      <c r="G147" s="1" t="s">
        <v>1442</v>
      </c>
      <c r="H147">
        <v>5</v>
      </c>
      <c r="I147">
        <v>0</v>
      </c>
      <c r="J147">
        <v>200</v>
      </c>
      <c r="K147">
        <v>6</v>
      </c>
      <c r="L147">
        <v>150</v>
      </c>
    </row>
    <row r="148" spans="1:13" x14ac:dyDescent="0.2">
      <c r="A148" s="1" t="s">
        <v>46</v>
      </c>
      <c r="B148">
        <v>6</v>
      </c>
      <c r="C148" s="1" t="s">
        <v>1470</v>
      </c>
      <c r="D148" s="2">
        <v>45671</v>
      </c>
      <c r="E148" s="1" t="s">
        <v>576</v>
      </c>
      <c r="F148" s="1" t="s">
        <v>49</v>
      </c>
      <c r="G148" s="1" t="s">
        <v>998</v>
      </c>
      <c r="H148">
        <v>5</v>
      </c>
      <c r="I148">
        <v>0</v>
      </c>
      <c r="J148" t="s">
        <v>51</v>
      </c>
      <c r="K148">
        <v>10</v>
      </c>
      <c r="L148">
        <v>250</v>
      </c>
    </row>
    <row r="149" spans="1:13" x14ac:dyDescent="0.2">
      <c r="A149" s="1" t="s">
        <v>46</v>
      </c>
      <c r="B149">
        <v>6</v>
      </c>
      <c r="C149" s="1" t="s">
        <v>1471</v>
      </c>
      <c r="D149" s="2">
        <v>45671</v>
      </c>
      <c r="E149" s="1" t="s">
        <v>1078</v>
      </c>
      <c r="F149" s="1" t="s">
        <v>49</v>
      </c>
      <c r="G149" s="1" t="s">
        <v>872</v>
      </c>
      <c r="H149">
        <v>5</v>
      </c>
      <c r="I149">
        <v>0</v>
      </c>
      <c r="J149">
        <v>200</v>
      </c>
      <c r="K149">
        <v>5</v>
      </c>
      <c r="L149">
        <v>125</v>
      </c>
    </row>
    <row r="150" spans="1:13" x14ac:dyDescent="0.2">
      <c r="A150" s="1" t="s">
        <v>53</v>
      </c>
      <c r="B150">
        <v>5</v>
      </c>
      <c r="C150" s="1" t="s">
        <v>1472</v>
      </c>
      <c r="D150" s="2">
        <v>45671</v>
      </c>
      <c r="E150" s="1" t="s">
        <v>576</v>
      </c>
      <c r="F150" s="1" t="s">
        <v>49</v>
      </c>
      <c r="G150" s="1" t="s">
        <v>1442</v>
      </c>
      <c r="H150">
        <v>5</v>
      </c>
      <c r="I150">
        <v>0</v>
      </c>
      <c r="J150" t="s">
        <v>51</v>
      </c>
      <c r="K150">
        <v>8</v>
      </c>
      <c r="L150">
        <v>200</v>
      </c>
    </row>
    <row r="151" spans="1:13" x14ac:dyDescent="0.2">
      <c r="A151" s="1" t="s">
        <v>53</v>
      </c>
      <c r="B151">
        <v>5</v>
      </c>
      <c r="C151" s="1" t="s">
        <v>1473</v>
      </c>
      <c r="D151" s="2">
        <v>45671</v>
      </c>
      <c r="E151" s="1" t="s">
        <v>576</v>
      </c>
      <c r="F151" s="1" t="s">
        <v>49</v>
      </c>
      <c r="G151" s="1" t="s">
        <v>872</v>
      </c>
      <c r="H151">
        <v>5</v>
      </c>
      <c r="I151">
        <v>0</v>
      </c>
      <c r="J151" t="s">
        <v>51</v>
      </c>
      <c r="K151">
        <v>6</v>
      </c>
      <c r="L151">
        <v>150</v>
      </c>
    </row>
    <row r="152" spans="1:13" x14ac:dyDescent="0.2">
      <c r="A152" s="1" t="s">
        <v>46</v>
      </c>
      <c r="B152">
        <v>2</v>
      </c>
      <c r="C152" s="1" t="s">
        <v>1474</v>
      </c>
      <c r="D152" s="2">
        <v>45672</v>
      </c>
      <c r="E152" s="1" t="s">
        <v>576</v>
      </c>
      <c r="F152" s="1" t="s">
        <v>49</v>
      </c>
      <c r="G152" s="1" t="s">
        <v>1475</v>
      </c>
      <c r="H152">
        <v>5</v>
      </c>
      <c r="I152">
        <v>0</v>
      </c>
      <c r="J152" t="s">
        <v>51</v>
      </c>
      <c r="K152">
        <v>9</v>
      </c>
      <c r="L152">
        <v>225</v>
      </c>
      <c r="M152">
        <v>21</v>
      </c>
    </row>
    <row r="153" spans="1:13" x14ac:dyDescent="0.2">
      <c r="A153" s="1" t="s">
        <v>46</v>
      </c>
      <c r="B153">
        <v>2</v>
      </c>
      <c r="C153" s="1" t="s">
        <v>1413</v>
      </c>
      <c r="D153" s="2">
        <v>45672</v>
      </c>
      <c r="E153" s="1" t="s">
        <v>576</v>
      </c>
      <c r="F153" s="1" t="s">
        <v>49</v>
      </c>
      <c r="G153" s="1" t="s">
        <v>996</v>
      </c>
      <c r="H153">
        <v>5</v>
      </c>
      <c r="I153">
        <v>0</v>
      </c>
      <c r="J153" t="s">
        <v>51</v>
      </c>
      <c r="K153">
        <v>3</v>
      </c>
      <c r="L153">
        <v>75</v>
      </c>
    </row>
    <row r="154" spans="1:13" x14ac:dyDescent="0.2">
      <c r="A154" s="1" t="s">
        <v>46</v>
      </c>
      <c r="B154">
        <v>2</v>
      </c>
      <c r="C154" s="1" t="s">
        <v>1476</v>
      </c>
      <c r="D154" s="2">
        <v>45672</v>
      </c>
      <c r="E154" s="1" t="s">
        <v>576</v>
      </c>
      <c r="F154" s="1" t="s">
        <v>49</v>
      </c>
      <c r="G154" s="1" t="s">
        <v>1477</v>
      </c>
      <c r="H154">
        <v>5</v>
      </c>
      <c r="I154">
        <v>0</v>
      </c>
      <c r="J154" t="s">
        <v>51</v>
      </c>
      <c r="K154">
        <v>4</v>
      </c>
      <c r="L154">
        <v>100</v>
      </c>
    </row>
    <row r="155" spans="1:13" x14ac:dyDescent="0.2">
      <c r="A155" s="1" t="s">
        <v>46</v>
      </c>
      <c r="B155">
        <v>2</v>
      </c>
      <c r="C155" s="1" t="s">
        <v>1478</v>
      </c>
      <c r="D155" s="2">
        <v>45672</v>
      </c>
      <c r="E155" s="1" t="s">
        <v>576</v>
      </c>
      <c r="F155" s="1" t="s">
        <v>49</v>
      </c>
      <c r="G155" s="1" t="s">
        <v>1479</v>
      </c>
      <c r="H155">
        <v>5</v>
      </c>
      <c r="I155">
        <v>0</v>
      </c>
      <c r="J155" t="s">
        <v>51</v>
      </c>
      <c r="K155">
        <v>4</v>
      </c>
      <c r="L155">
        <v>100</v>
      </c>
    </row>
    <row r="156" spans="1:13" x14ac:dyDescent="0.2">
      <c r="A156" s="1" t="s">
        <v>46</v>
      </c>
      <c r="B156">
        <v>7</v>
      </c>
      <c r="C156" s="1" t="s">
        <v>1480</v>
      </c>
      <c r="D156" s="2">
        <v>45672</v>
      </c>
      <c r="E156" s="1" t="s">
        <v>576</v>
      </c>
      <c r="F156" s="1" t="s">
        <v>49</v>
      </c>
      <c r="G156" s="1" t="s">
        <v>1481</v>
      </c>
      <c r="H156">
        <v>5</v>
      </c>
      <c r="I156">
        <v>0</v>
      </c>
      <c r="J156" t="s">
        <v>51</v>
      </c>
      <c r="K156">
        <v>8</v>
      </c>
      <c r="L156">
        <v>200</v>
      </c>
    </row>
    <row r="157" spans="1:13" x14ac:dyDescent="0.2">
      <c r="A157" s="1" t="s">
        <v>46</v>
      </c>
      <c r="B157">
        <v>7</v>
      </c>
      <c r="C157" s="1" t="s">
        <v>1409</v>
      </c>
      <c r="D157" s="2">
        <v>45672</v>
      </c>
      <c r="E157" s="1" t="s">
        <v>576</v>
      </c>
      <c r="F157" s="1" t="s">
        <v>49</v>
      </c>
      <c r="G157" s="1" t="s">
        <v>1410</v>
      </c>
      <c r="H157">
        <v>5</v>
      </c>
      <c r="I157">
        <v>0</v>
      </c>
      <c r="J157" t="s">
        <v>51</v>
      </c>
      <c r="K157">
        <v>7</v>
      </c>
      <c r="L157">
        <v>175</v>
      </c>
    </row>
    <row r="158" spans="1:13" x14ac:dyDescent="0.2">
      <c r="A158" s="1" t="s">
        <v>46</v>
      </c>
      <c r="B158">
        <v>3</v>
      </c>
      <c r="C158" s="1" t="s">
        <v>1482</v>
      </c>
      <c r="D158" s="2">
        <v>45672</v>
      </c>
      <c r="E158" s="1" t="s">
        <v>576</v>
      </c>
      <c r="F158" s="1" t="s">
        <v>49</v>
      </c>
      <c r="G158" s="1" t="s">
        <v>1483</v>
      </c>
      <c r="H158">
        <v>5</v>
      </c>
      <c r="I158">
        <v>0</v>
      </c>
      <c r="J158" t="s">
        <v>51</v>
      </c>
      <c r="K158">
        <v>5</v>
      </c>
      <c r="L158">
        <v>125</v>
      </c>
    </row>
    <row r="159" spans="1:13" x14ac:dyDescent="0.2">
      <c r="A159" s="1" t="s">
        <v>46</v>
      </c>
      <c r="B159">
        <v>3</v>
      </c>
      <c r="C159" s="1" t="s">
        <v>1484</v>
      </c>
      <c r="D159" s="2">
        <v>45672</v>
      </c>
      <c r="E159" s="1" t="s">
        <v>576</v>
      </c>
      <c r="F159" s="1" t="s">
        <v>49</v>
      </c>
      <c r="G159" s="1" t="s">
        <v>1270</v>
      </c>
      <c r="H159">
        <v>5</v>
      </c>
      <c r="I159">
        <v>0</v>
      </c>
      <c r="J159" t="s">
        <v>51</v>
      </c>
      <c r="K159">
        <v>4</v>
      </c>
      <c r="L159">
        <v>100</v>
      </c>
    </row>
    <row r="160" spans="1:13" x14ac:dyDescent="0.2">
      <c r="A160" s="1" t="s">
        <v>46</v>
      </c>
      <c r="B160">
        <v>3</v>
      </c>
      <c r="C160" s="1" t="s">
        <v>1446</v>
      </c>
      <c r="D160" s="2">
        <v>45672</v>
      </c>
      <c r="E160" s="1" t="s">
        <v>576</v>
      </c>
      <c r="F160" s="1" t="s">
        <v>49</v>
      </c>
      <c r="G160" s="1" t="s">
        <v>942</v>
      </c>
      <c r="H160">
        <v>5</v>
      </c>
      <c r="I160">
        <v>0</v>
      </c>
      <c r="J160" t="s">
        <v>51</v>
      </c>
      <c r="K160">
        <v>5</v>
      </c>
      <c r="L160">
        <v>125</v>
      </c>
    </row>
    <row r="161" spans="1:13" x14ac:dyDescent="0.2">
      <c r="A161" s="1" t="s">
        <v>46</v>
      </c>
      <c r="B161">
        <v>4</v>
      </c>
      <c r="C161" s="1" t="s">
        <v>1485</v>
      </c>
      <c r="D161" s="2">
        <v>45672</v>
      </c>
      <c r="E161" s="1" t="s">
        <v>576</v>
      </c>
      <c r="F161" s="1" t="s">
        <v>49</v>
      </c>
      <c r="G161" s="1" t="s">
        <v>915</v>
      </c>
      <c r="H161">
        <v>5</v>
      </c>
      <c r="I161">
        <v>0</v>
      </c>
      <c r="J161" t="s">
        <v>51</v>
      </c>
      <c r="K161">
        <v>5</v>
      </c>
      <c r="L161">
        <v>125</v>
      </c>
    </row>
    <row r="162" spans="1:13" x14ac:dyDescent="0.2">
      <c r="A162" s="1" t="s">
        <v>46</v>
      </c>
      <c r="B162">
        <v>4</v>
      </c>
      <c r="C162" s="1" t="s">
        <v>1486</v>
      </c>
      <c r="D162" s="2">
        <v>45672</v>
      </c>
      <c r="E162" s="1" t="s">
        <v>576</v>
      </c>
      <c r="F162" s="1" t="s">
        <v>49</v>
      </c>
      <c r="G162" s="1" t="s">
        <v>982</v>
      </c>
      <c r="H162">
        <v>5</v>
      </c>
      <c r="I162">
        <v>0</v>
      </c>
      <c r="J162" t="s">
        <v>51</v>
      </c>
      <c r="K162">
        <v>17</v>
      </c>
      <c r="L162">
        <v>425</v>
      </c>
    </row>
    <row r="163" spans="1:13" x14ac:dyDescent="0.2">
      <c r="A163" s="1" t="s">
        <v>46</v>
      </c>
      <c r="B163">
        <v>6</v>
      </c>
      <c r="C163" s="1" t="s">
        <v>1487</v>
      </c>
      <c r="D163" s="2">
        <v>45672</v>
      </c>
      <c r="E163" s="1" t="s">
        <v>576</v>
      </c>
      <c r="F163" s="1" t="s">
        <v>49</v>
      </c>
      <c r="G163" s="1" t="s">
        <v>1488</v>
      </c>
      <c r="H163">
        <v>5</v>
      </c>
      <c r="I163">
        <v>0</v>
      </c>
      <c r="J163" t="s">
        <v>51</v>
      </c>
      <c r="K163">
        <v>14</v>
      </c>
      <c r="L163">
        <v>350</v>
      </c>
    </row>
    <row r="164" spans="1:13" x14ac:dyDescent="0.2">
      <c r="A164" s="1" t="s">
        <v>46</v>
      </c>
      <c r="B164">
        <v>6</v>
      </c>
      <c r="C164" s="1" t="s">
        <v>1489</v>
      </c>
      <c r="D164" s="2">
        <v>45672</v>
      </c>
      <c r="E164" s="1" t="s">
        <v>576</v>
      </c>
      <c r="F164" s="1" t="s">
        <v>49</v>
      </c>
      <c r="G164" s="1" t="s">
        <v>1490</v>
      </c>
      <c r="H164">
        <v>5</v>
      </c>
      <c r="I164">
        <v>0</v>
      </c>
      <c r="J164" t="s">
        <v>51</v>
      </c>
      <c r="K164">
        <v>2</v>
      </c>
      <c r="L164">
        <v>50</v>
      </c>
    </row>
    <row r="165" spans="1:13" x14ac:dyDescent="0.2">
      <c r="A165" s="1" t="s">
        <v>46</v>
      </c>
      <c r="B165">
        <v>5</v>
      </c>
      <c r="C165" s="1" t="s">
        <v>1472</v>
      </c>
      <c r="D165" s="2">
        <v>45672</v>
      </c>
      <c r="E165" s="1" t="s">
        <v>576</v>
      </c>
      <c r="F165" s="1" t="s">
        <v>49</v>
      </c>
      <c r="G165" s="1" t="s">
        <v>1442</v>
      </c>
      <c r="H165">
        <v>5</v>
      </c>
      <c r="I165">
        <v>0</v>
      </c>
      <c r="J165" t="s">
        <v>51</v>
      </c>
      <c r="K165">
        <v>7</v>
      </c>
      <c r="L165">
        <v>175</v>
      </c>
    </row>
    <row r="166" spans="1:13" x14ac:dyDescent="0.2">
      <c r="A166" s="1" t="s">
        <v>46</v>
      </c>
      <c r="B166">
        <v>5</v>
      </c>
      <c r="C166" s="1" t="s">
        <v>125</v>
      </c>
      <c r="D166" s="2">
        <v>45672</v>
      </c>
      <c r="E166" s="1" t="s">
        <v>585</v>
      </c>
      <c r="F166" s="1" t="s">
        <v>49</v>
      </c>
      <c r="G166" s="1" t="s">
        <v>1491</v>
      </c>
      <c r="H166">
        <v>4.5</v>
      </c>
      <c r="I166">
        <v>0</v>
      </c>
      <c r="J166">
        <v>150</v>
      </c>
      <c r="K166">
        <v>2</v>
      </c>
      <c r="L166">
        <v>50</v>
      </c>
    </row>
    <row r="167" spans="1:13" x14ac:dyDescent="0.2">
      <c r="A167" s="1" t="s">
        <v>46</v>
      </c>
      <c r="B167">
        <v>5</v>
      </c>
      <c r="C167" s="1" t="s">
        <v>1492</v>
      </c>
      <c r="D167" s="2">
        <v>45672</v>
      </c>
      <c r="E167" s="1" t="s">
        <v>51</v>
      </c>
      <c r="F167" s="1" t="s">
        <v>49</v>
      </c>
      <c r="G167" s="1" t="s">
        <v>1490</v>
      </c>
      <c r="H167">
        <v>5</v>
      </c>
      <c r="I167" t="s">
        <v>51</v>
      </c>
      <c r="J167" t="s">
        <v>51</v>
      </c>
      <c r="K167">
        <v>6</v>
      </c>
      <c r="L167">
        <v>150</v>
      </c>
    </row>
    <row r="168" spans="1:13" x14ac:dyDescent="0.2">
      <c r="A168" s="1" t="s">
        <v>53</v>
      </c>
      <c r="B168">
        <v>1</v>
      </c>
      <c r="C168" s="1" t="s">
        <v>1493</v>
      </c>
      <c r="D168" s="2">
        <v>45672</v>
      </c>
      <c r="E168" s="1" t="s">
        <v>576</v>
      </c>
      <c r="F168" s="1" t="s">
        <v>49</v>
      </c>
      <c r="G168" s="1" t="s">
        <v>1494</v>
      </c>
      <c r="H168">
        <v>5</v>
      </c>
      <c r="I168">
        <v>0</v>
      </c>
      <c r="J168" t="s">
        <v>51</v>
      </c>
      <c r="K168">
        <v>16</v>
      </c>
      <c r="L168">
        <v>400</v>
      </c>
    </row>
    <row r="169" spans="1:13" x14ac:dyDescent="0.2">
      <c r="A169" s="1" t="s">
        <v>53</v>
      </c>
      <c r="B169">
        <v>2</v>
      </c>
      <c r="C169" s="1" t="s">
        <v>1478</v>
      </c>
      <c r="D169" s="2">
        <v>45672</v>
      </c>
      <c r="E169" s="1" t="s">
        <v>576</v>
      </c>
      <c r="F169" s="1" t="s">
        <v>49</v>
      </c>
      <c r="G169" s="1" t="s">
        <v>1479</v>
      </c>
      <c r="H169">
        <v>5</v>
      </c>
      <c r="I169">
        <v>0</v>
      </c>
      <c r="J169" t="s">
        <v>51</v>
      </c>
      <c r="K169">
        <v>1</v>
      </c>
      <c r="L169">
        <v>25</v>
      </c>
    </row>
    <row r="170" spans="1:13" x14ac:dyDescent="0.2">
      <c r="A170" s="1" t="s">
        <v>53</v>
      </c>
      <c r="B170">
        <v>2</v>
      </c>
      <c r="C170" s="1" t="s">
        <v>1388</v>
      </c>
      <c r="D170" s="2">
        <v>45672</v>
      </c>
      <c r="E170" s="1" t="s">
        <v>576</v>
      </c>
      <c r="F170" s="1" t="s">
        <v>49</v>
      </c>
      <c r="G170" s="1" t="s">
        <v>936</v>
      </c>
      <c r="H170">
        <v>5</v>
      </c>
      <c r="I170">
        <v>0</v>
      </c>
      <c r="J170" t="s">
        <v>51</v>
      </c>
      <c r="K170">
        <v>18</v>
      </c>
      <c r="L170">
        <v>450</v>
      </c>
    </row>
    <row r="171" spans="1:13" x14ac:dyDescent="0.2">
      <c r="A171" s="1" t="s">
        <v>53</v>
      </c>
      <c r="B171">
        <v>4</v>
      </c>
      <c r="C171" s="1" t="s">
        <v>1495</v>
      </c>
      <c r="D171" s="2">
        <v>45672</v>
      </c>
      <c r="E171" s="1" t="s">
        <v>576</v>
      </c>
      <c r="F171" s="1" t="s">
        <v>49</v>
      </c>
      <c r="G171" s="1" t="s">
        <v>1496</v>
      </c>
      <c r="H171">
        <v>5</v>
      </c>
      <c r="I171">
        <v>0</v>
      </c>
      <c r="J171" t="s">
        <v>51</v>
      </c>
      <c r="K171">
        <v>4</v>
      </c>
      <c r="L171">
        <v>100</v>
      </c>
    </row>
    <row r="172" spans="1:13" x14ac:dyDescent="0.2">
      <c r="A172" s="1" t="s">
        <v>53</v>
      </c>
      <c r="B172">
        <v>4</v>
      </c>
      <c r="C172" s="1" t="s">
        <v>1497</v>
      </c>
      <c r="D172" s="2">
        <v>45672</v>
      </c>
      <c r="E172" s="1" t="s">
        <v>641</v>
      </c>
      <c r="F172" s="1" t="s">
        <v>49</v>
      </c>
      <c r="G172" s="1" t="s">
        <v>1384</v>
      </c>
      <c r="H172">
        <v>5</v>
      </c>
      <c r="I172">
        <v>0</v>
      </c>
      <c r="J172">
        <v>300</v>
      </c>
      <c r="K172">
        <v>3</v>
      </c>
      <c r="L172">
        <v>75</v>
      </c>
    </row>
    <row r="173" spans="1:13" x14ac:dyDescent="0.2">
      <c r="A173" s="1" t="s">
        <v>53</v>
      </c>
      <c r="B173">
        <v>4</v>
      </c>
      <c r="C173" s="1" t="s">
        <v>125</v>
      </c>
      <c r="D173" s="2">
        <v>45672</v>
      </c>
      <c r="E173" s="1" t="s">
        <v>585</v>
      </c>
      <c r="F173" s="1" t="s">
        <v>49</v>
      </c>
      <c r="G173" s="1" t="s">
        <v>1491</v>
      </c>
      <c r="H173">
        <v>4.5</v>
      </c>
      <c r="I173">
        <v>0</v>
      </c>
      <c r="J173">
        <v>150</v>
      </c>
      <c r="K173">
        <v>3</v>
      </c>
      <c r="L173">
        <v>75</v>
      </c>
    </row>
    <row r="174" spans="1:13" x14ac:dyDescent="0.2">
      <c r="A174" s="1" t="s">
        <v>46</v>
      </c>
      <c r="B174">
        <v>4</v>
      </c>
      <c r="C174" s="1" t="s">
        <v>1486</v>
      </c>
      <c r="D174" s="2">
        <v>45673</v>
      </c>
      <c r="E174" s="1" t="s">
        <v>576</v>
      </c>
      <c r="F174" s="1" t="s">
        <v>49</v>
      </c>
      <c r="G174" s="1" t="s">
        <v>982</v>
      </c>
      <c r="H174">
        <v>5</v>
      </c>
      <c r="I174">
        <v>0</v>
      </c>
      <c r="J174" t="s">
        <v>51</v>
      </c>
      <c r="K174">
        <v>12</v>
      </c>
      <c r="L174">
        <v>300</v>
      </c>
      <c r="M174">
        <v>25</v>
      </c>
    </row>
    <row r="175" spans="1:13" x14ac:dyDescent="0.2">
      <c r="A175" s="1" t="s">
        <v>46</v>
      </c>
      <c r="B175">
        <v>4</v>
      </c>
      <c r="C175" s="1" t="s">
        <v>1445</v>
      </c>
      <c r="D175" s="2">
        <v>45673</v>
      </c>
      <c r="E175" s="1" t="s">
        <v>576</v>
      </c>
      <c r="F175" s="1" t="s">
        <v>49</v>
      </c>
      <c r="G175" s="1" t="s">
        <v>924</v>
      </c>
      <c r="H175">
        <v>5</v>
      </c>
      <c r="I175">
        <v>0</v>
      </c>
      <c r="J175" t="s">
        <v>51</v>
      </c>
      <c r="K175">
        <v>1</v>
      </c>
      <c r="L175">
        <v>25</v>
      </c>
    </row>
    <row r="176" spans="1:13" x14ac:dyDescent="0.2">
      <c r="A176" s="1" t="s">
        <v>46</v>
      </c>
      <c r="B176">
        <v>4</v>
      </c>
      <c r="C176" s="1" t="s">
        <v>1422</v>
      </c>
      <c r="D176" s="2">
        <v>45673</v>
      </c>
      <c r="E176" s="1" t="s">
        <v>576</v>
      </c>
      <c r="F176" s="1" t="s">
        <v>49</v>
      </c>
      <c r="G176" s="1" t="s">
        <v>926</v>
      </c>
      <c r="H176">
        <v>5</v>
      </c>
      <c r="I176">
        <v>0</v>
      </c>
      <c r="J176" t="s">
        <v>51</v>
      </c>
      <c r="K176">
        <v>6</v>
      </c>
      <c r="L176">
        <v>150</v>
      </c>
    </row>
    <row r="177" spans="1:13" x14ac:dyDescent="0.2">
      <c r="A177" s="1" t="s">
        <v>46</v>
      </c>
      <c r="B177">
        <v>2</v>
      </c>
      <c r="C177" s="1" t="s">
        <v>1427</v>
      </c>
      <c r="D177" s="2">
        <v>45673</v>
      </c>
      <c r="E177" s="1" t="s">
        <v>576</v>
      </c>
      <c r="F177" s="1" t="s">
        <v>49</v>
      </c>
      <c r="G177" s="1" t="s">
        <v>1011</v>
      </c>
      <c r="H177">
        <v>5</v>
      </c>
      <c r="I177">
        <v>0</v>
      </c>
      <c r="J177" t="s">
        <v>51</v>
      </c>
      <c r="K177">
        <v>7</v>
      </c>
      <c r="L177">
        <v>175</v>
      </c>
    </row>
    <row r="178" spans="1:13" x14ac:dyDescent="0.2">
      <c r="A178" s="1" t="s">
        <v>46</v>
      </c>
      <c r="B178">
        <v>2</v>
      </c>
      <c r="C178" s="1" t="s">
        <v>1388</v>
      </c>
      <c r="D178" s="2">
        <v>45673</v>
      </c>
      <c r="E178" s="1" t="s">
        <v>576</v>
      </c>
      <c r="F178" s="1" t="s">
        <v>49</v>
      </c>
      <c r="G178" s="1" t="s">
        <v>936</v>
      </c>
      <c r="H178">
        <v>5</v>
      </c>
      <c r="I178">
        <v>0</v>
      </c>
      <c r="J178" t="s">
        <v>51</v>
      </c>
      <c r="K178">
        <v>2</v>
      </c>
      <c r="L178">
        <v>50</v>
      </c>
    </row>
    <row r="179" spans="1:13" x14ac:dyDescent="0.2">
      <c r="A179" s="1" t="s">
        <v>46</v>
      </c>
      <c r="B179">
        <v>3</v>
      </c>
      <c r="C179" s="1" t="s">
        <v>1495</v>
      </c>
      <c r="D179" s="2">
        <v>45673</v>
      </c>
      <c r="E179" s="1" t="s">
        <v>576</v>
      </c>
      <c r="F179" s="1" t="s">
        <v>49</v>
      </c>
      <c r="G179" s="1" t="s">
        <v>1496</v>
      </c>
      <c r="H179">
        <v>5</v>
      </c>
      <c r="I179">
        <v>0</v>
      </c>
      <c r="J179" t="s">
        <v>51</v>
      </c>
      <c r="K179">
        <v>17</v>
      </c>
      <c r="L179">
        <v>425</v>
      </c>
    </row>
    <row r="180" spans="1:13" x14ac:dyDescent="0.2">
      <c r="A180" s="1" t="s">
        <v>46</v>
      </c>
      <c r="B180">
        <v>1</v>
      </c>
      <c r="C180" s="1" t="s">
        <v>1493</v>
      </c>
      <c r="D180" s="2">
        <v>45673</v>
      </c>
      <c r="E180" s="1" t="s">
        <v>576</v>
      </c>
      <c r="F180" s="1" t="s">
        <v>49</v>
      </c>
      <c r="G180" s="1" t="s">
        <v>1494</v>
      </c>
      <c r="H180">
        <v>5</v>
      </c>
      <c r="I180">
        <v>0</v>
      </c>
      <c r="J180" t="s">
        <v>51</v>
      </c>
      <c r="K180">
        <v>15</v>
      </c>
      <c r="L180">
        <v>375</v>
      </c>
    </row>
    <row r="181" spans="1:13" x14ac:dyDescent="0.2">
      <c r="A181" s="1" t="s">
        <v>46</v>
      </c>
      <c r="B181">
        <v>6</v>
      </c>
      <c r="C181" s="1" t="s">
        <v>1473</v>
      </c>
      <c r="D181" s="2">
        <v>45673</v>
      </c>
      <c r="E181" s="1" t="s">
        <v>576</v>
      </c>
      <c r="F181" s="1" t="s">
        <v>49</v>
      </c>
      <c r="G181" s="1" t="s">
        <v>872</v>
      </c>
      <c r="H181">
        <v>5</v>
      </c>
      <c r="I181">
        <v>0</v>
      </c>
      <c r="J181" t="s">
        <v>51</v>
      </c>
      <c r="K181">
        <v>7</v>
      </c>
      <c r="L181">
        <v>175</v>
      </c>
    </row>
    <row r="182" spans="1:13" x14ac:dyDescent="0.2">
      <c r="A182" s="1" t="s">
        <v>46</v>
      </c>
      <c r="B182">
        <v>6</v>
      </c>
      <c r="C182" s="1" t="s">
        <v>1487</v>
      </c>
      <c r="D182" s="2">
        <v>45673</v>
      </c>
      <c r="E182" s="1" t="s">
        <v>576</v>
      </c>
      <c r="F182" s="1" t="s">
        <v>49</v>
      </c>
      <c r="G182" s="1" t="s">
        <v>1488</v>
      </c>
      <c r="H182">
        <v>5</v>
      </c>
      <c r="I182">
        <v>0</v>
      </c>
      <c r="J182" t="s">
        <v>51</v>
      </c>
      <c r="K182">
        <v>6</v>
      </c>
      <c r="L182">
        <v>150</v>
      </c>
    </row>
    <row r="183" spans="1:13" x14ac:dyDescent="0.2">
      <c r="A183" s="1" t="s">
        <v>46</v>
      </c>
      <c r="B183">
        <v>5</v>
      </c>
      <c r="C183" s="1" t="s">
        <v>1497</v>
      </c>
      <c r="D183" s="2">
        <v>45673</v>
      </c>
      <c r="E183" s="1" t="s">
        <v>641</v>
      </c>
      <c r="F183" s="1" t="s">
        <v>49</v>
      </c>
      <c r="G183" s="1" t="s">
        <v>1384</v>
      </c>
      <c r="H183">
        <v>5</v>
      </c>
      <c r="I183">
        <v>0</v>
      </c>
      <c r="J183">
        <v>300</v>
      </c>
      <c r="K183">
        <v>6</v>
      </c>
      <c r="L183">
        <v>150</v>
      </c>
    </row>
    <row r="184" spans="1:13" x14ac:dyDescent="0.2">
      <c r="A184" s="1" t="s">
        <v>46</v>
      </c>
      <c r="B184">
        <v>2</v>
      </c>
      <c r="C184" s="1" t="s">
        <v>1498</v>
      </c>
      <c r="D184" s="2">
        <v>45674</v>
      </c>
      <c r="E184" s="1" t="s">
        <v>576</v>
      </c>
      <c r="F184" s="1" t="s">
        <v>49</v>
      </c>
      <c r="G184" s="1" t="s">
        <v>901</v>
      </c>
      <c r="H184">
        <v>5</v>
      </c>
      <c r="I184">
        <v>0</v>
      </c>
      <c r="J184" t="s">
        <v>51</v>
      </c>
      <c r="K184">
        <v>3</v>
      </c>
      <c r="L184">
        <v>75</v>
      </c>
      <c r="M184">
        <v>20</v>
      </c>
    </row>
    <row r="185" spans="1:13" x14ac:dyDescent="0.2">
      <c r="A185" s="1" t="s">
        <v>46</v>
      </c>
      <c r="B185">
        <v>2</v>
      </c>
      <c r="C185" s="1" t="s">
        <v>1427</v>
      </c>
      <c r="D185" s="2">
        <v>45674</v>
      </c>
      <c r="E185" s="1" t="s">
        <v>576</v>
      </c>
      <c r="F185" s="1" t="s">
        <v>49</v>
      </c>
      <c r="G185" s="1" t="s">
        <v>1011</v>
      </c>
      <c r="H185">
        <v>5</v>
      </c>
      <c r="I185">
        <v>0</v>
      </c>
      <c r="J185" t="s">
        <v>51</v>
      </c>
      <c r="K185">
        <v>3</v>
      </c>
      <c r="L185">
        <v>75</v>
      </c>
    </row>
    <row r="186" spans="1:13" x14ac:dyDescent="0.2">
      <c r="A186" s="1" t="s">
        <v>46</v>
      </c>
      <c r="B186">
        <v>2</v>
      </c>
      <c r="C186" s="1" t="s">
        <v>1493</v>
      </c>
      <c r="D186" s="2">
        <v>45674</v>
      </c>
      <c r="E186" s="1" t="s">
        <v>576</v>
      </c>
      <c r="F186" s="1" t="s">
        <v>49</v>
      </c>
      <c r="G186" s="1" t="s">
        <v>1494</v>
      </c>
      <c r="H186">
        <v>5</v>
      </c>
      <c r="I186">
        <v>0</v>
      </c>
      <c r="J186" t="s">
        <v>51</v>
      </c>
      <c r="K186">
        <v>6</v>
      </c>
      <c r="L186">
        <v>150</v>
      </c>
    </row>
    <row r="187" spans="1:13" x14ac:dyDescent="0.2">
      <c r="A187" s="1" t="s">
        <v>46</v>
      </c>
      <c r="B187">
        <v>7</v>
      </c>
      <c r="C187" s="1" t="s">
        <v>1430</v>
      </c>
      <c r="D187" s="2">
        <v>45674</v>
      </c>
      <c r="E187" s="1" t="s">
        <v>576</v>
      </c>
      <c r="F187" s="1" t="s">
        <v>49</v>
      </c>
      <c r="G187" s="1" t="s">
        <v>1251</v>
      </c>
      <c r="H187">
        <v>5</v>
      </c>
      <c r="I187">
        <v>0</v>
      </c>
      <c r="J187" t="s">
        <v>51</v>
      </c>
      <c r="K187">
        <v>7</v>
      </c>
      <c r="L187">
        <v>175</v>
      </c>
    </row>
    <row r="188" spans="1:13" x14ac:dyDescent="0.2">
      <c r="A188" s="1" t="s">
        <v>46</v>
      </c>
      <c r="B188">
        <v>7</v>
      </c>
      <c r="C188" s="1" t="s">
        <v>1499</v>
      </c>
      <c r="D188" s="2">
        <v>45674</v>
      </c>
      <c r="E188" s="1" t="s">
        <v>576</v>
      </c>
      <c r="F188" s="1" t="s">
        <v>49</v>
      </c>
      <c r="G188" s="1" t="s">
        <v>902</v>
      </c>
      <c r="H188">
        <v>5</v>
      </c>
      <c r="I188">
        <v>0</v>
      </c>
      <c r="J188" t="s">
        <v>51</v>
      </c>
      <c r="K188">
        <v>7</v>
      </c>
      <c r="L188">
        <v>175</v>
      </c>
    </row>
    <row r="189" spans="1:13" x14ac:dyDescent="0.2">
      <c r="A189" s="1" t="s">
        <v>46</v>
      </c>
      <c r="B189">
        <v>3</v>
      </c>
      <c r="C189" s="1" t="s">
        <v>1425</v>
      </c>
      <c r="D189" s="2">
        <v>45674</v>
      </c>
      <c r="E189" s="1" t="s">
        <v>576</v>
      </c>
      <c r="F189" s="1" t="s">
        <v>49</v>
      </c>
      <c r="G189" s="1" t="s">
        <v>1426</v>
      </c>
      <c r="H189">
        <v>5</v>
      </c>
      <c r="I189">
        <v>0</v>
      </c>
      <c r="J189" t="s">
        <v>51</v>
      </c>
      <c r="K189">
        <v>7</v>
      </c>
      <c r="L189">
        <v>175</v>
      </c>
    </row>
    <row r="190" spans="1:13" x14ac:dyDescent="0.2">
      <c r="A190" s="1" t="s">
        <v>46</v>
      </c>
      <c r="B190">
        <v>3</v>
      </c>
      <c r="C190" s="1" t="s">
        <v>1500</v>
      </c>
      <c r="D190" s="2">
        <v>45674</v>
      </c>
      <c r="E190" s="1" t="s">
        <v>576</v>
      </c>
      <c r="F190" s="1" t="s">
        <v>49</v>
      </c>
      <c r="G190" s="1" t="s">
        <v>1501</v>
      </c>
      <c r="H190">
        <v>5</v>
      </c>
      <c r="I190">
        <v>0</v>
      </c>
      <c r="J190" t="s">
        <v>51</v>
      </c>
      <c r="K190">
        <v>2</v>
      </c>
      <c r="L190">
        <v>50</v>
      </c>
    </row>
    <row r="191" spans="1:13" x14ac:dyDescent="0.2">
      <c r="A191" s="1" t="s">
        <v>46</v>
      </c>
      <c r="B191">
        <v>5</v>
      </c>
      <c r="C191" s="1" t="s">
        <v>1497</v>
      </c>
      <c r="D191" s="2">
        <v>45674</v>
      </c>
      <c r="E191" s="1" t="s">
        <v>641</v>
      </c>
      <c r="F191" s="1" t="s">
        <v>49</v>
      </c>
      <c r="G191" s="1" t="s">
        <v>1384</v>
      </c>
      <c r="H191">
        <v>5</v>
      </c>
      <c r="I191">
        <v>0</v>
      </c>
      <c r="J191">
        <v>300</v>
      </c>
      <c r="K191">
        <v>5</v>
      </c>
      <c r="L191">
        <v>125</v>
      </c>
    </row>
    <row r="192" spans="1:13" x14ac:dyDescent="0.2">
      <c r="A192" s="1" t="s">
        <v>46</v>
      </c>
      <c r="B192">
        <v>5</v>
      </c>
      <c r="C192" s="1" t="s">
        <v>1502</v>
      </c>
      <c r="D192" s="2">
        <v>45674</v>
      </c>
      <c r="E192" s="1" t="s">
        <v>576</v>
      </c>
      <c r="F192" s="1" t="s">
        <v>49</v>
      </c>
      <c r="G192" s="1" t="s">
        <v>1503</v>
      </c>
      <c r="H192">
        <v>5</v>
      </c>
      <c r="I192">
        <v>0</v>
      </c>
      <c r="J192" t="s">
        <v>51</v>
      </c>
      <c r="K192">
        <v>3</v>
      </c>
      <c r="L192">
        <v>75</v>
      </c>
    </row>
    <row r="193" spans="1:13" x14ac:dyDescent="0.2">
      <c r="A193" s="1" t="s">
        <v>46</v>
      </c>
      <c r="B193">
        <v>5</v>
      </c>
      <c r="C193" s="1" t="s">
        <v>1504</v>
      </c>
      <c r="D193" s="2">
        <v>45674</v>
      </c>
      <c r="E193" s="1" t="s">
        <v>576</v>
      </c>
      <c r="F193" s="1" t="s">
        <v>49</v>
      </c>
      <c r="G193" s="1" t="s">
        <v>1505</v>
      </c>
      <c r="H193">
        <v>5</v>
      </c>
      <c r="I193">
        <v>0</v>
      </c>
      <c r="J193" t="s">
        <v>51</v>
      </c>
      <c r="K193">
        <v>5</v>
      </c>
      <c r="L193">
        <v>125</v>
      </c>
    </row>
    <row r="194" spans="1:13" x14ac:dyDescent="0.2">
      <c r="A194" s="1" t="s">
        <v>46</v>
      </c>
      <c r="B194">
        <v>5</v>
      </c>
      <c r="C194" s="1" t="s">
        <v>1506</v>
      </c>
      <c r="D194" s="2">
        <v>45674</v>
      </c>
      <c r="E194" s="1" t="s">
        <v>576</v>
      </c>
      <c r="F194" s="1" t="s">
        <v>49</v>
      </c>
      <c r="G194" s="1" t="s">
        <v>932</v>
      </c>
      <c r="H194">
        <v>5</v>
      </c>
      <c r="I194">
        <v>0</v>
      </c>
      <c r="J194" t="s">
        <v>51</v>
      </c>
      <c r="K194">
        <v>1</v>
      </c>
      <c r="L194">
        <v>25</v>
      </c>
    </row>
    <row r="195" spans="1:13" x14ac:dyDescent="0.2">
      <c r="A195" s="1" t="s">
        <v>46</v>
      </c>
      <c r="B195">
        <v>6</v>
      </c>
      <c r="C195" s="1" t="s">
        <v>1507</v>
      </c>
      <c r="D195" s="2">
        <v>45674</v>
      </c>
      <c r="E195" s="1" t="s">
        <v>576</v>
      </c>
      <c r="F195" s="1" t="s">
        <v>49</v>
      </c>
      <c r="G195" s="1" t="s">
        <v>1079</v>
      </c>
      <c r="H195">
        <v>5</v>
      </c>
      <c r="I195">
        <v>0</v>
      </c>
      <c r="J195" t="s">
        <v>51</v>
      </c>
      <c r="K195">
        <v>6</v>
      </c>
      <c r="L195">
        <v>150</v>
      </c>
    </row>
    <row r="196" spans="1:13" x14ac:dyDescent="0.2">
      <c r="A196" s="1" t="s">
        <v>46</v>
      </c>
      <c r="B196">
        <v>6</v>
      </c>
      <c r="C196" s="1" t="s">
        <v>1473</v>
      </c>
      <c r="D196" s="2">
        <v>45674</v>
      </c>
      <c r="E196" s="1" t="s">
        <v>576</v>
      </c>
      <c r="F196" s="1" t="s">
        <v>49</v>
      </c>
      <c r="G196" s="1" t="s">
        <v>872</v>
      </c>
      <c r="H196">
        <v>5</v>
      </c>
      <c r="I196">
        <v>0</v>
      </c>
      <c r="J196" t="s">
        <v>51</v>
      </c>
      <c r="K196">
        <v>4</v>
      </c>
      <c r="L196">
        <v>100</v>
      </c>
    </row>
    <row r="197" spans="1:13" x14ac:dyDescent="0.2">
      <c r="A197" s="1" t="s">
        <v>46</v>
      </c>
      <c r="B197">
        <v>6</v>
      </c>
      <c r="C197" s="1" t="s">
        <v>1470</v>
      </c>
      <c r="D197" s="2">
        <v>45674</v>
      </c>
      <c r="E197" s="1" t="s">
        <v>576</v>
      </c>
      <c r="F197" s="1" t="s">
        <v>49</v>
      </c>
      <c r="G197" s="1" t="s">
        <v>998</v>
      </c>
      <c r="H197">
        <v>5</v>
      </c>
      <c r="I197">
        <v>0</v>
      </c>
      <c r="J197" t="s">
        <v>51</v>
      </c>
      <c r="K197">
        <v>2</v>
      </c>
      <c r="L197">
        <v>50</v>
      </c>
    </row>
    <row r="198" spans="1:13" x14ac:dyDescent="0.2">
      <c r="A198" s="1" t="s">
        <v>46</v>
      </c>
      <c r="B198">
        <v>6</v>
      </c>
      <c r="C198" s="1" t="s">
        <v>1506</v>
      </c>
      <c r="D198" s="2">
        <v>45674</v>
      </c>
      <c r="E198" s="1" t="s">
        <v>576</v>
      </c>
      <c r="F198" s="1" t="s">
        <v>49</v>
      </c>
      <c r="G198" s="1" t="s">
        <v>932</v>
      </c>
      <c r="H198">
        <v>5</v>
      </c>
      <c r="I198">
        <v>0</v>
      </c>
      <c r="J198" t="s">
        <v>51</v>
      </c>
      <c r="K198">
        <v>1</v>
      </c>
      <c r="L198">
        <v>25</v>
      </c>
    </row>
    <row r="199" spans="1:13" x14ac:dyDescent="0.2">
      <c r="A199" s="1" t="s">
        <v>46</v>
      </c>
      <c r="B199">
        <v>3</v>
      </c>
      <c r="C199" s="1" t="s">
        <v>1508</v>
      </c>
      <c r="D199" s="2">
        <v>45674</v>
      </c>
      <c r="E199" s="1" t="s">
        <v>51</v>
      </c>
      <c r="F199" s="1" t="s">
        <v>51</v>
      </c>
      <c r="G199" s="1" t="s">
        <v>51</v>
      </c>
      <c r="H199" t="s">
        <v>51</v>
      </c>
      <c r="I199" t="s">
        <v>51</v>
      </c>
      <c r="J199" t="s">
        <v>51</v>
      </c>
      <c r="K199">
        <v>2</v>
      </c>
      <c r="L199">
        <v>50</v>
      </c>
    </row>
    <row r="200" spans="1:13" x14ac:dyDescent="0.2">
      <c r="A200" s="1" t="s">
        <v>46</v>
      </c>
      <c r="B200">
        <v>2</v>
      </c>
      <c r="C200" s="1" t="s">
        <v>1498</v>
      </c>
      <c r="D200" s="2">
        <v>45675</v>
      </c>
      <c r="E200" s="1" t="s">
        <v>576</v>
      </c>
      <c r="F200" s="1" t="s">
        <v>49</v>
      </c>
      <c r="G200" s="1" t="s">
        <v>901</v>
      </c>
      <c r="H200">
        <v>5</v>
      </c>
      <c r="I200">
        <v>0</v>
      </c>
      <c r="J200" t="s">
        <v>51</v>
      </c>
      <c r="K200">
        <v>8</v>
      </c>
      <c r="L200">
        <v>200</v>
      </c>
      <c r="M200">
        <v>15</v>
      </c>
    </row>
    <row r="201" spans="1:13" x14ac:dyDescent="0.2">
      <c r="A201" s="1" t="s">
        <v>46</v>
      </c>
      <c r="B201">
        <v>2</v>
      </c>
      <c r="C201" s="1" t="s">
        <v>1509</v>
      </c>
      <c r="D201" s="2">
        <v>45675</v>
      </c>
      <c r="E201" s="1" t="s">
        <v>576</v>
      </c>
      <c r="F201" s="1" t="s">
        <v>49</v>
      </c>
      <c r="G201" s="1" t="s">
        <v>1510</v>
      </c>
      <c r="H201">
        <v>5</v>
      </c>
      <c r="I201">
        <v>0</v>
      </c>
      <c r="J201" t="s">
        <v>51</v>
      </c>
      <c r="K201">
        <v>9</v>
      </c>
      <c r="L201">
        <v>225</v>
      </c>
    </row>
    <row r="202" spans="1:13" x14ac:dyDescent="0.2">
      <c r="A202" s="1" t="s">
        <v>46</v>
      </c>
      <c r="B202">
        <v>3</v>
      </c>
      <c r="C202" s="1" t="s">
        <v>1511</v>
      </c>
      <c r="D202" s="2">
        <v>45675</v>
      </c>
      <c r="E202" s="1" t="s">
        <v>576</v>
      </c>
      <c r="F202" s="1" t="s">
        <v>49</v>
      </c>
      <c r="G202" s="1" t="s">
        <v>1512</v>
      </c>
      <c r="H202">
        <v>5</v>
      </c>
      <c r="I202">
        <v>0</v>
      </c>
      <c r="J202" t="s">
        <v>51</v>
      </c>
      <c r="K202">
        <v>4</v>
      </c>
      <c r="L202">
        <v>100</v>
      </c>
    </row>
    <row r="203" spans="1:13" x14ac:dyDescent="0.2">
      <c r="A203" s="1" t="s">
        <v>46</v>
      </c>
      <c r="B203">
        <v>3</v>
      </c>
      <c r="C203" s="1" t="s">
        <v>1395</v>
      </c>
      <c r="D203" s="2">
        <v>45675</v>
      </c>
      <c r="E203" s="1" t="s">
        <v>576</v>
      </c>
      <c r="F203" s="1" t="s">
        <v>49</v>
      </c>
      <c r="G203" s="1" t="s">
        <v>1396</v>
      </c>
      <c r="H203">
        <v>5</v>
      </c>
      <c r="I203">
        <v>0</v>
      </c>
      <c r="J203" t="s">
        <v>51</v>
      </c>
      <c r="K203">
        <v>4</v>
      </c>
      <c r="L203">
        <v>100</v>
      </c>
    </row>
    <row r="204" spans="1:13" x14ac:dyDescent="0.2">
      <c r="A204" s="1" t="s">
        <v>46</v>
      </c>
      <c r="B204">
        <v>3</v>
      </c>
      <c r="C204" s="1" t="s">
        <v>1395</v>
      </c>
      <c r="D204" s="2">
        <v>45675</v>
      </c>
      <c r="E204" s="1" t="s">
        <v>576</v>
      </c>
      <c r="F204" s="1" t="s">
        <v>49</v>
      </c>
      <c r="G204" s="1" t="s">
        <v>1396</v>
      </c>
      <c r="H204">
        <v>5</v>
      </c>
      <c r="I204">
        <v>0</v>
      </c>
      <c r="J204" t="s">
        <v>51</v>
      </c>
      <c r="K204">
        <v>7</v>
      </c>
      <c r="L204">
        <v>175</v>
      </c>
    </row>
    <row r="205" spans="1:13" x14ac:dyDescent="0.2">
      <c r="A205" s="1" t="s">
        <v>46</v>
      </c>
      <c r="B205">
        <v>5</v>
      </c>
      <c r="C205" s="1" t="s">
        <v>1507</v>
      </c>
      <c r="D205" s="2">
        <v>45675</v>
      </c>
      <c r="E205" s="1" t="s">
        <v>576</v>
      </c>
      <c r="F205" s="1" t="s">
        <v>49</v>
      </c>
      <c r="G205" s="1" t="s">
        <v>1079</v>
      </c>
      <c r="H205">
        <v>5</v>
      </c>
      <c r="I205">
        <v>0</v>
      </c>
      <c r="J205" t="s">
        <v>51</v>
      </c>
      <c r="K205">
        <v>5</v>
      </c>
      <c r="L205">
        <v>125</v>
      </c>
    </row>
    <row r="206" spans="1:13" x14ac:dyDescent="0.2">
      <c r="A206" s="1" t="s">
        <v>46</v>
      </c>
      <c r="B206">
        <v>5</v>
      </c>
      <c r="C206" s="1" t="s">
        <v>1507</v>
      </c>
      <c r="D206" s="2">
        <v>45675</v>
      </c>
      <c r="E206" s="1" t="s">
        <v>576</v>
      </c>
      <c r="F206" s="1" t="s">
        <v>49</v>
      </c>
      <c r="G206" s="1" t="s">
        <v>1079</v>
      </c>
      <c r="H206">
        <v>5</v>
      </c>
      <c r="I206">
        <v>0</v>
      </c>
      <c r="J206" t="s">
        <v>51</v>
      </c>
      <c r="K206">
        <v>3</v>
      </c>
      <c r="L206">
        <v>75</v>
      </c>
    </row>
    <row r="207" spans="1:13" x14ac:dyDescent="0.2">
      <c r="A207" s="1" t="s">
        <v>46</v>
      </c>
      <c r="B207">
        <v>5</v>
      </c>
      <c r="C207" s="1" t="s">
        <v>1513</v>
      </c>
      <c r="D207" s="2">
        <v>45675</v>
      </c>
      <c r="E207" s="1" t="s">
        <v>576</v>
      </c>
      <c r="F207" s="1" t="s">
        <v>49</v>
      </c>
      <c r="G207" s="1" t="s">
        <v>1191</v>
      </c>
      <c r="H207">
        <v>5</v>
      </c>
      <c r="I207">
        <v>0</v>
      </c>
      <c r="J207" t="s">
        <v>51</v>
      </c>
      <c r="K207">
        <v>4</v>
      </c>
      <c r="L207">
        <v>100</v>
      </c>
    </row>
    <row r="208" spans="1:13" x14ac:dyDescent="0.2">
      <c r="A208" s="1" t="s">
        <v>46</v>
      </c>
      <c r="B208">
        <v>5</v>
      </c>
      <c r="C208" s="1" t="s">
        <v>1456</v>
      </c>
      <c r="D208" s="2">
        <v>45675</v>
      </c>
      <c r="E208" s="1" t="s">
        <v>576</v>
      </c>
      <c r="F208" s="1" t="s">
        <v>49</v>
      </c>
      <c r="G208" s="1" t="s">
        <v>1457</v>
      </c>
      <c r="H208">
        <v>5</v>
      </c>
      <c r="I208">
        <v>0</v>
      </c>
      <c r="J208" t="s">
        <v>51</v>
      </c>
      <c r="K208">
        <v>1</v>
      </c>
      <c r="L208">
        <v>25</v>
      </c>
    </row>
    <row r="209" spans="1:13" x14ac:dyDescent="0.2">
      <c r="A209" s="1" t="s">
        <v>46</v>
      </c>
      <c r="B209">
        <v>7</v>
      </c>
      <c r="C209" s="1" t="s">
        <v>1409</v>
      </c>
      <c r="D209" s="2">
        <v>45675</v>
      </c>
      <c r="E209" s="1" t="s">
        <v>576</v>
      </c>
      <c r="F209" s="1" t="s">
        <v>49</v>
      </c>
      <c r="G209" s="1" t="s">
        <v>1410</v>
      </c>
      <c r="H209">
        <v>5</v>
      </c>
      <c r="I209">
        <v>0</v>
      </c>
      <c r="J209" t="s">
        <v>51</v>
      </c>
      <c r="K209">
        <v>5</v>
      </c>
      <c r="L209">
        <v>125</v>
      </c>
    </row>
    <row r="210" spans="1:13" x14ac:dyDescent="0.2">
      <c r="A210" s="1" t="s">
        <v>46</v>
      </c>
      <c r="B210">
        <v>7</v>
      </c>
      <c r="C210" s="1" t="s">
        <v>1514</v>
      </c>
      <c r="D210" s="2">
        <v>45675</v>
      </c>
      <c r="E210" s="1" t="s">
        <v>641</v>
      </c>
      <c r="F210" s="1" t="s">
        <v>49</v>
      </c>
      <c r="G210" s="1" t="s">
        <v>946</v>
      </c>
      <c r="H210">
        <v>5</v>
      </c>
      <c r="I210">
        <v>0</v>
      </c>
      <c r="J210">
        <v>100</v>
      </c>
      <c r="K210">
        <v>4</v>
      </c>
      <c r="L210">
        <v>100</v>
      </c>
    </row>
    <row r="211" spans="1:13" x14ac:dyDescent="0.2">
      <c r="A211" s="1" t="s">
        <v>46</v>
      </c>
      <c r="B211">
        <v>7</v>
      </c>
      <c r="C211" s="1" t="s">
        <v>1378</v>
      </c>
      <c r="D211" s="2">
        <v>45675</v>
      </c>
      <c r="E211" s="1" t="s">
        <v>576</v>
      </c>
      <c r="F211" s="1" t="s">
        <v>49</v>
      </c>
      <c r="G211" s="1" t="s">
        <v>1379</v>
      </c>
      <c r="H211">
        <v>5</v>
      </c>
      <c r="I211">
        <v>0</v>
      </c>
      <c r="J211" t="s">
        <v>51</v>
      </c>
      <c r="K211">
        <v>4</v>
      </c>
      <c r="L211">
        <v>100</v>
      </c>
    </row>
    <row r="212" spans="1:13" x14ac:dyDescent="0.2">
      <c r="A212" s="1" t="s">
        <v>46</v>
      </c>
      <c r="B212">
        <v>7</v>
      </c>
      <c r="C212" s="1" t="s">
        <v>1378</v>
      </c>
      <c r="D212" s="2">
        <v>45676</v>
      </c>
      <c r="E212" s="1" t="s">
        <v>576</v>
      </c>
      <c r="F212" s="1" t="s">
        <v>49</v>
      </c>
      <c r="G212" s="1" t="s">
        <v>1379</v>
      </c>
      <c r="H212">
        <v>5</v>
      </c>
      <c r="I212">
        <v>0</v>
      </c>
      <c r="J212" t="s">
        <v>51</v>
      </c>
      <c r="K212">
        <v>18</v>
      </c>
      <c r="L212">
        <v>450</v>
      </c>
      <c r="M212">
        <v>20</v>
      </c>
    </row>
    <row r="213" spans="1:13" x14ac:dyDescent="0.2">
      <c r="A213" s="1" t="s">
        <v>46</v>
      </c>
      <c r="B213">
        <v>3</v>
      </c>
      <c r="C213" s="1" t="s">
        <v>1446</v>
      </c>
      <c r="D213" s="2">
        <v>45676</v>
      </c>
      <c r="E213" s="1" t="s">
        <v>576</v>
      </c>
      <c r="F213" s="1" t="s">
        <v>49</v>
      </c>
      <c r="G213" s="1" t="s">
        <v>942</v>
      </c>
      <c r="H213">
        <v>5</v>
      </c>
      <c r="I213">
        <v>0</v>
      </c>
      <c r="J213" t="s">
        <v>51</v>
      </c>
      <c r="K213">
        <v>4</v>
      </c>
      <c r="L213">
        <v>100</v>
      </c>
    </row>
    <row r="214" spans="1:13" x14ac:dyDescent="0.2">
      <c r="A214" s="1" t="s">
        <v>46</v>
      </c>
      <c r="B214">
        <v>3</v>
      </c>
      <c r="C214" s="1" t="s">
        <v>1395</v>
      </c>
      <c r="D214" s="2">
        <v>45676</v>
      </c>
      <c r="E214" s="1" t="s">
        <v>576</v>
      </c>
      <c r="F214" s="1" t="s">
        <v>49</v>
      </c>
      <c r="G214" s="1" t="s">
        <v>1396</v>
      </c>
      <c r="H214">
        <v>5</v>
      </c>
      <c r="I214">
        <v>0</v>
      </c>
      <c r="J214" t="s">
        <v>51</v>
      </c>
      <c r="K214">
        <v>15</v>
      </c>
      <c r="L214">
        <v>375</v>
      </c>
    </row>
    <row r="215" spans="1:13" x14ac:dyDescent="0.2">
      <c r="A215" s="1" t="s">
        <v>46</v>
      </c>
      <c r="B215">
        <v>2</v>
      </c>
      <c r="C215" s="1" t="s">
        <v>1415</v>
      </c>
      <c r="D215" s="2">
        <v>45676</v>
      </c>
      <c r="E215" s="1" t="s">
        <v>576</v>
      </c>
      <c r="F215" s="1" t="s">
        <v>49</v>
      </c>
      <c r="G215" s="1" t="s">
        <v>885</v>
      </c>
      <c r="H215">
        <v>5</v>
      </c>
      <c r="I215">
        <v>0</v>
      </c>
      <c r="J215" t="s">
        <v>51</v>
      </c>
      <c r="K215">
        <v>17</v>
      </c>
      <c r="L215">
        <v>425</v>
      </c>
    </row>
    <row r="216" spans="1:13" x14ac:dyDescent="0.2">
      <c r="A216" s="1" t="s">
        <v>46</v>
      </c>
      <c r="B216">
        <v>2</v>
      </c>
      <c r="C216" s="1" t="s">
        <v>1515</v>
      </c>
      <c r="D216" s="2">
        <v>45676</v>
      </c>
      <c r="E216" s="1" t="s">
        <v>641</v>
      </c>
      <c r="F216" s="1" t="s">
        <v>49</v>
      </c>
      <c r="G216" s="1" t="s">
        <v>1516</v>
      </c>
      <c r="H216">
        <v>5</v>
      </c>
      <c r="I216">
        <v>0</v>
      </c>
      <c r="J216">
        <v>50</v>
      </c>
      <c r="K216">
        <v>2</v>
      </c>
      <c r="L216">
        <v>50</v>
      </c>
    </row>
    <row r="217" spans="1:13" x14ac:dyDescent="0.2">
      <c r="A217" s="1" t="s">
        <v>46</v>
      </c>
      <c r="B217">
        <v>2</v>
      </c>
      <c r="C217" s="1" t="s">
        <v>1509</v>
      </c>
      <c r="D217" s="2">
        <v>45676</v>
      </c>
      <c r="E217" s="1" t="s">
        <v>576</v>
      </c>
      <c r="F217" s="1" t="s">
        <v>49</v>
      </c>
      <c r="G217" s="1" t="s">
        <v>1510</v>
      </c>
      <c r="H217">
        <v>5</v>
      </c>
      <c r="I217">
        <v>0</v>
      </c>
      <c r="J217" t="s">
        <v>51</v>
      </c>
      <c r="K217">
        <v>2</v>
      </c>
      <c r="L217">
        <v>50</v>
      </c>
    </row>
    <row r="218" spans="1:13" x14ac:dyDescent="0.2">
      <c r="A218" s="1" t="s">
        <v>46</v>
      </c>
      <c r="B218">
        <v>4</v>
      </c>
      <c r="C218" s="1" t="s">
        <v>1499</v>
      </c>
      <c r="D218" s="2">
        <v>45676</v>
      </c>
      <c r="E218" s="1" t="s">
        <v>576</v>
      </c>
      <c r="F218" s="1" t="s">
        <v>49</v>
      </c>
      <c r="G218" s="1" t="s">
        <v>902</v>
      </c>
      <c r="H218">
        <v>5</v>
      </c>
      <c r="I218">
        <v>0</v>
      </c>
      <c r="J218" t="s">
        <v>51</v>
      </c>
      <c r="K218">
        <v>1</v>
      </c>
      <c r="L218">
        <v>25</v>
      </c>
    </row>
    <row r="219" spans="1:13" x14ac:dyDescent="0.2">
      <c r="A219" s="1" t="s">
        <v>46</v>
      </c>
      <c r="B219">
        <v>4</v>
      </c>
      <c r="C219" s="1" t="s">
        <v>1517</v>
      </c>
      <c r="D219" s="2">
        <v>45676</v>
      </c>
      <c r="E219" s="1" t="s">
        <v>576</v>
      </c>
      <c r="F219" s="1" t="s">
        <v>49</v>
      </c>
      <c r="G219" s="1" t="s">
        <v>892</v>
      </c>
      <c r="H219">
        <v>5</v>
      </c>
      <c r="I219">
        <v>0</v>
      </c>
      <c r="J219" t="s">
        <v>51</v>
      </c>
      <c r="K219">
        <v>13</v>
      </c>
      <c r="L219">
        <v>325</v>
      </c>
    </row>
    <row r="220" spans="1:13" x14ac:dyDescent="0.2">
      <c r="A220" s="1" t="s">
        <v>53</v>
      </c>
      <c r="B220">
        <v>3</v>
      </c>
      <c r="C220" s="1" t="s">
        <v>1389</v>
      </c>
      <c r="D220" s="2">
        <v>45676</v>
      </c>
      <c r="E220" s="1" t="s">
        <v>576</v>
      </c>
      <c r="F220" s="1" t="s">
        <v>49</v>
      </c>
      <c r="G220" s="1" t="s">
        <v>899</v>
      </c>
      <c r="H220">
        <v>5</v>
      </c>
      <c r="I220">
        <v>0</v>
      </c>
      <c r="J220" t="s">
        <v>51</v>
      </c>
      <c r="K220">
        <v>8</v>
      </c>
      <c r="L220">
        <v>200</v>
      </c>
    </row>
    <row r="221" spans="1:13" x14ac:dyDescent="0.2">
      <c r="A221" s="1" t="s">
        <v>53</v>
      </c>
      <c r="B221">
        <v>3</v>
      </c>
      <c r="C221" s="1" t="s">
        <v>1445</v>
      </c>
      <c r="D221" s="2">
        <v>45676</v>
      </c>
      <c r="E221" s="1" t="s">
        <v>576</v>
      </c>
      <c r="F221" s="1" t="s">
        <v>49</v>
      </c>
      <c r="G221" s="1" t="s">
        <v>924</v>
      </c>
      <c r="H221">
        <v>5</v>
      </c>
      <c r="I221">
        <v>0</v>
      </c>
      <c r="J221" t="s">
        <v>51</v>
      </c>
      <c r="K221">
        <v>2</v>
      </c>
      <c r="L221">
        <v>50</v>
      </c>
    </row>
    <row r="222" spans="1:13" x14ac:dyDescent="0.2">
      <c r="A222" s="1" t="s">
        <v>53</v>
      </c>
      <c r="B222">
        <v>3</v>
      </c>
      <c r="C222" s="1" t="s">
        <v>1518</v>
      </c>
      <c r="D222" s="2">
        <v>45676</v>
      </c>
      <c r="E222" s="1" t="s">
        <v>51</v>
      </c>
      <c r="F222" s="1" t="s">
        <v>51</v>
      </c>
      <c r="G222" s="1" t="s">
        <v>51</v>
      </c>
      <c r="H222" t="s">
        <v>51</v>
      </c>
      <c r="I222" t="s">
        <v>51</v>
      </c>
      <c r="J222" t="s">
        <v>51</v>
      </c>
      <c r="K222">
        <v>5</v>
      </c>
      <c r="L222">
        <v>125</v>
      </c>
    </row>
    <row r="223" spans="1:13" x14ac:dyDescent="0.2">
      <c r="A223" s="1" t="s">
        <v>53</v>
      </c>
      <c r="B223">
        <v>7</v>
      </c>
      <c r="C223" s="1" t="s">
        <v>1378</v>
      </c>
      <c r="D223" s="2">
        <v>45676</v>
      </c>
      <c r="E223" s="1" t="s">
        <v>576</v>
      </c>
      <c r="F223" s="1" t="s">
        <v>49</v>
      </c>
      <c r="G223" s="1" t="s">
        <v>1379</v>
      </c>
      <c r="H223">
        <v>5</v>
      </c>
      <c r="I223">
        <v>0</v>
      </c>
      <c r="J223" t="s">
        <v>51</v>
      </c>
      <c r="K223">
        <v>12</v>
      </c>
      <c r="L223">
        <v>300</v>
      </c>
    </row>
    <row r="224" spans="1:13" x14ac:dyDescent="0.2">
      <c r="A224" s="1" t="s">
        <v>53</v>
      </c>
      <c r="B224">
        <v>7</v>
      </c>
      <c r="C224" s="1" t="s">
        <v>1435</v>
      </c>
      <c r="D224" s="2">
        <v>45676</v>
      </c>
      <c r="E224" s="1" t="s">
        <v>576</v>
      </c>
      <c r="F224" s="1" t="s">
        <v>49</v>
      </c>
      <c r="G224" s="1" t="s">
        <v>867</v>
      </c>
      <c r="H224">
        <v>5</v>
      </c>
      <c r="I224">
        <v>0</v>
      </c>
      <c r="J224" t="s">
        <v>51</v>
      </c>
      <c r="K224">
        <v>3</v>
      </c>
      <c r="L224">
        <v>75</v>
      </c>
    </row>
    <row r="225" spans="1:13" x14ac:dyDescent="0.2">
      <c r="A225" s="1" t="s">
        <v>53</v>
      </c>
      <c r="B225">
        <v>4</v>
      </c>
      <c r="C225" s="1" t="s">
        <v>1517</v>
      </c>
      <c r="D225" s="2">
        <v>45676</v>
      </c>
      <c r="E225" s="1" t="s">
        <v>576</v>
      </c>
      <c r="F225" s="1" t="s">
        <v>49</v>
      </c>
      <c r="G225" s="1" t="s">
        <v>892</v>
      </c>
      <c r="H225">
        <v>5</v>
      </c>
      <c r="I225">
        <v>0</v>
      </c>
      <c r="J225" t="s">
        <v>51</v>
      </c>
      <c r="K225">
        <v>14</v>
      </c>
      <c r="L225">
        <v>350</v>
      </c>
    </row>
    <row r="226" spans="1:13" x14ac:dyDescent="0.2">
      <c r="A226" s="1" t="s">
        <v>53</v>
      </c>
      <c r="B226">
        <v>2</v>
      </c>
      <c r="C226" s="1" t="s">
        <v>1414</v>
      </c>
      <c r="D226" s="2">
        <v>45676</v>
      </c>
      <c r="E226" s="1" t="s">
        <v>576</v>
      </c>
      <c r="F226" s="1" t="s">
        <v>49</v>
      </c>
      <c r="G226" s="1" t="s">
        <v>1128</v>
      </c>
      <c r="H226">
        <v>5</v>
      </c>
      <c r="I226">
        <v>0</v>
      </c>
      <c r="J226" t="s">
        <v>51</v>
      </c>
      <c r="K226">
        <v>16</v>
      </c>
      <c r="L226">
        <v>400</v>
      </c>
    </row>
    <row r="227" spans="1:13" x14ac:dyDescent="0.2">
      <c r="A227" s="1" t="s">
        <v>53</v>
      </c>
      <c r="B227">
        <v>2</v>
      </c>
      <c r="C227" s="1" t="s">
        <v>1397</v>
      </c>
      <c r="D227" s="2">
        <v>45676</v>
      </c>
      <c r="E227" s="1" t="s">
        <v>576</v>
      </c>
      <c r="F227" s="1" t="s">
        <v>49</v>
      </c>
      <c r="G227" s="1" t="s">
        <v>1398</v>
      </c>
      <c r="H227">
        <v>5</v>
      </c>
      <c r="I227">
        <v>0</v>
      </c>
      <c r="J227" t="s">
        <v>51</v>
      </c>
      <c r="K227">
        <v>2</v>
      </c>
      <c r="L227">
        <v>50</v>
      </c>
    </row>
    <row r="228" spans="1:13" x14ac:dyDescent="0.2">
      <c r="A228" s="1" t="s">
        <v>46</v>
      </c>
      <c r="B228">
        <v>2</v>
      </c>
      <c r="C228" s="1" t="s">
        <v>1519</v>
      </c>
      <c r="D228" s="2">
        <v>45677</v>
      </c>
      <c r="E228" s="1" t="s">
        <v>939</v>
      </c>
      <c r="F228" s="1" t="s">
        <v>49</v>
      </c>
      <c r="G228" s="1" t="s">
        <v>897</v>
      </c>
      <c r="H228">
        <v>5</v>
      </c>
      <c r="I228">
        <v>0</v>
      </c>
      <c r="J228">
        <v>200</v>
      </c>
      <c r="K228">
        <v>4</v>
      </c>
      <c r="L228">
        <v>100</v>
      </c>
      <c r="M228">
        <v>15</v>
      </c>
    </row>
    <row r="229" spans="1:13" x14ac:dyDescent="0.2">
      <c r="A229" s="1" t="s">
        <v>46</v>
      </c>
      <c r="B229">
        <v>2</v>
      </c>
      <c r="C229" s="1" t="s">
        <v>1519</v>
      </c>
      <c r="D229" s="2">
        <v>45677</v>
      </c>
      <c r="E229" s="1" t="s">
        <v>939</v>
      </c>
      <c r="F229" s="1" t="s">
        <v>49</v>
      </c>
      <c r="G229" s="1" t="s">
        <v>897</v>
      </c>
      <c r="H229">
        <v>5</v>
      </c>
      <c r="I229">
        <v>0</v>
      </c>
      <c r="J229">
        <v>200</v>
      </c>
      <c r="K229">
        <v>5</v>
      </c>
      <c r="L229">
        <v>125</v>
      </c>
    </row>
    <row r="230" spans="1:13" x14ac:dyDescent="0.2">
      <c r="A230" s="1" t="s">
        <v>46</v>
      </c>
      <c r="B230">
        <v>2</v>
      </c>
      <c r="C230" s="1" t="s">
        <v>1388</v>
      </c>
      <c r="D230" s="2">
        <v>45677</v>
      </c>
      <c r="E230" s="1" t="s">
        <v>576</v>
      </c>
      <c r="F230" s="1" t="s">
        <v>49</v>
      </c>
      <c r="G230" s="1" t="s">
        <v>936</v>
      </c>
      <c r="H230">
        <v>5</v>
      </c>
      <c r="I230">
        <v>0</v>
      </c>
      <c r="J230" t="s">
        <v>51</v>
      </c>
      <c r="K230">
        <v>3</v>
      </c>
      <c r="L230">
        <v>75</v>
      </c>
    </row>
    <row r="231" spans="1:13" x14ac:dyDescent="0.2">
      <c r="A231" s="1" t="s">
        <v>46</v>
      </c>
      <c r="B231">
        <v>2</v>
      </c>
      <c r="C231" s="1" t="s">
        <v>1397</v>
      </c>
      <c r="D231" s="2">
        <v>45677</v>
      </c>
      <c r="E231" s="1" t="s">
        <v>576</v>
      </c>
      <c r="F231" s="1" t="s">
        <v>49</v>
      </c>
      <c r="G231" s="1" t="s">
        <v>1398</v>
      </c>
      <c r="H231">
        <v>5</v>
      </c>
      <c r="I231">
        <v>0</v>
      </c>
      <c r="J231" t="s">
        <v>51</v>
      </c>
      <c r="K231">
        <v>6</v>
      </c>
      <c r="L231">
        <v>150</v>
      </c>
    </row>
    <row r="232" spans="1:13" x14ac:dyDescent="0.2">
      <c r="A232" s="1" t="s">
        <v>46</v>
      </c>
      <c r="B232">
        <v>7</v>
      </c>
      <c r="C232" s="1" t="s">
        <v>1435</v>
      </c>
      <c r="D232" s="2">
        <v>45677</v>
      </c>
      <c r="E232" s="1" t="s">
        <v>576</v>
      </c>
      <c r="F232" s="1" t="s">
        <v>49</v>
      </c>
      <c r="G232" s="1" t="s">
        <v>867</v>
      </c>
      <c r="H232">
        <v>5</v>
      </c>
      <c r="I232">
        <v>0</v>
      </c>
      <c r="J232" t="s">
        <v>51</v>
      </c>
      <c r="K232">
        <v>6</v>
      </c>
      <c r="L232">
        <v>150</v>
      </c>
    </row>
    <row r="233" spans="1:13" x14ac:dyDescent="0.2">
      <c r="A233" s="1" t="s">
        <v>46</v>
      </c>
      <c r="B233">
        <v>3</v>
      </c>
      <c r="C233" s="1" t="s">
        <v>1520</v>
      </c>
      <c r="D233" s="2">
        <v>45677</v>
      </c>
      <c r="E233" s="1" t="s">
        <v>939</v>
      </c>
      <c r="F233" s="1" t="s">
        <v>49</v>
      </c>
      <c r="G233" s="1" t="s">
        <v>867</v>
      </c>
      <c r="H233">
        <v>5</v>
      </c>
      <c r="I233">
        <v>0</v>
      </c>
      <c r="J233">
        <v>150</v>
      </c>
      <c r="K233">
        <v>4</v>
      </c>
      <c r="L233">
        <v>100</v>
      </c>
    </row>
    <row r="234" spans="1:13" x14ac:dyDescent="0.2">
      <c r="A234" s="1" t="s">
        <v>46</v>
      </c>
      <c r="B234">
        <v>3</v>
      </c>
      <c r="C234" s="1" t="s">
        <v>1464</v>
      </c>
      <c r="D234" s="2">
        <v>45677</v>
      </c>
      <c r="E234" s="1" t="s">
        <v>576</v>
      </c>
      <c r="F234" s="1" t="s">
        <v>49</v>
      </c>
      <c r="G234" s="1" t="s">
        <v>1465</v>
      </c>
      <c r="H234">
        <v>5</v>
      </c>
      <c r="I234">
        <v>0</v>
      </c>
      <c r="J234" t="s">
        <v>51</v>
      </c>
      <c r="K234">
        <v>3</v>
      </c>
      <c r="L234">
        <v>75</v>
      </c>
    </row>
    <row r="235" spans="1:13" x14ac:dyDescent="0.2">
      <c r="A235" s="1" t="s">
        <v>46</v>
      </c>
      <c r="B235">
        <v>3</v>
      </c>
      <c r="C235" s="1" t="s">
        <v>1389</v>
      </c>
      <c r="D235" s="2">
        <v>45677</v>
      </c>
      <c r="E235" s="1" t="s">
        <v>576</v>
      </c>
      <c r="F235" s="1" t="s">
        <v>49</v>
      </c>
      <c r="G235" s="1" t="s">
        <v>899</v>
      </c>
      <c r="H235">
        <v>5</v>
      </c>
      <c r="I235">
        <v>0</v>
      </c>
      <c r="J235" t="s">
        <v>51</v>
      </c>
      <c r="K235">
        <v>3</v>
      </c>
      <c r="L235">
        <v>75</v>
      </c>
    </row>
    <row r="236" spans="1:13" x14ac:dyDescent="0.2">
      <c r="A236" s="1" t="s">
        <v>46</v>
      </c>
      <c r="B236">
        <v>3</v>
      </c>
      <c r="C236" s="1" t="s">
        <v>1521</v>
      </c>
      <c r="D236" s="2">
        <v>45677</v>
      </c>
      <c r="E236" s="1" t="s">
        <v>1346</v>
      </c>
      <c r="F236" s="1" t="s">
        <v>49</v>
      </c>
      <c r="G236" s="1" t="s">
        <v>1026</v>
      </c>
      <c r="H236">
        <v>5</v>
      </c>
      <c r="I236">
        <v>0</v>
      </c>
      <c r="J236">
        <v>100</v>
      </c>
      <c r="K236">
        <v>7</v>
      </c>
      <c r="L236">
        <v>175</v>
      </c>
    </row>
    <row r="237" spans="1:13" x14ac:dyDescent="0.2">
      <c r="A237" s="1" t="s">
        <v>46</v>
      </c>
      <c r="B237">
        <v>4</v>
      </c>
      <c r="C237" s="1" t="s">
        <v>1522</v>
      </c>
      <c r="D237" s="2">
        <v>45677</v>
      </c>
      <c r="E237" s="1" t="s">
        <v>576</v>
      </c>
      <c r="F237" s="1" t="s">
        <v>49</v>
      </c>
      <c r="G237" s="1" t="s">
        <v>869</v>
      </c>
      <c r="H237">
        <v>5</v>
      </c>
      <c r="I237">
        <v>0</v>
      </c>
      <c r="J237" t="s">
        <v>51</v>
      </c>
      <c r="K237">
        <v>12</v>
      </c>
      <c r="L237">
        <v>300</v>
      </c>
    </row>
    <row r="238" spans="1:13" x14ac:dyDescent="0.2">
      <c r="A238" s="1" t="s">
        <v>46</v>
      </c>
      <c r="B238">
        <v>5</v>
      </c>
      <c r="C238" s="1" t="s">
        <v>1456</v>
      </c>
      <c r="D238" s="2">
        <v>45677</v>
      </c>
      <c r="E238" s="1" t="s">
        <v>576</v>
      </c>
      <c r="F238" s="1" t="s">
        <v>49</v>
      </c>
      <c r="G238" s="1" t="s">
        <v>1457</v>
      </c>
      <c r="H238">
        <v>5</v>
      </c>
      <c r="I238">
        <v>0</v>
      </c>
      <c r="J238" t="s">
        <v>51</v>
      </c>
      <c r="K238">
        <v>6</v>
      </c>
      <c r="L238">
        <v>150</v>
      </c>
    </row>
    <row r="239" spans="1:13" x14ac:dyDescent="0.2">
      <c r="A239" s="1" t="s">
        <v>46</v>
      </c>
      <c r="B239">
        <v>5</v>
      </c>
      <c r="C239" s="1" t="s">
        <v>1402</v>
      </c>
      <c r="D239" s="2">
        <v>45677</v>
      </c>
      <c r="E239" s="1" t="s">
        <v>576</v>
      </c>
      <c r="F239" s="1" t="s">
        <v>49</v>
      </c>
      <c r="G239" s="1" t="s">
        <v>1403</v>
      </c>
      <c r="H239">
        <v>5</v>
      </c>
      <c r="I239">
        <v>0</v>
      </c>
      <c r="J239" t="s">
        <v>51</v>
      </c>
      <c r="K239">
        <v>8</v>
      </c>
      <c r="L239">
        <v>200</v>
      </c>
    </row>
    <row r="240" spans="1:13" x14ac:dyDescent="0.2">
      <c r="A240" s="1" t="s">
        <v>46</v>
      </c>
      <c r="B240">
        <v>1</v>
      </c>
      <c r="C240" s="1" t="s">
        <v>1464</v>
      </c>
      <c r="D240" s="2">
        <v>45677</v>
      </c>
      <c r="E240" s="1" t="s">
        <v>576</v>
      </c>
      <c r="F240" s="1" t="s">
        <v>49</v>
      </c>
      <c r="G240" s="1" t="s">
        <v>1465</v>
      </c>
      <c r="H240">
        <v>5</v>
      </c>
      <c r="I240">
        <v>0</v>
      </c>
      <c r="J240" t="s">
        <v>51</v>
      </c>
      <c r="K240">
        <v>4</v>
      </c>
      <c r="L240">
        <v>100</v>
      </c>
    </row>
    <row r="241" spans="1:13" x14ac:dyDescent="0.2">
      <c r="A241" s="1" t="s">
        <v>46</v>
      </c>
      <c r="B241">
        <v>2</v>
      </c>
      <c r="C241" s="1" t="s">
        <v>1519</v>
      </c>
      <c r="D241" s="2">
        <v>45678</v>
      </c>
      <c r="E241" s="1" t="s">
        <v>939</v>
      </c>
      <c r="F241" s="1" t="s">
        <v>49</v>
      </c>
      <c r="G241" s="1" t="s">
        <v>897</v>
      </c>
      <c r="H241">
        <v>5</v>
      </c>
      <c r="I241">
        <v>0</v>
      </c>
      <c r="J241">
        <v>200</v>
      </c>
      <c r="K241">
        <v>3</v>
      </c>
      <c r="L241">
        <v>75</v>
      </c>
      <c r="M241">
        <v>15</v>
      </c>
    </row>
    <row r="242" spans="1:13" x14ac:dyDescent="0.2">
      <c r="A242" s="1" t="s">
        <v>46</v>
      </c>
      <c r="B242">
        <v>2</v>
      </c>
      <c r="C242" s="1" t="s">
        <v>1484</v>
      </c>
      <c r="D242" s="2">
        <v>45678</v>
      </c>
      <c r="E242" s="1" t="s">
        <v>576</v>
      </c>
      <c r="F242" s="1" t="s">
        <v>49</v>
      </c>
      <c r="G242" s="1" t="s">
        <v>1270</v>
      </c>
      <c r="H242">
        <v>5</v>
      </c>
      <c r="I242">
        <v>0</v>
      </c>
      <c r="J242" t="s">
        <v>51</v>
      </c>
      <c r="K242">
        <v>15</v>
      </c>
      <c r="L242">
        <v>375</v>
      </c>
    </row>
    <row r="243" spans="1:13" x14ac:dyDescent="0.2">
      <c r="A243" s="1" t="s">
        <v>46</v>
      </c>
      <c r="B243">
        <v>3</v>
      </c>
      <c r="C243" s="1" t="s">
        <v>1464</v>
      </c>
      <c r="D243" s="2">
        <v>45678</v>
      </c>
      <c r="E243" s="1" t="s">
        <v>576</v>
      </c>
      <c r="F243" s="1" t="s">
        <v>49</v>
      </c>
      <c r="G243" s="1" t="s">
        <v>1465</v>
      </c>
      <c r="H243">
        <v>5</v>
      </c>
      <c r="I243">
        <v>0</v>
      </c>
      <c r="J243" t="s">
        <v>51</v>
      </c>
      <c r="K243">
        <v>13</v>
      </c>
      <c r="L243">
        <v>325</v>
      </c>
    </row>
    <row r="244" spans="1:13" x14ac:dyDescent="0.2">
      <c r="A244" s="1" t="s">
        <v>46</v>
      </c>
      <c r="B244">
        <v>7</v>
      </c>
      <c r="C244" s="1" t="s">
        <v>1523</v>
      </c>
      <c r="D244" s="2">
        <v>45678</v>
      </c>
      <c r="E244" s="1" t="s">
        <v>939</v>
      </c>
      <c r="F244" s="1" t="s">
        <v>49</v>
      </c>
      <c r="G244" s="1" t="s">
        <v>1394</v>
      </c>
      <c r="H244">
        <v>5</v>
      </c>
      <c r="I244">
        <v>0</v>
      </c>
      <c r="J244">
        <v>100</v>
      </c>
      <c r="K244">
        <v>4</v>
      </c>
      <c r="L244">
        <v>100</v>
      </c>
    </row>
    <row r="245" spans="1:13" x14ac:dyDescent="0.2">
      <c r="A245" s="1" t="s">
        <v>46</v>
      </c>
      <c r="B245">
        <v>7</v>
      </c>
      <c r="C245" s="1" t="s">
        <v>1520</v>
      </c>
      <c r="D245" s="2">
        <v>45678</v>
      </c>
      <c r="E245" s="1" t="s">
        <v>939</v>
      </c>
      <c r="F245" s="1" t="s">
        <v>49</v>
      </c>
      <c r="G245" s="1" t="s">
        <v>867</v>
      </c>
      <c r="H245">
        <v>5</v>
      </c>
      <c r="I245">
        <v>0</v>
      </c>
      <c r="J245">
        <v>150</v>
      </c>
      <c r="K245">
        <v>2</v>
      </c>
      <c r="L245">
        <v>50</v>
      </c>
    </row>
    <row r="246" spans="1:13" x14ac:dyDescent="0.2">
      <c r="A246" s="1" t="s">
        <v>46</v>
      </c>
      <c r="B246">
        <v>7</v>
      </c>
      <c r="C246" s="1" t="s">
        <v>1435</v>
      </c>
      <c r="D246" s="2">
        <v>45678</v>
      </c>
      <c r="E246" s="1" t="s">
        <v>576</v>
      </c>
      <c r="F246" s="1" t="s">
        <v>49</v>
      </c>
      <c r="G246" s="1" t="s">
        <v>867</v>
      </c>
      <c r="H246">
        <v>5</v>
      </c>
      <c r="I246">
        <v>0</v>
      </c>
      <c r="J246" t="s">
        <v>51</v>
      </c>
      <c r="K246">
        <v>2</v>
      </c>
      <c r="L246">
        <v>50</v>
      </c>
    </row>
    <row r="247" spans="1:13" x14ac:dyDescent="0.2">
      <c r="A247" s="1" t="s">
        <v>46</v>
      </c>
      <c r="B247">
        <v>7</v>
      </c>
      <c r="C247" s="1" t="s">
        <v>1393</v>
      </c>
      <c r="D247" s="2">
        <v>45678</v>
      </c>
      <c r="E247" s="1" t="s">
        <v>576</v>
      </c>
      <c r="F247" s="1" t="s">
        <v>49</v>
      </c>
      <c r="G247" s="1" t="s">
        <v>1394</v>
      </c>
      <c r="H247">
        <v>5</v>
      </c>
      <c r="I247">
        <v>0</v>
      </c>
      <c r="J247" t="s">
        <v>51</v>
      </c>
      <c r="K247">
        <v>5</v>
      </c>
      <c r="L247">
        <v>125</v>
      </c>
    </row>
    <row r="248" spans="1:13" x14ac:dyDescent="0.2">
      <c r="A248" s="1" t="s">
        <v>46</v>
      </c>
      <c r="B248">
        <v>4</v>
      </c>
      <c r="C248" s="1" t="s">
        <v>1524</v>
      </c>
      <c r="D248" s="2">
        <v>45678</v>
      </c>
      <c r="E248" s="1" t="s">
        <v>576</v>
      </c>
      <c r="F248" s="1" t="s">
        <v>49</v>
      </c>
      <c r="G248" s="1" t="s">
        <v>1064</v>
      </c>
      <c r="H248">
        <v>5</v>
      </c>
      <c r="I248">
        <v>0</v>
      </c>
      <c r="J248" t="s">
        <v>51</v>
      </c>
      <c r="K248">
        <v>12</v>
      </c>
      <c r="L248">
        <v>300</v>
      </c>
    </row>
    <row r="249" spans="1:13" x14ac:dyDescent="0.2">
      <c r="A249" s="1" t="s">
        <v>46</v>
      </c>
      <c r="B249">
        <v>5</v>
      </c>
      <c r="C249" s="1" t="s">
        <v>1456</v>
      </c>
      <c r="D249" s="2">
        <v>45678</v>
      </c>
      <c r="E249" s="1" t="s">
        <v>576</v>
      </c>
      <c r="F249" s="1" t="s">
        <v>49</v>
      </c>
      <c r="G249" s="1" t="s">
        <v>1457</v>
      </c>
      <c r="H249">
        <v>5</v>
      </c>
      <c r="I249">
        <v>0</v>
      </c>
      <c r="J249" t="s">
        <v>51</v>
      </c>
      <c r="K249">
        <v>1</v>
      </c>
      <c r="L249">
        <v>25</v>
      </c>
    </row>
    <row r="250" spans="1:13" x14ac:dyDescent="0.2">
      <c r="A250" s="1" t="s">
        <v>46</v>
      </c>
      <c r="B250">
        <v>5</v>
      </c>
      <c r="C250" s="1" t="s">
        <v>1450</v>
      </c>
      <c r="D250" s="2">
        <v>45678</v>
      </c>
      <c r="E250" s="1" t="s">
        <v>576</v>
      </c>
      <c r="F250" s="1" t="s">
        <v>49</v>
      </c>
      <c r="G250" s="1" t="s">
        <v>1451</v>
      </c>
      <c r="H250">
        <v>5</v>
      </c>
      <c r="I250">
        <v>0</v>
      </c>
      <c r="J250" t="s">
        <v>51</v>
      </c>
      <c r="K250">
        <v>1</v>
      </c>
      <c r="L250">
        <v>25</v>
      </c>
    </row>
    <row r="251" spans="1:13" x14ac:dyDescent="0.2">
      <c r="A251" s="1" t="s">
        <v>46</v>
      </c>
      <c r="B251">
        <v>5</v>
      </c>
      <c r="C251" s="1" t="s">
        <v>140</v>
      </c>
      <c r="D251" s="2">
        <v>45678</v>
      </c>
      <c r="E251" s="1" t="s">
        <v>1346</v>
      </c>
      <c r="F251" s="1" t="s">
        <v>49</v>
      </c>
      <c r="G251" s="1" t="s">
        <v>1525</v>
      </c>
      <c r="H251">
        <v>8</v>
      </c>
      <c r="I251">
        <v>0</v>
      </c>
      <c r="J251">
        <v>1000</v>
      </c>
      <c r="K251">
        <v>11</v>
      </c>
      <c r="L251">
        <v>275</v>
      </c>
    </row>
    <row r="252" spans="1:13" x14ac:dyDescent="0.2">
      <c r="A252" s="1" t="s">
        <v>46</v>
      </c>
      <c r="B252">
        <v>6</v>
      </c>
      <c r="C252" s="1" t="s">
        <v>1402</v>
      </c>
      <c r="D252" s="2">
        <v>45678</v>
      </c>
      <c r="E252" s="1" t="s">
        <v>576</v>
      </c>
      <c r="F252" s="1" t="s">
        <v>49</v>
      </c>
      <c r="G252" s="1" t="s">
        <v>1403</v>
      </c>
      <c r="H252">
        <v>5</v>
      </c>
      <c r="I252">
        <v>0</v>
      </c>
      <c r="J252" t="s">
        <v>51</v>
      </c>
      <c r="K252">
        <v>1</v>
      </c>
      <c r="L252">
        <v>25</v>
      </c>
    </row>
    <row r="253" spans="1:13" x14ac:dyDescent="0.2">
      <c r="A253" s="1" t="s">
        <v>46</v>
      </c>
      <c r="B253">
        <v>6</v>
      </c>
      <c r="C253" s="1" t="s">
        <v>138</v>
      </c>
      <c r="D253" s="2">
        <v>45678</v>
      </c>
      <c r="E253" s="1" t="s">
        <v>641</v>
      </c>
      <c r="F253" s="1" t="s">
        <v>49</v>
      </c>
      <c r="G253" s="1" t="s">
        <v>1526</v>
      </c>
      <c r="H253" t="s">
        <v>139</v>
      </c>
      <c r="I253">
        <v>0</v>
      </c>
      <c r="J253">
        <v>400</v>
      </c>
      <c r="K253">
        <v>9</v>
      </c>
      <c r="L253">
        <v>225</v>
      </c>
    </row>
    <row r="254" spans="1:13" x14ac:dyDescent="0.2">
      <c r="A254" s="1" t="s">
        <v>46</v>
      </c>
      <c r="B254">
        <v>6</v>
      </c>
      <c r="C254" s="1" t="s">
        <v>1375</v>
      </c>
      <c r="D254" s="2">
        <v>45678</v>
      </c>
      <c r="E254" s="1" t="s">
        <v>641</v>
      </c>
      <c r="F254" s="1" t="s">
        <v>49</v>
      </c>
      <c r="G254" s="1" t="s">
        <v>1376</v>
      </c>
      <c r="H254">
        <v>0</v>
      </c>
      <c r="I254">
        <v>0</v>
      </c>
      <c r="J254">
        <v>10000</v>
      </c>
      <c r="K254">
        <v>5</v>
      </c>
      <c r="L254">
        <v>175</v>
      </c>
    </row>
    <row r="255" spans="1:13" x14ac:dyDescent="0.2">
      <c r="A255" s="1" t="s">
        <v>46</v>
      </c>
      <c r="B255">
        <v>4</v>
      </c>
      <c r="C255" s="1" t="s">
        <v>1522</v>
      </c>
      <c r="D255" s="2">
        <v>45678</v>
      </c>
      <c r="E255" s="1" t="s">
        <v>576</v>
      </c>
      <c r="F255" s="1" t="s">
        <v>49</v>
      </c>
      <c r="G255" s="1" t="s">
        <v>869</v>
      </c>
      <c r="H255">
        <v>5</v>
      </c>
      <c r="I255">
        <v>0</v>
      </c>
      <c r="J255" t="s">
        <v>51</v>
      </c>
      <c r="K255">
        <v>3</v>
      </c>
      <c r="L255">
        <v>75</v>
      </c>
    </row>
    <row r="256" spans="1:13" x14ac:dyDescent="0.2">
      <c r="A256" s="1" t="s">
        <v>46</v>
      </c>
      <c r="B256">
        <v>3</v>
      </c>
      <c r="C256" s="1" t="s">
        <v>1464</v>
      </c>
      <c r="D256" s="2">
        <v>45679</v>
      </c>
      <c r="E256" s="1" t="s">
        <v>576</v>
      </c>
      <c r="F256" s="1" t="s">
        <v>49</v>
      </c>
      <c r="G256" s="1" t="s">
        <v>1465</v>
      </c>
      <c r="H256">
        <v>5</v>
      </c>
      <c r="I256">
        <v>0</v>
      </c>
      <c r="J256" t="s">
        <v>51</v>
      </c>
      <c r="K256">
        <v>8</v>
      </c>
      <c r="L256">
        <v>200</v>
      </c>
      <c r="M256">
        <v>18</v>
      </c>
    </row>
    <row r="257" spans="1:12" x14ac:dyDescent="0.2">
      <c r="A257" s="1" t="s">
        <v>46</v>
      </c>
      <c r="B257">
        <v>3</v>
      </c>
      <c r="C257" s="1" t="s">
        <v>1521</v>
      </c>
      <c r="D257" s="2">
        <v>45679</v>
      </c>
      <c r="E257" s="1" t="s">
        <v>1346</v>
      </c>
      <c r="F257" s="1" t="s">
        <v>49</v>
      </c>
      <c r="G257" s="1" t="s">
        <v>1026</v>
      </c>
      <c r="H257">
        <v>5</v>
      </c>
      <c r="I257">
        <v>0</v>
      </c>
      <c r="J257">
        <v>100</v>
      </c>
      <c r="K257">
        <v>1</v>
      </c>
      <c r="L257">
        <v>25</v>
      </c>
    </row>
    <row r="258" spans="1:12" x14ac:dyDescent="0.2">
      <c r="A258" s="1" t="s">
        <v>46</v>
      </c>
      <c r="B258">
        <v>7</v>
      </c>
      <c r="C258" s="1" t="s">
        <v>1493</v>
      </c>
      <c r="D258" s="2">
        <v>45679</v>
      </c>
      <c r="E258" s="1" t="s">
        <v>576</v>
      </c>
      <c r="F258" s="1" t="s">
        <v>49</v>
      </c>
      <c r="G258" s="1" t="s">
        <v>1494</v>
      </c>
      <c r="H258">
        <v>5</v>
      </c>
      <c r="I258">
        <v>0</v>
      </c>
      <c r="J258" t="s">
        <v>51</v>
      </c>
      <c r="K258">
        <v>4</v>
      </c>
      <c r="L258">
        <v>100</v>
      </c>
    </row>
    <row r="259" spans="1:12" x14ac:dyDescent="0.2">
      <c r="A259" s="1" t="s">
        <v>46</v>
      </c>
      <c r="B259">
        <v>7</v>
      </c>
      <c r="C259" s="1" t="s">
        <v>1445</v>
      </c>
      <c r="D259" s="2">
        <v>45679</v>
      </c>
      <c r="E259" s="1" t="s">
        <v>576</v>
      </c>
      <c r="F259" s="1" t="s">
        <v>49</v>
      </c>
      <c r="G259" s="1" t="s">
        <v>924</v>
      </c>
      <c r="H259">
        <v>5</v>
      </c>
      <c r="I259">
        <v>0</v>
      </c>
      <c r="J259" t="s">
        <v>51</v>
      </c>
      <c r="K259">
        <v>2</v>
      </c>
      <c r="L259">
        <v>50</v>
      </c>
    </row>
    <row r="260" spans="1:12" x14ac:dyDescent="0.2">
      <c r="A260" s="1" t="s">
        <v>46</v>
      </c>
      <c r="B260">
        <v>2</v>
      </c>
      <c r="C260" s="1" t="s">
        <v>1484</v>
      </c>
      <c r="D260" s="2">
        <v>45679</v>
      </c>
      <c r="E260" s="1" t="s">
        <v>576</v>
      </c>
      <c r="F260" s="1" t="s">
        <v>49</v>
      </c>
      <c r="G260" s="1" t="s">
        <v>1270</v>
      </c>
      <c r="H260">
        <v>5</v>
      </c>
      <c r="I260">
        <v>0</v>
      </c>
      <c r="J260" t="s">
        <v>51</v>
      </c>
      <c r="K260">
        <v>11</v>
      </c>
      <c r="L260">
        <v>275</v>
      </c>
    </row>
    <row r="261" spans="1:12" x14ac:dyDescent="0.2">
      <c r="A261" s="1" t="s">
        <v>46</v>
      </c>
      <c r="B261">
        <v>2</v>
      </c>
      <c r="C261" s="1" t="s">
        <v>1399</v>
      </c>
      <c r="D261" s="2">
        <v>45679</v>
      </c>
      <c r="E261" s="1" t="s">
        <v>576</v>
      </c>
      <c r="F261" s="1" t="s">
        <v>49</v>
      </c>
      <c r="G261" s="1" t="s">
        <v>1400</v>
      </c>
      <c r="H261">
        <v>5</v>
      </c>
      <c r="I261">
        <v>0</v>
      </c>
      <c r="J261" t="s">
        <v>51</v>
      </c>
      <c r="K261">
        <v>11</v>
      </c>
      <c r="L261">
        <v>275</v>
      </c>
    </row>
    <row r="262" spans="1:12" x14ac:dyDescent="0.2">
      <c r="A262" s="1" t="s">
        <v>46</v>
      </c>
      <c r="B262">
        <v>2</v>
      </c>
      <c r="C262" s="1" t="s">
        <v>1388</v>
      </c>
      <c r="D262" s="2">
        <v>45679</v>
      </c>
      <c r="E262" s="1" t="s">
        <v>576</v>
      </c>
      <c r="F262" s="1" t="s">
        <v>49</v>
      </c>
      <c r="G262" s="1" t="s">
        <v>936</v>
      </c>
      <c r="H262">
        <v>5</v>
      </c>
      <c r="I262">
        <v>0</v>
      </c>
      <c r="J262" t="s">
        <v>51</v>
      </c>
      <c r="K262">
        <v>1</v>
      </c>
      <c r="L262">
        <v>25</v>
      </c>
    </row>
    <row r="263" spans="1:12" x14ac:dyDescent="0.2">
      <c r="A263" s="1" t="s">
        <v>46</v>
      </c>
      <c r="B263">
        <v>4</v>
      </c>
      <c r="C263" s="1" t="s">
        <v>1461</v>
      </c>
      <c r="D263" s="2">
        <v>45679</v>
      </c>
      <c r="E263" s="1" t="s">
        <v>576</v>
      </c>
      <c r="F263" s="1" t="s">
        <v>49</v>
      </c>
      <c r="G263" s="1" t="s">
        <v>1462</v>
      </c>
      <c r="H263">
        <v>5</v>
      </c>
      <c r="I263">
        <v>0</v>
      </c>
      <c r="J263" t="s">
        <v>51</v>
      </c>
      <c r="K263">
        <v>8</v>
      </c>
      <c r="L263">
        <v>200</v>
      </c>
    </row>
    <row r="264" spans="1:12" x14ac:dyDescent="0.2">
      <c r="A264" s="1" t="s">
        <v>46</v>
      </c>
      <c r="B264">
        <v>4</v>
      </c>
      <c r="C264" s="1" t="s">
        <v>1446</v>
      </c>
      <c r="D264" s="2">
        <v>45679</v>
      </c>
      <c r="E264" s="1" t="s">
        <v>576</v>
      </c>
      <c r="F264" s="1" t="s">
        <v>49</v>
      </c>
      <c r="G264" s="1" t="s">
        <v>942</v>
      </c>
      <c r="H264">
        <v>5</v>
      </c>
      <c r="I264">
        <v>0</v>
      </c>
      <c r="J264" t="s">
        <v>51</v>
      </c>
      <c r="K264">
        <v>10</v>
      </c>
      <c r="L264">
        <v>250</v>
      </c>
    </row>
    <row r="265" spans="1:12" x14ac:dyDescent="0.2">
      <c r="A265" s="1" t="s">
        <v>46</v>
      </c>
      <c r="B265">
        <v>4</v>
      </c>
      <c r="C265" s="1" t="s">
        <v>1402</v>
      </c>
      <c r="D265" s="2">
        <v>45679</v>
      </c>
      <c r="E265" s="1" t="s">
        <v>576</v>
      </c>
      <c r="F265" s="1" t="s">
        <v>49</v>
      </c>
      <c r="G265" s="1" t="s">
        <v>1403</v>
      </c>
      <c r="H265">
        <v>5</v>
      </c>
      <c r="I265">
        <v>0</v>
      </c>
      <c r="J265" t="s">
        <v>51</v>
      </c>
      <c r="K265">
        <v>6</v>
      </c>
      <c r="L265">
        <v>150</v>
      </c>
    </row>
    <row r="266" spans="1:12" x14ac:dyDescent="0.2">
      <c r="A266" s="1" t="s">
        <v>46</v>
      </c>
      <c r="B266">
        <v>5</v>
      </c>
      <c r="C266" s="1" t="s">
        <v>138</v>
      </c>
      <c r="D266" s="2">
        <v>45679</v>
      </c>
      <c r="E266" s="1" t="s">
        <v>641</v>
      </c>
      <c r="F266" s="1" t="s">
        <v>49</v>
      </c>
      <c r="G266" s="1" t="s">
        <v>1526</v>
      </c>
      <c r="H266" t="s">
        <v>139</v>
      </c>
      <c r="I266">
        <v>0</v>
      </c>
      <c r="J266">
        <v>400</v>
      </c>
      <c r="K266">
        <v>7</v>
      </c>
      <c r="L266">
        <v>175</v>
      </c>
    </row>
    <row r="267" spans="1:12" x14ac:dyDescent="0.2">
      <c r="A267" s="1" t="s">
        <v>46</v>
      </c>
      <c r="B267">
        <v>6</v>
      </c>
      <c r="C267" s="1" t="s">
        <v>140</v>
      </c>
      <c r="D267" s="2">
        <v>45679</v>
      </c>
      <c r="E267" s="1" t="s">
        <v>1346</v>
      </c>
      <c r="F267" s="1" t="s">
        <v>49</v>
      </c>
      <c r="G267" s="1" t="s">
        <v>1525</v>
      </c>
      <c r="H267">
        <v>8</v>
      </c>
      <c r="I267">
        <v>0</v>
      </c>
      <c r="J267">
        <v>1000</v>
      </c>
      <c r="K267">
        <v>15</v>
      </c>
      <c r="L267">
        <v>375</v>
      </c>
    </row>
    <row r="268" spans="1:12" x14ac:dyDescent="0.2">
      <c r="A268" s="1" t="s">
        <v>46</v>
      </c>
      <c r="B268">
        <v>7</v>
      </c>
      <c r="C268" s="1" t="s">
        <v>1409</v>
      </c>
      <c r="D268" s="2">
        <v>45679</v>
      </c>
      <c r="E268" s="1" t="s">
        <v>576</v>
      </c>
      <c r="F268" s="1" t="s">
        <v>49</v>
      </c>
      <c r="G268" s="1" t="s">
        <v>1410</v>
      </c>
      <c r="H268">
        <v>5</v>
      </c>
      <c r="I268">
        <v>0</v>
      </c>
      <c r="J268" t="s">
        <v>51</v>
      </c>
      <c r="K268">
        <v>10</v>
      </c>
      <c r="L268">
        <v>250</v>
      </c>
    </row>
    <row r="269" spans="1:12" x14ac:dyDescent="0.2">
      <c r="A269" s="1" t="s">
        <v>46</v>
      </c>
      <c r="B269">
        <v>7</v>
      </c>
      <c r="C269" s="1" t="s">
        <v>1393</v>
      </c>
      <c r="D269" s="2">
        <v>45679</v>
      </c>
      <c r="E269" s="1" t="s">
        <v>576</v>
      </c>
      <c r="F269" s="1" t="s">
        <v>49</v>
      </c>
      <c r="G269" s="1" t="s">
        <v>1394</v>
      </c>
      <c r="H269">
        <v>5</v>
      </c>
      <c r="I269">
        <v>0</v>
      </c>
      <c r="J269" t="s">
        <v>51</v>
      </c>
      <c r="K269">
        <v>5</v>
      </c>
      <c r="L269">
        <v>125</v>
      </c>
    </row>
    <row r="270" spans="1:12" x14ac:dyDescent="0.2">
      <c r="A270" s="1" t="s">
        <v>46</v>
      </c>
      <c r="B270">
        <v>4</v>
      </c>
      <c r="C270" s="1" t="s">
        <v>1527</v>
      </c>
      <c r="D270" s="2">
        <v>45679</v>
      </c>
      <c r="E270" s="1" t="s">
        <v>576</v>
      </c>
      <c r="F270" s="1" t="s">
        <v>49</v>
      </c>
      <c r="G270" s="1" t="s">
        <v>975</v>
      </c>
      <c r="H270">
        <v>5</v>
      </c>
      <c r="I270">
        <v>0</v>
      </c>
      <c r="J270" t="s">
        <v>51</v>
      </c>
      <c r="K270">
        <v>2</v>
      </c>
      <c r="L270">
        <v>50</v>
      </c>
    </row>
    <row r="271" spans="1:12" x14ac:dyDescent="0.2">
      <c r="A271" s="1" t="s">
        <v>46</v>
      </c>
      <c r="B271">
        <v>4</v>
      </c>
      <c r="C271" s="1" t="s">
        <v>1416</v>
      </c>
      <c r="D271" s="2">
        <v>45679</v>
      </c>
      <c r="E271" s="1" t="s">
        <v>576</v>
      </c>
      <c r="F271" s="1" t="s">
        <v>49</v>
      </c>
      <c r="G271" s="1" t="s">
        <v>1075</v>
      </c>
      <c r="H271">
        <v>5</v>
      </c>
      <c r="I271">
        <v>0</v>
      </c>
      <c r="J271" t="s">
        <v>51</v>
      </c>
      <c r="K271">
        <v>16</v>
      </c>
      <c r="L271">
        <v>400</v>
      </c>
    </row>
    <row r="272" spans="1:12" x14ac:dyDescent="0.2">
      <c r="A272" s="1" t="s">
        <v>46</v>
      </c>
      <c r="B272">
        <v>2</v>
      </c>
      <c r="C272" s="1" t="s">
        <v>1388</v>
      </c>
      <c r="D272" s="2">
        <v>45679</v>
      </c>
      <c r="E272" s="1" t="s">
        <v>576</v>
      </c>
      <c r="F272" s="1" t="s">
        <v>49</v>
      </c>
      <c r="G272" s="1" t="s">
        <v>936</v>
      </c>
      <c r="H272">
        <v>5</v>
      </c>
      <c r="I272">
        <v>0</v>
      </c>
      <c r="J272" t="s">
        <v>51</v>
      </c>
      <c r="K272">
        <v>18</v>
      </c>
      <c r="L272">
        <v>450</v>
      </c>
    </row>
    <row r="273" spans="1:13" x14ac:dyDescent="0.2">
      <c r="A273" s="1" t="s">
        <v>46</v>
      </c>
      <c r="B273">
        <v>2</v>
      </c>
      <c r="C273" s="1" t="s">
        <v>1388</v>
      </c>
      <c r="D273" s="2">
        <v>45680</v>
      </c>
      <c r="E273" s="1" t="s">
        <v>576</v>
      </c>
      <c r="F273" s="1" t="s">
        <v>49</v>
      </c>
      <c r="G273" s="1" t="s">
        <v>936</v>
      </c>
      <c r="H273">
        <v>5</v>
      </c>
      <c r="I273">
        <v>0</v>
      </c>
      <c r="J273" t="s">
        <v>51</v>
      </c>
      <c r="K273">
        <v>23</v>
      </c>
      <c r="L273">
        <v>575</v>
      </c>
      <c r="M273">
        <v>24</v>
      </c>
    </row>
    <row r="274" spans="1:13" x14ac:dyDescent="0.2">
      <c r="A274" s="1" t="s">
        <v>46</v>
      </c>
      <c r="B274">
        <v>3</v>
      </c>
      <c r="C274" s="1" t="s">
        <v>1377</v>
      </c>
      <c r="D274" s="2">
        <v>45680</v>
      </c>
      <c r="E274" s="1" t="s">
        <v>576</v>
      </c>
      <c r="F274" s="1" t="s">
        <v>49</v>
      </c>
      <c r="G274" s="1" t="s">
        <v>1323</v>
      </c>
      <c r="H274">
        <v>5</v>
      </c>
      <c r="I274">
        <v>0</v>
      </c>
      <c r="J274" t="s">
        <v>51</v>
      </c>
      <c r="K274">
        <v>8</v>
      </c>
      <c r="L274">
        <v>200</v>
      </c>
    </row>
    <row r="275" spans="1:13" x14ac:dyDescent="0.2">
      <c r="A275" s="1" t="s">
        <v>46</v>
      </c>
      <c r="B275">
        <v>1</v>
      </c>
      <c r="C275" s="1" t="s">
        <v>1375</v>
      </c>
      <c r="D275" s="2">
        <v>45680</v>
      </c>
      <c r="E275" s="1" t="s">
        <v>641</v>
      </c>
      <c r="F275" s="1" t="s">
        <v>49</v>
      </c>
      <c r="G275" s="1" t="s">
        <v>1376</v>
      </c>
      <c r="H275">
        <v>0</v>
      </c>
      <c r="I275">
        <v>0</v>
      </c>
      <c r="J275">
        <v>10000</v>
      </c>
      <c r="K275">
        <v>7</v>
      </c>
      <c r="L275">
        <v>245</v>
      </c>
    </row>
    <row r="276" spans="1:13" x14ac:dyDescent="0.2">
      <c r="A276" s="1" t="s">
        <v>46</v>
      </c>
      <c r="B276">
        <v>3</v>
      </c>
      <c r="C276" s="1" t="s">
        <v>1445</v>
      </c>
      <c r="D276" s="2">
        <v>45680</v>
      </c>
      <c r="E276" s="1" t="s">
        <v>576</v>
      </c>
      <c r="F276" s="1" t="s">
        <v>49</v>
      </c>
      <c r="G276" s="1" t="s">
        <v>924</v>
      </c>
      <c r="H276">
        <v>5</v>
      </c>
      <c r="I276">
        <v>0</v>
      </c>
      <c r="J276" t="s">
        <v>51</v>
      </c>
      <c r="K276">
        <v>4</v>
      </c>
      <c r="L276">
        <v>100</v>
      </c>
    </row>
    <row r="277" spans="1:13" x14ac:dyDescent="0.2">
      <c r="A277" s="1" t="s">
        <v>46</v>
      </c>
      <c r="B277">
        <v>4</v>
      </c>
      <c r="C277" s="1" t="s">
        <v>1528</v>
      </c>
      <c r="D277" s="2">
        <v>45680</v>
      </c>
      <c r="E277" s="1" t="s">
        <v>576</v>
      </c>
      <c r="F277" s="1" t="s">
        <v>49</v>
      </c>
      <c r="G277" s="1" t="s">
        <v>1529</v>
      </c>
      <c r="H277">
        <v>5</v>
      </c>
      <c r="I277">
        <v>0</v>
      </c>
      <c r="J277" t="s">
        <v>51</v>
      </c>
      <c r="K277">
        <v>8</v>
      </c>
      <c r="L277">
        <v>200</v>
      </c>
    </row>
    <row r="278" spans="1:13" x14ac:dyDescent="0.2">
      <c r="A278" s="1" t="s">
        <v>46</v>
      </c>
      <c r="B278">
        <v>5</v>
      </c>
      <c r="C278" s="1" t="s">
        <v>1446</v>
      </c>
      <c r="D278" s="2">
        <v>45680</v>
      </c>
      <c r="E278" s="1" t="s">
        <v>576</v>
      </c>
      <c r="F278" s="1" t="s">
        <v>49</v>
      </c>
      <c r="G278" s="1" t="s">
        <v>942</v>
      </c>
      <c r="H278">
        <v>5</v>
      </c>
      <c r="I278">
        <v>0</v>
      </c>
      <c r="J278" t="s">
        <v>51</v>
      </c>
      <c r="K278">
        <v>11</v>
      </c>
      <c r="L278">
        <v>275</v>
      </c>
    </row>
    <row r="279" spans="1:13" x14ac:dyDescent="0.2">
      <c r="A279" s="1" t="s">
        <v>46</v>
      </c>
      <c r="B279">
        <v>5</v>
      </c>
      <c r="C279" s="1" t="s">
        <v>1527</v>
      </c>
      <c r="D279" s="2">
        <v>45680</v>
      </c>
      <c r="E279" s="1" t="s">
        <v>576</v>
      </c>
      <c r="F279" s="1" t="s">
        <v>49</v>
      </c>
      <c r="G279" s="1" t="s">
        <v>975</v>
      </c>
      <c r="H279">
        <v>5</v>
      </c>
      <c r="I279">
        <v>0</v>
      </c>
      <c r="J279" t="s">
        <v>51</v>
      </c>
      <c r="K279">
        <v>6</v>
      </c>
      <c r="L279">
        <v>150</v>
      </c>
    </row>
    <row r="280" spans="1:13" x14ac:dyDescent="0.2">
      <c r="A280" s="1" t="s">
        <v>46</v>
      </c>
      <c r="B280">
        <v>1</v>
      </c>
      <c r="C280" s="1" t="s">
        <v>1409</v>
      </c>
      <c r="D280" s="2">
        <v>45680</v>
      </c>
      <c r="E280" s="1" t="s">
        <v>576</v>
      </c>
      <c r="F280" s="1" t="s">
        <v>49</v>
      </c>
      <c r="G280" s="1" t="s">
        <v>1410</v>
      </c>
      <c r="H280">
        <v>5</v>
      </c>
      <c r="I280">
        <v>0</v>
      </c>
      <c r="J280" t="s">
        <v>51</v>
      </c>
      <c r="K280">
        <v>17</v>
      </c>
      <c r="L280">
        <v>425</v>
      </c>
    </row>
    <row r="281" spans="1:13" x14ac:dyDescent="0.2">
      <c r="A281" s="1" t="s">
        <v>46</v>
      </c>
      <c r="B281">
        <v>3</v>
      </c>
      <c r="C281" s="1" t="s">
        <v>1530</v>
      </c>
      <c r="D281" s="2">
        <v>45680</v>
      </c>
      <c r="E281" s="1" t="s">
        <v>1531</v>
      </c>
      <c r="F281" s="1" t="s">
        <v>49</v>
      </c>
      <c r="G281" s="1" t="s">
        <v>1532</v>
      </c>
      <c r="H281">
        <v>5</v>
      </c>
      <c r="I281">
        <v>0</v>
      </c>
      <c r="J281">
        <v>250</v>
      </c>
      <c r="K281">
        <v>3</v>
      </c>
      <c r="L281">
        <v>75</v>
      </c>
    </row>
    <row r="282" spans="1:13" x14ac:dyDescent="0.2">
      <c r="A282" s="1" t="s">
        <v>46</v>
      </c>
      <c r="B282">
        <v>2</v>
      </c>
      <c r="C282" s="1" t="s">
        <v>140</v>
      </c>
      <c r="D282" s="2">
        <v>45680</v>
      </c>
      <c r="E282" s="1" t="s">
        <v>1346</v>
      </c>
      <c r="F282" s="1" t="s">
        <v>49</v>
      </c>
      <c r="G282" s="1" t="s">
        <v>1525</v>
      </c>
      <c r="H282">
        <v>8</v>
      </c>
      <c r="I282">
        <v>0</v>
      </c>
      <c r="J282">
        <v>1000</v>
      </c>
      <c r="K282">
        <v>3</v>
      </c>
      <c r="L282">
        <v>75</v>
      </c>
    </row>
    <row r="283" spans="1:13" x14ac:dyDescent="0.2">
      <c r="A283" s="1" t="s">
        <v>46</v>
      </c>
      <c r="B283">
        <v>2</v>
      </c>
      <c r="C283" s="1" t="s">
        <v>1485</v>
      </c>
      <c r="D283" s="2">
        <v>45681</v>
      </c>
      <c r="E283" s="1" t="s">
        <v>576</v>
      </c>
      <c r="F283" s="1" t="s">
        <v>49</v>
      </c>
      <c r="G283" s="1" t="s">
        <v>915</v>
      </c>
      <c r="H283">
        <v>5</v>
      </c>
      <c r="I283">
        <v>0</v>
      </c>
      <c r="J283" t="s">
        <v>51</v>
      </c>
      <c r="K283">
        <v>1</v>
      </c>
      <c r="L283">
        <v>25</v>
      </c>
      <c r="M283">
        <v>20</v>
      </c>
    </row>
    <row r="284" spans="1:13" x14ac:dyDescent="0.2">
      <c r="A284" s="1" t="s">
        <v>46</v>
      </c>
      <c r="B284">
        <v>2</v>
      </c>
      <c r="C284" s="1" t="s">
        <v>1466</v>
      </c>
      <c r="D284" s="2">
        <v>45681</v>
      </c>
      <c r="E284" s="1" t="s">
        <v>576</v>
      </c>
      <c r="F284" s="1" t="s">
        <v>49</v>
      </c>
      <c r="G284" s="1" t="s">
        <v>1467</v>
      </c>
      <c r="H284">
        <v>5</v>
      </c>
      <c r="I284">
        <v>0</v>
      </c>
      <c r="J284" t="s">
        <v>51</v>
      </c>
      <c r="K284">
        <v>17</v>
      </c>
      <c r="L284">
        <v>425</v>
      </c>
    </row>
    <row r="285" spans="1:13" x14ac:dyDescent="0.2">
      <c r="A285" s="1" t="s">
        <v>46</v>
      </c>
      <c r="B285">
        <v>2</v>
      </c>
      <c r="C285" s="1" t="s">
        <v>1388</v>
      </c>
      <c r="D285" s="2">
        <v>45681</v>
      </c>
      <c r="E285" s="1" t="s">
        <v>576</v>
      </c>
      <c r="F285" s="1" t="s">
        <v>49</v>
      </c>
      <c r="G285" s="1" t="s">
        <v>936</v>
      </c>
      <c r="H285">
        <v>5</v>
      </c>
      <c r="I285">
        <v>0</v>
      </c>
      <c r="J285" t="s">
        <v>51</v>
      </c>
      <c r="K285">
        <v>5</v>
      </c>
      <c r="L285">
        <v>125</v>
      </c>
    </row>
    <row r="286" spans="1:13" x14ac:dyDescent="0.2">
      <c r="A286" s="1" t="s">
        <v>46</v>
      </c>
      <c r="B286">
        <v>4</v>
      </c>
      <c r="C286" s="1" t="s">
        <v>1446</v>
      </c>
      <c r="D286" s="2">
        <v>45681</v>
      </c>
      <c r="E286" s="1" t="s">
        <v>576</v>
      </c>
      <c r="F286" s="1" t="s">
        <v>49</v>
      </c>
      <c r="G286" s="1" t="s">
        <v>942</v>
      </c>
      <c r="H286">
        <v>5</v>
      </c>
      <c r="I286">
        <v>0</v>
      </c>
      <c r="J286" t="s">
        <v>51</v>
      </c>
      <c r="K286">
        <v>16</v>
      </c>
      <c r="L286">
        <v>400</v>
      </c>
    </row>
    <row r="287" spans="1:13" x14ac:dyDescent="0.2">
      <c r="A287" s="1" t="s">
        <v>46</v>
      </c>
      <c r="B287">
        <v>3</v>
      </c>
      <c r="C287" s="1" t="s">
        <v>1377</v>
      </c>
      <c r="D287" s="2">
        <v>45681</v>
      </c>
      <c r="E287" s="1" t="s">
        <v>576</v>
      </c>
      <c r="F287" s="1" t="s">
        <v>49</v>
      </c>
      <c r="G287" s="1" t="s">
        <v>1323</v>
      </c>
      <c r="H287">
        <v>5</v>
      </c>
      <c r="I287">
        <v>0</v>
      </c>
      <c r="J287" t="s">
        <v>51</v>
      </c>
      <c r="K287">
        <v>18</v>
      </c>
      <c r="L287">
        <v>450</v>
      </c>
    </row>
    <row r="288" spans="1:13" x14ac:dyDescent="0.2">
      <c r="A288" s="1" t="s">
        <v>46</v>
      </c>
      <c r="B288">
        <v>1</v>
      </c>
      <c r="C288" s="1" t="s">
        <v>1375</v>
      </c>
      <c r="D288" s="2">
        <v>45681</v>
      </c>
      <c r="E288" s="1" t="s">
        <v>641</v>
      </c>
      <c r="F288" s="1" t="s">
        <v>49</v>
      </c>
      <c r="G288" s="1" t="s">
        <v>1376</v>
      </c>
      <c r="H288">
        <v>0</v>
      </c>
      <c r="I288">
        <v>0</v>
      </c>
      <c r="J288">
        <v>10000</v>
      </c>
      <c r="K288">
        <v>8</v>
      </c>
      <c r="L288">
        <v>280</v>
      </c>
    </row>
    <row r="289" spans="1:13" x14ac:dyDescent="0.2">
      <c r="A289" s="1" t="s">
        <v>46</v>
      </c>
      <c r="B289">
        <v>5</v>
      </c>
      <c r="C289" s="1" t="s">
        <v>1530</v>
      </c>
      <c r="D289" s="2">
        <v>45681</v>
      </c>
      <c r="E289" s="1" t="s">
        <v>1531</v>
      </c>
      <c r="F289" s="1" t="s">
        <v>49</v>
      </c>
      <c r="G289" s="1" t="s">
        <v>1532</v>
      </c>
      <c r="H289">
        <v>5</v>
      </c>
      <c r="I289">
        <v>0</v>
      </c>
      <c r="J289">
        <v>250</v>
      </c>
      <c r="K289">
        <v>5</v>
      </c>
      <c r="L289">
        <v>125</v>
      </c>
    </row>
    <row r="290" spans="1:13" x14ac:dyDescent="0.2">
      <c r="A290" s="1" t="s">
        <v>46</v>
      </c>
      <c r="B290">
        <v>7</v>
      </c>
      <c r="C290" s="1" t="s">
        <v>1409</v>
      </c>
      <c r="D290" s="2">
        <v>45681</v>
      </c>
      <c r="E290" s="1" t="s">
        <v>576</v>
      </c>
      <c r="F290" s="1" t="s">
        <v>49</v>
      </c>
      <c r="G290" s="1" t="s">
        <v>1410</v>
      </c>
      <c r="H290">
        <v>5</v>
      </c>
      <c r="I290">
        <v>0</v>
      </c>
      <c r="J290" t="s">
        <v>51</v>
      </c>
      <c r="K290">
        <v>15</v>
      </c>
      <c r="L290">
        <v>375</v>
      </c>
    </row>
    <row r="291" spans="1:13" x14ac:dyDescent="0.2">
      <c r="A291" s="1" t="s">
        <v>46</v>
      </c>
      <c r="B291">
        <v>3</v>
      </c>
      <c r="C291" s="1" t="s">
        <v>1413</v>
      </c>
      <c r="D291" s="2">
        <v>45682</v>
      </c>
      <c r="E291" s="1" t="s">
        <v>576</v>
      </c>
      <c r="F291" s="1" t="s">
        <v>49</v>
      </c>
      <c r="G291" s="1" t="s">
        <v>996</v>
      </c>
      <c r="H291">
        <v>5</v>
      </c>
      <c r="I291">
        <v>0</v>
      </c>
      <c r="J291" t="s">
        <v>51</v>
      </c>
      <c r="K291">
        <v>16</v>
      </c>
      <c r="L291">
        <v>400</v>
      </c>
      <c r="M291">
        <v>20</v>
      </c>
    </row>
    <row r="292" spans="1:13" x14ac:dyDescent="0.2">
      <c r="A292" s="1" t="s">
        <v>46</v>
      </c>
      <c r="B292">
        <v>4</v>
      </c>
      <c r="C292" s="1" t="s">
        <v>1464</v>
      </c>
      <c r="D292" s="2">
        <v>45682</v>
      </c>
      <c r="E292" s="1" t="s">
        <v>576</v>
      </c>
      <c r="F292" s="1" t="s">
        <v>49</v>
      </c>
      <c r="G292" s="1" t="s">
        <v>1465</v>
      </c>
      <c r="H292">
        <v>5</v>
      </c>
      <c r="I292">
        <v>0</v>
      </c>
      <c r="J292" t="s">
        <v>51</v>
      </c>
      <c r="K292">
        <v>6</v>
      </c>
      <c r="L292">
        <v>150</v>
      </c>
    </row>
    <row r="293" spans="1:13" x14ac:dyDescent="0.2">
      <c r="A293" s="1" t="s">
        <v>46</v>
      </c>
      <c r="B293">
        <v>4</v>
      </c>
      <c r="C293" s="1" t="s">
        <v>1485</v>
      </c>
      <c r="D293" s="2">
        <v>45682</v>
      </c>
      <c r="E293" s="1" t="s">
        <v>576</v>
      </c>
      <c r="F293" s="1" t="s">
        <v>49</v>
      </c>
      <c r="G293" s="1" t="s">
        <v>915</v>
      </c>
      <c r="H293">
        <v>5</v>
      </c>
      <c r="I293">
        <v>0</v>
      </c>
      <c r="J293" t="s">
        <v>51</v>
      </c>
      <c r="K293">
        <v>8</v>
      </c>
      <c r="L293">
        <v>200</v>
      </c>
    </row>
    <row r="294" spans="1:13" x14ac:dyDescent="0.2">
      <c r="A294" s="1" t="s">
        <v>46</v>
      </c>
      <c r="B294">
        <v>7</v>
      </c>
      <c r="C294" s="1" t="s">
        <v>1443</v>
      </c>
      <c r="D294" s="2">
        <v>45682</v>
      </c>
      <c r="E294" s="1" t="s">
        <v>641</v>
      </c>
      <c r="F294" s="1" t="s">
        <v>49</v>
      </c>
      <c r="G294" s="1" t="s">
        <v>1444</v>
      </c>
      <c r="H294">
        <v>5</v>
      </c>
      <c r="I294">
        <v>0</v>
      </c>
      <c r="J294">
        <v>4000</v>
      </c>
      <c r="K294">
        <v>11</v>
      </c>
      <c r="L294">
        <v>385</v>
      </c>
    </row>
    <row r="295" spans="1:13" x14ac:dyDescent="0.2">
      <c r="A295" s="1" t="s">
        <v>46</v>
      </c>
      <c r="B295">
        <v>2</v>
      </c>
      <c r="C295" s="1" t="s">
        <v>1445</v>
      </c>
      <c r="D295" s="2">
        <v>45682</v>
      </c>
      <c r="E295" s="1" t="s">
        <v>576</v>
      </c>
      <c r="F295" s="1" t="s">
        <v>49</v>
      </c>
      <c r="G295" s="1" t="s">
        <v>924</v>
      </c>
      <c r="H295">
        <v>5</v>
      </c>
      <c r="I295">
        <v>0</v>
      </c>
      <c r="J295" t="s">
        <v>51</v>
      </c>
      <c r="K295">
        <v>18</v>
      </c>
      <c r="L295">
        <v>450</v>
      </c>
    </row>
    <row r="296" spans="1:13" x14ac:dyDescent="0.2">
      <c r="A296" s="1" t="s">
        <v>46</v>
      </c>
      <c r="B296">
        <v>2</v>
      </c>
      <c r="C296" s="1" t="s">
        <v>1493</v>
      </c>
      <c r="D296" s="2">
        <v>45682</v>
      </c>
      <c r="E296" s="1" t="s">
        <v>576</v>
      </c>
      <c r="F296" s="1" t="s">
        <v>49</v>
      </c>
      <c r="G296" s="1" t="s">
        <v>1494</v>
      </c>
      <c r="H296">
        <v>5</v>
      </c>
      <c r="I296">
        <v>0</v>
      </c>
      <c r="J296" t="s">
        <v>51</v>
      </c>
      <c r="K296">
        <v>2</v>
      </c>
      <c r="L296">
        <v>50</v>
      </c>
    </row>
    <row r="297" spans="1:13" x14ac:dyDescent="0.2">
      <c r="A297" s="1" t="s">
        <v>46</v>
      </c>
      <c r="B297">
        <v>5</v>
      </c>
      <c r="C297" s="1" t="s">
        <v>1533</v>
      </c>
      <c r="D297" s="2">
        <v>45682</v>
      </c>
      <c r="E297" s="1" t="s">
        <v>1531</v>
      </c>
      <c r="F297" s="1" t="s">
        <v>49</v>
      </c>
      <c r="G297" s="1" t="s">
        <v>1534</v>
      </c>
      <c r="H297">
        <v>5</v>
      </c>
      <c r="I297">
        <v>0</v>
      </c>
      <c r="J297">
        <v>125</v>
      </c>
      <c r="K297">
        <v>10</v>
      </c>
      <c r="L297">
        <v>250</v>
      </c>
    </row>
    <row r="298" spans="1:13" x14ac:dyDescent="0.2">
      <c r="A298" s="1" t="s">
        <v>46</v>
      </c>
      <c r="B298">
        <v>5</v>
      </c>
      <c r="C298" s="1" t="s">
        <v>1535</v>
      </c>
      <c r="D298" s="2">
        <v>45682</v>
      </c>
      <c r="E298" s="1" t="s">
        <v>1531</v>
      </c>
      <c r="F298" s="1" t="s">
        <v>49</v>
      </c>
      <c r="G298" s="1" t="s">
        <v>1536</v>
      </c>
      <c r="H298">
        <v>5</v>
      </c>
      <c r="I298">
        <v>0</v>
      </c>
      <c r="J298">
        <v>125</v>
      </c>
      <c r="K298">
        <v>3</v>
      </c>
      <c r="L298">
        <v>75</v>
      </c>
    </row>
    <row r="299" spans="1:13" x14ac:dyDescent="0.2">
      <c r="A299" s="1" t="s">
        <v>46</v>
      </c>
      <c r="B299">
        <v>2</v>
      </c>
      <c r="C299" s="1" t="s">
        <v>1388</v>
      </c>
      <c r="D299" s="2">
        <v>45683</v>
      </c>
      <c r="E299" s="1" t="s">
        <v>576</v>
      </c>
      <c r="F299" s="1" t="s">
        <v>49</v>
      </c>
      <c r="G299" s="1" t="s">
        <v>936</v>
      </c>
      <c r="H299">
        <v>5</v>
      </c>
      <c r="I299">
        <v>0</v>
      </c>
      <c r="J299" t="s">
        <v>51</v>
      </c>
      <c r="K299">
        <v>20</v>
      </c>
      <c r="L299">
        <v>500</v>
      </c>
      <c r="M299">
        <v>20</v>
      </c>
    </row>
    <row r="300" spans="1:13" x14ac:dyDescent="0.2">
      <c r="A300" s="1" t="s">
        <v>46</v>
      </c>
      <c r="B300">
        <v>1</v>
      </c>
      <c r="C300" s="1" t="s">
        <v>1493</v>
      </c>
      <c r="D300" s="2">
        <v>45683</v>
      </c>
      <c r="E300" s="1" t="s">
        <v>576</v>
      </c>
      <c r="F300" s="1" t="s">
        <v>49</v>
      </c>
      <c r="G300" s="1" t="s">
        <v>1494</v>
      </c>
      <c r="H300">
        <v>5</v>
      </c>
      <c r="I300">
        <v>0</v>
      </c>
      <c r="J300" t="s">
        <v>51</v>
      </c>
      <c r="K300">
        <v>20</v>
      </c>
      <c r="L300">
        <v>500</v>
      </c>
    </row>
    <row r="301" spans="1:13" x14ac:dyDescent="0.2">
      <c r="A301" s="1" t="s">
        <v>46</v>
      </c>
      <c r="B301">
        <v>3</v>
      </c>
      <c r="C301" s="1" t="s">
        <v>1425</v>
      </c>
      <c r="D301" s="2">
        <v>45683</v>
      </c>
      <c r="E301" s="1" t="s">
        <v>576</v>
      </c>
      <c r="F301" s="1" t="s">
        <v>49</v>
      </c>
      <c r="G301" s="1" t="s">
        <v>1426</v>
      </c>
      <c r="H301">
        <v>5</v>
      </c>
      <c r="I301">
        <v>0</v>
      </c>
      <c r="J301" t="s">
        <v>51</v>
      </c>
      <c r="K301">
        <v>27</v>
      </c>
      <c r="L301">
        <v>675</v>
      </c>
    </row>
    <row r="302" spans="1:13" x14ac:dyDescent="0.2">
      <c r="A302" s="1" t="s">
        <v>46</v>
      </c>
      <c r="B302">
        <v>7</v>
      </c>
      <c r="C302" s="1" t="s">
        <v>1443</v>
      </c>
      <c r="D302" s="2">
        <v>45683</v>
      </c>
      <c r="E302" s="1" t="s">
        <v>641</v>
      </c>
      <c r="F302" s="1" t="s">
        <v>49</v>
      </c>
      <c r="G302" s="1" t="s">
        <v>1444</v>
      </c>
      <c r="H302">
        <v>5</v>
      </c>
      <c r="I302">
        <v>0</v>
      </c>
      <c r="J302">
        <v>4000</v>
      </c>
      <c r="K302">
        <v>10</v>
      </c>
      <c r="L302">
        <v>350</v>
      </c>
    </row>
    <row r="303" spans="1:13" x14ac:dyDescent="0.2">
      <c r="A303" s="1" t="s">
        <v>46</v>
      </c>
      <c r="B303">
        <v>2</v>
      </c>
      <c r="C303" s="1" t="s">
        <v>1388</v>
      </c>
      <c r="D303" s="2">
        <v>45683</v>
      </c>
      <c r="E303" s="1" t="s">
        <v>576</v>
      </c>
      <c r="F303" s="1" t="s">
        <v>49</v>
      </c>
      <c r="G303" s="1" t="s">
        <v>936</v>
      </c>
      <c r="H303">
        <v>5</v>
      </c>
      <c r="I303">
        <v>0</v>
      </c>
      <c r="J303" t="s">
        <v>51</v>
      </c>
      <c r="K303">
        <v>20</v>
      </c>
      <c r="L303">
        <v>500</v>
      </c>
    </row>
    <row r="304" spans="1:13" x14ac:dyDescent="0.2">
      <c r="A304" s="1" t="s">
        <v>46</v>
      </c>
      <c r="B304">
        <v>1</v>
      </c>
      <c r="C304" s="1" t="s">
        <v>1493</v>
      </c>
      <c r="D304" s="2">
        <v>45683</v>
      </c>
      <c r="E304" s="1" t="s">
        <v>576</v>
      </c>
      <c r="F304" s="1" t="s">
        <v>49</v>
      </c>
      <c r="G304" s="1" t="s">
        <v>1494</v>
      </c>
      <c r="H304">
        <v>5</v>
      </c>
      <c r="I304">
        <v>0</v>
      </c>
      <c r="J304" t="s">
        <v>51</v>
      </c>
      <c r="K304">
        <v>20</v>
      </c>
      <c r="L304">
        <v>500</v>
      </c>
    </row>
    <row r="305" spans="1:13" x14ac:dyDescent="0.2">
      <c r="A305" s="1" t="s">
        <v>46</v>
      </c>
      <c r="B305">
        <v>3</v>
      </c>
      <c r="C305" s="1" t="s">
        <v>1445</v>
      </c>
      <c r="D305" s="2">
        <v>45684</v>
      </c>
      <c r="E305" s="1" t="s">
        <v>576</v>
      </c>
      <c r="F305" s="1" t="s">
        <v>49</v>
      </c>
      <c r="G305" s="1" t="s">
        <v>924</v>
      </c>
      <c r="H305">
        <v>5</v>
      </c>
      <c r="I305">
        <v>0</v>
      </c>
      <c r="J305" t="s">
        <v>51</v>
      </c>
      <c r="K305">
        <v>18</v>
      </c>
      <c r="L305">
        <v>450</v>
      </c>
      <c r="M305">
        <v>20</v>
      </c>
    </row>
    <row r="306" spans="1:13" x14ac:dyDescent="0.2">
      <c r="A306" s="1" t="s">
        <v>46</v>
      </c>
      <c r="B306">
        <v>1</v>
      </c>
      <c r="C306" s="1" t="s">
        <v>1493</v>
      </c>
      <c r="D306" s="2">
        <v>45684</v>
      </c>
      <c r="E306" s="1" t="s">
        <v>576</v>
      </c>
      <c r="F306" s="1" t="s">
        <v>49</v>
      </c>
      <c r="G306" s="1" t="s">
        <v>1494</v>
      </c>
      <c r="H306">
        <v>5</v>
      </c>
      <c r="I306">
        <v>0</v>
      </c>
      <c r="J306" t="s">
        <v>51</v>
      </c>
      <c r="K306">
        <v>2</v>
      </c>
      <c r="L306">
        <v>50</v>
      </c>
    </row>
    <row r="307" spans="1:13" x14ac:dyDescent="0.2">
      <c r="A307" s="1" t="s">
        <v>46</v>
      </c>
      <c r="B307">
        <v>3</v>
      </c>
      <c r="C307" s="1" t="s">
        <v>1413</v>
      </c>
      <c r="D307" s="2">
        <v>45684</v>
      </c>
      <c r="E307" s="1" t="s">
        <v>576</v>
      </c>
      <c r="F307" s="1" t="s">
        <v>49</v>
      </c>
      <c r="G307" s="1" t="s">
        <v>996</v>
      </c>
      <c r="H307">
        <v>5</v>
      </c>
      <c r="I307">
        <v>0</v>
      </c>
      <c r="J307" t="s">
        <v>51</v>
      </c>
      <c r="K307">
        <v>17</v>
      </c>
      <c r="L307">
        <v>425</v>
      </c>
    </row>
    <row r="308" spans="1:13" x14ac:dyDescent="0.2">
      <c r="A308" s="1" t="s">
        <v>46</v>
      </c>
      <c r="B308">
        <v>4</v>
      </c>
      <c r="C308" s="1" t="s">
        <v>1464</v>
      </c>
      <c r="D308" s="2">
        <v>45684</v>
      </c>
      <c r="E308" s="1" t="s">
        <v>576</v>
      </c>
      <c r="F308" s="1" t="s">
        <v>49</v>
      </c>
      <c r="G308" s="1" t="s">
        <v>1465</v>
      </c>
      <c r="H308">
        <v>5</v>
      </c>
      <c r="I308">
        <v>0</v>
      </c>
      <c r="J308" t="s">
        <v>51</v>
      </c>
      <c r="K308">
        <v>6</v>
      </c>
      <c r="L308">
        <v>150</v>
      </c>
    </row>
    <row r="309" spans="1:13" x14ac:dyDescent="0.2">
      <c r="A309" s="1" t="s">
        <v>46</v>
      </c>
      <c r="B309">
        <v>2</v>
      </c>
      <c r="C309" s="1" t="s">
        <v>1485</v>
      </c>
      <c r="D309" s="2">
        <v>45684</v>
      </c>
      <c r="E309" s="1" t="s">
        <v>576</v>
      </c>
      <c r="F309" s="1" t="s">
        <v>49</v>
      </c>
      <c r="G309" s="1" t="s">
        <v>915</v>
      </c>
      <c r="H309">
        <v>5</v>
      </c>
      <c r="I309">
        <v>0</v>
      </c>
      <c r="J309" t="s">
        <v>51</v>
      </c>
      <c r="K309">
        <v>8</v>
      </c>
      <c r="L309">
        <v>200</v>
      </c>
    </row>
    <row r="310" spans="1:13" x14ac:dyDescent="0.2">
      <c r="A310" s="1" t="s">
        <v>46</v>
      </c>
      <c r="B310">
        <v>5</v>
      </c>
      <c r="C310" s="1" t="s">
        <v>1535</v>
      </c>
      <c r="D310" s="2">
        <v>45684</v>
      </c>
      <c r="E310" s="1" t="s">
        <v>1531</v>
      </c>
      <c r="F310" s="1" t="s">
        <v>49</v>
      </c>
      <c r="G310" s="1" t="s">
        <v>1536</v>
      </c>
      <c r="H310">
        <v>5</v>
      </c>
      <c r="I310">
        <v>0</v>
      </c>
      <c r="J310">
        <v>125</v>
      </c>
      <c r="K310">
        <v>3</v>
      </c>
      <c r="L310">
        <v>75</v>
      </c>
    </row>
    <row r="311" spans="1:13" x14ac:dyDescent="0.2">
      <c r="A311" s="1" t="s">
        <v>46</v>
      </c>
      <c r="B311">
        <v>6</v>
      </c>
      <c r="C311" s="1" t="s">
        <v>1533</v>
      </c>
      <c r="D311" s="2">
        <v>45684</v>
      </c>
      <c r="E311" s="1" t="s">
        <v>1531</v>
      </c>
      <c r="F311" s="1" t="s">
        <v>49</v>
      </c>
      <c r="G311" s="1" t="s">
        <v>1534</v>
      </c>
      <c r="H311">
        <v>5</v>
      </c>
      <c r="I311">
        <v>0</v>
      </c>
      <c r="J311">
        <v>125</v>
      </c>
      <c r="K311">
        <v>10</v>
      </c>
      <c r="L311">
        <v>250</v>
      </c>
    </row>
    <row r="312" spans="1:13" x14ac:dyDescent="0.2">
      <c r="A312" s="1" t="s">
        <v>46</v>
      </c>
      <c r="B312">
        <v>6</v>
      </c>
      <c r="C312" s="1" t="s">
        <v>1470</v>
      </c>
      <c r="D312" s="2">
        <v>45684</v>
      </c>
      <c r="E312" s="1" t="s">
        <v>576</v>
      </c>
      <c r="F312" s="1" t="s">
        <v>49</v>
      </c>
      <c r="G312" s="1" t="s">
        <v>998</v>
      </c>
      <c r="H312">
        <v>5</v>
      </c>
      <c r="I312">
        <v>0</v>
      </c>
      <c r="J312" t="s">
        <v>51</v>
      </c>
      <c r="K312">
        <v>4</v>
      </c>
      <c r="L312">
        <v>100</v>
      </c>
    </row>
    <row r="313" spans="1:13" x14ac:dyDescent="0.2">
      <c r="A313" s="1" t="s">
        <v>46</v>
      </c>
      <c r="B313">
        <v>6</v>
      </c>
      <c r="C313" s="1" t="s">
        <v>140</v>
      </c>
      <c r="D313" s="2">
        <v>45684</v>
      </c>
      <c r="E313" s="1" t="s">
        <v>1346</v>
      </c>
      <c r="F313" s="1" t="s">
        <v>49</v>
      </c>
      <c r="G313" s="1" t="s">
        <v>1525</v>
      </c>
      <c r="H313">
        <v>8</v>
      </c>
      <c r="I313">
        <v>0</v>
      </c>
      <c r="J313">
        <v>1000</v>
      </c>
      <c r="K313">
        <v>5</v>
      </c>
      <c r="L313">
        <v>125</v>
      </c>
    </row>
    <row r="314" spans="1:13" x14ac:dyDescent="0.2">
      <c r="A314" s="1" t="s">
        <v>46</v>
      </c>
      <c r="B314">
        <v>7</v>
      </c>
      <c r="C314" s="1" t="s">
        <v>1443</v>
      </c>
      <c r="D314" s="2">
        <v>45684</v>
      </c>
      <c r="E314" s="1" t="s">
        <v>641</v>
      </c>
      <c r="F314" s="1" t="s">
        <v>49</v>
      </c>
      <c r="G314" s="1" t="s">
        <v>1444</v>
      </c>
      <c r="H314">
        <v>5</v>
      </c>
      <c r="I314">
        <v>0</v>
      </c>
      <c r="J314">
        <v>4000</v>
      </c>
      <c r="K314">
        <v>9</v>
      </c>
      <c r="L314">
        <v>315</v>
      </c>
    </row>
    <row r="315" spans="1:13" x14ac:dyDescent="0.2">
      <c r="A315" s="1" t="s">
        <v>46</v>
      </c>
      <c r="B315">
        <v>5</v>
      </c>
      <c r="C315" s="1" t="s">
        <v>1445</v>
      </c>
      <c r="D315" s="2">
        <v>45685</v>
      </c>
      <c r="E315" s="1" t="s">
        <v>576</v>
      </c>
      <c r="F315" s="1" t="s">
        <v>49</v>
      </c>
      <c r="G315" s="1" t="s">
        <v>924</v>
      </c>
      <c r="H315">
        <v>5</v>
      </c>
      <c r="I315">
        <v>0</v>
      </c>
      <c r="J315" t="s">
        <v>51</v>
      </c>
      <c r="K315">
        <v>5</v>
      </c>
      <c r="L315">
        <v>125</v>
      </c>
      <c r="M315">
        <v>15</v>
      </c>
    </row>
    <row r="316" spans="1:13" x14ac:dyDescent="0.2">
      <c r="A316" s="1" t="s">
        <v>46</v>
      </c>
      <c r="B316">
        <v>3</v>
      </c>
      <c r="C316" s="1" t="s">
        <v>1422</v>
      </c>
      <c r="D316" s="2">
        <v>45685</v>
      </c>
      <c r="E316" s="1" t="s">
        <v>576</v>
      </c>
      <c r="F316" s="1" t="s">
        <v>49</v>
      </c>
      <c r="G316" s="1" t="s">
        <v>926</v>
      </c>
      <c r="H316">
        <v>5</v>
      </c>
      <c r="I316">
        <v>0</v>
      </c>
      <c r="J316" t="s">
        <v>51</v>
      </c>
      <c r="K316">
        <v>8</v>
      </c>
      <c r="L316">
        <v>200</v>
      </c>
    </row>
    <row r="317" spans="1:13" x14ac:dyDescent="0.2">
      <c r="A317" s="1" t="s">
        <v>46</v>
      </c>
      <c r="B317">
        <v>2</v>
      </c>
      <c r="C317" s="1" t="s">
        <v>1435</v>
      </c>
      <c r="D317" s="2">
        <v>45685</v>
      </c>
      <c r="E317" s="1" t="s">
        <v>576</v>
      </c>
      <c r="F317" s="1" t="s">
        <v>49</v>
      </c>
      <c r="G317" s="1" t="s">
        <v>867</v>
      </c>
      <c r="H317">
        <v>5</v>
      </c>
      <c r="I317">
        <v>0</v>
      </c>
      <c r="J317" t="s">
        <v>51</v>
      </c>
      <c r="K317">
        <v>6</v>
      </c>
      <c r="L317">
        <v>150</v>
      </c>
    </row>
    <row r="318" spans="1:13" x14ac:dyDescent="0.2">
      <c r="A318" s="1" t="s">
        <v>46</v>
      </c>
      <c r="B318">
        <v>1</v>
      </c>
      <c r="C318" s="1" t="s">
        <v>1464</v>
      </c>
      <c r="D318" s="2">
        <v>45685</v>
      </c>
      <c r="E318" s="1" t="s">
        <v>576</v>
      </c>
      <c r="F318" s="1" t="s">
        <v>49</v>
      </c>
      <c r="G318" s="1" t="s">
        <v>1465</v>
      </c>
      <c r="H318">
        <v>5</v>
      </c>
      <c r="I318">
        <v>0</v>
      </c>
      <c r="J318" t="s">
        <v>51</v>
      </c>
      <c r="K318">
        <v>5</v>
      </c>
      <c r="L318">
        <v>125</v>
      </c>
    </row>
    <row r="319" spans="1:13" x14ac:dyDescent="0.2">
      <c r="A319" s="1" t="s">
        <v>46</v>
      </c>
      <c r="B319">
        <v>6</v>
      </c>
      <c r="C319" s="1" t="s">
        <v>140</v>
      </c>
      <c r="D319" s="2">
        <v>45685</v>
      </c>
      <c r="E319" s="1" t="s">
        <v>1346</v>
      </c>
      <c r="F319" s="1" t="s">
        <v>49</v>
      </c>
      <c r="G319" s="1" t="s">
        <v>1525</v>
      </c>
      <c r="H319">
        <v>8</v>
      </c>
      <c r="I319">
        <v>0</v>
      </c>
      <c r="J319">
        <v>1000</v>
      </c>
      <c r="K319">
        <v>5</v>
      </c>
      <c r="L319">
        <v>148.80000000000001</v>
      </c>
    </row>
    <row r="320" spans="1:13" x14ac:dyDescent="0.2">
      <c r="A320" s="1" t="s">
        <v>46</v>
      </c>
      <c r="B320">
        <v>4</v>
      </c>
      <c r="C320" s="1" t="s">
        <v>1380</v>
      </c>
      <c r="D320" s="2">
        <v>45685</v>
      </c>
      <c r="E320" s="1" t="s">
        <v>576</v>
      </c>
      <c r="F320" s="1" t="s">
        <v>49</v>
      </c>
      <c r="G320" s="1" t="s">
        <v>908</v>
      </c>
      <c r="H320">
        <v>5</v>
      </c>
      <c r="I320">
        <v>0</v>
      </c>
      <c r="J320" t="s">
        <v>51</v>
      </c>
      <c r="K320">
        <v>6</v>
      </c>
      <c r="L320">
        <v>150</v>
      </c>
    </row>
    <row r="321" spans="1:13" x14ac:dyDescent="0.2">
      <c r="A321" s="1" t="s">
        <v>46</v>
      </c>
      <c r="B321">
        <v>1</v>
      </c>
      <c r="C321" s="1" t="s">
        <v>1443</v>
      </c>
      <c r="D321" s="2">
        <v>45685</v>
      </c>
      <c r="E321" s="1" t="s">
        <v>641</v>
      </c>
      <c r="F321" s="1" t="s">
        <v>49</v>
      </c>
      <c r="G321" s="1" t="s">
        <v>1444</v>
      </c>
      <c r="H321">
        <v>5</v>
      </c>
      <c r="I321">
        <v>0</v>
      </c>
      <c r="J321">
        <v>4000</v>
      </c>
      <c r="K321">
        <v>11</v>
      </c>
      <c r="L321">
        <v>385</v>
      </c>
    </row>
    <row r="322" spans="1:13" x14ac:dyDescent="0.2">
      <c r="A322" s="1" t="s">
        <v>46</v>
      </c>
      <c r="B322">
        <v>2</v>
      </c>
      <c r="C322" s="1" t="s">
        <v>1537</v>
      </c>
      <c r="D322" s="2">
        <v>45685</v>
      </c>
      <c r="E322" s="1" t="s">
        <v>1531</v>
      </c>
      <c r="F322" s="1" t="s">
        <v>49</v>
      </c>
      <c r="G322" s="1" t="s">
        <v>1538</v>
      </c>
      <c r="H322">
        <v>5</v>
      </c>
      <c r="I322">
        <v>0</v>
      </c>
      <c r="J322">
        <v>50</v>
      </c>
      <c r="K322">
        <v>2</v>
      </c>
      <c r="L322">
        <v>50</v>
      </c>
    </row>
    <row r="323" spans="1:13" x14ac:dyDescent="0.2">
      <c r="A323" s="1" t="s">
        <v>46</v>
      </c>
      <c r="B323">
        <v>4</v>
      </c>
      <c r="C323" s="1" t="s">
        <v>1413</v>
      </c>
      <c r="D323" s="2">
        <v>45685</v>
      </c>
      <c r="E323" s="1" t="s">
        <v>576</v>
      </c>
      <c r="F323" s="1" t="s">
        <v>49</v>
      </c>
      <c r="G323" s="1" t="s">
        <v>996</v>
      </c>
      <c r="H323">
        <v>5</v>
      </c>
      <c r="I323">
        <v>0</v>
      </c>
      <c r="J323" t="s">
        <v>51</v>
      </c>
      <c r="K323">
        <v>2</v>
      </c>
      <c r="L323">
        <v>50</v>
      </c>
    </row>
    <row r="324" spans="1:13" x14ac:dyDescent="0.2">
      <c r="A324" s="1" t="s">
        <v>46</v>
      </c>
      <c r="B324">
        <v>2</v>
      </c>
      <c r="C324" s="1" t="s">
        <v>1539</v>
      </c>
      <c r="D324" s="2">
        <v>45685</v>
      </c>
      <c r="E324" s="1" t="s">
        <v>1531</v>
      </c>
      <c r="F324" s="1" t="s">
        <v>49</v>
      </c>
      <c r="G324" s="1" t="s">
        <v>1540</v>
      </c>
      <c r="H324">
        <v>5</v>
      </c>
      <c r="I324">
        <v>0</v>
      </c>
      <c r="J324">
        <v>250</v>
      </c>
      <c r="K324">
        <v>5</v>
      </c>
      <c r="L324">
        <v>125</v>
      </c>
    </row>
    <row r="325" spans="1:13" x14ac:dyDescent="0.2">
      <c r="A325" s="1" t="s">
        <v>46</v>
      </c>
      <c r="B325">
        <v>2</v>
      </c>
      <c r="C325" s="1" t="s">
        <v>1509</v>
      </c>
      <c r="D325" s="2">
        <v>45686</v>
      </c>
      <c r="E325" s="1" t="s">
        <v>576</v>
      </c>
      <c r="F325" s="1" t="s">
        <v>49</v>
      </c>
      <c r="G325" s="1" t="s">
        <v>1510</v>
      </c>
      <c r="H325">
        <v>5</v>
      </c>
      <c r="I325">
        <v>0</v>
      </c>
      <c r="J325" t="s">
        <v>51</v>
      </c>
      <c r="K325">
        <v>10</v>
      </c>
      <c r="L325">
        <v>250</v>
      </c>
      <c r="M325">
        <v>20</v>
      </c>
    </row>
    <row r="326" spans="1:13" x14ac:dyDescent="0.2">
      <c r="A326" s="1" t="s">
        <v>46</v>
      </c>
      <c r="B326">
        <v>2</v>
      </c>
      <c r="C326" s="1" t="s">
        <v>1422</v>
      </c>
      <c r="D326" s="2">
        <v>45686</v>
      </c>
      <c r="E326" s="1" t="s">
        <v>576</v>
      </c>
      <c r="F326" s="1" t="s">
        <v>49</v>
      </c>
      <c r="G326" s="1" t="s">
        <v>926</v>
      </c>
      <c r="H326">
        <v>5</v>
      </c>
      <c r="I326">
        <v>0</v>
      </c>
      <c r="J326" t="s">
        <v>51</v>
      </c>
      <c r="K326">
        <v>5</v>
      </c>
      <c r="L326">
        <v>125</v>
      </c>
    </row>
    <row r="327" spans="1:13" x14ac:dyDescent="0.2">
      <c r="A327" s="1" t="s">
        <v>46</v>
      </c>
      <c r="B327">
        <v>4</v>
      </c>
      <c r="C327" s="1" t="s">
        <v>1435</v>
      </c>
      <c r="D327" s="2">
        <v>45686</v>
      </c>
      <c r="E327" s="1" t="s">
        <v>576</v>
      </c>
      <c r="F327" s="1" t="s">
        <v>49</v>
      </c>
      <c r="G327" s="1" t="s">
        <v>867</v>
      </c>
      <c r="H327">
        <v>5</v>
      </c>
      <c r="I327">
        <v>0</v>
      </c>
      <c r="J327" t="s">
        <v>51</v>
      </c>
      <c r="K327">
        <v>16</v>
      </c>
      <c r="L327">
        <v>400</v>
      </c>
    </row>
    <row r="328" spans="1:13" x14ac:dyDescent="0.2">
      <c r="A328" s="1" t="s">
        <v>46</v>
      </c>
      <c r="B328">
        <v>5</v>
      </c>
      <c r="C328" s="1" t="s">
        <v>138</v>
      </c>
      <c r="D328" s="2">
        <v>45686</v>
      </c>
      <c r="E328" s="1" t="s">
        <v>641</v>
      </c>
      <c r="F328" s="1" t="s">
        <v>49</v>
      </c>
      <c r="G328" s="1" t="s">
        <v>1526</v>
      </c>
      <c r="H328" t="s">
        <v>139</v>
      </c>
      <c r="I328">
        <v>0</v>
      </c>
      <c r="J328">
        <v>400</v>
      </c>
      <c r="K328">
        <v>4</v>
      </c>
      <c r="L328">
        <v>100</v>
      </c>
    </row>
    <row r="329" spans="1:13" x14ac:dyDescent="0.2">
      <c r="A329" s="1" t="s">
        <v>46</v>
      </c>
      <c r="B329">
        <v>5</v>
      </c>
      <c r="C329" s="1" t="s">
        <v>1541</v>
      </c>
      <c r="D329" s="2">
        <v>45686</v>
      </c>
      <c r="E329" s="1" t="s">
        <v>1531</v>
      </c>
      <c r="F329" s="1" t="s">
        <v>49</v>
      </c>
      <c r="G329" s="1" t="s">
        <v>1542</v>
      </c>
      <c r="H329">
        <v>5</v>
      </c>
      <c r="I329">
        <v>0</v>
      </c>
      <c r="J329">
        <v>125</v>
      </c>
      <c r="K329">
        <v>5</v>
      </c>
      <c r="L329">
        <v>125</v>
      </c>
    </row>
    <row r="330" spans="1:13" x14ac:dyDescent="0.2">
      <c r="A330" s="1" t="s">
        <v>46</v>
      </c>
      <c r="B330">
        <v>5</v>
      </c>
      <c r="C330" s="1" t="s">
        <v>1539</v>
      </c>
      <c r="D330" s="2">
        <v>45686</v>
      </c>
      <c r="E330" s="1" t="s">
        <v>1531</v>
      </c>
      <c r="F330" s="1" t="s">
        <v>49</v>
      </c>
      <c r="G330" s="1" t="s">
        <v>1540</v>
      </c>
      <c r="H330">
        <v>5</v>
      </c>
      <c r="I330">
        <v>0</v>
      </c>
      <c r="J330">
        <v>250</v>
      </c>
      <c r="K330">
        <v>5</v>
      </c>
      <c r="L330">
        <v>125</v>
      </c>
    </row>
    <row r="331" spans="1:13" x14ac:dyDescent="0.2">
      <c r="A331" s="1" t="s">
        <v>46</v>
      </c>
      <c r="B331">
        <v>6</v>
      </c>
      <c r="C331" s="1" t="s">
        <v>1380</v>
      </c>
      <c r="D331" s="2">
        <v>45686</v>
      </c>
      <c r="E331" s="1" t="s">
        <v>576</v>
      </c>
      <c r="F331" s="1" t="s">
        <v>49</v>
      </c>
      <c r="G331" s="1" t="s">
        <v>908</v>
      </c>
      <c r="H331">
        <v>5</v>
      </c>
      <c r="I331">
        <v>0</v>
      </c>
      <c r="J331" t="s">
        <v>51</v>
      </c>
      <c r="K331">
        <v>8</v>
      </c>
      <c r="L331">
        <v>200</v>
      </c>
    </row>
    <row r="332" spans="1:13" x14ac:dyDescent="0.2">
      <c r="A332" s="1" t="s">
        <v>46</v>
      </c>
      <c r="B332">
        <v>7</v>
      </c>
      <c r="C332" s="1" t="s">
        <v>1443</v>
      </c>
      <c r="D332" s="2">
        <v>45686</v>
      </c>
      <c r="E332" s="1" t="s">
        <v>641</v>
      </c>
      <c r="F332" s="1" t="s">
        <v>49</v>
      </c>
      <c r="G332" s="1" t="s">
        <v>1444</v>
      </c>
      <c r="H332">
        <v>5</v>
      </c>
      <c r="I332">
        <v>0</v>
      </c>
      <c r="J332">
        <v>4000</v>
      </c>
      <c r="K332">
        <v>4</v>
      </c>
      <c r="L332">
        <v>140</v>
      </c>
    </row>
    <row r="333" spans="1:13" x14ac:dyDescent="0.2">
      <c r="A333" s="1" t="s">
        <v>46</v>
      </c>
      <c r="B333">
        <v>2</v>
      </c>
      <c r="C333" s="1" t="s">
        <v>1417</v>
      </c>
      <c r="D333" s="2">
        <v>45687</v>
      </c>
      <c r="E333" s="1" t="s">
        <v>576</v>
      </c>
      <c r="F333" s="1" t="s">
        <v>49</v>
      </c>
      <c r="G333" s="1" t="s">
        <v>1418</v>
      </c>
      <c r="H333">
        <v>5</v>
      </c>
      <c r="I333">
        <v>0</v>
      </c>
      <c r="J333" t="s">
        <v>51</v>
      </c>
      <c r="K333">
        <v>4</v>
      </c>
      <c r="L333">
        <v>100</v>
      </c>
      <c r="M333">
        <v>22</v>
      </c>
    </row>
    <row r="334" spans="1:13" x14ac:dyDescent="0.2">
      <c r="A334" s="1" t="s">
        <v>46</v>
      </c>
      <c r="B334">
        <v>2</v>
      </c>
      <c r="C334" s="1" t="s">
        <v>1509</v>
      </c>
      <c r="D334" s="2">
        <v>45687</v>
      </c>
      <c r="E334" s="1" t="s">
        <v>576</v>
      </c>
      <c r="F334" s="1" t="s">
        <v>49</v>
      </c>
      <c r="G334" s="1" t="s">
        <v>1510</v>
      </c>
      <c r="H334">
        <v>5</v>
      </c>
      <c r="I334">
        <v>0</v>
      </c>
      <c r="J334" t="s">
        <v>51</v>
      </c>
      <c r="K334">
        <v>12</v>
      </c>
      <c r="L334">
        <v>300</v>
      </c>
    </row>
    <row r="335" spans="1:13" x14ac:dyDescent="0.2">
      <c r="A335" s="1" t="s">
        <v>46</v>
      </c>
      <c r="B335">
        <v>3</v>
      </c>
      <c r="C335" s="1" t="s">
        <v>1422</v>
      </c>
      <c r="D335" s="2">
        <v>45687</v>
      </c>
      <c r="E335" s="1" t="s">
        <v>576</v>
      </c>
      <c r="F335" s="1" t="s">
        <v>49</v>
      </c>
      <c r="G335" s="1" t="s">
        <v>926</v>
      </c>
      <c r="H335">
        <v>5</v>
      </c>
      <c r="I335">
        <v>0</v>
      </c>
      <c r="J335" t="s">
        <v>51</v>
      </c>
      <c r="K335">
        <v>18</v>
      </c>
      <c r="L335">
        <v>450</v>
      </c>
    </row>
    <row r="336" spans="1:13" x14ac:dyDescent="0.2">
      <c r="A336" s="1" t="s">
        <v>46</v>
      </c>
      <c r="B336">
        <v>3</v>
      </c>
      <c r="C336" s="1" t="s">
        <v>1478</v>
      </c>
      <c r="D336" s="2">
        <v>45687</v>
      </c>
      <c r="E336" s="1" t="s">
        <v>576</v>
      </c>
      <c r="F336" s="1" t="s">
        <v>49</v>
      </c>
      <c r="G336" s="1" t="s">
        <v>1479</v>
      </c>
      <c r="H336">
        <v>5</v>
      </c>
      <c r="I336">
        <v>0</v>
      </c>
      <c r="J336" t="s">
        <v>51</v>
      </c>
      <c r="K336">
        <v>4</v>
      </c>
      <c r="L336">
        <v>100</v>
      </c>
    </row>
    <row r="337" spans="1:13" x14ac:dyDescent="0.2">
      <c r="A337" s="1" t="s">
        <v>46</v>
      </c>
      <c r="B337">
        <v>4</v>
      </c>
      <c r="C337" s="1" t="s">
        <v>1336</v>
      </c>
      <c r="D337" s="2">
        <v>45687</v>
      </c>
      <c r="E337" s="1" t="s">
        <v>576</v>
      </c>
      <c r="F337" s="1" t="s">
        <v>49</v>
      </c>
      <c r="G337" s="1" t="s">
        <v>929</v>
      </c>
      <c r="H337">
        <v>5</v>
      </c>
      <c r="I337">
        <v>0</v>
      </c>
      <c r="J337" t="s">
        <v>51</v>
      </c>
      <c r="K337">
        <v>20</v>
      </c>
      <c r="L337">
        <v>500</v>
      </c>
    </row>
    <row r="338" spans="1:13" x14ac:dyDescent="0.2">
      <c r="A338" s="1" t="s">
        <v>46</v>
      </c>
      <c r="B338">
        <v>5</v>
      </c>
      <c r="C338" s="1" t="s">
        <v>1543</v>
      </c>
      <c r="D338" s="2">
        <v>45687</v>
      </c>
      <c r="E338" s="1" t="s">
        <v>576</v>
      </c>
      <c r="F338" s="1" t="s">
        <v>49</v>
      </c>
      <c r="G338" s="1" t="s">
        <v>1544</v>
      </c>
      <c r="H338">
        <v>5</v>
      </c>
      <c r="I338">
        <v>0</v>
      </c>
      <c r="J338" t="s">
        <v>51</v>
      </c>
      <c r="K338">
        <v>4</v>
      </c>
      <c r="L338">
        <v>100</v>
      </c>
    </row>
    <row r="339" spans="1:13" x14ac:dyDescent="0.2">
      <c r="A339" s="1" t="s">
        <v>46</v>
      </c>
      <c r="B339">
        <v>5</v>
      </c>
      <c r="C339" s="1" t="s">
        <v>1460</v>
      </c>
      <c r="D339" s="2">
        <v>45687</v>
      </c>
      <c r="E339" s="1" t="s">
        <v>576</v>
      </c>
      <c r="F339" s="1" t="s">
        <v>49</v>
      </c>
      <c r="G339" s="1" t="s">
        <v>1082</v>
      </c>
      <c r="H339">
        <v>5</v>
      </c>
      <c r="I339">
        <v>0</v>
      </c>
      <c r="J339" t="s">
        <v>51</v>
      </c>
      <c r="K339">
        <v>5</v>
      </c>
      <c r="L339">
        <v>125</v>
      </c>
    </row>
    <row r="340" spans="1:13" x14ac:dyDescent="0.2">
      <c r="A340" s="1" t="s">
        <v>46</v>
      </c>
      <c r="B340">
        <v>6</v>
      </c>
      <c r="C340" s="1" t="s">
        <v>1545</v>
      </c>
      <c r="D340" s="2">
        <v>45687</v>
      </c>
      <c r="E340" s="1" t="s">
        <v>1531</v>
      </c>
      <c r="F340" s="1" t="s">
        <v>49</v>
      </c>
      <c r="G340" s="1" t="s">
        <v>1546</v>
      </c>
      <c r="H340">
        <v>5</v>
      </c>
      <c r="I340">
        <v>0</v>
      </c>
      <c r="J340">
        <v>50</v>
      </c>
      <c r="K340">
        <v>2</v>
      </c>
      <c r="L340">
        <v>50</v>
      </c>
    </row>
    <row r="341" spans="1:13" x14ac:dyDescent="0.2">
      <c r="A341" s="1" t="s">
        <v>46</v>
      </c>
      <c r="B341">
        <v>6</v>
      </c>
      <c r="C341" s="1" t="s">
        <v>1547</v>
      </c>
      <c r="D341" s="2">
        <v>45687</v>
      </c>
      <c r="E341" s="1" t="s">
        <v>1531</v>
      </c>
      <c r="F341" s="1" t="s">
        <v>49</v>
      </c>
      <c r="G341" s="1" t="s">
        <v>1548</v>
      </c>
      <c r="H341">
        <v>5</v>
      </c>
      <c r="I341">
        <v>0</v>
      </c>
      <c r="J341">
        <v>50</v>
      </c>
      <c r="K341">
        <v>1</v>
      </c>
      <c r="L341">
        <v>27.2</v>
      </c>
    </row>
    <row r="342" spans="1:13" x14ac:dyDescent="0.2">
      <c r="A342" s="1" t="s">
        <v>46</v>
      </c>
      <c r="B342">
        <v>7</v>
      </c>
      <c r="C342" s="1" t="s">
        <v>1380</v>
      </c>
      <c r="D342" s="2">
        <v>45687</v>
      </c>
      <c r="E342" s="1" t="s">
        <v>576</v>
      </c>
      <c r="F342" s="1" t="s">
        <v>49</v>
      </c>
      <c r="G342" s="1" t="s">
        <v>908</v>
      </c>
      <c r="H342">
        <v>5</v>
      </c>
      <c r="I342">
        <v>0</v>
      </c>
      <c r="J342" t="s">
        <v>51</v>
      </c>
      <c r="K342">
        <v>6</v>
      </c>
      <c r="L342">
        <v>150</v>
      </c>
    </row>
    <row r="343" spans="1:13" x14ac:dyDescent="0.2">
      <c r="A343" s="1" t="s">
        <v>46</v>
      </c>
      <c r="B343">
        <v>7</v>
      </c>
      <c r="C343" s="1" t="s">
        <v>1502</v>
      </c>
      <c r="D343" s="2">
        <v>45687</v>
      </c>
      <c r="E343" s="1" t="s">
        <v>576</v>
      </c>
      <c r="F343" s="1" t="s">
        <v>49</v>
      </c>
      <c r="G343" s="1" t="s">
        <v>1503</v>
      </c>
      <c r="H343">
        <v>5</v>
      </c>
      <c r="I343">
        <v>0</v>
      </c>
      <c r="J343" t="s">
        <v>51</v>
      </c>
      <c r="K343">
        <v>3</v>
      </c>
      <c r="L343">
        <v>75</v>
      </c>
    </row>
    <row r="344" spans="1:13" x14ac:dyDescent="0.2">
      <c r="A344" s="1" t="s">
        <v>46</v>
      </c>
      <c r="B344">
        <v>7</v>
      </c>
      <c r="C344" s="1" t="s">
        <v>1499</v>
      </c>
      <c r="D344" s="2">
        <v>45687</v>
      </c>
      <c r="E344" s="1" t="s">
        <v>576</v>
      </c>
      <c r="F344" s="1" t="s">
        <v>49</v>
      </c>
      <c r="G344" s="1" t="s">
        <v>902</v>
      </c>
      <c r="H344">
        <v>5</v>
      </c>
      <c r="I344">
        <v>0</v>
      </c>
      <c r="J344" t="s">
        <v>51</v>
      </c>
      <c r="K344">
        <v>10</v>
      </c>
      <c r="L344">
        <v>250</v>
      </c>
    </row>
    <row r="345" spans="1:13" x14ac:dyDescent="0.2">
      <c r="A345" s="1" t="s">
        <v>46</v>
      </c>
      <c r="B345">
        <v>7</v>
      </c>
      <c r="C345" s="1" t="s">
        <v>1549</v>
      </c>
      <c r="D345" s="2">
        <v>45687</v>
      </c>
      <c r="E345" s="1" t="s">
        <v>746</v>
      </c>
      <c r="F345" s="1" t="s">
        <v>49</v>
      </c>
      <c r="G345" s="1" t="s">
        <v>1550</v>
      </c>
      <c r="H345">
        <v>5</v>
      </c>
      <c r="I345">
        <v>0</v>
      </c>
      <c r="J345">
        <v>75</v>
      </c>
      <c r="K345">
        <v>3</v>
      </c>
      <c r="L345">
        <v>75</v>
      </c>
    </row>
    <row r="346" spans="1:13" x14ac:dyDescent="0.2">
      <c r="A346" s="1" t="s">
        <v>46</v>
      </c>
      <c r="B346">
        <v>7</v>
      </c>
      <c r="C346" s="1" t="s">
        <v>1551</v>
      </c>
      <c r="D346" s="2">
        <v>45687</v>
      </c>
      <c r="E346" s="1" t="s">
        <v>746</v>
      </c>
      <c r="F346" s="1" t="s">
        <v>49</v>
      </c>
      <c r="G346" s="1" t="s">
        <v>1552</v>
      </c>
      <c r="H346">
        <v>5</v>
      </c>
      <c r="I346">
        <v>0</v>
      </c>
      <c r="J346">
        <v>25</v>
      </c>
      <c r="K346">
        <v>1</v>
      </c>
      <c r="L346">
        <v>25</v>
      </c>
    </row>
    <row r="347" spans="1:13" x14ac:dyDescent="0.2">
      <c r="A347" s="1" t="s">
        <v>46</v>
      </c>
      <c r="B347">
        <v>2</v>
      </c>
      <c r="C347" s="1" t="s">
        <v>1417</v>
      </c>
      <c r="D347" s="2">
        <v>45688</v>
      </c>
      <c r="E347" s="1" t="s">
        <v>576</v>
      </c>
      <c r="F347" s="1" t="s">
        <v>49</v>
      </c>
      <c r="G347" s="1" t="s">
        <v>1418</v>
      </c>
      <c r="H347">
        <v>5</v>
      </c>
      <c r="I347">
        <v>0</v>
      </c>
      <c r="J347" t="s">
        <v>51</v>
      </c>
      <c r="K347">
        <v>15</v>
      </c>
      <c r="L347">
        <v>375</v>
      </c>
      <c r="M347">
        <v>20</v>
      </c>
    </row>
    <row r="348" spans="1:13" x14ac:dyDescent="0.2">
      <c r="A348" s="1" t="s">
        <v>46</v>
      </c>
      <c r="B348">
        <v>1</v>
      </c>
      <c r="C348" s="1" t="s">
        <v>1378</v>
      </c>
      <c r="D348" s="2">
        <v>45688</v>
      </c>
      <c r="E348" s="1" t="s">
        <v>576</v>
      </c>
      <c r="F348" s="1" t="s">
        <v>49</v>
      </c>
      <c r="G348" s="1" t="s">
        <v>1379</v>
      </c>
      <c r="H348">
        <v>5</v>
      </c>
      <c r="I348">
        <v>0</v>
      </c>
      <c r="J348" t="s">
        <v>51</v>
      </c>
      <c r="K348">
        <v>8</v>
      </c>
      <c r="L348">
        <v>200</v>
      </c>
    </row>
    <row r="349" spans="1:13" x14ac:dyDescent="0.2">
      <c r="A349" s="1" t="s">
        <v>46</v>
      </c>
      <c r="B349">
        <v>3</v>
      </c>
      <c r="C349" s="1" t="s">
        <v>1427</v>
      </c>
      <c r="D349" s="2">
        <v>45688</v>
      </c>
      <c r="E349" s="1" t="s">
        <v>576</v>
      </c>
      <c r="F349" s="1" t="s">
        <v>49</v>
      </c>
      <c r="G349" s="1" t="s">
        <v>1011</v>
      </c>
      <c r="H349">
        <v>5</v>
      </c>
      <c r="I349">
        <v>0</v>
      </c>
      <c r="J349" t="s">
        <v>51</v>
      </c>
      <c r="K349">
        <v>15</v>
      </c>
      <c r="L349">
        <v>375</v>
      </c>
    </row>
    <row r="350" spans="1:13" x14ac:dyDescent="0.2">
      <c r="A350" s="1" t="s">
        <v>46</v>
      </c>
      <c r="B350">
        <v>3</v>
      </c>
      <c r="C350" s="1" t="s">
        <v>1336</v>
      </c>
      <c r="D350" s="2">
        <v>45688</v>
      </c>
      <c r="E350" s="1" t="s">
        <v>576</v>
      </c>
      <c r="F350" s="1" t="s">
        <v>49</v>
      </c>
      <c r="G350" s="1" t="s">
        <v>929</v>
      </c>
      <c r="H350">
        <v>5</v>
      </c>
      <c r="I350">
        <v>0</v>
      </c>
      <c r="J350" t="s">
        <v>51</v>
      </c>
      <c r="K350">
        <v>1</v>
      </c>
      <c r="L350">
        <v>25</v>
      </c>
    </row>
    <row r="351" spans="1:13" x14ac:dyDescent="0.2">
      <c r="A351" s="1" t="s">
        <v>46</v>
      </c>
      <c r="B351">
        <v>4</v>
      </c>
      <c r="C351" s="1" t="s">
        <v>1478</v>
      </c>
      <c r="D351" s="2">
        <v>45688</v>
      </c>
      <c r="E351" s="1" t="s">
        <v>576</v>
      </c>
      <c r="F351" s="1" t="s">
        <v>49</v>
      </c>
      <c r="G351" s="1" t="s">
        <v>1479</v>
      </c>
      <c r="H351">
        <v>5</v>
      </c>
      <c r="I351">
        <v>0</v>
      </c>
      <c r="J351" t="s">
        <v>51</v>
      </c>
      <c r="K351">
        <v>21</v>
      </c>
      <c r="L351">
        <v>525</v>
      </c>
    </row>
    <row r="352" spans="1:13" x14ac:dyDescent="0.2">
      <c r="A352" s="1" t="s">
        <v>46</v>
      </c>
      <c r="B352">
        <v>6</v>
      </c>
      <c r="C352" s="1" t="s">
        <v>153</v>
      </c>
      <c r="D352" s="2">
        <v>45688</v>
      </c>
      <c r="E352" s="1" t="s">
        <v>1531</v>
      </c>
      <c r="F352" s="1" t="s">
        <v>49</v>
      </c>
      <c r="G352" s="1" t="s">
        <v>1553</v>
      </c>
      <c r="H352">
        <v>5</v>
      </c>
      <c r="I352">
        <v>0</v>
      </c>
      <c r="J352">
        <v>100</v>
      </c>
      <c r="K352">
        <v>4</v>
      </c>
      <c r="L352">
        <v>100</v>
      </c>
    </row>
    <row r="353" spans="1:13" x14ac:dyDescent="0.2">
      <c r="A353" s="1" t="s">
        <v>46</v>
      </c>
      <c r="B353">
        <v>6</v>
      </c>
      <c r="C353" s="1" t="s">
        <v>1554</v>
      </c>
      <c r="D353" s="2">
        <v>45688</v>
      </c>
      <c r="E353" s="1" t="s">
        <v>582</v>
      </c>
      <c r="F353" s="1" t="s">
        <v>49</v>
      </c>
      <c r="G353" s="1" t="s">
        <v>1555</v>
      </c>
      <c r="H353">
        <v>5</v>
      </c>
      <c r="I353">
        <v>0</v>
      </c>
      <c r="J353">
        <v>100</v>
      </c>
      <c r="K353">
        <v>4</v>
      </c>
      <c r="L353">
        <v>100</v>
      </c>
    </row>
    <row r="354" spans="1:13" x14ac:dyDescent="0.2">
      <c r="A354" s="1" t="s">
        <v>46</v>
      </c>
      <c r="B354">
        <v>2</v>
      </c>
      <c r="C354" s="1" t="s">
        <v>1543</v>
      </c>
      <c r="D354" s="2">
        <v>45688</v>
      </c>
      <c r="E354" s="1" t="s">
        <v>576</v>
      </c>
      <c r="F354" s="1" t="s">
        <v>49</v>
      </c>
      <c r="G354" s="1" t="s">
        <v>1544</v>
      </c>
      <c r="H354">
        <v>5</v>
      </c>
      <c r="I354">
        <v>0</v>
      </c>
      <c r="J354" t="s">
        <v>51</v>
      </c>
      <c r="K354">
        <v>3</v>
      </c>
      <c r="L354">
        <v>75</v>
      </c>
    </row>
    <row r="355" spans="1:13" x14ac:dyDescent="0.2">
      <c r="A355" s="1" t="s">
        <v>46</v>
      </c>
      <c r="B355">
        <v>2</v>
      </c>
      <c r="C355" s="1" t="s">
        <v>1380</v>
      </c>
      <c r="D355" s="2">
        <v>45688</v>
      </c>
      <c r="E355" s="1" t="s">
        <v>576</v>
      </c>
      <c r="F355" s="1" t="s">
        <v>49</v>
      </c>
      <c r="G355" s="1" t="s">
        <v>908</v>
      </c>
      <c r="H355">
        <v>5</v>
      </c>
      <c r="I355">
        <v>0</v>
      </c>
      <c r="J355" t="s">
        <v>51</v>
      </c>
      <c r="K355">
        <v>14</v>
      </c>
      <c r="L355">
        <v>350</v>
      </c>
    </row>
    <row r="356" spans="1:13" x14ac:dyDescent="0.2">
      <c r="A356" s="1" t="s">
        <v>46</v>
      </c>
      <c r="B356">
        <v>1</v>
      </c>
      <c r="C356" s="1" t="s">
        <v>1443</v>
      </c>
      <c r="D356" s="2">
        <v>45688</v>
      </c>
      <c r="E356" s="1" t="s">
        <v>641</v>
      </c>
      <c r="F356" s="1" t="s">
        <v>49</v>
      </c>
      <c r="G356" s="1" t="s">
        <v>1444</v>
      </c>
      <c r="H356">
        <v>5</v>
      </c>
      <c r="I356">
        <v>0</v>
      </c>
      <c r="J356">
        <v>4000</v>
      </c>
      <c r="K356">
        <v>8</v>
      </c>
      <c r="L356">
        <v>280</v>
      </c>
    </row>
    <row r="357" spans="1:13" x14ac:dyDescent="0.2">
      <c r="A357" s="1" t="s">
        <v>46</v>
      </c>
      <c r="B357">
        <v>1</v>
      </c>
      <c r="C357" s="1" t="s">
        <v>1390</v>
      </c>
      <c r="D357" s="2">
        <v>45690</v>
      </c>
      <c r="E357" s="1" t="s">
        <v>576</v>
      </c>
      <c r="F357" s="1" t="s">
        <v>49</v>
      </c>
      <c r="G357" s="1" t="s">
        <v>1292</v>
      </c>
      <c r="H357">
        <v>5</v>
      </c>
      <c r="I357">
        <v>0</v>
      </c>
      <c r="J357" t="s">
        <v>51</v>
      </c>
      <c r="K357">
        <v>8</v>
      </c>
      <c r="L357">
        <v>200</v>
      </c>
      <c r="M357">
        <v>20</v>
      </c>
    </row>
    <row r="358" spans="1:13" x14ac:dyDescent="0.2">
      <c r="A358" s="1" t="s">
        <v>46</v>
      </c>
      <c r="B358">
        <v>1</v>
      </c>
      <c r="C358" s="1" t="s">
        <v>1378</v>
      </c>
      <c r="D358" s="2">
        <v>45690</v>
      </c>
      <c r="E358" s="1" t="s">
        <v>576</v>
      </c>
      <c r="F358" s="1" t="s">
        <v>49</v>
      </c>
      <c r="G358" s="1" t="s">
        <v>1379</v>
      </c>
      <c r="H358">
        <v>5</v>
      </c>
      <c r="I358">
        <v>0</v>
      </c>
      <c r="J358" t="s">
        <v>51</v>
      </c>
      <c r="K358">
        <v>7</v>
      </c>
      <c r="L358">
        <v>175</v>
      </c>
    </row>
    <row r="359" spans="1:13" x14ac:dyDescent="0.2">
      <c r="A359" s="1" t="s">
        <v>46</v>
      </c>
      <c r="B359">
        <v>4</v>
      </c>
      <c r="C359" s="1" t="s">
        <v>1486</v>
      </c>
      <c r="D359" s="2">
        <v>45690</v>
      </c>
      <c r="E359" s="1" t="s">
        <v>576</v>
      </c>
      <c r="F359" s="1" t="s">
        <v>49</v>
      </c>
      <c r="G359" s="1" t="s">
        <v>982</v>
      </c>
      <c r="H359">
        <v>5</v>
      </c>
      <c r="I359">
        <v>0</v>
      </c>
      <c r="J359" t="s">
        <v>51</v>
      </c>
      <c r="K359">
        <v>20</v>
      </c>
      <c r="L359">
        <v>500</v>
      </c>
    </row>
    <row r="360" spans="1:13" x14ac:dyDescent="0.2">
      <c r="A360" s="1" t="s">
        <v>46</v>
      </c>
      <c r="B360">
        <v>3</v>
      </c>
      <c r="C360" s="1" t="s">
        <v>1375</v>
      </c>
      <c r="D360" s="2">
        <v>45690</v>
      </c>
      <c r="E360" s="1" t="s">
        <v>641</v>
      </c>
      <c r="F360" s="1" t="s">
        <v>49</v>
      </c>
      <c r="G360" s="1" t="s">
        <v>1376</v>
      </c>
      <c r="H360">
        <v>0</v>
      </c>
      <c r="I360">
        <v>0</v>
      </c>
      <c r="J360">
        <v>10000</v>
      </c>
      <c r="K360">
        <v>14</v>
      </c>
      <c r="L360">
        <v>490</v>
      </c>
    </row>
    <row r="361" spans="1:13" x14ac:dyDescent="0.2">
      <c r="A361" s="1" t="s">
        <v>46</v>
      </c>
      <c r="B361">
        <v>6</v>
      </c>
      <c r="C361" s="1" t="s">
        <v>155</v>
      </c>
      <c r="D361" s="2">
        <v>45690</v>
      </c>
      <c r="E361" s="1" t="s">
        <v>1556</v>
      </c>
      <c r="F361" s="1" t="s">
        <v>49</v>
      </c>
      <c r="G361" s="1" t="s">
        <v>1557</v>
      </c>
      <c r="H361">
        <v>5</v>
      </c>
      <c r="I361">
        <v>0</v>
      </c>
      <c r="J361">
        <v>625</v>
      </c>
      <c r="K361">
        <v>14</v>
      </c>
      <c r="L361">
        <v>350</v>
      </c>
    </row>
    <row r="362" spans="1:13" x14ac:dyDescent="0.2">
      <c r="A362" s="1" t="s">
        <v>46</v>
      </c>
      <c r="B362">
        <v>1</v>
      </c>
      <c r="C362" s="1" t="s">
        <v>1378</v>
      </c>
      <c r="D362" s="2">
        <v>45689</v>
      </c>
      <c r="E362" s="1" t="s">
        <v>576</v>
      </c>
      <c r="F362" s="1" t="s">
        <v>49</v>
      </c>
      <c r="G362" s="1" t="s">
        <v>1379</v>
      </c>
      <c r="H362">
        <v>5</v>
      </c>
      <c r="I362">
        <v>0</v>
      </c>
      <c r="J362" t="s">
        <v>51</v>
      </c>
      <c r="K362">
        <v>20</v>
      </c>
      <c r="L362">
        <v>500</v>
      </c>
      <c r="M362">
        <v>20</v>
      </c>
    </row>
    <row r="363" spans="1:13" x14ac:dyDescent="0.2">
      <c r="A363" s="1" t="s">
        <v>46</v>
      </c>
      <c r="B363">
        <v>2</v>
      </c>
      <c r="C363" s="1" t="s">
        <v>1417</v>
      </c>
      <c r="D363" s="2">
        <v>45689</v>
      </c>
      <c r="E363" s="1" t="s">
        <v>576</v>
      </c>
      <c r="F363" s="1" t="s">
        <v>49</v>
      </c>
      <c r="G363" s="1" t="s">
        <v>1418</v>
      </c>
      <c r="H363">
        <v>5</v>
      </c>
      <c r="I363">
        <v>0</v>
      </c>
      <c r="J363" t="s">
        <v>51</v>
      </c>
      <c r="K363">
        <v>16</v>
      </c>
      <c r="L363">
        <v>400</v>
      </c>
    </row>
    <row r="364" spans="1:13" x14ac:dyDescent="0.2">
      <c r="A364" s="1" t="s">
        <v>46</v>
      </c>
      <c r="B364">
        <v>3</v>
      </c>
      <c r="C364" s="1" t="s">
        <v>1427</v>
      </c>
      <c r="D364" s="2">
        <v>45689</v>
      </c>
      <c r="E364" s="1" t="s">
        <v>576</v>
      </c>
      <c r="F364" s="1" t="s">
        <v>49</v>
      </c>
      <c r="G364" s="1" t="s">
        <v>1011</v>
      </c>
      <c r="H364">
        <v>5</v>
      </c>
      <c r="I364">
        <v>0</v>
      </c>
      <c r="J364" t="s">
        <v>51</v>
      </c>
      <c r="K364">
        <v>12</v>
      </c>
      <c r="L364">
        <v>300</v>
      </c>
    </row>
    <row r="365" spans="1:13" x14ac:dyDescent="0.2">
      <c r="A365" s="1" t="s">
        <v>46</v>
      </c>
      <c r="B365">
        <v>3</v>
      </c>
      <c r="C365" s="1" t="s">
        <v>1375</v>
      </c>
      <c r="D365" s="2">
        <v>45689</v>
      </c>
      <c r="E365" s="1" t="s">
        <v>641</v>
      </c>
      <c r="F365" s="1" t="s">
        <v>49</v>
      </c>
      <c r="G365" s="1" t="s">
        <v>1376</v>
      </c>
      <c r="H365">
        <v>0</v>
      </c>
      <c r="I365">
        <v>0</v>
      </c>
      <c r="J365">
        <v>10000</v>
      </c>
      <c r="K365">
        <v>3</v>
      </c>
      <c r="L365">
        <v>105</v>
      </c>
    </row>
    <row r="366" spans="1:13" x14ac:dyDescent="0.2">
      <c r="A366" s="1" t="s">
        <v>46</v>
      </c>
      <c r="B366">
        <v>4</v>
      </c>
      <c r="C366" s="1" t="s">
        <v>1478</v>
      </c>
      <c r="D366" s="2">
        <v>45689</v>
      </c>
      <c r="E366" s="1" t="s">
        <v>576</v>
      </c>
      <c r="F366" s="1" t="s">
        <v>49</v>
      </c>
      <c r="G366" s="1" t="s">
        <v>1479</v>
      </c>
      <c r="H366">
        <v>5</v>
      </c>
      <c r="I366">
        <v>0</v>
      </c>
      <c r="J366" t="s">
        <v>51</v>
      </c>
      <c r="K366">
        <v>7</v>
      </c>
      <c r="L366">
        <v>175</v>
      </c>
    </row>
    <row r="367" spans="1:13" x14ac:dyDescent="0.2">
      <c r="A367" s="1" t="s">
        <v>46</v>
      </c>
      <c r="B367">
        <v>4</v>
      </c>
      <c r="C367" s="1" t="s">
        <v>1486</v>
      </c>
      <c r="D367" s="2">
        <v>45689</v>
      </c>
      <c r="E367" s="1" t="s">
        <v>576</v>
      </c>
      <c r="F367" s="1" t="s">
        <v>49</v>
      </c>
      <c r="G367" s="1" t="s">
        <v>982</v>
      </c>
      <c r="H367">
        <v>5</v>
      </c>
      <c r="I367">
        <v>0</v>
      </c>
      <c r="J367" t="s">
        <v>51</v>
      </c>
      <c r="K367">
        <v>16</v>
      </c>
      <c r="L367">
        <v>400</v>
      </c>
    </row>
    <row r="368" spans="1:13" x14ac:dyDescent="0.2">
      <c r="A368" s="1" t="s">
        <v>46</v>
      </c>
      <c r="B368">
        <v>5</v>
      </c>
      <c r="C368" s="1" t="s">
        <v>1450</v>
      </c>
      <c r="D368" s="2">
        <v>45689</v>
      </c>
      <c r="E368" s="1" t="s">
        <v>576</v>
      </c>
      <c r="F368" s="1" t="s">
        <v>49</v>
      </c>
      <c r="G368" s="1" t="s">
        <v>1451</v>
      </c>
      <c r="H368">
        <v>5</v>
      </c>
      <c r="I368">
        <v>0</v>
      </c>
      <c r="J368" t="s">
        <v>51</v>
      </c>
      <c r="K368">
        <v>12</v>
      </c>
      <c r="L368">
        <v>300</v>
      </c>
    </row>
    <row r="369" spans="1:13" x14ac:dyDescent="0.2">
      <c r="A369" s="1" t="s">
        <v>46</v>
      </c>
      <c r="B369">
        <v>5</v>
      </c>
      <c r="C369" s="1" t="s">
        <v>1380</v>
      </c>
      <c r="D369" s="2">
        <v>45689</v>
      </c>
      <c r="E369" s="1" t="s">
        <v>576</v>
      </c>
      <c r="F369" s="1" t="s">
        <v>49</v>
      </c>
      <c r="G369" s="1" t="s">
        <v>908</v>
      </c>
      <c r="H369">
        <v>5</v>
      </c>
      <c r="I369">
        <v>0</v>
      </c>
      <c r="J369" t="s">
        <v>51</v>
      </c>
      <c r="K369">
        <v>7</v>
      </c>
      <c r="L369">
        <v>186</v>
      </c>
    </row>
    <row r="370" spans="1:13" x14ac:dyDescent="0.2">
      <c r="A370" s="1" t="s">
        <v>46</v>
      </c>
      <c r="B370">
        <v>5</v>
      </c>
      <c r="C370" s="1" t="s">
        <v>155</v>
      </c>
      <c r="D370" s="2">
        <v>45689</v>
      </c>
      <c r="E370" s="1" t="s">
        <v>1556</v>
      </c>
      <c r="F370" s="1" t="s">
        <v>49</v>
      </c>
      <c r="G370" s="1" t="s">
        <v>1557</v>
      </c>
      <c r="H370">
        <v>5</v>
      </c>
      <c r="I370">
        <v>0</v>
      </c>
      <c r="J370">
        <v>625</v>
      </c>
      <c r="K370">
        <v>5</v>
      </c>
      <c r="L370">
        <v>125</v>
      </c>
    </row>
    <row r="371" spans="1:13" x14ac:dyDescent="0.2">
      <c r="A371" s="1" t="s">
        <v>46</v>
      </c>
      <c r="B371">
        <v>4</v>
      </c>
      <c r="C371" s="1" t="s">
        <v>1486</v>
      </c>
      <c r="D371" s="2">
        <v>45691</v>
      </c>
      <c r="E371" s="1" t="s">
        <v>576</v>
      </c>
      <c r="F371" s="1" t="s">
        <v>49</v>
      </c>
      <c r="G371" s="1" t="s">
        <v>982</v>
      </c>
      <c r="H371">
        <v>5</v>
      </c>
      <c r="I371">
        <v>0</v>
      </c>
      <c r="J371" t="s">
        <v>51</v>
      </c>
      <c r="K371">
        <v>8</v>
      </c>
      <c r="L371">
        <v>200</v>
      </c>
      <c r="M371">
        <v>20</v>
      </c>
    </row>
    <row r="372" spans="1:13" x14ac:dyDescent="0.2">
      <c r="A372" s="1" t="s">
        <v>46</v>
      </c>
      <c r="B372">
        <v>4</v>
      </c>
      <c r="C372" s="1" t="s">
        <v>1485</v>
      </c>
      <c r="D372" s="2">
        <v>45691</v>
      </c>
      <c r="E372" s="1" t="s">
        <v>576</v>
      </c>
      <c r="F372" s="1" t="s">
        <v>49</v>
      </c>
      <c r="G372" s="1" t="s">
        <v>915</v>
      </c>
      <c r="H372">
        <v>5</v>
      </c>
      <c r="I372">
        <v>0</v>
      </c>
      <c r="J372" t="s">
        <v>51</v>
      </c>
      <c r="K372">
        <v>3</v>
      </c>
      <c r="L372">
        <v>75</v>
      </c>
    </row>
    <row r="373" spans="1:13" x14ac:dyDescent="0.2">
      <c r="A373" s="1" t="s">
        <v>46</v>
      </c>
      <c r="B373">
        <v>2</v>
      </c>
      <c r="C373" s="1" t="s">
        <v>1417</v>
      </c>
      <c r="D373" s="2">
        <v>45691</v>
      </c>
      <c r="E373" s="1" t="s">
        <v>576</v>
      </c>
      <c r="F373" s="1" t="s">
        <v>49</v>
      </c>
      <c r="G373" s="1" t="s">
        <v>1418</v>
      </c>
      <c r="H373">
        <v>5</v>
      </c>
      <c r="I373">
        <v>0</v>
      </c>
      <c r="J373" t="s">
        <v>51</v>
      </c>
      <c r="K373">
        <v>11</v>
      </c>
      <c r="L373">
        <v>275</v>
      </c>
    </row>
    <row r="374" spans="1:13" x14ac:dyDescent="0.2">
      <c r="A374" s="1" t="s">
        <v>46</v>
      </c>
      <c r="B374">
        <v>2</v>
      </c>
      <c r="C374" s="1" t="s">
        <v>1377</v>
      </c>
      <c r="D374" s="2">
        <v>45691</v>
      </c>
      <c r="E374" s="1" t="s">
        <v>576</v>
      </c>
      <c r="F374" s="1" t="s">
        <v>49</v>
      </c>
      <c r="G374" s="1" t="s">
        <v>1323</v>
      </c>
      <c r="H374">
        <v>5</v>
      </c>
      <c r="I374">
        <v>0</v>
      </c>
      <c r="J374" t="s">
        <v>51</v>
      </c>
      <c r="K374">
        <v>9</v>
      </c>
      <c r="L374">
        <v>225</v>
      </c>
    </row>
    <row r="375" spans="1:13" x14ac:dyDescent="0.2">
      <c r="A375" s="1" t="s">
        <v>46</v>
      </c>
      <c r="B375">
        <v>1</v>
      </c>
      <c r="C375" s="1" t="s">
        <v>1390</v>
      </c>
      <c r="D375" s="2">
        <v>45691</v>
      </c>
      <c r="E375" s="1" t="s">
        <v>576</v>
      </c>
      <c r="F375" s="1" t="s">
        <v>49</v>
      </c>
      <c r="G375" s="1" t="s">
        <v>1292</v>
      </c>
      <c r="H375">
        <v>5</v>
      </c>
      <c r="I375">
        <v>0</v>
      </c>
      <c r="J375" t="s">
        <v>51</v>
      </c>
      <c r="K375">
        <v>15</v>
      </c>
      <c r="L375">
        <v>375</v>
      </c>
    </row>
    <row r="376" spans="1:13" x14ac:dyDescent="0.2">
      <c r="A376" s="1" t="s">
        <v>46</v>
      </c>
      <c r="B376">
        <v>7</v>
      </c>
      <c r="C376" s="1" t="s">
        <v>1499</v>
      </c>
      <c r="D376" s="2">
        <v>45691</v>
      </c>
      <c r="E376" s="1" t="s">
        <v>576</v>
      </c>
      <c r="F376" s="1" t="s">
        <v>49</v>
      </c>
      <c r="G376" s="1" t="s">
        <v>902</v>
      </c>
      <c r="H376">
        <v>5</v>
      </c>
      <c r="I376">
        <v>0</v>
      </c>
      <c r="J376" t="s">
        <v>51</v>
      </c>
      <c r="K376">
        <v>10</v>
      </c>
      <c r="L376">
        <v>250</v>
      </c>
    </row>
    <row r="377" spans="1:13" x14ac:dyDescent="0.2">
      <c r="A377" s="1" t="s">
        <v>46</v>
      </c>
      <c r="B377">
        <v>3</v>
      </c>
      <c r="C377" s="1" t="s">
        <v>1375</v>
      </c>
      <c r="D377" s="2">
        <v>45691</v>
      </c>
      <c r="E377" s="1" t="s">
        <v>641</v>
      </c>
      <c r="F377" s="1" t="s">
        <v>49</v>
      </c>
      <c r="G377" s="1" t="s">
        <v>1376</v>
      </c>
      <c r="H377">
        <v>0</v>
      </c>
      <c r="I377">
        <v>0</v>
      </c>
      <c r="J377">
        <v>10000</v>
      </c>
      <c r="K377">
        <v>12</v>
      </c>
      <c r="L377">
        <v>420</v>
      </c>
    </row>
    <row r="378" spans="1:13" x14ac:dyDescent="0.2">
      <c r="A378" s="1" t="s">
        <v>46</v>
      </c>
      <c r="B378">
        <v>5</v>
      </c>
      <c r="C378" s="1" t="s">
        <v>155</v>
      </c>
      <c r="D378" s="2">
        <v>45691</v>
      </c>
      <c r="E378" s="1" t="s">
        <v>1556</v>
      </c>
      <c r="F378" s="1" t="s">
        <v>49</v>
      </c>
      <c r="G378" s="1" t="s">
        <v>1557</v>
      </c>
      <c r="H378">
        <v>5</v>
      </c>
      <c r="I378">
        <v>0</v>
      </c>
      <c r="J378">
        <v>625</v>
      </c>
      <c r="K378">
        <v>6</v>
      </c>
      <c r="L378">
        <v>150</v>
      </c>
    </row>
    <row r="379" spans="1:13" x14ac:dyDescent="0.2">
      <c r="A379" s="1" t="s">
        <v>46</v>
      </c>
      <c r="B379">
        <v>5</v>
      </c>
      <c r="C379" s="1" t="s">
        <v>1450</v>
      </c>
      <c r="D379" s="2">
        <v>45691</v>
      </c>
      <c r="E379" s="1" t="s">
        <v>576</v>
      </c>
      <c r="F379" s="1" t="s">
        <v>49</v>
      </c>
      <c r="G379" s="1" t="s">
        <v>1451</v>
      </c>
      <c r="H379">
        <v>5</v>
      </c>
      <c r="I379">
        <v>0</v>
      </c>
      <c r="J379" t="s">
        <v>51</v>
      </c>
      <c r="K379">
        <v>1</v>
      </c>
      <c r="L379">
        <v>25</v>
      </c>
    </row>
    <row r="380" spans="1:13" x14ac:dyDescent="0.2">
      <c r="A380" s="1" t="s">
        <v>46</v>
      </c>
      <c r="B380">
        <v>5</v>
      </c>
      <c r="C380" s="1" t="s">
        <v>1558</v>
      </c>
      <c r="D380" s="2">
        <v>45691</v>
      </c>
      <c r="E380" s="1" t="s">
        <v>1531</v>
      </c>
      <c r="F380" s="1" t="s">
        <v>49</v>
      </c>
      <c r="G380" s="1" t="s">
        <v>1459</v>
      </c>
      <c r="H380">
        <v>5</v>
      </c>
      <c r="I380">
        <v>0</v>
      </c>
      <c r="J380">
        <v>100</v>
      </c>
      <c r="K380">
        <v>4</v>
      </c>
      <c r="L380">
        <v>100</v>
      </c>
    </row>
    <row r="381" spans="1:13" x14ac:dyDescent="0.2">
      <c r="A381" s="1" t="s">
        <v>46</v>
      </c>
      <c r="B381">
        <v>5</v>
      </c>
      <c r="C381" s="1" t="s">
        <v>1559</v>
      </c>
      <c r="D381" s="2">
        <v>45691</v>
      </c>
      <c r="E381" s="1" t="s">
        <v>1531</v>
      </c>
      <c r="F381" s="1" t="s">
        <v>49</v>
      </c>
      <c r="G381" s="1" t="s">
        <v>1560</v>
      </c>
      <c r="H381">
        <v>5</v>
      </c>
      <c r="I381">
        <v>0</v>
      </c>
      <c r="J381">
        <v>150</v>
      </c>
      <c r="K381">
        <v>1</v>
      </c>
      <c r="L381">
        <v>25</v>
      </c>
    </row>
    <row r="382" spans="1:13" x14ac:dyDescent="0.2">
      <c r="A382" s="1" t="s">
        <v>46</v>
      </c>
      <c r="B382">
        <v>4</v>
      </c>
      <c r="C382" s="1" t="s">
        <v>1485</v>
      </c>
      <c r="D382" s="2">
        <v>45692</v>
      </c>
      <c r="E382" s="1" t="s">
        <v>576</v>
      </c>
      <c r="F382" s="1" t="s">
        <v>49</v>
      </c>
      <c r="G382" s="1" t="s">
        <v>915</v>
      </c>
      <c r="H382">
        <v>5</v>
      </c>
      <c r="I382">
        <v>0</v>
      </c>
      <c r="J382" t="s">
        <v>51</v>
      </c>
      <c r="K382">
        <v>10</v>
      </c>
      <c r="L382">
        <v>250</v>
      </c>
      <c r="M382">
        <v>15</v>
      </c>
    </row>
    <row r="383" spans="1:13" x14ac:dyDescent="0.2">
      <c r="A383" s="1" t="s">
        <v>46</v>
      </c>
      <c r="B383">
        <v>4</v>
      </c>
      <c r="C383" s="1" t="s">
        <v>1408</v>
      </c>
      <c r="D383" s="2">
        <v>45692</v>
      </c>
      <c r="E383" s="1" t="s">
        <v>576</v>
      </c>
      <c r="F383" s="1" t="s">
        <v>49</v>
      </c>
      <c r="G383" s="1" t="s">
        <v>1046</v>
      </c>
      <c r="H383">
        <v>5</v>
      </c>
      <c r="I383">
        <v>0</v>
      </c>
      <c r="J383" t="s">
        <v>51</v>
      </c>
      <c r="K383">
        <v>8</v>
      </c>
      <c r="L383">
        <v>200</v>
      </c>
    </row>
    <row r="384" spans="1:13" x14ac:dyDescent="0.2">
      <c r="A384" s="1" t="s">
        <v>46</v>
      </c>
      <c r="B384">
        <v>2</v>
      </c>
      <c r="C384" s="1" t="s">
        <v>1377</v>
      </c>
      <c r="D384" s="2">
        <v>45692</v>
      </c>
      <c r="E384" s="1" t="s">
        <v>576</v>
      </c>
      <c r="F384" s="1" t="s">
        <v>49</v>
      </c>
      <c r="G384" s="1" t="s">
        <v>1323</v>
      </c>
      <c r="H384">
        <v>5</v>
      </c>
      <c r="I384">
        <v>0</v>
      </c>
      <c r="J384" t="s">
        <v>51</v>
      </c>
      <c r="K384">
        <v>6</v>
      </c>
      <c r="L384">
        <v>150</v>
      </c>
    </row>
    <row r="385" spans="1:13" x14ac:dyDescent="0.2">
      <c r="A385" s="1" t="s">
        <v>46</v>
      </c>
      <c r="B385">
        <v>2</v>
      </c>
      <c r="C385" s="1" t="s">
        <v>1460</v>
      </c>
      <c r="D385" s="2">
        <v>45692</v>
      </c>
      <c r="E385" s="1" t="s">
        <v>576</v>
      </c>
      <c r="F385" s="1" t="s">
        <v>49</v>
      </c>
      <c r="G385" s="1" t="s">
        <v>1082</v>
      </c>
      <c r="H385">
        <v>5</v>
      </c>
      <c r="I385">
        <v>0</v>
      </c>
      <c r="J385" t="s">
        <v>51</v>
      </c>
      <c r="K385">
        <v>8</v>
      </c>
      <c r="L385">
        <v>200</v>
      </c>
    </row>
    <row r="386" spans="1:13" x14ac:dyDescent="0.2">
      <c r="A386" s="1" t="s">
        <v>46</v>
      </c>
      <c r="B386">
        <v>7</v>
      </c>
      <c r="C386" s="1" t="s">
        <v>1443</v>
      </c>
      <c r="D386" s="2">
        <v>45692</v>
      </c>
      <c r="E386" s="1" t="s">
        <v>641</v>
      </c>
      <c r="F386" s="1" t="s">
        <v>49</v>
      </c>
      <c r="G386" s="1" t="s">
        <v>1444</v>
      </c>
      <c r="H386">
        <v>5</v>
      </c>
      <c r="I386">
        <v>0</v>
      </c>
      <c r="J386">
        <v>4000</v>
      </c>
      <c r="K386">
        <v>7</v>
      </c>
      <c r="L386">
        <v>245</v>
      </c>
    </row>
    <row r="387" spans="1:13" x14ac:dyDescent="0.2">
      <c r="A387" s="1" t="s">
        <v>46</v>
      </c>
      <c r="B387">
        <v>7</v>
      </c>
      <c r="C387" s="1" t="s">
        <v>1499</v>
      </c>
      <c r="D387" s="2">
        <v>45692</v>
      </c>
      <c r="E387" s="1" t="s">
        <v>576</v>
      </c>
      <c r="F387" s="1" t="s">
        <v>49</v>
      </c>
      <c r="G387" s="1" t="s">
        <v>902</v>
      </c>
      <c r="H387">
        <v>5</v>
      </c>
      <c r="I387">
        <v>0</v>
      </c>
      <c r="J387" t="s">
        <v>51</v>
      </c>
      <c r="K387">
        <v>2</v>
      </c>
      <c r="L387">
        <v>50</v>
      </c>
    </row>
    <row r="388" spans="1:13" x14ac:dyDescent="0.2">
      <c r="A388" s="1" t="s">
        <v>46</v>
      </c>
      <c r="B388">
        <v>1</v>
      </c>
      <c r="C388" s="1" t="s">
        <v>1390</v>
      </c>
      <c r="D388" s="2">
        <v>45692</v>
      </c>
      <c r="E388" s="1" t="s">
        <v>576</v>
      </c>
      <c r="F388" s="1" t="s">
        <v>49</v>
      </c>
      <c r="G388" s="1" t="s">
        <v>1292</v>
      </c>
      <c r="H388">
        <v>5</v>
      </c>
      <c r="I388">
        <v>0</v>
      </c>
      <c r="J388" t="s">
        <v>51</v>
      </c>
      <c r="K388">
        <v>4</v>
      </c>
      <c r="L388">
        <v>100</v>
      </c>
    </row>
    <row r="389" spans="1:13" x14ac:dyDescent="0.2">
      <c r="A389" s="1" t="s">
        <v>46</v>
      </c>
      <c r="B389">
        <v>1</v>
      </c>
      <c r="C389" s="1" t="s">
        <v>1435</v>
      </c>
      <c r="D389" s="2">
        <v>45692</v>
      </c>
      <c r="E389" s="1" t="s">
        <v>576</v>
      </c>
      <c r="F389" s="1" t="s">
        <v>49</v>
      </c>
      <c r="G389" s="1" t="s">
        <v>867</v>
      </c>
      <c r="H389">
        <v>5</v>
      </c>
      <c r="I389">
        <v>0</v>
      </c>
      <c r="J389" t="s">
        <v>51</v>
      </c>
      <c r="K389">
        <v>10</v>
      </c>
      <c r="L389">
        <v>250</v>
      </c>
    </row>
    <row r="390" spans="1:13" x14ac:dyDescent="0.2">
      <c r="A390" s="1" t="s">
        <v>46</v>
      </c>
      <c r="B390">
        <v>3</v>
      </c>
      <c r="C390" s="1" t="s">
        <v>1419</v>
      </c>
      <c r="D390" s="2">
        <v>45692</v>
      </c>
      <c r="E390" s="1" t="s">
        <v>576</v>
      </c>
      <c r="F390" s="1" t="s">
        <v>49</v>
      </c>
      <c r="G390" s="1" t="s">
        <v>864</v>
      </c>
      <c r="H390">
        <v>5</v>
      </c>
      <c r="I390">
        <v>0</v>
      </c>
      <c r="J390" t="s">
        <v>51</v>
      </c>
      <c r="K390">
        <v>3</v>
      </c>
      <c r="L390">
        <v>75</v>
      </c>
    </row>
    <row r="391" spans="1:13" x14ac:dyDescent="0.2">
      <c r="A391" s="1" t="s">
        <v>46</v>
      </c>
      <c r="B391">
        <v>3</v>
      </c>
      <c r="C391" s="1" t="s">
        <v>1375</v>
      </c>
      <c r="D391" s="2">
        <v>45692</v>
      </c>
      <c r="E391" s="1" t="s">
        <v>641</v>
      </c>
      <c r="F391" s="1" t="s">
        <v>49</v>
      </c>
      <c r="G391" s="1" t="s">
        <v>1376</v>
      </c>
      <c r="H391">
        <v>0</v>
      </c>
      <c r="I391">
        <v>0</v>
      </c>
      <c r="J391">
        <v>10000</v>
      </c>
      <c r="K391">
        <v>6</v>
      </c>
      <c r="L391">
        <v>210</v>
      </c>
    </row>
    <row r="392" spans="1:13" x14ac:dyDescent="0.2">
      <c r="A392" s="1" t="s">
        <v>46</v>
      </c>
      <c r="B392">
        <v>5</v>
      </c>
      <c r="C392" s="1" t="s">
        <v>1559</v>
      </c>
      <c r="D392" s="2">
        <v>45692</v>
      </c>
      <c r="E392" s="1" t="s">
        <v>1531</v>
      </c>
      <c r="F392" s="1" t="s">
        <v>49</v>
      </c>
      <c r="G392" s="1" t="s">
        <v>1560</v>
      </c>
      <c r="H392">
        <v>5</v>
      </c>
      <c r="I392">
        <v>0</v>
      </c>
      <c r="J392">
        <v>150</v>
      </c>
      <c r="K392">
        <v>3</v>
      </c>
      <c r="L392">
        <v>75</v>
      </c>
    </row>
    <row r="393" spans="1:13" x14ac:dyDescent="0.2">
      <c r="A393" s="1" t="s">
        <v>46</v>
      </c>
      <c r="B393">
        <v>5</v>
      </c>
      <c r="C393" s="1" t="s">
        <v>164</v>
      </c>
      <c r="D393" s="2">
        <v>45692</v>
      </c>
      <c r="E393" s="1" t="s">
        <v>1531</v>
      </c>
      <c r="F393" s="1" t="s">
        <v>49</v>
      </c>
      <c r="G393" s="1" t="s">
        <v>1278</v>
      </c>
      <c r="H393">
        <v>5</v>
      </c>
      <c r="I393">
        <v>0</v>
      </c>
      <c r="J393">
        <v>50</v>
      </c>
      <c r="K393">
        <v>2</v>
      </c>
      <c r="L393">
        <v>50</v>
      </c>
    </row>
    <row r="394" spans="1:13" x14ac:dyDescent="0.2">
      <c r="A394" s="1" t="s">
        <v>46</v>
      </c>
      <c r="B394">
        <v>5</v>
      </c>
      <c r="C394" s="1" t="s">
        <v>1561</v>
      </c>
      <c r="D394" s="2">
        <v>45692</v>
      </c>
      <c r="E394" s="1" t="s">
        <v>1149</v>
      </c>
      <c r="F394" s="1" t="s">
        <v>49</v>
      </c>
      <c r="G394" s="1" t="s">
        <v>1382</v>
      </c>
      <c r="H394">
        <v>5</v>
      </c>
      <c r="I394">
        <v>0</v>
      </c>
      <c r="J394">
        <v>100</v>
      </c>
      <c r="K394">
        <v>6</v>
      </c>
      <c r="L394">
        <v>150</v>
      </c>
    </row>
    <row r="395" spans="1:13" x14ac:dyDescent="0.2">
      <c r="A395" s="1" t="s">
        <v>46</v>
      </c>
      <c r="B395">
        <v>5</v>
      </c>
      <c r="C395" s="1" t="s">
        <v>1562</v>
      </c>
      <c r="D395" s="2">
        <v>45692</v>
      </c>
      <c r="E395" s="1" t="s">
        <v>576</v>
      </c>
      <c r="F395" s="1" t="s">
        <v>49</v>
      </c>
      <c r="G395" s="1" t="s">
        <v>1557</v>
      </c>
      <c r="H395">
        <v>5</v>
      </c>
      <c r="I395">
        <v>0</v>
      </c>
      <c r="J395" t="s">
        <v>51</v>
      </c>
      <c r="K395">
        <v>2</v>
      </c>
      <c r="L395">
        <v>50</v>
      </c>
    </row>
    <row r="396" spans="1:13" x14ac:dyDescent="0.2">
      <c r="A396" s="1" t="s">
        <v>46</v>
      </c>
      <c r="B396">
        <v>5</v>
      </c>
      <c r="C396" s="1" t="s">
        <v>1563</v>
      </c>
      <c r="D396" s="2">
        <v>45692</v>
      </c>
      <c r="E396" s="1" t="s">
        <v>684</v>
      </c>
      <c r="F396" s="1" t="s">
        <v>49</v>
      </c>
      <c r="G396" s="1" t="s">
        <v>1564</v>
      </c>
      <c r="H396">
        <v>5</v>
      </c>
      <c r="I396">
        <v>0</v>
      </c>
      <c r="J396">
        <v>100</v>
      </c>
      <c r="K396">
        <v>2</v>
      </c>
      <c r="L396">
        <v>50</v>
      </c>
    </row>
    <row r="397" spans="1:13" x14ac:dyDescent="0.2">
      <c r="A397" s="1" t="s">
        <v>46</v>
      </c>
      <c r="B397">
        <v>5</v>
      </c>
      <c r="C397" s="1" t="s">
        <v>1423</v>
      </c>
      <c r="D397" s="2">
        <v>45692</v>
      </c>
      <c r="E397" s="1" t="s">
        <v>576</v>
      </c>
      <c r="F397" s="1" t="s">
        <v>49</v>
      </c>
      <c r="G397" s="1" t="s">
        <v>1131</v>
      </c>
      <c r="H397">
        <v>5</v>
      </c>
      <c r="I397">
        <v>0</v>
      </c>
      <c r="J397" t="s">
        <v>51</v>
      </c>
      <c r="K397">
        <v>2</v>
      </c>
      <c r="L397">
        <v>50</v>
      </c>
    </row>
    <row r="398" spans="1:13" x14ac:dyDescent="0.2">
      <c r="A398" s="1" t="s">
        <v>46</v>
      </c>
      <c r="B398">
        <v>3</v>
      </c>
      <c r="C398" s="1" t="s">
        <v>1423</v>
      </c>
      <c r="D398" s="2">
        <v>45692</v>
      </c>
      <c r="E398" s="1" t="s">
        <v>576</v>
      </c>
      <c r="F398" s="1" t="s">
        <v>49</v>
      </c>
      <c r="G398" s="1" t="s">
        <v>1131</v>
      </c>
      <c r="H398">
        <v>5</v>
      </c>
      <c r="I398">
        <v>0</v>
      </c>
      <c r="J398" t="s">
        <v>51</v>
      </c>
      <c r="K398">
        <v>2</v>
      </c>
      <c r="L398">
        <v>50</v>
      </c>
    </row>
    <row r="399" spans="1:13" x14ac:dyDescent="0.2">
      <c r="A399" s="1" t="s">
        <v>46</v>
      </c>
      <c r="B399">
        <v>2</v>
      </c>
      <c r="C399" s="1" t="s">
        <v>1565</v>
      </c>
      <c r="D399" s="2">
        <v>45693</v>
      </c>
      <c r="E399" s="1" t="s">
        <v>1566</v>
      </c>
      <c r="F399" s="1" t="s">
        <v>49</v>
      </c>
      <c r="G399" s="1" t="s">
        <v>1410</v>
      </c>
      <c r="H399">
        <v>4.5</v>
      </c>
      <c r="I399">
        <v>0</v>
      </c>
      <c r="J399">
        <v>200</v>
      </c>
      <c r="K399">
        <v>3</v>
      </c>
      <c r="L399">
        <v>75</v>
      </c>
      <c r="M399">
        <v>8</v>
      </c>
    </row>
    <row r="400" spans="1:13" x14ac:dyDescent="0.2">
      <c r="A400" s="1" t="s">
        <v>46</v>
      </c>
      <c r="B400">
        <v>2</v>
      </c>
      <c r="C400" s="1" t="s">
        <v>1567</v>
      </c>
      <c r="D400" s="2">
        <v>45693</v>
      </c>
      <c r="E400" s="1" t="s">
        <v>1566</v>
      </c>
      <c r="F400" s="1" t="s">
        <v>49</v>
      </c>
      <c r="G400" s="1" t="s">
        <v>1379</v>
      </c>
      <c r="H400">
        <v>4.5</v>
      </c>
      <c r="I400">
        <v>0</v>
      </c>
      <c r="J400">
        <v>100</v>
      </c>
      <c r="K400">
        <v>4</v>
      </c>
      <c r="L400">
        <v>100</v>
      </c>
    </row>
    <row r="401" spans="1:13" x14ac:dyDescent="0.2">
      <c r="A401" s="1" t="s">
        <v>46</v>
      </c>
      <c r="B401">
        <v>2</v>
      </c>
      <c r="C401" s="1" t="s">
        <v>1460</v>
      </c>
      <c r="D401" s="2">
        <v>45693</v>
      </c>
      <c r="E401" s="1" t="s">
        <v>576</v>
      </c>
      <c r="F401" s="1" t="s">
        <v>49</v>
      </c>
      <c r="G401" s="1" t="s">
        <v>1082</v>
      </c>
      <c r="H401">
        <v>5</v>
      </c>
      <c r="I401">
        <v>0</v>
      </c>
      <c r="J401" t="s">
        <v>51</v>
      </c>
      <c r="K401">
        <v>9</v>
      </c>
      <c r="L401">
        <v>225</v>
      </c>
    </row>
    <row r="402" spans="1:13" x14ac:dyDescent="0.2">
      <c r="A402" s="1" t="s">
        <v>46</v>
      </c>
      <c r="B402">
        <v>1</v>
      </c>
      <c r="C402" s="1" t="s">
        <v>1435</v>
      </c>
      <c r="D402" s="2">
        <v>45693</v>
      </c>
      <c r="E402" s="1" t="s">
        <v>576</v>
      </c>
      <c r="F402" s="1" t="s">
        <v>49</v>
      </c>
      <c r="G402" s="1" t="s">
        <v>867</v>
      </c>
      <c r="H402">
        <v>5</v>
      </c>
      <c r="I402">
        <v>0</v>
      </c>
      <c r="J402" t="s">
        <v>51</v>
      </c>
      <c r="K402">
        <v>16</v>
      </c>
      <c r="L402">
        <v>400</v>
      </c>
    </row>
    <row r="403" spans="1:13" x14ac:dyDescent="0.2">
      <c r="A403" s="1" t="s">
        <v>46</v>
      </c>
      <c r="B403">
        <v>3</v>
      </c>
      <c r="C403" s="1" t="s">
        <v>1408</v>
      </c>
      <c r="D403" s="2">
        <v>45693</v>
      </c>
      <c r="E403" s="1" t="s">
        <v>576</v>
      </c>
      <c r="F403" s="1" t="s">
        <v>49</v>
      </c>
      <c r="G403" s="1" t="s">
        <v>1046</v>
      </c>
      <c r="H403">
        <v>5</v>
      </c>
      <c r="I403">
        <v>0</v>
      </c>
      <c r="J403" t="s">
        <v>51</v>
      </c>
      <c r="K403">
        <v>21</v>
      </c>
      <c r="L403">
        <v>525</v>
      </c>
    </row>
    <row r="404" spans="1:13" x14ac:dyDescent="0.2">
      <c r="A404" s="1" t="s">
        <v>46</v>
      </c>
      <c r="B404">
        <v>5</v>
      </c>
      <c r="C404" s="1" t="s">
        <v>1423</v>
      </c>
      <c r="D404" s="2">
        <v>45693</v>
      </c>
      <c r="E404" s="1" t="s">
        <v>576</v>
      </c>
      <c r="F404" s="1" t="s">
        <v>49</v>
      </c>
      <c r="G404" s="1" t="s">
        <v>1131</v>
      </c>
      <c r="H404">
        <v>5</v>
      </c>
      <c r="I404">
        <v>0</v>
      </c>
      <c r="J404" t="s">
        <v>51</v>
      </c>
      <c r="K404">
        <v>8</v>
      </c>
      <c r="L404">
        <v>200</v>
      </c>
    </row>
    <row r="405" spans="1:13" x14ac:dyDescent="0.2">
      <c r="A405" s="1" t="s">
        <v>46</v>
      </c>
      <c r="B405">
        <v>5</v>
      </c>
      <c r="C405" s="1" t="s">
        <v>1561</v>
      </c>
      <c r="D405" s="2">
        <v>45693</v>
      </c>
      <c r="E405" s="1" t="s">
        <v>1149</v>
      </c>
      <c r="F405" s="1" t="s">
        <v>49</v>
      </c>
      <c r="G405" s="1" t="s">
        <v>1382</v>
      </c>
      <c r="H405">
        <v>5</v>
      </c>
      <c r="I405">
        <v>0</v>
      </c>
      <c r="J405">
        <v>100</v>
      </c>
      <c r="K405">
        <v>2</v>
      </c>
      <c r="L405">
        <v>50</v>
      </c>
    </row>
    <row r="406" spans="1:13" x14ac:dyDescent="0.2">
      <c r="A406" s="1" t="s">
        <v>46</v>
      </c>
      <c r="B406">
        <v>2</v>
      </c>
      <c r="C406" s="1" t="s">
        <v>1565</v>
      </c>
      <c r="D406" s="2">
        <v>45694</v>
      </c>
      <c r="E406" s="1" t="s">
        <v>1566</v>
      </c>
      <c r="F406" s="1" t="s">
        <v>49</v>
      </c>
      <c r="G406" s="1" t="s">
        <v>1410</v>
      </c>
      <c r="H406">
        <v>4.5</v>
      </c>
      <c r="I406">
        <v>0</v>
      </c>
      <c r="J406">
        <v>200</v>
      </c>
      <c r="K406">
        <v>3</v>
      </c>
      <c r="L406">
        <v>75</v>
      </c>
      <c r="M406">
        <v>20</v>
      </c>
    </row>
    <row r="407" spans="1:13" x14ac:dyDescent="0.2">
      <c r="A407" s="1" t="s">
        <v>46</v>
      </c>
      <c r="B407">
        <v>2</v>
      </c>
      <c r="C407" s="1" t="s">
        <v>1568</v>
      </c>
      <c r="D407" s="2">
        <v>45694</v>
      </c>
      <c r="E407" s="1" t="s">
        <v>1566</v>
      </c>
      <c r="F407" s="1" t="s">
        <v>49</v>
      </c>
      <c r="G407" s="1" t="s">
        <v>867</v>
      </c>
      <c r="H407">
        <v>4.5</v>
      </c>
      <c r="I407">
        <v>0</v>
      </c>
      <c r="J407">
        <v>200</v>
      </c>
      <c r="K407">
        <v>13</v>
      </c>
      <c r="L407">
        <v>325</v>
      </c>
    </row>
    <row r="408" spans="1:13" x14ac:dyDescent="0.2">
      <c r="A408" s="1" t="s">
        <v>46</v>
      </c>
      <c r="B408">
        <v>1</v>
      </c>
      <c r="C408" s="1" t="s">
        <v>1409</v>
      </c>
      <c r="D408" s="2">
        <v>45694</v>
      </c>
      <c r="E408" s="1" t="s">
        <v>576</v>
      </c>
      <c r="F408" s="1" t="s">
        <v>49</v>
      </c>
      <c r="G408" s="1" t="s">
        <v>1410</v>
      </c>
      <c r="H408">
        <v>5</v>
      </c>
      <c r="I408">
        <v>0</v>
      </c>
      <c r="J408" t="s">
        <v>51</v>
      </c>
      <c r="K408">
        <v>16</v>
      </c>
      <c r="L408">
        <v>400</v>
      </c>
    </row>
    <row r="409" spans="1:13" x14ac:dyDescent="0.2">
      <c r="A409" s="1" t="s">
        <v>46</v>
      </c>
      <c r="B409">
        <v>4</v>
      </c>
      <c r="C409" s="1" t="s">
        <v>1408</v>
      </c>
      <c r="D409" s="2">
        <v>45694</v>
      </c>
      <c r="E409" s="1" t="s">
        <v>576</v>
      </c>
      <c r="F409" s="1" t="s">
        <v>49</v>
      </c>
      <c r="G409" s="1" t="s">
        <v>1046</v>
      </c>
      <c r="H409">
        <v>5</v>
      </c>
      <c r="I409">
        <v>0</v>
      </c>
      <c r="J409" t="s">
        <v>51</v>
      </c>
      <c r="K409">
        <v>1</v>
      </c>
      <c r="L409">
        <v>25</v>
      </c>
    </row>
    <row r="410" spans="1:13" x14ac:dyDescent="0.2">
      <c r="A410" s="1" t="s">
        <v>46</v>
      </c>
      <c r="B410">
        <v>4</v>
      </c>
      <c r="C410" s="1" t="s">
        <v>1569</v>
      </c>
      <c r="D410" s="2">
        <v>45694</v>
      </c>
      <c r="E410" s="1" t="s">
        <v>1566</v>
      </c>
      <c r="F410" s="1" t="s">
        <v>49</v>
      </c>
      <c r="G410" s="1" t="s">
        <v>1494</v>
      </c>
      <c r="H410">
        <v>4.5</v>
      </c>
      <c r="I410">
        <v>0</v>
      </c>
      <c r="J410">
        <v>200</v>
      </c>
      <c r="K410">
        <v>10</v>
      </c>
      <c r="L410">
        <v>250</v>
      </c>
    </row>
    <row r="411" spans="1:13" x14ac:dyDescent="0.2">
      <c r="A411" s="1" t="s">
        <v>46</v>
      </c>
      <c r="B411">
        <v>4</v>
      </c>
      <c r="C411" s="1" t="s">
        <v>1419</v>
      </c>
      <c r="D411" s="2">
        <v>45694</v>
      </c>
      <c r="E411" s="1" t="s">
        <v>576</v>
      </c>
      <c r="F411" s="1" t="s">
        <v>49</v>
      </c>
      <c r="G411" s="1" t="s">
        <v>864</v>
      </c>
      <c r="H411">
        <v>5</v>
      </c>
      <c r="I411">
        <v>0</v>
      </c>
      <c r="J411" t="s">
        <v>51</v>
      </c>
      <c r="K411">
        <v>2</v>
      </c>
      <c r="L411">
        <v>50</v>
      </c>
    </row>
    <row r="412" spans="1:13" x14ac:dyDescent="0.2">
      <c r="A412" s="1" t="s">
        <v>46</v>
      </c>
      <c r="B412">
        <v>5</v>
      </c>
      <c r="C412" s="1" t="s">
        <v>1570</v>
      </c>
      <c r="D412" s="2">
        <v>45694</v>
      </c>
      <c r="E412" s="1" t="s">
        <v>51</v>
      </c>
      <c r="F412" s="1" t="s">
        <v>51</v>
      </c>
      <c r="G412" s="1" t="s">
        <v>51</v>
      </c>
      <c r="H412" t="s">
        <v>51</v>
      </c>
      <c r="I412" t="s">
        <v>51</v>
      </c>
      <c r="J412" t="s">
        <v>51</v>
      </c>
      <c r="K412">
        <v>14</v>
      </c>
      <c r="L412">
        <v>350</v>
      </c>
    </row>
    <row r="413" spans="1:13" x14ac:dyDescent="0.2">
      <c r="A413" s="1" t="s">
        <v>46</v>
      </c>
      <c r="B413">
        <v>6</v>
      </c>
      <c r="C413" s="1" t="s">
        <v>1571</v>
      </c>
      <c r="D413" s="2">
        <v>45694</v>
      </c>
      <c r="E413" s="1" t="s">
        <v>1531</v>
      </c>
      <c r="F413" s="1" t="s">
        <v>49</v>
      </c>
      <c r="G413" s="1" t="s">
        <v>1572</v>
      </c>
      <c r="H413">
        <v>5</v>
      </c>
      <c r="I413">
        <v>0</v>
      </c>
      <c r="J413">
        <v>50</v>
      </c>
      <c r="K413">
        <v>2</v>
      </c>
      <c r="L413">
        <v>50</v>
      </c>
    </row>
    <row r="414" spans="1:13" x14ac:dyDescent="0.2">
      <c r="A414" s="1" t="s">
        <v>46</v>
      </c>
      <c r="B414">
        <v>6</v>
      </c>
      <c r="C414" s="1" t="s">
        <v>1573</v>
      </c>
      <c r="D414" s="2">
        <v>45694</v>
      </c>
      <c r="E414" s="1" t="s">
        <v>1531</v>
      </c>
      <c r="F414" s="1" t="s">
        <v>49</v>
      </c>
      <c r="G414" s="1" t="s">
        <v>1490</v>
      </c>
      <c r="H414">
        <v>5</v>
      </c>
      <c r="I414">
        <v>0</v>
      </c>
      <c r="J414">
        <v>50</v>
      </c>
      <c r="K414">
        <v>2</v>
      </c>
      <c r="L414">
        <v>50</v>
      </c>
    </row>
    <row r="415" spans="1:13" x14ac:dyDescent="0.2">
      <c r="A415" s="1" t="s">
        <v>46</v>
      </c>
      <c r="B415">
        <v>6</v>
      </c>
      <c r="C415" s="1" t="s">
        <v>1574</v>
      </c>
      <c r="D415" s="2">
        <v>45694</v>
      </c>
      <c r="E415" s="1" t="s">
        <v>1531</v>
      </c>
      <c r="F415" s="1" t="s">
        <v>49</v>
      </c>
      <c r="G415" s="1" t="s">
        <v>1442</v>
      </c>
      <c r="H415">
        <v>5</v>
      </c>
      <c r="I415">
        <v>0</v>
      </c>
      <c r="J415">
        <v>100</v>
      </c>
      <c r="K415">
        <v>4</v>
      </c>
      <c r="L415">
        <v>100</v>
      </c>
    </row>
    <row r="416" spans="1:13" x14ac:dyDescent="0.2">
      <c r="A416" s="1" t="s">
        <v>46</v>
      </c>
      <c r="B416">
        <v>6</v>
      </c>
      <c r="C416" s="1" t="s">
        <v>1575</v>
      </c>
      <c r="D416" s="2">
        <v>45694</v>
      </c>
      <c r="E416" s="1" t="s">
        <v>1531</v>
      </c>
      <c r="F416" s="1" t="s">
        <v>49</v>
      </c>
      <c r="G416" s="1" t="s">
        <v>1503</v>
      </c>
      <c r="H416">
        <v>5</v>
      </c>
      <c r="I416">
        <v>0</v>
      </c>
      <c r="J416">
        <v>50</v>
      </c>
      <c r="K416">
        <v>1</v>
      </c>
      <c r="L416">
        <v>25</v>
      </c>
    </row>
    <row r="417" spans="1:13" x14ac:dyDescent="0.2">
      <c r="A417" s="1" t="s">
        <v>46</v>
      </c>
      <c r="B417">
        <v>1</v>
      </c>
      <c r="C417" s="1" t="s">
        <v>1576</v>
      </c>
      <c r="D417" s="2">
        <v>45695</v>
      </c>
      <c r="E417" s="1" t="s">
        <v>576</v>
      </c>
      <c r="F417" s="1" t="s">
        <v>49</v>
      </c>
      <c r="G417" s="1" t="s">
        <v>1577</v>
      </c>
      <c r="H417">
        <v>5</v>
      </c>
      <c r="I417">
        <v>0</v>
      </c>
      <c r="J417" t="s">
        <v>51</v>
      </c>
      <c r="K417">
        <v>5</v>
      </c>
      <c r="L417">
        <v>125</v>
      </c>
      <c r="M417">
        <v>20</v>
      </c>
    </row>
    <row r="418" spans="1:13" x14ac:dyDescent="0.2">
      <c r="A418" s="1" t="s">
        <v>46</v>
      </c>
      <c r="B418">
        <v>1</v>
      </c>
      <c r="C418" s="1" t="s">
        <v>1409</v>
      </c>
      <c r="D418" s="2">
        <v>45695</v>
      </c>
      <c r="E418" s="1" t="s">
        <v>576</v>
      </c>
      <c r="F418" s="1" t="s">
        <v>49</v>
      </c>
      <c r="G418" s="1" t="s">
        <v>1410</v>
      </c>
      <c r="H418">
        <v>5</v>
      </c>
      <c r="I418">
        <v>0</v>
      </c>
      <c r="J418" t="s">
        <v>51</v>
      </c>
      <c r="K418">
        <v>7</v>
      </c>
      <c r="L418">
        <v>175</v>
      </c>
    </row>
    <row r="419" spans="1:13" x14ac:dyDescent="0.2">
      <c r="A419" s="1" t="s">
        <v>46</v>
      </c>
      <c r="B419">
        <v>2</v>
      </c>
      <c r="C419" s="1" t="s">
        <v>1578</v>
      </c>
      <c r="D419" s="2">
        <v>45695</v>
      </c>
      <c r="E419" s="1" t="s">
        <v>576</v>
      </c>
      <c r="F419" s="1" t="s">
        <v>49</v>
      </c>
      <c r="G419" s="1" t="s">
        <v>894</v>
      </c>
      <c r="H419">
        <v>5</v>
      </c>
      <c r="I419">
        <v>0</v>
      </c>
      <c r="J419" t="s">
        <v>51</v>
      </c>
      <c r="K419">
        <v>8</v>
      </c>
      <c r="L419">
        <v>200</v>
      </c>
    </row>
    <row r="420" spans="1:13" x14ac:dyDescent="0.2">
      <c r="A420" s="1" t="s">
        <v>46</v>
      </c>
      <c r="B420">
        <v>2</v>
      </c>
      <c r="C420" s="1" t="s">
        <v>1578</v>
      </c>
      <c r="D420" s="2">
        <v>45695</v>
      </c>
      <c r="E420" s="1" t="s">
        <v>576</v>
      </c>
      <c r="F420" s="1" t="s">
        <v>49</v>
      </c>
      <c r="G420" s="1" t="s">
        <v>894</v>
      </c>
      <c r="H420">
        <v>5</v>
      </c>
      <c r="I420">
        <v>0</v>
      </c>
      <c r="J420" t="s">
        <v>51</v>
      </c>
      <c r="K420">
        <v>7</v>
      </c>
      <c r="L420">
        <v>175</v>
      </c>
    </row>
    <row r="421" spans="1:13" x14ac:dyDescent="0.2">
      <c r="A421" s="1" t="s">
        <v>46</v>
      </c>
      <c r="B421">
        <v>2</v>
      </c>
      <c r="C421" s="1" t="s">
        <v>1435</v>
      </c>
      <c r="D421" s="2">
        <v>45695</v>
      </c>
      <c r="E421" s="1" t="s">
        <v>576</v>
      </c>
      <c r="F421" s="1" t="s">
        <v>49</v>
      </c>
      <c r="G421" s="1" t="s">
        <v>867</v>
      </c>
      <c r="H421">
        <v>5</v>
      </c>
      <c r="I421">
        <v>0</v>
      </c>
      <c r="J421" t="s">
        <v>51</v>
      </c>
      <c r="K421">
        <v>3</v>
      </c>
      <c r="L421">
        <v>75</v>
      </c>
    </row>
    <row r="422" spans="1:13" x14ac:dyDescent="0.2">
      <c r="A422" s="1" t="s">
        <v>46</v>
      </c>
      <c r="B422">
        <v>2</v>
      </c>
      <c r="C422" s="1" t="s">
        <v>1565</v>
      </c>
      <c r="D422" s="2">
        <v>45695</v>
      </c>
      <c r="E422" s="1" t="s">
        <v>1566</v>
      </c>
      <c r="F422" s="1" t="s">
        <v>49</v>
      </c>
      <c r="G422" s="1" t="s">
        <v>1410</v>
      </c>
      <c r="H422">
        <v>4.5</v>
      </c>
      <c r="I422">
        <v>0</v>
      </c>
      <c r="J422">
        <v>200</v>
      </c>
      <c r="K422">
        <v>4</v>
      </c>
      <c r="L422">
        <v>100</v>
      </c>
    </row>
    <row r="423" spans="1:13" x14ac:dyDescent="0.2">
      <c r="A423" s="1" t="s">
        <v>46</v>
      </c>
      <c r="B423">
        <v>2</v>
      </c>
      <c r="C423" s="1" t="s">
        <v>1375</v>
      </c>
      <c r="D423" s="2">
        <v>45695</v>
      </c>
      <c r="E423" s="1" t="s">
        <v>641</v>
      </c>
      <c r="F423" s="1" t="s">
        <v>49</v>
      </c>
      <c r="G423" s="1" t="s">
        <v>1376</v>
      </c>
      <c r="H423">
        <v>0</v>
      </c>
      <c r="I423">
        <v>0</v>
      </c>
      <c r="J423">
        <v>10000</v>
      </c>
      <c r="K423">
        <v>10</v>
      </c>
      <c r="L423">
        <v>350</v>
      </c>
    </row>
    <row r="424" spans="1:13" x14ac:dyDescent="0.2">
      <c r="A424" s="1" t="s">
        <v>46</v>
      </c>
      <c r="B424">
        <v>5</v>
      </c>
      <c r="C424" s="1" t="s">
        <v>1502</v>
      </c>
      <c r="D424" s="2">
        <v>45695</v>
      </c>
      <c r="E424" s="1" t="s">
        <v>576</v>
      </c>
      <c r="F424" s="1" t="s">
        <v>49</v>
      </c>
      <c r="G424" s="1" t="s">
        <v>1503</v>
      </c>
      <c r="H424">
        <v>5</v>
      </c>
      <c r="I424">
        <v>0</v>
      </c>
      <c r="J424" t="s">
        <v>51</v>
      </c>
      <c r="K424">
        <v>1</v>
      </c>
      <c r="L424">
        <v>25</v>
      </c>
    </row>
    <row r="425" spans="1:13" x14ac:dyDescent="0.2">
      <c r="A425" s="1" t="s">
        <v>46</v>
      </c>
      <c r="B425">
        <v>5</v>
      </c>
      <c r="C425" s="1" t="s">
        <v>1470</v>
      </c>
      <c r="D425" s="2">
        <v>45695</v>
      </c>
      <c r="E425" s="1" t="s">
        <v>576</v>
      </c>
      <c r="F425" s="1" t="s">
        <v>49</v>
      </c>
      <c r="G425" s="1" t="s">
        <v>998</v>
      </c>
      <c r="H425">
        <v>5</v>
      </c>
      <c r="I425">
        <v>0</v>
      </c>
      <c r="J425" t="s">
        <v>51</v>
      </c>
      <c r="K425">
        <v>11</v>
      </c>
      <c r="L425">
        <v>275</v>
      </c>
    </row>
    <row r="426" spans="1:13" x14ac:dyDescent="0.2">
      <c r="A426" s="1" t="s">
        <v>46</v>
      </c>
      <c r="B426">
        <v>6</v>
      </c>
      <c r="C426" s="1" t="s">
        <v>1579</v>
      </c>
      <c r="D426" s="2">
        <v>45695</v>
      </c>
      <c r="E426" s="1" t="s">
        <v>576</v>
      </c>
      <c r="F426" s="1" t="s">
        <v>49</v>
      </c>
      <c r="G426" s="1" t="s">
        <v>1580</v>
      </c>
      <c r="H426" t="s">
        <v>76</v>
      </c>
      <c r="I426">
        <v>0</v>
      </c>
      <c r="J426" t="s">
        <v>51</v>
      </c>
      <c r="K426">
        <v>2</v>
      </c>
      <c r="L426">
        <v>50</v>
      </c>
    </row>
    <row r="427" spans="1:13" x14ac:dyDescent="0.2">
      <c r="A427" s="1" t="s">
        <v>46</v>
      </c>
      <c r="B427">
        <v>6</v>
      </c>
      <c r="C427" s="1" t="s">
        <v>1581</v>
      </c>
      <c r="D427" s="2">
        <v>45695</v>
      </c>
      <c r="E427" s="1" t="s">
        <v>1531</v>
      </c>
      <c r="F427" s="1" t="s">
        <v>49</v>
      </c>
      <c r="G427" s="1" t="s">
        <v>1582</v>
      </c>
      <c r="H427">
        <v>5</v>
      </c>
      <c r="I427">
        <v>0</v>
      </c>
      <c r="J427">
        <v>50</v>
      </c>
      <c r="K427">
        <v>2</v>
      </c>
      <c r="L427">
        <v>50</v>
      </c>
    </row>
    <row r="428" spans="1:13" x14ac:dyDescent="0.2">
      <c r="A428" s="1" t="s">
        <v>46</v>
      </c>
      <c r="B428">
        <v>6</v>
      </c>
      <c r="C428" s="1" t="s">
        <v>171</v>
      </c>
      <c r="D428" s="2">
        <v>45695</v>
      </c>
      <c r="E428" s="1" t="s">
        <v>1531</v>
      </c>
      <c r="F428" s="1" t="s">
        <v>49</v>
      </c>
      <c r="G428" s="1" t="s">
        <v>1491</v>
      </c>
      <c r="H428">
        <v>5</v>
      </c>
      <c r="I428">
        <v>0</v>
      </c>
      <c r="J428">
        <v>100</v>
      </c>
      <c r="K428">
        <v>2</v>
      </c>
      <c r="L428">
        <v>50</v>
      </c>
    </row>
    <row r="429" spans="1:13" x14ac:dyDescent="0.2">
      <c r="A429" s="1" t="s">
        <v>46</v>
      </c>
      <c r="B429">
        <v>3</v>
      </c>
      <c r="C429" s="1" t="s">
        <v>1375</v>
      </c>
      <c r="D429" s="2">
        <v>45696</v>
      </c>
      <c r="E429" s="1" t="s">
        <v>641</v>
      </c>
      <c r="F429" s="1" t="s">
        <v>49</v>
      </c>
      <c r="G429" s="1" t="s">
        <v>1376</v>
      </c>
      <c r="H429">
        <v>0</v>
      </c>
      <c r="I429">
        <v>0</v>
      </c>
      <c r="J429">
        <v>10000</v>
      </c>
      <c r="K429">
        <v>11</v>
      </c>
      <c r="L429">
        <v>385</v>
      </c>
      <c r="M429">
        <v>15</v>
      </c>
    </row>
    <row r="430" spans="1:13" x14ac:dyDescent="0.2">
      <c r="A430" s="1" t="s">
        <v>46</v>
      </c>
      <c r="B430">
        <v>4</v>
      </c>
      <c r="C430" s="1" t="s">
        <v>1583</v>
      </c>
      <c r="D430" s="2">
        <v>45696</v>
      </c>
      <c r="E430" s="1" t="s">
        <v>582</v>
      </c>
      <c r="F430" s="1" t="s">
        <v>49</v>
      </c>
      <c r="G430" s="1" t="s">
        <v>1584</v>
      </c>
      <c r="H430">
        <v>8</v>
      </c>
      <c r="I430">
        <v>0</v>
      </c>
      <c r="J430">
        <v>200</v>
      </c>
      <c r="K430">
        <v>8</v>
      </c>
      <c r="L430">
        <v>207.7</v>
      </c>
    </row>
    <row r="431" spans="1:13" x14ac:dyDescent="0.2">
      <c r="A431" s="1" t="s">
        <v>46</v>
      </c>
      <c r="B431">
        <v>4</v>
      </c>
      <c r="C431" s="1" t="s">
        <v>1464</v>
      </c>
      <c r="D431" s="2">
        <v>45696</v>
      </c>
      <c r="E431" s="1" t="s">
        <v>576</v>
      </c>
      <c r="F431" s="1" t="s">
        <v>49</v>
      </c>
      <c r="G431" s="1" t="s">
        <v>1465</v>
      </c>
      <c r="H431">
        <v>5</v>
      </c>
      <c r="I431">
        <v>0</v>
      </c>
      <c r="J431" t="s">
        <v>51</v>
      </c>
      <c r="K431">
        <v>3</v>
      </c>
      <c r="L431">
        <v>75</v>
      </c>
    </row>
    <row r="432" spans="1:13" x14ac:dyDescent="0.2">
      <c r="A432" s="1" t="s">
        <v>46</v>
      </c>
      <c r="B432">
        <v>2</v>
      </c>
      <c r="C432" s="1" t="s">
        <v>1585</v>
      </c>
      <c r="D432" s="2">
        <v>45696</v>
      </c>
      <c r="E432" s="1" t="s">
        <v>585</v>
      </c>
      <c r="F432" s="1" t="s">
        <v>49</v>
      </c>
      <c r="G432" s="1" t="s">
        <v>1046</v>
      </c>
      <c r="H432">
        <v>4.5</v>
      </c>
      <c r="I432">
        <v>0</v>
      </c>
      <c r="J432">
        <v>100</v>
      </c>
      <c r="K432">
        <v>4</v>
      </c>
      <c r="L432">
        <v>100</v>
      </c>
    </row>
    <row r="433" spans="1:13" x14ac:dyDescent="0.2">
      <c r="A433" s="1" t="s">
        <v>46</v>
      </c>
      <c r="B433">
        <v>2</v>
      </c>
      <c r="C433" s="1" t="s">
        <v>1586</v>
      </c>
      <c r="D433" s="2">
        <v>45696</v>
      </c>
      <c r="E433" s="1" t="s">
        <v>585</v>
      </c>
      <c r="F433" s="1" t="s">
        <v>49</v>
      </c>
      <c r="G433" s="1" t="s">
        <v>936</v>
      </c>
      <c r="H433">
        <v>4.5</v>
      </c>
      <c r="I433">
        <v>0</v>
      </c>
      <c r="J433">
        <v>350</v>
      </c>
      <c r="K433">
        <v>5</v>
      </c>
      <c r="L433">
        <v>125</v>
      </c>
    </row>
    <row r="434" spans="1:13" x14ac:dyDescent="0.2">
      <c r="A434" s="1" t="s">
        <v>46</v>
      </c>
      <c r="B434">
        <v>2</v>
      </c>
      <c r="C434" s="1" t="s">
        <v>1587</v>
      </c>
      <c r="D434" s="2">
        <v>45696</v>
      </c>
      <c r="E434" s="1" t="s">
        <v>585</v>
      </c>
      <c r="F434" s="1" t="s">
        <v>49</v>
      </c>
      <c r="G434" s="1" t="s">
        <v>1398</v>
      </c>
      <c r="H434">
        <v>4.5</v>
      </c>
      <c r="I434">
        <v>0</v>
      </c>
      <c r="J434">
        <v>100</v>
      </c>
      <c r="K434">
        <v>4</v>
      </c>
      <c r="L434">
        <v>100</v>
      </c>
    </row>
    <row r="435" spans="1:13" x14ac:dyDescent="0.2">
      <c r="A435" s="1" t="s">
        <v>46</v>
      </c>
      <c r="B435">
        <v>6</v>
      </c>
      <c r="C435" s="1" t="s">
        <v>1470</v>
      </c>
      <c r="D435" s="2">
        <v>45696</v>
      </c>
      <c r="E435" s="1" t="s">
        <v>576</v>
      </c>
      <c r="F435" s="1" t="s">
        <v>49</v>
      </c>
      <c r="G435" s="1" t="s">
        <v>998</v>
      </c>
      <c r="H435">
        <v>5</v>
      </c>
      <c r="I435">
        <v>0</v>
      </c>
      <c r="J435" t="s">
        <v>51</v>
      </c>
      <c r="K435">
        <v>4</v>
      </c>
      <c r="L435">
        <v>100</v>
      </c>
    </row>
    <row r="436" spans="1:13" x14ac:dyDescent="0.2">
      <c r="A436" s="1" t="s">
        <v>46</v>
      </c>
      <c r="B436">
        <v>6</v>
      </c>
      <c r="C436" s="1" t="s">
        <v>1513</v>
      </c>
      <c r="D436" s="2">
        <v>45696</v>
      </c>
      <c r="E436" s="1" t="s">
        <v>576</v>
      </c>
      <c r="F436" s="1" t="s">
        <v>49</v>
      </c>
      <c r="G436" s="1" t="s">
        <v>1191</v>
      </c>
      <c r="H436">
        <v>5</v>
      </c>
      <c r="I436">
        <v>0</v>
      </c>
      <c r="J436" t="s">
        <v>51</v>
      </c>
      <c r="K436">
        <v>7</v>
      </c>
      <c r="L436">
        <v>175</v>
      </c>
    </row>
    <row r="437" spans="1:13" x14ac:dyDescent="0.2">
      <c r="A437" s="1" t="s">
        <v>46</v>
      </c>
      <c r="B437">
        <v>7</v>
      </c>
      <c r="C437" s="1" t="s">
        <v>1588</v>
      </c>
      <c r="D437" s="2">
        <v>45696</v>
      </c>
      <c r="E437" s="1" t="s">
        <v>1531</v>
      </c>
      <c r="F437" s="1" t="s">
        <v>49</v>
      </c>
      <c r="G437" s="1" t="s">
        <v>1589</v>
      </c>
      <c r="H437">
        <v>5</v>
      </c>
      <c r="I437">
        <v>0</v>
      </c>
      <c r="J437">
        <v>100</v>
      </c>
      <c r="K437">
        <v>2</v>
      </c>
      <c r="L437">
        <v>50</v>
      </c>
    </row>
    <row r="438" spans="1:13" x14ac:dyDescent="0.2">
      <c r="A438" s="1" t="s">
        <v>46</v>
      </c>
      <c r="B438">
        <v>7</v>
      </c>
      <c r="C438" s="1" t="s">
        <v>1562</v>
      </c>
      <c r="D438" s="2">
        <v>45696</v>
      </c>
      <c r="E438" s="1" t="s">
        <v>576</v>
      </c>
      <c r="F438" s="1" t="s">
        <v>49</v>
      </c>
      <c r="G438" s="1" t="s">
        <v>1557</v>
      </c>
      <c r="H438">
        <v>5</v>
      </c>
      <c r="I438">
        <v>0</v>
      </c>
      <c r="J438" t="s">
        <v>51</v>
      </c>
      <c r="K438">
        <v>2</v>
      </c>
      <c r="L438">
        <v>50</v>
      </c>
    </row>
    <row r="439" spans="1:13" x14ac:dyDescent="0.2">
      <c r="A439" s="1" t="s">
        <v>46</v>
      </c>
      <c r="B439">
        <v>2</v>
      </c>
      <c r="C439" s="1" t="s">
        <v>174</v>
      </c>
      <c r="D439" s="2">
        <v>45697</v>
      </c>
      <c r="E439" s="1" t="s">
        <v>951</v>
      </c>
      <c r="F439" s="1" t="s">
        <v>49</v>
      </c>
      <c r="G439" s="1" t="s">
        <v>902</v>
      </c>
      <c r="H439">
        <v>14</v>
      </c>
      <c r="I439">
        <v>0</v>
      </c>
      <c r="J439">
        <v>100</v>
      </c>
      <c r="K439">
        <v>3</v>
      </c>
      <c r="L439">
        <v>75</v>
      </c>
      <c r="M439">
        <v>15</v>
      </c>
    </row>
    <row r="440" spans="1:13" x14ac:dyDescent="0.2">
      <c r="A440" s="1" t="s">
        <v>46</v>
      </c>
      <c r="B440">
        <v>2</v>
      </c>
      <c r="C440" s="1" t="s">
        <v>175</v>
      </c>
      <c r="D440" s="2">
        <v>45697</v>
      </c>
      <c r="E440" s="1" t="s">
        <v>951</v>
      </c>
      <c r="F440" s="1" t="s">
        <v>49</v>
      </c>
      <c r="G440" s="1" t="s">
        <v>875</v>
      </c>
      <c r="H440">
        <v>14</v>
      </c>
      <c r="I440">
        <v>0</v>
      </c>
      <c r="J440">
        <v>100</v>
      </c>
      <c r="K440">
        <v>3</v>
      </c>
      <c r="L440">
        <v>75</v>
      </c>
    </row>
    <row r="441" spans="1:13" x14ac:dyDescent="0.2">
      <c r="A441" s="1" t="s">
        <v>46</v>
      </c>
      <c r="B441">
        <v>2</v>
      </c>
      <c r="C441" s="1" t="s">
        <v>1495</v>
      </c>
      <c r="D441" s="2">
        <v>45697</v>
      </c>
      <c r="E441" s="1" t="s">
        <v>576</v>
      </c>
      <c r="F441" s="1" t="s">
        <v>49</v>
      </c>
      <c r="G441" s="1" t="s">
        <v>1496</v>
      </c>
      <c r="H441">
        <v>5</v>
      </c>
      <c r="I441">
        <v>0</v>
      </c>
      <c r="J441" t="s">
        <v>51</v>
      </c>
      <c r="K441">
        <v>12</v>
      </c>
      <c r="L441">
        <v>300</v>
      </c>
    </row>
    <row r="442" spans="1:13" x14ac:dyDescent="0.2">
      <c r="A442" s="1" t="s">
        <v>46</v>
      </c>
      <c r="B442">
        <v>3</v>
      </c>
      <c r="C442" s="1" t="s">
        <v>1375</v>
      </c>
      <c r="D442" s="2">
        <v>45697</v>
      </c>
      <c r="E442" s="1" t="s">
        <v>641</v>
      </c>
      <c r="F442" s="1" t="s">
        <v>49</v>
      </c>
      <c r="G442" s="1" t="s">
        <v>1376</v>
      </c>
      <c r="H442">
        <v>0</v>
      </c>
      <c r="I442">
        <v>0</v>
      </c>
      <c r="J442">
        <v>10000</v>
      </c>
      <c r="K442">
        <v>10</v>
      </c>
      <c r="L442">
        <v>350</v>
      </c>
    </row>
    <row r="443" spans="1:13" x14ac:dyDescent="0.2">
      <c r="A443" s="1" t="s">
        <v>46</v>
      </c>
      <c r="B443">
        <v>4</v>
      </c>
      <c r="C443" s="1" t="s">
        <v>1495</v>
      </c>
      <c r="D443" s="2">
        <v>45698</v>
      </c>
      <c r="E443" s="1" t="s">
        <v>576</v>
      </c>
      <c r="F443" s="1" t="s">
        <v>49</v>
      </c>
      <c r="G443" s="1" t="s">
        <v>1496</v>
      </c>
      <c r="H443">
        <v>5</v>
      </c>
      <c r="I443">
        <v>0</v>
      </c>
      <c r="J443" t="s">
        <v>51</v>
      </c>
      <c r="K443">
        <v>11</v>
      </c>
      <c r="L443">
        <v>275</v>
      </c>
      <c r="M443">
        <v>12</v>
      </c>
    </row>
    <row r="444" spans="1:13" x14ac:dyDescent="0.2">
      <c r="A444" s="1" t="s">
        <v>46</v>
      </c>
      <c r="B444">
        <v>4</v>
      </c>
      <c r="C444" s="1" t="s">
        <v>1443</v>
      </c>
      <c r="D444" s="2">
        <v>45698</v>
      </c>
      <c r="E444" s="1" t="s">
        <v>641</v>
      </c>
      <c r="F444" s="1" t="s">
        <v>49</v>
      </c>
      <c r="G444" s="1" t="s">
        <v>1444</v>
      </c>
      <c r="H444">
        <v>5</v>
      </c>
      <c r="I444">
        <v>0</v>
      </c>
      <c r="J444">
        <v>4000</v>
      </c>
      <c r="K444">
        <v>2</v>
      </c>
      <c r="L444">
        <v>66.5</v>
      </c>
    </row>
    <row r="445" spans="1:13" x14ac:dyDescent="0.2">
      <c r="A445" s="1" t="s">
        <v>46</v>
      </c>
      <c r="B445">
        <v>2</v>
      </c>
      <c r="C445" s="1" t="s">
        <v>1495</v>
      </c>
      <c r="D445" s="2">
        <v>45698</v>
      </c>
      <c r="E445" s="1" t="s">
        <v>576</v>
      </c>
      <c r="F445" s="1" t="s">
        <v>49</v>
      </c>
      <c r="G445" s="1" t="s">
        <v>1496</v>
      </c>
      <c r="H445">
        <v>5</v>
      </c>
      <c r="I445">
        <v>0</v>
      </c>
      <c r="J445" t="s">
        <v>51</v>
      </c>
      <c r="K445">
        <v>1</v>
      </c>
      <c r="L445">
        <v>25</v>
      </c>
    </row>
    <row r="446" spans="1:13" x14ac:dyDescent="0.2">
      <c r="A446" s="1" t="s">
        <v>46</v>
      </c>
      <c r="B446">
        <v>2</v>
      </c>
      <c r="C446" s="1" t="s">
        <v>1416</v>
      </c>
      <c r="D446" s="2">
        <v>45698</v>
      </c>
      <c r="E446" s="1" t="s">
        <v>576</v>
      </c>
      <c r="F446" s="1" t="s">
        <v>49</v>
      </c>
      <c r="G446" s="1" t="s">
        <v>1075</v>
      </c>
      <c r="H446">
        <v>5</v>
      </c>
      <c r="I446">
        <v>0</v>
      </c>
      <c r="J446" t="s">
        <v>51</v>
      </c>
      <c r="K446">
        <v>20</v>
      </c>
      <c r="L446">
        <v>500</v>
      </c>
    </row>
    <row r="447" spans="1:13" x14ac:dyDescent="0.2">
      <c r="A447" s="1" t="s">
        <v>46</v>
      </c>
      <c r="B447">
        <v>6</v>
      </c>
      <c r="C447" s="1" t="s">
        <v>1513</v>
      </c>
      <c r="D447" s="2">
        <v>45698</v>
      </c>
      <c r="E447" s="1" t="s">
        <v>576</v>
      </c>
      <c r="F447" s="1" t="s">
        <v>49</v>
      </c>
      <c r="G447" s="1" t="s">
        <v>1191</v>
      </c>
      <c r="H447">
        <v>5</v>
      </c>
      <c r="I447">
        <v>0</v>
      </c>
      <c r="J447" t="s">
        <v>51</v>
      </c>
      <c r="K447">
        <v>2</v>
      </c>
      <c r="L447">
        <v>50</v>
      </c>
    </row>
    <row r="448" spans="1:13" x14ac:dyDescent="0.2">
      <c r="A448" s="1" t="s">
        <v>46</v>
      </c>
      <c r="B448">
        <v>6</v>
      </c>
      <c r="C448" s="1" t="s">
        <v>1473</v>
      </c>
      <c r="D448" s="2">
        <v>45698</v>
      </c>
      <c r="E448" s="1" t="s">
        <v>576</v>
      </c>
      <c r="F448" s="1" t="s">
        <v>49</v>
      </c>
      <c r="G448" s="1" t="s">
        <v>872</v>
      </c>
      <c r="H448">
        <v>5</v>
      </c>
      <c r="I448">
        <v>0</v>
      </c>
      <c r="J448" t="s">
        <v>51</v>
      </c>
      <c r="K448">
        <v>1</v>
      </c>
      <c r="L448">
        <v>25</v>
      </c>
    </row>
    <row r="449" spans="1:13" x14ac:dyDescent="0.2">
      <c r="A449" s="1" t="s">
        <v>46</v>
      </c>
      <c r="B449">
        <v>6</v>
      </c>
      <c r="C449" s="1" t="s">
        <v>1504</v>
      </c>
      <c r="D449" s="2">
        <v>45698</v>
      </c>
      <c r="E449" s="1" t="s">
        <v>576</v>
      </c>
      <c r="F449" s="1" t="s">
        <v>49</v>
      </c>
      <c r="G449" s="1" t="s">
        <v>1505</v>
      </c>
      <c r="H449">
        <v>5</v>
      </c>
      <c r="I449">
        <v>0</v>
      </c>
      <c r="J449" t="s">
        <v>51</v>
      </c>
      <c r="K449">
        <v>3</v>
      </c>
      <c r="L449">
        <v>75</v>
      </c>
    </row>
    <row r="450" spans="1:13" x14ac:dyDescent="0.2">
      <c r="A450" s="1" t="s">
        <v>46</v>
      </c>
      <c r="B450">
        <v>6</v>
      </c>
      <c r="C450" s="1" t="s">
        <v>1402</v>
      </c>
      <c r="D450" s="2">
        <v>45698</v>
      </c>
      <c r="E450" s="1" t="s">
        <v>576</v>
      </c>
      <c r="F450" s="1" t="s">
        <v>49</v>
      </c>
      <c r="G450" s="1" t="s">
        <v>1403</v>
      </c>
      <c r="H450">
        <v>5</v>
      </c>
      <c r="I450">
        <v>0</v>
      </c>
      <c r="J450" t="s">
        <v>51</v>
      </c>
      <c r="K450">
        <v>3</v>
      </c>
      <c r="L450">
        <v>75</v>
      </c>
    </row>
    <row r="451" spans="1:13" x14ac:dyDescent="0.2">
      <c r="A451" s="1" t="s">
        <v>46</v>
      </c>
      <c r="B451">
        <v>5</v>
      </c>
      <c r="C451" s="1" t="s">
        <v>1579</v>
      </c>
      <c r="D451" s="2">
        <v>45698</v>
      </c>
      <c r="E451" s="1" t="s">
        <v>576</v>
      </c>
      <c r="F451" s="1" t="s">
        <v>49</v>
      </c>
      <c r="G451" s="1" t="s">
        <v>1580</v>
      </c>
      <c r="H451" t="s">
        <v>76</v>
      </c>
      <c r="I451">
        <v>0</v>
      </c>
      <c r="J451" t="s">
        <v>51</v>
      </c>
      <c r="K451">
        <v>1</v>
      </c>
      <c r="L451">
        <v>25</v>
      </c>
    </row>
    <row r="452" spans="1:13" x14ac:dyDescent="0.2">
      <c r="A452" s="1" t="s">
        <v>46</v>
      </c>
      <c r="B452">
        <v>5</v>
      </c>
      <c r="C452" s="1" t="s">
        <v>1562</v>
      </c>
      <c r="D452" s="2">
        <v>45698</v>
      </c>
      <c r="E452" s="1" t="s">
        <v>576</v>
      </c>
      <c r="F452" s="1" t="s">
        <v>49</v>
      </c>
      <c r="G452" s="1" t="s">
        <v>1557</v>
      </c>
      <c r="H452">
        <v>5</v>
      </c>
      <c r="I452">
        <v>0</v>
      </c>
      <c r="J452" t="s">
        <v>51</v>
      </c>
      <c r="K452">
        <v>6</v>
      </c>
      <c r="L452">
        <v>150</v>
      </c>
    </row>
    <row r="453" spans="1:13" x14ac:dyDescent="0.2">
      <c r="A453" s="1" t="s">
        <v>46</v>
      </c>
      <c r="B453">
        <v>5</v>
      </c>
      <c r="C453" s="1" t="s">
        <v>1489</v>
      </c>
      <c r="D453" s="2">
        <v>45698</v>
      </c>
      <c r="E453" s="1" t="s">
        <v>576</v>
      </c>
      <c r="F453" s="1" t="s">
        <v>49</v>
      </c>
      <c r="G453" s="1" t="s">
        <v>1490</v>
      </c>
      <c r="H453">
        <v>5</v>
      </c>
      <c r="I453">
        <v>0</v>
      </c>
      <c r="J453" t="s">
        <v>51</v>
      </c>
      <c r="K453">
        <v>5</v>
      </c>
      <c r="L453">
        <v>125</v>
      </c>
    </row>
    <row r="454" spans="1:13" x14ac:dyDescent="0.2">
      <c r="A454" s="1" t="s">
        <v>46</v>
      </c>
      <c r="B454">
        <v>5</v>
      </c>
      <c r="C454" s="1" t="s">
        <v>1504</v>
      </c>
      <c r="D454" s="2">
        <v>45698</v>
      </c>
      <c r="E454" s="1" t="s">
        <v>576</v>
      </c>
      <c r="F454" s="1" t="s">
        <v>49</v>
      </c>
      <c r="G454" s="1" t="s">
        <v>1505</v>
      </c>
      <c r="H454">
        <v>5</v>
      </c>
      <c r="I454">
        <v>0</v>
      </c>
      <c r="J454" t="s">
        <v>51</v>
      </c>
      <c r="K454">
        <v>4</v>
      </c>
      <c r="L454">
        <v>100</v>
      </c>
    </row>
    <row r="455" spans="1:13" x14ac:dyDescent="0.2">
      <c r="A455" s="1" t="s">
        <v>46</v>
      </c>
      <c r="B455">
        <v>4</v>
      </c>
      <c r="C455" s="1" t="s">
        <v>1495</v>
      </c>
      <c r="D455" s="2">
        <v>45699</v>
      </c>
      <c r="E455" s="1" t="s">
        <v>576</v>
      </c>
      <c r="F455" s="1" t="s">
        <v>49</v>
      </c>
      <c r="G455" s="1" t="s">
        <v>1496</v>
      </c>
      <c r="H455">
        <v>5</v>
      </c>
      <c r="I455">
        <v>0</v>
      </c>
      <c r="J455" t="s">
        <v>51</v>
      </c>
      <c r="K455">
        <v>22</v>
      </c>
      <c r="L455">
        <v>550</v>
      </c>
      <c r="M455">
        <v>18</v>
      </c>
    </row>
    <row r="456" spans="1:13" x14ac:dyDescent="0.2">
      <c r="A456" s="1" t="s">
        <v>46</v>
      </c>
      <c r="B456">
        <v>2</v>
      </c>
      <c r="C456" s="1" t="s">
        <v>1416</v>
      </c>
      <c r="D456" s="2">
        <v>45699</v>
      </c>
      <c r="E456" s="1" t="s">
        <v>576</v>
      </c>
      <c r="F456" s="1" t="s">
        <v>49</v>
      </c>
      <c r="G456" s="1" t="s">
        <v>1075</v>
      </c>
      <c r="H456">
        <v>5</v>
      </c>
      <c r="I456">
        <v>0</v>
      </c>
      <c r="J456" t="s">
        <v>51</v>
      </c>
      <c r="K456">
        <v>10</v>
      </c>
      <c r="L456">
        <v>250</v>
      </c>
    </row>
    <row r="457" spans="1:13" x14ac:dyDescent="0.2">
      <c r="A457" s="1" t="s">
        <v>46</v>
      </c>
      <c r="B457">
        <v>2</v>
      </c>
      <c r="C457" s="1" t="s">
        <v>1527</v>
      </c>
      <c r="D457" s="2">
        <v>45699</v>
      </c>
      <c r="E457" s="1" t="s">
        <v>576</v>
      </c>
      <c r="F457" s="1" t="s">
        <v>49</v>
      </c>
      <c r="G457" s="1" t="s">
        <v>975</v>
      </c>
      <c r="H457">
        <v>5</v>
      </c>
      <c r="I457">
        <v>0</v>
      </c>
      <c r="J457" t="s">
        <v>51</v>
      </c>
      <c r="K457">
        <v>5</v>
      </c>
      <c r="L457">
        <v>125</v>
      </c>
    </row>
    <row r="458" spans="1:13" x14ac:dyDescent="0.2">
      <c r="A458" s="1" t="s">
        <v>46</v>
      </c>
      <c r="B458">
        <v>2</v>
      </c>
      <c r="C458" s="1" t="s">
        <v>1461</v>
      </c>
      <c r="D458" s="2">
        <v>45699</v>
      </c>
      <c r="E458" s="1" t="s">
        <v>576</v>
      </c>
      <c r="F458" s="1" t="s">
        <v>49</v>
      </c>
      <c r="G458" s="1" t="s">
        <v>1462</v>
      </c>
      <c r="H458">
        <v>5</v>
      </c>
      <c r="I458">
        <v>0</v>
      </c>
      <c r="J458" t="s">
        <v>51</v>
      </c>
      <c r="K458">
        <v>5</v>
      </c>
      <c r="L458">
        <v>125</v>
      </c>
    </row>
    <row r="459" spans="1:13" x14ac:dyDescent="0.2">
      <c r="A459" s="1" t="s">
        <v>46</v>
      </c>
      <c r="B459">
        <v>3</v>
      </c>
      <c r="C459" s="1" t="s">
        <v>1419</v>
      </c>
      <c r="D459" s="2">
        <v>45699</v>
      </c>
      <c r="E459" s="1" t="s">
        <v>576</v>
      </c>
      <c r="F459" s="1" t="s">
        <v>49</v>
      </c>
      <c r="G459" s="1" t="s">
        <v>864</v>
      </c>
      <c r="H459">
        <v>5</v>
      </c>
      <c r="I459">
        <v>0</v>
      </c>
      <c r="J459" t="s">
        <v>51</v>
      </c>
      <c r="K459">
        <v>20</v>
      </c>
      <c r="L459">
        <v>500</v>
      </c>
    </row>
    <row r="460" spans="1:13" x14ac:dyDescent="0.2">
      <c r="A460" s="1" t="s">
        <v>46</v>
      </c>
      <c r="B460">
        <v>7</v>
      </c>
      <c r="C460" s="1" t="s">
        <v>1443</v>
      </c>
      <c r="D460" s="2">
        <v>45699</v>
      </c>
      <c r="E460" s="1" t="s">
        <v>641</v>
      </c>
      <c r="F460" s="1" t="s">
        <v>49</v>
      </c>
      <c r="G460" s="1" t="s">
        <v>1444</v>
      </c>
      <c r="H460">
        <v>5</v>
      </c>
      <c r="I460">
        <v>0</v>
      </c>
      <c r="J460">
        <v>4000</v>
      </c>
      <c r="K460">
        <v>10</v>
      </c>
      <c r="L460">
        <v>350</v>
      </c>
    </row>
    <row r="461" spans="1:13" x14ac:dyDescent="0.2">
      <c r="A461" s="1" t="s">
        <v>46</v>
      </c>
      <c r="B461">
        <v>5</v>
      </c>
      <c r="C461" s="1" t="s">
        <v>1402</v>
      </c>
      <c r="D461" s="2">
        <v>45699</v>
      </c>
      <c r="E461" s="1" t="s">
        <v>576</v>
      </c>
      <c r="F461" s="1" t="s">
        <v>49</v>
      </c>
      <c r="G461" s="1" t="s">
        <v>1403</v>
      </c>
      <c r="H461">
        <v>5</v>
      </c>
      <c r="I461">
        <v>0</v>
      </c>
      <c r="J461" t="s">
        <v>51</v>
      </c>
      <c r="K461">
        <v>3</v>
      </c>
      <c r="L461">
        <v>75</v>
      </c>
    </row>
    <row r="462" spans="1:13" x14ac:dyDescent="0.2">
      <c r="A462" s="1" t="s">
        <v>46</v>
      </c>
      <c r="B462">
        <v>5</v>
      </c>
      <c r="C462" s="1" t="s">
        <v>1423</v>
      </c>
      <c r="D462" s="2">
        <v>45699</v>
      </c>
      <c r="E462" s="1" t="s">
        <v>576</v>
      </c>
      <c r="F462" s="1" t="s">
        <v>49</v>
      </c>
      <c r="G462" s="1" t="s">
        <v>1131</v>
      </c>
      <c r="H462">
        <v>5</v>
      </c>
      <c r="I462">
        <v>0</v>
      </c>
      <c r="J462" t="s">
        <v>51</v>
      </c>
      <c r="K462">
        <v>8</v>
      </c>
      <c r="L462">
        <v>200</v>
      </c>
    </row>
    <row r="463" spans="1:13" x14ac:dyDescent="0.2">
      <c r="A463" s="1" t="s">
        <v>46</v>
      </c>
      <c r="B463">
        <v>5</v>
      </c>
      <c r="C463" s="1" t="s">
        <v>1380</v>
      </c>
      <c r="D463" s="2">
        <v>45699</v>
      </c>
      <c r="E463" s="1" t="s">
        <v>576</v>
      </c>
      <c r="F463" s="1" t="s">
        <v>49</v>
      </c>
      <c r="G463" s="1" t="s">
        <v>908</v>
      </c>
      <c r="H463">
        <v>5</v>
      </c>
      <c r="I463">
        <v>0</v>
      </c>
      <c r="J463" t="s">
        <v>51</v>
      </c>
      <c r="K463">
        <v>2</v>
      </c>
      <c r="L463">
        <v>50</v>
      </c>
    </row>
    <row r="464" spans="1:13" x14ac:dyDescent="0.2">
      <c r="A464" s="1" t="s">
        <v>46</v>
      </c>
      <c r="B464">
        <v>2</v>
      </c>
      <c r="C464" s="1" t="s">
        <v>1388</v>
      </c>
      <c r="D464" s="2">
        <v>45700</v>
      </c>
      <c r="E464" s="1" t="s">
        <v>576</v>
      </c>
      <c r="F464" s="1" t="s">
        <v>49</v>
      </c>
      <c r="G464" s="1" t="s">
        <v>936</v>
      </c>
      <c r="H464">
        <v>5</v>
      </c>
      <c r="I464">
        <v>0</v>
      </c>
      <c r="J464" t="s">
        <v>51</v>
      </c>
      <c r="K464">
        <v>20</v>
      </c>
      <c r="L464">
        <v>500</v>
      </c>
      <c r="M464">
        <v>25</v>
      </c>
    </row>
    <row r="465" spans="1:13" x14ac:dyDescent="0.2">
      <c r="A465" s="1" t="s">
        <v>46</v>
      </c>
      <c r="B465">
        <v>3</v>
      </c>
      <c r="C465" s="1" t="s">
        <v>1498</v>
      </c>
      <c r="D465" s="2">
        <v>45700</v>
      </c>
      <c r="E465" s="1" t="s">
        <v>576</v>
      </c>
      <c r="F465" s="1" t="s">
        <v>49</v>
      </c>
      <c r="G465" s="1" t="s">
        <v>901</v>
      </c>
      <c r="H465">
        <v>5</v>
      </c>
      <c r="I465">
        <v>0</v>
      </c>
      <c r="J465" t="s">
        <v>51</v>
      </c>
      <c r="K465">
        <v>13</v>
      </c>
      <c r="L465">
        <v>325</v>
      </c>
    </row>
    <row r="466" spans="1:13" x14ac:dyDescent="0.2">
      <c r="A466" s="1" t="s">
        <v>46</v>
      </c>
      <c r="B466">
        <v>4</v>
      </c>
      <c r="C466" s="1" t="s">
        <v>1495</v>
      </c>
      <c r="D466" s="2">
        <v>45700</v>
      </c>
      <c r="E466" s="1" t="s">
        <v>576</v>
      </c>
      <c r="F466" s="1" t="s">
        <v>49</v>
      </c>
      <c r="G466" s="1" t="s">
        <v>1496</v>
      </c>
      <c r="H466">
        <v>5</v>
      </c>
      <c r="I466">
        <v>0</v>
      </c>
      <c r="J466" t="s">
        <v>51</v>
      </c>
      <c r="K466">
        <v>3</v>
      </c>
      <c r="L466">
        <v>75</v>
      </c>
    </row>
    <row r="467" spans="1:13" x14ac:dyDescent="0.2">
      <c r="A467" s="1" t="s">
        <v>46</v>
      </c>
      <c r="B467">
        <v>4</v>
      </c>
      <c r="C467" s="1" t="s">
        <v>1464</v>
      </c>
      <c r="D467" s="2">
        <v>45700</v>
      </c>
      <c r="E467" s="1" t="s">
        <v>576</v>
      </c>
      <c r="F467" s="1" t="s">
        <v>49</v>
      </c>
      <c r="G467" s="1" t="s">
        <v>1465</v>
      </c>
      <c r="H467">
        <v>5</v>
      </c>
      <c r="I467">
        <v>0</v>
      </c>
      <c r="J467" t="s">
        <v>51</v>
      </c>
      <c r="K467">
        <v>4</v>
      </c>
      <c r="L467">
        <v>100</v>
      </c>
    </row>
    <row r="468" spans="1:13" x14ac:dyDescent="0.2">
      <c r="A468" s="1" t="s">
        <v>46</v>
      </c>
      <c r="B468">
        <v>7</v>
      </c>
      <c r="C468" s="1" t="s">
        <v>1590</v>
      </c>
      <c r="D468" s="2">
        <v>45700</v>
      </c>
      <c r="E468" s="1" t="s">
        <v>620</v>
      </c>
      <c r="F468" s="1" t="s">
        <v>49</v>
      </c>
      <c r="G468" s="1" t="s">
        <v>1591</v>
      </c>
      <c r="H468">
        <v>5</v>
      </c>
      <c r="I468">
        <v>0</v>
      </c>
      <c r="J468">
        <v>100</v>
      </c>
      <c r="K468">
        <v>4</v>
      </c>
      <c r="L468">
        <v>100</v>
      </c>
    </row>
    <row r="469" spans="1:13" x14ac:dyDescent="0.2">
      <c r="A469" s="1" t="s">
        <v>46</v>
      </c>
      <c r="B469">
        <v>7</v>
      </c>
      <c r="C469" s="1" t="s">
        <v>1443</v>
      </c>
      <c r="D469" s="2">
        <v>45700</v>
      </c>
      <c r="E469" s="1" t="s">
        <v>641</v>
      </c>
      <c r="F469" s="1" t="s">
        <v>49</v>
      </c>
      <c r="G469" s="1" t="s">
        <v>1444</v>
      </c>
      <c r="H469">
        <v>5</v>
      </c>
      <c r="I469">
        <v>0</v>
      </c>
      <c r="J469">
        <v>4000</v>
      </c>
      <c r="K469">
        <v>8</v>
      </c>
      <c r="L469">
        <v>280</v>
      </c>
    </row>
    <row r="470" spans="1:13" x14ac:dyDescent="0.2">
      <c r="A470" s="1" t="s">
        <v>46</v>
      </c>
      <c r="B470">
        <v>5</v>
      </c>
      <c r="C470" s="1" t="s">
        <v>1402</v>
      </c>
      <c r="D470" s="2">
        <v>45700</v>
      </c>
      <c r="E470" s="1" t="s">
        <v>576</v>
      </c>
      <c r="F470" s="1" t="s">
        <v>49</v>
      </c>
      <c r="G470" s="1" t="s">
        <v>1403</v>
      </c>
      <c r="H470">
        <v>5</v>
      </c>
      <c r="I470">
        <v>0</v>
      </c>
      <c r="J470" t="s">
        <v>51</v>
      </c>
      <c r="K470">
        <v>9</v>
      </c>
      <c r="L470">
        <v>225</v>
      </c>
    </row>
    <row r="471" spans="1:13" x14ac:dyDescent="0.2">
      <c r="A471" s="1" t="s">
        <v>46</v>
      </c>
      <c r="B471">
        <v>6</v>
      </c>
      <c r="C471" s="1" t="s">
        <v>1380</v>
      </c>
      <c r="D471" s="2">
        <v>45700</v>
      </c>
      <c r="E471" s="1" t="s">
        <v>576</v>
      </c>
      <c r="F471" s="1" t="s">
        <v>49</v>
      </c>
      <c r="G471" s="1" t="s">
        <v>908</v>
      </c>
      <c r="H471">
        <v>5</v>
      </c>
      <c r="I471">
        <v>0</v>
      </c>
      <c r="J471" t="s">
        <v>51</v>
      </c>
      <c r="K471">
        <v>2</v>
      </c>
      <c r="L471">
        <v>50</v>
      </c>
    </row>
    <row r="472" spans="1:13" x14ac:dyDescent="0.2">
      <c r="A472" s="1" t="s">
        <v>46</v>
      </c>
      <c r="B472">
        <v>6</v>
      </c>
      <c r="C472" s="1" t="s">
        <v>1592</v>
      </c>
      <c r="D472" s="2">
        <v>45700</v>
      </c>
      <c r="E472" s="1" t="s">
        <v>620</v>
      </c>
      <c r="F472" s="1" t="s">
        <v>49</v>
      </c>
      <c r="G472" s="1" t="s">
        <v>1593</v>
      </c>
      <c r="H472">
        <v>5</v>
      </c>
      <c r="I472">
        <v>0</v>
      </c>
      <c r="J472">
        <v>100</v>
      </c>
      <c r="K472">
        <v>8</v>
      </c>
      <c r="L472">
        <v>200</v>
      </c>
    </row>
    <row r="473" spans="1:13" x14ac:dyDescent="0.2">
      <c r="A473" s="1" t="s">
        <v>46</v>
      </c>
      <c r="B473">
        <v>6</v>
      </c>
      <c r="C473" s="1" t="s">
        <v>1594</v>
      </c>
      <c r="D473" s="2">
        <v>45700</v>
      </c>
      <c r="E473" s="1" t="s">
        <v>620</v>
      </c>
      <c r="F473" s="1" t="s">
        <v>49</v>
      </c>
      <c r="G473" s="1" t="s">
        <v>1595</v>
      </c>
      <c r="H473">
        <v>5</v>
      </c>
      <c r="I473">
        <v>0</v>
      </c>
      <c r="J473">
        <v>200</v>
      </c>
      <c r="K473">
        <v>1</v>
      </c>
      <c r="L473">
        <v>25</v>
      </c>
    </row>
    <row r="474" spans="1:13" x14ac:dyDescent="0.2">
      <c r="A474" s="1" t="s">
        <v>46</v>
      </c>
      <c r="B474">
        <v>2</v>
      </c>
      <c r="C474" s="1" t="s">
        <v>1408</v>
      </c>
      <c r="D474" s="2">
        <v>45701</v>
      </c>
      <c r="E474" s="1" t="s">
        <v>576</v>
      </c>
      <c r="F474" s="1" t="s">
        <v>49</v>
      </c>
      <c r="G474" s="1" t="s">
        <v>1046</v>
      </c>
      <c r="H474">
        <v>5</v>
      </c>
      <c r="I474">
        <v>0</v>
      </c>
      <c r="J474" t="s">
        <v>51</v>
      </c>
      <c r="K474">
        <v>4</v>
      </c>
      <c r="L474">
        <v>100</v>
      </c>
      <c r="M474">
        <v>17</v>
      </c>
    </row>
    <row r="475" spans="1:13" x14ac:dyDescent="0.2">
      <c r="A475" s="1" t="s">
        <v>46</v>
      </c>
      <c r="B475">
        <v>2</v>
      </c>
      <c r="C475" s="1" t="s">
        <v>1388</v>
      </c>
      <c r="D475" s="2">
        <v>45701</v>
      </c>
      <c r="E475" s="1" t="s">
        <v>576</v>
      </c>
      <c r="F475" s="1" t="s">
        <v>49</v>
      </c>
      <c r="G475" s="1" t="s">
        <v>936</v>
      </c>
      <c r="H475">
        <v>5</v>
      </c>
      <c r="I475">
        <v>0</v>
      </c>
      <c r="J475" t="s">
        <v>51</v>
      </c>
      <c r="K475">
        <v>8</v>
      </c>
      <c r="L475">
        <v>200</v>
      </c>
    </row>
    <row r="476" spans="1:13" x14ac:dyDescent="0.2">
      <c r="A476" s="1" t="s">
        <v>46</v>
      </c>
      <c r="B476">
        <v>3</v>
      </c>
      <c r="C476" s="1" t="s">
        <v>1596</v>
      </c>
      <c r="D476" s="2">
        <v>45701</v>
      </c>
      <c r="E476" s="1" t="s">
        <v>1175</v>
      </c>
      <c r="F476" s="1" t="s">
        <v>49</v>
      </c>
      <c r="G476" s="1" t="s">
        <v>1392</v>
      </c>
      <c r="H476">
        <v>5</v>
      </c>
      <c r="I476">
        <v>0</v>
      </c>
      <c r="J476">
        <v>250</v>
      </c>
      <c r="K476">
        <v>4</v>
      </c>
      <c r="L476">
        <v>100</v>
      </c>
    </row>
    <row r="477" spans="1:13" x14ac:dyDescent="0.2">
      <c r="A477" s="1" t="s">
        <v>46</v>
      </c>
      <c r="B477">
        <v>3</v>
      </c>
      <c r="C477" s="1" t="s">
        <v>1597</v>
      </c>
      <c r="D477" s="2">
        <v>45701</v>
      </c>
      <c r="E477" s="1" t="s">
        <v>582</v>
      </c>
      <c r="F477" s="1" t="s">
        <v>49</v>
      </c>
      <c r="G477" s="1" t="s">
        <v>915</v>
      </c>
      <c r="H477">
        <v>5</v>
      </c>
      <c r="I477">
        <v>0</v>
      </c>
      <c r="J477">
        <v>100</v>
      </c>
      <c r="K477">
        <v>4</v>
      </c>
      <c r="L477">
        <v>100</v>
      </c>
    </row>
    <row r="478" spans="1:13" x14ac:dyDescent="0.2">
      <c r="A478" s="1" t="s">
        <v>46</v>
      </c>
      <c r="B478">
        <v>4</v>
      </c>
      <c r="C478" s="1" t="s">
        <v>1416</v>
      </c>
      <c r="D478" s="2">
        <v>45701</v>
      </c>
      <c r="E478" s="1" t="s">
        <v>576</v>
      </c>
      <c r="F478" s="1" t="s">
        <v>49</v>
      </c>
      <c r="G478" s="1" t="s">
        <v>1075</v>
      </c>
      <c r="H478">
        <v>5</v>
      </c>
      <c r="I478">
        <v>0</v>
      </c>
      <c r="J478" t="s">
        <v>51</v>
      </c>
      <c r="K478">
        <v>8</v>
      </c>
      <c r="L478">
        <v>200</v>
      </c>
    </row>
    <row r="479" spans="1:13" x14ac:dyDescent="0.2">
      <c r="A479" s="1" t="s">
        <v>46</v>
      </c>
      <c r="B479">
        <v>7</v>
      </c>
      <c r="C479" s="1" t="s">
        <v>1524</v>
      </c>
      <c r="D479" s="2">
        <v>45701</v>
      </c>
      <c r="E479" s="1" t="s">
        <v>576</v>
      </c>
      <c r="F479" s="1" t="s">
        <v>49</v>
      </c>
      <c r="G479" s="1" t="s">
        <v>1064</v>
      </c>
      <c r="H479">
        <v>5</v>
      </c>
      <c r="I479">
        <v>0</v>
      </c>
      <c r="J479" t="s">
        <v>51</v>
      </c>
      <c r="K479">
        <v>4</v>
      </c>
      <c r="L479">
        <v>100</v>
      </c>
    </row>
    <row r="480" spans="1:13" x14ac:dyDescent="0.2">
      <c r="A480" s="1" t="s">
        <v>46</v>
      </c>
      <c r="B480">
        <v>7</v>
      </c>
      <c r="C480" s="1" t="s">
        <v>1598</v>
      </c>
      <c r="D480" s="2">
        <v>45701</v>
      </c>
      <c r="E480" s="1" t="s">
        <v>1175</v>
      </c>
      <c r="F480" s="1" t="s">
        <v>49</v>
      </c>
      <c r="G480" s="1" t="s">
        <v>1599</v>
      </c>
      <c r="H480">
        <v>5</v>
      </c>
      <c r="I480">
        <v>0</v>
      </c>
      <c r="J480">
        <v>300</v>
      </c>
      <c r="K480">
        <v>5</v>
      </c>
      <c r="L480">
        <v>125</v>
      </c>
    </row>
    <row r="481" spans="1:13" x14ac:dyDescent="0.2">
      <c r="A481" s="1" t="s">
        <v>46</v>
      </c>
      <c r="B481">
        <v>5</v>
      </c>
      <c r="C481" s="1" t="s">
        <v>1395</v>
      </c>
      <c r="D481" s="2">
        <v>45701</v>
      </c>
      <c r="E481" s="1" t="s">
        <v>576</v>
      </c>
      <c r="F481" s="1" t="s">
        <v>49</v>
      </c>
      <c r="G481" s="1" t="s">
        <v>1396</v>
      </c>
      <c r="H481">
        <v>5</v>
      </c>
      <c r="I481">
        <v>0</v>
      </c>
      <c r="J481" t="s">
        <v>51</v>
      </c>
      <c r="K481">
        <v>12</v>
      </c>
      <c r="L481">
        <v>300</v>
      </c>
    </row>
    <row r="482" spans="1:13" x14ac:dyDescent="0.2">
      <c r="A482" s="1" t="s">
        <v>46</v>
      </c>
      <c r="B482">
        <v>5</v>
      </c>
      <c r="C482" s="1" t="s">
        <v>1600</v>
      </c>
      <c r="D482" s="2">
        <v>45701</v>
      </c>
      <c r="E482" s="1" t="s">
        <v>1078</v>
      </c>
      <c r="F482" s="1" t="s">
        <v>49</v>
      </c>
      <c r="G482" s="1" t="s">
        <v>913</v>
      </c>
      <c r="H482">
        <v>5</v>
      </c>
      <c r="I482">
        <v>0</v>
      </c>
      <c r="J482">
        <v>250</v>
      </c>
      <c r="K482">
        <v>4</v>
      </c>
      <c r="L482">
        <v>100</v>
      </c>
    </row>
    <row r="483" spans="1:13" x14ac:dyDescent="0.2">
      <c r="A483" s="1" t="s">
        <v>46</v>
      </c>
      <c r="B483">
        <v>6</v>
      </c>
      <c r="C483" s="1" t="s">
        <v>1464</v>
      </c>
      <c r="D483" s="2">
        <v>45701</v>
      </c>
      <c r="E483" s="1" t="s">
        <v>576</v>
      </c>
      <c r="F483" s="1" t="s">
        <v>49</v>
      </c>
      <c r="G483" s="1" t="s">
        <v>1465</v>
      </c>
      <c r="H483">
        <v>5</v>
      </c>
      <c r="I483">
        <v>0</v>
      </c>
      <c r="J483" t="s">
        <v>51</v>
      </c>
      <c r="K483">
        <v>1</v>
      </c>
      <c r="L483">
        <v>25</v>
      </c>
    </row>
    <row r="484" spans="1:13" x14ac:dyDescent="0.2">
      <c r="A484" s="1" t="s">
        <v>46</v>
      </c>
      <c r="B484">
        <v>6</v>
      </c>
      <c r="C484" s="1" t="s">
        <v>1594</v>
      </c>
      <c r="D484" s="2">
        <v>45701</v>
      </c>
      <c r="E484" s="1" t="s">
        <v>620</v>
      </c>
      <c r="F484" s="1" t="s">
        <v>49</v>
      </c>
      <c r="G484" s="1" t="s">
        <v>1595</v>
      </c>
      <c r="H484">
        <v>5</v>
      </c>
      <c r="I484">
        <v>0</v>
      </c>
      <c r="J484">
        <v>200</v>
      </c>
      <c r="K484">
        <v>8</v>
      </c>
      <c r="L484">
        <v>202.1</v>
      </c>
    </row>
    <row r="485" spans="1:13" x14ac:dyDescent="0.2">
      <c r="A485" s="1" t="s">
        <v>46</v>
      </c>
      <c r="B485">
        <v>6</v>
      </c>
      <c r="C485" s="1" t="s">
        <v>1380</v>
      </c>
      <c r="D485" s="2">
        <v>45701</v>
      </c>
      <c r="E485" s="1" t="s">
        <v>576</v>
      </c>
      <c r="F485" s="1" t="s">
        <v>49</v>
      </c>
      <c r="G485" s="1" t="s">
        <v>908</v>
      </c>
      <c r="H485">
        <v>5</v>
      </c>
      <c r="I485">
        <v>0</v>
      </c>
      <c r="J485" t="s">
        <v>51</v>
      </c>
      <c r="K485">
        <v>7</v>
      </c>
      <c r="L485">
        <v>175</v>
      </c>
    </row>
    <row r="486" spans="1:13" x14ac:dyDescent="0.2">
      <c r="A486" s="1" t="s">
        <v>46</v>
      </c>
      <c r="B486">
        <v>6</v>
      </c>
      <c r="C486" s="1" t="s">
        <v>1402</v>
      </c>
      <c r="D486" s="2">
        <v>45701</v>
      </c>
      <c r="E486" s="1" t="s">
        <v>576</v>
      </c>
      <c r="F486" s="1" t="s">
        <v>49</v>
      </c>
      <c r="G486" s="1" t="s">
        <v>1403</v>
      </c>
      <c r="H486">
        <v>5</v>
      </c>
      <c r="I486">
        <v>0</v>
      </c>
      <c r="J486" t="s">
        <v>51</v>
      </c>
      <c r="K486">
        <v>2</v>
      </c>
      <c r="L486">
        <v>50</v>
      </c>
    </row>
    <row r="487" spans="1:13" x14ac:dyDescent="0.2">
      <c r="A487" s="1" t="s">
        <v>46</v>
      </c>
      <c r="B487">
        <v>2</v>
      </c>
      <c r="C487" s="1" t="s">
        <v>1377</v>
      </c>
      <c r="D487" s="2">
        <v>45702</v>
      </c>
      <c r="E487" s="1" t="s">
        <v>576</v>
      </c>
      <c r="F487" s="1" t="s">
        <v>49</v>
      </c>
      <c r="G487" s="1" t="s">
        <v>1323</v>
      </c>
      <c r="H487">
        <v>5</v>
      </c>
      <c r="I487">
        <v>0</v>
      </c>
      <c r="J487" t="s">
        <v>51</v>
      </c>
      <c r="K487">
        <v>5</v>
      </c>
      <c r="L487">
        <v>125</v>
      </c>
      <c r="M487">
        <v>15</v>
      </c>
    </row>
    <row r="488" spans="1:13" x14ac:dyDescent="0.2">
      <c r="A488" s="1" t="s">
        <v>46</v>
      </c>
      <c r="B488">
        <v>2</v>
      </c>
      <c r="C488" s="1" t="s">
        <v>1601</v>
      </c>
      <c r="D488" s="2">
        <v>45702</v>
      </c>
      <c r="E488" s="1" t="s">
        <v>1175</v>
      </c>
      <c r="F488" s="1" t="s">
        <v>49</v>
      </c>
      <c r="G488" s="1" t="s">
        <v>1481</v>
      </c>
      <c r="H488">
        <v>5</v>
      </c>
      <c r="I488">
        <v>0</v>
      </c>
      <c r="J488">
        <v>300</v>
      </c>
      <c r="K488">
        <v>12</v>
      </c>
      <c r="L488">
        <v>300</v>
      </c>
    </row>
    <row r="489" spans="1:13" x14ac:dyDescent="0.2">
      <c r="A489" s="1" t="s">
        <v>46</v>
      </c>
      <c r="B489">
        <v>3</v>
      </c>
      <c r="C489" s="1" t="s">
        <v>1598</v>
      </c>
      <c r="D489" s="2">
        <v>45702</v>
      </c>
      <c r="E489" s="1" t="s">
        <v>1175</v>
      </c>
      <c r="F489" s="1" t="s">
        <v>49</v>
      </c>
      <c r="G489" s="1" t="s">
        <v>1599</v>
      </c>
      <c r="H489">
        <v>5</v>
      </c>
      <c r="I489">
        <v>0</v>
      </c>
      <c r="J489">
        <v>300</v>
      </c>
      <c r="K489">
        <v>7</v>
      </c>
      <c r="L489">
        <v>175</v>
      </c>
    </row>
    <row r="490" spans="1:13" x14ac:dyDescent="0.2">
      <c r="A490" s="1" t="s">
        <v>46</v>
      </c>
      <c r="B490">
        <v>3</v>
      </c>
      <c r="C490" s="1" t="s">
        <v>1500</v>
      </c>
      <c r="D490" s="2">
        <v>45702</v>
      </c>
      <c r="E490" s="1" t="s">
        <v>576</v>
      </c>
      <c r="F490" s="1" t="s">
        <v>49</v>
      </c>
      <c r="G490" s="1" t="s">
        <v>1501</v>
      </c>
      <c r="H490">
        <v>5</v>
      </c>
      <c r="I490">
        <v>0</v>
      </c>
      <c r="J490" t="s">
        <v>51</v>
      </c>
      <c r="K490">
        <v>4</v>
      </c>
      <c r="L490">
        <v>112.9</v>
      </c>
    </row>
    <row r="491" spans="1:13" x14ac:dyDescent="0.2">
      <c r="A491" s="1" t="s">
        <v>46</v>
      </c>
      <c r="B491">
        <v>4</v>
      </c>
      <c r="C491" s="1" t="s">
        <v>1596</v>
      </c>
      <c r="D491" s="2">
        <v>45702</v>
      </c>
      <c r="E491" s="1" t="s">
        <v>1175</v>
      </c>
      <c r="F491" s="1" t="s">
        <v>49</v>
      </c>
      <c r="G491" s="1" t="s">
        <v>1392</v>
      </c>
      <c r="H491">
        <v>5</v>
      </c>
      <c r="I491">
        <v>0</v>
      </c>
      <c r="J491">
        <v>250</v>
      </c>
      <c r="K491">
        <v>6</v>
      </c>
      <c r="L491">
        <v>150</v>
      </c>
    </row>
    <row r="492" spans="1:13" x14ac:dyDescent="0.2">
      <c r="A492" s="1" t="s">
        <v>46</v>
      </c>
      <c r="B492">
        <v>4</v>
      </c>
      <c r="C492" s="1" t="s">
        <v>1602</v>
      </c>
      <c r="D492" s="2">
        <v>45702</v>
      </c>
      <c r="E492" s="1" t="s">
        <v>1175</v>
      </c>
      <c r="F492" s="1" t="s">
        <v>49</v>
      </c>
      <c r="G492" s="1" t="s">
        <v>1603</v>
      </c>
      <c r="H492">
        <v>5</v>
      </c>
      <c r="I492">
        <v>0</v>
      </c>
      <c r="J492">
        <v>100</v>
      </c>
      <c r="K492">
        <v>4</v>
      </c>
      <c r="L492">
        <v>100</v>
      </c>
    </row>
    <row r="493" spans="1:13" x14ac:dyDescent="0.2">
      <c r="A493" s="1" t="s">
        <v>46</v>
      </c>
      <c r="B493">
        <v>5</v>
      </c>
      <c r="C493" s="1" t="s">
        <v>1600</v>
      </c>
      <c r="D493" s="2">
        <v>45702</v>
      </c>
      <c r="E493" s="1" t="s">
        <v>1078</v>
      </c>
      <c r="F493" s="1" t="s">
        <v>49</v>
      </c>
      <c r="G493" s="1" t="s">
        <v>913</v>
      </c>
      <c r="H493">
        <v>5</v>
      </c>
      <c r="I493">
        <v>0</v>
      </c>
      <c r="J493">
        <v>250</v>
      </c>
      <c r="K493">
        <v>6</v>
      </c>
      <c r="L493">
        <v>150</v>
      </c>
    </row>
    <row r="494" spans="1:13" x14ac:dyDescent="0.2">
      <c r="A494" s="1" t="s">
        <v>46</v>
      </c>
      <c r="B494">
        <v>5</v>
      </c>
      <c r="C494" s="1" t="s">
        <v>1604</v>
      </c>
      <c r="D494" s="2">
        <v>45702</v>
      </c>
      <c r="E494" s="1" t="s">
        <v>1078</v>
      </c>
      <c r="F494" s="1" t="s">
        <v>49</v>
      </c>
      <c r="G494" s="1" t="s">
        <v>1462</v>
      </c>
      <c r="H494">
        <v>5</v>
      </c>
      <c r="I494">
        <v>0</v>
      </c>
      <c r="J494">
        <v>250</v>
      </c>
      <c r="K494">
        <v>8</v>
      </c>
      <c r="L494">
        <v>200</v>
      </c>
    </row>
    <row r="495" spans="1:13" x14ac:dyDescent="0.2">
      <c r="A495" s="1" t="s">
        <v>46</v>
      </c>
      <c r="B495">
        <v>2</v>
      </c>
      <c r="C495" s="1" t="s">
        <v>1450</v>
      </c>
      <c r="D495" s="2">
        <v>45702</v>
      </c>
      <c r="E495" s="1" t="s">
        <v>576</v>
      </c>
      <c r="F495" s="1" t="s">
        <v>49</v>
      </c>
      <c r="G495" s="1" t="s">
        <v>1451</v>
      </c>
      <c r="H495">
        <v>5</v>
      </c>
      <c r="I495">
        <v>0</v>
      </c>
      <c r="J495" t="s">
        <v>51</v>
      </c>
      <c r="K495">
        <v>7</v>
      </c>
      <c r="L495">
        <v>175</v>
      </c>
    </row>
    <row r="496" spans="1:13" x14ac:dyDescent="0.2">
      <c r="A496" s="1" t="s">
        <v>46</v>
      </c>
      <c r="B496">
        <v>1</v>
      </c>
      <c r="C496" s="1" t="s">
        <v>1380</v>
      </c>
      <c r="D496" s="2">
        <v>45702</v>
      </c>
      <c r="E496" s="1" t="s">
        <v>576</v>
      </c>
      <c r="F496" s="1" t="s">
        <v>49</v>
      </c>
      <c r="G496" s="1" t="s">
        <v>908</v>
      </c>
      <c r="H496">
        <v>5</v>
      </c>
      <c r="I496">
        <v>0</v>
      </c>
      <c r="J496" t="s">
        <v>51</v>
      </c>
      <c r="K496">
        <v>4</v>
      </c>
      <c r="L496">
        <v>100</v>
      </c>
    </row>
    <row r="497" spans="1:13" x14ac:dyDescent="0.2">
      <c r="A497" s="1" t="s">
        <v>46</v>
      </c>
      <c r="B497">
        <v>1</v>
      </c>
      <c r="C497" s="1" t="s">
        <v>1502</v>
      </c>
      <c r="D497" s="2">
        <v>45702</v>
      </c>
      <c r="E497" s="1" t="s">
        <v>576</v>
      </c>
      <c r="F497" s="1" t="s">
        <v>49</v>
      </c>
      <c r="G497" s="1" t="s">
        <v>1503</v>
      </c>
      <c r="H497">
        <v>5</v>
      </c>
      <c r="I497">
        <v>0</v>
      </c>
      <c r="J497" t="s">
        <v>51</v>
      </c>
      <c r="K497">
        <v>5</v>
      </c>
      <c r="L497">
        <v>125</v>
      </c>
    </row>
    <row r="498" spans="1:13" x14ac:dyDescent="0.2">
      <c r="A498" s="1" t="s">
        <v>46</v>
      </c>
      <c r="B498">
        <v>1</v>
      </c>
      <c r="C498" s="1" t="s">
        <v>1605</v>
      </c>
      <c r="D498" s="2">
        <v>45702</v>
      </c>
      <c r="E498" s="1" t="s">
        <v>576</v>
      </c>
      <c r="F498" s="1" t="s">
        <v>49</v>
      </c>
      <c r="G498" s="1" t="s">
        <v>1013</v>
      </c>
      <c r="H498">
        <v>5</v>
      </c>
      <c r="I498">
        <v>0</v>
      </c>
      <c r="J498" t="s">
        <v>51</v>
      </c>
      <c r="K498">
        <v>2</v>
      </c>
      <c r="L498">
        <v>50</v>
      </c>
    </row>
    <row r="499" spans="1:13" x14ac:dyDescent="0.2">
      <c r="A499" s="1" t="s">
        <v>46</v>
      </c>
      <c r="B499">
        <v>7</v>
      </c>
      <c r="C499" s="1" t="s">
        <v>1606</v>
      </c>
      <c r="D499" s="2">
        <v>45702</v>
      </c>
      <c r="E499" s="1" t="s">
        <v>1175</v>
      </c>
      <c r="F499" s="1" t="s">
        <v>49</v>
      </c>
      <c r="G499" s="1" t="s">
        <v>1607</v>
      </c>
      <c r="H499">
        <v>5</v>
      </c>
      <c r="I499">
        <v>0</v>
      </c>
      <c r="J499">
        <v>100</v>
      </c>
      <c r="K499">
        <v>4</v>
      </c>
      <c r="L499">
        <v>100</v>
      </c>
    </row>
    <row r="500" spans="1:13" x14ac:dyDescent="0.2">
      <c r="A500" s="1" t="s">
        <v>46</v>
      </c>
      <c r="B500">
        <v>2</v>
      </c>
      <c r="C500" s="1" t="s">
        <v>1377</v>
      </c>
      <c r="D500" s="2">
        <v>45703</v>
      </c>
      <c r="E500" s="1" t="s">
        <v>576</v>
      </c>
      <c r="F500" s="1" t="s">
        <v>49</v>
      </c>
      <c r="G500" s="1" t="s">
        <v>1323</v>
      </c>
      <c r="H500">
        <v>5</v>
      </c>
      <c r="I500">
        <v>0</v>
      </c>
      <c r="J500" t="s">
        <v>51</v>
      </c>
      <c r="K500">
        <v>3</v>
      </c>
      <c r="L500">
        <v>75</v>
      </c>
      <c r="M500">
        <v>20</v>
      </c>
    </row>
    <row r="501" spans="1:13" x14ac:dyDescent="0.2">
      <c r="A501" s="1" t="s">
        <v>46</v>
      </c>
      <c r="B501">
        <v>2</v>
      </c>
      <c r="C501" s="1" t="s">
        <v>1460</v>
      </c>
      <c r="D501" s="2">
        <v>45703</v>
      </c>
      <c r="E501" s="1" t="s">
        <v>576</v>
      </c>
      <c r="F501" s="1" t="s">
        <v>49</v>
      </c>
      <c r="G501" s="1" t="s">
        <v>1082</v>
      </c>
      <c r="H501">
        <v>5</v>
      </c>
      <c r="I501">
        <v>0</v>
      </c>
      <c r="J501" t="s">
        <v>51</v>
      </c>
      <c r="K501">
        <v>7</v>
      </c>
      <c r="L501">
        <v>175</v>
      </c>
    </row>
    <row r="502" spans="1:13" x14ac:dyDescent="0.2">
      <c r="A502" s="1" t="s">
        <v>46</v>
      </c>
      <c r="B502">
        <v>3</v>
      </c>
      <c r="C502" s="1" t="s">
        <v>1409</v>
      </c>
      <c r="D502" s="2">
        <v>45703</v>
      </c>
      <c r="E502" s="1" t="s">
        <v>576</v>
      </c>
      <c r="F502" s="1" t="s">
        <v>49</v>
      </c>
      <c r="G502" s="1" t="s">
        <v>1410</v>
      </c>
      <c r="H502">
        <v>5</v>
      </c>
      <c r="I502">
        <v>0</v>
      </c>
      <c r="J502" t="s">
        <v>51</v>
      </c>
      <c r="K502">
        <v>2</v>
      </c>
      <c r="L502">
        <v>50</v>
      </c>
    </row>
    <row r="503" spans="1:13" x14ac:dyDescent="0.2">
      <c r="A503" s="1" t="s">
        <v>46</v>
      </c>
      <c r="B503">
        <v>3</v>
      </c>
      <c r="C503" s="1" t="s">
        <v>1408</v>
      </c>
      <c r="D503" s="2">
        <v>45703</v>
      </c>
      <c r="E503" s="1" t="s">
        <v>576</v>
      </c>
      <c r="F503" s="1" t="s">
        <v>49</v>
      </c>
      <c r="G503" s="1" t="s">
        <v>1046</v>
      </c>
      <c r="H503">
        <v>5</v>
      </c>
      <c r="I503">
        <v>0</v>
      </c>
      <c r="J503" t="s">
        <v>51</v>
      </c>
      <c r="K503">
        <v>9</v>
      </c>
      <c r="L503">
        <v>225</v>
      </c>
    </row>
    <row r="504" spans="1:13" x14ac:dyDescent="0.2">
      <c r="A504" s="1" t="s">
        <v>46</v>
      </c>
      <c r="B504">
        <v>4</v>
      </c>
      <c r="C504" s="1" t="s">
        <v>1608</v>
      </c>
      <c r="D504" s="2">
        <v>45703</v>
      </c>
      <c r="E504" s="1" t="s">
        <v>576</v>
      </c>
      <c r="F504" s="1" t="s">
        <v>49</v>
      </c>
      <c r="G504" s="1" t="s">
        <v>1609</v>
      </c>
      <c r="H504">
        <v>5</v>
      </c>
      <c r="I504">
        <v>0</v>
      </c>
      <c r="J504" t="s">
        <v>51</v>
      </c>
      <c r="K504">
        <v>7</v>
      </c>
      <c r="L504">
        <v>175</v>
      </c>
    </row>
    <row r="505" spans="1:13" x14ac:dyDescent="0.2">
      <c r="A505" s="1" t="s">
        <v>46</v>
      </c>
      <c r="B505">
        <v>4</v>
      </c>
      <c r="C505" s="1" t="s">
        <v>1610</v>
      </c>
      <c r="D505" s="2">
        <v>45703</v>
      </c>
      <c r="E505" s="1" t="s">
        <v>1175</v>
      </c>
      <c r="F505" s="1" t="s">
        <v>49</v>
      </c>
      <c r="G505" s="1" t="s">
        <v>1344</v>
      </c>
      <c r="H505">
        <v>5</v>
      </c>
      <c r="I505">
        <v>0</v>
      </c>
      <c r="J505">
        <v>100</v>
      </c>
      <c r="K505">
        <v>4</v>
      </c>
      <c r="L505">
        <v>100</v>
      </c>
    </row>
    <row r="506" spans="1:13" x14ac:dyDescent="0.2">
      <c r="A506" s="1" t="s">
        <v>46</v>
      </c>
      <c r="B506">
        <v>5</v>
      </c>
      <c r="C506" s="1" t="s">
        <v>1611</v>
      </c>
      <c r="D506" s="2">
        <v>45703</v>
      </c>
      <c r="E506" s="1" t="s">
        <v>1175</v>
      </c>
      <c r="F506" s="1" t="s">
        <v>49</v>
      </c>
      <c r="G506" s="1" t="s">
        <v>1612</v>
      </c>
      <c r="H506">
        <v>5</v>
      </c>
      <c r="I506">
        <v>0</v>
      </c>
      <c r="J506">
        <v>100</v>
      </c>
      <c r="K506">
        <v>4</v>
      </c>
      <c r="L506">
        <v>100</v>
      </c>
    </row>
    <row r="507" spans="1:13" x14ac:dyDescent="0.2">
      <c r="A507" s="1" t="s">
        <v>46</v>
      </c>
      <c r="B507">
        <v>5</v>
      </c>
      <c r="C507" s="1" t="s">
        <v>727</v>
      </c>
      <c r="D507" s="2">
        <v>45703</v>
      </c>
      <c r="E507" s="1" t="s">
        <v>576</v>
      </c>
      <c r="F507" s="1" t="s">
        <v>49</v>
      </c>
      <c r="G507" s="1" t="s">
        <v>978</v>
      </c>
      <c r="H507">
        <v>5</v>
      </c>
      <c r="I507">
        <v>0</v>
      </c>
      <c r="J507" t="s">
        <v>51</v>
      </c>
      <c r="K507">
        <v>18</v>
      </c>
      <c r="L507">
        <v>450</v>
      </c>
    </row>
    <row r="508" spans="1:13" x14ac:dyDescent="0.2">
      <c r="A508" s="1" t="s">
        <v>46</v>
      </c>
      <c r="B508">
        <v>2</v>
      </c>
      <c r="C508" s="1" t="s">
        <v>1450</v>
      </c>
      <c r="D508" s="2">
        <v>45703</v>
      </c>
      <c r="E508" s="1" t="s">
        <v>576</v>
      </c>
      <c r="F508" s="1" t="s">
        <v>49</v>
      </c>
      <c r="G508" s="1" t="s">
        <v>1451</v>
      </c>
      <c r="H508">
        <v>5</v>
      </c>
      <c r="I508">
        <v>0</v>
      </c>
      <c r="J508" t="s">
        <v>51</v>
      </c>
      <c r="K508">
        <v>2</v>
      </c>
      <c r="L508">
        <v>50</v>
      </c>
    </row>
    <row r="509" spans="1:13" x14ac:dyDescent="0.2">
      <c r="A509" s="1" t="s">
        <v>46</v>
      </c>
      <c r="B509">
        <v>1</v>
      </c>
      <c r="C509" s="1" t="s">
        <v>1489</v>
      </c>
      <c r="D509" s="2">
        <v>45703</v>
      </c>
      <c r="E509" s="1" t="s">
        <v>576</v>
      </c>
      <c r="F509" s="1" t="s">
        <v>49</v>
      </c>
      <c r="G509" s="1" t="s">
        <v>1490</v>
      </c>
      <c r="H509">
        <v>5</v>
      </c>
      <c r="I509">
        <v>0</v>
      </c>
      <c r="J509" t="s">
        <v>51</v>
      </c>
      <c r="K509">
        <v>6</v>
      </c>
      <c r="L509">
        <v>150</v>
      </c>
    </row>
    <row r="510" spans="1:13" x14ac:dyDescent="0.2">
      <c r="A510" s="1" t="s">
        <v>46</v>
      </c>
      <c r="B510">
        <v>1</v>
      </c>
      <c r="C510" s="1" t="s">
        <v>1504</v>
      </c>
      <c r="D510" s="2">
        <v>45703</v>
      </c>
      <c r="E510" s="1" t="s">
        <v>576</v>
      </c>
      <c r="F510" s="1" t="s">
        <v>49</v>
      </c>
      <c r="G510" s="1" t="s">
        <v>1505</v>
      </c>
      <c r="H510">
        <v>5</v>
      </c>
      <c r="I510">
        <v>0</v>
      </c>
      <c r="J510" t="s">
        <v>51</v>
      </c>
      <c r="K510">
        <v>3</v>
      </c>
      <c r="L510">
        <v>75</v>
      </c>
    </row>
    <row r="511" spans="1:13" x14ac:dyDescent="0.2">
      <c r="A511" s="1" t="s">
        <v>46</v>
      </c>
      <c r="B511">
        <v>1</v>
      </c>
      <c r="C511" s="1" t="s">
        <v>1502</v>
      </c>
      <c r="D511" s="2">
        <v>45703</v>
      </c>
      <c r="E511" s="1" t="s">
        <v>576</v>
      </c>
      <c r="F511" s="1" t="s">
        <v>49</v>
      </c>
      <c r="G511" s="1" t="s">
        <v>1503</v>
      </c>
      <c r="H511">
        <v>5</v>
      </c>
      <c r="I511">
        <v>0</v>
      </c>
      <c r="J511" t="s">
        <v>51</v>
      </c>
      <c r="K511">
        <v>5</v>
      </c>
      <c r="L511">
        <v>125</v>
      </c>
    </row>
    <row r="512" spans="1:13" x14ac:dyDescent="0.2">
      <c r="A512" s="1" t="s">
        <v>46</v>
      </c>
      <c r="B512">
        <v>7</v>
      </c>
      <c r="C512" s="1" t="s">
        <v>1472</v>
      </c>
      <c r="D512" s="2">
        <v>45703</v>
      </c>
      <c r="E512" s="1" t="s">
        <v>576</v>
      </c>
      <c r="F512" s="1" t="s">
        <v>49</v>
      </c>
      <c r="G512" s="1" t="s">
        <v>1442</v>
      </c>
      <c r="H512">
        <v>5</v>
      </c>
      <c r="I512">
        <v>0</v>
      </c>
      <c r="J512" t="s">
        <v>51</v>
      </c>
      <c r="K512">
        <v>4</v>
      </c>
      <c r="L512">
        <v>100</v>
      </c>
    </row>
    <row r="513" spans="1:13" x14ac:dyDescent="0.2">
      <c r="A513" s="1" t="s">
        <v>46</v>
      </c>
      <c r="B513">
        <v>7</v>
      </c>
      <c r="C513" s="1" t="s">
        <v>1493</v>
      </c>
      <c r="D513" s="2">
        <v>45703</v>
      </c>
      <c r="E513" s="1" t="s">
        <v>576</v>
      </c>
      <c r="F513" s="1" t="s">
        <v>49</v>
      </c>
      <c r="G513" s="1" t="s">
        <v>1494</v>
      </c>
      <c r="H513">
        <v>5</v>
      </c>
      <c r="I513">
        <v>0</v>
      </c>
      <c r="J513" t="s">
        <v>51</v>
      </c>
      <c r="K513">
        <v>14</v>
      </c>
      <c r="L513">
        <v>350</v>
      </c>
    </row>
    <row r="514" spans="1:13" x14ac:dyDescent="0.2">
      <c r="A514" s="1" t="s">
        <v>46</v>
      </c>
      <c r="B514">
        <v>7</v>
      </c>
      <c r="C514" s="1" t="s">
        <v>1613</v>
      </c>
      <c r="D514" s="2">
        <v>45703</v>
      </c>
      <c r="E514" s="1" t="s">
        <v>1614</v>
      </c>
      <c r="F514" s="1" t="s">
        <v>49</v>
      </c>
      <c r="G514" s="1" t="s">
        <v>1432</v>
      </c>
      <c r="H514">
        <v>5</v>
      </c>
      <c r="I514">
        <v>0</v>
      </c>
      <c r="J514">
        <v>25</v>
      </c>
      <c r="K514">
        <v>1</v>
      </c>
      <c r="L514">
        <v>25</v>
      </c>
    </row>
    <row r="515" spans="1:13" x14ac:dyDescent="0.2">
      <c r="A515" s="1" t="s">
        <v>46</v>
      </c>
      <c r="B515">
        <v>2</v>
      </c>
      <c r="C515" s="1" t="s">
        <v>185</v>
      </c>
      <c r="D515" s="2">
        <v>45704</v>
      </c>
      <c r="E515" s="1" t="s">
        <v>582</v>
      </c>
      <c r="F515" s="1" t="s">
        <v>49</v>
      </c>
      <c r="G515" s="1" t="s">
        <v>1615</v>
      </c>
      <c r="H515">
        <v>6</v>
      </c>
      <c r="I515">
        <v>0</v>
      </c>
      <c r="J515">
        <v>1000</v>
      </c>
      <c r="K515">
        <v>23</v>
      </c>
      <c r="L515">
        <v>575</v>
      </c>
      <c r="M515">
        <v>17</v>
      </c>
    </row>
    <row r="516" spans="1:13" x14ac:dyDescent="0.2">
      <c r="A516" s="1" t="s">
        <v>46</v>
      </c>
      <c r="B516">
        <v>3</v>
      </c>
      <c r="C516" s="1" t="s">
        <v>183</v>
      </c>
      <c r="D516" s="2">
        <v>45704</v>
      </c>
      <c r="E516" s="1" t="s">
        <v>582</v>
      </c>
      <c r="F516" s="1" t="s">
        <v>49</v>
      </c>
      <c r="G516" s="1" t="s">
        <v>1274</v>
      </c>
      <c r="H516">
        <v>6</v>
      </c>
      <c r="I516">
        <v>0</v>
      </c>
      <c r="J516">
        <v>1000</v>
      </c>
      <c r="K516">
        <v>17</v>
      </c>
      <c r="L516">
        <v>425</v>
      </c>
    </row>
    <row r="517" spans="1:13" x14ac:dyDescent="0.2">
      <c r="A517" s="1" t="s">
        <v>46</v>
      </c>
      <c r="B517">
        <v>3</v>
      </c>
      <c r="C517" s="1" t="s">
        <v>1608</v>
      </c>
      <c r="D517" s="2">
        <v>45704</v>
      </c>
      <c r="E517" s="1" t="s">
        <v>576</v>
      </c>
      <c r="F517" s="1" t="s">
        <v>49</v>
      </c>
      <c r="G517" s="1" t="s">
        <v>1609</v>
      </c>
      <c r="H517">
        <v>5</v>
      </c>
      <c r="I517">
        <v>0</v>
      </c>
      <c r="J517" t="s">
        <v>51</v>
      </c>
      <c r="K517">
        <v>20</v>
      </c>
      <c r="L517">
        <v>500</v>
      </c>
    </row>
    <row r="518" spans="1:13" x14ac:dyDescent="0.2">
      <c r="A518" s="1" t="s">
        <v>46</v>
      </c>
      <c r="B518">
        <v>5</v>
      </c>
      <c r="C518" s="1" t="s">
        <v>1489</v>
      </c>
      <c r="D518" s="2">
        <v>45704</v>
      </c>
      <c r="E518" s="1" t="s">
        <v>576</v>
      </c>
      <c r="F518" s="1" t="s">
        <v>49</v>
      </c>
      <c r="G518" s="1" t="s">
        <v>1490</v>
      </c>
      <c r="H518">
        <v>5</v>
      </c>
      <c r="I518">
        <v>0</v>
      </c>
      <c r="J518" t="s">
        <v>51</v>
      </c>
      <c r="K518">
        <v>6</v>
      </c>
      <c r="L518">
        <v>150</v>
      </c>
    </row>
    <row r="519" spans="1:13" x14ac:dyDescent="0.2">
      <c r="A519" s="1" t="s">
        <v>46</v>
      </c>
      <c r="B519">
        <v>5</v>
      </c>
      <c r="C519" s="1" t="s">
        <v>1502</v>
      </c>
      <c r="D519" s="2">
        <v>45704</v>
      </c>
      <c r="E519" s="1" t="s">
        <v>576</v>
      </c>
      <c r="F519" s="1" t="s">
        <v>49</v>
      </c>
      <c r="G519" s="1" t="s">
        <v>1503</v>
      </c>
      <c r="H519">
        <v>5</v>
      </c>
      <c r="I519">
        <v>0</v>
      </c>
      <c r="J519" t="s">
        <v>51</v>
      </c>
      <c r="K519">
        <v>3</v>
      </c>
      <c r="L519">
        <v>75</v>
      </c>
    </row>
    <row r="520" spans="1:13" x14ac:dyDescent="0.2">
      <c r="A520" s="1" t="s">
        <v>46</v>
      </c>
      <c r="B520">
        <v>5</v>
      </c>
      <c r="C520" s="1" t="s">
        <v>1472</v>
      </c>
      <c r="D520" s="2">
        <v>45704</v>
      </c>
      <c r="E520" s="1" t="s">
        <v>576</v>
      </c>
      <c r="F520" s="1" t="s">
        <v>49</v>
      </c>
      <c r="G520" s="1" t="s">
        <v>1442</v>
      </c>
      <c r="H520">
        <v>5</v>
      </c>
      <c r="I520">
        <v>0</v>
      </c>
      <c r="J520" t="s">
        <v>51</v>
      </c>
      <c r="K520">
        <v>8</v>
      </c>
      <c r="L520">
        <v>200</v>
      </c>
    </row>
    <row r="521" spans="1:13" x14ac:dyDescent="0.2">
      <c r="A521" s="1" t="s">
        <v>46</v>
      </c>
      <c r="B521">
        <v>1</v>
      </c>
      <c r="C521" s="1" t="s">
        <v>1493</v>
      </c>
      <c r="D521" s="2">
        <v>45704</v>
      </c>
      <c r="E521" s="1" t="s">
        <v>576</v>
      </c>
      <c r="F521" s="1" t="s">
        <v>49</v>
      </c>
      <c r="G521" s="1" t="s">
        <v>1494</v>
      </c>
      <c r="H521">
        <v>5</v>
      </c>
      <c r="I521">
        <v>0</v>
      </c>
      <c r="J521" t="s">
        <v>51</v>
      </c>
      <c r="K521">
        <v>1</v>
      </c>
      <c r="L521">
        <v>25</v>
      </c>
    </row>
    <row r="522" spans="1:13" x14ac:dyDescent="0.2">
      <c r="A522" s="1" t="s">
        <v>46</v>
      </c>
      <c r="B522">
        <v>1</v>
      </c>
      <c r="C522" s="1" t="s">
        <v>190</v>
      </c>
      <c r="D522" s="2">
        <v>45704</v>
      </c>
      <c r="E522" s="1" t="s">
        <v>582</v>
      </c>
      <c r="F522" s="1" t="s">
        <v>49</v>
      </c>
      <c r="G522" s="1" t="s">
        <v>1584</v>
      </c>
      <c r="H522">
        <v>12</v>
      </c>
      <c r="I522">
        <v>0</v>
      </c>
      <c r="J522">
        <v>500</v>
      </c>
      <c r="K522">
        <v>13</v>
      </c>
      <c r="L522">
        <v>325</v>
      </c>
    </row>
    <row r="523" spans="1:13" x14ac:dyDescent="0.2">
      <c r="A523" s="1" t="s">
        <v>46</v>
      </c>
      <c r="B523">
        <v>1</v>
      </c>
      <c r="C523" s="1" t="s">
        <v>183</v>
      </c>
      <c r="D523" s="2">
        <v>45704</v>
      </c>
      <c r="E523" s="1" t="s">
        <v>582</v>
      </c>
      <c r="F523" s="1" t="s">
        <v>49</v>
      </c>
      <c r="G523" s="1" t="s">
        <v>1274</v>
      </c>
      <c r="H523">
        <v>6</v>
      </c>
      <c r="I523">
        <v>0</v>
      </c>
      <c r="J523">
        <v>1000</v>
      </c>
      <c r="K523">
        <v>18</v>
      </c>
      <c r="L523">
        <v>450</v>
      </c>
    </row>
    <row r="524" spans="1:13" x14ac:dyDescent="0.2">
      <c r="A524" s="1" t="s">
        <v>46</v>
      </c>
      <c r="B524">
        <v>2</v>
      </c>
      <c r="C524" s="1" t="s">
        <v>185</v>
      </c>
      <c r="D524" s="2">
        <v>45705</v>
      </c>
      <c r="E524" s="1" t="s">
        <v>582</v>
      </c>
      <c r="F524" s="1" t="s">
        <v>49</v>
      </c>
      <c r="G524" s="1" t="s">
        <v>1615</v>
      </c>
      <c r="H524">
        <v>6</v>
      </c>
      <c r="I524">
        <v>0</v>
      </c>
      <c r="J524">
        <v>1000</v>
      </c>
      <c r="K524">
        <v>23</v>
      </c>
      <c r="L524">
        <v>569.79999999999995</v>
      </c>
      <c r="M524">
        <v>15</v>
      </c>
    </row>
    <row r="525" spans="1:13" x14ac:dyDescent="0.2">
      <c r="A525" s="1" t="s">
        <v>46</v>
      </c>
      <c r="B525">
        <v>3</v>
      </c>
      <c r="C525" s="1" t="s">
        <v>1522</v>
      </c>
      <c r="D525" s="2">
        <v>45705</v>
      </c>
      <c r="E525" s="1" t="s">
        <v>576</v>
      </c>
      <c r="F525" s="1" t="s">
        <v>49</v>
      </c>
      <c r="G525" s="1" t="s">
        <v>869</v>
      </c>
      <c r="H525">
        <v>5</v>
      </c>
      <c r="I525">
        <v>0</v>
      </c>
      <c r="J525" t="s">
        <v>51</v>
      </c>
      <c r="K525">
        <v>13</v>
      </c>
      <c r="L525">
        <v>325</v>
      </c>
    </row>
    <row r="526" spans="1:13" x14ac:dyDescent="0.2">
      <c r="A526" s="1" t="s">
        <v>46</v>
      </c>
      <c r="B526">
        <v>3</v>
      </c>
      <c r="C526" s="1" t="s">
        <v>1395</v>
      </c>
      <c r="D526" s="2">
        <v>45705</v>
      </c>
      <c r="E526" s="1" t="s">
        <v>576</v>
      </c>
      <c r="F526" s="1" t="s">
        <v>49</v>
      </c>
      <c r="G526" s="1" t="s">
        <v>1396</v>
      </c>
      <c r="H526">
        <v>5</v>
      </c>
      <c r="I526">
        <v>0</v>
      </c>
      <c r="J526" t="s">
        <v>51</v>
      </c>
      <c r="K526">
        <v>19</v>
      </c>
      <c r="L526">
        <v>475</v>
      </c>
    </row>
    <row r="527" spans="1:13" x14ac:dyDescent="0.2">
      <c r="A527" s="1" t="s">
        <v>46</v>
      </c>
      <c r="B527">
        <v>5</v>
      </c>
      <c r="C527" s="1" t="s">
        <v>1402</v>
      </c>
      <c r="D527" s="2">
        <v>45705</v>
      </c>
      <c r="E527" s="1" t="s">
        <v>576</v>
      </c>
      <c r="F527" s="1" t="s">
        <v>49</v>
      </c>
      <c r="G527" s="1" t="s">
        <v>1403</v>
      </c>
      <c r="H527">
        <v>5</v>
      </c>
      <c r="I527">
        <v>0</v>
      </c>
      <c r="J527" t="s">
        <v>51</v>
      </c>
      <c r="K527">
        <v>8</v>
      </c>
      <c r="L527">
        <v>200</v>
      </c>
    </row>
    <row r="528" spans="1:13" x14ac:dyDescent="0.2">
      <c r="A528" s="1" t="s">
        <v>46</v>
      </c>
      <c r="B528">
        <v>5</v>
      </c>
      <c r="C528" s="1" t="s">
        <v>1502</v>
      </c>
      <c r="D528" s="2">
        <v>45705</v>
      </c>
      <c r="E528" s="1" t="s">
        <v>576</v>
      </c>
      <c r="F528" s="1" t="s">
        <v>49</v>
      </c>
      <c r="G528" s="1" t="s">
        <v>1503</v>
      </c>
      <c r="H528">
        <v>5</v>
      </c>
      <c r="I528">
        <v>0</v>
      </c>
      <c r="J528" t="s">
        <v>51</v>
      </c>
      <c r="K528">
        <v>1</v>
      </c>
      <c r="L528">
        <v>25</v>
      </c>
    </row>
    <row r="529" spans="1:13" x14ac:dyDescent="0.2">
      <c r="A529" s="1" t="s">
        <v>46</v>
      </c>
      <c r="B529">
        <v>5</v>
      </c>
      <c r="C529" s="1" t="s">
        <v>1423</v>
      </c>
      <c r="D529" s="2">
        <v>45705</v>
      </c>
      <c r="E529" s="1" t="s">
        <v>576</v>
      </c>
      <c r="F529" s="1" t="s">
        <v>49</v>
      </c>
      <c r="G529" s="1" t="s">
        <v>1131</v>
      </c>
      <c r="H529">
        <v>5</v>
      </c>
      <c r="I529">
        <v>0</v>
      </c>
      <c r="J529" t="s">
        <v>51</v>
      </c>
      <c r="K529">
        <v>10</v>
      </c>
      <c r="L529">
        <v>250</v>
      </c>
    </row>
    <row r="530" spans="1:13" x14ac:dyDescent="0.2">
      <c r="A530" s="1" t="s">
        <v>46</v>
      </c>
      <c r="B530">
        <v>1</v>
      </c>
      <c r="C530" s="1" t="s">
        <v>183</v>
      </c>
      <c r="D530" s="2">
        <v>45705</v>
      </c>
      <c r="E530" s="1" t="s">
        <v>582</v>
      </c>
      <c r="F530" s="1" t="s">
        <v>49</v>
      </c>
      <c r="G530" s="1" t="s">
        <v>1274</v>
      </c>
      <c r="H530">
        <v>6</v>
      </c>
      <c r="I530">
        <v>0</v>
      </c>
      <c r="J530">
        <v>1000</v>
      </c>
      <c r="K530">
        <v>27</v>
      </c>
      <c r="L530">
        <v>675</v>
      </c>
    </row>
    <row r="531" spans="1:13" x14ac:dyDescent="0.2">
      <c r="A531" s="1" t="s">
        <v>46</v>
      </c>
      <c r="B531">
        <v>2</v>
      </c>
      <c r="C531" s="1" t="s">
        <v>1499</v>
      </c>
      <c r="D531" s="2">
        <v>45706</v>
      </c>
      <c r="E531" s="1" t="s">
        <v>576</v>
      </c>
      <c r="F531" s="1" t="s">
        <v>49</v>
      </c>
      <c r="G531" s="1" t="s">
        <v>902</v>
      </c>
      <c r="H531">
        <v>5</v>
      </c>
      <c r="I531">
        <v>0</v>
      </c>
      <c r="J531" t="s">
        <v>51</v>
      </c>
      <c r="K531">
        <v>8</v>
      </c>
      <c r="L531">
        <v>200</v>
      </c>
      <c r="M531">
        <v>20</v>
      </c>
    </row>
    <row r="532" spans="1:13" x14ac:dyDescent="0.2">
      <c r="A532" s="1" t="s">
        <v>46</v>
      </c>
      <c r="B532">
        <v>3</v>
      </c>
      <c r="C532" s="1" t="s">
        <v>1522</v>
      </c>
      <c r="D532" s="2">
        <v>45706</v>
      </c>
      <c r="E532" s="1" t="s">
        <v>576</v>
      </c>
      <c r="F532" s="1" t="s">
        <v>49</v>
      </c>
      <c r="G532" s="1" t="s">
        <v>869</v>
      </c>
      <c r="H532">
        <v>5</v>
      </c>
      <c r="I532">
        <v>0</v>
      </c>
      <c r="J532" t="s">
        <v>51</v>
      </c>
      <c r="K532">
        <v>7</v>
      </c>
      <c r="L532">
        <v>175</v>
      </c>
    </row>
    <row r="533" spans="1:13" x14ac:dyDescent="0.2">
      <c r="A533" s="1" t="s">
        <v>46</v>
      </c>
      <c r="B533">
        <v>3</v>
      </c>
      <c r="C533" s="1" t="s">
        <v>1377</v>
      </c>
      <c r="D533" s="2">
        <v>45706</v>
      </c>
      <c r="E533" s="1" t="s">
        <v>576</v>
      </c>
      <c r="F533" s="1" t="s">
        <v>49</v>
      </c>
      <c r="G533" s="1" t="s">
        <v>1323</v>
      </c>
      <c r="H533">
        <v>5</v>
      </c>
      <c r="I533">
        <v>0</v>
      </c>
      <c r="J533" t="s">
        <v>51</v>
      </c>
      <c r="K533">
        <v>14</v>
      </c>
      <c r="L533">
        <v>350</v>
      </c>
    </row>
    <row r="534" spans="1:13" x14ac:dyDescent="0.2">
      <c r="A534" s="1" t="s">
        <v>46</v>
      </c>
      <c r="B534">
        <v>5</v>
      </c>
      <c r="C534" s="1" t="s">
        <v>1446</v>
      </c>
      <c r="D534" s="2">
        <v>45706</v>
      </c>
      <c r="E534" s="1" t="s">
        <v>576</v>
      </c>
      <c r="F534" s="1" t="s">
        <v>49</v>
      </c>
      <c r="G534" s="1" t="s">
        <v>942</v>
      </c>
      <c r="H534">
        <v>5</v>
      </c>
      <c r="I534">
        <v>0</v>
      </c>
      <c r="J534" t="s">
        <v>51</v>
      </c>
      <c r="K534">
        <v>19</v>
      </c>
      <c r="L534">
        <v>475</v>
      </c>
    </row>
    <row r="535" spans="1:13" x14ac:dyDescent="0.2">
      <c r="A535" s="1" t="s">
        <v>46</v>
      </c>
      <c r="B535">
        <v>5</v>
      </c>
      <c r="C535" s="1" t="s">
        <v>1502</v>
      </c>
      <c r="D535" s="2">
        <v>45706</v>
      </c>
      <c r="E535" s="1" t="s">
        <v>576</v>
      </c>
      <c r="F535" s="1" t="s">
        <v>49</v>
      </c>
      <c r="G535" s="1" t="s">
        <v>1503</v>
      </c>
      <c r="H535">
        <v>5</v>
      </c>
      <c r="I535">
        <v>0</v>
      </c>
      <c r="J535" t="s">
        <v>51</v>
      </c>
      <c r="K535">
        <v>2</v>
      </c>
      <c r="L535">
        <v>50</v>
      </c>
    </row>
    <row r="536" spans="1:13" x14ac:dyDescent="0.2">
      <c r="A536" s="1" t="s">
        <v>46</v>
      </c>
      <c r="B536">
        <v>5</v>
      </c>
      <c r="C536" s="1" t="s">
        <v>1402</v>
      </c>
      <c r="D536" s="2">
        <v>45706</v>
      </c>
      <c r="E536" s="1" t="s">
        <v>576</v>
      </c>
      <c r="F536" s="1" t="s">
        <v>49</v>
      </c>
      <c r="G536" s="1" t="s">
        <v>1403</v>
      </c>
      <c r="H536">
        <v>5</v>
      </c>
      <c r="I536">
        <v>0</v>
      </c>
      <c r="J536" t="s">
        <v>51</v>
      </c>
      <c r="K536">
        <v>9</v>
      </c>
      <c r="L536">
        <v>225</v>
      </c>
    </row>
    <row r="537" spans="1:13" x14ac:dyDescent="0.2">
      <c r="A537" s="1" t="s">
        <v>46</v>
      </c>
      <c r="B537">
        <v>1</v>
      </c>
      <c r="C537" s="1" t="s">
        <v>1423</v>
      </c>
      <c r="D537" s="2">
        <v>45706</v>
      </c>
      <c r="E537" s="1" t="s">
        <v>576</v>
      </c>
      <c r="F537" s="1" t="s">
        <v>49</v>
      </c>
      <c r="G537" s="1" t="s">
        <v>1131</v>
      </c>
      <c r="H537">
        <v>5</v>
      </c>
      <c r="I537">
        <v>0</v>
      </c>
      <c r="J537" t="s">
        <v>51</v>
      </c>
      <c r="K537">
        <v>9</v>
      </c>
      <c r="L537">
        <v>225</v>
      </c>
    </row>
    <row r="538" spans="1:13" x14ac:dyDescent="0.2">
      <c r="A538" s="1" t="s">
        <v>46</v>
      </c>
      <c r="B538">
        <v>1</v>
      </c>
      <c r="C538" s="1" t="s">
        <v>183</v>
      </c>
      <c r="D538" s="2">
        <v>45706</v>
      </c>
      <c r="E538" s="1" t="s">
        <v>582</v>
      </c>
      <c r="F538" s="1" t="s">
        <v>49</v>
      </c>
      <c r="G538" s="1" t="s">
        <v>1274</v>
      </c>
      <c r="H538">
        <v>6</v>
      </c>
      <c r="I538">
        <v>0</v>
      </c>
      <c r="J538">
        <v>1000</v>
      </c>
      <c r="K538">
        <v>2</v>
      </c>
      <c r="L538">
        <v>50</v>
      </c>
    </row>
    <row r="539" spans="1:13" x14ac:dyDescent="0.2">
      <c r="A539" s="1" t="s">
        <v>46</v>
      </c>
      <c r="B539">
        <v>2</v>
      </c>
      <c r="C539" s="1" t="s">
        <v>1499</v>
      </c>
      <c r="D539" s="2">
        <v>45707</v>
      </c>
      <c r="E539" s="1" t="s">
        <v>576</v>
      </c>
      <c r="F539" s="1" t="s">
        <v>49</v>
      </c>
      <c r="G539" s="1" t="s">
        <v>902</v>
      </c>
      <c r="H539">
        <v>5</v>
      </c>
      <c r="I539">
        <v>0</v>
      </c>
      <c r="J539" t="s">
        <v>51</v>
      </c>
      <c r="K539">
        <v>16</v>
      </c>
      <c r="L539">
        <v>400</v>
      </c>
      <c r="M539">
        <v>20</v>
      </c>
    </row>
    <row r="540" spans="1:13" x14ac:dyDescent="0.2">
      <c r="A540" s="1" t="s">
        <v>46</v>
      </c>
      <c r="B540">
        <v>3</v>
      </c>
      <c r="C540" s="1" t="s">
        <v>1377</v>
      </c>
      <c r="D540" s="2">
        <v>45707</v>
      </c>
      <c r="E540" s="1" t="s">
        <v>576</v>
      </c>
      <c r="F540" s="1" t="s">
        <v>49</v>
      </c>
      <c r="G540" s="1" t="s">
        <v>1323</v>
      </c>
      <c r="H540">
        <v>5</v>
      </c>
      <c r="I540">
        <v>0</v>
      </c>
      <c r="J540" t="s">
        <v>51</v>
      </c>
      <c r="K540">
        <v>16</v>
      </c>
      <c r="L540">
        <v>400</v>
      </c>
    </row>
    <row r="541" spans="1:13" x14ac:dyDescent="0.2">
      <c r="A541" s="1" t="s">
        <v>46</v>
      </c>
      <c r="B541">
        <v>3</v>
      </c>
      <c r="C541" s="1" t="s">
        <v>1616</v>
      </c>
      <c r="D541" s="2">
        <v>45707</v>
      </c>
      <c r="E541" s="1" t="s">
        <v>1617</v>
      </c>
      <c r="F541" s="1" t="s">
        <v>49</v>
      </c>
      <c r="G541" s="1" t="s">
        <v>1398</v>
      </c>
      <c r="H541">
        <v>5</v>
      </c>
      <c r="I541">
        <v>0</v>
      </c>
      <c r="J541">
        <v>200</v>
      </c>
      <c r="K541">
        <v>4</v>
      </c>
      <c r="L541">
        <v>100</v>
      </c>
    </row>
    <row r="542" spans="1:13" x14ac:dyDescent="0.2">
      <c r="A542" s="1" t="s">
        <v>46</v>
      </c>
      <c r="B542">
        <v>3</v>
      </c>
      <c r="C542" s="1" t="s">
        <v>1493</v>
      </c>
      <c r="D542" s="2">
        <v>45707</v>
      </c>
      <c r="E542" s="1" t="s">
        <v>576</v>
      </c>
      <c r="F542" s="1" t="s">
        <v>49</v>
      </c>
      <c r="G542" s="1" t="s">
        <v>1494</v>
      </c>
      <c r="H542">
        <v>5</v>
      </c>
      <c r="I542">
        <v>0</v>
      </c>
      <c r="J542" t="s">
        <v>51</v>
      </c>
      <c r="K542">
        <v>14</v>
      </c>
      <c r="L542">
        <v>350</v>
      </c>
    </row>
    <row r="543" spans="1:13" x14ac:dyDescent="0.2">
      <c r="A543" s="1" t="s">
        <v>46</v>
      </c>
      <c r="B543">
        <v>4</v>
      </c>
      <c r="C543" s="1" t="s">
        <v>1416</v>
      </c>
      <c r="D543" s="2">
        <v>45707</v>
      </c>
      <c r="E543" s="1" t="s">
        <v>576</v>
      </c>
      <c r="F543" s="1" t="s">
        <v>49</v>
      </c>
      <c r="G543" s="1" t="s">
        <v>1075</v>
      </c>
      <c r="H543">
        <v>5</v>
      </c>
      <c r="I543">
        <v>0</v>
      </c>
      <c r="J543" t="s">
        <v>51</v>
      </c>
      <c r="K543">
        <v>2</v>
      </c>
      <c r="L543">
        <v>50</v>
      </c>
    </row>
    <row r="544" spans="1:13" x14ac:dyDescent="0.2">
      <c r="A544" s="1" t="s">
        <v>46</v>
      </c>
      <c r="B544">
        <v>4</v>
      </c>
      <c r="C544" s="1" t="s">
        <v>1524</v>
      </c>
      <c r="D544" s="2">
        <v>45707</v>
      </c>
      <c r="E544" s="1" t="s">
        <v>576</v>
      </c>
      <c r="F544" s="1" t="s">
        <v>49</v>
      </c>
      <c r="G544" s="1" t="s">
        <v>1064</v>
      </c>
      <c r="H544">
        <v>5</v>
      </c>
      <c r="I544">
        <v>0</v>
      </c>
      <c r="J544" t="s">
        <v>51</v>
      </c>
      <c r="K544">
        <v>10</v>
      </c>
      <c r="L544">
        <v>250</v>
      </c>
    </row>
    <row r="545" spans="1:13" x14ac:dyDescent="0.2">
      <c r="A545" s="1" t="s">
        <v>46</v>
      </c>
      <c r="B545">
        <v>5</v>
      </c>
      <c r="C545" s="1" t="s">
        <v>1402</v>
      </c>
      <c r="D545" s="2">
        <v>45707</v>
      </c>
      <c r="E545" s="1" t="s">
        <v>576</v>
      </c>
      <c r="F545" s="1" t="s">
        <v>49</v>
      </c>
      <c r="G545" s="1" t="s">
        <v>1403</v>
      </c>
      <c r="H545">
        <v>5</v>
      </c>
      <c r="I545">
        <v>0</v>
      </c>
      <c r="J545" t="s">
        <v>51</v>
      </c>
      <c r="K545">
        <v>14</v>
      </c>
      <c r="L545">
        <v>350</v>
      </c>
    </row>
    <row r="546" spans="1:13" x14ac:dyDescent="0.2">
      <c r="A546" s="1" t="s">
        <v>46</v>
      </c>
      <c r="B546">
        <v>6</v>
      </c>
      <c r="C546" s="1" t="s">
        <v>1502</v>
      </c>
      <c r="D546" s="2">
        <v>45707</v>
      </c>
      <c r="E546" s="1" t="s">
        <v>576</v>
      </c>
      <c r="F546" s="1" t="s">
        <v>49</v>
      </c>
      <c r="G546" s="1" t="s">
        <v>1503</v>
      </c>
      <c r="H546">
        <v>5</v>
      </c>
      <c r="I546">
        <v>0</v>
      </c>
      <c r="J546" t="s">
        <v>51</v>
      </c>
      <c r="K546">
        <v>8</v>
      </c>
      <c r="L546">
        <v>200</v>
      </c>
    </row>
    <row r="547" spans="1:13" x14ac:dyDescent="0.2">
      <c r="A547" s="1" t="s">
        <v>46</v>
      </c>
      <c r="B547">
        <v>7</v>
      </c>
      <c r="C547" s="1" t="s">
        <v>1380</v>
      </c>
      <c r="D547" s="2">
        <v>45707</v>
      </c>
      <c r="E547" s="1" t="s">
        <v>576</v>
      </c>
      <c r="F547" s="1" t="s">
        <v>49</v>
      </c>
      <c r="G547" s="1" t="s">
        <v>908</v>
      </c>
      <c r="H547">
        <v>5</v>
      </c>
      <c r="I547">
        <v>0</v>
      </c>
      <c r="J547" t="s">
        <v>51</v>
      </c>
      <c r="K547">
        <v>10</v>
      </c>
      <c r="L547">
        <v>250</v>
      </c>
    </row>
    <row r="548" spans="1:13" x14ac:dyDescent="0.2">
      <c r="A548" s="1" t="s">
        <v>46</v>
      </c>
      <c r="B548">
        <v>2</v>
      </c>
      <c r="C548" s="1" t="s">
        <v>1499</v>
      </c>
      <c r="D548" s="2">
        <v>45708</v>
      </c>
      <c r="E548" s="1" t="s">
        <v>576</v>
      </c>
      <c r="F548" s="1" t="s">
        <v>49</v>
      </c>
      <c r="G548" s="1" t="s">
        <v>902</v>
      </c>
      <c r="H548">
        <v>5</v>
      </c>
      <c r="I548">
        <v>0</v>
      </c>
      <c r="J548" t="s">
        <v>51</v>
      </c>
      <c r="K548">
        <v>13</v>
      </c>
      <c r="L548">
        <v>325</v>
      </c>
      <c r="M548">
        <v>19</v>
      </c>
    </row>
    <row r="549" spans="1:13" x14ac:dyDescent="0.2">
      <c r="A549" s="1" t="s">
        <v>46</v>
      </c>
      <c r="B549">
        <v>3</v>
      </c>
      <c r="C549" s="1" t="s">
        <v>1408</v>
      </c>
      <c r="D549" s="2">
        <v>45708</v>
      </c>
      <c r="E549" s="1" t="s">
        <v>576</v>
      </c>
      <c r="F549" s="1" t="s">
        <v>49</v>
      </c>
      <c r="G549" s="1" t="s">
        <v>1046</v>
      </c>
      <c r="H549">
        <v>5</v>
      </c>
      <c r="I549">
        <v>0</v>
      </c>
      <c r="J549" t="s">
        <v>51</v>
      </c>
      <c r="K549">
        <v>4</v>
      </c>
      <c r="L549">
        <v>100</v>
      </c>
    </row>
    <row r="550" spans="1:13" x14ac:dyDescent="0.2">
      <c r="A550" s="1" t="s">
        <v>46</v>
      </c>
      <c r="B550">
        <v>3</v>
      </c>
      <c r="C550" s="1" t="s">
        <v>1408</v>
      </c>
      <c r="D550" s="2">
        <v>45708</v>
      </c>
      <c r="E550" s="1" t="s">
        <v>576</v>
      </c>
      <c r="F550" s="1" t="s">
        <v>49</v>
      </c>
      <c r="G550" s="1" t="s">
        <v>1046</v>
      </c>
      <c r="H550">
        <v>5</v>
      </c>
      <c r="I550">
        <v>0</v>
      </c>
      <c r="J550" t="s">
        <v>51</v>
      </c>
      <c r="K550">
        <v>11</v>
      </c>
      <c r="L550">
        <v>275</v>
      </c>
    </row>
    <row r="551" spans="1:13" x14ac:dyDescent="0.2">
      <c r="A551" s="1" t="s">
        <v>46</v>
      </c>
      <c r="B551">
        <v>3</v>
      </c>
      <c r="C551" s="1" t="s">
        <v>1397</v>
      </c>
      <c r="D551" s="2">
        <v>45708</v>
      </c>
      <c r="E551" s="1" t="s">
        <v>576</v>
      </c>
      <c r="F551" s="1" t="s">
        <v>49</v>
      </c>
      <c r="G551" s="1" t="s">
        <v>1398</v>
      </c>
      <c r="H551">
        <v>5</v>
      </c>
      <c r="I551">
        <v>0</v>
      </c>
      <c r="J551" t="s">
        <v>51</v>
      </c>
      <c r="K551">
        <v>1</v>
      </c>
      <c r="L551">
        <v>25</v>
      </c>
    </row>
    <row r="552" spans="1:13" x14ac:dyDescent="0.2">
      <c r="A552" s="1" t="s">
        <v>46</v>
      </c>
      <c r="B552">
        <v>3</v>
      </c>
      <c r="C552" s="1" t="s">
        <v>1493</v>
      </c>
      <c r="D552" s="2">
        <v>45708</v>
      </c>
      <c r="E552" s="1" t="s">
        <v>576</v>
      </c>
      <c r="F552" s="1" t="s">
        <v>49</v>
      </c>
      <c r="G552" s="1" t="s">
        <v>1494</v>
      </c>
      <c r="H552">
        <v>5</v>
      </c>
      <c r="I552">
        <v>0</v>
      </c>
      <c r="J552" t="s">
        <v>51</v>
      </c>
      <c r="K552">
        <v>8</v>
      </c>
      <c r="L552">
        <v>200</v>
      </c>
    </row>
    <row r="553" spans="1:13" x14ac:dyDescent="0.2">
      <c r="A553" s="1" t="s">
        <v>46</v>
      </c>
      <c r="B553">
        <v>7</v>
      </c>
      <c r="C553" s="1" t="s">
        <v>1618</v>
      </c>
      <c r="D553" s="2">
        <v>45708</v>
      </c>
      <c r="E553" s="1" t="s">
        <v>1617</v>
      </c>
      <c r="F553" s="1" t="s">
        <v>49</v>
      </c>
      <c r="G553" s="1" t="s">
        <v>1432</v>
      </c>
      <c r="H553">
        <v>5</v>
      </c>
      <c r="I553">
        <v>0</v>
      </c>
      <c r="J553">
        <v>200</v>
      </c>
      <c r="K553">
        <v>6</v>
      </c>
      <c r="L553">
        <v>150</v>
      </c>
    </row>
    <row r="554" spans="1:13" x14ac:dyDescent="0.2">
      <c r="A554" s="1" t="s">
        <v>46</v>
      </c>
      <c r="B554">
        <v>7</v>
      </c>
      <c r="C554" s="1" t="s">
        <v>1619</v>
      </c>
      <c r="D554" s="2">
        <v>45708</v>
      </c>
      <c r="E554" s="1" t="s">
        <v>576</v>
      </c>
      <c r="F554" s="1" t="s">
        <v>49</v>
      </c>
      <c r="G554" s="1" t="s">
        <v>1620</v>
      </c>
      <c r="H554">
        <v>5</v>
      </c>
      <c r="I554">
        <v>0</v>
      </c>
      <c r="J554" t="s">
        <v>51</v>
      </c>
      <c r="K554">
        <v>2</v>
      </c>
      <c r="L554">
        <v>60</v>
      </c>
    </row>
    <row r="555" spans="1:13" x14ac:dyDescent="0.2">
      <c r="A555" s="1" t="s">
        <v>46</v>
      </c>
      <c r="B555">
        <v>4</v>
      </c>
      <c r="C555" s="1" t="s">
        <v>1619</v>
      </c>
      <c r="D555" s="2">
        <v>45708</v>
      </c>
      <c r="E555" s="1" t="s">
        <v>576</v>
      </c>
      <c r="F555" s="1" t="s">
        <v>49</v>
      </c>
      <c r="G555" s="1" t="s">
        <v>1620</v>
      </c>
      <c r="H555">
        <v>5</v>
      </c>
      <c r="I555">
        <v>0</v>
      </c>
      <c r="J555" t="s">
        <v>51</v>
      </c>
      <c r="K555">
        <v>1</v>
      </c>
      <c r="L555">
        <v>25</v>
      </c>
    </row>
    <row r="556" spans="1:13" x14ac:dyDescent="0.2">
      <c r="A556" s="1" t="s">
        <v>46</v>
      </c>
      <c r="B556">
        <v>4</v>
      </c>
      <c r="C556" s="1" t="s">
        <v>1416</v>
      </c>
      <c r="D556" s="2">
        <v>45708</v>
      </c>
      <c r="E556" s="1" t="s">
        <v>576</v>
      </c>
      <c r="F556" s="1" t="s">
        <v>49</v>
      </c>
      <c r="G556" s="1" t="s">
        <v>1075</v>
      </c>
      <c r="H556">
        <v>5</v>
      </c>
      <c r="I556">
        <v>0</v>
      </c>
      <c r="J556" t="s">
        <v>51</v>
      </c>
      <c r="K556">
        <v>13</v>
      </c>
      <c r="L556">
        <v>325</v>
      </c>
    </row>
    <row r="557" spans="1:13" x14ac:dyDescent="0.2">
      <c r="A557" s="1" t="s">
        <v>46</v>
      </c>
      <c r="B557">
        <v>4</v>
      </c>
      <c r="C557" s="1" t="s">
        <v>1380</v>
      </c>
      <c r="D557" s="2">
        <v>45708</v>
      </c>
      <c r="E557" s="1" t="s">
        <v>576</v>
      </c>
      <c r="F557" s="1" t="s">
        <v>49</v>
      </c>
      <c r="G557" s="1" t="s">
        <v>908</v>
      </c>
      <c r="H557">
        <v>5</v>
      </c>
      <c r="I557">
        <v>0</v>
      </c>
      <c r="J557" t="s">
        <v>51</v>
      </c>
      <c r="K557">
        <v>4</v>
      </c>
      <c r="L557">
        <v>100</v>
      </c>
    </row>
    <row r="558" spans="1:13" x14ac:dyDescent="0.2">
      <c r="A558" s="1" t="s">
        <v>46</v>
      </c>
      <c r="B558">
        <v>6</v>
      </c>
      <c r="C558" s="1" t="s">
        <v>1472</v>
      </c>
      <c r="D558" s="2">
        <v>45708</v>
      </c>
      <c r="E558" s="1" t="s">
        <v>576</v>
      </c>
      <c r="F558" s="1" t="s">
        <v>49</v>
      </c>
      <c r="G558" s="1" t="s">
        <v>1442</v>
      </c>
      <c r="H558">
        <v>5</v>
      </c>
      <c r="I558">
        <v>0</v>
      </c>
      <c r="J558" t="s">
        <v>51</v>
      </c>
      <c r="K558">
        <v>7</v>
      </c>
      <c r="L558">
        <v>175</v>
      </c>
    </row>
    <row r="559" spans="1:13" x14ac:dyDescent="0.2">
      <c r="A559" s="1" t="s">
        <v>46</v>
      </c>
      <c r="B559">
        <v>6</v>
      </c>
      <c r="C559" s="1" t="s">
        <v>1460</v>
      </c>
      <c r="D559" s="2">
        <v>45708</v>
      </c>
      <c r="E559" s="1" t="s">
        <v>576</v>
      </c>
      <c r="F559" s="1" t="s">
        <v>49</v>
      </c>
      <c r="G559" s="1" t="s">
        <v>1082</v>
      </c>
      <c r="H559">
        <v>5</v>
      </c>
      <c r="I559">
        <v>0</v>
      </c>
      <c r="J559" t="s">
        <v>51</v>
      </c>
      <c r="K559">
        <v>2</v>
      </c>
      <c r="L559">
        <v>50</v>
      </c>
    </row>
    <row r="560" spans="1:13" x14ac:dyDescent="0.2">
      <c r="A560" s="1" t="s">
        <v>46</v>
      </c>
      <c r="B560">
        <v>6</v>
      </c>
      <c r="C560" s="1" t="s">
        <v>1401</v>
      </c>
      <c r="D560" s="2">
        <v>45708</v>
      </c>
      <c r="E560" s="1" t="s">
        <v>576</v>
      </c>
      <c r="F560" s="1" t="s">
        <v>49</v>
      </c>
      <c r="G560" s="1" t="s">
        <v>1382</v>
      </c>
      <c r="H560">
        <v>5</v>
      </c>
      <c r="I560">
        <v>0</v>
      </c>
      <c r="J560" t="s">
        <v>51</v>
      </c>
      <c r="K560">
        <v>2</v>
      </c>
      <c r="L560">
        <v>50</v>
      </c>
    </row>
    <row r="561" spans="1:13" x14ac:dyDescent="0.2">
      <c r="A561" s="1" t="s">
        <v>46</v>
      </c>
      <c r="B561">
        <v>5</v>
      </c>
      <c r="C561" s="1" t="s">
        <v>1402</v>
      </c>
      <c r="D561" s="2">
        <v>45708</v>
      </c>
      <c r="E561" s="1" t="s">
        <v>576</v>
      </c>
      <c r="F561" s="1" t="s">
        <v>49</v>
      </c>
      <c r="G561" s="1" t="s">
        <v>1403</v>
      </c>
      <c r="H561">
        <v>5</v>
      </c>
      <c r="I561">
        <v>0</v>
      </c>
      <c r="J561" t="s">
        <v>51</v>
      </c>
      <c r="K561">
        <v>2</v>
      </c>
      <c r="L561">
        <v>50</v>
      </c>
    </row>
    <row r="562" spans="1:13" x14ac:dyDescent="0.2">
      <c r="A562" s="1" t="s">
        <v>46</v>
      </c>
      <c r="B562">
        <v>5</v>
      </c>
      <c r="C562" s="1" t="s">
        <v>1592</v>
      </c>
      <c r="D562" s="2">
        <v>45708</v>
      </c>
      <c r="E562" s="1" t="s">
        <v>620</v>
      </c>
      <c r="F562" s="1" t="s">
        <v>49</v>
      </c>
      <c r="G562" s="1" t="s">
        <v>1593</v>
      </c>
      <c r="H562">
        <v>5</v>
      </c>
      <c r="I562">
        <v>0</v>
      </c>
      <c r="J562">
        <v>100</v>
      </c>
      <c r="K562">
        <v>7</v>
      </c>
      <c r="L562">
        <v>175</v>
      </c>
    </row>
    <row r="563" spans="1:13" x14ac:dyDescent="0.2">
      <c r="A563" s="1" t="s">
        <v>46</v>
      </c>
      <c r="B563">
        <v>4</v>
      </c>
      <c r="C563" s="1" t="s">
        <v>1621</v>
      </c>
      <c r="D563" s="2">
        <v>45709</v>
      </c>
      <c r="E563" s="1" t="s">
        <v>1045</v>
      </c>
      <c r="F563" s="1" t="s">
        <v>49</v>
      </c>
      <c r="G563" s="1" t="s">
        <v>942</v>
      </c>
      <c r="H563">
        <v>9</v>
      </c>
      <c r="I563">
        <v>0</v>
      </c>
      <c r="J563">
        <v>100</v>
      </c>
      <c r="K563">
        <v>1</v>
      </c>
      <c r="L563">
        <v>25</v>
      </c>
      <c r="M563">
        <v>20</v>
      </c>
    </row>
    <row r="564" spans="1:13" x14ac:dyDescent="0.2">
      <c r="A564" s="1" t="s">
        <v>46</v>
      </c>
      <c r="B564">
        <v>4</v>
      </c>
      <c r="C564" s="1" t="s">
        <v>206</v>
      </c>
      <c r="D564" s="2">
        <v>45709</v>
      </c>
      <c r="E564" s="1" t="s">
        <v>1045</v>
      </c>
      <c r="F564" s="1" t="s">
        <v>49</v>
      </c>
      <c r="G564" s="1" t="s">
        <v>978</v>
      </c>
      <c r="H564">
        <v>9</v>
      </c>
      <c r="I564">
        <v>0</v>
      </c>
      <c r="J564">
        <v>100</v>
      </c>
      <c r="K564">
        <v>4</v>
      </c>
      <c r="L564">
        <v>100</v>
      </c>
    </row>
    <row r="565" spans="1:13" x14ac:dyDescent="0.2">
      <c r="A565" s="1" t="s">
        <v>46</v>
      </c>
      <c r="B565">
        <v>4</v>
      </c>
      <c r="C565" s="1" t="s">
        <v>1622</v>
      </c>
      <c r="D565" s="2">
        <v>45709</v>
      </c>
      <c r="E565" s="1" t="s">
        <v>620</v>
      </c>
      <c r="F565" s="1" t="s">
        <v>49</v>
      </c>
      <c r="G565" s="1" t="s">
        <v>1620</v>
      </c>
      <c r="H565">
        <v>5</v>
      </c>
      <c r="I565">
        <v>0</v>
      </c>
      <c r="J565">
        <v>300</v>
      </c>
      <c r="K565">
        <v>10</v>
      </c>
      <c r="L565">
        <v>250</v>
      </c>
    </row>
    <row r="566" spans="1:13" x14ac:dyDescent="0.2">
      <c r="A566" s="1" t="s">
        <v>46</v>
      </c>
      <c r="B566">
        <v>2</v>
      </c>
      <c r="C566" s="1" t="s">
        <v>1623</v>
      </c>
      <c r="D566" s="2">
        <v>45709</v>
      </c>
      <c r="E566" s="1" t="s">
        <v>620</v>
      </c>
      <c r="F566" s="1" t="s">
        <v>49</v>
      </c>
      <c r="G566" s="1" t="s">
        <v>1591</v>
      </c>
      <c r="H566">
        <v>5</v>
      </c>
      <c r="I566">
        <v>0</v>
      </c>
      <c r="J566">
        <v>300</v>
      </c>
      <c r="K566">
        <v>12</v>
      </c>
      <c r="L566">
        <v>300</v>
      </c>
    </row>
    <row r="567" spans="1:13" x14ac:dyDescent="0.2">
      <c r="A567" s="1" t="s">
        <v>46</v>
      </c>
      <c r="B567">
        <v>2</v>
      </c>
      <c r="C567" s="1" t="s">
        <v>1622</v>
      </c>
      <c r="D567" s="2">
        <v>45709</v>
      </c>
      <c r="E567" s="1" t="s">
        <v>620</v>
      </c>
      <c r="F567" s="1" t="s">
        <v>49</v>
      </c>
      <c r="G567" s="1" t="s">
        <v>1620</v>
      </c>
      <c r="H567">
        <v>5</v>
      </c>
      <c r="I567">
        <v>0</v>
      </c>
      <c r="J567">
        <v>300</v>
      </c>
      <c r="K567">
        <v>5</v>
      </c>
      <c r="L567">
        <v>111.6</v>
      </c>
    </row>
    <row r="568" spans="1:13" x14ac:dyDescent="0.2">
      <c r="A568" s="1" t="s">
        <v>46</v>
      </c>
      <c r="B568">
        <v>2</v>
      </c>
      <c r="C568" s="1" t="s">
        <v>1408</v>
      </c>
      <c r="D568" s="2">
        <v>45709</v>
      </c>
      <c r="E568" s="1" t="s">
        <v>576</v>
      </c>
      <c r="F568" s="1" t="s">
        <v>49</v>
      </c>
      <c r="G568" s="1" t="s">
        <v>1046</v>
      </c>
      <c r="H568">
        <v>5</v>
      </c>
      <c r="I568">
        <v>0</v>
      </c>
      <c r="J568" t="s">
        <v>51</v>
      </c>
      <c r="K568">
        <v>5</v>
      </c>
      <c r="L568">
        <v>125</v>
      </c>
    </row>
    <row r="569" spans="1:13" x14ac:dyDescent="0.2">
      <c r="A569" s="1" t="s">
        <v>46</v>
      </c>
      <c r="B569">
        <v>2</v>
      </c>
      <c r="C569" s="1" t="s">
        <v>1388</v>
      </c>
      <c r="D569" s="2">
        <v>45709</v>
      </c>
      <c r="E569" s="1" t="s">
        <v>576</v>
      </c>
      <c r="F569" s="1" t="s">
        <v>49</v>
      </c>
      <c r="G569" s="1" t="s">
        <v>936</v>
      </c>
      <c r="H569">
        <v>5</v>
      </c>
      <c r="I569">
        <v>0</v>
      </c>
      <c r="J569" t="s">
        <v>51</v>
      </c>
      <c r="K569">
        <v>10</v>
      </c>
      <c r="L569">
        <v>250</v>
      </c>
    </row>
    <row r="570" spans="1:13" x14ac:dyDescent="0.2">
      <c r="A570" s="1" t="s">
        <v>46</v>
      </c>
      <c r="B570">
        <v>2</v>
      </c>
      <c r="C570" s="1" t="s">
        <v>1460</v>
      </c>
      <c r="D570" s="2">
        <v>45709</v>
      </c>
      <c r="E570" s="1" t="s">
        <v>576</v>
      </c>
      <c r="F570" s="1" t="s">
        <v>49</v>
      </c>
      <c r="G570" s="1" t="s">
        <v>1082</v>
      </c>
      <c r="H570">
        <v>5</v>
      </c>
      <c r="I570">
        <v>0</v>
      </c>
      <c r="J570" t="s">
        <v>51</v>
      </c>
      <c r="K570">
        <v>1</v>
      </c>
      <c r="L570">
        <v>25</v>
      </c>
    </row>
    <row r="571" spans="1:13" x14ac:dyDescent="0.2">
      <c r="A571" s="1" t="s">
        <v>46</v>
      </c>
      <c r="B571">
        <v>2</v>
      </c>
      <c r="C571" s="1" t="s">
        <v>1473</v>
      </c>
      <c r="D571" s="2">
        <v>45709</v>
      </c>
      <c r="E571" s="1" t="s">
        <v>576</v>
      </c>
      <c r="F571" s="1" t="s">
        <v>49</v>
      </c>
      <c r="G571" s="1" t="s">
        <v>872</v>
      </c>
      <c r="H571">
        <v>5</v>
      </c>
      <c r="I571">
        <v>0</v>
      </c>
      <c r="J571" t="s">
        <v>51</v>
      </c>
      <c r="K571">
        <v>12</v>
      </c>
      <c r="L571">
        <v>300</v>
      </c>
    </row>
    <row r="572" spans="1:13" x14ac:dyDescent="0.2">
      <c r="A572" s="1" t="s">
        <v>46</v>
      </c>
      <c r="B572">
        <v>2</v>
      </c>
      <c r="C572" s="1" t="s">
        <v>1624</v>
      </c>
      <c r="D572" s="2">
        <v>45709</v>
      </c>
      <c r="E572" s="1" t="s">
        <v>1531</v>
      </c>
      <c r="F572" s="1" t="s">
        <v>49</v>
      </c>
      <c r="G572" s="1" t="s">
        <v>1625</v>
      </c>
      <c r="H572">
        <v>0</v>
      </c>
      <c r="I572">
        <v>0</v>
      </c>
      <c r="J572">
        <v>50</v>
      </c>
      <c r="K572">
        <v>7</v>
      </c>
      <c r="L572">
        <v>175</v>
      </c>
    </row>
    <row r="573" spans="1:13" x14ac:dyDescent="0.2">
      <c r="A573" s="1" t="s">
        <v>46</v>
      </c>
      <c r="B573">
        <v>2</v>
      </c>
      <c r="C573" s="1" t="s">
        <v>1592</v>
      </c>
      <c r="D573" s="2">
        <v>45709</v>
      </c>
      <c r="E573" s="1" t="s">
        <v>620</v>
      </c>
      <c r="F573" s="1" t="s">
        <v>49</v>
      </c>
      <c r="G573" s="1" t="s">
        <v>1593</v>
      </c>
      <c r="H573">
        <v>5</v>
      </c>
      <c r="I573">
        <v>0</v>
      </c>
      <c r="J573">
        <v>100</v>
      </c>
      <c r="K573">
        <v>1</v>
      </c>
      <c r="L573">
        <v>25</v>
      </c>
    </row>
    <row r="574" spans="1:13" x14ac:dyDescent="0.2">
      <c r="A574" s="1" t="s">
        <v>46</v>
      </c>
      <c r="B574">
        <v>2</v>
      </c>
      <c r="C574" s="1" t="s">
        <v>1626</v>
      </c>
      <c r="D574" s="2">
        <v>45710</v>
      </c>
      <c r="E574" s="1" t="s">
        <v>576</v>
      </c>
      <c r="F574" s="1" t="s">
        <v>49</v>
      </c>
      <c r="G574" s="1" t="s">
        <v>1627</v>
      </c>
      <c r="H574">
        <v>5</v>
      </c>
      <c r="I574">
        <v>0</v>
      </c>
      <c r="J574" t="s">
        <v>51</v>
      </c>
      <c r="K574">
        <v>8</v>
      </c>
      <c r="L574">
        <v>200</v>
      </c>
      <c r="M574">
        <v>15</v>
      </c>
    </row>
    <row r="575" spans="1:13" x14ac:dyDescent="0.2">
      <c r="A575" s="1" t="s">
        <v>46</v>
      </c>
      <c r="B575">
        <v>2</v>
      </c>
      <c r="C575" s="1" t="s">
        <v>1517</v>
      </c>
      <c r="D575" s="2">
        <v>45710</v>
      </c>
      <c r="E575" s="1" t="s">
        <v>576</v>
      </c>
      <c r="F575" s="1" t="s">
        <v>49</v>
      </c>
      <c r="G575" s="1" t="s">
        <v>892</v>
      </c>
      <c r="H575">
        <v>5</v>
      </c>
      <c r="I575">
        <v>0</v>
      </c>
      <c r="J575" t="s">
        <v>51</v>
      </c>
      <c r="K575">
        <v>7</v>
      </c>
      <c r="L575">
        <v>175</v>
      </c>
    </row>
    <row r="576" spans="1:13" x14ac:dyDescent="0.2">
      <c r="A576" s="1" t="s">
        <v>46</v>
      </c>
      <c r="B576">
        <v>7</v>
      </c>
      <c r="C576" s="1" t="s">
        <v>1608</v>
      </c>
      <c r="D576" s="2">
        <v>45710</v>
      </c>
      <c r="E576" s="1" t="s">
        <v>576</v>
      </c>
      <c r="F576" s="1" t="s">
        <v>49</v>
      </c>
      <c r="G576" s="1" t="s">
        <v>1609</v>
      </c>
      <c r="H576">
        <v>5</v>
      </c>
      <c r="I576">
        <v>0</v>
      </c>
      <c r="J576" t="s">
        <v>51</v>
      </c>
      <c r="K576">
        <v>7</v>
      </c>
      <c r="L576">
        <v>175</v>
      </c>
    </row>
    <row r="577" spans="1:13" x14ac:dyDescent="0.2">
      <c r="A577" s="1" t="s">
        <v>46</v>
      </c>
      <c r="B577">
        <v>7</v>
      </c>
      <c r="C577" s="1" t="s">
        <v>1628</v>
      </c>
      <c r="D577" s="2">
        <v>45710</v>
      </c>
      <c r="E577" s="1" t="s">
        <v>684</v>
      </c>
      <c r="F577" s="1" t="s">
        <v>49</v>
      </c>
      <c r="G577" s="1" t="s">
        <v>1437</v>
      </c>
      <c r="H577">
        <v>5</v>
      </c>
      <c r="I577">
        <v>0</v>
      </c>
      <c r="J577">
        <v>150</v>
      </c>
      <c r="K577">
        <v>6</v>
      </c>
      <c r="L577">
        <v>150</v>
      </c>
    </row>
    <row r="578" spans="1:13" x14ac:dyDescent="0.2">
      <c r="A578" s="1" t="s">
        <v>46</v>
      </c>
      <c r="B578">
        <v>3</v>
      </c>
      <c r="C578" s="1" t="s">
        <v>1388</v>
      </c>
      <c r="D578" s="2">
        <v>45710</v>
      </c>
      <c r="E578" s="1" t="s">
        <v>576</v>
      </c>
      <c r="F578" s="1" t="s">
        <v>49</v>
      </c>
      <c r="G578" s="1" t="s">
        <v>936</v>
      </c>
      <c r="H578">
        <v>5</v>
      </c>
      <c r="I578">
        <v>0</v>
      </c>
      <c r="J578" t="s">
        <v>51</v>
      </c>
      <c r="K578">
        <v>5</v>
      </c>
      <c r="L578">
        <v>125</v>
      </c>
    </row>
    <row r="579" spans="1:13" x14ac:dyDescent="0.2">
      <c r="A579" s="1" t="s">
        <v>46</v>
      </c>
      <c r="B579">
        <v>3</v>
      </c>
      <c r="C579" s="1" t="s">
        <v>1399</v>
      </c>
      <c r="D579" s="2">
        <v>45710</v>
      </c>
      <c r="E579" s="1" t="s">
        <v>576</v>
      </c>
      <c r="F579" s="1" t="s">
        <v>49</v>
      </c>
      <c r="G579" s="1" t="s">
        <v>1400</v>
      </c>
      <c r="H579">
        <v>5</v>
      </c>
      <c r="I579">
        <v>0</v>
      </c>
      <c r="J579" t="s">
        <v>51</v>
      </c>
      <c r="K579">
        <v>12</v>
      </c>
      <c r="L579">
        <v>300</v>
      </c>
    </row>
    <row r="580" spans="1:13" x14ac:dyDescent="0.2">
      <c r="A580" s="1" t="s">
        <v>46</v>
      </c>
      <c r="B580">
        <v>3</v>
      </c>
      <c r="C580" s="1" t="s">
        <v>1629</v>
      </c>
      <c r="D580" s="2">
        <v>45710</v>
      </c>
      <c r="E580" s="1" t="s">
        <v>620</v>
      </c>
      <c r="F580" s="1" t="s">
        <v>49</v>
      </c>
      <c r="G580" s="1" t="s">
        <v>1630</v>
      </c>
      <c r="H580">
        <v>5</v>
      </c>
      <c r="I580">
        <v>0</v>
      </c>
      <c r="J580">
        <v>300</v>
      </c>
      <c r="K580">
        <v>12</v>
      </c>
      <c r="L580">
        <v>300</v>
      </c>
    </row>
    <row r="581" spans="1:13" x14ac:dyDescent="0.2">
      <c r="A581" s="1" t="s">
        <v>46</v>
      </c>
      <c r="B581">
        <v>3</v>
      </c>
      <c r="C581" s="1" t="s">
        <v>1446</v>
      </c>
      <c r="D581" s="2">
        <v>45710</v>
      </c>
      <c r="E581" s="1" t="s">
        <v>576</v>
      </c>
      <c r="F581" s="1" t="s">
        <v>49</v>
      </c>
      <c r="G581" s="1" t="s">
        <v>942</v>
      </c>
      <c r="H581">
        <v>5</v>
      </c>
      <c r="I581">
        <v>0</v>
      </c>
      <c r="J581" t="s">
        <v>51</v>
      </c>
      <c r="K581">
        <v>1</v>
      </c>
      <c r="L581">
        <v>25</v>
      </c>
    </row>
    <row r="582" spans="1:13" x14ac:dyDescent="0.2">
      <c r="A582" s="1" t="s">
        <v>46</v>
      </c>
      <c r="B582">
        <v>6</v>
      </c>
      <c r="C582" s="1" t="s">
        <v>1470</v>
      </c>
      <c r="D582" s="2">
        <v>45710</v>
      </c>
      <c r="E582" s="1" t="s">
        <v>576</v>
      </c>
      <c r="F582" s="1" t="s">
        <v>49</v>
      </c>
      <c r="G582" s="1" t="s">
        <v>998</v>
      </c>
      <c r="H582">
        <v>5</v>
      </c>
      <c r="I582">
        <v>0</v>
      </c>
      <c r="J582" t="s">
        <v>51</v>
      </c>
      <c r="K582">
        <v>1</v>
      </c>
      <c r="L582">
        <v>30</v>
      </c>
    </row>
    <row r="583" spans="1:13" x14ac:dyDescent="0.2">
      <c r="A583" s="1" t="s">
        <v>46</v>
      </c>
      <c r="B583">
        <v>6</v>
      </c>
      <c r="C583" s="1" t="s">
        <v>1631</v>
      </c>
      <c r="D583" s="2">
        <v>45710</v>
      </c>
      <c r="E583" s="1" t="s">
        <v>582</v>
      </c>
      <c r="F583" s="1" t="s">
        <v>49</v>
      </c>
      <c r="G583" s="1" t="s">
        <v>1382</v>
      </c>
      <c r="H583">
        <v>5</v>
      </c>
      <c r="I583">
        <v>0</v>
      </c>
      <c r="J583">
        <v>500</v>
      </c>
      <c r="K583">
        <v>9</v>
      </c>
      <c r="L583">
        <v>225</v>
      </c>
    </row>
    <row r="584" spans="1:13" x14ac:dyDescent="0.2">
      <c r="A584" s="1" t="s">
        <v>46</v>
      </c>
      <c r="B584">
        <v>6</v>
      </c>
      <c r="C584" s="1" t="s">
        <v>1380</v>
      </c>
      <c r="D584" s="2">
        <v>45710</v>
      </c>
      <c r="E584" s="1" t="s">
        <v>576</v>
      </c>
      <c r="F584" s="1" t="s">
        <v>49</v>
      </c>
      <c r="G584" s="1" t="s">
        <v>908</v>
      </c>
      <c r="H584">
        <v>5</v>
      </c>
      <c r="I584">
        <v>0</v>
      </c>
      <c r="J584" t="s">
        <v>51</v>
      </c>
      <c r="K584">
        <v>1</v>
      </c>
      <c r="L584">
        <v>25</v>
      </c>
    </row>
    <row r="585" spans="1:13" x14ac:dyDescent="0.2">
      <c r="A585" s="1" t="s">
        <v>46</v>
      </c>
      <c r="B585">
        <v>5</v>
      </c>
      <c r="C585" s="1" t="s">
        <v>203</v>
      </c>
      <c r="D585" s="2">
        <v>45710</v>
      </c>
      <c r="E585" s="1" t="s">
        <v>641</v>
      </c>
      <c r="F585" s="1" t="s">
        <v>49</v>
      </c>
      <c r="G585" s="1" t="s">
        <v>1384</v>
      </c>
      <c r="H585">
        <v>5</v>
      </c>
      <c r="I585">
        <v>0</v>
      </c>
      <c r="J585">
        <v>500</v>
      </c>
      <c r="K585">
        <v>8</v>
      </c>
      <c r="L585">
        <v>200</v>
      </c>
    </row>
    <row r="586" spans="1:13" x14ac:dyDescent="0.2">
      <c r="A586" s="1" t="s">
        <v>46</v>
      </c>
      <c r="B586">
        <v>2</v>
      </c>
      <c r="C586" s="1" t="s">
        <v>1632</v>
      </c>
      <c r="D586" s="2">
        <v>45711</v>
      </c>
      <c r="E586" s="1" t="s">
        <v>641</v>
      </c>
      <c r="F586" s="1" t="s">
        <v>49</v>
      </c>
      <c r="G586" s="1" t="s">
        <v>1444</v>
      </c>
      <c r="H586">
        <v>5</v>
      </c>
      <c r="I586">
        <v>0</v>
      </c>
      <c r="J586">
        <v>5000</v>
      </c>
      <c r="K586">
        <v>14</v>
      </c>
      <c r="L586">
        <v>490</v>
      </c>
      <c r="M586">
        <v>10</v>
      </c>
    </row>
    <row r="587" spans="1:13" x14ac:dyDescent="0.2">
      <c r="A587" s="1" t="s">
        <v>46</v>
      </c>
      <c r="B587">
        <v>6</v>
      </c>
      <c r="C587" s="1" t="s">
        <v>1633</v>
      </c>
      <c r="D587" s="2">
        <v>45711</v>
      </c>
      <c r="E587" s="1" t="s">
        <v>641</v>
      </c>
      <c r="F587" s="1" t="s">
        <v>49</v>
      </c>
      <c r="G587" s="1" t="s">
        <v>1442</v>
      </c>
      <c r="H587">
        <v>5</v>
      </c>
      <c r="I587">
        <v>0</v>
      </c>
      <c r="J587">
        <v>1500</v>
      </c>
      <c r="K587">
        <v>9</v>
      </c>
      <c r="L587">
        <v>315</v>
      </c>
    </row>
    <row r="588" spans="1:13" x14ac:dyDescent="0.2">
      <c r="A588" s="1" t="s">
        <v>46</v>
      </c>
      <c r="B588">
        <v>6</v>
      </c>
      <c r="C588" s="1" t="s">
        <v>1608</v>
      </c>
      <c r="D588" s="2">
        <v>45711</v>
      </c>
      <c r="E588" s="1" t="s">
        <v>576</v>
      </c>
      <c r="F588" s="1" t="s">
        <v>49</v>
      </c>
      <c r="G588" s="1" t="s">
        <v>1609</v>
      </c>
      <c r="H588">
        <v>5</v>
      </c>
      <c r="I588">
        <v>0</v>
      </c>
      <c r="J588" t="s">
        <v>51</v>
      </c>
      <c r="K588">
        <v>1</v>
      </c>
      <c r="L588">
        <v>25</v>
      </c>
    </row>
    <row r="589" spans="1:13" x14ac:dyDescent="0.2">
      <c r="A589" s="1" t="s">
        <v>46</v>
      </c>
      <c r="B589">
        <v>3</v>
      </c>
      <c r="C589" s="1" t="s">
        <v>1388</v>
      </c>
      <c r="D589" s="2">
        <v>45712</v>
      </c>
      <c r="E589" s="1" t="s">
        <v>576</v>
      </c>
      <c r="F589" s="1" t="s">
        <v>49</v>
      </c>
      <c r="G589" s="1" t="s">
        <v>936</v>
      </c>
      <c r="H589">
        <v>5</v>
      </c>
      <c r="I589">
        <v>0</v>
      </c>
      <c r="J589" t="s">
        <v>51</v>
      </c>
      <c r="K589">
        <v>6</v>
      </c>
      <c r="L589">
        <v>150</v>
      </c>
      <c r="M589">
        <v>10</v>
      </c>
    </row>
    <row r="590" spans="1:13" x14ac:dyDescent="0.2">
      <c r="A590" s="1" t="s">
        <v>46</v>
      </c>
      <c r="B590">
        <v>3</v>
      </c>
      <c r="C590" s="1" t="s">
        <v>1399</v>
      </c>
      <c r="D590" s="2">
        <v>45712</v>
      </c>
      <c r="E590" s="1" t="s">
        <v>576</v>
      </c>
      <c r="F590" s="1" t="s">
        <v>49</v>
      </c>
      <c r="G590" s="1" t="s">
        <v>1400</v>
      </c>
      <c r="H590">
        <v>5</v>
      </c>
      <c r="I590">
        <v>0</v>
      </c>
      <c r="J590" t="s">
        <v>51</v>
      </c>
      <c r="K590">
        <v>1</v>
      </c>
      <c r="L590">
        <v>25</v>
      </c>
    </row>
    <row r="591" spans="1:13" x14ac:dyDescent="0.2">
      <c r="A591" s="1" t="s">
        <v>46</v>
      </c>
      <c r="B591">
        <v>3</v>
      </c>
      <c r="C591" s="1" t="s">
        <v>1413</v>
      </c>
      <c r="D591" s="2">
        <v>45712</v>
      </c>
      <c r="E591" s="1" t="s">
        <v>576</v>
      </c>
      <c r="F591" s="1" t="s">
        <v>49</v>
      </c>
      <c r="G591" s="1" t="s">
        <v>996</v>
      </c>
      <c r="H591">
        <v>5</v>
      </c>
      <c r="I591">
        <v>0</v>
      </c>
      <c r="J591" t="s">
        <v>51</v>
      </c>
      <c r="K591">
        <v>2</v>
      </c>
      <c r="L591">
        <v>50</v>
      </c>
    </row>
    <row r="592" spans="1:13" x14ac:dyDescent="0.2">
      <c r="A592" s="1" t="s">
        <v>46</v>
      </c>
      <c r="B592">
        <v>3</v>
      </c>
      <c r="C592" s="1" t="s">
        <v>1634</v>
      </c>
      <c r="D592" s="2">
        <v>45712</v>
      </c>
      <c r="E592" s="1" t="s">
        <v>576</v>
      </c>
      <c r="F592" s="1" t="s">
        <v>49</v>
      </c>
      <c r="G592" s="1" t="s">
        <v>1635</v>
      </c>
      <c r="H592">
        <v>5</v>
      </c>
      <c r="I592">
        <v>0</v>
      </c>
      <c r="J592" t="s">
        <v>51</v>
      </c>
      <c r="K592">
        <v>4</v>
      </c>
      <c r="L592">
        <v>100</v>
      </c>
    </row>
    <row r="593" spans="1:13" x14ac:dyDescent="0.2">
      <c r="A593" s="1" t="s">
        <v>46</v>
      </c>
      <c r="B593">
        <v>4</v>
      </c>
      <c r="C593" s="1" t="s">
        <v>1636</v>
      </c>
      <c r="D593" s="2">
        <v>45712</v>
      </c>
      <c r="E593" s="1" t="s">
        <v>576</v>
      </c>
      <c r="F593" s="1" t="s">
        <v>49</v>
      </c>
      <c r="G593" s="1" t="s">
        <v>1637</v>
      </c>
      <c r="H593">
        <v>5</v>
      </c>
      <c r="I593">
        <v>0</v>
      </c>
      <c r="J593" t="s">
        <v>51</v>
      </c>
      <c r="K593">
        <v>8</v>
      </c>
      <c r="L593">
        <v>200</v>
      </c>
    </row>
    <row r="594" spans="1:13" x14ac:dyDescent="0.2">
      <c r="A594" s="1" t="s">
        <v>46</v>
      </c>
      <c r="B594">
        <v>4</v>
      </c>
      <c r="C594" s="1" t="s">
        <v>1638</v>
      </c>
      <c r="D594" s="2">
        <v>45712</v>
      </c>
      <c r="E594" s="1" t="s">
        <v>576</v>
      </c>
      <c r="F594" s="1" t="s">
        <v>49</v>
      </c>
      <c r="G594" s="1" t="s">
        <v>1639</v>
      </c>
      <c r="H594">
        <v>5</v>
      </c>
      <c r="I594">
        <v>0</v>
      </c>
      <c r="J594" t="s">
        <v>51</v>
      </c>
      <c r="K594">
        <v>8</v>
      </c>
      <c r="L594">
        <v>200</v>
      </c>
    </row>
    <row r="595" spans="1:13" x14ac:dyDescent="0.2">
      <c r="A595" s="1" t="s">
        <v>46</v>
      </c>
      <c r="B595">
        <v>2</v>
      </c>
      <c r="C595" s="1" t="s">
        <v>1640</v>
      </c>
      <c r="D595" s="2">
        <v>45712</v>
      </c>
      <c r="E595" s="1" t="s">
        <v>641</v>
      </c>
      <c r="F595" s="1" t="s">
        <v>49</v>
      </c>
      <c r="G595" s="1" t="s">
        <v>1376</v>
      </c>
      <c r="H595">
        <v>5</v>
      </c>
      <c r="I595">
        <v>0</v>
      </c>
      <c r="J595">
        <v>10000</v>
      </c>
      <c r="K595">
        <v>11</v>
      </c>
      <c r="L595">
        <v>385</v>
      </c>
    </row>
    <row r="596" spans="1:13" x14ac:dyDescent="0.2">
      <c r="A596" s="1" t="s">
        <v>46</v>
      </c>
      <c r="B596">
        <v>6</v>
      </c>
      <c r="C596" s="1" t="s">
        <v>1380</v>
      </c>
      <c r="D596" s="2">
        <v>45712</v>
      </c>
      <c r="E596" s="1" t="s">
        <v>576</v>
      </c>
      <c r="F596" s="1" t="s">
        <v>49</v>
      </c>
      <c r="G596" s="1" t="s">
        <v>908</v>
      </c>
      <c r="H596">
        <v>5</v>
      </c>
      <c r="I596">
        <v>0</v>
      </c>
      <c r="J596" t="s">
        <v>51</v>
      </c>
      <c r="K596">
        <v>8</v>
      </c>
      <c r="L596">
        <v>200</v>
      </c>
    </row>
    <row r="597" spans="1:13" x14ac:dyDescent="0.2">
      <c r="A597" s="1" t="s">
        <v>46</v>
      </c>
      <c r="B597">
        <v>5</v>
      </c>
      <c r="C597" s="1" t="s">
        <v>203</v>
      </c>
      <c r="D597" s="2">
        <v>45712</v>
      </c>
      <c r="E597" s="1" t="s">
        <v>641</v>
      </c>
      <c r="F597" s="1" t="s">
        <v>49</v>
      </c>
      <c r="G597" s="1" t="s">
        <v>1384</v>
      </c>
      <c r="H597">
        <v>5</v>
      </c>
      <c r="I597">
        <v>0</v>
      </c>
      <c r="J597">
        <v>500</v>
      </c>
      <c r="K597">
        <v>7</v>
      </c>
      <c r="L597">
        <v>175</v>
      </c>
    </row>
    <row r="598" spans="1:13" x14ac:dyDescent="0.2">
      <c r="A598" s="1" t="s">
        <v>46</v>
      </c>
      <c r="B598">
        <v>7</v>
      </c>
      <c r="C598" s="1" t="s">
        <v>1608</v>
      </c>
      <c r="D598" s="2">
        <v>45712</v>
      </c>
      <c r="E598" s="1" t="s">
        <v>576</v>
      </c>
      <c r="F598" s="1" t="s">
        <v>49</v>
      </c>
      <c r="G598" s="1" t="s">
        <v>1609</v>
      </c>
      <c r="H598">
        <v>5</v>
      </c>
      <c r="I598">
        <v>0</v>
      </c>
      <c r="J598" t="s">
        <v>51</v>
      </c>
      <c r="K598">
        <v>2</v>
      </c>
      <c r="L598">
        <v>50</v>
      </c>
    </row>
    <row r="599" spans="1:13" x14ac:dyDescent="0.2">
      <c r="A599" s="1" t="s">
        <v>46</v>
      </c>
      <c r="B599">
        <v>7</v>
      </c>
      <c r="C599" s="1" t="s">
        <v>1464</v>
      </c>
      <c r="D599" s="2">
        <v>45712</v>
      </c>
      <c r="E599" s="1" t="s">
        <v>576</v>
      </c>
      <c r="F599" s="1" t="s">
        <v>49</v>
      </c>
      <c r="G599" s="1" t="s">
        <v>1465</v>
      </c>
      <c r="H599">
        <v>5</v>
      </c>
      <c r="I599">
        <v>0</v>
      </c>
      <c r="J599" t="s">
        <v>51</v>
      </c>
      <c r="K599">
        <v>6</v>
      </c>
      <c r="L599">
        <v>150</v>
      </c>
    </row>
    <row r="600" spans="1:13" x14ac:dyDescent="0.2">
      <c r="A600" s="1" t="s">
        <v>46</v>
      </c>
      <c r="B600">
        <v>7</v>
      </c>
      <c r="C600" s="1" t="s">
        <v>1414</v>
      </c>
      <c r="D600" s="2">
        <v>45712</v>
      </c>
      <c r="E600" s="1" t="s">
        <v>576</v>
      </c>
      <c r="F600" s="1" t="s">
        <v>49</v>
      </c>
      <c r="G600" s="1" t="s">
        <v>1128</v>
      </c>
      <c r="H600">
        <v>5</v>
      </c>
      <c r="I600">
        <v>0</v>
      </c>
      <c r="J600" t="s">
        <v>51</v>
      </c>
      <c r="K600">
        <v>5</v>
      </c>
      <c r="L600">
        <v>125</v>
      </c>
    </row>
    <row r="601" spans="1:13" x14ac:dyDescent="0.2">
      <c r="A601" s="1" t="s">
        <v>46</v>
      </c>
      <c r="B601">
        <v>2</v>
      </c>
      <c r="C601" s="1" t="s">
        <v>1640</v>
      </c>
      <c r="D601" s="2">
        <v>45713</v>
      </c>
      <c r="E601" s="1" t="s">
        <v>641</v>
      </c>
      <c r="F601" s="1" t="s">
        <v>49</v>
      </c>
      <c r="G601" s="1" t="s">
        <v>1376</v>
      </c>
      <c r="H601">
        <v>5</v>
      </c>
      <c r="I601">
        <v>0</v>
      </c>
      <c r="J601">
        <v>10000</v>
      </c>
      <c r="K601">
        <v>14</v>
      </c>
      <c r="L601">
        <v>490</v>
      </c>
      <c r="M601">
        <v>15</v>
      </c>
    </row>
    <row r="602" spans="1:13" x14ac:dyDescent="0.2">
      <c r="A602" s="1" t="s">
        <v>46</v>
      </c>
      <c r="B602">
        <v>6</v>
      </c>
      <c r="C602" s="1" t="s">
        <v>1380</v>
      </c>
      <c r="D602" s="2">
        <v>45713</v>
      </c>
      <c r="E602" s="1" t="s">
        <v>576</v>
      </c>
      <c r="F602" s="1" t="s">
        <v>49</v>
      </c>
      <c r="G602" s="1" t="s">
        <v>908</v>
      </c>
      <c r="H602">
        <v>5</v>
      </c>
      <c r="I602">
        <v>0</v>
      </c>
      <c r="J602" t="s">
        <v>51</v>
      </c>
      <c r="K602">
        <v>10</v>
      </c>
      <c r="L602">
        <v>250</v>
      </c>
    </row>
    <row r="603" spans="1:13" x14ac:dyDescent="0.2">
      <c r="A603" s="1" t="s">
        <v>46</v>
      </c>
      <c r="B603">
        <v>5</v>
      </c>
      <c r="C603" s="1" t="s">
        <v>1401</v>
      </c>
      <c r="D603" s="2">
        <v>45713</v>
      </c>
      <c r="E603" s="1" t="s">
        <v>576</v>
      </c>
      <c r="F603" s="1" t="s">
        <v>49</v>
      </c>
      <c r="G603" s="1" t="s">
        <v>1382</v>
      </c>
      <c r="H603">
        <v>5</v>
      </c>
      <c r="I603">
        <v>0</v>
      </c>
      <c r="J603" t="s">
        <v>51</v>
      </c>
      <c r="K603">
        <v>9</v>
      </c>
      <c r="L603">
        <v>225</v>
      </c>
    </row>
    <row r="604" spans="1:13" x14ac:dyDescent="0.2">
      <c r="A604" s="1" t="s">
        <v>46</v>
      </c>
      <c r="B604">
        <v>5</v>
      </c>
      <c r="C604" s="1" t="s">
        <v>1402</v>
      </c>
      <c r="D604" s="2">
        <v>45713</v>
      </c>
      <c r="E604" s="1" t="s">
        <v>576</v>
      </c>
      <c r="F604" s="1" t="s">
        <v>49</v>
      </c>
      <c r="G604" s="1" t="s">
        <v>1403</v>
      </c>
      <c r="H604">
        <v>5</v>
      </c>
      <c r="I604">
        <v>0</v>
      </c>
      <c r="J604" t="s">
        <v>51</v>
      </c>
      <c r="K604">
        <v>3</v>
      </c>
      <c r="L604">
        <v>75</v>
      </c>
    </row>
    <row r="605" spans="1:13" x14ac:dyDescent="0.2">
      <c r="A605" s="1" t="s">
        <v>46</v>
      </c>
      <c r="B605">
        <v>4</v>
      </c>
      <c r="C605" s="1" t="s">
        <v>1427</v>
      </c>
      <c r="D605" s="2">
        <v>45713</v>
      </c>
      <c r="E605" s="1" t="s">
        <v>576</v>
      </c>
      <c r="F605" s="1" t="s">
        <v>49</v>
      </c>
      <c r="G605" s="1" t="s">
        <v>1011</v>
      </c>
      <c r="H605">
        <v>5</v>
      </c>
      <c r="I605">
        <v>0</v>
      </c>
      <c r="J605" t="s">
        <v>51</v>
      </c>
      <c r="K605">
        <v>4</v>
      </c>
      <c r="L605">
        <v>100</v>
      </c>
    </row>
    <row r="606" spans="1:13" x14ac:dyDescent="0.2">
      <c r="A606" s="1" t="s">
        <v>46</v>
      </c>
      <c r="B606">
        <v>4</v>
      </c>
      <c r="C606" s="1" t="s">
        <v>1498</v>
      </c>
      <c r="D606" s="2">
        <v>45713</v>
      </c>
      <c r="E606" s="1" t="s">
        <v>576</v>
      </c>
      <c r="F606" s="1" t="s">
        <v>49</v>
      </c>
      <c r="G606" s="1" t="s">
        <v>901</v>
      </c>
      <c r="H606">
        <v>5</v>
      </c>
      <c r="I606">
        <v>0</v>
      </c>
      <c r="J606" t="s">
        <v>51</v>
      </c>
      <c r="K606">
        <v>8</v>
      </c>
      <c r="L606">
        <v>200</v>
      </c>
    </row>
    <row r="607" spans="1:13" x14ac:dyDescent="0.2">
      <c r="A607" s="1" t="s">
        <v>46</v>
      </c>
      <c r="B607">
        <v>4</v>
      </c>
      <c r="C607" s="1" t="s">
        <v>1638</v>
      </c>
      <c r="D607" s="2">
        <v>45713</v>
      </c>
      <c r="E607" s="1" t="s">
        <v>576</v>
      </c>
      <c r="F607" s="1" t="s">
        <v>49</v>
      </c>
      <c r="G607" s="1" t="s">
        <v>1639</v>
      </c>
      <c r="H607">
        <v>5</v>
      </c>
      <c r="I607">
        <v>0</v>
      </c>
      <c r="J607" t="s">
        <v>51</v>
      </c>
      <c r="K607">
        <v>4</v>
      </c>
      <c r="L607">
        <v>100</v>
      </c>
    </row>
    <row r="608" spans="1:13" x14ac:dyDescent="0.2">
      <c r="A608" s="1" t="s">
        <v>46</v>
      </c>
      <c r="B608">
        <v>3</v>
      </c>
      <c r="C608" s="1" t="s">
        <v>1618</v>
      </c>
      <c r="D608" s="2">
        <v>45713</v>
      </c>
      <c r="E608" s="1" t="s">
        <v>1617</v>
      </c>
      <c r="F608" s="1" t="s">
        <v>49</v>
      </c>
      <c r="G608" s="1" t="s">
        <v>1432</v>
      </c>
      <c r="H608">
        <v>5</v>
      </c>
      <c r="I608">
        <v>0</v>
      </c>
      <c r="J608">
        <v>200</v>
      </c>
      <c r="K608">
        <v>7</v>
      </c>
      <c r="L608">
        <v>175</v>
      </c>
    </row>
    <row r="609" spans="1:13" x14ac:dyDescent="0.2">
      <c r="A609" s="1" t="s">
        <v>46</v>
      </c>
      <c r="B609">
        <v>3</v>
      </c>
      <c r="C609" s="1" t="s">
        <v>1408</v>
      </c>
      <c r="D609" s="2">
        <v>45713</v>
      </c>
      <c r="E609" s="1" t="s">
        <v>576</v>
      </c>
      <c r="F609" s="1" t="s">
        <v>49</v>
      </c>
      <c r="G609" s="1" t="s">
        <v>1046</v>
      </c>
      <c r="H609">
        <v>5</v>
      </c>
      <c r="I609">
        <v>0</v>
      </c>
      <c r="J609" t="s">
        <v>51</v>
      </c>
      <c r="K609">
        <v>11</v>
      </c>
      <c r="L609">
        <v>275</v>
      </c>
    </row>
    <row r="610" spans="1:13" x14ac:dyDescent="0.2">
      <c r="A610" s="1" t="s">
        <v>46</v>
      </c>
      <c r="B610">
        <v>2</v>
      </c>
      <c r="C610" s="1" t="s">
        <v>1632</v>
      </c>
      <c r="D610" s="2">
        <v>45714</v>
      </c>
      <c r="E610" s="1" t="s">
        <v>641</v>
      </c>
      <c r="F610" s="1" t="s">
        <v>49</v>
      </c>
      <c r="G610" s="1" t="s">
        <v>1444</v>
      </c>
      <c r="H610">
        <v>5</v>
      </c>
      <c r="I610">
        <v>0</v>
      </c>
      <c r="J610">
        <v>5000</v>
      </c>
      <c r="K610">
        <v>11</v>
      </c>
      <c r="L610">
        <v>385</v>
      </c>
      <c r="M610">
        <v>15</v>
      </c>
    </row>
    <row r="611" spans="1:13" x14ac:dyDescent="0.2">
      <c r="A611" s="1" t="s">
        <v>46</v>
      </c>
      <c r="B611">
        <v>2</v>
      </c>
      <c r="C611" s="1" t="s">
        <v>231</v>
      </c>
      <c r="D611" s="2">
        <v>45714</v>
      </c>
      <c r="E611" s="1" t="s">
        <v>616</v>
      </c>
      <c r="F611" s="1" t="s">
        <v>49</v>
      </c>
      <c r="G611" s="1" t="s">
        <v>1075</v>
      </c>
      <c r="H611">
        <v>10</v>
      </c>
      <c r="I611">
        <v>0</v>
      </c>
      <c r="J611">
        <v>155</v>
      </c>
      <c r="K611">
        <v>5</v>
      </c>
      <c r="L611">
        <v>125</v>
      </c>
    </row>
    <row r="612" spans="1:13" x14ac:dyDescent="0.2">
      <c r="A612" s="1" t="s">
        <v>46</v>
      </c>
      <c r="B612">
        <v>4</v>
      </c>
      <c r="C612" s="1" t="s">
        <v>1427</v>
      </c>
      <c r="D612" s="2">
        <v>45714</v>
      </c>
      <c r="E612" s="1" t="s">
        <v>576</v>
      </c>
      <c r="F612" s="1" t="s">
        <v>49</v>
      </c>
      <c r="G612" s="1" t="s">
        <v>1011</v>
      </c>
      <c r="H612">
        <v>5</v>
      </c>
      <c r="I612">
        <v>0</v>
      </c>
      <c r="J612" t="s">
        <v>51</v>
      </c>
      <c r="K612">
        <v>13</v>
      </c>
      <c r="L612">
        <v>325</v>
      </c>
    </row>
    <row r="613" spans="1:13" x14ac:dyDescent="0.2">
      <c r="A613" s="1" t="s">
        <v>46</v>
      </c>
      <c r="B613">
        <v>7</v>
      </c>
      <c r="C613" s="1" t="s">
        <v>1414</v>
      </c>
      <c r="D613" s="2">
        <v>45714</v>
      </c>
      <c r="E613" s="1" t="s">
        <v>576</v>
      </c>
      <c r="F613" s="1" t="s">
        <v>49</v>
      </c>
      <c r="G613" s="1" t="s">
        <v>1128</v>
      </c>
      <c r="H613">
        <v>5</v>
      </c>
      <c r="I613">
        <v>0</v>
      </c>
      <c r="J613" t="s">
        <v>51</v>
      </c>
      <c r="K613">
        <v>19</v>
      </c>
      <c r="L613">
        <v>475</v>
      </c>
    </row>
    <row r="614" spans="1:13" x14ac:dyDescent="0.2">
      <c r="A614" s="1" t="s">
        <v>46</v>
      </c>
      <c r="B614">
        <v>3</v>
      </c>
      <c r="C614" s="1" t="s">
        <v>1641</v>
      </c>
      <c r="D614" s="2">
        <v>45714</v>
      </c>
      <c r="E614" s="1" t="s">
        <v>684</v>
      </c>
      <c r="F614" s="1" t="s">
        <v>49</v>
      </c>
      <c r="G614" s="1" t="s">
        <v>1437</v>
      </c>
      <c r="H614">
        <v>5</v>
      </c>
      <c r="I614">
        <v>0</v>
      </c>
      <c r="J614">
        <v>200</v>
      </c>
      <c r="K614">
        <v>8</v>
      </c>
      <c r="L614">
        <v>200</v>
      </c>
    </row>
    <row r="615" spans="1:13" x14ac:dyDescent="0.2">
      <c r="A615" s="1" t="s">
        <v>46</v>
      </c>
      <c r="B615">
        <v>3</v>
      </c>
      <c r="C615" s="1" t="s">
        <v>1493</v>
      </c>
      <c r="D615" s="2">
        <v>45714</v>
      </c>
      <c r="E615" s="1" t="s">
        <v>576</v>
      </c>
      <c r="F615" s="1" t="s">
        <v>49</v>
      </c>
      <c r="G615" s="1" t="s">
        <v>1494</v>
      </c>
      <c r="H615">
        <v>5</v>
      </c>
      <c r="I615">
        <v>0</v>
      </c>
      <c r="J615" t="s">
        <v>51</v>
      </c>
      <c r="K615">
        <v>2</v>
      </c>
      <c r="L615">
        <v>50</v>
      </c>
    </row>
    <row r="616" spans="1:13" x14ac:dyDescent="0.2">
      <c r="A616" s="1" t="s">
        <v>46</v>
      </c>
      <c r="B616">
        <v>3</v>
      </c>
      <c r="C616" s="1" t="s">
        <v>1618</v>
      </c>
      <c r="D616" s="2">
        <v>45714</v>
      </c>
      <c r="E616" s="1" t="s">
        <v>1617</v>
      </c>
      <c r="F616" s="1" t="s">
        <v>49</v>
      </c>
      <c r="G616" s="1" t="s">
        <v>1432</v>
      </c>
      <c r="H616">
        <v>5</v>
      </c>
      <c r="I616">
        <v>0</v>
      </c>
      <c r="J616">
        <v>200</v>
      </c>
      <c r="K616">
        <v>1</v>
      </c>
      <c r="L616">
        <v>25</v>
      </c>
    </row>
    <row r="617" spans="1:13" x14ac:dyDescent="0.2">
      <c r="A617" s="1" t="s">
        <v>46</v>
      </c>
      <c r="B617">
        <v>5</v>
      </c>
      <c r="C617" s="1" t="s">
        <v>1401</v>
      </c>
      <c r="D617" s="2">
        <v>45714</v>
      </c>
      <c r="E617" s="1" t="s">
        <v>576</v>
      </c>
      <c r="F617" s="1" t="s">
        <v>49</v>
      </c>
      <c r="G617" s="1" t="s">
        <v>1382</v>
      </c>
      <c r="H617">
        <v>5</v>
      </c>
      <c r="I617">
        <v>0</v>
      </c>
      <c r="J617" t="s">
        <v>51</v>
      </c>
      <c r="K617">
        <v>5</v>
      </c>
      <c r="L617">
        <v>125</v>
      </c>
    </row>
    <row r="618" spans="1:13" x14ac:dyDescent="0.2">
      <c r="A618" s="1" t="s">
        <v>46</v>
      </c>
      <c r="B618">
        <v>5</v>
      </c>
      <c r="C618" s="1" t="s">
        <v>1402</v>
      </c>
      <c r="D618" s="2">
        <v>45714</v>
      </c>
      <c r="E618" s="1" t="s">
        <v>576</v>
      </c>
      <c r="F618" s="1" t="s">
        <v>49</v>
      </c>
      <c r="G618" s="1" t="s">
        <v>1403</v>
      </c>
      <c r="H618">
        <v>5</v>
      </c>
      <c r="I618">
        <v>0</v>
      </c>
      <c r="J618" t="s">
        <v>51</v>
      </c>
      <c r="K618">
        <v>8</v>
      </c>
      <c r="L618">
        <v>200</v>
      </c>
    </row>
    <row r="619" spans="1:13" x14ac:dyDescent="0.2">
      <c r="A619" s="1" t="s">
        <v>46</v>
      </c>
      <c r="B619">
        <v>6</v>
      </c>
      <c r="C619" s="1" t="s">
        <v>1642</v>
      </c>
      <c r="D619" s="2">
        <v>45714</v>
      </c>
      <c r="E619" s="1" t="s">
        <v>1078</v>
      </c>
      <c r="F619" s="1" t="s">
        <v>49</v>
      </c>
      <c r="G619" s="1" t="s">
        <v>1457</v>
      </c>
      <c r="H619">
        <v>5</v>
      </c>
      <c r="I619">
        <v>0</v>
      </c>
      <c r="J619">
        <v>375</v>
      </c>
      <c r="K619">
        <v>2</v>
      </c>
      <c r="L619">
        <v>50</v>
      </c>
    </row>
    <row r="620" spans="1:13" x14ac:dyDescent="0.2">
      <c r="A620" s="1" t="s">
        <v>46</v>
      </c>
      <c r="B620">
        <v>6</v>
      </c>
      <c r="C620" s="1" t="s">
        <v>1380</v>
      </c>
      <c r="D620" s="2">
        <v>45714</v>
      </c>
      <c r="E620" s="1" t="s">
        <v>576</v>
      </c>
      <c r="F620" s="1" t="s">
        <v>49</v>
      </c>
      <c r="G620" s="1" t="s">
        <v>908</v>
      </c>
      <c r="H620">
        <v>5</v>
      </c>
      <c r="I620">
        <v>0</v>
      </c>
      <c r="J620" t="s">
        <v>51</v>
      </c>
      <c r="K620">
        <v>6</v>
      </c>
      <c r="L620">
        <v>150</v>
      </c>
    </row>
    <row r="621" spans="1:13" x14ac:dyDescent="0.2">
      <c r="A621" s="1" t="s">
        <v>46</v>
      </c>
      <c r="B621">
        <v>4</v>
      </c>
      <c r="C621" s="1" t="s">
        <v>1640</v>
      </c>
      <c r="D621" s="2">
        <v>45715</v>
      </c>
      <c r="E621" s="1" t="s">
        <v>641</v>
      </c>
      <c r="F621" s="1" t="s">
        <v>49</v>
      </c>
      <c r="G621" s="1" t="s">
        <v>1376</v>
      </c>
      <c r="H621">
        <v>5</v>
      </c>
      <c r="I621">
        <v>0</v>
      </c>
      <c r="J621">
        <v>10000</v>
      </c>
      <c r="K621">
        <v>6</v>
      </c>
      <c r="L621">
        <v>210</v>
      </c>
      <c r="M621">
        <v>20</v>
      </c>
    </row>
    <row r="622" spans="1:13" x14ac:dyDescent="0.2">
      <c r="A622" s="1" t="s">
        <v>46</v>
      </c>
      <c r="B622">
        <v>4</v>
      </c>
      <c r="C622" s="1" t="s">
        <v>1427</v>
      </c>
      <c r="D622" s="2">
        <v>45715</v>
      </c>
      <c r="E622" s="1" t="s">
        <v>576</v>
      </c>
      <c r="F622" s="1" t="s">
        <v>49</v>
      </c>
      <c r="G622" s="1" t="s">
        <v>1011</v>
      </c>
      <c r="H622">
        <v>5</v>
      </c>
      <c r="I622">
        <v>0</v>
      </c>
      <c r="J622" t="s">
        <v>51</v>
      </c>
      <c r="K622">
        <v>6</v>
      </c>
      <c r="L622">
        <v>150</v>
      </c>
    </row>
    <row r="623" spans="1:13" x14ac:dyDescent="0.2">
      <c r="A623" s="1" t="s">
        <v>46</v>
      </c>
      <c r="B623">
        <v>2</v>
      </c>
      <c r="C623" s="1" t="s">
        <v>727</v>
      </c>
      <c r="D623" s="2">
        <v>45715</v>
      </c>
      <c r="E623" s="1" t="s">
        <v>576</v>
      </c>
      <c r="F623" s="1" t="s">
        <v>49</v>
      </c>
      <c r="G623" s="1" t="s">
        <v>978</v>
      </c>
      <c r="H623">
        <v>5</v>
      </c>
      <c r="I623">
        <v>0</v>
      </c>
      <c r="J623" t="s">
        <v>51</v>
      </c>
      <c r="K623">
        <v>3</v>
      </c>
      <c r="L623">
        <v>75</v>
      </c>
    </row>
    <row r="624" spans="1:13" x14ac:dyDescent="0.2">
      <c r="A624" s="1" t="s">
        <v>46</v>
      </c>
      <c r="B624">
        <v>2</v>
      </c>
      <c r="C624" s="1" t="s">
        <v>1389</v>
      </c>
      <c r="D624" s="2">
        <v>45715</v>
      </c>
      <c r="E624" s="1" t="s">
        <v>576</v>
      </c>
      <c r="F624" s="1" t="s">
        <v>49</v>
      </c>
      <c r="G624" s="1" t="s">
        <v>899</v>
      </c>
      <c r="H624">
        <v>5</v>
      </c>
      <c r="I624">
        <v>0</v>
      </c>
      <c r="J624" t="s">
        <v>51</v>
      </c>
      <c r="K624">
        <v>11</v>
      </c>
      <c r="L624">
        <v>275</v>
      </c>
    </row>
    <row r="625" spans="1:13" x14ac:dyDescent="0.2">
      <c r="A625" s="1" t="s">
        <v>46</v>
      </c>
      <c r="B625">
        <v>2</v>
      </c>
      <c r="C625" s="1" t="s">
        <v>1632</v>
      </c>
      <c r="D625" s="2">
        <v>45715</v>
      </c>
      <c r="E625" s="1" t="s">
        <v>641</v>
      </c>
      <c r="F625" s="1" t="s">
        <v>49</v>
      </c>
      <c r="G625" s="1" t="s">
        <v>1444</v>
      </c>
      <c r="H625">
        <v>5</v>
      </c>
      <c r="I625">
        <v>0</v>
      </c>
      <c r="J625">
        <v>5000</v>
      </c>
      <c r="K625">
        <v>1</v>
      </c>
      <c r="L625">
        <v>35</v>
      </c>
    </row>
    <row r="626" spans="1:13" x14ac:dyDescent="0.2">
      <c r="A626" s="1" t="s">
        <v>46</v>
      </c>
      <c r="B626">
        <v>3</v>
      </c>
      <c r="C626" s="1" t="s">
        <v>233</v>
      </c>
      <c r="D626" s="2">
        <v>45715</v>
      </c>
      <c r="E626" s="1" t="s">
        <v>616</v>
      </c>
      <c r="F626" s="1" t="s">
        <v>49</v>
      </c>
      <c r="G626" s="1" t="s">
        <v>1552</v>
      </c>
      <c r="H626">
        <v>10</v>
      </c>
      <c r="I626">
        <v>0</v>
      </c>
      <c r="J626">
        <v>830</v>
      </c>
      <c r="K626">
        <v>20</v>
      </c>
      <c r="L626">
        <v>500</v>
      </c>
    </row>
    <row r="627" spans="1:13" x14ac:dyDescent="0.2">
      <c r="A627" s="1" t="s">
        <v>46</v>
      </c>
      <c r="B627">
        <v>5</v>
      </c>
      <c r="C627" s="1" t="s">
        <v>1401</v>
      </c>
      <c r="D627" s="2">
        <v>45715</v>
      </c>
      <c r="E627" s="1" t="s">
        <v>576</v>
      </c>
      <c r="F627" s="1" t="s">
        <v>49</v>
      </c>
      <c r="G627" s="1" t="s">
        <v>1382</v>
      </c>
      <c r="H627">
        <v>5</v>
      </c>
      <c r="I627">
        <v>0</v>
      </c>
      <c r="J627" t="s">
        <v>51</v>
      </c>
      <c r="K627">
        <v>1</v>
      </c>
      <c r="L627">
        <v>25</v>
      </c>
    </row>
    <row r="628" spans="1:13" x14ac:dyDescent="0.2">
      <c r="A628" s="1" t="s">
        <v>46</v>
      </c>
      <c r="B628">
        <v>5</v>
      </c>
      <c r="C628" s="1" t="s">
        <v>1458</v>
      </c>
      <c r="D628" s="2">
        <v>45715</v>
      </c>
      <c r="E628" s="1" t="s">
        <v>576</v>
      </c>
      <c r="F628" s="1" t="s">
        <v>49</v>
      </c>
      <c r="G628" s="1" t="s">
        <v>1459</v>
      </c>
      <c r="H628">
        <v>5</v>
      </c>
      <c r="I628">
        <v>0</v>
      </c>
      <c r="J628" t="s">
        <v>51</v>
      </c>
      <c r="K628">
        <v>6</v>
      </c>
      <c r="L628">
        <v>150</v>
      </c>
    </row>
    <row r="629" spans="1:13" x14ac:dyDescent="0.2">
      <c r="A629" s="1" t="s">
        <v>46</v>
      </c>
      <c r="B629">
        <v>5</v>
      </c>
      <c r="C629" s="1" t="s">
        <v>1402</v>
      </c>
      <c r="D629" s="2">
        <v>45715</v>
      </c>
      <c r="E629" s="1" t="s">
        <v>576</v>
      </c>
      <c r="F629" s="1" t="s">
        <v>49</v>
      </c>
      <c r="G629" s="1" t="s">
        <v>1403</v>
      </c>
      <c r="H629">
        <v>5</v>
      </c>
      <c r="I629">
        <v>0</v>
      </c>
      <c r="J629" t="s">
        <v>51</v>
      </c>
      <c r="K629">
        <v>4</v>
      </c>
      <c r="L629">
        <v>100</v>
      </c>
    </row>
    <row r="630" spans="1:13" x14ac:dyDescent="0.2">
      <c r="A630" s="1" t="s">
        <v>46</v>
      </c>
      <c r="B630">
        <v>6</v>
      </c>
      <c r="C630" s="1" t="s">
        <v>1450</v>
      </c>
      <c r="D630" s="2">
        <v>45715</v>
      </c>
      <c r="E630" s="1" t="s">
        <v>576</v>
      </c>
      <c r="F630" s="1" t="s">
        <v>49</v>
      </c>
      <c r="G630" s="1" t="s">
        <v>1451</v>
      </c>
      <c r="H630">
        <v>5</v>
      </c>
      <c r="I630">
        <v>0</v>
      </c>
      <c r="J630" t="s">
        <v>51</v>
      </c>
      <c r="K630">
        <v>8</v>
      </c>
      <c r="L630">
        <v>200</v>
      </c>
    </row>
    <row r="631" spans="1:13" x14ac:dyDescent="0.2">
      <c r="A631" s="1" t="s">
        <v>46</v>
      </c>
      <c r="B631">
        <v>4</v>
      </c>
      <c r="C631" s="1" t="s">
        <v>1640</v>
      </c>
      <c r="D631" s="2">
        <v>45716</v>
      </c>
      <c r="E631" s="1" t="s">
        <v>641</v>
      </c>
      <c r="F631" s="1" t="s">
        <v>49</v>
      </c>
      <c r="G631" s="1" t="s">
        <v>1376</v>
      </c>
      <c r="H631">
        <v>5</v>
      </c>
      <c r="I631">
        <v>0</v>
      </c>
      <c r="J631">
        <v>10000</v>
      </c>
      <c r="K631">
        <v>13</v>
      </c>
      <c r="L631">
        <v>455</v>
      </c>
      <c r="M631">
        <v>20</v>
      </c>
    </row>
    <row r="632" spans="1:13" x14ac:dyDescent="0.2">
      <c r="A632" s="1" t="s">
        <v>46</v>
      </c>
      <c r="B632">
        <v>2</v>
      </c>
      <c r="C632" s="1" t="s">
        <v>1643</v>
      </c>
      <c r="D632" s="2">
        <v>45716</v>
      </c>
      <c r="E632" s="1" t="s">
        <v>594</v>
      </c>
      <c r="F632" s="1" t="s">
        <v>49</v>
      </c>
      <c r="G632" s="1" t="s">
        <v>913</v>
      </c>
      <c r="H632">
        <v>6</v>
      </c>
      <c r="I632">
        <v>0</v>
      </c>
      <c r="J632">
        <v>100</v>
      </c>
      <c r="K632">
        <v>3</v>
      </c>
      <c r="L632">
        <v>75</v>
      </c>
    </row>
    <row r="633" spans="1:13" x14ac:dyDescent="0.2">
      <c r="A633" s="1" t="s">
        <v>46</v>
      </c>
      <c r="B633">
        <v>2</v>
      </c>
      <c r="C633" s="1" t="s">
        <v>727</v>
      </c>
      <c r="D633" s="2">
        <v>45716</v>
      </c>
      <c r="E633" s="1" t="s">
        <v>576</v>
      </c>
      <c r="F633" s="1" t="s">
        <v>49</v>
      </c>
      <c r="G633" s="1" t="s">
        <v>978</v>
      </c>
      <c r="H633">
        <v>5</v>
      </c>
      <c r="I633">
        <v>0</v>
      </c>
      <c r="J633" t="s">
        <v>51</v>
      </c>
      <c r="K633">
        <v>17</v>
      </c>
      <c r="L633">
        <v>425</v>
      </c>
    </row>
    <row r="634" spans="1:13" x14ac:dyDescent="0.2">
      <c r="A634" s="1" t="s">
        <v>46</v>
      </c>
      <c r="B634">
        <v>3</v>
      </c>
      <c r="C634" s="1" t="s">
        <v>233</v>
      </c>
      <c r="D634" s="2">
        <v>45716</v>
      </c>
      <c r="E634" s="1" t="s">
        <v>616</v>
      </c>
      <c r="F634" s="1" t="s">
        <v>49</v>
      </c>
      <c r="G634" s="1" t="s">
        <v>1552</v>
      </c>
      <c r="H634">
        <v>10</v>
      </c>
      <c r="I634">
        <v>0</v>
      </c>
      <c r="J634">
        <v>830</v>
      </c>
      <c r="K634">
        <v>6</v>
      </c>
      <c r="L634">
        <v>150</v>
      </c>
    </row>
    <row r="635" spans="1:13" x14ac:dyDescent="0.2">
      <c r="A635" s="1" t="s">
        <v>46</v>
      </c>
      <c r="B635">
        <v>3</v>
      </c>
      <c r="C635" s="1" t="s">
        <v>233</v>
      </c>
      <c r="D635" s="2">
        <v>45716</v>
      </c>
      <c r="E635" s="1" t="s">
        <v>616</v>
      </c>
      <c r="F635" s="1" t="s">
        <v>49</v>
      </c>
      <c r="G635" s="1" t="s">
        <v>1552</v>
      </c>
      <c r="H635">
        <v>10</v>
      </c>
      <c r="I635">
        <v>0</v>
      </c>
      <c r="J635">
        <v>830</v>
      </c>
      <c r="K635">
        <v>1</v>
      </c>
      <c r="L635">
        <v>30</v>
      </c>
    </row>
    <row r="636" spans="1:13" x14ac:dyDescent="0.2">
      <c r="A636" s="1" t="s">
        <v>46</v>
      </c>
      <c r="B636">
        <v>3</v>
      </c>
      <c r="C636" s="1" t="s">
        <v>232</v>
      </c>
      <c r="D636" s="2">
        <v>45716</v>
      </c>
      <c r="E636" s="1" t="s">
        <v>616</v>
      </c>
      <c r="F636" s="1" t="s">
        <v>49</v>
      </c>
      <c r="G636" s="1" t="s">
        <v>1376</v>
      </c>
      <c r="H636">
        <v>10</v>
      </c>
      <c r="I636">
        <v>0</v>
      </c>
      <c r="J636">
        <v>160</v>
      </c>
      <c r="K636">
        <v>5</v>
      </c>
      <c r="L636">
        <v>125</v>
      </c>
    </row>
    <row r="637" spans="1:13" x14ac:dyDescent="0.2">
      <c r="A637" s="1" t="s">
        <v>46</v>
      </c>
      <c r="B637">
        <v>6</v>
      </c>
      <c r="C637" s="1" t="s">
        <v>1450</v>
      </c>
      <c r="D637" s="2">
        <v>45716</v>
      </c>
      <c r="E637" s="1" t="s">
        <v>576</v>
      </c>
      <c r="F637" s="1" t="s">
        <v>49</v>
      </c>
      <c r="G637" s="1" t="s">
        <v>1451</v>
      </c>
      <c r="H637">
        <v>5</v>
      </c>
      <c r="I637">
        <v>0</v>
      </c>
      <c r="J637" t="s">
        <v>51</v>
      </c>
      <c r="K637">
        <v>7</v>
      </c>
      <c r="L637">
        <v>175</v>
      </c>
    </row>
    <row r="638" spans="1:13" x14ac:dyDescent="0.2">
      <c r="A638" s="1" t="s">
        <v>46</v>
      </c>
      <c r="B638">
        <v>6</v>
      </c>
      <c r="C638" s="1" t="s">
        <v>232</v>
      </c>
      <c r="D638" s="2">
        <v>45716</v>
      </c>
      <c r="E638" s="1" t="s">
        <v>616</v>
      </c>
      <c r="F638" s="1" t="s">
        <v>49</v>
      </c>
      <c r="G638" s="1" t="s">
        <v>1376</v>
      </c>
      <c r="H638">
        <v>10</v>
      </c>
      <c r="I638">
        <v>0</v>
      </c>
      <c r="J638">
        <v>160</v>
      </c>
      <c r="K638">
        <v>1</v>
      </c>
      <c r="L638">
        <v>10</v>
      </c>
    </row>
    <row r="639" spans="1:13" x14ac:dyDescent="0.2">
      <c r="A639" s="1" t="s">
        <v>46</v>
      </c>
      <c r="B639">
        <v>6</v>
      </c>
      <c r="C639" s="1" t="s">
        <v>1644</v>
      </c>
      <c r="D639" s="2">
        <v>45716</v>
      </c>
      <c r="E639" s="1" t="s">
        <v>784</v>
      </c>
      <c r="F639" s="1" t="s">
        <v>49</v>
      </c>
      <c r="G639" s="1" t="s">
        <v>1494</v>
      </c>
      <c r="H639">
        <v>4.5</v>
      </c>
      <c r="I639">
        <v>0</v>
      </c>
      <c r="J639">
        <v>150</v>
      </c>
      <c r="K639">
        <v>4</v>
      </c>
      <c r="L639">
        <v>100</v>
      </c>
    </row>
    <row r="640" spans="1:13" x14ac:dyDescent="0.2">
      <c r="A640" s="1" t="s">
        <v>46</v>
      </c>
      <c r="B640">
        <v>5</v>
      </c>
      <c r="C640" s="1" t="s">
        <v>1402</v>
      </c>
      <c r="D640" s="2">
        <v>45716</v>
      </c>
      <c r="E640" s="1" t="s">
        <v>576</v>
      </c>
      <c r="F640" s="1" t="s">
        <v>49</v>
      </c>
      <c r="G640" s="1" t="s">
        <v>1403</v>
      </c>
      <c r="H640">
        <v>5</v>
      </c>
      <c r="I640">
        <v>0</v>
      </c>
      <c r="J640" t="s">
        <v>51</v>
      </c>
      <c r="K640">
        <v>2</v>
      </c>
      <c r="L640">
        <v>50</v>
      </c>
    </row>
    <row r="641" spans="1:13" x14ac:dyDescent="0.2">
      <c r="A641" s="1" t="s">
        <v>46</v>
      </c>
      <c r="B641">
        <v>5</v>
      </c>
      <c r="C641" s="1" t="s">
        <v>1489</v>
      </c>
      <c r="D641" s="2">
        <v>45716</v>
      </c>
      <c r="E641" s="1" t="s">
        <v>576</v>
      </c>
      <c r="F641" s="1" t="s">
        <v>49</v>
      </c>
      <c r="G641" s="1" t="s">
        <v>1490</v>
      </c>
      <c r="H641">
        <v>5</v>
      </c>
      <c r="I641">
        <v>0</v>
      </c>
      <c r="J641" t="s">
        <v>51</v>
      </c>
      <c r="K641">
        <v>8</v>
      </c>
      <c r="L641">
        <v>200</v>
      </c>
    </row>
    <row r="642" spans="1:13" x14ac:dyDescent="0.2">
      <c r="A642" s="1" t="s">
        <v>46</v>
      </c>
      <c r="B642">
        <v>2</v>
      </c>
      <c r="C642" s="1" t="s">
        <v>1645</v>
      </c>
      <c r="D642" s="2">
        <v>45717</v>
      </c>
      <c r="E642" s="1" t="s">
        <v>784</v>
      </c>
      <c r="F642" s="1" t="s">
        <v>49</v>
      </c>
      <c r="G642" s="1" t="s">
        <v>1292</v>
      </c>
      <c r="H642">
        <v>4.5</v>
      </c>
      <c r="I642">
        <v>0</v>
      </c>
      <c r="J642">
        <v>100</v>
      </c>
      <c r="K642">
        <v>2</v>
      </c>
      <c r="L642">
        <v>50</v>
      </c>
      <c r="M642">
        <v>15</v>
      </c>
    </row>
    <row r="643" spans="1:13" x14ac:dyDescent="0.2">
      <c r="A643" s="1" t="s">
        <v>46</v>
      </c>
      <c r="B643">
        <v>2</v>
      </c>
      <c r="C643" s="1" t="s">
        <v>252</v>
      </c>
      <c r="D643" s="2">
        <v>45717</v>
      </c>
      <c r="E643" s="1" t="s">
        <v>784</v>
      </c>
      <c r="F643" s="1" t="s">
        <v>49</v>
      </c>
      <c r="G643" s="1" t="s">
        <v>867</v>
      </c>
      <c r="H643">
        <v>4.5</v>
      </c>
      <c r="I643">
        <v>0</v>
      </c>
      <c r="J643">
        <v>150</v>
      </c>
      <c r="K643">
        <v>6</v>
      </c>
      <c r="L643">
        <v>150</v>
      </c>
    </row>
    <row r="644" spans="1:13" x14ac:dyDescent="0.2">
      <c r="A644" s="1" t="s">
        <v>46</v>
      </c>
      <c r="B644">
        <v>2</v>
      </c>
      <c r="C644" s="1" t="s">
        <v>251</v>
      </c>
      <c r="D644" s="2">
        <v>45717</v>
      </c>
      <c r="E644" s="1" t="s">
        <v>1646</v>
      </c>
      <c r="F644" s="1" t="s">
        <v>49</v>
      </c>
      <c r="G644" s="1" t="s">
        <v>881</v>
      </c>
      <c r="H644">
        <v>8</v>
      </c>
      <c r="I644">
        <v>0</v>
      </c>
      <c r="J644">
        <v>75</v>
      </c>
      <c r="K644">
        <v>3</v>
      </c>
      <c r="L644">
        <v>75</v>
      </c>
    </row>
    <row r="645" spans="1:13" x14ac:dyDescent="0.2">
      <c r="A645" s="1" t="s">
        <v>46</v>
      </c>
      <c r="B645">
        <v>2</v>
      </c>
      <c r="C645" s="1" t="s">
        <v>1647</v>
      </c>
      <c r="D645" s="2">
        <v>45717</v>
      </c>
      <c r="E645" s="1" t="s">
        <v>907</v>
      </c>
      <c r="F645" s="1" t="s">
        <v>49</v>
      </c>
      <c r="G645" s="1" t="s">
        <v>936</v>
      </c>
      <c r="H645">
        <v>5</v>
      </c>
      <c r="I645">
        <v>0</v>
      </c>
      <c r="J645">
        <v>250</v>
      </c>
      <c r="K645">
        <v>4</v>
      </c>
      <c r="L645">
        <v>120</v>
      </c>
    </row>
    <row r="646" spans="1:13" x14ac:dyDescent="0.2">
      <c r="A646" s="1" t="s">
        <v>46</v>
      </c>
      <c r="B646">
        <v>4</v>
      </c>
      <c r="C646" s="1" t="s">
        <v>232</v>
      </c>
      <c r="D646" s="2">
        <v>45717</v>
      </c>
      <c r="E646" s="1" t="s">
        <v>616</v>
      </c>
      <c r="F646" s="1" t="s">
        <v>49</v>
      </c>
      <c r="G646" s="1" t="s">
        <v>1376</v>
      </c>
      <c r="H646">
        <v>10</v>
      </c>
      <c r="I646">
        <v>0</v>
      </c>
      <c r="J646">
        <v>160</v>
      </c>
      <c r="K646">
        <v>14</v>
      </c>
      <c r="L646">
        <v>490</v>
      </c>
    </row>
    <row r="647" spans="1:13" x14ac:dyDescent="0.2">
      <c r="A647" s="1" t="s">
        <v>46</v>
      </c>
      <c r="B647">
        <v>3</v>
      </c>
      <c r="C647" s="1" t="s">
        <v>1493</v>
      </c>
      <c r="D647" s="2">
        <v>45717</v>
      </c>
      <c r="E647" s="1" t="s">
        <v>576</v>
      </c>
      <c r="F647" s="1" t="s">
        <v>49</v>
      </c>
      <c r="G647" s="1" t="s">
        <v>1494</v>
      </c>
      <c r="H647">
        <v>5</v>
      </c>
      <c r="I647">
        <v>0</v>
      </c>
      <c r="J647" t="s">
        <v>51</v>
      </c>
      <c r="K647">
        <v>2</v>
      </c>
      <c r="L647">
        <v>50</v>
      </c>
    </row>
    <row r="648" spans="1:13" x14ac:dyDescent="0.2">
      <c r="A648" s="1" t="s">
        <v>46</v>
      </c>
      <c r="B648">
        <v>3</v>
      </c>
      <c r="C648" s="1" t="s">
        <v>1648</v>
      </c>
      <c r="D648" s="2">
        <v>45717</v>
      </c>
      <c r="E648" s="1" t="s">
        <v>784</v>
      </c>
      <c r="F648" s="1" t="s">
        <v>49</v>
      </c>
      <c r="G648" s="1" t="s">
        <v>1426</v>
      </c>
      <c r="H648">
        <v>4.5</v>
      </c>
      <c r="I648">
        <v>0</v>
      </c>
      <c r="J648">
        <v>100</v>
      </c>
      <c r="K648">
        <v>8</v>
      </c>
      <c r="L648">
        <v>200</v>
      </c>
    </row>
    <row r="649" spans="1:13" x14ac:dyDescent="0.2">
      <c r="A649" s="1" t="s">
        <v>46</v>
      </c>
      <c r="B649">
        <v>3</v>
      </c>
      <c r="C649" s="1" t="s">
        <v>1649</v>
      </c>
      <c r="D649" s="2">
        <v>45717</v>
      </c>
      <c r="E649" s="1" t="s">
        <v>1041</v>
      </c>
      <c r="F649" s="1" t="s">
        <v>49</v>
      </c>
      <c r="G649" s="1" t="s">
        <v>1650</v>
      </c>
      <c r="H649">
        <v>10</v>
      </c>
      <c r="I649">
        <v>0</v>
      </c>
      <c r="J649">
        <v>100</v>
      </c>
      <c r="K649">
        <v>3</v>
      </c>
      <c r="L649">
        <v>75</v>
      </c>
    </row>
    <row r="650" spans="1:13" x14ac:dyDescent="0.2">
      <c r="A650" s="1" t="s">
        <v>46</v>
      </c>
      <c r="B650">
        <v>3</v>
      </c>
      <c r="C650" s="1" t="s">
        <v>1445</v>
      </c>
      <c r="D650" s="2">
        <v>45717</v>
      </c>
      <c r="E650" s="1" t="s">
        <v>576</v>
      </c>
      <c r="F650" s="1" t="s">
        <v>49</v>
      </c>
      <c r="G650" s="1" t="s">
        <v>924</v>
      </c>
      <c r="H650">
        <v>5</v>
      </c>
      <c r="I650">
        <v>0</v>
      </c>
      <c r="J650" t="s">
        <v>51</v>
      </c>
      <c r="K650">
        <v>2</v>
      </c>
      <c r="L650">
        <v>50</v>
      </c>
    </row>
    <row r="651" spans="1:13" x14ac:dyDescent="0.2">
      <c r="A651" s="1" t="s">
        <v>46</v>
      </c>
      <c r="B651">
        <v>5</v>
      </c>
      <c r="C651" s="1" t="s">
        <v>1489</v>
      </c>
      <c r="D651" s="2">
        <v>45717</v>
      </c>
      <c r="E651" s="1" t="s">
        <v>576</v>
      </c>
      <c r="F651" s="1" t="s">
        <v>49</v>
      </c>
      <c r="G651" s="1" t="s">
        <v>1490</v>
      </c>
      <c r="H651">
        <v>5</v>
      </c>
      <c r="I651">
        <v>0</v>
      </c>
      <c r="J651" t="s">
        <v>51</v>
      </c>
      <c r="K651">
        <v>5</v>
      </c>
      <c r="L651">
        <v>125</v>
      </c>
    </row>
    <row r="652" spans="1:13" x14ac:dyDescent="0.2">
      <c r="A652" s="1" t="s">
        <v>46</v>
      </c>
      <c r="B652">
        <v>5</v>
      </c>
      <c r="C652" s="1" t="s">
        <v>1380</v>
      </c>
      <c r="D652" s="2">
        <v>45717</v>
      </c>
      <c r="E652" s="1" t="s">
        <v>576</v>
      </c>
      <c r="F652" s="1" t="s">
        <v>49</v>
      </c>
      <c r="G652" s="1" t="s">
        <v>908</v>
      </c>
      <c r="H652">
        <v>5</v>
      </c>
      <c r="I652">
        <v>0</v>
      </c>
      <c r="J652" t="s">
        <v>51</v>
      </c>
      <c r="K652">
        <v>5</v>
      </c>
      <c r="L652">
        <v>125</v>
      </c>
    </row>
    <row r="653" spans="1:13" x14ac:dyDescent="0.2">
      <c r="A653" s="1" t="s">
        <v>46</v>
      </c>
      <c r="B653">
        <v>6</v>
      </c>
      <c r="C653" s="1" t="s">
        <v>1450</v>
      </c>
      <c r="D653" s="2">
        <v>45717</v>
      </c>
      <c r="E653" s="1" t="s">
        <v>576</v>
      </c>
      <c r="F653" s="1" t="s">
        <v>49</v>
      </c>
      <c r="G653" s="1" t="s">
        <v>1451</v>
      </c>
      <c r="H653">
        <v>5</v>
      </c>
      <c r="I653">
        <v>0</v>
      </c>
      <c r="J653" t="s">
        <v>51</v>
      </c>
      <c r="K653">
        <v>9</v>
      </c>
      <c r="L653">
        <v>225</v>
      </c>
    </row>
    <row r="654" spans="1:13" x14ac:dyDescent="0.2">
      <c r="A654" s="1" t="s">
        <v>46</v>
      </c>
      <c r="B654">
        <v>3</v>
      </c>
      <c r="C654" s="1" t="s">
        <v>1445</v>
      </c>
      <c r="D654" s="2">
        <v>45718</v>
      </c>
      <c r="E654" s="1" t="s">
        <v>576</v>
      </c>
      <c r="F654" s="1" t="s">
        <v>49</v>
      </c>
      <c r="G654" s="1" t="s">
        <v>924</v>
      </c>
      <c r="H654">
        <v>5</v>
      </c>
      <c r="I654">
        <v>0</v>
      </c>
      <c r="J654" t="s">
        <v>51</v>
      </c>
      <c r="K654">
        <v>20</v>
      </c>
      <c r="L654">
        <v>500</v>
      </c>
      <c r="M654">
        <v>20</v>
      </c>
    </row>
    <row r="655" spans="1:13" x14ac:dyDescent="0.2">
      <c r="A655" s="1" t="s">
        <v>46</v>
      </c>
      <c r="B655">
        <v>4</v>
      </c>
      <c r="C655" s="1" t="s">
        <v>1640</v>
      </c>
      <c r="D655" s="2">
        <v>45718</v>
      </c>
      <c r="E655" s="1" t="s">
        <v>641</v>
      </c>
      <c r="F655" s="1" t="s">
        <v>49</v>
      </c>
      <c r="G655" s="1" t="s">
        <v>1376</v>
      </c>
      <c r="H655">
        <v>5</v>
      </c>
      <c r="I655">
        <v>0</v>
      </c>
      <c r="J655">
        <v>10000</v>
      </c>
      <c r="K655">
        <v>13</v>
      </c>
      <c r="L655">
        <v>455</v>
      </c>
    </row>
    <row r="656" spans="1:13" x14ac:dyDescent="0.2">
      <c r="A656" s="1" t="s">
        <v>46</v>
      </c>
      <c r="B656">
        <v>2</v>
      </c>
      <c r="C656" s="1" t="s">
        <v>1647</v>
      </c>
      <c r="D656" s="2">
        <v>45718</v>
      </c>
      <c r="E656" s="1" t="s">
        <v>907</v>
      </c>
      <c r="F656" s="1" t="s">
        <v>49</v>
      </c>
      <c r="G656" s="1" t="s">
        <v>936</v>
      </c>
      <c r="H656">
        <v>5</v>
      </c>
      <c r="I656">
        <v>0</v>
      </c>
      <c r="J656">
        <v>250</v>
      </c>
      <c r="K656">
        <v>6</v>
      </c>
      <c r="L656">
        <v>180</v>
      </c>
    </row>
    <row r="657" spans="1:13" x14ac:dyDescent="0.2">
      <c r="A657" s="1" t="s">
        <v>46</v>
      </c>
      <c r="B657">
        <v>2</v>
      </c>
      <c r="C657" s="1" t="s">
        <v>236</v>
      </c>
      <c r="D657" s="2">
        <v>45718</v>
      </c>
      <c r="E657" s="1" t="s">
        <v>907</v>
      </c>
      <c r="F657" s="1" t="s">
        <v>49</v>
      </c>
      <c r="G657" s="1" t="s">
        <v>1651</v>
      </c>
      <c r="H657">
        <v>15</v>
      </c>
      <c r="I657">
        <v>0</v>
      </c>
      <c r="J657">
        <v>375</v>
      </c>
      <c r="K657">
        <v>4</v>
      </c>
      <c r="L657">
        <v>120</v>
      </c>
    </row>
    <row r="658" spans="1:13" x14ac:dyDescent="0.2">
      <c r="A658" s="1" t="s">
        <v>46</v>
      </c>
      <c r="B658">
        <v>2</v>
      </c>
      <c r="C658" s="1" t="s">
        <v>1388</v>
      </c>
      <c r="D658" s="2">
        <v>45718</v>
      </c>
      <c r="E658" s="1" t="s">
        <v>576</v>
      </c>
      <c r="F658" s="1" t="s">
        <v>49</v>
      </c>
      <c r="G658" s="1" t="s">
        <v>936</v>
      </c>
      <c r="H658">
        <v>5</v>
      </c>
      <c r="I658">
        <v>0</v>
      </c>
      <c r="J658" t="s">
        <v>51</v>
      </c>
      <c r="K658">
        <v>8</v>
      </c>
      <c r="L658">
        <v>200</v>
      </c>
    </row>
    <row r="659" spans="1:13" x14ac:dyDescent="0.2">
      <c r="A659" s="1" t="s">
        <v>46</v>
      </c>
      <c r="B659">
        <v>2</v>
      </c>
      <c r="C659" s="1" t="s">
        <v>1408</v>
      </c>
      <c r="D659" s="2">
        <v>45718</v>
      </c>
      <c r="E659" s="1" t="s">
        <v>576</v>
      </c>
      <c r="F659" s="1" t="s">
        <v>49</v>
      </c>
      <c r="G659" s="1" t="s">
        <v>1046</v>
      </c>
      <c r="H659">
        <v>5</v>
      </c>
      <c r="I659">
        <v>0</v>
      </c>
      <c r="J659" t="s">
        <v>51</v>
      </c>
      <c r="K659">
        <v>1</v>
      </c>
      <c r="L659">
        <v>25</v>
      </c>
    </row>
    <row r="660" spans="1:13" x14ac:dyDescent="0.2">
      <c r="A660" s="1" t="s">
        <v>46</v>
      </c>
      <c r="B660">
        <v>5</v>
      </c>
      <c r="C660" s="1" t="s">
        <v>1380</v>
      </c>
      <c r="D660" s="2">
        <v>45718</v>
      </c>
      <c r="E660" s="1" t="s">
        <v>576</v>
      </c>
      <c r="F660" s="1" t="s">
        <v>49</v>
      </c>
      <c r="G660" s="1" t="s">
        <v>908</v>
      </c>
      <c r="H660">
        <v>5</v>
      </c>
      <c r="I660">
        <v>0</v>
      </c>
      <c r="J660" t="s">
        <v>51</v>
      </c>
      <c r="K660">
        <v>11</v>
      </c>
      <c r="L660">
        <v>275</v>
      </c>
    </row>
    <row r="661" spans="1:13" x14ac:dyDescent="0.2">
      <c r="A661" s="1" t="s">
        <v>46</v>
      </c>
      <c r="B661">
        <v>2</v>
      </c>
      <c r="C661" s="1" t="s">
        <v>236</v>
      </c>
      <c r="D661" s="2">
        <v>45719</v>
      </c>
      <c r="E661" s="1" t="s">
        <v>907</v>
      </c>
      <c r="F661" s="1" t="s">
        <v>49</v>
      </c>
      <c r="G661" s="1" t="s">
        <v>1651</v>
      </c>
      <c r="H661">
        <v>15</v>
      </c>
      <c r="I661">
        <v>0</v>
      </c>
      <c r="J661">
        <v>375</v>
      </c>
      <c r="K661">
        <v>11</v>
      </c>
      <c r="L661">
        <v>330</v>
      </c>
      <c r="M661">
        <v>20</v>
      </c>
    </row>
    <row r="662" spans="1:13" x14ac:dyDescent="0.2">
      <c r="A662" s="1" t="s">
        <v>46</v>
      </c>
      <c r="B662">
        <v>2</v>
      </c>
      <c r="C662" s="1" t="s">
        <v>256</v>
      </c>
      <c r="D662" s="2">
        <v>45719</v>
      </c>
      <c r="E662" s="1" t="s">
        <v>784</v>
      </c>
      <c r="F662" s="1" t="s">
        <v>49</v>
      </c>
      <c r="G662" s="1" t="s">
        <v>899</v>
      </c>
      <c r="H662">
        <v>4.5</v>
      </c>
      <c r="I662">
        <v>0</v>
      </c>
      <c r="J662">
        <v>100</v>
      </c>
      <c r="K662">
        <v>4</v>
      </c>
      <c r="L662">
        <v>100</v>
      </c>
    </row>
    <row r="663" spans="1:13" x14ac:dyDescent="0.2">
      <c r="A663" s="1" t="s">
        <v>46</v>
      </c>
      <c r="B663">
        <v>2</v>
      </c>
      <c r="C663" s="1" t="s">
        <v>1377</v>
      </c>
      <c r="D663" s="2">
        <v>45719</v>
      </c>
      <c r="E663" s="1" t="s">
        <v>576</v>
      </c>
      <c r="F663" s="1" t="s">
        <v>49</v>
      </c>
      <c r="G663" s="1" t="s">
        <v>1323</v>
      </c>
      <c r="H663">
        <v>5</v>
      </c>
      <c r="I663">
        <v>0</v>
      </c>
      <c r="J663" t="s">
        <v>51</v>
      </c>
      <c r="K663">
        <v>2</v>
      </c>
      <c r="L663">
        <v>50</v>
      </c>
    </row>
    <row r="664" spans="1:13" x14ac:dyDescent="0.2">
      <c r="A664" s="1" t="s">
        <v>46</v>
      </c>
      <c r="B664">
        <v>3</v>
      </c>
      <c r="C664" s="1" t="s">
        <v>1652</v>
      </c>
      <c r="D664" s="2">
        <v>45719</v>
      </c>
      <c r="E664" s="1" t="s">
        <v>784</v>
      </c>
      <c r="F664" s="1" t="s">
        <v>49</v>
      </c>
      <c r="G664" s="1" t="s">
        <v>924</v>
      </c>
      <c r="H664">
        <v>4.5</v>
      </c>
      <c r="I664">
        <v>0</v>
      </c>
      <c r="J664">
        <v>100</v>
      </c>
      <c r="K664">
        <v>4</v>
      </c>
      <c r="L664">
        <v>93.1</v>
      </c>
    </row>
    <row r="665" spans="1:13" x14ac:dyDescent="0.2">
      <c r="A665" s="1" t="s">
        <v>46</v>
      </c>
      <c r="B665">
        <v>3</v>
      </c>
      <c r="C665" s="1" t="s">
        <v>1652</v>
      </c>
      <c r="D665" s="2">
        <v>45719</v>
      </c>
      <c r="E665" s="1" t="s">
        <v>784</v>
      </c>
      <c r="F665" s="1" t="s">
        <v>49</v>
      </c>
      <c r="G665" s="1" t="s">
        <v>924</v>
      </c>
      <c r="H665">
        <v>4.5</v>
      </c>
      <c r="I665">
        <v>0</v>
      </c>
      <c r="J665">
        <v>100</v>
      </c>
      <c r="K665">
        <v>4</v>
      </c>
      <c r="L665">
        <v>100</v>
      </c>
    </row>
    <row r="666" spans="1:13" x14ac:dyDescent="0.2">
      <c r="A666" s="1" t="s">
        <v>46</v>
      </c>
      <c r="B666">
        <v>3</v>
      </c>
      <c r="C666" s="1" t="s">
        <v>1445</v>
      </c>
      <c r="D666" s="2">
        <v>45719</v>
      </c>
      <c r="E666" s="1" t="s">
        <v>576</v>
      </c>
      <c r="F666" s="1" t="s">
        <v>49</v>
      </c>
      <c r="G666" s="1" t="s">
        <v>924</v>
      </c>
      <c r="H666">
        <v>5</v>
      </c>
      <c r="I666">
        <v>0</v>
      </c>
      <c r="J666" t="s">
        <v>51</v>
      </c>
      <c r="K666">
        <v>7</v>
      </c>
      <c r="L666">
        <v>175</v>
      </c>
    </row>
    <row r="667" spans="1:13" x14ac:dyDescent="0.2">
      <c r="A667" s="1" t="s">
        <v>46</v>
      </c>
      <c r="B667">
        <v>5</v>
      </c>
      <c r="C667" s="1" t="s">
        <v>1380</v>
      </c>
      <c r="D667" s="2">
        <v>45719</v>
      </c>
      <c r="E667" s="1" t="s">
        <v>576</v>
      </c>
      <c r="F667" s="1" t="s">
        <v>49</v>
      </c>
      <c r="G667" s="1" t="s">
        <v>908</v>
      </c>
      <c r="H667">
        <v>5</v>
      </c>
      <c r="I667">
        <v>0</v>
      </c>
      <c r="J667" t="s">
        <v>51</v>
      </c>
      <c r="K667">
        <v>3</v>
      </c>
      <c r="L667">
        <v>75</v>
      </c>
    </row>
    <row r="668" spans="1:13" x14ac:dyDescent="0.2">
      <c r="A668" s="1" t="s">
        <v>46</v>
      </c>
      <c r="B668">
        <v>5</v>
      </c>
      <c r="C668" s="1" t="s">
        <v>255</v>
      </c>
      <c r="D668" s="2">
        <v>45719</v>
      </c>
      <c r="E668" s="1" t="s">
        <v>784</v>
      </c>
      <c r="F668" s="1" t="s">
        <v>49</v>
      </c>
      <c r="G668" s="1" t="s">
        <v>1043</v>
      </c>
      <c r="H668">
        <v>4.5</v>
      </c>
      <c r="I668">
        <v>0</v>
      </c>
      <c r="J668">
        <v>250</v>
      </c>
      <c r="K668">
        <v>8</v>
      </c>
      <c r="L668">
        <v>200</v>
      </c>
    </row>
    <row r="669" spans="1:13" x14ac:dyDescent="0.2">
      <c r="A669" s="1" t="s">
        <v>46</v>
      </c>
      <c r="B669">
        <v>6</v>
      </c>
      <c r="C669" s="1" t="s">
        <v>1450</v>
      </c>
      <c r="D669" s="2">
        <v>45719</v>
      </c>
      <c r="E669" s="1" t="s">
        <v>576</v>
      </c>
      <c r="F669" s="1" t="s">
        <v>49</v>
      </c>
      <c r="G669" s="1" t="s">
        <v>1451</v>
      </c>
      <c r="H669">
        <v>5</v>
      </c>
      <c r="I669">
        <v>0</v>
      </c>
      <c r="J669" t="s">
        <v>51</v>
      </c>
      <c r="K669">
        <v>9</v>
      </c>
      <c r="L669">
        <v>225</v>
      </c>
    </row>
    <row r="670" spans="1:13" x14ac:dyDescent="0.2">
      <c r="A670" s="1" t="s">
        <v>46</v>
      </c>
      <c r="B670">
        <v>3</v>
      </c>
      <c r="C670" s="1" t="s">
        <v>1653</v>
      </c>
      <c r="D670" s="2">
        <v>45719</v>
      </c>
      <c r="E670" s="1" t="s">
        <v>784</v>
      </c>
      <c r="F670" s="1" t="s">
        <v>49</v>
      </c>
      <c r="G670" s="1" t="s">
        <v>982</v>
      </c>
      <c r="H670">
        <v>4.5</v>
      </c>
      <c r="I670">
        <v>0</v>
      </c>
      <c r="J670">
        <v>100</v>
      </c>
      <c r="K670">
        <v>3</v>
      </c>
      <c r="L670">
        <v>75</v>
      </c>
    </row>
    <row r="671" spans="1:13" x14ac:dyDescent="0.2">
      <c r="A671" s="1" t="s">
        <v>46</v>
      </c>
      <c r="B671">
        <v>2</v>
      </c>
      <c r="C671" s="1" t="s">
        <v>259</v>
      </c>
      <c r="D671" s="2">
        <v>45720</v>
      </c>
      <c r="E671" s="1" t="s">
        <v>907</v>
      </c>
      <c r="F671" s="1" t="s">
        <v>49</v>
      </c>
      <c r="G671" s="1" t="s">
        <v>1112</v>
      </c>
      <c r="H671" t="s">
        <v>93</v>
      </c>
      <c r="I671">
        <v>0</v>
      </c>
      <c r="J671">
        <v>550</v>
      </c>
      <c r="K671">
        <v>21</v>
      </c>
      <c r="L671">
        <v>623.5</v>
      </c>
      <c r="M671">
        <v>20</v>
      </c>
    </row>
    <row r="672" spans="1:13" x14ac:dyDescent="0.2">
      <c r="A672" s="1" t="s">
        <v>46</v>
      </c>
      <c r="B672">
        <v>2</v>
      </c>
      <c r="C672" s="1" t="s">
        <v>1654</v>
      </c>
      <c r="D672" s="2">
        <v>45720</v>
      </c>
      <c r="E672" s="1" t="s">
        <v>637</v>
      </c>
      <c r="F672" s="1" t="s">
        <v>49</v>
      </c>
      <c r="G672" s="1" t="s">
        <v>1323</v>
      </c>
      <c r="H672">
        <v>5</v>
      </c>
      <c r="I672">
        <v>0</v>
      </c>
      <c r="J672">
        <v>25</v>
      </c>
      <c r="K672">
        <v>1</v>
      </c>
      <c r="L672">
        <v>25</v>
      </c>
    </row>
    <row r="673" spans="1:13" x14ac:dyDescent="0.2">
      <c r="A673" s="1" t="s">
        <v>46</v>
      </c>
      <c r="B673">
        <v>4</v>
      </c>
      <c r="C673" s="1" t="s">
        <v>1640</v>
      </c>
      <c r="D673" s="2">
        <v>45720</v>
      </c>
      <c r="E673" s="1" t="s">
        <v>641</v>
      </c>
      <c r="F673" s="1" t="s">
        <v>49</v>
      </c>
      <c r="G673" s="1" t="s">
        <v>1376</v>
      </c>
      <c r="H673">
        <v>5</v>
      </c>
      <c r="I673">
        <v>0</v>
      </c>
      <c r="J673">
        <v>10000</v>
      </c>
      <c r="K673">
        <v>2</v>
      </c>
      <c r="L673">
        <v>70</v>
      </c>
    </row>
    <row r="674" spans="1:13" x14ac:dyDescent="0.2">
      <c r="A674" s="1" t="s">
        <v>46</v>
      </c>
      <c r="B674">
        <v>4</v>
      </c>
      <c r="C674" s="1" t="s">
        <v>1655</v>
      </c>
      <c r="D674" s="2">
        <v>45720</v>
      </c>
      <c r="E674" s="1" t="s">
        <v>1656</v>
      </c>
      <c r="F674" s="1" t="s">
        <v>49</v>
      </c>
      <c r="G674" s="1" t="s">
        <v>901</v>
      </c>
      <c r="H674">
        <v>5</v>
      </c>
      <c r="I674">
        <v>0</v>
      </c>
      <c r="J674">
        <v>25</v>
      </c>
      <c r="K674">
        <v>7</v>
      </c>
      <c r="L674">
        <v>175</v>
      </c>
    </row>
    <row r="675" spans="1:13" x14ac:dyDescent="0.2">
      <c r="A675" s="1" t="s">
        <v>46</v>
      </c>
      <c r="B675">
        <v>4</v>
      </c>
      <c r="C675" s="1" t="s">
        <v>265</v>
      </c>
      <c r="D675" s="2">
        <v>45720</v>
      </c>
      <c r="E675" s="1" t="s">
        <v>907</v>
      </c>
      <c r="F675" s="1" t="s">
        <v>49</v>
      </c>
      <c r="G675" s="1" t="s">
        <v>1494</v>
      </c>
      <c r="H675" t="s">
        <v>93</v>
      </c>
      <c r="I675">
        <v>0</v>
      </c>
      <c r="J675">
        <v>375</v>
      </c>
      <c r="K675">
        <v>1</v>
      </c>
      <c r="L675">
        <v>30</v>
      </c>
    </row>
    <row r="676" spans="1:13" x14ac:dyDescent="0.2">
      <c r="A676" s="1" t="s">
        <v>46</v>
      </c>
      <c r="B676">
        <v>4</v>
      </c>
      <c r="C676" s="1" t="s">
        <v>1657</v>
      </c>
      <c r="D676" s="2">
        <v>45720</v>
      </c>
      <c r="E676" s="1" t="s">
        <v>1054</v>
      </c>
      <c r="F676" s="1" t="s">
        <v>49</v>
      </c>
      <c r="G676" s="1" t="s">
        <v>982</v>
      </c>
      <c r="H676">
        <v>5</v>
      </c>
      <c r="I676">
        <v>0</v>
      </c>
      <c r="J676">
        <v>50</v>
      </c>
      <c r="K676">
        <v>1</v>
      </c>
      <c r="L676">
        <v>25</v>
      </c>
    </row>
    <row r="677" spans="1:13" x14ac:dyDescent="0.2">
      <c r="A677" s="1" t="s">
        <v>46</v>
      </c>
      <c r="B677">
        <v>4</v>
      </c>
      <c r="C677" s="1" t="s">
        <v>1658</v>
      </c>
      <c r="D677" s="2">
        <v>45720</v>
      </c>
      <c r="E677" s="1" t="s">
        <v>1054</v>
      </c>
      <c r="F677" s="1" t="s">
        <v>49</v>
      </c>
      <c r="G677" s="1" t="s">
        <v>915</v>
      </c>
      <c r="H677">
        <v>5</v>
      </c>
      <c r="I677">
        <v>0</v>
      </c>
      <c r="J677">
        <v>50</v>
      </c>
      <c r="K677">
        <v>4</v>
      </c>
      <c r="L677">
        <v>100</v>
      </c>
    </row>
    <row r="678" spans="1:13" x14ac:dyDescent="0.2">
      <c r="A678" s="1" t="s">
        <v>46</v>
      </c>
      <c r="B678">
        <v>4</v>
      </c>
      <c r="C678" s="1" t="s">
        <v>1659</v>
      </c>
      <c r="D678" s="2">
        <v>45720</v>
      </c>
      <c r="E678" s="1" t="s">
        <v>896</v>
      </c>
      <c r="F678" s="1" t="s">
        <v>49</v>
      </c>
      <c r="G678" s="1" t="s">
        <v>1660</v>
      </c>
      <c r="H678">
        <v>5</v>
      </c>
      <c r="I678">
        <v>0</v>
      </c>
      <c r="J678">
        <v>250</v>
      </c>
      <c r="K678">
        <v>10</v>
      </c>
      <c r="L678">
        <v>236</v>
      </c>
    </row>
    <row r="679" spans="1:13" x14ac:dyDescent="0.2">
      <c r="A679" s="1" t="s">
        <v>46</v>
      </c>
      <c r="B679">
        <v>7</v>
      </c>
      <c r="C679" s="1" t="s">
        <v>1661</v>
      </c>
      <c r="D679" s="2">
        <v>45720</v>
      </c>
      <c r="E679" s="1" t="s">
        <v>1662</v>
      </c>
      <c r="F679" s="1" t="s">
        <v>49</v>
      </c>
      <c r="G679" s="1" t="s">
        <v>1046</v>
      </c>
      <c r="H679">
        <v>5</v>
      </c>
      <c r="I679">
        <v>0</v>
      </c>
      <c r="J679">
        <v>250</v>
      </c>
      <c r="K679">
        <v>14</v>
      </c>
      <c r="L679">
        <v>350</v>
      </c>
    </row>
    <row r="680" spans="1:13" x14ac:dyDescent="0.2">
      <c r="A680" s="1" t="s">
        <v>46</v>
      </c>
      <c r="B680">
        <v>7</v>
      </c>
      <c r="C680" s="1" t="s">
        <v>1663</v>
      </c>
      <c r="D680" s="2">
        <v>45720</v>
      </c>
      <c r="E680" s="1" t="s">
        <v>811</v>
      </c>
      <c r="F680" s="1" t="s">
        <v>49</v>
      </c>
      <c r="G680" s="1" t="s">
        <v>1128</v>
      </c>
      <c r="H680">
        <v>5</v>
      </c>
      <c r="I680">
        <v>0</v>
      </c>
      <c r="J680">
        <v>100</v>
      </c>
      <c r="K680">
        <v>1</v>
      </c>
      <c r="L680">
        <v>25</v>
      </c>
    </row>
    <row r="681" spans="1:13" x14ac:dyDescent="0.2">
      <c r="A681" s="1" t="s">
        <v>46</v>
      </c>
      <c r="B681">
        <v>7</v>
      </c>
      <c r="C681" s="1" t="s">
        <v>1664</v>
      </c>
      <c r="D681" s="2">
        <v>45720</v>
      </c>
      <c r="E681" s="1" t="s">
        <v>811</v>
      </c>
      <c r="F681" s="1" t="s">
        <v>49</v>
      </c>
      <c r="G681" s="1" t="s">
        <v>936</v>
      </c>
      <c r="H681">
        <v>5</v>
      </c>
      <c r="I681">
        <v>0</v>
      </c>
      <c r="J681">
        <v>50</v>
      </c>
      <c r="K681">
        <v>1</v>
      </c>
      <c r="L681">
        <v>25</v>
      </c>
    </row>
    <row r="682" spans="1:13" x14ac:dyDescent="0.2">
      <c r="A682" s="1" t="s">
        <v>46</v>
      </c>
      <c r="B682">
        <v>6</v>
      </c>
      <c r="C682" s="1" t="s">
        <v>1665</v>
      </c>
      <c r="D682" s="2">
        <v>45720</v>
      </c>
      <c r="E682" s="1" t="s">
        <v>811</v>
      </c>
      <c r="F682" s="1" t="s">
        <v>49</v>
      </c>
      <c r="G682" s="1" t="s">
        <v>1403</v>
      </c>
      <c r="H682">
        <v>5</v>
      </c>
      <c r="I682">
        <v>0</v>
      </c>
      <c r="J682">
        <v>50</v>
      </c>
      <c r="K682">
        <v>10</v>
      </c>
      <c r="L682">
        <v>250</v>
      </c>
    </row>
    <row r="683" spans="1:13" x14ac:dyDescent="0.2">
      <c r="A683" s="1" t="s">
        <v>46</v>
      </c>
      <c r="B683">
        <v>5</v>
      </c>
      <c r="C683" s="1" t="s">
        <v>1666</v>
      </c>
      <c r="D683" s="2">
        <v>45720</v>
      </c>
      <c r="E683" s="1" t="s">
        <v>1667</v>
      </c>
      <c r="F683" s="1" t="s">
        <v>49</v>
      </c>
      <c r="G683" s="1" t="s">
        <v>1668</v>
      </c>
      <c r="H683">
        <v>5</v>
      </c>
      <c r="I683">
        <v>0</v>
      </c>
      <c r="J683">
        <v>75</v>
      </c>
      <c r="K683">
        <v>8</v>
      </c>
      <c r="L683">
        <v>200</v>
      </c>
    </row>
    <row r="684" spans="1:13" x14ac:dyDescent="0.2">
      <c r="A684" s="1" t="s">
        <v>46</v>
      </c>
      <c r="B684">
        <v>5</v>
      </c>
      <c r="C684" s="1" t="s">
        <v>1042</v>
      </c>
      <c r="D684" s="2">
        <v>45720</v>
      </c>
      <c r="E684" s="1" t="s">
        <v>680</v>
      </c>
      <c r="F684" s="1" t="s">
        <v>49</v>
      </c>
      <c r="G684" s="1" t="s">
        <v>1043</v>
      </c>
      <c r="H684">
        <v>5</v>
      </c>
      <c r="I684">
        <v>0</v>
      </c>
      <c r="J684">
        <v>100</v>
      </c>
      <c r="K684">
        <v>1</v>
      </c>
      <c r="L684">
        <v>28.5</v>
      </c>
    </row>
    <row r="685" spans="1:13" x14ac:dyDescent="0.2">
      <c r="A685" s="1" t="s">
        <v>46</v>
      </c>
      <c r="B685">
        <v>2</v>
      </c>
      <c r="C685" s="1" t="s">
        <v>1388</v>
      </c>
      <c r="D685" s="2">
        <v>45721</v>
      </c>
      <c r="E685" s="1" t="s">
        <v>576</v>
      </c>
      <c r="F685" s="1" t="s">
        <v>49</v>
      </c>
      <c r="G685" s="1" t="s">
        <v>936</v>
      </c>
      <c r="H685">
        <v>5</v>
      </c>
      <c r="I685">
        <v>0</v>
      </c>
      <c r="J685" t="s">
        <v>51</v>
      </c>
      <c r="K685">
        <v>13</v>
      </c>
      <c r="L685">
        <v>325</v>
      </c>
      <c r="M685">
        <v>26</v>
      </c>
    </row>
    <row r="686" spans="1:13" x14ac:dyDescent="0.2">
      <c r="A686" s="1" t="s">
        <v>46</v>
      </c>
      <c r="B686">
        <v>2</v>
      </c>
      <c r="C686" s="1" t="s">
        <v>268</v>
      </c>
      <c r="D686" s="2">
        <v>45721</v>
      </c>
      <c r="E686" s="1" t="s">
        <v>1041</v>
      </c>
      <c r="F686" s="1" t="s">
        <v>49</v>
      </c>
      <c r="G686" s="1" t="s">
        <v>1387</v>
      </c>
      <c r="H686">
        <v>10</v>
      </c>
      <c r="I686">
        <v>0</v>
      </c>
      <c r="J686">
        <v>100</v>
      </c>
      <c r="K686">
        <v>3</v>
      </c>
      <c r="L686">
        <v>81.099999999999994</v>
      </c>
    </row>
    <row r="687" spans="1:13" x14ac:dyDescent="0.2">
      <c r="A687" s="1" t="s">
        <v>46</v>
      </c>
      <c r="B687">
        <v>2</v>
      </c>
      <c r="C687" s="1" t="s">
        <v>1399</v>
      </c>
      <c r="D687" s="2">
        <v>45721</v>
      </c>
      <c r="E687" s="1" t="s">
        <v>576</v>
      </c>
      <c r="F687" s="1" t="s">
        <v>49</v>
      </c>
      <c r="G687" s="1" t="s">
        <v>1400</v>
      </c>
      <c r="H687">
        <v>5</v>
      </c>
      <c r="I687">
        <v>0</v>
      </c>
      <c r="J687" t="s">
        <v>51</v>
      </c>
      <c r="K687">
        <v>5</v>
      </c>
      <c r="L687">
        <v>125</v>
      </c>
    </row>
    <row r="688" spans="1:13" x14ac:dyDescent="0.2">
      <c r="A688" s="1" t="s">
        <v>46</v>
      </c>
      <c r="B688">
        <v>3</v>
      </c>
      <c r="C688" s="1" t="s">
        <v>1669</v>
      </c>
      <c r="D688" s="2">
        <v>45721</v>
      </c>
      <c r="E688" s="1" t="s">
        <v>1670</v>
      </c>
      <c r="F688" s="1" t="s">
        <v>49</v>
      </c>
      <c r="G688" s="1" t="s">
        <v>1671</v>
      </c>
      <c r="H688">
        <v>6</v>
      </c>
      <c r="I688">
        <v>0</v>
      </c>
      <c r="J688">
        <v>100</v>
      </c>
      <c r="K688">
        <v>4</v>
      </c>
      <c r="L688">
        <v>100</v>
      </c>
    </row>
    <row r="689" spans="1:13" x14ac:dyDescent="0.2">
      <c r="A689" s="1" t="s">
        <v>46</v>
      </c>
      <c r="B689">
        <v>3</v>
      </c>
      <c r="C689" s="1" t="s">
        <v>1485</v>
      </c>
      <c r="D689" s="2">
        <v>45721</v>
      </c>
      <c r="E689" s="1" t="s">
        <v>576</v>
      </c>
      <c r="F689" s="1" t="s">
        <v>49</v>
      </c>
      <c r="G689" s="1" t="s">
        <v>915</v>
      </c>
      <c r="H689">
        <v>5</v>
      </c>
      <c r="I689">
        <v>0</v>
      </c>
      <c r="J689" t="s">
        <v>51</v>
      </c>
      <c r="K689">
        <v>1</v>
      </c>
      <c r="L689">
        <v>19.600000000000001</v>
      </c>
    </row>
    <row r="690" spans="1:13" x14ac:dyDescent="0.2">
      <c r="A690" s="1" t="s">
        <v>46</v>
      </c>
      <c r="B690">
        <v>4</v>
      </c>
      <c r="C690" s="1" t="s">
        <v>1493</v>
      </c>
      <c r="D690" s="2">
        <v>45721</v>
      </c>
      <c r="E690" s="1" t="s">
        <v>576</v>
      </c>
      <c r="F690" s="1" t="s">
        <v>49</v>
      </c>
      <c r="G690" s="1" t="s">
        <v>1494</v>
      </c>
      <c r="H690">
        <v>5</v>
      </c>
      <c r="I690">
        <v>0</v>
      </c>
      <c r="J690" t="s">
        <v>51</v>
      </c>
      <c r="K690">
        <v>8</v>
      </c>
      <c r="L690">
        <v>200</v>
      </c>
    </row>
    <row r="691" spans="1:13" x14ac:dyDescent="0.2">
      <c r="A691" s="1" t="s">
        <v>46</v>
      </c>
      <c r="B691">
        <v>7</v>
      </c>
      <c r="C691" s="1" t="s">
        <v>1388</v>
      </c>
      <c r="D691" s="2">
        <v>45721</v>
      </c>
      <c r="E691" s="1" t="s">
        <v>576</v>
      </c>
      <c r="F691" s="1" t="s">
        <v>49</v>
      </c>
      <c r="G691" s="1" t="s">
        <v>936</v>
      </c>
      <c r="H691">
        <v>5</v>
      </c>
      <c r="I691">
        <v>0</v>
      </c>
      <c r="J691" t="s">
        <v>51</v>
      </c>
      <c r="K691">
        <v>18</v>
      </c>
      <c r="L691">
        <v>450</v>
      </c>
    </row>
    <row r="692" spans="1:13" x14ac:dyDescent="0.2">
      <c r="A692" s="1" t="s">
        <v>46</v>
      </c>
      <c r="B692">
        <v>6</v>
      </c>
      <c r="C692" s="1" t="s">
        <v>1402</v>
      </c>
      <c r="D692" s="2">
        <v>45721</v>
      </c>
      <c r="E692" s="1" t="s">
        <v>576</v>
      </c>
      <c r="F692" s="1" t="s">
        <v>49</v>
      </c>
      <c r="G692" s="1" t="s">
        <v>1403</v>
      </c>
      <c r="H692">
        <v>5</v>
      </c>
      <c r="I692">
        <v>0</v>
      </c>
      <c r="J692" t="s">
        <v>51</v>
      </c>
      <c r="K692">
        <v>10</v>
      </c>
      <c r="L692">
        <v>250</v>
      </c>
    </row>
    <row r="693" spans="1:13" x14ac:dyDescent="0.2">
      <c r="A693" s="1" t="s">
        <v>46</v>
      </c>
      <c r="B693">
        <v>5</v>
      </c>
      <c r="C693" s="1" t="s">
        <v>1672</v>
      </c>
      <c r="D693" s="2">
        <v>45721</v>
      </c>
      <c r="E693" s="1" t="s">
        <v>576</v>
      </c>
      <c r="F693" s="1" t="s">
        <v>49</v>
      </c>
      <c r="G693" s="1" t="s">
        <v>1668</v>
      </c>
      <c r="H693">
        <v>5</v>
      </c>
      <c r="I693">
        <v>0</v>
      </c>
      <c r="J693" t="s">
        <v>51</v>
      </c>
      <c r="K693">
        <v>8</v>
      </c>
      <c r="L693">
        <v>200</v>
      </c>
    </row>
    <row r="694" spans="1:13" x14ac:dyDescent="0.2">
      <c r="A694" s="1" t="s">
        <v>46</v>
      </c>
      <c r="B694">
        <v>5</v>
      </c>
      <c r="C694" s="1" t="s">
        <v>1473</v>
      </c>
      <c r="D694" s="2">
        <v>45721</v>
      </c>
      <c r="E694" s="1" t="s">
        <v>576</v>
      </c>
      <c r="F694" s="1" t="s">
        <v>49</v>
      </c>
      <c r="G694" s="1" t="s">
        <v>872</v>
      </c>
      <c r="H694">
        <v>5</v>
      </c>
      <c r="I694">
        <v>0</v>
      </c>
      <c r="J694" t="s">
        <v>51</v>
      </c>
      <c r="K694">
        <v>5</v>
      </c>
      <c r="L694">
        <v>125</v>
      </c>
    </row>
    <row r="695" spans="1:13" x14ac:dyDescent="0.2">
      <c r="A695" s="1" t="s">
        <v>46</v>
      </c>
      <c r="B695">
        <v>7</v>
      </c>
      <c r="C695" s="1" t="s">
        <v>1388</v>
      </c>
      <c r="D695" s="2">
        <v>45722</v>
      </c>
      <c r="E695" s="1" t="s">
        <v>576</v>
      </c>
      <c r="F695" s="1" t="s">
        <v>49</v>
      </c>
      <c r="G695" s="1" t="s">
        <v>936</v>
      </c>
      <c r="H695">
        <v>5</v>
      </c>
      <c r="I695">
        <v>0</v>
      </c>
      <c r="J695" t="s">
        <v>51</v>
      </c>
      <c r="K695">
        <v>16</v>
      </c>
      <c r="L695">
        <v>400</v>
      </c>
      <c r="M695">
        <v>15</v>
      </c>
    </row>
    <row r="696" spans="1:13" x14ac:dyDescent="0.2">
      <c r="A696" s="1" t="s">
        <v>46</v>
      </c>
      <c r="B696">
        <v>2</v>
      </c>
      <c r="C696" s="1" t="s">
        <v>1399</v>
      </c>
      <c r="D696" s="2">
        <v>45722</v>
      </c>
      <c r="E696" s="1" t="s">
        <v>576</v>
      </c>
      <c r="F696" s="1" t="s">
        <v>49</v>
      </c>
      <c r="G696" s="1" t="s">
        <v>1400</v>
      </c>
      <c r="H696">
        <v>5</v>
      </c>
      <c r="I696">
        <v>0</v>
      </c>
      <c r="J696" t="s">
        <v>51</v>
      </c>
      <c r="K696">
        <v>20</v>
      </c>
      <c r="L696">
        <v>500</v>
      </c>
    </row>
    <row r="697" spans="1:13" x14ac:dyDescent="0.2">
      <c r="A697" s="1" t="s">
        <v>46</v>
      </c>
      <c r="B697">
        <v>2</v>
      </c>
      <c r="C697" s="1" t="s">
        <v>1484</v>
      </c>
      <c r="D697" s="2">
        <v>45722</v>
      </c>
      <c r="E697" s="1" t="s">
        <v>576</v>
      </c>
      <c r="F697" s="1" t="s">
        <v>49</v>
      </c>
      <c r="G697" s="1" t="s">
        <v>1270</v>
      </c>
      <c r="H697">
        <v>5</v>
      </c>
      <c r="I697">
        <v>0</v>
      </c>
      <c r="J697" t="s">
        <v>51</v>
      </c>
      <c r="K697">
        <v>2</v>
      </c>
      <c r="L697">
        <v>50</v>
      </c>
    </row>
    <row r="698" spans="1:13" x14ac:dyDescent="0.2">
      <c r="A698" s="1" t="s">
        <v>46</v>
      </c>
      <c r="B698">
        <v>4</v>
      </c>
      <c r="C698" s="1" t="s">
        <v>1498</v>
      </c>
      <c r="D698" s="2">
        <v>45722</v>
      </c>
      <c r="E698" s="1" t="s">
        <v>576</v>
      </c>
      <c r="F698" s="1" t="s">
        <v>49</v>
      </c>
      <c r="G698" s="1" t="s">
        <v>901</v>
      </c>
      <c r="H698">
        <v>5</v>
      </c>
      <c r="I698">
        <v>0</v>
      </c>
      <c r="J698" t="s">
        <v>51</v>
      </c>
      <c r="K698">
        <v>1</v>
      </c>
      <c r="L698">
        <v>25</v>
      </c>
    </row>
    <row r="699" spans="1:13" x14ac:dyDescent="0.2">
      <c r="A699" s="1" t="s">
        <v>46</v>
      </c>
      <c r="B699">
        <v>4</v>
      </c>
      <c r="C699" s="1" t="s">
        <v>1389</v>
      </c>
      <c r="D699" s="2">
        <v>45722</v>
      </c>
      <c r="E699" s="1" t="s">
        <v>576</v>
      </c>
      <c r="F699" s="1" t="s">
        <v>49</v>
      </c>
      <c r="G699" s="1" t="s">
        <v>899</v>
      </c>
      <c r="H699">
        <v>5</v>
      </c>
      <c r="I699">
        <v>0</v>
      </c>
      <c r="J699" t="s">
        <v>51</v>
      </c>
      <c r="K699">
        <v>6</v>
      </c>
      <c r="L699">
        <v>150</v>
      </c>
    </row>
    <row r="700" spans="1:13" x14ac:dyDescent="0.2">
      <c r="A700" s="1" t="s">
        <v>46</v>
      </c>
      <c r="B700">
        <v>4</v>
      </c>
      <c r="C700" s="1" t="s">
        <v>1649</v>
      </c>
      <c r="D700" s="2">
        <v>45722</v>
      </c>
      <c r="E700" s="1" t="s">
        <v>1041</v>
      </c>
      <c r="F700" s="1" t="s">
        <v>49</v>
      </c>
      <c r="G700" s="1" t="s">
        <v>1650</v>
      </c>
      <c r="H700">
        <v>10</v>
      </c>
      <c r="I700">
        <v>0</v>
      </c>
      <c r="J700">
        <v>100</v>
      </c>
      <c r="K700">
        <v>3</v>
      </c>
      <c r="L700">
        <v>82.4</v>
      </c>
    </row>
    <row r="701" spans="1:13" x14ac:dyDescent="0.2">
      <c r="A701" s="1" t="s">
        <v>46</v>
      </c>
      <c r="B701">
        <v>4</v>
      </c>
      <c r="C701" s="1" t="s">
        <v>1673</v>
      </c>
      <c r="D701" s="2">
        <v>45722</v>
      </c>
      <c r="E701" s="1" t="s">
        <v>1041</v>
      </c>
      <c r="F701" s="1" t="s">
        <v>49</v>
      </c>
      <c r="G701" s="1" t="s">
        <v>1674</v>
      </c>
      <c r="H701">
        <v>10</v>
      </c>
      <c r="I701">
        <v>0</v>
      </c>
      <c r="J701">
        <v>100</v>
      </c>
      <c r="K701">
        <v>4</v>
      </c>
      <c r="L701">
        <v>84.1</v>
      </c>
    </row>
    <row r="702" spans="1:13" x14ac:dyDescent="0.2">
      <c r="A702" s="1" t="s">
        <v>46</v>
      </c>
      <c r="B702">
        <v>4</v>
      </c>
      <c r="C702" s="1" t="s">
        <v>1380</v>
      </c>
      <c r="D702" s="2">
        <v>45722</v>
      </c>
      <c r="E702" s="1" t="s">
        <v>576</v>
      </c>
      <c r="F702" s="1" t="s">
        <v>49</v>
      </c>
      <c r="G702" s="1" t="s">
        <v>908</v>
      </c>
      <c r="H702">
        <v>5</v>
      </c>
      <c r="I702">
        <v>0</v>
      </c>
      <c r="J702" t="s">
        <v>51</v>
      </c>
      <c r="K702">
        <v>4</v>
      </c>
      <c r="L702">
        <v>100</v>
      </c>
    </row>
    <row r="703" spans="1:13" x14ac:dyDescent="0.2">
      <c r="A703" s="1" t="s">
        <v>46</v>
      </c>
      <c r="B703">
        <v>5</v>
      </c>
      <c r="C703" s="1" t="s">
        <v>1380</v>
      </c>
      <c r="D703" s="2">
        <v>45722</v>
      </c>
      <c r="E703" s="1" t="s">
        <v>576</v>
      </c>
      <c r="F703" s="1" t="s">
        <v>49</v>
      </c>
      <c r="G703" s="1" t="s">
        <v>908</v>
      </c>
      <c r="H703">
        <v>5</v>
      </c>
      <c r="I703">
        <v>0</v>
      </c>
      <c r="J703" t="s">
        <v>51</v>
      </c>
      <c r="K703">
        <v>3</v>
      </c>
      <c r="L703">
        <v>75</v>
      </c>
    </row>
    <row r="704" spans="1:13" x14ac:dyDescent="0.2">
      <c r="A704" s="1" t="s">
        <v>46</v>
      </c>
      <c r="B704">
        <v>5</v>
      </c>
      <c r="C704" s="1" t="s">
        <v>1473</v>
      </c>
      <c r="D704" s="2">
        <v>45722</v>
      </c>
      <c r="E704" s="1" t="s">
        <v>576</v>
      </c>
      <c r="F704" s="1" t="s">
        <v>49</v>
      </c>
      <c r="G704" s="1" t="s">
        <v>872</v>
      </c>
      <c r="H704">
        <v>5</v>
      </c>
      <c r="I704">
        <v>0</v>
      </c>
      <c r="J704" t="s">
        <v>51</v>
      </c>
      <c r="K704">
        <v>12</v>
      </c>
      <c r="L704">
        <v>300</v>
      </c>
    </row>
    <row r="705" spans="1:13" x14ac:dyDescent="0.2">
      <c r="A705" s="1" t="s">
        <v>46</v>
      </c>
      <c r="B705">
        <v>6</v>
      </c>
      <c r="C705" s="1" t="s">
        <v>1402</v>
      </c>
      <c r="D705" s="2">
        <v>45722</v>
      </c>
      <c r="E705" s="1" t="s">
        <v>576</v>
      </c>
      <c r="F705" s="1" t="s">
        <v>49</v>
      </c>
      <c r="G705" s="1" t="s">
        <v>1403</v>
      </c>
      <c r="H705">
        <v>5</v>
      </c>
      <c r="I705">
        <v>0</v>
      </c>
      <c r="J705" t="s">
        <v>51</v>
      </c>
      <c r="K705">
        <v>2</v>
      </c>
      <c r="L705">
        <v>50</v>
      </c>
    </row>
    <row r="706" spans="1:13" x14ac:dyDescent="0.2">
      <c r="A706" s="1" t="s">
        <v>46</v>
      </c>
      <c r="B706">
        <v>6</v>
      </c>
      <c r="C706" s="1" t="s">
        <v>1672</v>
      </c>
      <c r="D706" s="2">
        <v>45722</v>
      </c>
      <c r="E706" s="1" t="s">
        <v>576</v>
      </c>
      <c r="F706" s="1" t="s">
        <v>49</v>
      </c>
      <c r="G706" s="1" t="s">
        <v>1668</v>
      </c>
      <c r="H706">
        <v>5</v>
      </c>
      <c r="I706">
        <v>0</v>
      </c>
      <c r="J706" t="s">
        <v>51</v>
      </c>
      <c r="K706">
        <v>6</v>
      </c>
      <c r="L706">
        <v>150</v>
      </c>
    </row>
    <row r="707" spans="1:13" x14ac:dyDescent="0.2">
      <c r="A707" s="1" t="s">
        <v>46</v>
      </c>
      <c r="B707">
        <v>3</v>
      </c>
      <c r="C707" s="1" t="s">
        <v>272</v>
      </c>
      <c r="D707" s="2">
        <v>45722</v>
      </c>
      <c r="E707" s="1" t="s">
        <v>1041</v>
      </c>
      <c r="F707" s="1" t="s">
        <v>49</v>
      </c>
      <c r="G707" s="1" t="s">
        <v>1615</v>
      </c>
      <c r="H707">
        <v>10</v>
      </c>
      <c r="I707">
        <v>0</v>
      </c>
      <c r="J707">
        <v>100</v>
      </c>
      <c r="K707">
        <v>3</v>
      </c>
      <c r="L707">
        <v>77</v>
      </c>
    </row>
    <row r="708" spans="1:13" x14ac:dyDescent="0.2">
      <c r="A708" s="1" t="s">
        <v>46</v>
      </c>
      <c r="B708">
        <v>3</v>
      </c>
      <c r="C708" s="1" t="s">
        <v>1675</v>
      </c>
      <c r="D708" s="2">
        <v>45722</v>
      </c>
      <c r="E708" s="1" t="s">
        <v>576</v>
      </c>
      <c r="F708" s="1" t="s">
        <v>49</v>
      </c>
      <c r="G708" s="1" t="s">
        <v>875</v>
      </c>
      <c r="H708">
        <v>5</v>
      </c>
      <c r="I708">
        <v>0</v>
      </c>
      <c r="J708" t="s">
        <v>51</v>
      </c>
      <c r="K708">
        <v>10</v>
      </c>
      <c r="L708">
        <v>250</v>
      </c>
    </row>
    <row r="709" spans="1:13" x14ac:dyDescent="0.2">
      <c r="A709" s="1" t="s">
        <v>46</v>
      </c>
      <c r="B709">
        <v>2</v>
      </c>
      <c r="C709" s="1" t="s">
        <v>1484</v>
      </c>
      <c r="D709" s="2">
        <v>45723</v>
      </c>
      <c r="E709" s="1" t="s">
        <v>576</v>
      </c>
      <c r="F709" s="1" t="s">
        <v>49</v>
      </c>
      <c r="G709" s="1" t="s">
        <v>1270</v>
      </c>
      <c r="H709">
        <v>5</v>
      </c>
      <c r="I709">
        <v>0</v>
      </c>
      <c r="J709" t="s">
        <v>51</v>
      </c>
      <c r="K709">
        <v>9</v>
      </c>
      <c r="L709">
        <v>225</v>
      </c>
      <c r="M709">
        <v>15</v>
      </c>
    </row>
    <row r="710" spans="1:13" x14ac:dyDescent="0.2">
      <c r="A710" s="1" t="s">
        <v>46</v>
      </c>
      <c r="B710">
        <v>2</v>
      </c>
      <c r="C710" s="1" t="s">
        <v>1446</v>
      </c>
      <c r="D710" s="2">
        <v>45723</v>
      </c>
      <c r="E710" s="1" t="s">
        <v>576</v>
      </c>
      <c r="F710" s="1" t="s">
        <v>49</v>
      </c>
      <c r="G710" s="1" t="s">
        <v>942</v>
      </c>
      <c r="H710">
        <v>5</v>
      </c>
      <c r="I710">
        <v>0</v>
      </c>
      <c r="J710" t="s">
        <v>51</v>
      </c>
      <c r="K710">
        <v>12</v>
      </c>
      <c r="L710">
        <v>300</v>
      </c>
    </row>
    <row r="711" spans="1:13" x14ac:dyDescent="0.2">
      <c r="A711" s="1" t="s">
        <v>46</v>
      </c>
      <c r="B711">
        <v>3</v>
      </c>
      <c r="C711" s="1" t="s">
        <v>1640</v>
      </c>
      <c r="D711" s="2">
        <v>45723</v>
      </c>
      <c r="E711" s="1" t="s">
        <v>641</v>
      </c>
      <c r="F711" s="1" t="s">
        <v>49</v>
      </c>
      <c r="G711" s="1" t="s">
        <v>1376</v>
      </c>
      <c r="H711">
        <v>5</v>
      </c>
      <c r="I711">
        <v>0</v>
      </c>
      <c r="J711">
        <v>10000</v>
      </c>
      <c r="K711">
        <v>14</v>
      </c>
      <c r="L711">
        <v>350</v>
      </c>
    </row>
    <row r="712" spans="1:13" x14ac:dyDescent="0.2">
      <c r="A712" s="1" t="s">
        <v>46</v>
      </c>
      <c r="B712">
        <v>4</v>
      </c>
      <c r="C712" s="1" t="s">
        <v>1389</v>
      </c>
      <c r="D712" s="2">
        <v>45723</v>
      </c>
      <c r="E712" s="1" t="s">
        <v>576</v>
      </c>
      <c r="F712" s="1" t="s">
        <v>49</v>
      </c>
      <c r="G712" s="1" t="s">
        <v>899</v>
      </c>
      <c r="H712">
        <v>5</v>
      </c>
      <c r="I712">
        <v>0</v>
      </c>
      <c r="J712" t="s">
        <v>51</v>
      </c>
      <c r="K712">
        <v>17</v>
      </c>
      <c r="L712">
        <v>425</v>
      </c>
    </row>
    <row r="713" spans="1:13" x14ac:dyDescent="0.2">
      <c r="A713" s="1" t="s">
        <v>46</v>
      </c>
      <c r="B713">
        <v>5</v>
      </c>
      <c r="C713" s="1" t="s">
        <v>1380</v>
      </c>
      <c r="D713" s="2">
        <v>45723</v>
      </c>
      <c r="E713" s="1" t="s">
        <v>576</v>
      </c>
      <c r="F713" s="1" t="s">
        <v>49</v>
      </c>
      <c r="G713" s="1" t="s">
        <v>908</v>
      </c>
      <c r="H713">
        <v>5</v>
      </c>
      <c r="I713">
        <v>0</v>
      </c>
      <c r="J713" t="s">
        <v>51</v>
      </c>
      <c r="K713">
        <v>10</v>
      </c>
      <c r="L713">
        <v>250</v>
      </c>
    </row>
    <row r="714" spans="1:13" x14ac:dyDescent="0.2">
      <c r="A714" s="1" t="s">
        <v>46</v>
      </c>
      <c r="B714">
        <v>6</v>
      </c>
      <c r="C714" s="1" t="s">
        <v>1672</v>
      </c>
      <c r="D714" s="2">
        <v>45723</v>
      </c>
      <c r="E714" s="1" t="s">
        <v>576</v>
      </c>
      <c r="F714" s="1" t="s">
        <v>49</v>
      </c>
      <c r="G714" s="1" t="s">
        <v>1668</v>
      </c>
      <c r="H714">
        <v>5</v>
      </c>
      <c r="I714">
        <v>0</v>
      </c>
      <c r="J714" t="s">
        <v>51</v>
      </c>
      <c r="K714">
        <v>2</v>
      </c>
      <c r="L714">
        <v>50</v>
      </c>
    </row>
    <row r="715" spans="1:13" x14ac:dyDescent="0.2">
      <c r="A715" s="1" t="s">
        <v>46</v>
      </c>
      <c r="B715">
        <v>6</v>
      </c>
      <c r="C715" s="1" t="s">
        <v>267</v>
      </c>
      <c r="D715" s="2">
        <v>45723</v>
      </c>
      <c r="E715" s="1" t="s">
        <v>784</v>
      </c>
      <c r="F715" s="1" t="s">
        <v>49</v>
      </c>
      <c r="G715" s="1" t="s">
        <v>1491</v>
      </c>
      <c r="H715">
        <v>4.5</v>
      </c>
      <c r="I715">
        <v>0</v>
      </c>
      <c r="J715">
        <v>250</v>
      </c>
      <c r="K715">
        <v>6</v>
      </c>
      <c r="L715">
        <v>150</v>
      </c>
    </row>
    <row r="716" spans="1:13" x14ac:dyDescent="0.2">
      <c r="A716" s="1" t="s">
        <v>46</v>
      </c>
      <c r="B716">
        <v>2</v>
      </c>
      <c r="C716" s="1" t="s">
        <v>1446</v>
      </c>
      <c r="D716" s="2">
        <v>45724</v>
      </c>
      <c r="E716" s="1" t="s">
        <v>576</v>
      </c>
      <c r="F716" s="1" t="s">
        <v>49</v>
      </c>
      <c r="G716" s="1" t="s">
        <v>942</v>
      </c>
      <c r="H716">
        <v>5</v>
      </c>
      <c r="I716">
        <v>0</v>
      </c>
      <c r="J716" t="s">
        <v>51</v>
      </c>
      <c r="K716">
        <v>22</v>
      </c>
      <c r="L716">
        <v>550</v>
      </c>
      <c r="M716">
        <v>15</v>
      </c>
    </row>
    <row r="717" spans="1:13" x14ac:dyDescent="0.2">
      <c r="A717" s="1" t="s">
        <v>46</v>
      </c>
      <c r="B717">
        <v>4</v>
      </c>
      <c r="C717" s="1" t="s">
        <v>1446</v>
      </c>
      <c r="D717" s="2">
        <v>45724</v>
      </c>
      <c r="E717" s="1" t="s">
        <v>576</v>
      </c>
      <c r="F717" s="1" t="s">
        <v>49</v>
      </c>
      <c r="G717" s="1" t="s">
        <v>942</v>
      </c>
      <c r="H717">
        <v>5</v>
      </c>
      <c r="I717">
        <v>0</v>
      </c>
      <c r="J717" t="s">
        <v>51</v>
      </c>
      <c r="K717">
        <v>3</v>
      </c>
      <c r="L717">
        <v>75</v>
      </c>
    </row>
    <row r="718" spans="1:13" x14ac:dyDescent="0.2">
      <c r="A718" s="1" t="s">
        <v>46</v>
      </c>
      <c r="B718">
        <v>4</v>
      </c>
      <c r="C718" s="1" t="s">
        <v>1389</v>
      </c>
      <c r="D718" s="2">
        <v>45724</v>
      </c>
      <c r="E718" s="1" t="s">
        <v>576</v>
      </c>
      <c r="F718" s="1" t="s">
        <v>49</v>
      </c>
      <c r="G718" s="1" t="s">
        <v>899</v>
      </c>
      <c r="H718">
        <v>5</v>
      </c>
      <c r="I718">
        <v>0</v>
      </c>
      <c r="J718" t="s">
        <v>51</v>
      </c>
      <c r="K718">
        <v>16</v>
      </c>
      <c r="L718">
        <v>400</v>
      </c>
    </row>
    <row r="719" spans="1:13" x14ac:dyDescent="0.2">
      <c r="A719" s="1" t="s">
        <v>46</v>
      </c>
      <c r="B719">
        <v>3</v>
      </c>
      <c r="C719" s="1" t="s">
        <v>1676</v>
      </c>
      <c r="D719" s="2">
        <v>45724</v>
      </c>
      <c r="E719" s="1" t="s">
        <v>576</v>
      </c>
      <c r="F719" s="1" t="s">
        <v>49</v>
      </c>
      <c r="G719" s="1" t="s">
        <v>1677</v>
      </c>
      <c r="H719">
        <v>5</v>
      </c>
      <c r="I719">
        <v>0</v>
      </c>
      <c r="J719" t="s">
        <v>51</v>
      </c>
      <c r="K719">
        <v>4</v>
      </c>
      <c r="L719">
        <v>100</v>
      </c>
    </row>
    <row r="720" spans="1:13" x14ac:dyDescent="0.2">
      <c r="A720" s="1" t="s">
        <v>46</v>
      </c>
      <c r="B720">
        <v>3</v>
      </c>
      <c r="C720" s="1" t="s">
        <v>1640</v>
      </c>
      <c r="D720" s="2">
        <v>45724</v>
      </c>
      <c r="E720" s="1" t="s">
        <v>641</v>
      </c>
      <c r="F720" s="1" t="s">
        <v>49</v>
      </c>
      <c r="G720" s="1" t="s">
        <v>1376</v>
      </c>
      <c r="H720">
        <v>5</v>
      </c>
      <c r="I720">
        <v>0</v>
      </c>
      <c r="J720">
        <v>10000</v>
      </c>
      <c r="K720">
        <v>11</v>
      </c>
      <c r="L720">
        <v>385</v>
      </c>
    </row>
    <row r="721" spans="1:13" x14ac:dyDescent="0.2">
      <c r="A721" s="1" t="s">
        <v>46</v>
      </c>
      <c r="B721">
        <v>7</v>
      </c>
      <c r="C721" s="1" t="s">
        <v>1388</v>
      </c>
      <c r="D721" s="2">
        <v>45724</v>
      </c>
      <c r="E721" s="1" t="s">
        <v>576</v>
      </c>
      <c r="F721" s="1" t="s">
        <v>49</v>
      </c>
      <c r="G721" s="1" t="s">
        <v>936</v>
      </c>
      <c r="H721">
        <v>5</v>
      </c>
      <c r="I721">
        <v>0</v>
      </c>
      <c r="J721" t="s">
        <v>51</v>
      </c>
      <c r="K721">
        <v>2</v>
      </c>
      <c r="L721">
        <v>50</v>
      </c>
    </row>
    <row r="722" spans="1:13" x14ac:dyDescent="0.2">
      <c r="A722" s="1" t="s">
        <v>46</v>
      </c>
      <c r="B722">
        <v>7</v>
      </c>
      <c r="C722" s="1" t="s">
        <v>1466</v>
      </c>
      <c r="D722" s="2">
        <v>45724</v>
      </c>
      <c r="E722" s="1" t="s">
        <v>576</v>
      </c>
      <c r="F722" s="1" t="s">
        <v>49</v>
      </c>
      <c r="G722" s="1" t="s">
        <v>1467</v>
      </c>
      <c r="H722">
        <v>5</v>
      </c>
      <c r="I722">
        <v>0</v>
      </c>
      <c r="J722" t="s">
        <v>51</v>
      </c>
      <c r="K722">
        <v>6</v>
      </c>
      <c r="L722">
        <v>150</v>
      </c>
    </row>
    <row r="723" spans="1:13" x14ac:dyDescent="0.2">
      <c r="A723" s="1" t="s">
        <v>46</v>
      </c>
      <c r="B723">
        <v>6</v>
      </c>
      <c r="C723" s="1" t="s">
        <v>1473</v>
      </c>
      <c r="D723" s="2">
        <v>45724</v>
      </c>
      <c r="E723" s="1" t="s">
        <v>576</v>
      </c>
      <c r="F723" s="1" t="s">
        <v>49</v>
      </c>
      <c r="G723" s="1" t="s">
        <v>872</v>
      </c>
      <c r="H723">
        <v>5</v>
      </c>
      <c r="I723">
        <v>0</v>
      </c>
      <c r="J723" t="s">
        <v>51</v>
      </c>
      <c r="K723">
        <v>7</v>
      </c>
      <c r="L723">
        <v>175</v>
      </c>
    </row>
    <row r="724" spans="1:13" x14ac:dyDescent="0.2">
      <c r="A724" s="1" t="s">
        <v>46</v>
      </c>
      <c r="B724">
        <v>6</v>
      </c>
      <c r="C724" s="1" t="s">
        <v>267</v>
      </c>
      <c r="D724" s="2">
        <v>45724</v>
      </c>
      <c r="E724" s="1" t="s">
        <v>784</v>
      </c>
      <c r="F724" s="1" t="s">
        <v>49</v>
      </c>
      <c r="G724" s="1" t="s">
        <v>1491</v>
      </c>
      <c r="H724">
        <v>4.5</v>
      </c>
      <c r="I724">
        <v>0</v>
      </c>
      <c r="J724">
        <v>250</v>
      </c>
      <c r="K724">
        <v>2</v>
      </c>
      <c r="L724">
        <v>50</v>
      </c>
    </row>
    <row r="725" spans="1:13" x14ac:dyDescent="0.2">
      <c r="A725" s="1" t="s">
        <v>46</v>
      </c>
      <c r="B725">
        <v>2</v>
      </c>
      <c r="C725" s="1" t="s">
        <v>1511</v>
      </c>
      <c r="D725" s="2">
        <v>45725</v>
      </c>
      <c r="E725" s="1" t="s">
        <v>576</v>
      </c>
      <c r="F725" s="1" t="s">
        <v>49</v>
      </c>
      <c r="G725" s="1" t="s">
        <v>1512</v>
      </c>
      <c r="H725">
        <v>5</v>
      </c>
      <c r="I725">
        <v>0</v>
      </c>
      <c r="J725" t="s">
        <v>51</v>
      </c>
      <c r="K725">
        <v>10</v>
      </c>
      <c r="L725">
        <v>250</v>
      </c>
      <c r="M725">
        <v>15</v>
      </c>
    </row>
    <row r="726" spans="1:13" x14ac:dyDescent="0.2">
      <c r="A726" s="1" t="s">
        <v>46</v>
      </c>
      <c r="B726">
        <v>2</v>
      </c>
      <c r="C726" s="1" t="s">
        <v>1461</v>
      </c>
      <c r="D726" s="2">
        <v>45725</v>
      </c>
      <c r="E726" s="1" t="s">
        <v>576</v>
      </c>
      <c r="F726" s="1" t="s">
        <v>49</v>
      </c>
      <c r="G726" s="1" t="s">
        <v>1462</v>
      </c>
      <c r="H726">
        <v>5</v>
      </c>
      <c r="I726">
        <v>0</v>
      </c>
      <c r="J726" t="s">
        <v>51</v>
      </c>
      <c r="K726">
        <v>11</v>
      </c>
      <c r="L726">
        <v>275</v>
      </c>
    </row>
    <row r="727" spans="1:13" x14ac:dyDescent="0.2">
      <c r="A727" s="1" t="s">
        <v>46</v>
      </c>
      <c r="B727">
        <v>7</v>
      </c>
      <c r="C727" s="1" t="s">
        <v>1466</v>
      </c>
      <c r="D727" s="2">
        <v>45725</v>
      </c>
      <c r="E727" s="1" t="s">
        <v>576</v>
      </c>
      <c r="F727" s="1" t="s">
        <v>49</v>
      </c>
      <c r="G727" s="1" t="s">
        <v>1467</v>
      </c>
      <c r="H727">
        <v>5</v>
      </c>
      <c r="I727">
        <v>0</v>
      </c>
      <c r="J727" t="s">
        <v>51</v>
      </c>
      <c r="K727">
        <v>11</v>
      </c>
      <c r="L727">
        <v>275</v>
      </c>
    </row>
    <row r="728" spans="1:13" x14ac:dyDescent="0.2">
      <c r="A728" s="1" t="s">
        <v>46</v>
      </c>
      <c r="B728">
        <v>7</v>
      </c>
      <c r="C728" s="1" t="s">
        <v>1464</v>
      </c>
      <c r="D728" s="2">
        <v>45725</v>
      </c>
      <c r="E728" s="1" t="s">
        <v>576</v>
      </c>
      <c r="F728" s="1" t="s">
        <v>49</v>
      </c>
      <c r="G728" s="1" t="s">
        <v>1465</v>
      </c>
      <c r="H728">
        <v>5</v>
      </c>
      <c r="I728">
        <v>0</v>
      </c>
      <c r="J728" t="s">
        <v>51</v>
      </c>
      <c r="K728">
        <v>11</v>
      </c>
      <c r="L728">
        <v>275</v>
      </c>
    </row>
    <row r="729" spans="1:13" x14ac:dyDescent="0.2">
      <c r="A729" s="1" t="s">
        <v>46</v>
      </c>
      <c r="B729">
        <v>4</v>
      </c>
      <c r="C729" s="1" t="s">
        <v>1493</v>
      </c>
      <c r="D729" s="2">
        <v>45725</v>
      </c>
      <c r="E729" s="1" t="s">
        <v>576</v>
      </c>
      <c r="F729" s="1" t="s">
        <v>49</v>
      </c>
      <c r="G729" s="1" t="s">
        <v>1494</v>
      </c>
      <c r="H729">
        <v>5</v>
      </c>
      <c r="I729">
        <v>0</v>
      </c>
      <c r="J729" t="s">
        <v>51</v>
      </c>
      <c r="K729">
        <v>20</v>
      </c>
      <c r="L729">
        <v>500</v>
      </c>
    </row>
    <row r="730" spans="1:13" x14ac:dyDescent="0.2">
      <c r="A730" s="1" t="s">
        <v>46</v>
      </c>
      <c r="B730">
        <v>3</v>
      </c>
      <c r="C730" s="1" t="s">
        <v>1640</v>
      </c>
      <c r="D730" s="2">
        <v>45725</v>
      </c>
      <c r="E730" s="1" t="s">
        <v>641</v>
      </c>
      <c r="F730" s="1" t="s">
        <v>49</v>
      </c>
      <c r="G730" s="1" t="s">
        <v>1376</v>
      </c>
      <c r="H730">
        <v>5</v>
      </c>
      <c r="I730">
        <v>0</v>
      </c>
      <c r="J730">
        <v>10000</v>
      </c>
      <c r="K730">
        <v>16</v>
      </c>
      <c r="L730">
        <v>560</v>
      </c>
    </row>
    <row r="731" spans="1:13" x14ac:dyDescent="0.2">
      <c r="A731" s="1" t="s">
        <v>46</v>
      </c>
      <c r="B731">
        <v>2</v>
      </c>
      <c r="C731" s="1" t="s">
        <v>1678</v>
      </c>
      <c r="D731" s="2">
        <v>45726</v>
      </c>
      <c r="E731" s="1" t="s">
        <v>637</v>
      </c>
      <c r="F731" s="1" t="s">
        <v>49</v>
      </c>
      <c r="G731" s="1" t="s">
        <v>1379</v>
      </c>
      <c r="H731">
        <v>5</v>
      </c>
      <c r="I731">
        <v>0</v>
      </c>
      <c r="J731">
        <v>25</v>
      </c>
      <c r="K731">
        <v>1</v>
      </c>
      <c r="L731">
        <v>25</v>
      </c>
      <c r="M731">
        <v>15</v>
      </c>
    </row>
    <row r="732" spans="1:13" x14ac:dyDescent="0.2">
      <c r="A732" s="1" t="s">
        <v>46</v>
      </c>
      <c r="B732">
        <v>2</v>
      </c>
      <c r="C732" s="1" t="s">
        <v>1679</v>
      </c>
      <c r="D732" s="2">
        <v>45726</v>
      </c>
      <c r="E732" s="1" t="s">
        <v>910</v>
      </c>
      <c r="F732" s="1" t="s">
        <v>49</v>
      </c>
      <c r="G732" s="1" t="s">
        <v>1075</v>
      </c>
      <c r="H732">
        <v>5</v>
      </c>
      <c r="I732">
        <v>0</v>
      </c>
      <c r="J732">
        <v>100</v>
      </c>
      <c r="K732">
        <v>10</v>
      </c>
      <c r="L732">
        <v>250</v>
      </c>
    </row>
    <row r="733" spans="1:13" x14ac:dyDescent="0.2">
      <c r="A733" s="1" t="s">
        <v>46</v>
      </c>
      <c r="B733">
        <v>2</v>
      </c>
      <c r="C733" s="1" t="s">
        <v>974</v>
      </c>
      <c r="D733" s="2">
        <v>45726</v>
      </c>
      <c r="E733" s="1" t="s">
        <v>684</v>
      </c>
      <c r="F733" s="1" t="s">
        <v>49</v>
      </c>
      <c r="G733" s="1" t="s">
        <v>975</v>
      </c>
      <c r="H733">
        <v>5</v>
      </c>
      <c r="I733">
        <v>0</v>
      </c>
      <c r="J733">
        <v>200</v>
      </c>
      <c r="K733">
        <v>10</v>
      </c>
      <c r="L733">
        <v>250</v>
      </c>
    </row>
    <row r="734" spans="1:13" x14ac:dyDescent="0.2">
      <c r="A734" s="1" t="s">
        <v>46</v>
      </c>
      <c r="B734">
        <v>4</v>
      </c>
      <c r="C734" s="1" t="s">
        <v>1680</v>
      </c>
      <c r="D734" s="2">
        <v>45726</v>
      </c>
      <c r="E734" s="1" t="s">
        <v>1681</v>
      </c>
      <c r="F734" s="1" t="s">
        <v>49</v>
      </c>
      <c r="G734" s="1" t="s">
        <v>1494</v>
      </c>
      <c r="H734">
        <v>5</v>
      </c>
      <c r="I734">
        <v>0</v>
      </c>
      <c r="J734">
        <v>75</v>
      </c>
      <c r="K734">
        <v>20</v>
      </c>
      <c r="L734">
        <v>500</v>
      </c>
    </row>
    <row r="735" spans="1:13" x14ac:dyDescent="0.2">
      <c r="A735" s="1" t="s">
        <v>46</v>
      </c>
      <c r="B735">
        <v>4</v>
      </c>
      <c r="C735" s="1" t="s">
        <v>266</v>
      </c>
      <c r="D735" s="2">
        <v>45726</v>
      </c>
      <c r="E735" s="1" t="s">
        <v>1041</v>
      </c>
      <c r="F735" s="1" t="s">
        <v>49</v>
      </c>
      <c r="G735" s="1" t="s">
        <v>1584</v>
      </c>
      <c r="H735">
        <v>10</v>
      </c>
      <c r="I735">
        <v>0</v>
      </c>
      <c r="J735">
        <v>100</v>
      </c>
      <c r="K735">
        <v>4</v>
      </c>
      <c r="L735">
        <v>100</v>
      </c>
    </row>
    <row r="736" spans="1:13" x14ac:dyDescent="0.2">
      <c r="A736" s="1" t="s">
        <v>46</v>
      </c>
      <c r="B736">
        <v>5</v>
      </c>
      <c r="C736" s="1" t="s">
        <v>270</v>
      </c>
      <c r="D736" s="2">
        <v>45726</v>
      </c>
      <c r="E736" s="1" t="s">
        <v>682</v>
      </c>
      <c r="F736" s="1" t="s">
        <v>49</v>
      </c>
      <c r="G736" s="1" t="s">
        <v>1525</v>
      </c>
      <c r="H736">
        <v>8</v>
      </c>
      <c r="I736">
        <v>0</v>
      </c>
      <c r="J736">
        <v>1500</v>
      </c>
      <c r="K736">
        <v>15</v>
      </c>
      <c r="L736">
        <v>375</v>
      </c>
    </row>
    <row r="737" spans="1:13" x14ac:dyDescent="0.2">
      <c r="A737" s="1" t="s">
        <v>46</v>
      </c>
      <c r="B737">
        <v>5</v>
      </c>
      <c r="C737" s="1" t="s">
        <v>1682</v>
      </c>
      <c r="D737" s="2">
        <v>45726</v>
      </c>
      <c r="E737" s="1" t="s">
        <v>620</v>
      </c>
      <c r="F737" s="1" t="s">
        <v>49</v>
      </c>
      <c r="G737" s="1" t="s">
        <v>1490</v>
      </c>
      <c r="H737">
        <v>5</v>
      </c>
      <c r="I737">
        <v>0</v>
      </c>
      <c r="J737">
        <v>200</v>
      </c>
      <c r="K737">
        <v>2</v>
      </c>
      <c r="L737">
        <v>50</v>
      </c>
    </row>
    <row r="738" spans="1:13" x14ac:dyDescent="0.2">
      <c r="A738" s="1" t="s">
        <v>46</v>
      </c>
      <c r="B738">
        <v>6</v>
      </c>
      <c r="C738" s="1" t="s">
        <v>1051</v>
      </c>
      <c r="D738" s="2">
        <v>45726</v>
      </c>
      <c r="E738" s="1" t="s">
        <v>863</v>
      </c>
      <c r="F738" s="1" t="s">
        <v>49</v>
      </c>
      <c r="G738" s="1" t="s">
        <v>872</v>
      </c>
      <c r="H738">
        <v>5</v>
      </c>
      <c r="I738">
        <v>0</v>
      </c>
      <c r="J738">
        <v>100</v>
      </c>
      <c r="K738">
        <v>1</v>
      </c>
      <c r="L738">
        <v>25</v>
      </c>
    </row>
    <row r="739" spans="1:13" x14ac:dyDescent="0.2">
      <c r="A739" s="1" t="s">
        <v>46</v>
      </c>
      <c r="B739">
        <v>6</v>
      </c>
      <c r="C739" s="1" t="s">
        <v>1683</v>
      </c>
      <c r="D739" s="2">
        <v>45726</v>
      </c>
      <c r="E739" s="1" t="s">
        <v>637</v>
      </c>
      <c r="F739" s="1" t="s">
        <v>49</v>
      </c>
      <c r="G739" s="1" t="s">
        <v>1557</v>
      </c>
      <c r="H739">
        <v>5</v>
      </c>
      <c r="I739">
        <v>0</v>
      </c>
      <c r="J739">
        <v>50</v>
      </c>
      <c r="K739">
        <v>8</v>
      </c>
      <c r="L739">
        <v>200</v>
      </c>
    </row>
    <row r="740" spans="1:13" x14ac:dyDescent="0.2">
      <c r="A740" s="1" t="s">
        <v>46</v>
      </c>
      <c r="B740">
        <v>3</v>
      </c>
      <c r="C740" s="1" t="s">
        <v>232</v>
      </c>
      <c r="D740" s="2">
        <v>45726</v>
      </c>
      <c r="E740" s="1" t="s">
        <v>616</v>
      </c>
      <c r="F740" s="1" t="s">
        <v>49</v>
      </c>
      <c r="G740" s="1" t="s">
        <v>1376</v>
      </c>
      <c r="H740">
        <v>10</v>
      </c>
      <c r="I740">
        <v>0</v>
      </c>
      <c r="J740">
        <v>160</v>
      </c>
      <c r="K740">
        <v>12</v>
      </c>
      <c r="L740">
        <v>300</v>
      </c>
    </row>
    <row r="741" spans="1:13" x14ac:dyDescent="0.2">
      <c r="A741" s="1" t="s">
        <v>46</v>
      </c>
      <c r="B741">
        <v>2</v>
      </c>
      <c r="C741" s="1" t="s">
        <v>1378</v>
      </c>
      <c r="D741" s="2">
        <v>45727</v>
      </c>
      <c r="E741" s="1" t="s">
        <v>576</v>
      </c>
      <c r="F741" s="1" t="s">
        <v>49</v>
      </c>
      <c r="G741" s="1" t="s">
        <v>1379</v>
      </c>
      <c r="H741">
        <v>5</v>
      </c>
      <c r="I741">
        <v>0</v>
      </c>
      <c r="J741" t="s">
        <v>51</v>
      </c>
      <c r="K741">
        <v>16</v>
      </c>
      <c r="L741">
        <v>400</v>
      </c>
      <c r="M741">
        <v>15</v>
      </c>
    </row>
    <row r="742" spans="1:13" x14ac:dyDescent="0.2">
      <c r="A742" s="1" t="s">
        <v>46</v>
      </c>
      <c r="B742">
        <v>2</v>
      </c>
      <c r="C742" s="1" t="s">
        <v>1684</v>
      </c>
      <c r="D742" s="2">
        <v>45727</v>
      </c>
      <c r="E742" s="1" t="s">
        <v>1566</v>
      </c>
      <c r="F742" s="1" t="s">
        <v>49</v>
      </c>
      <c r="G742" s="1" t="s">
        <v>1620</v>
      </c>
      <c r="H742">
        <v>4.5</v>
      </c>
      <c r="I742">
        <v>0</v>
      </c>
      <c r="J742">
        <v>150</v>
      </c>
      <c r="K742">
        <v>3</v>
      </c>
      <c r="L742">
        <v>75</v>
      </c>
    </row>
    <row r="743" spans="1:13" x14ac:dyDescent="0.2">
      <c r="A743" s="1" t="s">
        <v>46</v>
      </c>
      <c r="B743">
        <v>3</v>
      </c>
      <c r="C743" s="1" t="s">
        <v>1685</v>
      </c>
      <c r="D743" s="2">
        <v>45727</v>
      </c>
      <c r="E743" s="1" t="s">
        <v>910</v>
      </c>
      <c r="F743" s="1" t="s">
        <v>49</v>
      </c>
      <c r="G743" s="1" t="s">
        <v>1686</v>
      </c>
      <c r="H743">
        <v>5</v>
      </c>
      <c r="I743">
        <v>0</v>
      </c>
      <c r="J743">
        <v>250</v>
      </c>
      <c r="K743">
        <v>6</v>
      </c>
      <c r="L743">
        <v>150</v>
      </c>
    </row>
    <row r="744" spans="1:13" x14ac:dyDescent="0.2">
      <c r="A744" s="1" t="s">
        <v>46</v>
      </c>
      <c r="B744">
        <v>3</v>
      </c>
      <c r="C744" s="1" t="s">
        <v>1640</v>
      </c>
      <c r="D744" s="2">
        <v>45727</v>
      </c>
      <c r="E744" s="1" t="s">
        <v>641</v>
      </c>
      <c r="F744" s="1" t="s">
        <v>49</v>
      </c>
      <c r="G744" s="1" t="s">
        <v>1376</v>
      </c>
      <c r="H744">
        <v>5</v>
      </c>
      <c r="I744">
        <v>0</v>
      </c>
      <c r="J744">
        <v>10000</v>
      </c>
      <c r="K744">
        <v>9</v>
      </c>
      <c r="L744">
        <v>315</v>
      </c>
    </row>
    <row r="745" spans="1:13" x14ac:dyDescent="0.2">
      <c r="A745" s="1" t="s">
        <v>46</v>
      </c>
      <c r="B745">
        <v>4</v>
      </c>
      <c r="C745" s="1" t="s">
        <v>1493</v>
      </c>
      <c r="D745" s="2">
        <v>45727</v>
      </c>
      <c r="E745" s="1" t="s">
        <v>576</v>
      </c>
      <c r="F745" s="1" t="s">
        <v>49</v>
      </c>
      <c r="G745" s="1" t="s">
        <v>1494</v>
      </c>
      <c r="H745">
        <v>5</v>
      </c>
      <c r="I745">
        <v>0</v>
      </c>
      <c r="J745" t="s">
        <v>51</v>
      </c>
      <c r="K745">
        <v>15</v>
      </c>
      <c r="L745">
        <v>375</v>
      </c>
    </row>
    <row r="746" spans="1:13" x14ac:dyDescent="0.2">
      <c r="A746" s="1" t="s">
        <v>46</v>
      </c>
      <c r="B746">
        <v>5</v>
      </c>
      <c r="C746" s="1" t="s">
        <v>270</v>
      </c>
      <c r="D746" s="2">
        <v>45727</v>
      </c>
      <c r="E746" s="1" t="s">
        <v>682</v>
      </c>
      <c r="F746" s="1" t="s">
        <v>49</v>
      </c>
      <c r="G746" s="1" t="s">
        <v>1525</v>
      </c>
      <c r="H746">
        <v>8</v>
      </c>
      <c r="I746">
        <v>0</v>
      </c>
      <c r="J746">
        <v>1500</v>
      </c>
      <c r="K746">
        <v>25</v>
      </c>
      <c r="L746">
        <v>625</v>
      </c>
    </row>
    <row r="747" spans="1:13" x14ac:dyDescent="0.2">
      <c r="A747" s="1" t="s">
        <v>46</v>
      </c>
      <c r="B747">
        <v>5</v>
      </c>
      <c r="C747" s="1" t="s">
        <v>1683</v>
      </c>
      <c r="D747" s="2">
        <v>45727</v>
      </c>
      <c r="E747" s="1" t="s">
        <v>637</v>
      </c>
      <c r="F747" s="1" t="s">
        <v>49</v>
      </c>
      <c r="G747" s="1" t="s">
        <v>1557</v>
      </c>
      <c r="H747">
        <v>5</v>
      </c>
      <c r="I747">
        <v>0</v>
      </c>
      <c r="J747">
        <v>50</v>
      </c>
      <c r="K747">
        <v>1</v>
      </c>
      <c r="L747">
        <v>25</v>
      </c>
    </row>
    <row r="748" spans="1:13" x14ac:dyDescent="0.2">
      <c r="A748" s="1" t="s">
        <v>46</v>
      </c>
      <c r="B748">
        <v>5</v>
      </c>
      <c r="C748" s="1" t="s">
        <v>270</v>
      </c>
      <c r="D748" s="2">
        <v>45727</v>
      </c>
      <c r="E748" s="1" t="s">
        <v>682</v>
      </c>
      <c r="F748" s="1" t="s">
        <v>49</v>
      </c>
      <c r="G748" s="1" t="s">
        <v>1525</v>
      </c>
      <c r="H748">
        <v>8</v>
      </c>
      <c r="I748">
        <v>0</v>
      </c>
      <c r="J748">
        <v>1500</v>
      </c>
      <c r="K748">
        <v>1</v>
      </c>
      <c r="L748">
        <v>25</v>
      </c>
    </row>
    <row r="749" spans="1:13" x14ac:dyDescent="0.2">
      <c r="A749" s="1" t="s">
        <v>46</v>
      </c>
      <c r="B749">
        <v>4</v>
      </c>
      <c r="C749" s="1" t="s">
        <v>1680</v>
      </c>
      <c r="D749" s="2">
        <v>45728</v>
      </c>
      <c r="E749" s="1" t="s">
        <v>1681</v>
      </c>
      <c r="F749" s="1" t="s">
        <v>49</v>
      </c>
      <c r="G749" s="1" t="s">
        <v>1494</v>
      </c>
      <c r="H749">
        <v>5</v>
      </c>
      <c r="I749">
        <v>0</v>
      </c>
      <c r="J749">
        <v>75</v>
      </c>
      <c r="K749">
        <v>10</v>
      </c>
      <c r="L749">
        <v>250</v>
      </c>
      <c r="M749">
        <v>15</v>
      </c>
    </row>
    <row r="750" spans="1:13" x14ac:dyDescent="0.2">
      <c r="A750" s="1" t="s">
        <v>46</v>
      </c>
      <c r="B750">
        <v>4</v>
      </c>
      <c r="C750" s="1" t="s">
        <v>1687</v>
      </c>
      <c r="D750" s="2">
        <v>45728</v>
      </c>
      <c r="E750" s="1" t="s">
        <v>1346</v>
      </c>
      <c r="F750" s="1" t="s">
        <v>49</v>
      </c>
      <c r="G750" s="1" t="s">
        <v>1270</v>
      </c>
      <c r="H750">
        <v>5</v>
      </c>
      <c r="I750">
        <v>0</v>
      </c>
      <c r="J750">
        <v>25</v>
      </c>
      <c r="K750">
        <v>10</v>
      </c>
      <c r="L750">
        <v>250</v>
      </c>
    </row>
    <row r="751" spans="1:13" x14ac:dyDescent="0.2">
      <c r="A751" s="1" t="s">
        <v>46</v>
      </c>
      <c r="B751">
        <v>2</v>
      </c>
      <c r="C751" s="1" t="s">
        <v>292</v>
      </c>
      <c r="D751" s="2">
        <v>45728</v>
      </c>
      <c r="E751" s="1" t="s">
        <v>1041</v>
      </c>
      <c r="F751" s="1" t="s">
        <v>49</v>
      </c>
      <c r="G751" s="1" t="s">
        <v>1674</v>
      </c>
      <c r="H751">
        <v>10</v>
      </c>
      <c r="I751">
        <v>0</v>
      </c>
      <c r="J751">
        <v>200</v>
      </c>
      <c r="K751">
        <v>8</v>
      </c>
      <c r="L751">
        <v>200</v>
      </c>
    </row>
    <row r="752" spans="1:13" x14ac:dyDescent="0.2">
      <c r="A752" s="1" t="s">
        <v>46</v>
      </c>
      <c r="B752">
        <v>2</v>
      </c>
      <c r="C752" s="1" t="s">
        <v>1684</v>
      </c>
      <c r="D752" s="2">
        <v>45728</v>
      </c>
      <c r="E752" s="1" t="s">
        <v>1566</v>
      </c>
      <c r="F752" s="1" t="s">
        <v>49</v>
      </c>
      <c r="G752" s="1" t="s">
        <v>1620</v>
      </c>
      <c r="H752">
        <v>4.5</v>
      </c>
      <c r="I752">
        <v>0</v>
      </c>
      <c r="J752">
        <v>150</v>
      </c>
      <c r="K752">
        <v>3</v>
      </c>
      <c r="L752">
        <v>75</v>
      </c>
    </row>
    <row r="753" spans="1:13" x14ac:dyDescent="0.2">
      <c r="A753" s="1" t="s">
        <v>46</v>
      </c>
      <c r="B753">
        <v>2</v>
      </c>
      <c r="C753" s="1" t="s">
        <v>293</v>
      </c>
      <c r="D753" s="2">
        <v>45728</v>
      </c>
      <c r="E753" s="1" t="s">
        <v>1566</v>
      </c>
      <c r="F753" s="1" t="s">
        <v>49</v>
      </c>
      <c r="G753" s="1" t="s">
        <v>996</v>
      </c>
      <c r="H753">
        <v>4.5</v>
      </c>
      <c r="I753">
        <v>0</v>
      </c>
      <c r="J753">
        <v>150</v>
      </c>
      <c r="K753">
        <v>8</v>
      </c>
      <c r="L753">
        <v>200</v>
      </c>
    </row>
    <row r="754" spans="1:13" x14ac:dyDescent="0.2">
      <c r="A754" s="1" t="s">
        <v>46</v>
      </c>
      <c r="B754">
        <v>3</v>
      </c>
      <c r="C754" s="1" t="s">
        <v>1688</v>
      </c>
      <c r="D754" s="2">
        <v>45728</v>
      </c>
      <c r="E754" s="1" t="s">
        <v>1566</v>
      </c>
      <c r="F754" s="1" t="s">
        <v>49</v>
      </c>
      <c r="G754" s="1" t="s">
        <v>883</v>
      </c>
      <c r="H754">
        <v>4.5</v>
      </c>
      <c r="I754">
        <v>0</v>
      </c>
      <c r="J754">
        <v>100</v>
      </c>
      <c r="K754">
        <v>4</v>
      </c>
      <c r="L754">
        <v>100</v>
      </c>
    </row>
    <row r="755" spans="1:13" x14ac:dyDescent="0.2">
      <c r="A755" s="1" t="s">
        <v>46</v>
      </c>
      <c r="B755">
        <v>3</v>
      </c>
      <c r="C755" s="1" t="s">
        <v>293</v>
      </c>
      <c r="D755" s="2">
        <v>45728</v>
      </c>
      <c r="E755" s="1" t="s">
        <v>1566</v>
      </c>
      <c r="F755" s="1" t="s">
        <v>49</v>
      </c>
      <c r="G755" s="1" t="s">
        <v>996</v>
      </c>
      <c r="H755">
        <v>4.5</v>
      </c>
      <c r="I755">
        <v>0</v>
      </c>
      <c r="J755">
        <v>150</v>
      </c>
      <c r="K755">
        <v>1</v>
      </c>
      <c r="L755">
        <v>25</v>
      </c>
    </row>
    <row r="756" spans="1:13" x14ac:dyDescent="0.2">
      <c r="A756" s="1" t="s">
        <v>46</v>
      </c>
      <c r="B756">
        <v>3</v>
      </c>
      <c r="C756" s="1" t="s">
        <v>1685</v>
      </c>
      <c r="D756" s="2">
        <v>45728</v>
      </c>
      <c r="E756" s="1" t="s">
        <v>910</v>
      </c>
      <c r="F756" s="1" t="s">
        <v>49</v>
      </c>
      <c r="G756" s="1" t="s">
        <v>1686</v>
      </c>
      <c r="H756">
        <v>5</v>
      </c>
      <c r="I756">
        <v>0</v>
      </c>
      <c r="J756">
        <v>250</v>
      </c>
      <c r="K756">
        <v>4</v>
      </c>
      <c r="L756">
        <v>100</v>
      </c>
    </row>
    <row r="757" spans="1:13" x14ac:dyDescent="0.2">
      <c r="A757" s="1" t="s">
        <v>46</v>
      </c>
      <c r="B757">
        <v>3</v>
      </c>
      <c r="C757" s="1" t="s">
        <v>1689</v>
      </c>
      <c r="D757" s="2">
        <v>45728</v>
      </c>
      <c r="E757" s="1" t="s">
        <v>1190</v>
      </c>
      <c r="F757" s="1" t="s">
        <v>49</v>
      </c>
      <c r="G757" s="1" t="s">
        <v>1323</v>
      </c>
      <c r="H757">
        <v>5</v>
      </c>
      <c r="I757">
        <v>0</v>
      </c>
      <c r="J757">
        <v>50</v>
      </c>
      <c r="K757">
        <v>12</v>
      </c>
      <c r="L757">
        <v>300</v>
      </c>
    </row>
    <row r="758" spans="1:13" x14ac:dyDescent="0.2">
      <c r="A758" s="1" t="s">
        <v>46</v>
      </c>
      <c r="B758">
        <v>5</v>
      </c>
      <c r="C758" s="1" t="s">
        <v>270</v>
      </c>
      <c r="D758" s="2">
        <v>45728</v>
      </c>
      <c r="E758" s="1" t="s">
        <v>682</v>
      </c>
      <c r="F758" s="1" t="s">
        <v>49</v>
      </c>
      <c r="G758" s="1" t="s">
        <v>1525</v>
      </c>
      <c r="H758">
        <v>8</v>
      </c>
      <c r="I758">
        <v>0</v>
      </c>
      <c r="J758">
        <v>1500</v>
      </c>
      <c r="K758">
        <v>20</v>
      </c>
      <c r="L758">
        <v>500</v>
      </c>
    </row>
    <row r="759" spans="1:13" x14ac:dyDescent="0.2">
      <c r="A759" s="1" t="s">
        <v>46</v>
      </c>
      <c r="B759">
        <v>7</v>
      </c>
      <c r="C759" s="1" t="s">
        <v>1690</v>
      </c>
      <c r="D759" s="2">
        <v>45728</v>
      </c>
      <c r="E759" s="1" t="s">
        <v>641</v>
      </c>
      <c r="F759" s="1" t="s">
        <v>49</v>
      </c>
      <c r="G759" s="1" t="s">
        <v>1465</v>
      </c>
      <c r="H759">
        <v>5</v>
      </c>
      <c r="I759">
        <v>0</v>
      </c>
      <c r="J759">
        <v>100</v>
      </c>
      <c r="K759">
        <v>11</v>
      </c>
      <c r="L759">
        <v>275</v>
      </c>
    </row>
    <row r="760" spans="1:13" x14ac:dyDescent="0.2">
      <c r="A760" s="1" t="s">
        <v>46</v>
      </c>
      <c r="B760">
        <v>2</v>
      </c>
      <c r="C760" s="1" t="s">
        <v>232</v>
      </c>
      <c r="D760" s="2">
        <v>45729</v>
      </c>
      <c r="E760" s="1" t="s">
        <v>616</v>
      </c>
      <c r="F760" s="1" t="s">
        <v>49</v>
      </c>
      <c r="G760" s="1" t="s">
        <v>1376</v>
      </c>
      <c r="H760">
        <v>10</v>
      </c>
      <c r="I760">
        <v>0</v>
      </c>
      <c r="J760">
        <v>160</v>
      </c>
      <c r="K760">
        <v>2</v>
      </c>
      <c r="L760">
        <v>70</v>
      </c>
      <c r="M760">
        <v>11</v>
      </c>
    </row>
    <row r="761" spans="1:13" x14ac:dyDescent="0.2">
      <c r="A761" s="1" t="s">
        <v>46</v>
      </c>
      <c r="B761">
        <v>2</v>
      </c>
      <c r="C761" s="1" t="s">
        <v>294</v>
      </c>
      <c r="D761" s="2">
        <v>45729</v>
      </c>
      <c r="E761" s="1" t="s">
        <v>1041</v>
      </c>
      <c r="F761" s="1" t="s">
        <v>49</v>
      </c>
      <c r="G761" s="1" t="s">
        <v>1691</v>
      </c>
      <c r="H761">
        <v>10</v>
      </c>
      <c r="I761">
        <v>0</v>
      </c>
      <c r="J761">
        <v>100</v>
      </c>
      <c r="K761">
        <v>4</v>
      </c>
      <c r="L761">
        <v>100</v>
      </c>
    </row>
    <row r="762" spans="1:13" x14ac:dyDescent="0.2">
      <c r="A762" s="1" t="s">
        <v>46</v>
      </c>
      <c r="B762">
        <v>2</v>
      </c>
      <c r="C762" s="1" t="s">
        <v>298</v>
      </c>
      <c r="D762" s="2">
        <v>45729</v>
      </c>
      <c r="E762" s="1" t="s">
        <v>784</v>
      </c>
      <c r="F762" s="1" t="s">
        <v>49</v>
      </c>
      <c r="G762" s="1" t="s">
        <v>1692</v>
      </c>
      <c r="H762">
        <v>10</v>
      </c>
      <c r="I762">
        <v>0</v>
      </c>
      <c r="J762">
        <v>100</v>
      </c>
      <c r="K762">
        <v>4</v>
      </c>
      <c r="L762">
        <v>100</v>
      </c>
    </row>
    <row r="763" spans="1:13" x14ac:dyDescent="0.2">
      <c r="A763" s="1" t="s">
        <v>46</v>
      </c>
      <c r="B763">
        <v>2</v>
      </c>
      <c r="C763" s="1" t="s">
        <v>299</v>
      </c>
      <c r="D763" s="2">
        <v>45729</v>
      </c>
      <c r="E763" s="1" t="s">
        <v>1566</v>
      </c>
      <c r="F763" s="1" t="s">
        <v>49</v>
      </c>
      <c r="G763" s="1" t="s">
        <v>1410</v>
      </c>
      <c r="H763">
        <v>4.5</v>
      </c>
      <c r="I763">
        <v>0</v>
      </c>
      <c r="J763">
        <v>200</v>
      </c>
      <c r="K763">
        <v>8</v>
      </c>
      <c r="L763">
        <v>200</v>
      </c>
    </row>
    <row r="764" spans="1:13" x14ac:dyDescent="0.2">
      <c r="A764" s="1" t="s">
        <v>46</v>
      </c>
      <c r="B764">
        <v>3</v>
      </c>
      <c r="C764" s="1" t="s">
        <v>289</v>
      </c>
      <c r="D764" s="2">
        <v>45729</v>
      </c>
      <c r="E764" s="1" t="s">
        <v>1566</v>
      </c>
      <c r="F764" s="1" t="s">
        <v>49</v>
      </c>
      <c r="G764" s="1" t="s">
        <v>902</v>
      </c>
      <c r="H764" t="s">
        <v>290</v>
      </c>
      <c r="I764">
        <v>0</v>
      </c>
      <c r="J764">
        <v>100</v>
      </c>
      <c r="K764">
        <v>4</v>
      </c>
      <c r="L764">
        <v>100</v>
      </c>
    </row>
    <row r="765" spans="1:13" x14ac:dyDescent="0.2">
      <c r="A765" s="1" t="s">
        <v>46</v>
      </c>
      <c r="B765">
        <v>3</v>
      </c>
      <c r="C765" s="1" t="s">
        <v>1693</v>
      </c>
      <c r="D765" s="2">
        <v>45729</v>
      </c>
      <c r="E765" s="1" t="s">
        <v>1566</v>
      </c>
      <c r="F765" s="1" t="s">
        <v>49</v>
      </c>
      <c r="G765" s="1" t="s">
        <v>936</v>
      </c>
      <c r="H765">
        <v>4.5</v>
      </c>
      <c r="I765">
        <v>0</v>
      </c>
      <c r="J765">
        <v>300</v>
      </c>
      <c r="K765">
        <v>14</v>
      </c>
      <c r="L765">
        <v>350</v>
      </c>
    </row>
    <row r="766" spans="1:13" x14ac:dyDescent="0.2">
      <c r="A766" s="1" t="s">
        <v>46</v>
      </c>
      <c r="B766">
        <v>3</v>
      </c>
      <c r="C766" s="1" t="s">
        <v>1687</v>
      </c>
      <c r="D766" s="2">
        <v>45729</v>
      </c>
      <c r="E766" s="1" t="s">
        <v>1346</v>
      </c>
      <c r="F766" s="1" t="s">
        <v>49</v>
      </c>
      <c r="G766" s="1" t="s">
        <v>1270</v>
      </c>
      <c r="H766">
        <v>5</v>
      </c>
      <c r="I766">
        <v>0</v>
      </c>
      <c r="J766">
        <v>25</v>
      </c>
      <c r="K766">
        <v>15</v>
      </c>
      <c r="L766">
        <v>375</v>
      </c>
    </row>
    <row r="767" spans="1:13" x14ac:dyDescent="0.2">
      <c r="A767" s="1" t="s">
        <v>46</v>
      </c>
      <c r="B767">
        <v>4</v>
      </c>
      <c r="C767" s="1" t="s">
        <v>1694</v>
      </c>
      <c r="D767" s="2">
        <v>45729</v>
      </c>
      <c r="E767" s="1" t="s">
        <v>641</v>
      </c>
      <c r="F767" s="1" t="s">
        <v>49</v>
      </c>
      <c r="G767" s="1" t="s">
        <v>1444</v>
      </c>
      <c r="H767">
        <v>5</v>
      </c>
      <c r="I767">
        <v>0</v>
      </c>
      <c r="J767">
        <v>1500</v>
      </c>
      <c r="K767">
        <v>2</v>
      </c>
      <c r="L767">
        <v>70</v>
      </c>
    </row>
    <row r="768" spans="1:13" x14ac:dyDescent="0.2">
      <c r="A768" s="1" t="s">
        <v>46</v>
      </c>
      <c r="B768">
        <v>4</v>
      </c>
      <c r="C768" s="1" t="s">
        <v>1631</v>
      </c>
      <c r="D768" s="2">
        <v>45729</v>
      </c>
      <c r="E768" s="1" t="s">
        <v>582</v>
      </c>
      <c r="F768" s="1" t="s">
        <v>49</v>
      </c>
      <c r="G768" s="1" t="s">
        <v>1382</v>
      </c>
      <c r="H768">
        <v>5</v>
      </c>
      <c r="I768">
        <v>0</v>
      </c>
      <c r="J768">
        <v>500</v>
      </c>
      <c r="K768">
        <v>8</v>
      </c>
      <c r="L768">
        <v>200</v>
      </c>
    </row>
    <row r="769" spans="1:13" x14ac:dyDescent="0.2">
      <c r="A769" s="1" t="s">
        <v>46</v>
      </c>
      <c r="B769">
        <v>5</v>
      </c>
      <c r="C769" s="1" t="s">
        <v>270</v>
      </c>
      <c r="D769" s="2">
        <v>45729</v>
      </c>
      <c r="E769" s="1" t="s">
        <v>682</v>
      </c>
      <c r="F769" s="1" t="s">
        <v>49</v>
      </c>
      <c r="G769" s="1" t="s">
        <v>1525</v>
      </c>
      <c r="H769">
        <v>8</v>
      </c>
      <c r="I769">
        <v>0</v>
      </c>
      <c r="J769">
        <v>1500</v>
      </c>
      <c r="K769">
        <v>1</v>
      </c>
      <c r="L769">
        <v>23.4</v>
      </c>
    </row>
    <row r="770" spans="1:13" x14ac:dyDescent="0.2">
      <c r="A770" s="1" t="s">
        <v>46</v>
      </c>
      <c r="B770">
        <v>5</v>
      </c>
      <c r="C770" s="1" t="s">
        <v>1695</v>
      </c>
      <c r="D770" s="2">
        <v>45729</v>
      </c>
      <c r="E770" s="1" t="s">
        <v>620</v>
      </c>
      <c r="F770" s="1" t="s">
        <v>49</v>
      </c>
      <c r="G770" s="1" t="s">
        <v>1593</v>
      </c>
      <c r="H770">
        <v>5</v>
      </c>
      <c r="I770">
        <v>0</v>
      </c>
      <c r="J770">
        <v>200</v>
      </c>
      <c r="K770">
        <v>5</v>
      </c>
      <c r="L770">
        <v>125</v>
      </c>
    </row>
    <row r="771" spans="1:13" x14ac:dyDescent="0.2">
      <c r="A771" s="1" t="s">
        <v>46</v>
      </c>
      <c r="B771">
        <v>6</v>
      </c>
      <c r="C771" s="1" t="s">
        <v>1696</v>
      </c>
      <c r="D771" s="2">
        <v>45729</v>
      </c>
      <c r="E771" s="1" t="s">
        <v>620</v>
      </c>
      <c r="F771" s="1" t="s">
        <v>49</v>
      </c>
      <c r="G771" s="1" t="s">
        <v>1697</v>
      </c>
      <c r="H771">
        <v>0</v>
      </c>
      <c r="I771">
        <v>0</v>
      </c>
      <c r="J771">
        <v>100</v>
      </c>
      <c r="K771">
        <v>4</v>
      </c>
      <c r="L771">
        <v>100</v>
      </c>
    </row>
    <row r="772" spans="1:13" x14ac:dyDescent="0.2">
      <c r="A772" s="1" t="s">
        <v>46</v>
      </c>
      <c r="B772">
        <v>6</v>
      </c>
      <c r="C772" s="1" t="s">
        <v>1489</v>
      </c>
      <c r="D772" s="2">
        <v>45729</v>
      </c>
      <c r="E772" s="1" t="s">
        <v>576</v>
      </c>
      <c r="F772" s="1" t="s">
        <v>49</v>
      </c>
      <c r="G772" s="1" t="s">
        <v>1490</v>
      </c>
      <c r="H772">
        <v>5</v>
      </c>
      <c r="I772">
        <v>0</v>
      </c>
      <c r="J772" t="s">
        <v>51</v>
      </c>
      <c r="K772">
        <v>1</v>
      </c>
      <c r="L772">
        <v>25</v>
      </c>
    </row>
    <row r="773" spans="1:13" x14ac:dyDescent="0.2">
      <c r="A773" s="1" t="s">
        <v>46</v>
      </c>
      <c r="B773">
        <v>4</v>
      </c>
      <c r="C773" s="1" t="s">
        <v>1495</v>
      </c>
      <c r="D773" s="2">
        <v>45730</v>
      </c>
      <c r="E773" s="1" t="s">
        <v>576</v>
      </c>
      <c r="F773" s="1" t="s">
        <v>49</v>
      </c>
      <c r="G773" s="1" t="s">
        <v>1496</v>
      </c>
      <c r="H773">
        <v>5</v>
      </c>
      <c r="I773">
        <v>0</v>
      </c>
      <c r="J773" t="s">
        <v>51</v>
      </c>
      <c r="K773">
        <v>14</v>
      </c>
      <c r="L773">
        <v>350</v>
      </c>
      <c r="M773">
        <v>15</v>
      </c>
    </row>
    <row r="774" spans="1:13" x14ac:dyDescent="0.2">
      <c r="A774" s="1" t="s">
        <v>46</v>
      </c>
      <c r="B774">
        <v>4</v>
      </c>
      <c r="C774" s="1" t="s">
        <v>301</v>
      </c>
      <c r="D774" s="2">
        <v>45730</v>
      </c>
      <c r="E774" s="1" t="s">
        <v>784</v>
      </c>
      <c r="F774" s="1" t="s">
        <v>49</v>
      </c>
      <c r="G774" s="1" t="s">
        <v>1615</v>
      </c>
      <c r="H774">
        <v>10</v>
      </c>
      <c r="I774">
        <v>0</v>
      </c>
      <c r="J774">
        <v>200</v>
      </c>
      <c r="K774">
        <v>8</v>
      </c>
      <c r="L774">
        <v>205.8</v>
      </c>
    </row>
    <row r="775" spans="1:13" x14ac:dyDescent="0.2">
      <c r="A775" s="1" t="s">
        <v>46</v>
      </c>
      <c r="B775">
        <v>4</v>
      </c>
      <c r="C775" s="1" t="s">
        <v>1632</v>
      </c>
      <c r="D775" s="2">
        <v>45730</v>
      </c>
      <c r="E775" s="1" t="s">
        <v>641</v>
      </c>
      <c r="F775" s="1" t="s">
        <v>49</v>
      </c>
      <c r="G775" s="1" t="s">
        <v>1444</v>
      </c>
      <c r="H775">
        <v>5</v>
      </c>
      <c r="I775">
        <v>0</v>
      </c>
      <c r="J775">
        <v>5000</v>
      </c>
      <c r="K775">
        <v>1</v>
      </c>
      <c r="L775">
        <v>35</v>
      </c>
    </row>
    <row r="776" spans="1:13" x14ac:dyDescent="0.2">
      <c r="A776" s="1" t="s">
        <v>46</v>
      </c>
      <c r="B776">
        <v>4</v>
      </c>
      <c r="C776" s="1" t="s">
        <v>1640</v>
      </c>
      <c r="D776" s="2">
        <v>45730</v>
      </c>
      <c r="E776" s="1" t="s">
        <v>641</v>
      </c>
      <c r="F776" s="1" t="s">
        <v>49</v>
      </c>
      <c r="G776" s="1" t="s">
        <v>1376</v>
      </c>
      <c r="H776">
        <v>5</v>
      </c>
      <c r="I776">
        <v>0</v>
      </c>
      <c r="J776">
        <v>10000</v>
      </c>
      <c r="K776">
        <v>7</v>
      </c>
      <c r="L776">
        <v>245</v>
      </c>
    </row>
    <row r="777" spans="1:13" x14ac:dyDescent="0.2">
      <c r="A777" s="1" t="s">
        <v>46</v>
      </c>
      <c r="B777">
        <v>4</v>
      </c>
      <c r="C777" s="1" t="s">
        <v>1485</v>
      </c>
      <c r="D777" s="2">
        <v>45730</v>
      </c>
      <c r="E777" s="1" t="s">
        <v>576</v>
      </c>
      <c r="F777" s="1" t="s">
        <v>49</v>
      </c>
      <c r="G777" s="1" t="s">
        <v>915</v>
      </c>
      <c r="H777">
        <v>5</v>
      </c>
      <c r="I777">
        <v>0</v>
      </c>
      <c r="J777" t="s">
        <v>51</v>
      </c>
      <c r="K777">
        <v>11</v>
      </c>
      <c r="L777">
        <v>284.3</v>
      </c>
    </row>
    <row r="778" spans="1:13" x14ac:dyDescent="0.2">
      <c r="A778" s="1" t="s">
        <v>46</v>
      </c>
      <c r="B778">
        <v>4</v>
      </c>
      <c r="C778" s="1" t="s">
        <v>1500</v>
      </c>
      <c r="D778" s="2">
        <v>45730</v>
      </c>
      <c r="E778" s="1" t="s">
        <v>576</v>
      </c>
      <c r="F778" s="1" t="s">
        <v>49</v>
      </c>
      <c r="G778" s="1" t="s">
        <v>1501</v>
      </c>
      <c r="H778">
        <v>5</v>
      </c>
      <c r="I778">
        <v>0</v>
      </c>
      <c r="J778" t="s">
        <v>51</v>
      </c>
      <c r="K778">
        <v>6</v>
      </c>
      <c r="L778">
        <v>150</v>
      </c>
    </row>
    <row r="779" spans="1:13" x14ac:dyDescent="0.2">
      <c r="A779" s="1" t="s">
        <v>46</v>
      </c>
      <c r="B779">
        <v>4</v>
      </c>
      <c r="C779" s="1" t="s">
        <v>1499</v>
      </c>
      <c r="D779" s="2">
        <v>45730</v>
      </c>
      <c r="E779" s="1" t="s">
        <v>576</v>
      </c>
      <c r="F779" s="1" t="s">
        <v>49</v>
      </c>
      <c r="G779" s="1" t="s">
        <v>902</v>
      </c>
      <c r="H779">
        <v>5</v>
      </c>
      <c r="I779">
        <v>0</v>
      </c>
      <c r="J779" t="s">
        <v>51</v>
      </c>
      <c r="K779">
        <v>7</v>
      </c>
      <c r="L779">
        <v>175</v>
      </c>
    </row>
    <row r="780" spans="1:13" x14ac:dyDescent="0.2">
      <c r="A780" s="1" t="s">
        <v>46</v>
      </c>
      <c r="B780">
        <v>7</v>
      </c>
      <c r="C780" s="1" t="s">
        <v>1464</v>
      </c>
      <c r="D780" s="2">
        <v>45730</v>
      </c>
      <c r="E780" s="1" t="s">
        <v>576</v>
      </c>
      <c r="F780" s="1" t="s">
        <v>49</v>
      </c>
      <c r="G780" s="1" t="s">
        <v>1465</v>
      </c>
      <c r="H780">
        <v>5</v>
      </c>
      <c r="I780">
        <v>0</v>
      </c>
      <c r="J780" t="s">
        <v>51</v>
      </c>
      <c r="K780">
        <v>16</v>
      </c>
      <c r="L780">
        <v>400</v>
      </c>
    </row>
    <row r="781" spans="1:13" x14ac:dyDescent="0.2">
      <c r="A781" s="1" t="s">
        <v>46</v>
      </c>
      <c r="B781">
        <v>5</v>
      </c>
      <c r="C781" s="1" t="s">
        <v>1698</v>
      </c>
      <c r="D781" s="2">
        <v>45730</v>
      </c>
      <c r="E781" s="1" t="s">
        <v>620</v>
      </c>
      <c r="F781" s="1" t="s">
        <v>49</v>
      </c>
      <c r="G781" s="1" t="s">
        <v>1382</v>
      </c>
      <c r="H781">
        <v>5</v>
      </c>
      <c r="I781">
        <v>0</v>
      </c>
      <c r="J781">
        <v>200</v>
      </c>
      <c r="K781">
        <v>2</v>
      </c>
      <c r="L781">
        <v>50</v>
      </c>
    </row>
    <row r="782" spans="1:13" x14ac:dyDescent="0.2">
      <c r="A782" s="1" t="s">
        <v>46</v>
      </c>
      <c r="B782">
        <v>5</v>
      </c>
      <c r="C782" s="1" t="s">
        <v>1402</v>
      </c>
      <c r="D782" s="2">
        <v>45730</v>
      </c>
      <c r="E782" s="1" t="s">
        <v>576</v>
      </c>
      <c r="F782" s="1" t="s">
        <v>49</v>
      </c>
      <c r="G782" s="1" t="s">
        <v>1403</v>
      </c>
      <c r="H782">
        <v>5</v>
      </c>
      <c r="I782">
        <v>0</v>
      </c>
      <c r="J782" t="s">
        <v>51</v>
      </c>
      <c r="K782">
        <v>7</v>
      </c>
      <c r="L782">
        <v>175</v>
      </c>
    </row>
    <row r="783" spans="1:13" x14ac:dyDescent="0.2">
      <c r="A783" s="1" t="s">
        <v>46</v>
      </c>
      <c r="B783">
        <v>6</v>
      </c>
      <c r="C783" s="1" t="s">
        <v>1699</v>
      </c>
      <c r="D783" s="2">
        <v>45730</v>
      </c>
      <c r="E783" s="1" t="s">
        <v>620</v>
      </c>
      <c r="F783" s="1" t="s">
        <v>49</v>
      </c>
      <c r="G783" s="1" t="s">
        <v>1697</v>
      </c>
      <c r="H783">
        <v>5</v>
      </c>
      <c r="I783">
        <v>0</v>
      </c>
      <c r="J783">
        <v>200</v>
      </c>
      <c r="K783">
        <v>4</v>
      </c>
      <c r="L783">
        <v>100</v>
      </c>
    </row>
    <row r="784" spans="1:13" x14ac:dyDescent="0.2">
      <c r="A784" s="1" t="s">
        <v>46</v>
      </c>
      <c r="B784">
        <v>6</v>
      </c>
      <c r="C784" s="1" t="s">
        <v>1700</v>
      </c>
      <c r="D784" s="2">
        <v>45730</v>
      </c>
      <c r="E784" s="1" t="s">
        <v>1041</v>
      </c>
      <c r="F784" s="1" t="s">
        <v>49</v>
      </c>
      <c r="G784" s="1" t="s">
        <v>1701</v>
      </c>
      <c r="H784">
        <v>5</v>
      </c>
      <c r="I784">
        <v>0</v>
      </c>
      <c r="J784">
        <v>250</v>
      </c>
      <c r="K784">
        <v>4</v>
      </c>
      <c r="L784">
        <v>100</v>
      </c>
    </row>
    <row r="785" spans="1:13" x14ac:dyDescent="0.2">
      <c r="A785" s="1" t="s">
        <v>46</v>
      </c>
      <c r="B785">
        <v>2</v>
      </c>
      <c r="C785" s="1" t="s">
        <v>306</v>
      </c>
      <c r="D785" s="2">
        <v>45731</v>
      </c>
      <c r="E785" s="1" t="s">
        <v>1041</v>
      </c>
      <c r="F785" s="1" t="s">
        <v>49</v>
      </c>
      <c r="G785" s="1" t="s">
        <v>1650</v>
      </c>
      <c r="H785">
        <v>10</v>
      </c>
      <c r="I785">
        <v>0</v>
      </c>
      <c r="J785">
        <v>300</v>
      </c>
      <c r="K785">
        <v>9</v>
      </c>
      <c r="L785">
        <v>220.7</v>
      </c>
      <c r="M785">
        <v>15</v>
      </c>
    </row>
    <row r="786" spans="1:13" x14ac:dyDescent="0.2">
      <c r="A786" s="1" t="s">
        <v>46</v>
      </c>
      <c r="B786">
        <v>2</v>
      </c>
      <c r="C786" s="1" t="s">
        <v>1640</v>
      </c>
      <c r="D786" s="2">
        <v>45731</v>
      </c>
      <c r="E786" s="1" t="s">
        <v>641</v>
      </c>
      <c r="F786" s="1" t="s">
        <v>49</v>
      </c>
      <c r="G786" s="1" t="s">
        <v>1376</v>
      </c>
      <c r="H786">
        <v>5</v>
      </c>
      <c r="I786">
        <v>0</v>
      </c>
      <c r="J786">
        <v>10000</v>
      </c>
      <c r="K786">
        <v>16</v>
      </c>
      <c r="L786">
        <v>560</v>
      </c>
    </row>
    <row r="787" spans="1:13" x14ac:dyDescent="0.2">
      <c r="A787" s="1" t="s">
        <v>46</v>
      </c>
      <c r="B787">
        <v>3</v>
      </c>
      <c r="C787" s="1" t="s">
        <v>1632</v>
      </c>
      <c r="D787" s="2">
        <v>45731</v>
      </c>
      <c r="E787" s="1" t="s">
        <v>641</v>
      </c>
      <c r="F787" s="1" t="s">
        <v>49</v>
      </c>
      <c r="G787" s="1" t="s">
        <v>1444</v>
      </c>
      <c r="H787">
        <v>5</v>
      </c>
      <c r="I787">
        <v>0</v>
      </c>
      <c r="J787">
        <v>5000</v>
      </c>
      <c r="K787">
        <v>4</v>
      </c>
      <c r="L787">
        <v>140</v>
      </c>
    </row>
    <row r="788" spans="1:13" x14ac:dyDescent="0.2">
      <c r="A788" s="1" t="s">
        <v>46</v>
      </c>
      <c r="B788">
        <v>4</v>
      </c>
      <c r="C788" s="1" t="s">
        <v>1500</v>
      </c>
      <c r="D788" s="2">
        <v>45731</v>
      </c>
      <c r="E788" s="1" t="s">
        <v>576</v>
      </c>
      <c r="F788" s="1" t="s">
        <v>49</v>
      </c>
      <c r="G788" s="1" t="s">
        <v>1501</v>
      </c>
      <c r="H788">
        <v>5</v>
      </c>
      <c r="I788">
        <v>0</v>
      </c>
      <c r="J788" t="s">
        <v>51</v>
      </c>
      <c r="K788">
        <v>8</v>
      </c>
      <c r="L788">
        <v>200</v>
      </c>
    </row>
    <row r="789" spans="1:13" x14ac:dyDescent="0.2">
      <c r="A789" s="1" t="s">
        <v>46</v>
      </c>
      <c r="B789">
        <v>4</v>
      </c>
      <c r="C789" s="1" t="s">
        <v>307</v>
      </c>
      <c r="D789" s="2">
        <v>45731</v>
      </c>
      <c r="E789" s="1" t="s">
        <v>1041</v>
      </c>
      <c r="F789" s="1" t="s">
        <v>49</v>
      </c>
      <c r="G789" s="1" t="s">
        <v>1584</v>
      </c>
      <c r="H789">
        <v>10</v>
      </c>
      <c r="I789">
        <v>0</v>
      </c>
      <c r="J789">
        <v>200</v>
      </c>
      <c r="K789">
        <v>6</v>
      </c>
      <c r="L789">
        <v>154.80000000000001</v>
      </c>
    </row>
    <row r="790" spans="1:13" x14ac:dyDescent="0.2">
      <c r="A790" s="1" t="s">
        <v>46</v>
      </c>
      <c r="B790">
        <v>5</v>
      </c>
      <c r="C790" s="1" t="s">
        <v>1473</v>
      </c>
      <c r="D790" s="2">
        <v>45731</v>
      </c>
      <c r="E790" s="1" t="s">
        <v>576</v>
      </c>
      <c r="F790" s="1" t="s">
        <v>49</v>
      </c>
      <c r="G790" s="1" t="s">
        <v>872</v>
      </c>
      <c r="H790">
        <v>5</v>
      </c>
      <c r="I790">
        <v>0</v>
      </c>
      <c r="J790" t="s">
        <v>51</v>
      </c>
      <c r="K790">
        <v>3</v>
      </c>
      <c r="L790">
        <v>75</v>
      </c>
    </row>
    <row r="791" spans="1:13" x14ac:dyDescent="0.2">
      <c r="A791" s="1" t="s">
        <v>46</v>
      </c>
      <c r="B791">
        <v>5</v>
      </c>
      <c r="C791" s="1" t="s">
        <v>1402</v>
      </c>
      <c r="D791" s="2">
        <v>45731</v>
      </c>
      <c r="E791" s="1" t="s">
        <v>576</v>
      </c>
      <c r="F791" s="1" t="s">
        <v>49</v>
      </c>
      <c r="G791" s="1" t="s">
        <v>1403</v>
      </c>
      <c r="H791">
        <v>5</v>
      </c>
      <c r="I791">
        <v>0</v>
      </c>
      <c r="J791" t="s">
        <v>51</v>
      </c>
      <c r="K791">
        <v>2</v>
      </c>
      <c r="L791">
        <v>50</v>
      </c>
    </row>
    <row r="792" spans="1:13" x14ac:dyDescent="0.2">
      <c r="A792" s="1" t="s">
        <v>46</v>
      </c>
      <c r="B792">
        <v>6</v>
      </c>
      <c r="C792" s="1" t="s">
        <v>1460</v>
      </c>
      <c r="D792" s="2">
        <v>45731</v>
      </c>
      <c r="E792" s="1" t="s">
        <v>576</v>
      </c>
      <c r="F792" s="1" t="s">
        <v>49</v>
      </c>
      <c r="G792" s="1" t="s">
        <v>1082</v>
      </c>
      <c r="H792">
        <v>5</v>
      </c>
      <c r="I792">
        <v>0</v>
      </c>
      <c r="J792" t="s">
        <v>51</v>
      </c>
      <c r="K792">
        <v>8</v>
      </c>
      <c r="L792">
        <v>200</v>
      </c>
    </row>
    <row r="793" spans="1:13" x14ac:dyDescent="0.2">
      <c r="A793" s="1" t="s">
        <v>46</v>
      </c>
      <c r="B793">
        <v>6</v>
      </c>
      <c r="C793" s="1" t="s">
        <v>1450</v>
      </c>
      <c r="D793" s="2">
        <v>45731</v>
      </c>
      <c r="E793" s="1" t="s">
        <v>576</v>
      </c>
      <c r="F793" s="1" t="s">
        <v>49</v>
      </c>
      <c r="G793" s="1" t="s">
        <v>1451</v>
      </c>
      <c r="H793">
        <v>5</v>
      </c>
      <c r="I793">
        <v>0</v>
      </c>
      <c r="J793" t="s">
        <v>51</v>
      </c>
      <c r="K793">
        <v>1</v>
      </c>
      <c r="L793">
        <v>25</v>
      </c>
    </row>
    <row r="794" spans="1:13" x14ac:dyDescent="0.2">
      <c r="A794" s="1" t="s">
        <v>46</v>
      </c>
      <c r="B794">
        <v>7</v>
      </c>
      <c r="C794" s="1" t="s">
        <v>1700</v>
      </c>
      <c r="D794" s="2">
        <v>45731</v>
      </c>
      <c r="E794" s="1" t="s">
        <v>1041</v>
      </c>
      <c r="F794" s="1" t="s">
        <v>49</v>
      </c>
      <c r="G794" s="1" t="s">
        <v>1701</v>
      </c>
      <c r="H794">
        <v>5</v>
      </c>
      <c r="I794">
        <v>0</v>
      </c>
      <c r="J794">
        <v>250</v>
      </c>
      <c r="K794">
        <v>6</v>
      </c>
      <c r="L794">
        <v>150</v>
      </c>
    </row>
    <row r="795" spans="1:13" x14ac:dyDescent="0.2">
      <c r="A795" s="1" t="s">
        <v>46</v>
      </c>
      <c r="B795">
        <v>7</v>
      </c>
      <c r="C795" s="1" t="s">
        <v>1608</v>
      </c>
      <c r="D795" s="2">
        <v>45731</v>
      </c>
      <c r="E795" s="1" t="s">
        <v>576</v>
      </c>
      <c r="F795" s="1" t="s">
        <v>49</v>
      </c>
      <c r="G795" s="1" t="s">
        <v>1609</v>
      </c>
      <c r="H795">
        <v>5</v>
      </c>
      <c r="I795">
        <v>0</v>
      </c>
      <c r="J795" t="s">
        <v>51</v>
      </c>
      <c r="K795">
        <v>12</v>
      </c>
      <c r="L795">
        <v>300</v>
      </c>
    </row>
    <row r="796" spans="1:13" x14ac:dyDescent="0.2">
      <c r="A796" s="1" t="s">
        <v>46</v>
      </c>
      <c r="B796">
        <v>3</v>
      </c>
      <c r="C796" s="1" t="s">
        <v>1464</v>
      </c>
      <c r="D796" s="2">
        <v>45731</v>
      </c>
      <c r="E796" s="1" t="s">
        <v>576</v>
      </c>
      <c r="F796" s="1" t="s">
        <v>49</v>
      </c>
      <c r="G796" s="1" t="s">
        <v>1465</v>
      </c>
      <c r="H796">
        <v>5</v>
      </c>
      <c r="I796">
        <v>0</v>
      </c>
      <c r="J796" t="s">
        <v>51</v>
      </c>
      <c r="K796">
        <v>2</v>
      </c>
      <c r="L796">
        <v>50</v>
      </c>
    </row>
    <row r="797" spans="1:13" x14ac:dyDescent="0.2">
      <c r="A797" s="1" t="s">
        <v>46</v>
      </c>
      <c r="B797">
        <v>3</v>
      </c>
      <c r="C797" s="1" t="s">
        <v>303</v>
      </c>
      <c r="D797" s="2">
        <v>45731</v>
      </c>
      <c r="E797" s="1" t="s">
        <v>1041</v>
      </c>
      <c r="F797" s="1" t="s">
        <v>49</v>
      </c>
      <c r="G797" s="1" t="s">
        <v>1702</v>
      </c>
      <c r="H797">
        <v>10</v>
      </c>
      <c r="I797">
        <v>0</v>
      </c>
      <c r="J797">
        <v>100</v>
      </c>
      <c r="K797">
        <v>5</v>
      </c>
      <c r="L797">
        <v>119</v>
      </c>
    </row>
    <row r="798" spans="1:13" x14ac:dyDescent="0.2">
      <c r="A798" s="1" t="s">
        <v>46</v>
      </c>
      <c r="B798">
        <v>3</v>
      </c>
      <c r="C798" s="1" t="s">
        <v>1388</v>
      </c>
      <c r="D798" s="2">
        <v>45731</v>
      </c>
      <c r="E798" s="1" t="s">
        <v>576</v>
      </c>
      <c r="F798" s="1" t="s">
        <v>49</v>
      </c>
      <c r="G798" s="1" t="s">
        <v>936</v>
      </c>
      <c r="H798">
        <v>5</v>
      </c>
      <c r="I798">
        <v>0</v>
      </c>
      <c r="J798" t="s">
        <v>51</v>
      </c>
      <c r="K798">
        <v>5</v>
      </c>
      <c r="L798">
        <v>125</v>
      </c>
    </row>
    <row r="799" spans="1:13" x14ac:dyDescent="0.2">
      <c r="A799" s="1" t="s">
        <v>46</v>
      </c>
      <c r="B799">
        <v>2</v>
      </c>
      <c r="C799" s="1" t="s">
        <v>1632</v>
      </c>
      <c r="D799" s="2">
        <v>45732</v>
      </c>
      <c r="E799" s="1" t="s">
        <v>641</v>
      </c>
      <c r="F799" s="1" t="s">
        <v>49</v>
      </c>
      <c r="G799" s="1" t="s">
        <v>1444</v>
      </c>
      <c r="H799">
        <v>5</v>
      </c>
      <c r="I799">
        <v>0</v>
      </c>
      <c r="J799">
        <v>5000</v>
      </c>
      <c r="K799">
        <v>15</v>
      </c>
      <c r="L799">
        <v>525</v>
      </c>
      <c r="M799">
        <v>11</v>
      </c>
    </row>
    <row r="800" spans="1:13" x14ac:dyDescent="0.2">
      <c r="A800" s="1" t="s">
        <v>46</v>
      </c>
      <c r="B800">
        <v>3</v>
      </c>
      <c r="C800" s="1" t="s">
        <v>1493</v>
      </c>
      <c r="D800" s="2">
        <v>45732</v>
      </c>
      <c r="E800" s="1" t="s">
        <v>576</v>
      </c>
      <c r="F800" s="1" t="s">
        <v>49</v>
      </c>
      <c r="G800" s="1" t="s">
        <v>1494</v>
      </c>
      <c r="H800">
        <v>5</v>
      </c>
      <c r="I800">
        <v>0</v>
      </c>
      <c r="J800" t="s">
        <v>51</v>
      </c>
      <c r="K800">
        <v>9</v>
      </c>
      <c r="L800">
        <v>225</v>
      </c>
    </row>
    <row r="801" spans="1:13" x14ac:dyDescent="0.2">
      <c r="A801" s="1" t="s">
        <v>46</v>
      </c>
      <c r="B801">
        <v>5</v>
      </c>
      <c r="C801" s="1" t="s">
        <v>1473</v>
      </c>
      <c r="D801" s="2">
        <v>45732</v>
      </c>
      <c r="E801" s="1" t="s">
        <v>576</v>
      </c>
      <c r="F801" s="1" t="s">
        <v>49</v>
      </c>
      <c r="G801" s="1" t="s">
        <v>872</v>
      </c>
      <c r="H801">
        <v>5</v>
      </c>
      <c r="I801">
        <v>0</v>
      </c>
      <c r="J801" t="s">
        <v>51</v>
      </c>
      <c r="K801">
        <v>14</v>
      </c>
      <c r="L801">
        <v>350</v>
      </c>
    </row>
    <row r="802" spans="1:13" x14ac:dyDescent="0.2">
      <c r="A802" s="1" t="s">
        <v>46</v>
      </c>
      <c r="B802">
        <v>2</v>
      </c>
      <c r="C802" s="1" t="s">
        <v>1632</v>
      </c>
      <c r="D802" s="2">
        <v>45733</v>
      </c>
      <c r="E802" s="1" t="s">
        <v>641</v>
      </c>
      <c r="F802" s="1" t="s">
        <v>49</v>
      </c>
      <c r="G802" s="1" t="s">
        <v>1444</v>
      </c>
      <c r="H802">
        <v>5</v>
      </c>
      <c r="I802">
        <v>0</v>
      </c>
      <c r="J802">
        <v>5000</v>
      </c>
      <c r="K802">
        <v>10</v>
      </c>
      <c r="L802">
        <v>350</v>
      </c>
      <c r="M802">
        <v>15</v>
      </c>
    </row>
    <row r="803" spans="1:13" x14ac:dyDescent="0.2">
      <c r="A803" s="1" t="s">
        <v>46</v>
      </c>
      <c r="B803">
        <v>3</v>
      </c>
      <c r="C803" s="1" t="s">
        <v>308</v>
      </c>
      <c r="D803" s="2">
        <v>45733</v>
      </c>
      <c r="E803" s="1" t="s">
        <v>1566</v>
      </c>
      <c r="F803" s="1" t="s">
        <v>49</v>
      </c>
      <c r="G803" s="1" t="s">
        <v>1494</v>
      </c>
      <c r="H803">
        <v>4.5</v>
      </c>
      <c r="I803">
        <v>0</v>
      </c>
      <c r="J803">
        <v>300</v>
      </c>
      <c r="K803">
        <v>4</v>
      </c>
      <c r="L803">
        <v>100</v>
      </c>
    </row>
    <row r="804" spans="1:13" x14ac:dyDescent="0.2">
      <c r="A804" s="1" t="s">
        <v>46</v>
      </c>
      <c r="B804">
        <v>3</v>
      </c>
      <c r="C804" s="1" t="s">
        <v>1703</v>
      </c>
      <c r="D804" s="2">
        <v>45733</v>
      </c>
      <c r="E804" s="1" t="s">
        <v>784</v>
      </c>
      <c r="F804" s="1" t="s">
        <v>49</v>
      </c>
      <c r="G804" s="1" t="s">
        <v>946</v>
      </c>
      <c r="H804" t="s">
        <v>290</v>
      </c>
      <c r="I804">
        <v>0</v>
      </c>
      <c r="J804">
        <v>100</v>
      </c>
      <c r="K804">
        <v>4</v>
      </c>
      <c r="L804">
        <v>100</v>
      </c>
    </row>
    <row r="805" spans="1:13" x14ac:dyDescent="0.2">
      <c r="A805" s="1" t="s">
        <v>46</v>
      </c>
      <c r="B805">
        <v>3</v>
      </c>
      <c r="C805" s="1" t="s">
        <v>1704</v>
      </c>
      <c r="D805" s="2">
        <v>45733</v>
      </c>
      <c r="E805" s="1" t="s">
        <v>784</v>
      </c>
      <c r="F805" s="1" t="s">
        <v>49</v>
      </c>
      <c r="G805" s="1" t="s">
        <v>867</v>
      </c>
      <c r="H805" t="s">
        <v>290</v>
      </c>
      <c r="I805">
        <v>0</v>
      </c>
      <c r="J805">
        <v>50</v>
      </c>
      <c r="K805">
        <v>2</v>
      </c>
      <c r="L805">
        <v>50</v>
      </c>
    </row>
    <row r="806" spans="1:13" x14ac:dyDescent="0.2">
      <c r="A806" s="1" t="s">
        <v>46</v>
      </c>
      <c r="B806">
        <v>7</v>
      </c>
      <c r="C806" s="1" t="s">
        <v>1705</v>
      </c>
      <c r="D806" s="2">
        <v>45733</v>
      </c>
      <c r="E806" s="1" t="s">
        <v>576</v>
      </c>
      <c r="F806" s="1" t="s">
        <v>49</v>
      </c>
      <c r="G806" s="1" t="s">
        <v>1609</v>
      </c>
      <c r="H806">
        <v>5</v>
      </c>
      <c r="I806">
        <v>0</v>
      </c>
      <c r="J806" t="s">
        <v>51</v>
      </c>
      <c r="K806">
        <v>8</v>
      </c>
      <c r="L806">
        <v>200</v>
      </c>
    </row>
    <row r="807" spans="1:13" x14ac:dyDescent="0.2">
      <c r="A807" s="1" t="s">
        <v>46</v>
      </c>
      <c r="B807">
        <v>7</v>
      </c>
      <c r="C807" s="1" t="s">
        <v>1407</v>
      </c>
      <c r="D807" s="2">
        <v>45733</v>
      </c>
      <c r="E807" s="1" t="s">
        <v>576</v>
      </c>
      <c r="F807" s="1" t="s">
        <v>49</v>
      </c>
      <c r="G807" s="1" t="s">
        <v>883</v>
      </c>
      <c r="H807">
        <v>5</v>
      </c>
      <c r="I807">
        <v>0</v>
      </c>
      <c r="J807" t="s">
        <v>51</v>
      </c>
      <c r="K807">
        <v>6</v>
      </c>
      <c r="L807">
        <v>150</v>
      </c>
    </row>
    <row r="808" spans="1:13" x14ac:dyDescent="0.2">
      <c r="A808" s="1" t="s">
        <v>46</v>
      </c>
      <c r="B808">
        <v>3</v>
      </c>
      <c r="C808" s="1" t="s">
        <v>1706</v>
      </c>
      <c r="D808" s="2">
        <v>45733</v>
      </c>
      <c r="E808" s="1" t="s">
        <v>1067</v>
      </c>
      <c r="F808" s="1" t="s">
        <v>49</v>
      </c>
      <c r="G808" s="1" t="s">
        <v>1432</v>
      </c>
      <c r="H808">
        <v>5</v>
      </c>
      <c r="I808">
        <v>0</v>
      </c>
      <c r="J808">
        <v>100</v>
      </c>
      <c r="K808">
        <v>4</v>
      </c>
      <c r="L808">
        <v>100</v>
      </c>
    </row>
    <row r="809" spans="1:13" x14ac:dyDescent="0.2">
      <c r="A809" s="1" t="s">
        <v>46</v>
      </c>
      <c r="B809">
        <v>4</v>
      </c>
      <c r="C809" s="1" t="s">
        <v>1707</v>
      </c>
      <c r="D809" s="2">
        <v>45733</v>
      </c>
      <c r="E809" s="1" t="s">
        <v>784</v>
      </c>
      <c r="F809" s="1" t="s">
        <v>49</v>
      </c>
      <c r="G809" s="1" t="s">
        <v>936</v>
      </c>
      <c r="H809" t="s">
        <v>290</v>
      </c>
      <c r="I809">
        <v>0</v>
      </c>
      <c r="J809">
        <v>400</v>
      </c>
      <c r="K809">
        <v>13</v>
      </c>
      <c r="L809">
        <v>325</v>
      </c>
    </row>
    <row r="810" spans="1:13" x14ac:dyDescent="0.2">
      <c r="A810" s="1" t="s">
        <v>46</v>
      </c>
      <c r="B810">
        <v>5</v>
      </c>
      <c r="C810" s="1" t="s">
        <v>1470</v>
      </c>
      <c r="D810" s="2">
        <v>45733</v>
      </c>
      <c r="E810" s="1" t="s">
        <v>576</v>
      </c>
      <c r="F810" s="1" t="s">
        <v>49</v>
      </c>
      <c r="G810" s="1" t="s">
        <v>998</v>
      </c>
      <c r="H810">
        <v>5</v>
      </c>
      <c r="I810">
        <v>0</v>
      </c>
      <c r="J810" t="s">
        <v>51</v>
      </c>
      <c r="K810">
        <v>14</v>
      </c>
      <c r="L810">
        <v>350</v>
      </c>
    </row>
    <row r="811" spans="1:13" x14ac:dyDescent="0.2">
      <c r="A811" s="1" t="s">
        <v>46</v>
      </c>
      <c r="B811">
        <v>6</v>
      </c>
      <c r="C811" s="1" t="s">
        <v>1708</v>
      </c>
      <c r="D811" s="2">
        <v>45733</v>
      </c>
      <c r="E811" s="1" t="s">
        <v>1709</v>
      </c>
      <c r="F811" s="1" t="s">
        <v>49</v>
      </c>
      <c r="G811" s="1" t="s">
        <v>1560</v>
      </c>
      <c r="H811">
        <v>5</v>
      </c>
      <c r="I811">
        <v>0</v>
      </c>
      <c r="J811">
        <v>50</v>
      </c>
      <c r="L811">
        <v>0</v>
      </c>
    </row>
    <row r="812" spans="1:13" x14ac:dyDescent="0.2">
      <c r="A812" s="1" t="s">
        <v>46</v>
      </c>
      <c r="B812">
        <v>6</v>
      </c>
      <c r="C812" s="1" t="s">
        <v>1402</v>
      </c>
      <c r="D812" s="2">
        <v>45733</v>
      </c>
      <c r="E812" s="1" t="s">
        <v>576</v>
      </c>
      <c r="F812" s="1" t="s">
        <v>49</v>
      </c>
      <c r="G812" s="1" t="s">
        <v>1403</v>
      </c>
      <c r="H812">
        <v>5</v>
      </c>
      <c r="I812">
        <v>0</v>
      </c>
      <c r="J812" t="s">
        <v>51</v>
      </c>
      <c r="L812">
        <v>0</v>
      </c>
    </row>
    <row r="813" spans="1:13" x14ac:dyDescent="0.2">
      <c r="A813" s="1" t="s">
        <v>46</v>
      </c>
      <c r="B813">
        <v>3</v>
      </c>
      <c r="C813" s="1" t="s">
        <v>1509</v>
      </c>
      <c r="D813" s="2">
        <v>45734</v>
      </c>
      <c r="E813" s="1" t="s">
        <v>576</v>
      </c>
      <c r="F813" s="1" t="s">
        <v>49</v>
      </c>
      <c r="G813" s="1" t="s">
        <v>1510</v>
      </c>
      <c r="H813">
        <v>5</v>
      </c>
      <c r="I813">
        <v>0</v>
      </c>
      <c r="J813" t="s">
        <v>51</v>
      </c>
      <c r="K813">
        <v>4</v>
      </c>
      <c r="L813">
        <v>100</v>
      </c>
      <c r="M813">
        <v>10</v>
      </c>
    </row>
    <row r="814" spans="1:13" x14ac:dyDescent="0.2">
      <c r="A814" s="1" t="s">
        <v>46</v>
      </c>
      <c r="B814">
        <v>3</v>
      </c>
      <c r="C814" s="1" t="s">
        <v>1377</v>
      </c>
      <c r="D814" s="2">
        <v>45734</v>
      </c>
      <c r="E814" s="1" t="s">
        <v>576</v>
      </c>
      <c r="F814" s="1" t="s">
        <v>49</v>
      </c>
      <c r="G814" s="1" t="s">
        <v>1323</v>
      </c>
      <c r="H814">
        <v>5</v>
      </c>
      <c r="I814">
        <v>0</v>
      </c>
      <c r="J814" t="s">
        <v>51</v>
      </c>
      <c r="K814">
        <v>3</v>
      </c>
      <c r="L814">
        <v>75</v>
      </c>
    </row>
    <row r="815" spans="1:13" x14ac:dyDescent="0.2">
      <c r="A815" s="1" t="s">
        <v>46</v>
      </c>
      <c r="B815">
        <v>3</v>
      </c>
      <c r="C815" s="1" t="s">
        <v>310</v>
      </c>
      <c r="D815" s="2">
        <v>45734</v>
      </c>
      <c r="E815" s="1" t="s">
        <v>784</v>
      </c>
      <c r="F815" s="1" t="s">
        <v>49</v>
      </c>
      <c r="G815" s="1" t="s">
        <v>1387</v>
      </c>
      <c r="H815">
        <v>10</v>
      </c>
      <c r="I815">
        <v>0</v>
      </c>
      <c r="J815">
        <v>100</v>
      </c>
      <c r="K815">
        <v>5</v>
      </c>
      <c r="L815">
        <v>114</v>
      </c>
    </row>
    <row r="816" spans="1:13" x14ac:dyDescent="0.2">
      <c r="A816" s="1" t="s">
        <v>46</v>
      </c>
      <c r="B816">
        <v>2</v>
      </c>
      <c r="C816" s="1" t="s">
        <v>1632</v>
      </c>
      <c r="D816" s="2">
        <v>45734</v>
      </c>
      <c r="E816" s="1" t="s">
        <v>641</v>
      </c>
      <c r="F816" s="1" t="s">
        <v>49</v>
      </c>
      <c r="G816" s="1" t="s">
        <v>1444</v>
      </c>
      <c r="H816">
        <v>5</v>
      </c>
      <c r="I816">
        <v>0</v>
      </c>
      <c r="J816">
        <v>5000</v>
      </c>
      <c r="L816">
        <v>0</v>
      </c>
    </row>
    <row r="817" spans="1:13" x14ac:dyDescent="0.2">
      <c r="A817" s="1" t="s">
        <v>46</v>
      </c>
      <c r="B817">
        <v>7</v>
      </c>
      <c r="C817" s="1" t="s">
        <v>1407</v>
      </c>
      <c r="D817" s="2">
        <v>45734</v>
      </c>
      <c r="E817" s="1" t="s">
        <v>576</v>
      </c>
      <c r="F817" s="1" t="s">
        <v>49</v>
      </c>
      <c r="G817" s="1" t="s">
        <v>883</v>
      </c>
      <c r="H817">
        <v>5</v>
      </c>
      <c r="I817">
        <v>0</v>
      </c>
      <c r="J817" t="s">
        <v>51</v>
      </c>
      <c r="K817">
        <v>4</v>
      </c>
      <c r="L817">
        <v>100</v>
      </c>
    </row>
    <row r="818" spans="1:13" x14ac:dyDescent="0.2">
      <c r="A818" s="1" t="s">
        <v>46</v>
      </c>
      <c r="B818">
        <v>7</v>
      </c>
      <c r="C818" s="1" t="s">
        <v>1388</v>
      </c>
      <c r="D818" s="2">
        <v>45734</v>
      </c>
      <c r="E818" s="1" t="s">
        <v>576</v>
      </c>
      <c r="F818" s="1" t="s">
        <v>49</v>
      </c>
      <c r="G818" s="1" t="s">
        <v>936</v>
      </c>
      <c r="H818">
        <v>5</v>
      </c>
      <c r="I818">
        <v>0</v>
      </c>
      <c r="J818" t="s">
        <v>51</v>
      </c>
      <c r="K818">
        <v>14</v>
      </c>
      <c r="L818">
        <v>350</v>
      </c>
    </row>
    <row r="819" spans="1:13" x14ac:dyDescent="0.2">
      <c r="A819" s="1" t="s">
        <v>46</v>
      </c>
      <c r="B819">
        <v>4</v>
      </c>
      <c r="C819" s="1" t="s">
        <v>1707</v>
      </c>
      <c r="D819" s="2">
        <v>45734</v>
      </c>
      <c r="E819" s="1" t="s">
        <v>784</v>
      </c>
      <c r="F819" s="1" t="s">
        <v>49</v>
      </c>
      <c r="G819" s="1" t="s">
        <v>936</v>
      </c>
      <c r="H819" t="s">
        <v>290</v>
      </c>
      <c r="I819">
        <v>0</v>
      </c>
      <c r="J819">
        <v>400</v>
      </c>
      <c r="K819">
        <v>4</v>
      </c>
      <c r="L819">
        <v>100</v>
      </c>
    </row>
    <row r="820" spans="1:13" x14ac:dyDescent="0.2">
      <c r="A820" s="1" t="s">
        <v>46</v>
      </c>
      <c r="B820">
        <v>4</v>
      </c>
      <c r="C820" s="1" t="s">
        <v>1388</v>
      </c>
      <c r="D820" s="2">
        <v>45734</v>
      </c>
      <c r="E820" s="1" t="s">
        <v>576</v>
      </c>
      <c r="F820" s="1" t="s">
        <v>49</v>
      </c>
      <c r="G820" s="1" t="s">
        <v>936</v>
      </c>
      <c r="H820">
        <v>5</v>
      </c>
      <c r="I820">
        <v>0</v>
      </c>
      <c r="J820" t="s">
        <v>51</v>
      </c>
      <c r="K820">
        <v>14</v>
      </c>
      <c r="L820">
        <v>350</v>
      </c>
    </row>
    <row r="821" spans="1:13" x14ac:dyDescent="0.2">
      <c r="A821" s="1" t="s">
        <v>46</v>
      </c>
      <c r="B821">
        <v>5</v>
      </c>
      <c r="C821" s="1" t="s">
        <v>1710</v>
      </c>
      <c r="D821" s="2">
        <v>45734</v>
      </c>
      <c r="E821" s="1" t="s">
        <v>641</v>
      </c>
      <c r="F821" s="1" t="s">
        <v>49</v>
      </c>
      <c r="G821" s="1" t="s">
        <v>1384</v>
      </c>
      <c r="H821">
        <v>5</v>
      </c>
      <c r="I821">
        <v>0</v>
      </c>
      <c r="J821">
        <v>500</v>
      </c>
      <c r="K821">
        <v>8</v>
      </c>
      <c r="L821">
        <v>200</v>
      </c>
    </row>
    <row r="822" spans="1:13" x14ac:dyDescent="0.2">
      <c r="A822" s="1" t="s">
        <v>46</v>
      </c>
      <c r="B822">
        <v>6</v>
      </c>
      <c r="C822" s="1" t="s">
        <v>1402</v>
      </c>
      <c r="D822" s="2">
        <v>45734</v>
      </c>
      <c r="E822" s="1" t="s">
        <v>576</v>
      </c>
      <c r="F822" s="1" t="s">
        <v>49</v>
      </c>
      <c r="G822" s="1" t="s">
        <v>1403</v>
      </c>
      <c r="H822">
        <v>5</v>
      </c>
      <c r="I822">
        <v>0</v>
      </c>
      <c r="J822" t="s">
        <v>51</v>
      </c>
      <c r="K822">
        <v>8</v>
      </c>
      <c r="L822">
        <v>200</v>
      </c>
    </row>
    <row r="823" spans="1:13" x14ac:dyDescent="0.2">
      <c r="A823" s="1" t="s">
        <v>46</v>
      </c>
      <c r="B823">
        <v>7</v>
      </c>
      <c r="C823" s="1" t="s">
        <v>1388</v>
      </c>
      <c r="D823" s="2">
        <v>45735</v>
      </c>
      <c r="E823" s="1" t="s">
        <v>576</v>
      </c>
      <c r="F823" s="1" t="s">
        <v>49</v>
      </c>
      <c r="G823" s="1" t="s">
        <v>936</v>
      </c>
      <c r="H823">
        <v>5</v>
      </c>
      <c r="I823">
        <v>0</v>
      </c>
      <c r="J823" t="s">
        <v>51</v>
      </c>
      <c r="K823">
        <v>21</v>
      </c>
      <c r="L823">
        <v>525</v>
      </c>
      <c r="M823">
        <v>17</v>
      </c>
    </row>
    <row r="824" spans="1:13" x14ac:dyDescent="0.2">
      <c r="A824" s="1" t="s">
        <v>46</v>
      </c>
      <c r="B824">
        <v>4</v>
      </c>
      <c r="C824" s="1" t="s">
        <v>1388</v>
      </c>
      <c r="D824" s="2">
        <v>45735</v>
      </c>
      <c r="E824" s="1" t="s">
        <v>576</v>
      </c>
      <c r="F824" s="1" t="s">
        <v>49</v>
      </c>
      <c r="G824" s="1" t="s">
        <v>936</v>
      </c>
      <c r="H824">
        <v>5</v>
      </c>
      <c r="I824">
        <v>0</v>
      </c>
      <c r="J824" t="s">
        <v>51</v>
      </c>
      <c r="K824">
        <v>23</v>
      </c>
      <c r="L824">
        <v>575</v>
      </c>
    </row>
    <row r="825" spans="1:13" x14ac:dyDescent="0.2">
      <c r="A825" s="1" t="s">
        <v>46</v>
      </c>
      <c r="B825">
        <v>3</v>
      </c>
      <c r="C825" s="1" t="s">
        <v>315</v>
      </c>
      <c r="D825" s="2">
        <v>45735</v>
      </c>
      <c r="E825" s="1" t="s">
        <v>784</v>
      </c>
      <c r="F825" s="1" t="s">
        <v>49</v>
      </c>
      <c r="G825" s="1" t="s">
        <v>1711</v>
      </c>
      <c r="H825">
        <v>10</v>
      </c>
      <c r="I825">
        <v>0</v>
      </c>
      <c r="J825">
        <v>100</v>
      </c>
      <c r="K825">
        <v>4</v>
      </c>
      <c r="L825">
        <v>104.9</v>
      </c>
    </row>
    <row r="826" spans="1:13" x14ac:dyDescent="0.2">
      <c r="A826" s="1" t="s">
        <v>46</v>
      </c>
      <c r="B826">
        <v>3</v>
      </c>
      <c r="C826" s="1" t="s">
        <v>312</v>
      </c>
      <c r="D826" s="2">
        <v>45735</v>
      </c>
      <c r="E826" s="1" t="s">
        <v>1041</v>
      </c>
      <c r="F826" s="1" t="s">
        <v>49</v>
      </c>
      <c r="G826" s="1" t="s">
        <v>1712</v>
      </c>
      <c r="H826">
        <v>10</v>
      </c>
      <c r="I826">
        <v>0</v>
      </c>
      <c r="J826">
        <v>300</v>
      </c>
      <c r="K826">
        <v>12</v>
      </c>
      <c r="L826">
        <v>311.7</v>
      </c>
    </row>
    <row r="827" spans="1:13" x14ac:dyDescent="0.2">
      <c r="A827" s="1" t="s">
        <v>46</v>
      </c>
      <c r="B827">
        <v>3</v>
      </c>
      <c r="C827" s="1" t="s">
        <v>232</v>
      </c>
      <c r="D827" s="2">
        <v>45735</v>
      </c>
      <c r="E827" s="1" t="s">
        <v>616</v>
      </c>
      <c r="F827" s="1" t="s">
        <v>49</v>
      </c>
      <c r="G827" s="1" t="s">
        <v>1376</v>
      </c>
      <c r="H827">
        <v>10</v>
      </c>
      <c r="I827">
        <v>0</v>
      </c>
      <c r="J827">
        <v>160</v>
      </c>
      <c r="K827">
        <v>3</v>
      </c>
      <c r="L827">
        <v>105</v>
      </c>
    </row>
    <row r="828" spans="1:13" x14ac:dyDescent="0.2">
      <c r="A828" s="1" t="s">
        <v>46</v>
      </c>
      <c r="B828">
        <v>2</v>
      </c>
      <c r="C828" s="1" t="s">
        <v>1632</v>
      </c>
      <c r="D828" s="2">
        <v>45735</v>
      </c>
      <c r="E828" s="1" t="s">
        <v>641</v>
      </c>
      <c r="F828" s="1" t="s">
        <v>49</v>
      </c>
      <c r="G828" s="1" t="s">
        <v>1444</v>
      </c>
      <c r="H828">
        <v>5</v>
      </c>
      <c r="I828">
        <v>0</v>
      </c>
      <c r="J828">
        <v>5000</v>
      </c>
      <c r="K828">
        <v>14</v>
      </c>
      <c r="L828">
        <v>490</v>
      </c>
    </row>
    <row r="829" spans="1:13" x14ac:dyDescent="0.2">
      <c r="A829" s="1" t="s">
        <v>46</v>
      </c>
      <c r="B829">
        <v>6</v>
      </c>
      <c r="C829" s="1" t="s">
        <v>1713</v>
      </c>
      <c r="D829" s="2">
        <v>45735</v>
      </c>
      <c r="E829" s="1" t="s">
        <v>620</v>
      </c>
      <c r="F829" s="1" t="s">
        <v>49</v>
      </c>
      <c r="G829" s="1" t="s">
        <v>1490</v>
      </c>
      <c r="H829">
        <v>5</v>
      </c>
      <c r="I829">
        <v>0</v>
      </c>
      <c r="J829">
        <v>250</v>
      </c>
      <c r="K829">
        <v>10</v>
      </c>
      <c r="L829">
        <v>250</v>
      </c>
    </row>
    <row r="830" spans="1:13" x14ac:dyDescent="0.2">
      <c r="A830" s="1" t="s">
        <v>46</v>
      </c>
      <c r="B830">
        <v>5</v>
      </c>
      <c r="C830" s="1" t="s">
        <v>1077</v>
      </c>
      <c r="D830" s="2">
        <v>45735</v>
      </c>
      <c r="E830" s="1" t="s">
        <v>1078</v>
      </c>
      <c r="F830" s="1" t="s">
        <v>49</v>
      </c>
      <c r="G830" s="1" t="s">
        <v>1079</v>
      </c>
      <c r="H830">
        <v>5</v>
      </c>
      <c r="I830">
        <v>0</v>
      </c>
      <c r="J830">
        <v>50</v>
      </c>
      <c r="K830">
        <v>10</v>
      </c>
      <c r="L830">
        <v>250</v>
      </c>
    </row>
    <row r="831" spans="1:13" x14ac:dyDescent="0.2">
      <c r="A831" s="1" t="s">
        <v>46</v>
      </c>
      <c r="B831">
        <v>5</v>
      </c>
      <c r="C831" s="1" t="s">
        <v>1456</v>
      </c>
      <c r="D831" s="2">
        <v>45735</v>
      </c>
      <c r="E831" s="1" t="s">
        <v>576</v>
      </c>
      <c r="F831" s="1" t="s">
        <v>49</v>
      </c>
      <c r="G831" s="1" t="s">
        <v>1457</v>
      </c>
      <c r="H831">
        <v>5</v>
      </c>
      <c r="I831">
        <v>0</v>
      </c>
      <c r="J831" t="s">
        <v>51</v>
      </c>
      <c r="K831">
        <v>1</v>
      </c>
      <c r="L831">
        <v>25</v>
      </c>
    </row>
    <row r="832" spans="1:13" x14ac:dyDescent="0.2">
      <c r="A832" s="1" t="s">
        <v>46</v>
      </c>
      <c r="B832">
        <v>2</v>
      </c>
      <c r="C832" s="1" t="s">
        <v>1632</v>
      </c>
      <c r="D832" s="2">
        <v>45736</v>
      </c>
      <c r="E832" s="1" t="s">
        <v>641</v>
      </c>
      <c r="F832" s="1" t="s">
        <v>49</v>
      </c>
      <c r="G832" s="1" t="s">
        <v>1444</v>
      </c>
      <c r="H832">
        <v>5</v>
      </c>
      <c r="I832">
        <v>0</v>
      </c>
      <c r="J832">
        <v>5000</v>
      </c>
      <c r="K832">
        <v>3</v>
      </c>
      <c r="L832">
        <v>105</v>
      </c>
      <c r="M832">
        <v>15</v>
      </c>
    </row>
    <row r="833" spans="1:13" x14ac:dyDescent="0.2">
      <c r="A833" s="1" t="s">
        <v>46</v>
      </c>
      <c r="B833">
        <v>3</v>
      </c>
      <c r="C833" s="1" t="s">
        <v>232</v>
      </c>
      <c r="D833" s="2">
        <v>45736</v>
      </c>
      <c r="E833" s="1" t="s">
        <v>616</v>
      </c>
      <c r="F833" s="1" t="s">
        <v>49</v>
      </c>
      <c r="G833" s="1" t="s">
        <v>1376</v>
      </c>
      <c r="H833">
        <v>10</v>
      </c>
      <c r="I833">
        <v>0</v>
      </c>
      <c r="J833">
        <v>160</v>
      </c>
      <c r="K833">
        <v>15</v>
      </c>
      <c r="L833">
        <v>525</v>
      </c>
    </row>
    <row r="834" spans="1:13" x14ac:dyDescent="0.2">
      <c r="A834" s="1" t="s">
        <v>46</v>
      </c>
      <c r="B834">
        <v>2</v>
      </c>
      <c r="C834" s="1" t="s">
        <v>1714</v>
      </c>
      <c r="D834" s="2">
        <v>45736</v>
      </c>
      <c r="E834" s="1" t="s">
        <v>620</v>
      </c>
      <c r="F834" s="1" t="s">
        <v>49</v>
      </c>
      <c r="G834" s="1" t="s">
        <v>1288</v>
      </c>
      <c r="H834">
        <v>5</v>
      </c>
      <c r="I834">
        <v>0</v>
      </c>
      <c r="J834">
        <v>100</v>
      </c>
      <c r="L834">
        <v>0</v>
      </c>
    </row>
    <row r="835" spans="1:13" x14ac:dyDescent="0.2">
      <c r="A835" s="1" t="s">
        <v>46</v>
      </c>
      <c r="B835">
        <v>2</v>
      </c>
      <c r="C835" s="1" t="s">
        <v>1715</v>
      </c>
      <c r="D835" s="2">
        <v>45736</v>
      </c>
      <c r="E835" s="1" t="s">
        <v>1716</v>
      </c>
      <c r="F835" s="1" t="s">
        <v>49</v>
      </c>
      <c r="G835" s="1" t="s">
        <v>924</v>
      </c>
      <c r="H835">
        <v>4.5</v>
      </c>
      <c r="I835">
        <v>0</v>
      </c>
      <c r="J835">
        <v>200</v>
      </c>
      <c r="K835">
        <v>8</v>
      </c>
      <c r="L835">
        <v>200.5</v>
      </c>
    </row>
    <row r="836" spans="1:13" x14ac:dyDescent="0.2">
      <c r="A836" s="1" t="s">
        <v>46</v>
      </c>
      <c r="B836">
        <v>2</v>
      </c>
      <c r="C836" s="1" t="s">
        <v>1717</v>
      </c>
      <c r="D836" s="2">
        <v>45736</v>
      </c>
      <c r="E836" s="1" t="s">
        <v>1662</v>
      </c>
      <c r="F836" s="1" t="s">
        <v>49</v>
      </c>
      <c r="G836" s="1" t="s">
        <v>1718</v>
      </c>
      <c r="H836">
        <v>5</v>
      </c>
      <c r="I836">
        <v>0</v>
      </c>
      <c r="J836">
        <v>100</v>
      </c>
      <c r="K836">
        <v>10</v>
      </c>
      <c r="L836">
        <v>250</v>
      </c>
    </row>
    <row r="837" spans="1:13" x14ac:dyDescent="0.2">
      <c r="A837" s="1" t="s">
        <v>46</v>
      </c>
      <c r="B837">
        <v>2</v>
      </c>
      <c r="C837" s="1" t="s">
        <v>1719</v>
      </c>
      <c r="D837" s="2">
        <v>45736</v>
      </c>
      <c r="E837" s="1" t="s">
        <v>910</v>
      </c>
      <c r="F837" s="1" t="s">
        <v>49</v>
      </c>
      <c r="G837" s="1" t="s">
        <v>1434</v>
      </c>
      <c r="H837">
        <v>5</v>
      </c>
      <c r="I837">
        <v>0</v>
      </c>
      <c r="J837">
        <v>125</v>
      </c>
      <c r="K837">
        <v>3</v>
      </c>
      <c r="L837">
        <v>75</v>
      </c>
    </row>
    <row r="838" spans="1:13" x14ac:dyDescent="0.2">
      <c r="A838" s="1" t="s">
        <v>46</v>
      </c>
      <c r="B838">
        <v>5</v>
      </c>
      <c r="C838" s="1" t="s">
        <v>1720</v>
      </c>
      <c r="D838" s="2">
        <v>45736</v>
      </c>
      <c r="E838" s="1" t="s">
        <v>620</v>
      </c>
      <c r="F838" s="1" t="s">
        <v>49</v>
      </c>
      <c r="G838" s="1" t="s">
        <v>1082</v>
      </c>
      <c r="H838">
        <v>5</v>
      </c>
      <c r="I838">
        <v>0</v>
      </c>
      <c r="J838">
        <v>300</v>
      </c>
      <c r="K838">
        <v>12</v>
      </c>
      <c r="L838">
        <v>300</v>
      </c>
    </row>
    <row r="839" spans="1:13" x14ac:dyDescent="0.2">
      <c r="A839" s="1" t="s">
        <v>46</v>
      </c>
      <c r="B839">
        <v>4</v>
      </c>
      <c r="C839" s="1" t="s">
        <v>1721</v>
      </c>
      <c r="D839" s="2">
        <v>45736</v>
      </c>
      <c r="E839" s="1" t="s">
        <v>1722</v>
      </c>
      <c r="F839" s="1" t="s">
        <v>49</v>
      </c>
      <c r="G839" s="1" t="s">
        <v>936</v>
      </c>
      <c r="H839">
        <v>5</v>
      </c>
      <c r="I839">
        <v>0</v>
      </c>
      <c r="J839">
        <v>100</v>
      </c>
      <c r="K839">
        <v>1</v>
      </c>
      <c r="L839">
        <v>25</v>
      </c>
    </row>
    <row r="840" spans="1:13" x14ac:dyDescent="0.2">
      <c r="A840" s="1" t="s">
        <v>46</v>
      </c>
      <c r="B840">
        <v>5</v>
      </c>
      <c r="C840" s="1" t="s">
        <v>1723</v>
      </c>
      <c r="D840" s="2">
        <v>45736</v>
      </c>
      <c r="E840" s="1" t="s">
        <v>620</v>
      </c>
      <c r="F840" s="1" t="s">
        <v>49</v>
      </c>
      <c r="G840" s="1" t="s">
        <v>998</v>
      </c>
      <c r="H840">
        <v>5</v>
      </c>
      <c r="I840">
        <v>0</v>
      </c>
      <c r="J840">
        <v>200</v>
      </c>
      <c r="K840">
        <v>2</v>
      </c>
      <c r="L840">
        <v>50</v>
      </c>
    </row>
    <row r="841" spans="1:13" x14ac:dyDescent="0.2">
      <c r="A841" s="1" t="s">
        <v>46</v>
      </c>
      <c r="B841">
        <v>5</v>
      </c>
      <c r="C841" s="1" t="s">
        <v>1713</v>
      </c>
      <c r="D841" s="2">
        <v>45736</v>
      </c>
      <c r="E841" s="1" t="s">
        <v>620</v>
      </c>
      <c r="F841" s="1" t="s">
        <v>49</v>
      </c>
      <c r="G841" s="1" t="s">
        <v>1490</v>
      </c>
      <c r="H841">
        <v>5</v>
      </c>
      <c r="I841">
        <v>0</v>
      </c>
      <c r="J841">
        <v>250</v>
      </c>
      <c r="K841">
        <v>3</v>
      </c>
      <c r="L841">
        <v>75</v>
      </c>
    </row>
    <row r="842" spans="1:13" x14ac:dyDescent="0.2">
      <c r="A842" s="1" t="s">
        <v>46</v>
      </c>
      <c r="B842">
        <v>5</v>
      </c>
      <c r="C842" s="1" t="s">
        <v>267</v>
      </c>
      <c r="D842" s="2">
        <v>45736</v>
      </c>
      <c r="E842" s="1" t="s">
        <v>784</v>
      </c>
      <c r="F842" s="1" t="s">
        <v>49</v>
      </c>
      <c r="G842" s="1" t="s">
        <v>1491</v>
      </c>
      <c r="H842">
        <v>4.5</v>
      </c>
      <c r="I842">
        <v>0</v>
      </c>
      <c r="J842">
        <v>250</v>
      </c>
      <c r="K842">
        <v>7</v>
      </c>
      <c r="L842">
        <v>175</v>
      </c>
    </row>
    <row r="843" spans="1:13" x14ac:dyDescent="0.2">
      <c r="A843" s="1" t="s">
        <v>46</v>
      </c>
      <c r="B843">
        <v>7</v>
      </c>
      <c r="C843" s="1" t="s">
        <v>1703</v>
      </c>
      <c r="D843" s="2">
        <v>45736</v>
      </c>
      <c r="E843" s="1" t="s">
        <v>784</v>
      </c>
      <c r="F843" s="1" t="s">
        <v>49</v>
      </c>
      <c r="G843" s="1" t="s">
        <v>946</v>
      </c>
      <c r="H843" t="s">
        <v>290</v>
      </c>
      <c r="I843">
        <v>0</v>
      </c>
      <c r="J843">
        <v>100</v>
      </c>
      <c r="K843">
        <v>12</v>
      </c>
      <c r="L843">
        <v>300</v>
      </c>
    </row>
    <row r="844" spans="1:13" x14ac:dyDescent="0.2">
      <c r="A844" s="1" t="s">
        <v>46</v>
      </c>
      <c r="B844">
        <v>7</v>
      </c>
      <c r="C844" s="1" t="s">
        <v>1388</v>
      </c>
      <c r="D844" s="2">
        <v>45736</v>
      </c>
      <c r="E844" s="1" t="s">
        <v>576</v>
      </c>
      <c r="F844" s="1" t="s">
        <v>49</v>
      </c>
      <c r="G844" s="1" t="s">
        <v>936</v>
      </c>
      <c r="H844">
        <v>5</v>
      </c>
      <c r="I844">
        <v>0</v>
      </c>
      <c r="J844" t="s">
        <v>51</v>
      </c>
      <c r="K844">
        <v>2</v>
      </c>
      <c r="L844">
        <v>50</v>
      </c>
    </row>
    <row r="845" spans="1:13" x14ac:dyDescent="0.2">
      <c r="A845" s="1" t="s">
        <v>46</v>
      </c>
      <c r="B845">
        <v>2</v>
      </c>
      <c r="C845" s="1" t="s">
        <v>317</v>
      </c>
      <c r="D845" s="2">
        <v>45737</v>
      </c>
      <c r="E845" s="1" t="s">
        <v>51</v>
      </c>
      <c r="F845" s="1" t="s">
        <v>51</v>
      </c>
      <c r="G845" s="1" t="s">
        <v>51</v>
      </c>
      <c r="H845" t="s">
        <v>51</v>
      </c>
      <c r="I845" t="s">
        <v>51</v>
      </c>
      <c r="J845" t="s">
        <v>51</v>
      </c>
      <c r="K845">
        <v>15</v>
      </c>
      <c r="L845">
        <v>450</v>
      </c>
      <c r="M845">
        <v>18</v>
      </c>
    </row>
    <row r="846" spans="1:13" x14ac:dyDescent="0.2">
      <c r="A846" s="1" t="s">
        <v>46</v>
      </c>
      <c r="B846">
        <v>2</v>
      </c>
      <c r="C846" s="1" t="s">
        <v>1714</v>
      </c>
      <c r="D846" s="2">
        <v>45737</v>
      </c>
      <c r="E846" s="1" t="s">
        <v>620</v>
      </c>
      <c r="F846" s="1" t="s">
        <v>49</v>
      </c>
      <c r="G846" s="1" t="s">
        <v>1288</v>
      </c>
      <c r="H846">
        <v>5</v>
      </c>
      <c r="I846">
        <v>0</v>
      </c>
      <c r="J846">
        <v>100</v>
      </c>
      <c r="K846">
        <v>1</v>
      </c>
      <c r="L846">
        <v>25</v>
      </c>
    </row>
    <row r="847" spans="1:13" x14ac:dyDescent="0.2">
      <c r="A847" s="1" t="s">
        <v>46</v>
      </c>
      <c r="B847">
        <v>3</v>
      </c>
      <c r="C847" s="1" t="s">
        <v>1640</v>
      </c>
      <c r="D847" s="2">
        <v>45737</v>
      </c>
      <c r="E847" s="1" t="s">
        <v>641</v>
      </c>
      <c r="F847" s="1" t="s">
        <v>49</v>
      </c>
      <c r="G847" s="1" t="s">
        <v>1376</v>
      </c>
      <c r="H847">
        <v>5</v>
      </c>
      <c r="I847">
        <v>0</v>
      </c>
      <c r="J847">
        <v>10000</v>
      </c>
      <c r="K847">
        <v>15</v>
      </c>
      <c r="L847">
        <v>525</v>
      </c>
    </row>
    <row r="848" spans="1:13" x14ac:dyDescent="0.2">
      <c r="A848" s="1" t="s">
        <v>46</v>
      </c>
      <c r="B848">
        <v>4</v>
      </c>
      <c r="C848" s="1" t="s">
        <v>1420</v>
      </c>
      <c r="D848" s="2">
        <v>45737</v>
      </c>
      <c r="E848" s="1" t="s">
        <v>576</v>
      </c>
      <c r="F848" s="1" t="s">
        <v>49</v>
      </c>
      <c r="G848" s="1" t="s">
        <v>1421</v>
      </c>
      <c r="H848">
        <v>5</v>
      </c>
      <c r="I848">
        <v>0</v>
      </c>
      <c r="J848" t="s">
        <v>51</v>
      </c>
      <c r="K848">
        <v>10</v>
      </c>
      <c r="L848">
        <v>250</v>
      </c>
    </row>
    <row r="849" spans="1:13" x14ac:dyDescent="0.2">
      <c r="A849" s="1" t="s">
        <v>46</v>
      </c>
      <c r="B849">
        <v>4</v>
      </c>
      <c r="C849" s="1" t="s">
        <v>1719</v>
      </c>
      <c r="D849" s="2">
        <v>45737</v>
      </c>
      <c r="E849" s="1" t="s">
        <v>910</v>
      </c>
      <c r="F849" s="1" t="s">
        <v>49</v>
      </c>
      <c r="G849" s="1" t="s">
        <v>1434</v>
      </c>
      <c r="H849">
        <v>5</v>
      </c>
      <c r="I849">
        <v>0</v>
      </c>
      <c r="J849">
        <v>125</v>
      </c>
      <c r="K849">
        <v>2</v>
      </c>
      <c r="L849">
        <v>50</v>
      </c>
    </row>
    <row r="850" spans="1:13" x14ac:dyDescent="0.2">
      <c r="A850" s="1" t="s">
        <v>46</v>
      </c>
      <c r="B850">
        <v>7</v>
      </c>
      <c r="C850" s="1" t="s">
        <v>1703</v>
      </c>
      <c r="D850" s="2">
        <v>45737</v>
      </c>
      <c r="E850" s="1" t="s">
        <v>784</v>
      </c>
      <c r="F850" s="1" t="s">
        <v>49</v>
      </c>
      <c r="G850" s="1" t="s">
        <v>946</v>
      </c>
      <c r="H850" t="s">
        <v>290</v>
      </c>
      <c r="I850">
        <v>0</v>
      </c>
      <c r="J850">
        <v>100</v>
      </c>
      <c r="K850">
        <v>4</v>
      </c>
      <c r="L850">
        <v>100</v>
      </c>
    </row>
    <row r="851" spans="1:13" x14ac:dyDescent="0.2">
      <c r="A851" s="1" t="s">
        <v>46</v>
      </c>
      <c r="B851">
        <v>7</v>
      </c>
      <c r="C851" s="1" t="s">
        <v>1378</v>
      </c>
      <c r="D851" s="2">
        <v>45737</v>
      </c>
      <c r="E851" s="1" t="s">
        <v>576</v>
      </c>
      <c r="F851" s="1" t="s">
        <v>49</v>
      </c>
      <c r="G851" s="1" t="s">
        <v>1379</v>
      </c>
      <c r="H851">
        <v>5</v>
      </c>
      <c r="I851">
        <v>0</v>
      </c>
      <c r="J851" t="s">
        <v>51</v>
      </c>
      <c r="K851">
        <v>12</v>
      </c>
      <c r="L851">
        <v>300</v>
      </c>
    </row>
    <row r="852" spans="1:13" x14ac:dyDescent="0.2">
      <c r="A852" s="1" t="s">
        <v>46</v>
      </c>
      <c r="B852">
        <v>6</v>
      </c>
      <c r="C852" s="1" t="s">
        <v>267</v>
      </c>
      <c r="D852" s="2">
        <v>45737</v>
      </c>
      <c r="E852" s="1" t="s">
        <v>784</v>
      </c>
      <c r="F852" s="1" t="s">
        <v>49</v>
      </c>
      <c r="G852" s="1" t="s">
        <v>1491</v>
      </c>
      <c r="H852">
        <v>4.5</v>
      </c>
      <c r="I852">
        <v>0</v>
      </c>
      <c r="J852">
        <v>250</v>
      </c>
      <c r="K852">
        <v>2</v>
      </c>
      <c r="L852">
        <v>50</v>
      </c>
    </row>
    <row r="853" spans="1:13" x14ac:dyDescent="0.2">
      <c r="A853" s="1" t="s">
        <v>46</v>
      </c>
      <c r="B853">
        <v>6</v>
      </c>
      <c r="C853" s="1" t="s">
        <v>1710</v>
      </c>
      <c r="D853" s="2">
        <v>45737</v>
      </c>
      <c r="E853" s="1" t="s">
        <v>641</v>
      </c>
      <c r="F853" s="1" t="s">
        <v>49</v>
      </c>
      <c r="G853" s="1" t="s">
        <v>1384</v>
      </c>
      <c r="H853">
        <v>5</v>
      </c>
      <c r="I853">
        <v>0</v>
      </c>
      <c r="J853">
        <v>500</v>
      </c>
      <c r="K853">
        <v>6</v>
      </c>
      <c r="L853">
        <v>150</v>
      </c>
    </row>
    <row r="854" spans="1:13" x14ac:dyDescent="0.2">
      <c r="A854" s="1" t="s">
        <v>46</v>
      </c>
      <c r="B854">
        <v>5</v>
      </c>
      <c r="C854" s="1" t="s">
        <v>1724</v>
      </c>
      <c r="D854" s="2">
        <v>45737</v>
      </c>
      <c r="E854" s="1" t="s">
        <v>684</v>
      </c>
      <c r="F854" s="1" t="s">
        <v>49</v>
      </c>
      <c r="G854" s="1" t="s">
        <v>1564</v>
      </c>
      <c r="H854">
        <v>5</v>
      </c>
      <c r="I854">
        <v>0</v>
      </c>
      <c r="J854">
        <v>100</v>
      </c>
      <c r="K854">
        <v>4</v>
      </c>
      <c r="L854">
        <v>100</v>
      </c>
    </row>
    <row r="855" spans="1:13" x14ac:dyDescent="0.2">
      <c r="A855" s="1" t="s">
        <v>46</v>
      </c>
      <c r="B855">
        <v>5</v>
      </c>
      <c r="C855" s="1" t="s">
        <v>1683</v>
      </c>
      <c r="D855" s="2">
        <v>45737</v>
      </c>
      <c r="E855" s="1" t="s">
        <v>637</v>
      </c>
      <c r="F855" s="1" t="s">
        <v>49</v>
      </c>
      <c r="G855" s="1" t="s">
        <v>1557</v>
      </c>
      <c r="H855">
        <v>5</v>
      </c>
      <c r="I855">
        <v>0</v>
      </c>
      <c r="J855">
        <v>50</v>
      </c>
      <c r="K855">
        <v>6</v>
      </c>
      <c r="L855">
        <v>150</v>
      </c>
    </row>
    <row r="856" spans="1:13" x14ac:dyDescent="0.2">
      <c r="A856" s="1" t="s">
        <v>46</v>
      </c>
      <c r="B856">
        <v>5</v>
      </c>
      <c r="C856" s="1" t="s">
        <v>1723</v>
      </c>
      <c r="D856" s="2">
        <v>45737</v>
      </c>
      <c r="E856" s="1" t="s">
        <v>620</v>
      </c>
      <c r="F856" s="1" t="s">
        <v>49</v>
      </c>
      <c r="G856" s="1" t="s">
        <v>998</v>
      </c>
      <c r="H856">
        <v>5</v>
      </c>
      <c r="I856">
        <v>0</v>
      </c>
      <c r="J856">
        <v>200</v>
      </c>
      <c r="K856">
        <v>2</v>
      </c>
      <c r="L856">
        <v>50</v>
      </c>
    </row>
    <row r="857" spans="1:13" x14ac:dyDescent="0.2">
      <c r="A857" s="1" t="s">
        <v>46</v>
      </c>
      <c r="B857">
        <v>2</v>
      </c>
      <c r="C857" s="1" t="s">
        <v>1725</v>
      </c>
      <c r="D857" s="2">
        <v>45738</v>
      </c>
      <c r="E857" s="1" t="s">
        <v>1726</v>
      </c>
      <c r="F857" s="1" t="s">
        <v>49</v>
      </c>
      <c r="G857" s="1" t="s">
        <v>1529</v>
      </c>
      <c r="H857">
        <v>5</v>
      </c>
      <c r="I857">
        <v>0</v>
      </c>
      <c r="J857">
        <v>25</v>
      </c>
      <c r="K857">
        <v>9</v>
      </c>
      <c r="L857">
        <v>225</v>
      </c>
      <c r="M857">
        <v>15</v>
      </c>
    </row>
    <row r="858" spans="1:13" x14ac:dyDescent="0.2">
      <c r="A858" s="1" t="s">
        <v>46</v>
      </c>
      <c r="B858">
        <v>2</v>
      </c>
      <c r="C858" s="1" t="s">
        <v>1619</v>
      </c>
      <c r="D858" s="2">
        <v>45738</v>
      </c>
      <c r="E858" s="1" t="s">
        <v>576</v>
      </c>
      <c r="F858" s="1" t="s">
        <v>49</v>
      </c>
      <c r="G858" s="1" t="s">
        <v>1620</v>
      </c>
      <c r="H858">
        <v>5</v>
      </c>
      <c r="I858">
        <v>0</v>
      </c>
      <c r="J858" t="s">
        <v>51</v>
      </c>
      <c r="K858">
        <v>1</v>
      </c>
      <c r="L858">
        <v>25</v>
      </c>
    </row>
    <row r="859" spans="1:13" x14ac:dyDescent="0.2">
      <c r="A859" s="1" t="s">
        <v>46</v>
      </c>
      <c r="B859">
        <v>2</v>
      </c>
      <c r="C859" s="1" t="s">
        <v>320</v>
      </c>
      <c r="D859" s="2">
        <v>45738</v>
      </c>
      <c r="E859" s="1" t="s">
        <v>907</v>
      </c>
      <c r="F859" s="1" t="s">
        <v>49</v>
      </c>
      <c r="G859" s="1" t="s">
        <v>1727</v>
      </c>
      <c r="H859">
        <v>15</v>
      </c>
      <c r="I859">
        <v>0</v>
      </c>
      <c r="J859">
        <v>125</v>
      </c>
      <c r="K859">
        <v>2</v>
      </c>
      <c r="L859">
        <v>60</v>
      </c>
    </row>
    <row r="860" spans="1:13" x14ac:dyDescent="0.2">
      <c r="A860" s="1" t="s">
        <v>46</v>
      </c>
      <c r="B860">
        <v>2</v>
      </c>
      <c r="C860" s="1" t="s">
        <v>317</v>
      </c>
      <c r="D860" s="2">
        <v>45738</v>
      </c>
      <c r="E860" s="1" t="s">
        <v>51</v>
      </c>
      <c r="F860" s="1" t="s">
        <v>51</v>
      </c>
      <c r="G860" s="1" t="s">
        <v>51</v>
      </c>
      <c r="H860" t="s">
        <v>51</v>
      </c>
      <c r="I860" t="s">
        <v>51</v>
      </c>
      <c r="J860" t="s">
        <v>51</v>
      </c>
      <c r="K860">
        <v>3</v>
      </c>
      <c r="L860">
        <v>90</v>
      </c>
    </row>
    <row r="861" spans="1:13" x14ac:dyDescent="0.2">
      <c r="A861" s="1" t="s">
        <v>46</v>
      </c>
      <c r="B861">
        <v>3</v>
      </c>
      <c r="C861" s="1" t="s">
        <v>1640</v>
      </c>
      <c r="D861" s="2">
        <v>45738</v>
      </c>
      <c r="E861" s="1" t="s">
        <v>641</v>
      </c>
      <c r="F861" s="1" t="s">
        <v>49</v>
      </c>
      <c r="G861" s="1" t="s">
        <v>1376</v>
      </c>
      <c r="H861">
        <v>5</v>
      </c>
      <c r="I861">
        <v>0</v>
      </c>
      <c r="J861">
        <v>10000</v>
      </c>
      <c r="K861">
        <v>15</v>
      </c>
      <c r="L861">
        <v>525</v>
      </c>
    </row>
    <row r="862" spans="1:13" x14ac:dyDescent="0.2">
      <c r="A862" s="1" t="s">
        <v>46</v>
      </c>
      <c r="B862">
        <v>7</v>
      </c>
      <c r="C862" s="1" t="s">
        <v>1378</v>
      </c>
      <c r="D862" s="2">
        <v>45738</v>
      </c>
      <c r="E862" s="1" t="s">
        <v>576</v>
      </c>
      <c r="F862" s="1" t="s">
        <v>49</v>
      </c>
      <c r="G862" s="1" t="s">
        <v>1379</v>
      </c>
      <c r="H862">
        <v>5</v>
      </c>
      <c r="I862">
        <v>0</v>
      </c>
      <c r="J862" t="s">
        <v>51</v>
      </c>
      <c r="K862">
        <v>15</v>
      </c>
      <c r="L862">
        <v>375</v>
      </c>
    </row>
    <row r="863" spans="1:13" x14ac:dyDescent="0.2">
      <c r="A863" s="1" t="s">
        <v>46</v>
      </c>
      <c r="B863">
        <v>7</v>
      </c>
      <c r="C863" s="1" t="s">
        <v>1435</v>
      </c>
      <c r="D863" s="2">
        <v>45738</v>
      </c>
      <c r="E863" s="1" t="s">
        <v>576</v>
      </c>
      <c r="F863" s="1" t="s">
        <v>49</v>
      </c>
      <c r="G863" s="1" t="s">
        <v>867</v>
      </c>
      <c r="H863">
        <v>5</v>
      </c>
      <c r="I863">
        <v>0</v>
      </c>
      <c r="J863" t="s">
        <v>51</v>
      </c>
      <c r="K863">
        <v>1</v>
      </c>
      <c r="L863">
        <v>25</v>
      </c>
    </row>
    <row r="864" spans="1:13" x14ac:dyDescent="0.2">
      <c r="A864" s="1" t="s">
        <v>46</v>
      </c>
      <c r="B864">
        <v>4</v>
      </c>
      <c r="C864" s="1" t="s">
        <v>1420</v>
      </c>
      <c r="D864" s="2">
        <v>45738</v>
      </c>
      <c r="E864" s="1" t="s">
        <v>576</v>
      </c>
      <c r="F864" s="1" t="s">
        <v>49</v>
      </c>
      <c r="G864" s="1" t="s">
        <v>1421</v>
      </c>
      <c r="H864">
        <v>5</v>
      </c>
      <c r="I864">
        <v>0</v>
      </c>
      <c r="J864" t="s">
        <v>51</v>
      </c>
      <c r="K864">
        <v>5</v>
      </c>
      <c r="L864">
        <v>125</v>
      </c>
    </row>
    <row r="865" spans="1:13" x14ac:dyDescent="0.2">
      <c r="A865" s="1" t="s">
        <v>46</v>
      </c>
      <c r="B865">
        <v>4</v>
      </c>
      <c r="C865" s="1" t="s">
        <v>1728</v>
      </c>
      <c r="D865" s="2">
        <v>45738</v>
      </c>
      <c r="E865" s="1" t="s">
        <v>1729</v>
      </c>
      <c r="F865" s="1" t="s">
        <v>49</v>
      </c>
      <c r="G865" s="1" t="s">
        <v>1730</v>
      </c>
      <c r="H865">
        <v>5</v>
      </c>
      <c r="I865">
        <v>0</v>
      </c>
      <c r="J865">
        <v>25</v>
      </c>
      <c r="K865">
        <v>8</v>
      </c>
      <c r="L865">
        <v>200</v>
      </c>
    </row>
    <row r="866" spans="1:13" x14ac:dyDescent="0.2">
      <c r="A866" s="1" t="s">
        <v>46</v>
      </c>
      <c r="B866">
        <v>5</v>
      </c>
      <c r="C866" s="1" t="s">
        <v>1562</v>
      </c>
      <c r="D866" s="2">
        <v>45738</v>
      </c>
      <c r="E866" s="1" t="s">
        <v>576</v>
      </c>
      <c r="F866" s="1" t="s">
        <v>49</v>
      </c>
      <c r="G866" s="1" t="s">
        <v>1557</v>
      </c>
      <c r="H866">
        <v>5</v>
      </c>
      <c r="I866">
        <v>0</v>
      </c>
      <c r="J866" t="s">
        <v>51</v>
      </c>
      <c r="K866">
        <v>8</v>
      </c>
      <c r="L866">
        <v>200</v>
      </c>
    </row>
    <row r="867" spans="1:13" x14ac:dyDescent="0.2">
      <c r="A867" s="1" t="s">
        <v>46</v>
      </c>
      <c r="B867">
        <v>2</v>
      </c>
      <c r="C867" s="1" t="s">
        <v>1619</v>
      </c>
      <c r="D867" s="2">
        <v>45739</v>
      </c>
      <c r="E867" s="1" t="s">
        <v>576</v>
      </c>
      <c r="F867" s="1" t="s">
        <v>49</v>
      </c>
      <c r="G867" s="1" t="s">
        <v>1620</v>
      </c>
      <c r="H867">
        <v>5</v>
      </c>
      <c r="I867">
        <v>0</v>
      </c>
      <c r="J867" t="s">
        <v>51</v>
      </c>
      <c r="K867">
        <v>12</v>
      </c>
      <c r="L867">
        <v>300</v>
      </c>
      <c r="M867">
        <v>8</v>
      </c>
    </row>
    <row r="868" spans="1:13" x14ac:dyDescent="0.2">
      <c r="A868" s="1" t="s">
        <v>46</v>
      </c>
      <c r="B868">
        <v>2</v>
      </c>
      <c r="C868" s="1" t="s">
        <v>1725</v>
      </c>
      <c r="D868" s="2">
        <v>45739</v>
      </c>
      <c r="E868" s="1" t="s">
        <v>1726</v>
      </c>
      <c r="F868" s="1" t="s">
        <v>49</v>
      </c>
      <c r="G868" s="1" t="s">
        <v>1529</v>
      </c>
      <c r="H868">
        <v>5</v>
      </c>
      <c r="I868">
        <v>0</v>
      </c>
      <c r="J868">
        <v>25</v>
      </c>
      <c r="K868">
        <v>7</v>
      </c>
      <c r="L868">
        <v>175</v>
      </c>
    </row>
    <row r="869" spans="1:13" x14ac:dyDescent="0.2">
      <c r="A869" s="1" t="s">
        <v>46</v>
      </c>
      <c r="B869">
        <v>5</v>
      </c>
      <c r="C869" s="1" t="s">
        <v>1720</v>
      </c>
      <c r="D869" s="2">
        <v>45739</v>
      </c>
      <c r="E869" s="1" t="s">
        <v>620</v>
      </c>
      <c r="F869" s="1" t="s">
        <v>49</v>
      </c>
      <c r="G869" s="1" t="s">
        <v>1082</v>
      </c>
      <c r="H869">
        <v>5</v>
      </c>
      <c r="I869">
        <v>0</v>
      </c>
      <c r="J869">
        <v>300</v>
      </c>
      <c r="K869">
        <v>6</v>
      </c>
      <c r="L869">
        <v>150</v>
      </c>
    </row>
    <row r="870" spans="1:13" x14ac:dyDescent="0.2">
      <c r="A870" s="1" t="s">
        <v>46</v>
      </c>
      <c r="B870">
        <v>5</v>
      </c>
      <c r="C870" s="1" t="s">
        <v>1731</v>
      </c>
      <c r="D870" s="2">
        <v>45739</v>
      </c>
      <c r="E870" s="1" t="s">
        <v>641</v>
      </c>
      <c r="F870" s="1" t="s">
        <v>49</v>
      </c>
      <c r="G870" s="1" t="s">
        <v>1440</v>
      </c>
      <c r="H870">
        <v>5</v>
      </c>
      <c r="I870">
        <v>0</v>
      </c>
      <c r="J870">
        <v>300</v>
      </c>
      <c r="K870">
        <v>5</v>
      </c>
      <c r="L870">
        <v>125</v>
      </c>
    </row>
    <row r="871" spans="1:13" x14ac:dyDescent="0.2">
      <c r="A871" s="1" t="s">
        <v>46</v>
      </c>
      <c r="B871">
        <v>2</v>
      </c>
      <c r="C871" s="1" t="s">
        <v>1732</v>
      </c>
      <c r="D871" s="2">
        <v>45740</v>
      </c>
      <c r="E871" s="1" t="s">
        <v>576</v>
      </c>
      <c r="F871" s="1" t="s">
        <v>49</v>
      </c>
      <c r="G871" s="1" t="s">
        <v>1686</v>
      </c>
      <c r="H871">
        <v>5</v>
      </c>
      <c r="I871">
        <v>0</v>
      </c>
      <c r="J871" t="s">
        <v>51</v>
      </c>
      <c r="K871">
        <v>2</v>
      </c>
      <c r="L871">
        <v>50</v>
      </c>
      <c r="M871">
        <v>15</v>
      </c>
    </row>
    <row r="872" spans="1:13" x14ac:dyDescent="0.2">
      <c r="A872" s="1" t="s">
        <v>46</v>
      </c>
      <c r="B872">
        <v>2</v>
      </c>
      <c r="C872" s="1" t="s">
        <v>1509</v>
      </c>
      <c r="D872" s="2">
        <v>45740</v>
      </c>
      <c r="E872" s="1" t="s">
        <v>576</v>
      </c>
      <c r="F872" s="1" t="s">
        <v>49</v>
      </c>
      <c r="G872" s="1" t="s">
        <v>1510</v>
      </c>
      <c r="H872">
        <v>5</v>
      </c>
      <c r="I872">
        <v>0</v>
      </c>
      <c r="J872" t="s">
        <v>51</v>
      </c>
      <c r="K872">
        <v>6</v>
      </c>
      <c r="L872">
        <v>150</v>
      </c>
    </row>
    <row r="873" spans="1:13" x14ac:dyDescent="0.2">
      <c r="A873" s="1" t="s">
        <v>46</v>
      </c>
      <c r="B873">
        <v>2</v>
      </c>
      <c r="C873" s="1" t="s">
        <v>1413</v>
      </c>
      <c r="D873" s="2">
        <v>45740</v>
      </c>
      <c r="E873" s="1" t="s">
        <v>576</v>
      </c>
      <c r="F873" s="1" t="s">
        <v>49</v>
      </c>
      <c r="G873" s="1" t="s">
        <v>996</v>
      </c>
      <c r="H873">
        <v>5</v>
      </c>
      <c r="I873">
        <v>0</v>
      </c>
      <c r="J873" t="s">
        <v>51</v>
      </c>
      <c r="K873">
        <v>12</v>
      </c>
      <c r="L873">
        <v>300</v>
      </c>
    </row>
    <row r="874" spans="1:13" x14ac:dyDescent="0.2">
      <c r="A874" s="1" t="s">
        <v>46</v>
      </c>
      <c r="B874">
        <v>4</v>
      </c>
      <c r="C874" s="1" t="s">
        <v>66</v>
      </c>
      <c r="D874" s="2">
        <v>45740</v>
      </c>
      <c r="E874" s="1" t="s">
        <v>576</v>
      </c>
      <c r="F874" s="1" t="s">
        <v>49</v>
      </c>
      <c r="G874" s="1" t="s">
        <v>1733</v>
      </c>
      <c r="H874" t="s">
        <v>50</v>
      </c>
      <c r="I874">
        <v>0</v>
      </c>
      <c r="J874" t="s">
        <v>51</v>
      </c>
      <c r="K874">
        <v>2</v>
      </c>
      <c r="L874">
        <v>50</v>
      </c>
    </row>
    <row r="875" spans="1:13" x14ac:dyDescent="0.2">
      <c r="A875" s="1" t="s">
        <v>46</v>
      </c>
      <c r="B875">
        <v>4</v>
      </c>
      <c r="C875" s="1" t="s">
        <v>1420</v>
      </c>
      <c r="D875" s="2">
        <v>45740</v>
      </c>
      <c r="E875" s="1" t="s">
        <v>576</v>
      </c>
      <c r="F875" s="1" t="s">
        <v>49</v>
      </c>
      <c r="G875" s="1" t="s">
        <v>1421</v>
      </c>
      <c r="H875">
        <v>5</v>
      </c>
      <c r="I875">
        <v>0</v>
      </c>
      <c r="J875" t="s">
        <v>51</v>
      </c>
      <c r="K875">
        <v>4</v>
      </c>
      <c r="L875">
        <v>100</v>
      </c>
    </row>
    <row r="876" spans="1:13" x14ac:dyDescent="0.2">
      <c r="A876" s="1" t="s">
        <v>46</v>
      </c>
      <c r="B876">
        <v>4</v>
      </c>
      <c r="C876" s="1" t="s">
        <v>1499</v>
      </c>
      <c r="D876" s="2">
        <v>45740</v>
      </c>
      <c r="E876" s="1" t="s">
        <v>576</v>
      </c>
      <c r="F876" s="1" t="s">
        <v>49</v>
      </c>
      <c r="G876" s="1" t="s">
        <v>902</v>
      </c>
      <c r="H876">
        <v>5</v>
      </c>
      <c r="I876">
        <v>0</v>
      </c>
      <c r="J876" t="s">
        <v>51</v>
      </c>
      <c r="K876">
        <v>8</v>
      </c>
      <c r="L876">
        <v>200</v>
      </c>
    </row>
    <row r="877" spans="1:13" x14ac:dyDescent="0.2">
      <c r="A877" s="1" t="s">
        <v>46</v>
      </c>
      <c r="B877">
        <v>7</v>
      </c>
      <c r="C877" s="1" t="s">
        <v>1435</v>
      </c>
      <c r="D877" s="2">
        <v>45740</v>
      </c>
      <c r="E877" s="1" t="s">
        <v>576</v>
      </c>
      <c r="F877" s="1" t="s">
        <v>49</v>
      </c>
      <c r="G877" s="1" t="s">
        <v>867</v>
      </c>
      <c r="H877">
        <v>5</v>
      </c>
      <c r="I877">
        <v>0</v>
      </c>
      <c r="J877" t="s">
        <v>51</v>
      </c>
      <c r="K877">
        <v>10</v>
      </c>
      <c r="L877">
        <v>250</v>
      </c>
    </row>
    <row r="878" spans="1:13" x14ac:dyDescent="0.2">
      <c r="A878" s="1" t="s">
        <v>46</v>
      </c>
      <c r="B878">
        <v>3</v>
      </c>
      <c r="C878" s="1" t="s">
        <v>1640</v>
      </c>
      <c r="D878" s="2">
        <v>45740</v>
      </c>
      <c r="E878" s="1" t="s">
        <v>641</v>
      </c>
      <c r="F878" s="1" t="s">
        <v>49</v>
      </c>
      <c r="G878" s="1" t="s">
        <v>1376</v>
      </c>
      <c r="H878">
        <v>5</v>
      </c>
      <c r="I878">
        <v>0</v>
      </c>
      <c r="J878">
        <v>10000</v>
      </c>
      <c r="K878">
        <v>7</v>
      </c>
      <c r="L878">
        <v>245</v>
      </c>
    </row>
    <row r="879" spans="1:13" x14ac:dyDescent="0.2">
      <c r="A879" s="1" t="s">
        <v>46</v>
      </c>
      <c r="B879">
        <v>3</v>
      </c>
      <c r="C879" s="1" t="s">
        <v>1676</v>
      </c>
      <c r="D879" s="2">
        <v>45740</v>
      </c>
      <c r="E879" s="1" t="s">
        <v>576</v>
      </c>
      <c r="F879" s="1" t="s">
        <v>49</v>
      </c>
      <c r="G879" s="1" t="s">
        <v>1677</v>
      </c>
      <c r="H879">
        <v>5</v>
      </c>
      <c r="I879">
        <v>0</v>
      </c>
      <c r="J879" t="s">
        <v>51</v>
      </c>
      <c r="K879">
        <v>10</v>
      </c>
      <c r="L879">
        <v>250</v>
      </c>
    </row>
    <row r="880" spans="1:13" x14ac:dyDescent="0.2">
      <c r="A880" s="1" t="s">
        <v>46</v>
      </c>
      <c r="B880">
        <v>5</v>
      </c>
      <c r="C880" s="1" t="s">
        <v>1731</v>
      </c>
      <c r="D880" s="2">
        <v>45740</v>
      </c>
      <c r="E880" s="1" t="s">
        <v>641</v>
      </c>
      <c r="F880" s="1" t="s">
        <v>49</v>
      </c>
      <c r="G880" s="1" t="s">
        <v>1440</v>
      </c>
      <c r="H880">
        <v>5</v>
      </c>
      <c r="I880">
        <v>0</v>
      </c>
      <c r="J880">
        <v>300</v>
      </c>
      <c r="K880">
        <v>9</v>
      </c>
      <c r="L880">
        <v>225</v>
      </c>
    </row>
    <row r="881" spans="1:13" x14ac:dyDescent="0.2">
      <c r="A881" s="1" t="s">
        <v>46</v>
      </c>
      <c r="B881">
        <v>5</v>
      </c>
      <c r="C881" s="1" t="s">
        <v>1460</v>
      </c>
      <c r="D881" s="2">
        <v>45740</v>
      </c>
      <c r="E881" s="1" t="s">
        <v>576</v>
      </c>
      <c r="F881" s="1" t="s">
        <v>49</v>
      </c>
      <c r="G881" s="1" t="s">
        <v>1082</v>
      </c>
      <c r="H881">
        <v>5</v>
      </c>
      <c r="I881">
        <v>0</v>
      </c>
      <c r="J881" t="s">
        <v>51</v>
      </c>
      <c r="K881">
        <v>2</v>
      </c>
      <c r="L881">
        <v>50</v>
      </c>
    </row>
    <row r="882" spans="1:13" x14ac:dyDescent="0.2">
      <c r="A882" s="1" t="s">
        <v>46</v>
      </c>
      <c r="B882">
        <v>5</v>
      </c>
      <c r="C882" s="1" t="s">
        <v>1402</v>
      </c>
      <c r="D882" s="2">
        <v>45740</v>
      </c>
      <c r="E882" s="1" t="s">
        <v>576</v>
      </c>
      <c r="F882" s="1" t="s">
        <v>49</v>
      </c>
      <c r="G882" s="1" t="s">
        <v>1403</v>
      </c>
      <c r="H882">
        <v>5</v>
      </c>
      <c r="I882">
        <v>0</v>
      </c>
      <c r="J882" t="s">
        <v>51</v>
      </c>
      <c r="K882">
        <v>9</v>
      </c>
      <c r="L882">
        <v>225</v>
      </c>
    </row>
    <row r="883" spans="1:13" x14ac:dyDescent="0.2">
      <c r="A883" s="1" t="s">
        <v>46</v>
      </c>
      <c r="B883">
        <v>4</v>
      </c>
      <c r="C883" s="1" t="s">
        <v>1499</v>
      </c>
      <c r="D883" s="2">
        <v>45741</v>
      </c>
      <c r="E883" s="1" t="s">
        <v>576</v>
      </c>
      <c r="F883" s="1" t="s">
        <v>49</v>
      </c>
      <c r="G883" s="1" t="s">
        <v>902</v>
      </c>
      <c r="H883">
        <v>5</v>
      </c>
      <c r="I883">
        <v>0</v>
      </c>
      <c r="J883" t="s">
        <v>51</v>
      </c>
      <c r="K883">
        <v>11</v>
      </c>
      <c r="L883">
        <v>275</v>
      </c>
      <c r="M883">
        <v>10</v>
      </c>
    </row>
    <row r="884" spans="1:13" x14ac:dyDescent="0.2">
      <c r="A884" s="1" t="s">
        <v>46</v>
      </c>
      <c r="B884">
        <v>4</v>
      </c>
      <c r="C884" s="1" t="s">
        <v>727</v>
      </c>
      <c r="D884" s="2">
        <v>45741</v>
      </c>
      <c r="E884" s="1" t="s">
        <v>576</v>
      </c>
      <c r="F884" s="1" t="s">
        <v>49</v>
      </c>
      <c r="G884" s="1" t="s">
        <v>978</v>
      </c>
      <c r="H884">
        <v>5</v>
      </c>
      <c r="I884">
        <v>0</v>
      </c>
      <c r="J884" t="s">
        <v>51</v>
      </c>
      <c r="K884">
        <v>1</v>
      </c>
      <c r="L884">
        <v>25</v>
      </c>
    </row>
    <row r="885" spans="1:13" x14ac:dyDescent="0.2">
      <c r="A885" s="1" t="s">
        <v>46</v>
      </c>
      <c r="B885">
        <v>2</v>
      </c>
      <c r="C885" s="1" t="s">
        <v>1413</v>
      </c>
      <c r="D885" s="2">
        <v>45741</v>
      </c>
      <c r="E885" s="1" t="s">
        <v>576</v>
      </c>
      <c r="F885" s="1" t="s">
        <v>49</v>
      </c>
      <c r="G885" s="1" t="s">
        <v>996</v>
      </c>
      <c r="H885">
        <v>5</v>
      </c>
      <c r="I885">
        <v>0</v>
      </c>
      <c r="J885" t="s">
        <v>51</v>
      </c>
      <c r="K885">
        <v>20</v>
      </c>
      <c r="L885">
        <v>500</v>
      </c>
    </row>
    <row r="886" spans="1:13" x14ac:dyDescent="0.2">
      <c r="A886" s="1" t="s">
        <v>46</v>
      </c>
      <c r="B886">
        <v>3</v>
      </c>
      <c r="C886" s="1" t="s">
        <v>1640</v>
      </c>
      <c r="D886" s="2">
        <v>45741</v>
      </c>
      <c r="E886" s="1" t="s">
        <v>641</v>
      </c>
      <c r="F886" s="1" t="s">
        <v>49</v>
      </c>
      <c r="G886" s="1" t="s">
        <v>1376</v>
      </c>
      <c r="H886">
        <v>5</v>
      </c>
      <c r="I886">
        <v>0</v>
      </c>
      <c r="J886">
        <v>10000</v>
      </c>
      <c r="K886">
        <v>13</v>
      </c>
      <c r="L886">
        <v>325</v>
      </c>
    </row>
    <row r="887" spans="1:13" x14ac:dyDescent="0.2">
      <c r="A887" s="1" t="s">
        <v>46</v>
      </c>
      <c r="B887">
        <v>5</v>
      </c>
      <c r="C887" s="1" t="s">
        <v>1402</v>
      </c>
      <c r="D887" s="2">
        <v>45741</v>
      </c>
      <c r="E887" s="1" t="s">
        <v>576</v>
      </c>
      <c r="F887" s="1" t="s">
        <v>49</v>
      </c>
      <c r="G887" s="1" t="s">
        <v>1403</v>
      </c>
      <c r="H887">
        <v>5</v>
      </c>
      <c r="I887">
        <v>0</v>
      </c>
      <c r="J887" t="s">
        <v>51</v>
      </c>
      <c r="K887">
        <v>9</v>
      </c>
      <c r="L887">
        <v>225</v>
      </c>
    </row>
    <row r="888" spans="1:13" x14ac:dyDescent="0.2">
      <c r="A888" s="1" t="s">
        <v>46</v>
      </c>
      <c r="B888">
        <v>6</v>
      </c>
      <c r="C888" s="1" t="s">
        <v>1731</v>
      </c>
      <c r="D888" s="2">
        <v>45741</v>
      </c>
      <c r="E888" s="1" t="s">
        <v>641</v>
      </c>
      <c r="F888" s="1" t="s">
        <v>49</v>
      </c>
      <c r="G888" s="1" t="s">
        <v>1440</v>
      </c>
      <c r="H888">
        <v>5</v>
      </c>
      <c r="I888">
        <v>0</v>
      </c>
      <c r="J888">
        <v>300</v>
      </c>
      <c r="K888">
        <v>1</v>
      </c>
      <c r="L888">
        <v>29.6</v>
      </c>
    </row>
    <row r="889" spans="1:13" x14ac:dyDescent="0.2">
      <c r="A889" s="1" t="s">
        <v>46</v>
      </c>
      <c r="B889">
        <v>6</v>
      </c>
      <c r="C889" s="1" t="s">
        <v>1734</v>
      </c>
      <c r="D889" s="2">
        <v>45741</v>
      </c>
      <c r="E889" s="1" t="s">
        <v>1190</v>
      </c>
      <c r="F889" s="1" t="s">
        <v>49</v>
      </c>
      <c r="G889" s="1" t="s">
        <v>1442</v>
      </c>
      <c r="H889">
        <v>5</v>
      </c>
      <c r="I889">
        <v>0</v>
      </c>
      <c r="J889">
        <v>50</v>
      </c>
      <c r="K889">
        <v>7</v>
      </c>
      <c r="L889">
        <v>175</v>
      </c>
    </row>
    <row r="890" spans="1:13" x14ac:dyDescent="0.2">
      <c r="A890" s="1" t="s">
        <v>46</v>
      </c>
      <c r="B890">
        <v>7</v>
      </c>
      <c r="C890" s="1" t="s">
        <v>1435</v>
      </c>
      <c r="D890" s="2">
        <v>45741</v>
      </c>
      <c r="E890" s="1" t="s">
        <v>576</v>
      </c>
      <c r="F890" s="1" t="s">
        <v>49</v>
      </c>
      <c r="G890" s="1" t="s">
        <v>867</v>
      </c>
      <c r="H890">
        <v>5</v>
      </c>
      <c r="I890">
        <v>0</v>
      </c>
      <c r="J890" t="s">
        <v>51</v>
      </c>
      <c r="L890">
        <v>0</v>
      </c>
    </row>
    <row r="891" spans="1:13" x14ac:dyDescent="0.2">
      <c r="A891" s="1" t="s">
        <v>46</v>
      </c>
      <c r="B891">
        <v>2</v>
      </c>
      <c r="C891" s="1" t="s">
        <v>1735</v>
      </c>
      <c r="D891" s="2">
        <v>45742</v>
      </c>
      <c r="E891" s="1" t="s">
        <v>51</v>
      </c>
      <c r="F891" s="1" t="s">
        <v>51</v>
      </c>
      <c r="G891" s="1" t="s">
        <v>51</v>
      </c>
      <c r="H891" t="s">
        <v>51</v>
      </c>
      <c r="I891" t="s">
        <v>51</v>
      </c>
      <c r="J891" t="s">
        <v>51</v>
      </c>
      <c r="K891">
        <v>6</v>
      </c>
      <c r="L891">
        <v>165.6</v>
      </c>
      <c r="M891">
        <v>15</v>
      </c>
    </row>
    <row r="892" spans="1:13" x14ac:dyDescent="0.2">
      <c r="A892" s="1" t="s">
        <v>46</v>
      </c>
      <c r="B892">
        <v>2</v>
      </c>
      <c r="C892" s="1" t="s">
        <v>326</v>
      </c>
      <c r="D892" s="2">
        <v>45742</v>
      </c>
      <c r="E892" s="1" t="s">
        <v>620</v>
      </c>
      <c r="F892" s="1" t="s">
        <v>49</v>
      </c>
      <c r="G892" s="1" t="s">
        <v>1736</v>
      </c>
      <c r="H892">
        <v>7</v>
      </c>
      <c r="I892">
        <v>0</v>
      </c>
      <c r="J892">
        <v>250</v>
      </c>
      <c r="K892">
        <v>11</v>
      </c>
      <c r="L892">
        <v>272.60000000000002</v>
      </c>
    </row>
    <row r="893" spans="1:13" x14ac:dyDescent="0.2">
      <c r="A893" s="1" t="s">
        <v>46</v>
      </c>
      <c r="B893">
        <v>2</v>
      </c>
      <c r="C893" s="1" t="s">
        <v>325</v>
      </c>
      <c r="D893" s="2">
        <v>45742</v>
      </c>
      <c r="E893" s="1" t="s">
        <v>620</v>
      </c>
      <c r="F893" s="1" t="s">
        <v>49</v>
      </c>
      <c r="G893" s="1" t="s">
        <v>1496</v>
      </c>
      <c r="H893">
        <v>8</v>
      </c>
      <c r="I893">
        <v>0</v>
      </c>
      <c r="J893">
        <v>250</v>
      </c>
      <c r="K893">
        <v>11</v>
      </c>
      <c r="L893">
        <v>266.39999999999998</v>
      </c>
    </row>
    <row r="894" spans="1:13" x14ac:dyDescent="0.2">
      <c r="A894" s="1" t="s">
        <v>46</v>
      </c>
      <c r="B894">
        <v>3</v>
      </c>
      <c r="C894" s="1" t="s">
        <v>1578</v>
      </c>
      <c r="D894" s="2">
        <v>45742</v>
      </c>
      <c r="E894" s="1" t="s">
        <v>576</v>
      </c>
      <c r="F894" s="1" t="s">
        <v>49</v>
      </c>
      <c r="G894" s="1" t="s">
        <v>894</v>
      </c>
      <c r="H894">
        <v>5</v>
      </c>
      <c r="I894">
        <v>0</v>
      </c>
      <c r="J894" t="s">
        <v>51</v>
      </c>
      <c r="K894">
        <v>5</v>
      </c>
      <c r="L894">
        <v>125</v>
      </c>
    </row>
    <row r="895" spans="1:13" x14ac:dyDescent="0.2">
      <c r="A895" s="1" t="s">
        <v>46</v>
      </c>
      <c r="B895">
        <v>3</v>
      </c>
      <c r="C895" s="1" t="s">
        <v>1476</v>
      </c>
      <c r="D895" s="2">
        <v>45742</v>
      </c>
      <c r="E895" s="1" t="s">
        <v>576</v>
      </c>
      <c r="F895" s="1" t="s">
        <v>49</v>
      </c>
      <c r="G895" s="1" t="s">
        <v>1477</v>
      </c>
      <c r="H895">
        <v>5</v>
      </c>
      <c r="I895">
        <v>0</v>
      </c>
      <c r="J895" t="s">
        <v>51</v>
      </c>
      <c r="K895">
        <v>4</v>
      </c>
      <c r="L895">
        <v>100</v>
      </c>
    </row>
    <row r="896" spans="1:13" x14ac:dyDescent="0.2">
      <c r="A896" s="1" t="s">
        <v>46</v>
      </c>
      <c r="B896">
        <v>4</v>
      </c>
      <c r="C896" s="1" t="s">
        <v>727</v>
      </c>
      <c r="D896" s="2">
        <v>45742</v>
      </c>
      <c r="E896" s="1" t="s">
        <v>576</v>
      </c>
      <c r="F896" s="1" t="s">
        <v>49</v>
      </c>
      <c r="G896" s="1" t="s">
        <v>978</v>
      </c>
      <c r="H896">
        <v>5</v>
      </c>
      <c r="I896">
        <v>0</v>
      </c>
      <c r="J896" t="s">
        <v>51</v>
      </c>
      <c r="K896">
        <v>15</v>
      </c>
      <c r="L896">
        <v>375</v>
      </c>
    </row>
    <row r="897" spans="1:13" x14ac:dyDescent="0.2">
      <c r="A897" s="1" t="s">
        <v>46</v>
      </c>
      <c r="B897">
        <v>5</v>
      </c>
      <c r="C897" s="1" t="s">
        <v>1734</v>
      </c>
      <c r="D897" s="2">
        <v>45742</v>
      </c>
      <c r="E897" s="1" t="s">
        <v>1190</v>
      </c>
      <c r="F897" s="1" t="s">
        <v>49</v>
      </c>
      <c r="G897" s="1" t="s">
        <v>1442</v>
      </c>
      <c r="H897">
        <v>5</v>
      </c>
      <c r="I897">
        <v>0</v>
      </c>
      <c r="J897">
        <v>50</v>
      </c>
      <c r="K897">
        <v>9</v>
      </c>
      <c r="L897">
        <v>315</v>
      </c>
    </row>
    <row r="898" spans="1:13" x14ac:dyDescent="0.2">
      <c r="A898" s="1" t="s">
        <v>46</v>
      </c>
      <c r="B898">
        <v>5</v>
      </c>
      <c r="C898" s="1" t="s">
        <v>1737</v>
      </c>
      <c r="D898" s="2">
        <v>45742</v>
      </c>
      <c r="E898" s="1" t="s">
        <v>1149</v>
      </c>
      <c r="F898" s="1" t="s">
        <v>49</v>
      </c>
      <c r="G898" s="1" t="s">
        <v>1534</v>
      </c>
      <c r="H898">
        <v>5</v>
      </c>
      <c r="I898">
        <v>0</v>
      </c>
      <c r="J898">
        <v>100</v>
      </c>
      <c r="K898">
        <v>2</v>
      </c>
      <c r="L898">
        <v>50</v>
      </c>
    </row>
    <row r="899" spans="1:13" x14ac:dyDescent="0.2">
      <c r="A899" s="1" t="s">
        <v>46</v>
      </c>
      <c r="B899">
        <v>2</v>
      </c>
      <c r="C899" s="1" t="s">
        <v>1460</v>
      </c>
      <c r="D899" s="2">
        <v>45743</v>
      </c>
      <c r="E899" s="1" t="s">
        <v>576</v>
      </c>
      <c r="F899" s="1" t="s">
        <v>49</v>
      </c>
      <c r="G899" s="1" t="s">
        <v>1082</v>
      </c>
      <c r="H899">
        <v>5</v>
      </c>
      <c r="I899">
        <v>0</v>
      </c>
      <c r="J899" t="s">
        <v>51</v>
      </c>
      <c r="K899">
        <v>17</v>
      </c>
      <c r="L899">
        <v>425</v>
      </c>
      <c r="M899">
        <v>10</v>
      </c>
    </row>
    <row r="900" spans="1:13" x14ac:dyDescent="0.2">
      <c r="A900" s="1" t="s">
        <v>46</v>
      </c>
      <c r="B900">
        <v>3</v>
      </c>
      <c r="C900" s="1" t="s">
        <v>1513</v>
      </c>
      <c r="D900" s="2">
        <v>45743</v>
      </c>
      <c r="E900" s="1" t="s">
        <v>576</v>
      </c>
      <c r="F900" s="1" t="s">
        <v>49</v>
      </c>
      <c r="G900" s="1" t="s">
        <v>1191</v>
      </c>
      <c r="H900">
        <v>5</v>
      </c>
      <c r="I900">
        <v>0</v>
      </c>
      <c r="J900" t="s">
        <v>51</v>
      </c>
      <c r="K900">
        <v>13</v>
      </c>
      <c r="L900">
        <v>325</v>
      </c>
    </row>
    <row r="901" spans="1:13" x14ac:dyDescent="0.2">
      <c r="A901" s="1" t="s">
        <v>46</v>
      </c>
      <c r="B901">
        <v>3</v>
      </c>
      <c r="C901" s="1" t="s">
        <v>1470</v>
      </c>
      <c r="D901" s="2">
        <v>45743</v>
      </c>
      <c r="E901" s="1" t="s">
        <v>576</v>
      </c>
      <c r="F901" s="1" t="s">
        <v>49</v>
      </c>
      <c r="G901" s="1" t="s">
        <v>998</v>
      </c>
      <c r="H901">
        <v>5</v>
      </c>
      <c r="I901">
        <v>0</v>
      </c>
      <c r="J901" t="s">
        <v>51</v>
      </c>
      <c r="K901">
        <v>1</v>
      </c>
      <c r="L901">
        <v>25</v>
      </c>
    </row>
    <row r="902" spans="1:13" x14ac:dyDescent="0.2">
      <c r="A902" s="1" t="s">
        <v>46</v>
      </c>
      <c r="B902">
        <v>5</v>
      </c>
      <c r="C902" s="1" t="s">
        <v>1738</v>
      </c>
      <c r="D902" s="2">
        <v>45743</v>
      </c>
      <c r="E902" s="1" t="s">
        <v>1405</v>
      </c>
      <c r="F902" s="1" t="s">
        <v>49</v>
      </c>
      <c r="G902" s="1" t="s">
        <v>1739</v>
      </c>
      <c r="H902">
        <v>5</v>
      </c>
      <c r="I902">
        <v>0</v>
      </c>
      <c r="J902">
        <v>300</v>
      </c>
      <c r="K902">
        <v>9</v>
      </c>
      <c r="L902">
        <v>225</v>
      </c>
    </row>
    <row r="903" spans="1:13" x14ac:dyDescent="0.2">
      <c r="A903" s="1" t="s">
        <v>46</v>
      </c>
      <c r="B903">
        <v>5</v>
      </c>
      <c r="C903" s="1" t="s">
        <v>1737</v>
      </c>
      <c r="D903" s="2">
        <v>45743</v>
      </c>
      <c r="E903" s="1" t="s">
        <v>1149</v>
      </c>
      <c r="F903" s="1" t="s">
        <v>49</v>
      </c>
      <c r="G903" s="1" t="s">
        <v>1534</v>
      </c>
      <c r="H903">
        <v>5</v>
      </c>
      <c r="I903">
        <v>0</v>
      </c>
      <c r="J903">
        <v>100</v>
      </c>
      <c r="K903">
        <v>1</v>
      </c>
      <c r="L903">
        <v>25</v>
      </c>
    </row>
    <row r="904" spans="1:13" x14ac:dyDescent="0.2">
      <c r="A904" s="1" t="s">
        <v>46</v>
      </c>
      <c r="B904">
        <v>4</v>
      </c>
      <c r="C904" s="1" t="s">
        <v>727</v>
      </c>
      <c r="D904" s="2">
        <v>45743</v>
      </c>
      <c r="E904" s="1" t="s">
        <v>576</v>
      </c>
      <c r="F904" s="1" t="s">
        <v>49</v>
      </c>
      <c r="G904" s="1" t="s">
        <v>978</v>
      </c>
      <c r="H904">
        <v>5</v>
      </c>
      <c r="I904">
        <v>0</v>
      </c>
      <c r="J904" t="s">
        <v>51</v>
      </c>
      <c r="K904">
        <v>4</v>
      </c>
      <c r="L904">
        <v>100</v>
      </c>
    </row>
    <row r="905" spans="1:13" x14ac:dyDescent="0.2">
      <c r="A905" s="1" t="s">
        <v>46</v>
      </c>
      <c r="B905">
        <v>4</v>
      </c>
      <c r="C905" s="1" t="s">
        <v>1446</v>
      </c>
      <c r="D905" s="2">
        <v>45743</v>
      </c>
      <c r="E905" s="1" t="s">
        <v>576</v>
      </c>
      <c r="F905" s="1" t="s">
        <v>49</v>
      </c>
      <c r="G905" s="1" t="s">
        <v>942</v>
      </c>
      <c r="H905">
        <v>5</v>
      </c>
      <c r="I905">
        <v>0</v>
      </c>
      <c r="J905" t="s">
        <v>51</v>
      </c>
      <c r="K905">
        <v>13</v>
      </c>
      <c r="L905">
        <v>325</v>
      </c>
    </row>
    <row r="906" spans="1:13" x14ac:dyDescent="0.2">
      <c r="A906" s="1" t="s">
        <v>46</v>
      </c>
      <c r="B906">
        <v>6</v>
      </c>
      <c r="C906" s="1" t="s">
        <v>1734</v>
      </c>
      <c r="D906" s="2">
        <v>45743</v>
      </c>
      <c r="E906" s="1" t="s">
        <v>1190</v>
      </c>
      <c r="F906" s="1" t="s">
        <v>49</v>
      </c>
      <c r="G906" s="1" t="s">
        <v>1442</v>
      </c>
      <c r="H906">
        <v>5</v>
      </c>
      <c r="I906">
        <v>0</v>
      </c>
      <c r="J906">
        <v>50</v>
      </c>
      <c r="K906">
        <v>1</v>
      </c>
      <c r="L906">
        <v>35</v>
      </c>
    </row>
    <row r="907" spans="1:13" x14ac:dyDescent="0.2">
      <c r="A907" s="1" t="s">
        <v>46</v>
      </c>
      <c r="B907">
        <v>6</v>
      </c>
      <c r="C907" s="1" t="s">
        <v>1699</v>
      </c>
      <c r="D907" s="2">
        <v>45743</v>
      </c>
      <c r="E907" s="1" t="s">
        <v>620</v>
      </c>
      <c r="F907" s="1" t="s">
        <v>49</v>
      </c>
      <c r="G907" s="1" t="s">
        <v>1697</v>
      </c>
      <c r="H907">
        <v>5</v>
      </c>
      <c r="I907">
        <v>0</v>
      </c>
      <c r="J907">
        <v>200</v>
      </c>
      <c r="K907">
        <v>8</v>
      </c>
      <c r="L907">
        <v>200</v>
      </c>
    </row>
    <row r="908" spans="1:13" x14ac:dyDescent="0.2">
      <c r="A908" s="1" t="s">
        <v>46</v>
      </c>
      <c r="B908">
        <v>2</v>
      </c>
      <c r="C908" s="1" t="s">
        <v>1740</v>
      </c>
      <c r="D908" s="2">
        <v>45744</v>
      </c>
      <c r="E908" s="1" t="s">
        <v>576</v>
      </c>
      <c r="F908" s="1" t="s">
        <v>49</v>
      </c>
      <c r="G908" s="1" t="s">
        <v>1079</v>
      </c>
      <c r="H908">
        <v>5</v>
      </c>
      <c r="I908">
        <v>0</v>
      </c>
      <c r="J908" t="s">
        <v>51</v>
      </c>
      <c r="K908">
        <v>5</v>
      </c>
      <c r="L908">
        <v>125</v>
      </c>
      <c r="M908">
        <v>10</v>
      </c>
    </row>
    <row r="909" spans="1:13" x14ac:dyDescent="0.2">
      <c r="A909" s="1" t="s">
        <v>46</v>
      </c>
      <c r="B909">
        <v>2</v>
      </c>
      <c r="C909" s="1" t="s">
        <v>1460</v>
      </c>
      <c r="D909" s="2">
        <v>45744</v>
      </c>
      <c r="E909" s="1" t="s">
        <v>576</v>
      </c>
      <c r="F909" s="1" t="s">
        <v>49</v>
      </c>
      <c r="G909" s="1" t="s">
        <v>1082</v>
      </c>
      <c r="H909">
        <v>5</v>
      </c>
      <c r="I909">
        <v>0</v>
      </c>
      <c r="J909" t="s">
        <v>51</v>
      </c>
      <c r="K909">
        <v>11</v>
      </c>
      <c r="L909">
        <v>275</v>
      </c>
    </row>
    <row r="910" spans="1:13" x14ac:dyDescent="0.2">
      <c r="A910" s="1" t="s">
        <v>46</v>
      </c>
      <c r="B910">
        <v>3</v>
      </c>
      <c r="C910" s="1" t="s">
        <v>1470</v>
      </c>
      <c r="D910" s="2">
        <v>45744</v>
      </c>
      <c r="E910" s="1" t="s">
        <v>576</v>
      </c>
      <c r="F910" s="1" t="s">
        <v>49</v>
      </c>
      <c r="G910" s="1" t="s">
        <v>998</v>
      </c>
      <c r="H910">
        <v>5</v>
      </c>
      <c r="I910">
        <v>0</v>
      </c>
      <c r="J910" t="s">
        <v>51</v>
      </c>
      <c r="K910">
        <v>12</v>
      </c>
      <c r="L910">
        <v>300</v>
      </c>
    </row>
    <row r="911" spans="1:13" x14ac:dyDescent="0.2">
      <c r="A911" s="1" t="s">
        <v>46</v>
      </c>
      <c r="B911">
        <v>3</v>
      </c>
      <c r="C911" s="1" t="s">
        <v>1737</v>
      </c>
      <c r="D911" s="2">
        <v>45744</v>
      </c>
      <c r="E911" s="1" t="s">
        <v>1149</v>
      </c>
      <c r="F911" s="1" t="s">
        <v>49</v>
      </c>
      <c r="G911" s="1" t="s">
        <v>1534</v>
      </c>
      <c r="H911">
        <v>5</v>
      </c>
      <c r="I911">
        <v>0</v>
      </c>
      <c r="J911">
        <v>100</v>
      </c>
      <c r="K911">
        <v>4</v>
      </c>
      <c r="L911">
        <v>100</v>
      </c>
    </row>
    <row r="912" spans="1:13" x14ac:dyDescent="0.2">
      <c r="A912" s="1" t="s">
        <v>46</v>
      </c>
      <c r="B912">
        <v>3</v>
      </c>
      <c r="C912" s="1" t="s">
        <v>1402</v>
      </c>
      <c r="D912" s="2">
        <v>45744</v>
      </c>
      <c r="E912" s="1" t="s">
        <v>576</v>
      </c>
      <c r="F912" s="1" t="s">
        <v>49</v>
      </c>
      <c r="G912" s="1" t="s">
        <v>1403</v>
      </c>
      <c r="H912">
        <v>5</v>
      </c>
      <c r="I912">
        <v>0</v>
      </c>
      <c r="J912" t="s">
        <v>51</v>
      </c>
      <c r="K912">
        <v>8</v>
      </c>
      <c r="L912">
        <v>200</v>
      </c>
    </row>
    <row r="913" spans="1:13" x14ac:dyDescent="0.2">
      <c r="A913" s="1" t="s">
        <v>46</v>
      </c>
      <c r="B913">
        <v>4</v>
      </c>
      <c r="C913" s="1" t="s">
        <v>1446</v>
      </c>
      <c r="D913" s="2">
        <v>45744</v>
      </c>
      <c r="E913" s="1" t="s">
        <v>576</v>
      </c>
      <c r="F913" s="1" t="s">
        <v>49</v>
      </c>
      <c r="G913" s="1" t="s">
        <v>942</v>
      </c>
      <c r="H913">
        <v>5</v>
      </c>
      <c r="I913">
        <v>0</v>
      </c>
      <c r="J913" t="s">
        <v>51</v>
      </c>
      <c r="K913">
        <v>9</v>
      </c>
      <c r="L913">
        <v>225</v>
      </c>
    </row>
    <row r="914" spans="1:13" x14ac:dyDescent="0.2">
      <c r="A914" s="1" t="s">
        <v>46</v>
      </c>
      <c r="B914">
        <v>5</v>
      </c>
      <c r="C914" s="1" t="s">
        <v>1402</v>
      </c>
      <c r="D914" s="2">
        <v>45744</v>
      </c>
      <c r="E914" s="1" t="s">
        <v>576</v>
      </c>
      <c r="F914" s="1" t="s">
        <v>49</v>
      </c>
      <c r="G914" s="1" t="s">
        <v>1403</v>
      </c>
      <c r="H914">
        <v>5</v>
      </c>
      <c r="I914">
        <v>0</v>
      </c>
      <c r="J914" t="s">
        <v>51</v>
      </c>
      <c r="K914">
        <v>5</v>
      </c>
      <c r="L914">
        <v>125</v>
      </c>
    </row>
    <row r="915" spans="1:13" x14ac:dyDescent="0.2">
      <c r="A915" s="1" t="s">
        <v>46</v>
      </c>
      <c r="B915">
        <v>5</v>
      </c>
      <c r="C915" s="1" t="s">
        <v>1695</v>
      </c>
      <c r="D915" s="2">
        <v>45744</v>
      </c>
      <c r="E915" s="1" t="s">
        <v>620</v>
      </c>
      <c r="F915" s="1" t="s">
        <v>49</v>
      </c>
      <c r="G915" s="1" t="s">
        <v>1593</v>
      </c>
      <c r="H915">
        <v>5</v>
      </c>
      <c r="I915">
        <v>0</v>
      </c>
      <c r="J915">
        <v>200</v>
      </c>
      <c r="K915">
        <v>5</v>
      </c>
      <c r="L915">
        <v>125</v>
      </c>
    </row>
    <row r="916" spans="1:13" x14ac:dyDescent="0.2">
      <c r="A916" s="1" t="s">
        <v>46</v>
      </c>
      <c r="B916">
        <v>5</v>
      </c>
      <c r="C916" s="1" t="s">
        <v>1470</v>
      </c>
      <c r="D916" s="2">
        <v>45744</v>
      </c>
      <c r="E916" s="1" t="s">
        <v>576</v>
      </c>
      <c r="F916" s="1" t="s">
        <v>49</v>
      </c>
      <c r="G916" s="1" t="s">
        <v>998</v>
      </c>
      <c r="H916">
        <v>5</v>
      </c>
      <c r="I916">
        <v>0</v>
      </c>
      <c r="J916" t="s">
        <v>51</v>
      </c>
      <c r="L916">
        <v>0</v>
      </c>
    </row>
    <row r="917" spans="1:13" x14ac:dyDescent="0.2">
      <c r="A917" s="1" t="s">
        <v>46</v>
      </c>
      <c r="B917">
        <v>6</v>
      </c>
      <c r="C917" s="1" t="s">
        <v>1695</v>
      </c>
      <c r="D917" s="2">
        <v>45745</v>
      </c>
      <c r="E917" s="1" t="s">
        <v>620</v>
      </c>
      <c r="F917" s="1" t="s">
        <v>49</v>
      </c>
      <c r="G917" s="1" t="s">
        <v>1593</v>
      </c>
      <c r="H917">
        <v>5</v>
      </c>
      <c r="I917">
        <v>0</v>
      </c>
      <c r="J917">
        <v>200</v>
      </c>
      <c r="K917">
        <v>7</v>
      </c>
      <c r="L917">
        <v>175</v>
      </c>
      <c r="M917">
        <v>8</v>
      </c>
    </row>
    <row r="918" spans="1:13" x14ac:dyDescent="0.2">
      <c r="A918" s="1" t="s">
        <v>46</v>
      </c>
      <c r="B918">
        <v>6</v>
      </c>
      <c r="C918" s="1" t="s">
        <v>1402</v>
      </c>
      <c r="D918" s="2">
        <v>45745</v>
      </c>
      <c r="E918" s="1" t="s">
        <v>576</v>
      </c>
      <c r="F918" s="1" t="s">
        <v>49</v>
      </c>
      <c r="G918" s="1" t="s">
        <v>1403</v>
      </c>
      <c r="H918">
        <v>5</v>
      </c>
      <c r="I918">
        <v>0</v>
      </c>
      <c r="J918" t="s">
        <v>51</v>
      </c>
      <c r="K918">
        <v>6</v>
      </c>
      <c r="L918">
        <v>150</v>
      </c>
    </row>
    <row r="919" spans="1:13" x14ac:dyDescent="0.2">
      <c r="A919" s="1" t="s">
        <v>46</v>
      </c>
      <c r="B919">
        <v>5</v>
      </c>
      <c r="C919" s="1" t="s">
        <v>1507</v>
      </c>
      <c r="D919" s="2">
        <v>45745</v>
      </c>
      <c r="E919" s="1" t="s">
        <v>576</v>
      </c>
      <c r="F919" s="1" t="s">
        <v>49</v>
      </c>
      <c r="G919" s="1" t="s">
        <v>1079</v>
      </c>
      <c r="H919">
        <v>5</v>
      </c>
      <c r="I919">
        <v>0</v>
      </c>
      <c r="J919" t="s">
        <v>51</v>
      </c>
      <c r="K919">
        <v>3</v>
      </c>
      <c r="L919">
        <v>75</v>
      </c>
    </row>
    <row r="920" spans="1:13" x14ac:dyDescent="0.2">
      <c r="A920" s="1" t="s">
        <v>46</v>
      </c>
      <c r="B920">
        <v>4</v>
      </c>
      <c r="C920" s="1" t="s">
        <v>1446</v>
      </c>
      <c r="D920" s="2">
        <v>45745</v>
      </c>
      <c r="E920" s="1" t="s">
        <v>576</v>
      </c>
      <c r="F920" s="1" t="s">
        <v>49</v>
      </c>
      <c r="G920" s="1" t="s">
        <v>942</v>
      </c>
      <c r="H920">
        <v>5</v>
      </c>
      <c r="I920">
        <v>0</v>
      </c>
      <c r="J920" t="s">
        <v>51</v>
      </c>
      <c r="K920">
        <v>15</v>
      </c>
      <c r="L920">
        <v>375</v>
      </c>
    </row>
    <row r="921" spans="1:13" x14ac:dyDescent="0.2">
      <c r="A921" s="1" t="s">
        <v>46</v>
      </c>
      <c r="B921">
        <v>3</v>
      </c>
      <c r="C921" s="1" t="s">
        <v>1473</v>
      </c>
      <c r="D921" s="2">
        <v>45745</v>
      </c>
      <c r="E921" s="1" t="s">
        <v>576</v>
      </c>
      <c r="F921" s="1" t="s">
        <v>49</v>
      </c>
      <c r="G921" s="1" t="s">
        <v>872</v>
      </c>
      <c r="H921">
        <v>5</v>
      </c>
      <c r="I921">
        <v>0</v>
      </c>
      <c r="J921" t="s">
        <v>51</v>
      </c>
      <c r="K921">
        <v>13</v>
      </c>
      <c r="L921">
        <v>325</v>
      </c>
    </row>
    <row r="922" spans="1:13" x14ac:dyDescent="0.2">
      <c r="A922" s="1" t="s">
        <v>46</v>
      </c>
      <c r="B922">
        <v>3</v>
      </c>
      <c r="C922" s="1" t="s">
        <v>1473</v>
      </c>
      <c r="D922" s="2">
        <v>45754</v>
      </c>
      <c r="E922" s="1" t="s">
        <v>576</v>
      </c>
      <c r="F922" s="1" t="s">
        <v>49</v>
      </c>
      <c r="G922" s="1" t="s">
        <v>872</v>
      </c>
      <c r="H922">
        <v>5</v>
      </c>
      <c r="I922">
        <v>0</v>
      </c>
      <c r="J922" t="s">
        <v>51</v>
      </c>
      <c r="K922">
        <v>11</v>
      </c>
      <c r="L922">
        <v>275</v>
      </c>
      <c r="M922">
        <v>10</v>
      </c>
    </row>
    <row r="923" spans="1:13" x14ac:dyDescent="0.2">
      <c r="A923" s="1" t="s">
        <v>46</v>
      </c>
      <c r="B923">
        <v>5</v>
      </c>
      <c r="C923" s="1" t="s">
        <v>1695</v>
      </c>
      <c r="D923" s="2">
        <v>45754</v>
      </c>
      <c r="E923" s="1" t="s">
        <v>620</v>
      </c>
      <c r="F923" s="1" t="s">
        <v>49</v>
      </c>
      <c r="G923" s="1" t="s">
        <v>1593</v>
      </c>
      <c r="H923">
        <v>5</v>
      </c>
      <c r="I923">
        <v>0</v>
      </c>
      <c r="J923">
        <v>200</v>
      </c>
      <c r="K923">
        <v>7</v>
      </c>
      <c r="L923">
        <v>175</v>
      </c>
    </row>
    <row r="924" spans="1:13" x14ac:dyDescent="0.2">
      <c r="A924" s="1" t="s">
        <v>46</v>
      </c>
      <c r="B924">
        <v>6</v>
      </c>
      <c r="C924" s="1" t="s">
        <v>1402</v>
      </c>
      <c r="D924" s="2">
        <v>45754</v>
      </c>
      <c r="E924" s="1" t="s">
        <v>576</v>
      </c>
      <c r="F924" s="1" t="s">
        <v>49</v>
      </c>
      <c r="G924" s="1" t="s">
        <v>1403</v>
      </c>
      <c r="H924">
        <v>5</v>
      </c>
      <c r="I924">
        <v>0</v>
      </c>
      <c r="J924" t="s">
        <v>51</v>
      </c>
      <c r="K924">
        <v>6</v>
      </c>
      <c r="L924">
        <v>150</v>
      </c>
    </row>
    <row r="925" spans="1:13" x14ac:dyDescent="0.2">
      <c r="A925" s="1" t="s">
        <v>46</v>
      </c>
      <c r="B925">
        <v>2</v>
      </c>
      <c r="C925" s="1" t="s">
        <v>1741</v>
      </c>
      <c r="D925" s="2">
        <v>45755</v>
      </c>
      <c r="E925" s="1" t="s">
        <v>1722</v>
      </c>
      <c r="F925" s="1" t="s">
        <v>49</v>
      </c>
      <c r="G925" s="1" t="s">
        <v>1046</v>
      </c>
      <c r="H925">
        <v>5</v>
      </c>
      <c r="I925">
        <v>0</v>
      </c>
      <c r="J925">
        <v>75</v>
      </c>
      <c r="K925">
        <v>19</v>
      </c>
      <c r="L925">
        <v>475</v>
      </c>
      <c r="M925">
        <v>15</v>
      </c>
    </row>
    <row r="926" spans="1:13" x14ac:dyDescent="0.2">
      <c r="A926" s="1" t="s">
        <v>46</v>
      </c>
      <c r="B926">
        <v>7</v>
      </c>
      <c r="C926" s="1" t="s">
        <v>1742</v>
      </c>
      <c r="D926" s="2">
        <v>45755</v>
      </c>
      <c r="E926" s="1" t="s">
        <v>1743</v>
      </c>
      <c r="F926" s="1" t="s">
        <v>49</v>
      </c>
      <c r="G926" s="1" t="s">
        <v>867</v>
      </c>
      <c r="H926">
        <v>5</v>
      </c>
      <c r="I926">
        <v>0</v>
      </c>
      <c r="J926">
        <v>25</v>
      </c>
      <c r="K926">
        <v>11</v>
      </c>
      <c r="L926">
        <v>275</v>
      </c>
    </row>
    <row r="927" spans="1:13" x14ac:dyDescent="0.2">
      <c r="A927" s="1" t="s">
        <v>46</v>
      </c>
      <c r="B927">
        <v>3</v>
      </c>
      <c r="C927" s="1" t="s">
        <v>1473</v>
      </c>
      <c r="D927" s="2">
        <v>45755</v>
      </c>
      <c r="E927" s="1" t="s">
        <v>576</v>
      </c>
      <c r="F927" s="1" t="s">
        <v>49</v>
      </c>
      <c r="G927" s="1" t="s">
        <v>872</v>
      </c>
      <c r="H927">
        <v>5</v>
      </c>
      <c r="I927">
        <v>0</v>
      </c>
      <c r="J927" t="s">
        <v>51</v>
      </c>
      <c r="K927">
        <v>4</v>
      </c>
      <c r="L927">
        <v>100</v>
      </c>
    </row>
    <row r="928" spans="1:13" x14ac:dyDescent="0.2">
      <c r="A928" s="1" t="s">
        <v>46</v>
      </c>
      <c r="B928">
        <v>3</v>
      </c>
      <c r="C928" s="1" t="s">
        <v>1744</v>
      </c>
      <c r="D928" s="2">
        <v>45755</v>
      </c>
      <c r="E928" s="1" t="s">
        <v>620</v>
      </c>
      <c r="F928" s="1" t="s">
        <v>49</v>
      </c>
      <c r="G928" s="1" t="s">
        <v>1191</v>
      </c>
      <c r="H928">
        <v>5</v>
      </c>
      <c r="I928">
        <v>0</v>
      </c>
      <c r="J928">
        <v>100</v>
      </c>
      <c r="K928">
        <v>10</v>
      </c>
      <c r="L928">
        <v>250</v>
      </c>
    </row>
    <row r="929" spans="1:13" x14ac:dyDescent="0.2">
      <c r="A929" s="1" t="s">
        <v>46</v>
      </c>
      <c r="B929">
        <v>6</v>
      </c>
      <c r="C929" s="1" t="s">
        <v>1695</v>
      </c>
      <c r="D929" s="2">
        <v>45755</v>
      </c>
      <c r="E929" s="1" t="s">
        <v>620</v>
      </c>
      <c r="F929" s="1" t="s">
        <v>49</v>
      </c>
      <c r="G929" s="1" t="s">
        <v>1593</v>
      </c>
      <c r="H929">
        <v>5</v>
      </c>
      <c r="I929">
        <v>0</v>
      </c>
      <c r="J929">
        <v>200</v>
      </c>
      <c r="K929">
        <v>3</v>
      </c>
      <c r="L929">
        <v>75</v>
      </c>
    </row>
    <row r="930" spans="1:13" x14ac:dyDescent="0.2">
      <c r="A930" s="1" t="s">
        <v>46</v>
      </c>
      <c r="B930">
        <v>6</v>
      </c>
      <c r="C930" s="1" t="s">
        <v>1734</v>
      </c>
      <c r="D930" s="2">
        <v>45755</v>
      </c>
      <c r="E930" s="1" t="s">
        <v>1190</v>
      </c>
      <c r="F930" s="1" t="s">
        <v>49</v>
      </c>
      <c r="G930" s="1" t="s">
        <v>1442</v>
      </c>
      <c r="H930">
        <v>5</v>
      </c>
      <c r="I930">
        <v>0</v>
      </c>
      <c r="J930">
        <v>50</v>
      </c>
      <c r="K930">
        <v>4</v>
      </c>
      <c r="L930">
        <v>140</v>
      </c>
    </row>
    <row r="931" spans="1:13" x14ac:dyDescent="0.2">
      <c r="A931" s="1" t="s">
        <v>46</v>
      </c>
      <c r="B931">
        <v>5</v>
      </c>
      <c r="C931" s="1" t="s">
        <v>1745</v>
      </c>
      <c r="D931" s="2">
        <v>45755</v>
      </c>
      <c r="E931" s="1" t="s">
        <v>1667</v>
      </c>
      <c r="F931" s="1" t="s">
        <v>49</v>
      </c>
      <c r="G931" s="1" t="s">
        <v>1131</v>
      </c>
      <c r="H931">
        <v>5</v>
      </c>
      <c r="I931">
        <v>0</v>
      </c>
      <c r="J931">
        <v>50</v>
      </c>
      <c r="K931">
        <v>4</v>
      </c>
      <c r="L931">
        <v>100</v>
      </c>
    </row>
    <row r="932" spans="1:13" x14ac:dyDescent="0.2">
      <c r="A932" s="1" t="s">
        <v>46</v>
      </c>
      <c r="B932">
        <v>5</v>
      </c>
      <c r="C932" s="1" t="s">
        <v>1734</v>
      </c>
      <c r="D932" s="2">
        <v>45755</v>
      </c>
      <c r="E932" s="1" t="s">
        <v>1190</v>
      </c>
      <c r="F932" s="1" t="s">
        <v>49</v>
      </c>
      <c r="G932" s="1" t="s">
        <v>1442</v>
      </c>
      <c r="H932">
        <v>5</v>
      </c>
      <c r="I932">
        <v>0</v>
      </c>
      <c r="J932">
        <v>50</v>
      </c>
      <c r="K932">
        <v>3</v>
      </c>
      <c r="L932">
        <v>105</v>
      </c>
    </row>
    <row r="933" spans="1:13" x14ac:dyDescent="0.2">
      <c r="A933" s="1" t="s">
        <v>46</v>
      </c>
      <c r="B933">
        <v>2</v>
      </c>
      <c r="C933" s="1" t="s">
        <v>355</v>
      </c>
      <c r="D933" s="2">
        <v>45756</v>
      </c>
      <c r="E933" s="1" t="s">
        <v>686</v>
      </c>
      <c r="F933" s="1" t="s">
        <v>49</v>
      </c>
      <c r="G933" s="1" t="s">
        <v>936</v>
      </c>
      <c r="H933" t="s">
        <v>290</v>
      </c>
      <c r="I933">
        <v>0</v>
      </c>
      <c r="J933">
        <v>400</v>
      </c>
      <c r="K933">
        <v>5</v>
      </c>
      <c r="L933">
        <v>125</v>
      </c>
      <c r="M933">
        <v>18</v>
      </c>
    </row>
    <row r="934" spans="1:13" x14ac:dyDescent="0.2">
      <c r="A934" s="1" t="s">
        <v>46</v>
      </c>
      <c r="B934">
        <v>2</v>
      </c>
      <c r="C934" s="1" t="s">
        <v>355</v>
      </c>
      <c r="D934" s="2">
        <v>45756</v>
      </c>
      <c r="E934" s="1" t="s">
        <v>686</v>
      </c>
      <c r="F934" s="1" t="s">
        <v>49</v>
      </c>
      <c r="G934" s="1" t="s">
        <v>936</v>
      </c>
      <c r="H934" t="s">
        <v>290</v>
      </c>
      <c r="I934">
        <v>0</v>
      </c>
      <c r="J934">
        <v>400</v>
      </c>
      <c r="K934">
        <v>12</v>
      </c>
      <c r="L934">
        <v>300</v>
      </c>
    </row>
    <row r="935" spans="1:13" x14ac:dyDescent="0.2">
      <c r="A935" s="1" t="s">
        <v>46</v>
      </c>
      <c r="B935">
        <v>2</v>
      </c>
      <c r="C935" s="1" t="s">
        <v>1746</v>
      </c>
      <c r="D935" s="2">
        <v>45756</v>
      </c>
      <c r="E935" s="1" t="s">
        <v>686</v>
      </c>
      <c r="F935" s="1" t="s">
        <v>49</v>
      </c>
      <c r="G935" s="1" t="s">
        <v>915</v>
      </c>
      <c r="H935" t="s">
        <v>290</v>
      </c>
      <c r="I935">
        <v>0</v>
      </c>
      <c r="J935">
        <v>50</v>
      </c>
      <c r="K935">
        <v>2</v>
      </c>
      <c r="L935">
        <v>50</v>
      </c>
    </row>
    <row r="936" spans="1:13" x14ac:dyDescent="0.2">
      <c r="A936" s="1" t="s">
        <v>46</v>
      </c>
      <c r="B936">
        <v>3</v>
      </c>
      <c r="C936" s="1" t="s">
        <v>1747</v>
      </c>
      <c r="D936" s="2">
        <v>45756</v>
      </c>
      <c r="E936" s="1" t="s">
        <v>686</v>
      </c>
      <c r="F936" s="1" t="s">
        <v>49</v>
      </c>
      <c r="G936" s="1" t="s">
        <v>1426</v>
      </c>
      <c r="H936" t="s">
        <v>290</v>
      </c>
      <c r="I936">
        <v>0</v>
      </c>
      <c r="J936">
        <v>100</v>
      </c>
      <c r="K936">
        <v>3</v>
      </c>
      <c r="L936">
        <v>75</v>
      </c>
    </row>
    <row r="937" spans="1:13" x14ac:dyDescent="0.2">
      <c r="A937" s="1" t="s">
        <v>46</v>
      </c>
      <c r="B937">
        <v>3</v>
      </c>
      <c r="C937" s="1" t="s">
        <v>1744</v>
      </c>
      <c r="D937" s="2">
        <v>45756</v>
      </c>
      <c r="E937" s="1" t="s">
        <v>620</v>
      </c>
      <c r="F937" s="1" t="s">
        <v>49</v>
      </c>
      <c r="G937" s="1" t="s">
        <v>1191</v>
      </c>
      <c r="H937">
        <v>5</v>
      </c>
      <c r="I937">
        <v>0</v>
      </c>
      <c r="J937">
        <v>100</v>
      </c>
      <c r="K937">
        <v>11</v>
      </c>
      <c r="L937">
        <v>275</v>
      </c>
    </row>
    <row r="938" spans="1:13" x14ac:dyDescent="0.2">
      <c r="A938" s="1" t="s">
        <v>46</v>
      </c>
      <c r="B938">
        <v>7</v>
      </c>
      <c r="C938" s="1" t="s">
        <v>1742</v>
      </c>
      <c r="D938" s="2">
        <v>45756</v>
      </c>
      <c r="E938" s="1" t="s">
        <v>1743</v>
      </c>
      <c r="F938" s="1" t="s">
        <v>49</v>
      </c>
      <c r="G938" s="1" t="s">
        <v>867</v>
      </c>
      <c r="H938">
        <v>5</v>
      </c>
      <c r="I938">
        <v>0</v>
      </c>
      <c r="J938">
        <v>25</v>
      </c>
      <c r="K938">
        <v>16</v>
      </c>
      <c r="L938">
        <v>400</v>
      </c>
    </row>
    <row r="939" spans="1:13" x14ac:dyDescent="0.2">
      <c r="A939" s="1" t="s">
        <v>46</v>
      </c>
      <c r="B939">
        <v>6</v>
      </c>
      <c r="C939" s="1" t="s">
        <v>1734</v>
      </c>
      <c r="D939" s="2">
        <v>45756</v>
      </c>
      <c r="E939" s="1" t="s">
        <v>1190</v>
      </c>
      <c r="F939" s="1" t="s">
        <v>49</v>
      </c>
      <c r="G939" s="1" t="s">
        <v>1442</v>
      </c>
      <c r="H939">
        <v>5</v>
      </c>
      <c r="I939">
        <v>0</v>
      </c>
      <c r="J939">
        <v>50</v>
      </c>
      <c r="K939">
        <v>8</v>
      </c>
      <c r="L939">
        <v>280</v>
      </c>
    </row>
    <row r="940" spans="1:13" x14ac:dyDescent="0.2">
      <c r="A940" s="1" t="s">
        <v>46</v>
      </c>
      <c r="B940">
        <v>5</v>
      </c>
      <c r="C940" s="1" t="s">
        <v>1734</v>
      </c>
      <c r="D940" s="2">
        <v>45756</v>
      </c>
      <c r="E940" s="1" t="s">
        <v>1190</v>
      </c>
      <c r="F940" s="1" t="s">
        <v>49</v>
      </c>
      <c r="G940" s="1" t="s">
        <v>1442</v>
      </c>
      <c r="H940">
        <v>5</v>
      </c>
      <c r="I940">
        <v>0</v>
      </c>
      <c r="J940">
        <v>50</v>
      </c>
      <c r="K940">
        <v>9</v>
      </c>
      <c r="L940">
        <v>315</v>
      </c>
    </row>
    <row r="941" spans="1:13" x14ac:dyDescent="0.2">
      <c r="A941" s="1" t="s">
        <v>46</v>
      </c>
      <c r="B941">
        <v>2</v>
      </c>
      <c r="C941" s="1" t="s">
        <v>355</v>
      </c>
      <c r="D941" s="2">
        <v>45757</v>
      </c>
      <c r="E941" s="1" t="s">
        <v>686</v>
      </c>
      <c r="F941" s="1" t="s">
        <v>49</v>
      </c>
      <c r="G941" s="1" t="s">
        <v>936</v>
      </c>
      <c r="H941" t="s">
        <v>290</v>
      </c>
      <c r="I941">
        <v>0</v>
      </c>
      <c r="J941">
        <v>400</v>
      </c>
      <c r="K941">
        <v>12</v>
      </c>
      <c r="L941">
        <v>300</v>
      </c>
      <c r="M941">
        <v>20</v>
      </c>
    </row>
    <row r="942" spans="1:13" x14ac:dyDescent="0.2">
      <c r="A942" s="1" t="s">
        <v>46</v>
      </c>
      <c r="B942">
        <v>2</v>
      </c>
      <c r="C942" s="1" t="s">
        <v>365</v>
      </c>
      <c r="D942" s="2">
        <v>45757</v>
      </c>
      <c r="E942" s="1" t="s">
        <v>907</v>
      </c>
      <c r="F942" s="1" t="s">
        <v>49</v>
      </c>
      <c r="G942" s="1" t="s">
        <v>899</v>
      </c>
      <c r="H942" t="s">
        <v>366</v>
      </c>
      <c r="I942">
        <v>0</v>
      </c>
      <c r="J942">
        <v>300</v>
      </c>
      <c r="K942">
        <v>5</v>
      </c>
      <c r="L942">
        <v>150</v>
      </c>
    </row>
    <row r="943" spans="1:13" x14ac:dyDescent="0.2">
      <c r="A943" s="1" t="s">
        <v>46</v>
      </c>
      <c r="B943">
        <v>7</v>
      </c>
      <c r="C943" s="1" t="s">
        <v>1435</v>
      </c>
      <c r="D943" s="2">
        <v>45757</v>
      </c>
      <c r="E943" s="1" t="s">
        <v>576</v>
      </c>
      <c r="F943" s="1" t="s">
        <v>49</v>
      </c>
      <c r="G943" s="1" t="s">
        <v>867</v>
      </c>
      <c r="H943">
        <v>5</v>
      </c>
      <c r="I943">
        <v>0</v>
      </c>
      <c r="J943" t="s">
        <v>51</v>
      </c>
      <c r="K943">
        <v>2</v>
      </c>
      <c r="L943">
        <v>50</v>
      </c>
    </row>
    <row r="944" spans="1:13" x14ac:dyDescent="0.2">
      <c r="A944" s="1" t="s">
        <v>46</v>
      </c>
      <c r="B944">
        <v>7</v>
      </c>
      <c r="C944" s="1" t="s">
        <v>1748</v>
      </c>
      <c r="D944" s="2">
        <v>45757</v>
      </c>
      <c r="E944" s="1" t="s">
        <v>686</v>
      </c>
      <c r="F944" s="1" t="s">
        <v>49</v>
      </c>
      <c r="G944" s="1" t="s">
        <v>1292</v>
      </c>
      <c r="H944" t="s">
        <v>290</v>
      </c>
      <c r="I944">
        <v>0</v>
      </c>
      <c r="J944">
        <v>50</v>
      </c>
      <c r="K944">
        <v>2</v>
      </c>
      <c r="L944">
        <v>50</v>
      </c>
    </row>
    <row r="945" spans="1:13" x14ac:dyDescent="0.2">
      <c r="A945" s="1" t="s">
        <v>46</v>
      </c>
      <c r="B945">
        <v>7</v>
      </c>
      <c r="C945" s="1" t="s">
        <v>1749</v>
      </c>
      <c r="D945" s="2">
        <v>45757</v>
      </c>
      <c r="E945" s="1" t="s">
        <v>686</v>
      </c>
      <c r="F945" s="1" t="s">
        <v>49</v>
      </c>
      <c r="G945" s="1" t="s">
        <v>1379</v>
      </c>
      <c r="H945" t="s">
        <v>290</v>
      </c>
      <c r="I945">
        <v>0</v>
      </c>
      <c r="J945">
        <v>50</v>
      </c>
      <c r="K945">
        <v>2</v>
      </c>
      <c r="L945">
        <v>50</v>
      </c>
    </row>
    <row r="946" spans="1:13" x14ac:dyDescent="0.2">
      <c r="A946" s="1" t="s">
        <v>46</v>
      </c>
      <c r="B946">
        <v>7</v>
      </c>
      <c r="C946" s="1" t="s">
        <v>1378</v>
      </c>
      <c r="D946" s="2">
        <v>45757</v>
      </c>
      <c r="E946" s="1" t="s">
        <v>576</v>
      </c>
      <c r="F946" s="1" t="s">
        <v>49</v>
      </c>
      <c r="G946" s="1" t="s">
        <v>1379</v>
      </c>
      <c r="H946">
        <v>5</v>
      </c>
      <c r="I946">
        <v>0</v>
      </c>
      <c r="J946" t="s">
        <v>51</v>
      </c>
      <c r="K946">
        <v>4</v>
      </c>
      <c r="L946">
        <v>100</v>
      </c>
    </row>
    <row r="947" spans="1:13" x14ac:dyDescent="0.2">
      <c r="A947" s="1" t="s">
        <v>46</v>
      </c>
      <c r="B947">
        <v>7</v>
      </c>
      <c r="C947" s="1" t="s">
        <v>1750</v>
      </c>
      <c r="D947" s="2">
        <v>45757</v>
      </c>
      <c r="E947" s="1" t="s">
        <v>1149</v>
      </c>
      <c r="F947" s="1" t="s">
        <v>49</v>
      </c>
      <c r="G947" s="1" t="s">
        <v>1288</v>
      </c>
      <c r="H947">
        <v>5</v>
      </c>
      <c r="I947">
        <v>0</v>
      </c>
      <c r="J947">
        <v>100</v>
      </c>
      <c r="K947">
        <v>1</v>
      </c>
      <c r="L947">
        <v>25</v>
      </c>
    </row>
    <row r="948" spans="1:13" x14ac:dyDescent="0.2">
      <c r="A948" s="1" t="s">
        <v>46</v>
      </c>
      <c r="B948">
        <v>3</v>
      </c>
      <c r="C948" s="1" t="s">
        <v>1751</v>
      </c>
      <c r="D948" s="2">
        <v>45757</v>
      </c>
      <c r="E948" s="1" t="s">
        <v>910</v>
      </c>
      <c r="F948" s="1" t="s">
        <v>49</v>
      </c>
      <c r="G948" s="1" t="s">
        <v>1686</v>
      </c>
      <c r="H948">
        <v>5</v>
      </c>
      <c r="I948">
        <v>0</v>
      </c>
      <c r="J948">
        <v>250</v>
      </c>
      <c r="K948">
        <v>10</v>
      </c>
      <c r="L948">
        <v>250</v>
      </c>
    </row>
    <row r="949" spans="1:13" x14ac:dyDescent="0.2">
      <c r="A949" s="1" t="s">
        <v>46</v>
      </c>
      <c r="B949">
        <v>3</v>
      </c>
      <c r="C949" s="1" t="s">
        <v>1752</v>
      </c>
      <c r="D949" s="2">
        <v>45757</v>
      </c>
      <c r="E949" s="1" t="s">
        <v>910</v>
      </c>
      <c r="F949" s="1" t="s">
        <v>49</v>
      </c>
      <c r="G949" s="1" t="s">
        <v>1429</v>
      </c>
      <c r="H949">
        <v>5</v>
      </c>
      <c r="I949">
        <v>0</v>
      </c>
      <c r="J949">
        <v>100</v>
      </c>
      <c r="K949">
        <v>3</v>
      </c>
      <c r="L949">
        <v>75</v>
      </c>
    </row>
    <row r="950" spans="1:13" x14ac:dyDescent="0.2">
      <c r="A950" s="1" t="s">
        <v>46</v>
      </c>
      <c r="B950">
        <v>3</v>
      </c>
      <c r="C950" s="1" t="s">
        <v>1747</v>
      </c>
      <c r="D950" s="2">
        <v>45757</v>
      </c>
      <c r="E950" s="1" t="s">
        <v>686</v>
      </c>
      <c r="F950" s="1" t="s">
        <v>49</v>
      </c>
      <c r="G950" s="1" t="s">
        <v>1426</v>
      </c>
      <c r="H950" t="s">
        <v>290</v>
      </c>
      <c r="I950">
        <v>0</v>
      </c>
      <c r="J950">
        <v>100</v>
      </c>
      <c r="K950">
        <v>1</v>
      </c>
      <c r="L950">
        <v>25</v>
      </c>
    </row>
    <row r="951" spans="1:13" x14ac:dyDescent="0.2">
      <c r="A951" s="1" t="s">
        <v>46</v>
      </c>
      <c r="B951">
        <v>5</v>
      </c>
      <c r="C951" s="1" t="s">
        <v>1753</v>
      </c>
      <c r="D951" s="2">
        <v>45757</v>
      </c>
      <c r="E951" s="1" t="s">
        <v>684</v>
      </c>
      <c r="F951" s="1" t="s">
        <v>49</v>
      </c>
      <c r="G951" s="1" t="s">
        <v>1440</v>
      </c>
      <c r="H951">
        <v>5</v>
      </c>
      <c r="I951">
        <v>0</v>
      </c>
      <c r="J951">
        <v>150</v>
      </c>
      <c r="K951">
        <v>2</v>
      </c>
      <c r="L951">
        <v>50</v>
      </c>
    </row>
    <row r="952" spans="1:13" x14ac:dyDescent="0.2">
      <c r="A952" s="1" t="s">
        <v>46</v>
      </c>
      <c r="B952">
        <v>5</v>
      </c>
      <c r="C952" s="1" t="s">
        <v>1754</v>
      </c>
      <c r="D952" s="2">
        <v>45757</v>
      </c>
      <c r="E952" s="1" t="s">
        <v>1149</v>
      </c>
      <c r="F952" s="1" t="s">
        <v>49</v>
      </c>
      <c r="G952" s="1" t="s">
        <v>1534</v>
      </c>
      <c r="H952">
        <v>5</v>
      </c>
      <c r="I952">
        <v>0</v>
      </c>
      <c r="J952">
        <v>250</v>
      </c>
      <c r="K952">
        <v>6</v>
      </c>
      <c r="L952">
        <v>150</v>
      </c>
    </row>
    <row r="953" spans="1:13" x14ac:dyDescent="0.2">
      <c r="A953" s="1" t="s">
        <v>46</v>
      </c>
      <c r="B953">
        <v>6</v>
      </c>
      <c r="C953" s="1" t="s">
        <v>1734</v>
      </c>
      <c r="D953" s="2">
        <v>45757</v>
      </c>
      <c r="E953" s="1" t="s">
        <v>1190</v>
      </c>
      <c r="F953" s="1" t="s">
        <v>49</v>
      </c>
      <c r="G953" s="1" t="s">
        <v>1442</v>
      </c>
      <c r="H953">
        <v>5</v>
      </c>
      <c r="I953">
        <v>0</v>
      </c>
      <c r="J953">
        <v>50</v>
      </c>
      <c r="K953">
        <v>8</v>
      </c>
      <c r="L953">
        <v>280</v>
      </c>
    </row>
    <row r="954" spans="1:13" x14ac:dyDescent="0.2">
      <c r="A954" s="1" t="s">
        <v>46</v>
      </c>
      <c r="B954">
        <v>2</v>
      </c>
      <c r="C954" s="1" t="s">
        <v>349</v>
      </c>
      <c r="D954" s="2">
        <v>45758</v>
      </c>
      <c r="E954" s="1" t="s">
        <v>1045</v>
      </c>
      <c r="F954" s="1" t="s">
        <v>49</v>
      </c>
      <c r="G954" s="1" t="s">
        <v>1403</v>
      </c>
      <c r="H954">
        <v>5</v>
      </c>
      <c r="I954">
        <v>0</v>
      </c>
      <c r="J954">
        <v>150</v>
      </c>
      <c r="K954">
        <v>6</v>
      </c>
      <c r="L954">
        <v>150</v>
      </c>
      <c r="M954">
        <v>10</v>
      </c>
    </row>
    <row r="955" spans="1:13" x14ac:dyDescent="0.2">
      <c r="A955" s="1" t="s">
        <v>46</v>
      </c>
      <c r="B955">
        <v>2</v>
      </c>
      <c r="C955" s="1" t="s">
        <v>1388</v>
      </c>
      <c r="D955" s="2">
        <v>45758</v>
      </c>
      <c r="E955" s="1" t="s">
        <v>576</v>
      </c>
      <c r="F955" s="1" t="s">
        <v>49</v>
      </c>
      <c r="G955" s="1" t="s">
        <v>936</v>
      </c>
      <c r="H955">
        <v>5</v>
      </c>
      <c r="I955">
        <v>0</v>
      </c>
      <c r="J955" t="s">
        <v>51</v>
      </c>
      <c r="K955">
        <v>4</v>
      </c>
      <c r="L955">
        <v>100</v>
      </c>
    </row>
    <row r="956" spans="1:13" x14ac:dyDescent="0.2">
      <c r="A956" s="1" t="s">
        <v>46</v>
      </c>
      <c r="B956">
        <v>2</v>
      </c>
      <c r="C956" s="1" t="s">
        <v>365</v>
      </c>
      <c r="D956" s="2">
        <v>45758</v>
      </c>
      <c r="E956" s="1" t="s">
        <v>907</v>
      </c>
      <c r="F956" s="1" t="s">
        <v>49</v>
      </c>
      <c r="G956" s="1" t="s">
        <v>899</v>
      </c>
      <c r="H956" t="s">
        <v>366</v>
      </c>
      <c r="I956">
        <v>0</v>
      </c>
      <c r="J956">
        <v>300</v>
      </c>
      <c r="K956">
        <v>6</v>
      </c>
      <c r="L956">
        <v>187.4</v>
      </c>
    </row>
    <row r="957" spans="1:13" x14ac:dyDescent="0.2">
      <c r="A957" s="1" t="s">
        <v>46</v>
      </c>
      <c r="B957">
        <v>7</v>
      </c>
      <c r="C957" s="1" t="s">
        <v>1752</v>
      </c>
      <c r="D957" s="2">
        <v>45758</v>
      </c>
      <c r="E957" s="1" t="s">
        <v>910</v>
      </c>
      <c r="F957" s="1" t="s">
        <v>49</v>
      </c>
      <c r="G957" s="1" t="s">
        <v>1429</v>
      </c>
      <c r="H957">
        <v>5</v>
      </c>
      <c r="I957">
        <v>0</v>
      </c>
      <c r="J957">
        <v>100</v>
      </c>
      <c r="K957">
        <v>1</v>
      </c>
      <c r="L957">
        <v>25</v>
      </c>
    </row>
    <row r="958" spans="1:13" x14ac:dyDescent="0.2">
      <c r="A958" s="1" t="s">
        <v>46</v>
      </c>
      <c r="B958">
        <v>7</v>
      </c>
      <c r="C958" s="1" t="s">
        <v>1399</v>
      </c>
      <c r="D958" s="2">
        <v>45758</v>
      </c>
      <c r="E958" s="1" t="s">
        <v>576</v>
      </c>
      <c r="F958" s="1" t="s">
        <v>49</v>
      </c>
      <c r="G958" s="1" t="s">
        <v>1400</v>
      </c>
      <c r="H958">
        <v>5</v>
      </c>
      <c r="I958">
        <v>0</v>
      </c>
      <c r="J958" t="s">
        <v>51</v>
      </c>
      <c r="K958">
        <v>2</v>
      </c>
      <c r="L958">
        <v>50</v>
      </c>
    </row>
    <row r="959" spans="1:13" x14ac:dyDescent="0.2">
      <c r="A959" s="1" t="s">
        <v>46</v>
      </c>
      <c r="B959">
        <v>7</v>
      </c>
      <c r="C959" s="1" t="s">
        <v>1750</v>
      </c>
      <c r="D959" s="2">
        <v>45758</v>
      </c>
      <c r="E959" s="1" t="s">
        <v>1149</v>
      </c>
      <c r="F959" s="1" t="s">
        <v>49</v>
      </c>
      <c r="G959" s="1" t="s">
        <v>1288</v>
      </c>
      <c r="H959">
        <v>5</v>
      </c>
      <c r="I959">
        <v>0</v>
      </c>
      <c r="J959">
        <v>100</v>
      </c>
      <c r="K959">
        <v>6</v>
      </c>
      <c r="L959">
        <v>150</v>
      </c>
    </row>
    <row r="960" spans="1:13" x14ac:dyDescent="0.2">
      <c r="A960" s="1" t="s">
        <v>46</v>
      </c>
      <c r="B960">
        <v>7</v>
      </c>
      <c r="C960" s="1" t="s">
        <v>1464</v>
      </c>
      <c r="D960" s="2">
        <v>45758</v>
      </c>
      <c r="E960" s="1" t="s">
        <v>576</v>
      </c>
      <c r="F960" s="1" t="s">
        <v>49</v>
      </c>
      <c r="G960" s="1" t="s">
        <v>1465</v>
      </c>
      <c r="H960">
        <v>5</v>
      </c>
      <c r="I960">
        <v>0</v>
      </c>
      <c r="J960" t="s">
        <v>51</v>
      </c>
      <c r="K960">
        <v>4</v>
      </c>
      <c r="L960">
        <v>100</v>
      </c>
    </row>
    <row r="961" spans="1:13" x14ac:dyDescent="0.2">
      <c r="A961" s="1" t="s">
        <v>46</v>
      </c>
      <c r="B961">
        <v>7</v>
      </c>
      <c r="C961" s="1" t="s">
        <v>1734</v>
      </c>
      <c r="D961" s="2">
        <v>45758</v>
      </c>
      <c r="E961" s="1" t="s">
        <v>1190</v>
      </c>
      <c r="F961" s="1" t="s">
        <v>49</v>
      </c>
      <c r="G961" s="1" t="s">
        <v>1442</v>
      </c>
      <c r="H961">
        <v>5</v>
      </c>
      <c r="I961">
        <v>0</v>
      </c>
      <c r="J961">
        <v>50</v>
      </c>
      <c r="K961">
        <v>1</v>
      </c>
      <c r="L961">
        <v>35</v>
      </c>
    </row>
    <row r="962" spans="1:13" x14ac:dyDescent="0.2">
      <c r="A962" s="1" t="s">
        <v>46</v>
      </c>
      <c r="B962">
        <v>7</v>
      </c>
      <c r="C962" s="1" t="s">
        <v>1755</v>
      </c>
      <c r="D962" s="2">
        <v>45758</v>
      </c>
      <c r="E962" s="1" t="s">
        <v>1149</v>
      </c>
      <c r="F962" s="1" t="s">
        <v>49</v>
      </c>
      <c r="G962" s="1" t="s">
        <v>1697</v>
      </c>
      <c r="H962">
        <v>5</v>
      </c>
      <c r="I962">
        <v>0</v>
      </c>
      <c r="J962">
        <v>250</v>
      </c>
      <c r="K962">
        <v>9</v>
      </c>
      <c r="L962">
        <v>225</v>
      </c>
    </row>
    <row r="963" spans="1:13" x14ac:dyDescent="0.2">
      <c r="A963" s="1" t="s">
        <v>46</v>
      </c>
      <c r="B963">
        <v>2</v>
      </c>
      <c r="C963" s="1" t="s">
        <v>1756</v>
      </c>
      <c r="D963" s="2">
        <v>45758</v>
      </c>
      <c r="E963" s="1" t="s">
        <v>686</v>
      </c>
      <c r="F963" s="1" t="s">
        <v>49</v>
      </c>
      <c r="G963" s="1" t="s">
        <v>926</v>
      </c>
      <c r="H963" t="s">
        <v>290</v>
      </c>
      <c r="I963">
        <v>0</v>
      </c>
      <c r="J963">
        <v>100</v>
      </c>
      <c r="K963">
        <v>3</v>
      </c>
      <c r="L963">
        <v>75</v>
      </c>
    </row>
    <row r="964" spans="1:13" x14ac:dyDescent="0.2">
      <c r="A964" s="1" t="s">
        <v>46</v>
      </c>
      <c r="B964">
        <v>2</v>
      </c>
      <c r="C964" s="1" t="s">
        <v>1756</v>
      </c>
      <c r="D964" s="2">
        <v>45759</v>
      </c>
      <c r="E964" s="1" t="s">
        <v>686</v>
      </c>
      <c r="F964" s="1" t="s">
        <v>49</v>
      </c>
      <c r="G964" s="1" t="s">
        <v>926</v>
      </c>
      <c r="H964" t="s">
        <v>290</v>
      </c>
      <c r="I964">
        <v>0</v>
      </c>
      <c r="J964">
        <v>100</v>
      </c>
      <c r="K964">
        <v>4</v>
      </c>
      <c r="L964">
        <v>100</v>
      </c>
      <c r="M964">
        <v>20</v>
      </c>
    </row>
    <row r="965" spans="1:13" x14ac:dyDescent="0.2">
      <c r="A965" s="1" t="s">
        <v>46</v>
      </c>
      <c r="B965">
        <v>2</v>
      </c>
      <c r="C965" s="1" t="s">
        <v>1757</v>
      </c>
      <c r="D965" s="2">
        <v>45759</v>
      </c>
      <c r="E965" s="1" t="s">
        <v>686</v>
      </c>
      <c r="F965" s="1" t="s">
        <v>49</v>
      </c>
      <c r="G965" s="1" t="s">
        <v>1494</v>
      </c>
      <c r="H965" t="s">
        <v>290</v>
      </c>
      <c r="I965">
        <v>0</v>
      </c>
      <c r="J965">
        <v>100</v>
      </c>
      <c r="K965">
        <v>4</v>
      </c>
      <c r="L965">
        <v>100</v>
      </c>
    </row>
    <row r="966" spans="1:13" x14ac:dyDescent="0.2">
      <c r="A966" s="1" t="s">
        <v>46</v>
      </c>
      <c r="B966">
        <v>2</v>
      </c>
      <c r="C966" s="1" t="s">
        <v>1422</v>
      </c>
      <c r="D966" s="2">
        <v>45759</v>
      </c>
      <c r="E966" s="1" t="s">
        <v>576</v>
      </c>
      <c r="F966" s="1" t="s">
        <v>49</v>
      </c>
      <c r="G966" s="1" t="s">
        <v>926</v>
      </c>
      <c r="H966">
        <v>5</v>
      </c>
      <c r="I966">
        <v>0</v>
      </c>
      <c r="J966" t="s">
        <v>51</v>
      </c>
      <c r="K966">
        <v>9</v>
      </c>
      <c r="L966">
        <v>225</v>
      </c>
    </row>
    <row r="967" spans="1:13" x14ac:dyDescent="0.2">
      <c r="A967" s="1" t="s">
        <v>46</v>
      </c>
      <c r="B967">
        <v>2</v>
      </c>
      <c r="C967" s="1" t="s">
        <v>360</v>
      </c>
      <c r="D967" s="2">
        <v>45759</v>
      </c>
      <c r="E967" s="1" t="s">
        <v>1566</v>
      </c>
      <c r="F967" s="1" t="s">
        <v>49</v>
      </c>
      <c r="G967" s="1" t="s">
        <v>1510</v>
      </c>
      <c r="H967">
        <v>4.5</v>
      </c>
      <c r="I967">
        <v>0</v>
      </c>
      <c r="J967">
        <v>150</v>
      </c>
      <c r="K967">
        <v>1</v>
      </c>
      <c r="L967">
        <v>25</v>
      </c>
    </row>
    <row r="968" spans="1:13" x14ac:dyDescent="0.2">
      <c r="A968" s="1" t="s">
        <v>46</v>
      </c>
      <c r="B968">
        <v>7</v>
      </c>
      <c r="C968" s="1" t="s">
        <v>1464</v>
      </c>
      <c r="D968" s="2">
        <v>45759</v>
      </c>
      <c r="E968" s="1" t="s">
        <v>576</v>
      </c>
      <c r="F968" s="1" t="s">
        <v>49</v>
      </c>
      <c r="G968" s="1" t="s">
        <v>1465</v>
      </c>
      <c r="H968">
        <v>5</v>
      </c>
      <c r="I968">
        <v>0</v>
      </c>
      <c r="J968" t="s">
        <v>51</v>
      </c>
      <c r="K968">
        <v>14</v>
      </c>
      <c r="L968">
        <v>350</v>
      </c>
    </row>
    <row r="969" spans="1:13" x14ac:dyDescent="0.2">
      <c r="A969" s="1" t="s">
        <v>46</v>
      </c>
      <c r="B969">
        <v>3</v>
      </c>
      <c r="C969" s="1" t="s">
        <v>1758</v>
      </c>
      <c r="D969" s="2">
        <v>45759</v>
      </c>
      <c r="E969" s="1" t="s">
        <v>910</v>
      </c>
      <c r="F969" s="1" t="s">
        <v>49</v>
      </c>
      <c r="G969" s="1" t="s">
        <v>1398</v>
      </c>
      <c r="H969">
        <v>5</v>
      </c>
      <c r="I969">
        <v>0</v>
      </c>
      <c r="J969">
        <v>125</v>
      </c>
      <c r="K969">
        <v>4</v>
      </c>
      <c r="L969">
        <v>100</v>
      </c>
    </row>
    <row r="970" spans="1:13" x14ac:dyDescent="0.2">
      <c r="A970" s="1" t="s">
        <v>46</v>
      </c>
      <c r="B970">
        <v>3</v>
      </c>
      <c r="C970" s="1" t="s">
        <v>1397</v>
      </c>
      <c r="D970" s="2">
        <v>45759</v>
      </c>
      <c r="E970" s="1" t="s">
        <v>576</v>
      </c>
      <c r="F970" s="1" t="s">
        <v>49</v>
      </c>
      <c r="G970" s="1" t="s">
        <v>1398</v>
      </c>
      <c r="H970">
        <v>5</v>
      </c>
      <c r="I970">
        <v>0</v>
      </c>
      <c r="J970" t="s">
        <v>51</v>
      </c>
      <c r="K970">
        <v>5</v>
      </c>
      <c r="L970">
        <v>125</v>
      </c>
    </row>
    <row r="971" spans="1:13" x14ac:dyDescent="0.2">
      <c r="A971" s="1" t="s">
        <v>46</v>
      </c>
      <c r="B971">
        <v>3</v>
      </c>
      <c r="C971" s="1" t="s">
        <v>1759</v>
      </c>
      <c r="D971" s="2">
        <v>45759</v>
      </c>
      <c r="E971" s="1" t="s">
        <v>686</v>
      </c>
      <c r="F971" s="1" t="s">
        <v>49</v>
      </c>
      <c r="G971" s="1" t="s">
        <v>1011</v>
      </c>
      <c r="H971" t="s">
        <v>290</v>
      </c>
      <c r="I971">
        <v>0</v>
      </c>
      <c r="J971">
        <v>50</v>
      </c>
      <c r="K971">
        <v>2</v>
      </c>
      <c r="L971">
        <v>50</v>
      </c>
    </row>
    <row r="972" spans="1:13" x14ac:dyDescent="0.2">
      <c r="A972" s="1" t="s">
        <v>46</v>
      </c>
      <c r="B972">
        <v>6</v>
      </c>
      <c r="C972" s="1" t="s">
        <v>339</v>
      </c>
      <c r="D972" s="2">
        <v>45759</v>
      </c>
      <c r="E972" s="1" t="s">
        <v>51</v>
      </c>
      <c r="F972" s="1" t="s">
        <v>51</v>
      </c>
      <c r="G972" s="1" t="s">
        <v>51</v>
      </c>
      <c r="H972" t="s">
        <v>51</v>
      </c>
      <c r="I972" t="s">
        <v>51</v>
      </c>
      <c r="J972" t="s">
        <v>51</v>
      </c>
      <c r="K972">
        <v>3</v>
      </c>
      <c r="L972">
        <v>75</v>
      </c>
    </row>
    <row r="973" spans="1:13" x14ac:dyDescent="0.2">
      <c r="A973" s="1" t="s">
        <v>46</v>
      </c>
      <c r="B973">
        <v>6</v>
      </c>
      <c r="C973" s="1" t="s">
        <v>1760</v>
      </c>
      <c r="D973" s="2">
        <v>45759</v>
      </c>
      <c r="E973" s="1" t="s">
        <v>1149</v>
      </c>
      <c r="F973" s="1" t="s">
        <v>49</v>
      </c>
      <c r="G973" s="1" t="s">
        <v>1593</v>
      </c>
      <c r="H973">
        <v>5</v>
      </c>
      <c r="I973">
        <v>0</v>
      </c>
      <c r="J973">
        <v>250</v>
      </c>
      <c r="K973">
        <v>8</v>
      </c>
      <c r="L973">
        <v>200</v>
      </c>
    </row>
    <row r="974" spans="1:13" x14ac:dyDescent="0.2">
      <c r="A974" s="1" t="s">
        <v>46</v>
      </c>
      <c r="B974">
        <v>5</v>
      </c>
      <c r="C974" s="1" t="s">
        <v>1754</v>
      </c>
      <c r="D974" s="2">
        <v>45759</v>
      </c>
      <c r="E974" s="1" t="s">
        <v>1149</v>
      </c>
      <c r="F974" s="1" t="s">
        <v>49</v>
      </c>
      <c r="G974" s="1" t="s">
        <v>1534</v>
      </c>
      <c r="H974">
        <v>5</v>
      </c>
      <c r="I974">
        <v>0</v>
      </c>
      <c r="J974">
        <v>250</v>
      </c>
      <c r="K974">
        <v>7</v>
      </c>
      <c r="L974">
        <v>175</v>
      </c>
    </row>
    <row r="975" spans="1:13" x14ac:dyDescent="0.2">
      <c r="A975" s="1" t="s">
        <v>46</v>
      </c>
      <c r="B975">
        <v>3</v>
      </c>
      <c r="C975" s="1" t="s">
        <v>1399</v>
      </c>
      <c r="D975" s="2">
        <v>45759</v>
      </c>
      <c r="E975" s="1" t="s">
        <v>576</v>
      </c>
      <c r="F975" s="1" t="s">
        <v>49</v>
      </c>
      <c r="G975" s="1" t="s">
        <v>1400</v>
      </c>
      <c r="H975">
        <v>5</v>
      </c>
      <c r="I975">
        <v>0</v>
      </c>
      <c r="J975" t="s">
        <v>51</v>
      </c>
      <c r="K975">
        <v>3</v>
      </c>
      <c r="L975">
        <v>75</v>
      </c>
    </row>
    <row r="976" spans="1:13" x14ac:dyDescent="0.2">
      <c r="A976" s="1" t="s">
        <v>46</v>
      </c>
      <c r="B976">
        <v>2</v>
      </c>
      <c r="C976" s="1" t="s">
        <v>1498</v>
      </c>
      <c r="D976" s="2">
        <v>45761</v>
      </c>
      <c r="E976" s="1" t="s">
        <v>576</v>
      </c>
      <c r="F976" s="1" t="s">
        <v>49</v>
      </c>
      <c r="G976" s="1" t="s">
        <v>901</v>
      </c>
      <c r="H976">
        <v>5</v>
      </c>
      <c r="I976">
        <v>0</v>
      </c>
      <c r="J976" t="s">
        <v>51</v>
      </c>
      <c r="K976">
        <v>9</v>
      </c>
      <c r="L976">
        <v>225</v>
      </c>
      <c r="M976">
        <v>10</v>
      </c>
    </row>
    <row r="977" spans="1:13" x14ac:dyDescent="0.2">
      <c r="A977" s="1" t="s">
        <v>46</v>
      </c>
      <c r="B977">
        <v>2</v>
      </c>
      <c r="C977" s="1" t="s">
        <v>1419</v>
      </c>
      <c r="D977" s="2">
        <v>45761</v>
      </c>
      <c r="E977" s="1" t="s">
        <v>576</v>
      </c>
      <c r="F977" s="1" t="s">
        <v>49</v>
      </c>
      <c r="G977" s="1" t="s">
        <v>864</v>
      </c>
      <c r="H977">
        <v>5</v>
      </c>
      <c r="I977">
        <v>0</v>
      </c>
      <c r="J977" t="s">
        <v>51</v>
      </c>
      <c r="K977">
        <v>2</v>
      </c>
      <c r="L977">
        <v>50</v>
      </c>
    </row>
    <row r="978" spans="1:13" x14ac:dyDescent="0.2">
      <c r="A978" s="1" t="s">
        <v>46</v>
      </c>
      <c r="B978">
        <v>2</v>
      </c>
      <c r="C978" s="1" t="s">
        <v>1761</v>
      </c>
      <c r="D978" s="2">
        <v>45761</v>
      </c>
      <c r="E978" s="1" t="s">
        <v>1566</v>
      </c>
      <c r="F978" s="1" t="s">
        <v>49</v>
      </c>
      <c r="G978" s="1" t="s">
        <v>1620</v>
      </c>
      <c r="H978">
        <v>4.5</v>
      </c>
      <c r="I978">
        <v>0</v>
      </c>
      <c r="J978">
        <v>150</v>
      </c>
      <c r="K978">
        <v>6</v>
      </c>
      <c r="L978">
        <v>150</v>
      </c>
    </row>
    <row r="979" spans="1:13" x14ac:dyDescent="0.2">
      <c r="A979" s="1" t="s">
        <v>46</v>
      </c>
      <c r="B979">
        <v>7</v>
      </c>
      <c r="C979" s="1" t="s">
        <v>1762</v>
      </c>
      <c r="D979" s="2">
        <v>45761</v>
      </c>
      <c r="E979" s="1" t="s">
        <v>1149</v>
      </c>
      <c r="F979" s="1" t="s">
        <v>49</v>
      </c>
      <c r="G979" s="1" t="s">
        <v>1577</v>
      </c>
      <c r="H979">
        <v>5</v>
      </c>
      <c r="I979">
        <v>0</v>
      </c>
      <c r="J979">
        <v>150</v>
      </c>
      <c r="K979">
        <v>6</v>
      </c>
      <c r="L979">
        <v>150</v>
      </c>
    </row>
    <row r="980" spans="1:13" x14ac:dyDescent="0.2">
      <c r="A980" s="1" t="s">
        <v>46</v>
      </c>
      <c r="B980">
        <v>7</v>
      </c>
      <c r="C980" s="1" t="s">
        <v>1464</v>
      </c>
      <c r="D980" s="2">
        <v>45761</v>
      </c>
      <c r="E980" s="1" t="s">
        <v>576</v>
      </c>
      <c r="F980" s="1" t="s">
        <v>49</v>
      </c>
      <c r="G980" s="1" t="s">
        <v>1465</v>
      </c>
      <c r="H980">
        <v>5</v>
      </c>
      <c r="I980">
        <v>0</v>
      </c>
      <c r="J980" t="s">
        <v>51</v>
      </c>
      <c r="K980">
        <v>8</v>
      </c>
      <c r="L980">
        <v>200</v>
      </c>
    </row>
    <row r="981" spans="1:13" x14ac:dyDescent="0.2">
      <c r="A981" s="1" t="s">
        <v>46</v>
      </c>
      <c r="B981">
        <v>5</v>
      </c>
      <c r="C981" s="1" t="s">
        <v>1763</v>
      </c>
      <c r="D981" s="2">
        <v>45761</v>
      </c>
      <c r="E981" s="1" t="s">
        <v>1045</v>
      </c>
      <c r="F981" s="1" t="s">
        <v>49</v>
      </c>
      <c r="G981" s="1" t="s">
        <v>1764</v>
      </c>
      <c r="H981">
        <v>5</v>
      </c>
      <c r="I981">
        <v>0</v>
      </c>
      <c r="J981">
        <v>75</v>
      </c>
      <c r="K981">
        <v>3</v>
      </c>
      <c r="L981">
        <v>75</v>
      </c>
    </row>
    <row r="982" spans="1:13" x14ac:dyDescent="0.2">
      <c r="A982" s="1" t="s">
        <v>46</v>
      </c>
      <c r="B982">
        <v>5</v>
      </c>
      <c r="C982" s="1" t="s">
        <v>1402</v>
      </c>
      <c r="D982" s="2">
        <v>45761</v>
      </c>
      <c r="E982" s="1" t="s">
        <v>576</v>
      </c>
      <c r="F982" s="1" t="s">
        <v>49</v>
      </c>
      <c r="G982" s="1" t="s">
        <v>1403</v>
      </c>
      <c r="H982">
        <v>5</v>
      </c>
      <c r="I982">
        <v>0</v>
      </c>
      <c r="J982" t="s">
        <v>51</v>
      </c>
      <c r="K982">
        <v>6</v>
      </c>
      <c r="L982">
        <v>150</v>
      </c>
    </row>
    <row r="983" spans="1:13" x14ac:dyDescent="0.2">
      <c r="A983" s="1" t="s">
        <v>46</v>
      </c>
      <c r="B983">
        <v>5</v>
      </c>
      <c r="C983" s="1" t="s">
        <v>1760</v>
      </c>
      <c r="D983" s="2">
        <v>45761</v>
      </c>
      <c r="E983" s="1" t="s">
        <v>1149</v>
      </c>
      <c r="F983" s="1" t="s">
        <v>49</v>
      </c>
      <c r="G983" s="1" t="s">
        <v>1593</v>
      </c>
      <c r="H983">
        <v>5</v>
      </c>
      <c r="I983">
        <v>0</v>
      </c>
      <c r="J983">
        <v>250</v>
      </c>
      <c r="K983">
        <v>5</v>
      </c>
      <c r="L983">
        <v>125</v>
      </c>
    </row>
    <row r="984" spans="1:13" x14ac:dyDescent="0.2">
      <c r="A984" s="1" t="s">
        <v>46</v>
      </c>
      <c r="B984">
        <v>2</v>
      </c>
      <c r="C984" s="1" t="s">
        <v>1493</v>
      </c>
      <c r="D984" s="2">
        <v>45762</v>
      </c>
      <c r="E984" s="1" t="s">
        <v>576</v>
      </c>
      <c r="F984" s="1" t="s">
        <v>49</v>
      </c>
      <c r="G984" s="1" t="s">
        <v>1494</v>
      </c>
      <c r="H984">
        <v>5</v>
      </c>
      <c r="I984">
        <v>0</v>
      </c>
      <c r="J984" t="s">
        <v>51</v>
      </c>
      <c r="K984">
        <v>1</v>
      </c>
      <c r="L984">
        <v>25</v>
      </c>
      <c r="M984">
        <v>15</v>
      </c>
    </row>
    <row r="985" spans="1:13" x14ac:dyDescent="0.2">
      <c r="A985" s="1" t="s">
        <v>46</v>
      </c>
      <c r="B985">
        <v>2</v>
      </c>
      <c r="C985" s="1" t="s">
        <v>1498</v>
      </c>
      <c r="D985" s="2">
        <v>45762</v>
      </c>
      <c r="E985" s="1" t="s">
        <v>576</v>
      </c>
      <c r="F985" s="1" t="s">
        <v>49</v>
      </c>
      <c r="G985" s="1" t="s">
        <v>901</v>
      </c>
      <c r="H985">
        <v>5</v>
      </c>
      <c r="I985">
        <v>0</v>
      </c>
      <c r="J985" t="s">
        <v>51</v>
      </c>
      <c r="K985">
        <v>15</v>
      </c>
      <c r="L985">
        <v>375</v>
      </c>
    </row>
    <row r="986" spans="1:13" x14ac:dyDescent="0.2">
      <c r="A986" s="1" t="s">
        <v>46</v>
      </c>
      <c r="B986">
        <v>2</v>
      </c>
      <c r="C986" s="1" t="s">
        <v>1765</v>
      </c>
      <c r="D986" s="2">
        <v>45762</v>
      </c>
      <c r="E986" s="1" t="s">
        <v>1617</v>
      </c>
      <c r="F986" s="1" t="s">
        <v>49</v>
      </c>
      <c r="G986" s="1" t="s">
        <v>1392</v>
      </c>
      <c r="H986">
        <v>5</v>
      </c>
      <c r="I986">
        <v>0</v>
      </c>
      <c r="J986">
        <v>200</v>
      </c>
      <c r="K986">
        <v>8</v>
      </c>
      <c r="L986">
        <v>200</v>
      </c>
    </row>
    <row r="987" spans="1:13" x14ac:dyDescent="0.2">
      <c r="A987" s="1" t="s">
        <v>46</v>
      </c>
      <c r="B987">
        <v>2</v>
      </c>
      <c r="C987" s="1" t="s">
        <v>1766</v>
      </c>
      <c r="D987" s="2">
        <v>45762</v>
      </c>
      <c r="E987" s="1" t="s">
        <v>1149</v>
      </c>
      <c r="F987" s="1" t="s">
        <v>49</v>
      </c>
      <c r="G987" s="1" t="s">
        <v>1292</v>
      </c>
      <c r="H987">
        <v>5</v>
      </c>
      <c r="I987">
        <v>0</v>
      </c>
      <c r="J987">
        <v>150</v>
      </c>
      <c r="K987">
        <v>4</v>
      </c>
      <c r="L987">
        <v>100</v>
      </c>
    </row>
    <row r="988" spans="1:13" x14ac:dyDescent="0.2">
      <c r="A988" s="1" t="s">
        <v>46</v>
      </c>
      <c r="B988">
        <v>2</v>
      </c>
      <c r="C988" s="1" t="s">
        <v>360</v>
      </c>
      <c r="D988" s="2">
        <v>45762</v>
      </c>
      <c r="E988" s="1" t="s">
        <v>1566</v>
      </c>
      <c r="F988" s="1" t="s">
        <v>49</v>
      </c>
      <c r="G988" s="1" t="s">
        <v>1510</v>
      </c>
      <c r="H988">
        <v>4.5</v>
      </c>
      <c r="I988">
        <v>0</v>
      </c>
      <c r="J988">
        <v>150</v>
      </c>
      <c r="K988">
        <v>2</v>
      </c>
      <c r="L988">
        <v>50</v>
      </c>
    </row>
    <row r="989" spans="1:13" x14ac:dyDescent="0.2">
      <c r="A989" s="1" t="s">
        <v>46</v>
      </c>
      <c r="B989">
        <v>5</v>
      </c>
      <c r="C989" s="1" t="s">
        <v>1767</v>
      </c>
      <c r="D989" s="2">
        <v>45762</v>
      </c>
      <c r="E989" s="1" t="s">
        <v>1768</v>
      </c>
      <c r="F989" s="1" t="s">
        <v>49</v>
      </c>
      <c r="G989" s="1" t="s">
        <v>1131</v>
      </c>
      <c r="H989">
        <v>5</v>
      </c>
      <c r="I989">
        <v>0</v>
      </c>
      <c r="J989">
        <v>50</v>
      </c>
      <c r="K989">
        <v>2</v>
      </c>
      <c r="L989">
        <v>50</v>
      </c>
    </row>
    <row r="990" spans="1:13" x14ac:dyDescent="0.2">
      <c r="A990" s="1" t="s">
        <v>46</v>
      </c>
      <c r="B990">
        <v>5</v>
      </c>
      <c r="C990" s="1" t="s">
        <v>1769</v>
      </c>
      <c r="D990" s="2">
        <v>45762</v>
      </c>
      <c r="E990" s="1" t="s">
        <v>1045</v>
      </c>
      <c r="F990" s="1" t="s">
        <v>49</v>
      </c>
      <c r="G990" s="1" t="s">
        <v>1544</v>
      </c>
      <c r="H990">
        <v>5</v>
      </c>
      <c r="I990">
        <v>0</v>
      </c>
      <c r="J990">
        <v>100</v>
      </c>
      <c r="K990">
        <v>4</v>
      </c>
      <c r="L990">
        <v>100</v>
      </c>
    </row>
    <row r="991" spans="1:13" x14ac:dyDescent="0.2">
      <c r="A991" s="1" t="s">
        <v>46</v>
      </c>
      <c r="B991">
        <v>5</v>
      </c>
      <c r="C991" s="1" t="s">
        <v>1513</v>
      </c>
      <c r="D991" s="2">
        <v>45762</v>
      </c>
      <c r="E991" s="1" t="s">
        <v>576</v>
      </c>
      <c r="F991" s="1" t="s">
        <v>49</v>
      </c>
      <c r="G991" s="1" t="s">
        <v>1191</v>
      </c>
      <c r="H991">
        <v>5</v>
      </c>
      <c r="I991">
        <v>0</v>
      </c>
      <c r="J991" t="s">
        <v>51</v>
      </c>
      <c r="K991">
        <v>3</v>
      </c>
      <c r="L991">
        <v>75</v>
      </c>
    </row>
    <row r="992" spans="1:13" x14ac:dyDescent="0.2">
      <c r="A992" s="1" t="s">
        <v>46</v>
      </c>
      <c r="B992">
        <v>6</v>
      </c>
      <c r="C992" s="1" t="s">
        <v>1760</v>
      </c>
      <c r="D992" s="2">
        <v>45762</v>
      </c>
      <c r="E992" s="1" t="s">
        <v>1149</v>
      </c>
      <c r="F992" s="1" t="s">
        <v>49</v>
      </c>
      <c r="G992" s="1" t="s">
        <v>1593</v>
      </c>
      <c r="H992">
        <v>5</v>
      </c>
      <c r="I992">
        <v>0</v>
      </c>
      <c r="J992">
        <v>250</v>
      </c>
      <c r="K992">
        <v>5</v>
      </c>
      <c r="L992">
        <v>125</v>
      </c>
    </row>
    <row r="993" spans="1:13" x14ac:dyDescent="0.2">
      <c r="A993" s="1" t="s">
        <v>46</v>
      </c>
      <c r="B993">
        <v>2</v>
      </c>
      <c r="C993" s="1" t="s">
        <v>1770</v>
      </c>
      <c r="D993" s="2">
        <v>45763</v>
      </c>
      <c r="E993" s="1" t="s">
        <v>784</v>
      </c>
      <c r="F993" s="1" t="s">
        <v>49</v>
      </c>
      <c r="G993" s="1" t="s">
        <v>946</v>
      </c>
      <c r="H993" t="s">
        <v>290</v>
      </c>
      <c r="I993">
        <v>0</v>
      </c>
      <c r="J993">
        <v>150</v>
      </c>
      <c r="K993">
        <v>6</v>
      </c>
      <c r="L993">
        <v>150</v>
      </c>
      <c r="M993">
        <v>10</v>
      </c>
    </row>
    <row r="994" spans="1:13" x14ac:dyDescent="0.2">
      <c r="A994" s="1" t="s">
        <v>46</v>
      </c>
      <c r="B994">
        <v>2</v>
      </c>
      <c r="C994" s="1" t="s">
        <v>1498</v>
      </c>
      <c r="D994" s="2">
        <v>45763</v>
      </c>
      <c r="E994" s="1" t="s">
        <v>576</v>
      </c>
      <c r="F994" s="1" t="s">
        <v>49</v>
      </c>
      <c r="G994" s="1" t="s">
        <v>901</v>
      </c>
      <c r="H994">
        <v>5</v>
      </c>
      <c r="I994">
        <v>0</v>
      </c>
      <c r="J994" t="s">
        <v>51</v>
      </c>
      <c r="K994">
        <v>3</v>
      </c>
      <c r="L994">
        <v>75</v>
      </c>
    </row>
    <row r="995" spans="1:13" x14ac:dyDescent="0.2">
      <c r="A995" s="1" t="s">
        <v>46</v>
      </c>
      <c r="B995">
        <v>7</v>
      </c>
      <c r="C995" s="1" t="s">
        <v>360</v>
      </c>
      <c r="D995" s="2">
        <v>45763</v>
      </c>
      <c r="E995" s="1" t="s">
        <v>1566</v>
      </c>
      <c r="F995" s="1" t="s">
        <v>49</v>
      </c>
      <c r="G995" s="1" t="s">
        <v>1510</v>
      </c>
      <c r="H995">
        <v>4.5</v>
      </c>
      <c r="I995">
        <v>0</v>
      </c>
      <c r="J995">
        <v>150</v>
      </c>
      <c r="K995">
        <v>4</v>
      </c>
      <c r="L995">
        <v>100</v>
      </c>
    </row>
    <row r="996" spans="1:13" x14ac:dyDescent="0.2">
      <c r="A996" s="1" t="s">
        <v>46</v>
      </c>
      <c r="B996">
        <v>7</v>
      </c>
      <c r="C996" s="1" t="s">
        <v>1771</v>
      </c>
      <c r="D996" s="2">
        <v>45763</v>
      </c>
      <c r="E996" s="1" t="s">
        <v>784</v>
      </c>
      <c r="F996" s="1" t="s">
        <v>49</v>
      </c>
      <c r="G996" s="1" t="s">
        <v>996</v>
      </c>
      <c r="H996" t="s">
        <v>290</v>
      </c>
      <c r="I996">
        <v>0</v>
      </c>
      <c r="J996">
        <v>150</v>
      </c>
      <c r="K996">
        <v>7</v>
      </c>
      <c r="L996">
        <v>175</v>
      </c>
    </row>
    <row r="997" spans="1:13" x14ac:dyDescent="0.2">
      <c r="A997" s="1" t="s">
        <v>46</v>
      </c>
      <c r="B997">
        <v>5</v>
      </c>
      <c r="C997" s="1" t="s">
        <v>1423</v>
      </c>
      <c r="D997" s="2">
        <v>45763</v>
      </c>
      <c r="E997" s="1" t="s">
        <v>576</v>
      </c>
      <c r="F997" s="1" t="s">
        <v>49</v>
      </c>
      <c r="G997" s="1" t="s">
        <v>1131</v>
      </c>
      <c r="H997">
        <v>5</v>
      </c>
      <c r="I997">
        <v>0</v>
      </c>
      <c r="J997" t="s">
        <v>51</v>
      </c>
      <c r="K997">
        <v>5</v>
      </c>
      <c r="L997">
        <v>125</v>
      </c>
    </row>
    <row r="998" spans="1:13" x14ac:dyDescent="0.2">
      <c r="A998" s="1" t="s">
        <v>46</v>
      </c>
      <c r="B998">
        <v>6</v>
      </c>
      <c r="C998" s="1" t="s">
        <v>1760</v>
      </c>
      <c r="D998" s="2">
        <v>45763</v>
      </c>
      <c r="E998" s="1" t="s">
        <v>1149</v>
      </c>
      <c r="F998" s="1" t="s">
        <v>49</v>
      </c>
      <c r="G998" s="1" t="s">
        <v>1593</v>
      </c>
      <c r="H998">
        <v>5</v>
      </c>
      <c r="I998">
        <v>0</v>
      </c>
      <c r="J998">
        <v>250</v>
      </c>
      <c r="K998">
        <v>1</v>
      </c>
      <c r="L998">
        <v>25</v>
      </c>
    </row>
    <row r="999" spans="1:13" x14ac:dyDescent="0.2">
      <c r="A999" s="1" t="s">
        <v>46</v>
      </c>
      <c r="B999">
        <v>6</v>
      </c>
      <c r="C999" s="1" t="s">
        <v>1772</v>
      </c>
      <c r="D999" s="2">
        <v>45763</v>
      </c>
      <c r="E999" s="1" t="s">
        <v>1149</v>
      </c>
      <c r="F999" s="1" t="s">
        <v>49</v>
      </c>
      <c r="G999" s="1" t="s">
        <v>1773</v>
      </c>
      <c r="H999">
        <v>5</v>
      </c>
      <c r="I999">
        <v>0</v>
      </c>
      <c r="J999">
        <v>250</v>
      </c>
      <c r="K999">
        <v>5</v>
      </c>
      <c r="L999">
        <v>125</v>
      </c>
    </row>
    <row r="1000" spans="1:13" x14ac:dyDescent="0.2">
      <c r="A1000" s="1" t="s">
        <v>46</v>
      </c>
      <c r="B1000">
        <v>6</v>
      </c>
      <c r="C1000" s="1" t="s">
        <v>1774</v>
      </c>
      <c r="D1000" s="2">
        <v>45763</v>
      </c>
      <c r="E1000" s="1" t="s">
        <v>784</v>
      </c>
      <c r="F1000" s="1" t="s">
        <v>49</v>
      </c>
      <c r="G1000" s="1" t="s">
        <v>1043</v>
      </c>
      <c r="H1000" t="s">
        <v>290</v>
      </c>
      <c r="I1000">
        <v>0</v>
      </c>
      <c r="J1000">
        <v>250</v>
      </c>
      <c r="K1000">
        <v>4</v>
      </c>
      <c r="L1000">
        <v>100</v>
      </c>
    </row>
    <row r="1001" spans="1:13" x14ac:dyDescent="0.2">
      <c r="A1001" s="1" t="s">
        <v>46</v>
      </c>
      <c r="B1001">
        <v>6</v>
      </c>
      <c r="C1001" s="1" t="s">
        <v>1775</v>
      </c>
      <c r="D1001" s="2">
        <v>45763</v>
      </c>
      <c r="E1001" s="1" t="s">
        <v>784</v>
      </c>
      <c r="F1001" s="1" t="s">
        <v>49</v>
      </c>
      <c r="G1001" s="1" t="s">
        <v>1292</v>
      </c>
      <c r="H1001" t="s">
        <v>290</v>
      </c>
      <c r="I1001">
        <v>0</v>
      </c>
      <c r="J1001">
        <v>100</v>
      </c>
      <c r="K1001">
        <v>1</v>
      </c>
      <c r="L1001">
        <v>25</v>
      </c>
    </row>
    <row r="1002" spans="1:13" x14ac:dyDescent="0.2">
      <c r="A1002" s="1" t="s">
        <v>46</v>
      </c>
      <c r="B1002">
        <v>2</v>
      </c>
      <c r="C1002" s="1" t="s">
        <v>368</v>
      </c>
      <c r="D1002" s="2">
        <v>45764</v>
      </c>
      <c r="E1002" s="1" t="s">
        <v>784</v>
      </c>
      <c r="F1002" s="1" t="s">
        <v>49</v>
      </c>
      <c r="G1002" s="1" t="s">
        <v>936</v>
      </c>
      <c r="H1002" t="s">
        <v>290</v>
      </c>
      <c r="I1002">
        <v>0</v>
      </c>
      <c r="J1002">
        <v>400</v>
      </c>
      <c r="K1002">
        <v>11</v>
      </c>
      <c r="L1002">
        <v>275</v>
      </c>
      <c r="M1002">
        <v>15</v>
      </c>
    </row>
    <row r="1003" spans="1:13" x14ac:dyDescent="0.2">
      <c r="A1003" s="1" t="s">
        <v>46</v>
      </c>
      <c r="B1003">
        <v>2</v>
      </c>
      <c r="C1003" s="1" t="s">
        <v>1776</v>
      </c>
      <c r="D1003" s="2">
        <v>45764</v>
      </c>
      <c r="E1003" s="1" t="s">
        <v>784</v>
      </c>
      <c r="F1003" s="1" t="s">
        <v>49</v>
      </c>
      <c r="G1003" s="1" t="s">
        <v>915</v>
      </c>
      <c r="H1003" t="s">
        <v>290</v>
      </c>
      <c r="I1003">
        <v>0</v>
      </c>
      <c r="J1003">
        <v>100</v>
      </c>
      <c r="K1003">
        <v>4</v>
      </c>
      <c r="L1003">
        <v>100</v>
      </c>
    </row>
    <row r="1004" spans="1:13" x14ac:dyDescent="0.2">
      <c r="A1004" s="1" t="s">
        <v>46</v>
      </c>
      <c r="B1004">
        <v>2</v>
      </c>
      <c r="C1004" s="1" t="s">
        <v>1777</v>
      </c>
      <c r="D1004" s="2">
        <v>45764</v>
      </c>
      <c r="E1004" s="1" t="s">
        <v>784</v>
      </c>
      <c r="F1004" s="1" t="s">
        <v>49</v>
      </c>
      <c r="G1004" s="1" t="s">
        <v>883</v>
      </c>
      <c r="H1004" t="s">
        <v>290</v>
      </c>
      <c r="I1004">
        <v>0</v>
      </c>
      <c r="J1004">
        <v>100</v>
      </c>
      <c r="K1004">
        <v>4</v>
      </c>
      <c r="L1004">
        <v>100</v>
      </c>
    </row>
    <row r="1005" spans="1:13" x14ac:dyDescent="0.2">
      <c r="A1005" s="1" t="s">
        <v>46</v>
      </c>
      <c r="B1005">
        <v>3</v>
      </c>
      <c r="C1005" s="1" t="s">
        <v>1775</v>
      </c>
      <c r="D1005" s="2">
        <v>45764</v>
      </c>
      <c r="E1005" s="1" t="s">
        <v>784</v>
      </c>
      <c r="F1005" s="1" t="s">
        <v>49</v>
      </c>
      <c r="G1005" s="1" t="s">
        <v>1292</v>
      </c>
      <c r="H1005" t="s">
        <v>290</v>
      </c>
      <c r="I1005">
        <v>0</v>
      </c>
      <c r="J1005">
        <v>100</v>
      </c>
      <c r="K1005">
        <v>4</v>
      </c>
      <c r="L1005">
        <v>100</v>
      </c>
    </row>
    <row r="1006" spans="1:13" x14ac:dyDescent="0.2">
      <c r="A1006" s="1" t="s">
        <v>46</v>
      </c>
      <c r="B1006">
        <v>3</v>
      </c>
      <c r="C1006" s="1" t="s">
        <v>1778</v>
      </c>
      <c r="D1006" s="2">
        <v>45764</v>
      </c>
      <c r="E1006" s="1" t="s">
        <v>784</v>
      </c>
      <c r="F1006" s="1" t="s">
        <v>49</v>
      </c>
      <c r="G1006" s="1" t="s">
        <v>867</v>
      </c>
      <c r="H1006" t="s">
        <v>290</v>
      </c>
      <c r="I1006">
        <v>0</v>
      </c>
      <c r="J1006">
        <v>150</v>
      </c>
      <c r="K1006">
        <v>7</v>
      </c>
      <c r="L1006">
        <v>175</v>
      </c>
    </row>
    <row r="1007" spans="1:13" x14ac:dyDescent="0.2">
      <c r="A1007" s="1" t="s">
        <v>46</v>
      </c>
      <c r="B1007">
        <v>5</v>
      </c>
      <c r="C1007" s="1" t="s">
        <v>356</v>
      </c>
      <c r="D1007" s="2">
        <v>45764</v>
      </c>
      <c r="E1007" s="1" t="s">
        <v>784</v>
      </c>
      <c r="F1007" s="1" t="s">
        <v>49</v>
      </c>
      <c r="G1007" s="1" t="s">
        <v>1490</v>
      </c>
      <c r="H1007">
        <v>4.5</v>
      </c>
      <c r="I1007">
        <v>0</v>
      </c>
      <c r="J1007">
        <v>325</v>
      </c>
      <c r="K1007">
        <v>14</v>
      </c>
      <c r="L1007">
        <v>350</v>
      </c>
    </row>
    <row r="1008" spans="1:13" x14ac:dyDescent="0.2">
      <c r="A1008" s="1" t="s">
        <v>46</v>
      </c>
      <c r="B1008">
        <v>5</v>
      </c>
      <c r="C1008" s="1" t="s">
        <v>1380</v>
      </c>
      <c r="D1008" s="2">
        <v>45764</v>
      </c>
      <c r="E1008" s="1" t="s">
        <v>576</v>
      </c>
      <c r="F1008" s="1" t="s">
        <v>49</v>
      </c>
      <c r="G1008" s="1" t="s">
        <v>908</v>
      </c>
      <c r="H1008">
        <v>5</v>
      </c>
      <c r="I1008">
        <v>0</v>
      </c>
      <c r="J1008" t="s">
        <v>51</v>
      </c>
      <c r="K1008">
        <v>1</v>
      </c>
      <c r="L1008">
        <v>25</v>
      </c>
    </row>
    <row r="1009" spans="1:13" x14ac:dyDescent="0.2">
      <c r="A1009" s="1" t="s">
        <v>46</v>
      </c>
      <c r="B1009">
        <v>6</v>
      </c>
      <c r="C1009" s="1" t="s">
        <v>1774</v>
      </c>
      <c r="D1009" s="2">
        <v>45764</v>
      </c>
      <c r="E1009" s="1" t="s">
        <v>784</v>
      </c>
      <c r="F1009" s="1" t="s">
        <v>49</v>
      </c>
      <c r="G1009" s="1" t="s">
        <v>1043</v>
      </c>
      <c r="H1009" t="s">
        <v>290</v>
      </c>
      <c r="I1009">
        <v>0</v>
      </c>
      <c r="J1009">
        <v>250</v>
      </c>
      <c r="K1009">
        <v>7</v>
      </c>
      <c r="L1009">
        <v>178.7</v>
      </c>
    </row>
    <row r="1010" spans="1:13" x14ac:dyDescent="0.2">
      <c r="A1010" s="1" t="s">
        <v>46</v>
      </c>
      <c r="B1010">
        <v>6</v>
      </c>
      <c r="C1010" s="1" t="s">
        <v>1779</v>
      </c>
      <c r="D1010" s="2">
        <v>45764</v>
      </c>
      <c r="E1010" s="1" t="s">
        <v>1190</v>
      </c>
      <c r="F1010" s="1" t="s">
        <v>49</v>
      </c>
      <c r="G1010" s="1" t="s">
        <v>1082</v>
      </c>
      <c r="H1010">
        <v>5</v>
      </c>
      <c r="I1010">
        <v>0</v>
      </c>
      <c r="J1010">
        <v>75</v>
      </c>
      <c r="K1010">
        <v>5</v>
      </c>
      <c r="L1010">
        <v>125</v>
      </c>
    </row>
    <row r="1011" spans="1:13" x14ac:dyDescent="0.2">
      <c r="A1011" s="1" t="s">
        <v>46</v>
      </c>
      <c r="B1011">
        <v>2</v>
      </c>
      <c r="C1011" s="1" t="s">
        <v>374</v>
      </c>
      <c r="D1011" s="2">
        <v>45765</v>
      </c>
      <c r="E1011" s="1" t="s">
        <v>784</v>
      </c>
      <c r="F1011" s="1" t="s">
        <v>49</v>
      </c>
      <c r="G1011" s="1" t="s">
        <v>924</v>
      </c>
      <c r="H1011" t="s">
        <v>290</v>
      </c>
      <c r="I1011">
        <v>0</v>
      </c>
      <c r="J1011">
        <v>100</v>
      </c>
      <c r="K1011">
        <v>3</v>
      </c>
      <c r="L1011">
        <v>75</v>
      </c>
      <c r="M1011">
        <v>18</v>
      </c>
    </row>
    <row r="1012" spans="1:13" x14ac:dyDescent="0.2">
      <c r="A1012" s="1" t="s">
        <v>46</v>
      </c>
      <c r="B1012">
        <v>2</v>
      </c>
      <c r="C1012" s="1" t="s">
        <v>374</v>
      </c>
      <c r="D1012" s="2">
        <v>45765</v>
      </c>
      <c r="E1012" s="1" t="s">
        <v>784</v>
      </c>
      <c r="F1012" s="1" t="s">
        <v>49</v>
      </c>
      <c r="G1012" s="1" t="s">
        <v>924</v>
      </c>
      <c r="H1012" t="s">
        <v>290</v>
      </c>
      <c r="I1012">
        <v>0</v>
      </c>
      <c r="J1012">
        <v>100</v>
      </c>
      <c r="K1012">
        <v>4</v>
      </c>
      <c r="L1012">
        <v>100</v>
      </c>
    </row>
    <row r="1013" spans="1:13" x14ac:dyDescent="0.2">
      <c r="A1013" s="1" t="s">
        <v>46</v>
      </c>
      <c r="B1013">
        <v>2</v>
      </c>
      <c r="C1013" s="1" t="s">
        <v>1780</v>
      </c>
      <c r="D1013" s="2">
        <v>45765</v>
      </c>
      <c r="E1013" s="1" t="s">
        <v>784</v>
      </c>
      <c r="F1013" s="1" t="s">
        <v>49</v>
      </c>
      <c r="G1013" s="1" t="s">
        <v>982</v>
      </c>
      <c r="H1013" t="s">
        <v>290</v>
      </c>
      <c r="I1013">
        <v>0</v>
      </c>
      <c r="J1013">
        <v>150</v>
      </c>
      <c r="K1013">
        <v>6</v>
      </c>
      <c r="L1013">
        <v>150</v>
      </c>
    </row>
    <row r="1014" spans="1:13" x14ac:dyDescent="0.2">
      <c r="A1014" s="1" t="s">
        <v>46</v>
      </c>
      <c r="B1014">
        <v>2</v>
      </c>
      <c r="C1014" s="1" t="s">
        <v>368</v>
      </c>
      <c r="D1014" s="2">
        <v>45765</v>
      </c>
      <c r="E1014" s="1" t="s">
        <v>784</v>
      </c>
      <c r="F1014" s="1" t="s">
        <v>49</v>
      </c>
      <c r="G1014" s="1" t="s">
        <v>936</v>
      </c>
      <c r="H1014" t="s">
        <v>290</v>
      </c>
      <c r="I1014">
        <v>0</v>
      </c>
      <c r="J1014">
        <v>400</v>
      </c>
      <c r="K1014">
        <v>5</v>
      </c>
      <c r="L1014">
        <v>125</v>
      </c>
    </row>
    <row r="1015" spans="1:13" x14ac:dyDescent="0.2">
      <c r="A1015" s="1" t="s">
        <v>46</v>
      </c>
      <c r="B1015">
        <v>7</v>
      </c>
      <c r="C1015" s="1" t="s">
        <v>1781</v>
      </c>
      <c r="D1015" s="2">
        <v>45765</v>
      </c>
      <c r="E1015" s="1" t="s">
        <v>784</v>
      </c>
      <c r="F1015" s="1" t="s">
        <v>49</v>
      </c>
      <c r="G1015" s="1" t="s">
        <v>1096</v>
      </c>
      <c r="H1015" t="s">
        <v>290</v>
      </c>
      <c r="I1015">
        <v>0</v>
      </c>
      <c r="J1015">
        <v>50</v>
      </c>
      <c r="K1015">
        <v>2</v>
      </c>
      <c r="L1015">
        <v>50</v>
      </c>
    </row>
    <row r="1016" spans="1:13" x14ac:dyDescent="0.2">
      <c r="A1016" s="1" t="s">
        <v>46</v>
      </c>
      <c r="B1016">
        <v>7</v>
      </c>
      <c r="C1016" s="1" t="s">
        <v>375</v>
      </c>
      <c r="D1016" s="2">
        <v>45765</v>
      </c>
      <c r="E1016" s="1" t="s">
        <v>784</v>
      </c>
      <c r="F1016" s="1" t="s">
        <v>49</v>
      </c>
      <c r="G1016" s="1" t="s">
        <v>1270</v>
      </c>
      <c r="H1016" t="s">
        <v>290</v>
      </c>
      <c r="I1016">
        <v>0</v>
      </c>
      <c r="J1016">
        <v>50</v>
      </c>
      <c r="K1016">
        <v>2</v>
      </c>
      <c r="L1016">
        <v>50</v>
      </c>
    </row>
    <row r="1017" spans="1:13" x14ac:dyDescent="0.2">
      <c r="A1017" s="1" t="s">
        <v>46</v>
      </c>
      <c r="B1017">
        <v>3</v>
      </c>
      <c r="C1017" s="1" t="s">
        <v>1750</v>
      </c>
      <c r="D1017" s="2">
        <v>45765</v>
      </c>
      <c r="E1017" s="1" t="s">
        <v>1149</v>
      </c>
      <c r="F1017" s="1" t="s">
        <v>49</v>
      </c>
      <c r="G1017" s="1" t="s">
        <v>1288</v>
      </c>
      <c r="H1017">
        <v>5</v>
      </c>
      <c r="I1017">
        <v>0</v>
      </c>
      <c r="J1017">
        <v>100</v>
      </c>
      <c r="K1017">
        <v>11</v>
      </c>
      <c r="L1017">
        <v>275</v>
      </c>
    </row>
    <row r="1018" spans="1:13" x14ac:dyDescent="0.2">
      <c r="A1018" s="1" t="s">
        <v>46</v>
      </c>
      <c r="B1018">
        <v>3</v>
      </c>
      <c r="C1018" s="1" t="s">
        <v>1125</v>
      </c>
      <c r="D1018" s="2">
        <v>45765</v>
      </c>
      <c r="E1018" s="1" t="s">
        <v>863</v>
      </c>
      <c r="F1018" s="1" t="s">
        <v>49</v>
      </c>
      <c r="G1018" s="1" t="s">
        <v>867</v>
      </c>
      <c r="H1018">
        <v>5</v>
      </c>
      <c r="I1018">
        <v>0</v>
      </c>
      <c r="J1018">
        <v>100</v>
      </c>
      <c r="K1018">
        <v>1</v>
      </c>
      <c r="L1018">
        <v>25</v>
      </c>
    </row>
    <row r="1019" spans="1:13" x14ac:dyDescent="0.2">
      <c r="A1019" s="1" t="s">
        <v>46</v>
      </c>
      <c r="B1019">
        <v>5</v>
      </c>
      <c r="C1019" s="1" t="s">
        <v>1782</v>
      </c>
      <c r="D1019" s="2">
        <v>45765</v>
      </c>
      <c r="E1019" s="1" t="s">
        <v>863</v>
      </c>
      <c r="F1019" s="1" t="s">
        <v>49</v>
      </c>
      <c r="G1019" s="1" t="s">
        <v>908</v>
      </c>
      <c r="H1019">
        <v>5</v>
      </c>
      <c r="I1019">
        <v>0</v>
      </c>
      <c r="J1019">
        <v>50</v>
      </c>
      <c r="K1019">
        <v>13</v>
      </c>
      <c r="L1019">
        <v>325</v>
      </c>
    </row>
    <row r="1020" spans="1:13" x14ac:dyDescent="0.2">
      <c r="A1020" s="1" t="s">
        <v>46</v>
      </c>
      <c r="B1020">
        <v>6</v>
      </c>
      <c r="C1020" s="1" t="s">
        <v>1783</v>
      </c>
      <c r="D1020" s="2">
        <v>45765</v>
      </c>
      <c r="E1020" s="1" t="s">
        <v>784</v>
      </c>
      <c r="F1020" s="1" t="s">
        <v>49</v>
      </c>
      <c r="G1020" s="1" t="s">
        <v>1191</v>
      </c>
      <c r="H1020" t="s">
        <v>290</v>
      </c>
      <c r="I1020">
        <v>0</v>
      </c>
      <c r="J1020">
        <v>50</v>
      </c>
      <c r="K1020">
        <v>2</v>
      </c>
      <c r="L1020">
        <v>50</v>
      </c>
    </row>
    <row r="1021" spans="1:13" x14ac:dyDescent="0.2">
      <c r="A1021" s="1" t="s">
        <v>46</v>
      </c>
      <c r="B1021">
        <v>6</v>
      </c>
      <c r="C1021" s="1" t="s">
        <v>1779</v>
      </c>
      <c r="D1021" s="2">
        <v>45765</v>
      </c>
      <c r="E1021" s="1" t="s">
        <v>1190</v>
      </c>
      <c r="F1021" s="1" t="s">
        <v>49</v>
      </c>
      <c r="G1021" s="1" t="s">
        <v>1082</v>
      </c>
      <c r="H1021">
        <v>5</v>
      </c>
      <c r="I1021">
        <v>0</v>
      </c>
      <c r="J1021">
        <v>75</v>
      </c>
      <c r="K1021">
        <v>3</v>
      </c>
      <c r="L1021">
        <v>75</v>
      </c>
    </row>
    <row r="1022" spans="1:13" x14ac:dyDescent="0.2">
      <c r="A1022" s="1" t="s">
        <v>46</v>
      </c>
      <c r="B1022">
        <v>6</v>
      </c>
      <c r="C1022" s="1" t="s">
        <v>1784</v>
      </c>
      <c r="D1022" s="2">
        <v>45765</v>
      </c>
      <c r="E1022" s="1" t="s">
        <v>784</v>
      </c>
      <c r="F1022" s="1" t="s">
        <v>49</v>
      </c>
      <c r="G1022" s="1" t="s">
        <v>998</v>
      </c>
      <c r="H1022">
        <v>5</v>
      </c>
      <c r="I1022">
        <v>0</v>
      </c>
      <c r="J1022">
        <v>250</v>
      </c>
      <c r="K1022">
        <v>6</v>
      </c>
      <c r="L1022">
        <v>150</v>
      </c>
    </row>
    <row r="1023" spans="1:13" x14ac:dyDescent="0.2">
      <c r="A1023" s="1" t="s">
        <v>46</v>
      </c>
      <c r="B1023">
        <v>7</v>
      </c>
      <c r="C1023" s="1" t="s">
        <v>369</v>
      </c>
      <c r="D1023" s="2">
        <v>45765</v>
      </c>
      <c r="E1023" s="1" t="s">
        <v>784</v>
      </c>
      <c r="F1023" s="1" t="s">
        <v>49</v>
      </c>
      <c r="G1023" s="1" t="s">
        <v>1494</v>
      </c>
      <c r="H1023" t="s">
        <v>290</v>
      </c>
      <c r="I1023">
        <v>0</v>
      </c>
      <c r="J1023">
        <v>150</v>
      </c>
      <c r="K1023">
        <v>5</v>
      </c>
      <c r="L1023">
        <v>125</v>
      </c>
    </row>
    <row r="1024" spans="1:13" x14ac:dyDescent="0.2">
      <c r="A1024" s="1" t="s">
        <v>46</v>
      </c>
      <c r="B1024">
        <v>2</v>
      </c>
      <c r="C1024" s="1" t="s">
        <v>374</v>
      </c>
      <c r="D1024" s="2">
        <v>45766</v>
      </c>
      <c r="E1024" s="1" t="s">
        <v>784</v>
      </c>
      <c r="F1024" s="1" t="s">
        <v>49</v>
      </c>
      <c r="G1024" s="1" t="s">
        <v>924</v>
      </c>
      <c r="H1024" t="s">
        <v>290</v>
      </c>
      <c r="I1024">
        <v>0</v>
      </c>
      <c r="J1024">
        <v>100</v>
      </c>
      <c r="K1024">
        <v>21</v>
      </c>
      <c r="L1024">
        <v>525</v>
      </c>
      <c r="M1024">
        <v>10</v>
      </c>
    </row>
    <row r="1025" spans="1:13" x14ac:dyDescent="0.2">
      <c r="A1025" s="1" t="s">
        <v>46</v>
      </c>
      <c r="B1025">
        <v>3</v>
      </c>
      <c r="C1025" s="1" t="s">
        <v>379</v>
      </c>
      <c r="D1025" s="2">
        <v>45766</v>
      </c>
      <c r="E1025" s="1" t="s">
        <v>784</v>
      </c>
      <c r="F1025" s="1" t="s">
        <v>49</v>
      </c>
      <c r="G1025" s="1" t="s">
        <v>1075</v>
      </c>
      <c r="H1025" t="s">
        <v>290</v>
      </c>
      <c r="I1025">
        <v>0</v>
      </c>
      <c r="J1025">
        <v>150</v>
      </c>
      <c r="K1025">
        <v>6</v>
      </c>
      <c r="L1025">
        <v>150</v>
      </c>
    </row>
    <row r="1026" spans="1:13" x14ac:dyDescent="0.2">
      <c r="A1026" s="1" t="s">
        <v>46</v>
      </c>
      <c r="B1026">
        <v>3</v>
      </c>
      <c r="C1026" s="1" t="s">
        <v>1785</v>
      </c>
      <c r="D1026" s="2">
        <v>45766</v>
      </c>
      <c r="E1026" s="1" t="s">
        <v>784</v>
      </c>
      <c r="F1026" s="1" t="s">
        <v>49</v>
      </c>
      <c r="G1026" s="1" t="s">
        <v>942</v>
      </c>
      <c r="H1026" t="s">
        <v>290</v>
      </c>
      <c r="I1026">
        <v>0</v>
      </c>
      <c r="J1026">
        <v>50</v>
      </c>
      <c r="K1026">
        <v>2</v>
      </c>
      <c r="L1026">
        <v>50</v>
      </c>
    </row>
    <row r="1027" spans="1:13" x14ac:dyDescent="0.2">
      <c r="A1027" s="1" t="s">
        <v>46</v>
      </c>
      <c r="B1027">
        <v>3</v>
      </c>
      <c r="C1027" s="1" t="s">
        <v>1750</v>
      </c>
      <c r="D1027" s="2">
        <v>45766</v>
      </c>
      <c r="E1027" s="1" t="s">
        <v>1149</v>
      </c>
      <c r="F1027" s="1" t="s">
        <v>49</v>
      </c>
      <c r="G1027" s="1" t="s">
        <v>1288</v>
      </c>
      <c r="H1027">
        <v>5</v>
      </c>
      <c r="I1027">
        <v>0</v>
      </c>
      <c r="J1027">
        <v>100</v>
      </c>
      <c r="K1027">
        <v>3</v>
      </c>
      <c r="L1027">
        <v>75</v>
      </c>
    </row>
    <row r="1028" spans="1:13" x14ac:dyDescent="0.2">
      <c r="A1028" s="1" t="s">
        <v>46</v>
      </c>
      <c r="B1028">
        <v>7</v>
      </c>
      <c r="C1028" s="1" t="s">
        <v>1786</v>
      </c>
      <c r="D1028" s="2">
        <v>45766</v>
      </c>
      <c r="E1028" s="1" t="s">
        <v>1175</v>
      </c>
      <c r="F1028" s="1" t="s">
        <v>49</v>
      </c>
      <c r="G1028" s="1" t="s">
        <v>1392</v>
      </c>
      <c r="H1028">
        <v>5</v>
      </c>
      <c r="I1028">
        <v>0</v>
      </c>
      <c r="J1028">
        <v>150</v>
      </c>
      <c r="K1028">
        <v>6</v>
      </c>
      <c r="L1028">
        <v>150</v>
      </c>
    </row>
    <row r="1029" spans="1:13" x14ac:dyDescent="0.2">
      <c r="A1029" s="1" t="s">
        <v>46</v>
      </c>
      <c r="B1029">
        <v>7</v>
      </c>
      <c r="C1029" s="1" t="s">
        <v>1787</v>
      </c>
      <c r="D1029" s="2">
        <v>45766</v>
      </c>
      <c r="E1029" s="1" t="s">
        <v>1175</v>
      </c>
      <c r="F1029" s="1" t="s">
        <v>49</v>
      </c>
      <c r="G1029" s="1" t="s">
        <v>1788</v>
      </c>
      <c r="H1029">
        <v>5</v>
      </c>
      <c r="I1029">
        <v>0</v>
      </c>
      <c r="J1029">
        <v>150</v>
      </c>
      <c r="K1029">
        <v>5</v>
      </c>
      <c r="L1029">
        <v>125</v>
      </c>
    </row>
    <row r="1030" spans="1:13" x14ac:dyDescent="0.2">
      <c r="A1030" s="1" t="s">
        <v>46</v>
      </c>
      <c r="B1030">
        <v>5</v>
      </c>
      <c r="C1030" s="1" t="s">
        <v>1789</v>
      </c>
      <c r="D1030" s="2">
        <v>45766</v>
      </c>
      <c r="E1030" s="1" t="s">
        <v>641</v>
      </c>
      <c r="F1030" s="1" t="s">
        <v>49</v>
      </c>
      <c r="G1030" s="1" t="s">
        <v>1384</v>
      </c>
      <c r="H1030">
        <v>5</v>
      </c>
      <c r="I1030">
        <v>0</v>
      </c>
      <c r="J1030">
        <v>300</v>
      </c>
      <c r="K1030">
        <v>2</v>
      </c>
      <c r="L1030">
        <v>50</v>
      </c>
    </row>
    <row r="1031" spans="1:13" x14ac:dyDescent="0.2">
      <c r="A1031" s="1" t="s">
        <v>46</v>
      </c>
      <c r="B1031">
        <v>5</v>
      </c>
      <c r="C1031" s="1" t="s">
        <v>362</v>
      </c>
      <c r="D1031" s="2">
        <v>45766</v>
      </c>
      <c r="E1031" s="1" t="s">
        <v>784</v>
      </c>
      <c r="F1031" s="1" t="s">
        <v>49</v>
      </c>
      <c r="G1031" s="1" t="s">
        <v>1491</v>
      </c>
      <c r="H1031">
        <v>4.5</v>
      </c>
      <c r="I1031">
        <v>0</v>
      </c>
      <c r="J1031">
        <v>225</v>
      </c>
      <c r="K1031">
        <v>7</v>
      </c>
      <c r="L1031">
        <v>175</v>
      </c>
    </row>
    <row r="1032" spans="1:13" x14ac:dyDescent="0.2">
      <c r="A1032" s="1" t="s">
        <v>46</v>
      </c>
      <c r="B1032">
        <v>6</v>
      </c>
      <c r="C1032" s="1" t="s">
        <v>1470</v>
      </c>
      <c r="D1032" s="2">
        <v>45766</v>
      </c>
      <c r="E1032" s="1" t="s">
        <v>576</v>
      </c>
      <c r="F1032" s="1" t="s">
        <v>49</v>
      </c>
      <c r="G1032" s="1" t="s">
        <v>998</v>
      </c>
      <c r="H1032">
        <v>5</v>
      </c>
      <c r="I1032">
        <v>0</v>
      </c>
      <c r="J1032" t="s">
        <v>51</v>
      </c>
      <c r="K1032">
        <v>1</v>
      </c>
      <c r="L1032">
        <v>25</v>
      </c>
    </row>
    <row r="1033" spans="1:13" x14ac:dyDescent="0.2">
      <c r="A1033" s="1" t="s">
        <v>46</v>
      </c>
      <c r="B1033">
        <v>6</v>
      </c>
      <c r="C1033" s="1" t="s">
        <v>1779</v>
      </c>
      <c r="D1033" s="2">
        <v>45766</v>
      </c>
      <c r="E1033" s="1" t="s">
        <v>1190</v>
      </c>
      <c r="F1033" s="1" t="s">
        <v>49</v>
      </c>
      <c r="G1033" s="1" t="s">
        <v>1082</v>
      </c>
      <c r="H1033">
        <v>5</v>
      </c>
      <c r="I1033">
        <v>0</v>
      </c>
      <c r="J1033">
        <v>75</v>
      </c>
      <c r="K1033">
        <v>2</v>
      </c>
      <c r="L1033">
        <v>50</v>
      </c>
    </row>
    <row r="1034" spans="1:13" x14ac:dyDescent="0.2">
      <c r="A1034" s="1" t="s">
        <v>46</v>
      </c>
      <c r="B1034">
        <v>6</v>
      </c>
      <c r="C1034" s="1" t="s">
        <v>1779</v>
      </c>
      <c r="D1034" s="2">
        <v>45766</v>
      </c>
      <c r="E1034" s="1" t="s">
        <v>1190</v>
      </c>
      <c r="F1034" s="1" t="s">
        <v>49</v>
      </c>
      <c r="G1034" s="1" t="s">
        <v>1082</v>
      </c>
      <c r="H1034">
        <v>5</v>
      </c>
      <c r="I1034">
        <v>0</v>
      </c>
      <c r="J1034">
        <v>75</v>
      </c>
      <c r="K1034">
        <v>13</v>
      </c>
      <c r="L1034">
        <v>325</v>
      </c>
    </row>
    <row r="1035" spans="1:13" x14ac:dyDescent="0.2">
      <c r="A1035" s="1" t="s">
        <v>46</v>
      </c>
      <c r="B1035">
        <v>2</v>
      </c>
      <c r="C1035" s="1" t="s">
        <v>1790</v>
      </c>
      <c r="D1035" s="2">
        <v>45767</v>
      </c>
      <c r="E1035" s="1" t="s">
        <v>576</v>
      </c>
      <c r="F1035" s="1" t="s">
        <v>49</v>
      </c>
      <c r="G1035" s="1" t="s">
        <v>1791</v>
      </c>
      <c r="H1035">
        <v>5</v>
      </c>
      <c r="I1035">
        <v>0</v>
      </c>
      <c r="J1035" t="s">
        <v>51</v>
      </c>
      <c r="K1035">
        <v>10</v>
      </c>
      <c r="L1035">
        <v>250</v>
      </c>
      <c r="M1035">
        <v>8</v>
      </c>
    </row>
    <row r="1036" spans="1:13" x14ac:dyDescent="0.2">
      <c r="A1036" s="1" t="s">
        <v>46</v>
      </c>
      <c r="B1036">
        <v>2</v>
      </c>
      <c r="C1036" s="1" t="s">
        <v>1445</v>
      </c>
      <c r="D1036" s="2">
        <v>45767</v>
      </c>
      <c r="E1036" s="1" t="s">
        <v>576</v>
      </c>
      <c r="F1036" s="1" t="s">
        <v>49</v>
      </c>
      <c r="G1036" s="1" t="s">
        <v>924</v>
      </c>
      <c r="H1036">
        <v>5</v>
      </c>
      <c r="I1036">
        <v>0</v>
      </c>
      <c r="J1036" t="s">
        <v>51</v>
      </c>
      <c r="K1036">
        <v>10</v>
      </c>
      <c r="L1036">
        <v>250</v>
      </c>
    </row>
    <row r="1037" spans="1:13" x14ac:dyDescent="0.2">
      <c r="A1037" s="1" t="s">
        <v>46</v>
      </c>
      <c r="B1037">
        <v>5</v>
      </c>
      <c r="C1037" s="1" t="s">
        <v>1755</v>
      </c>
      <c r="D1037" s="2">
        <v>45767</v>
      </c>
      <c r="E1037" s="1" t="s">
        <v>1149</v>
      </c>
      <c r="F1037" s="1" t="s">
        <v>49</v>
      </c>
      <c r="G1037" s="1" t="s">
        <v>1697</v>
      </c>
      <c r="H1037">
        <v>5</v>
      </c>
      <c r="I1037">
        <v>0</v>
      </c>
      <c r="J1037">
        <v>250</v>
      </c>
      <c r="K1037">
        <v>1</v>
      </c>
      <c r="L1037">
        <v>25</v>
      </c>
    </row>
    <row r="1038" spans="1:13" x14ac:dyDescent="0.2">
      <c r="A1038" s="1" t="s">
        <v>46</v>
      </c>
      <c r="B1038">
        <v>5</v>
      </c>
      <c r="C1038" s="1" t="s">
        <v>1789</v>
      </c>
      <c r="D1038" s="2">
        <v>45767</v>
      </c>
      <c r="E1038" s="1" t="s">
        <v>641</v>
      </c>
      <c r="F1038" s="1" t="s">
        <v>49</v>
      </c>
      <c r="G1038" s="1" t="s">
        <v>1384</v>
      </c>
      <c r="H1038">
        <v>5</v>
      </c>
      <c r="I1038">
        <v>0</v>
      </c>
      <c r="J1038">
        <v>300</v>
      </c>
      <c r="K1038">
        <v>4</v>
      </c>
      <c r="L1038">
        <v>100</v>
      </c>
    </row>
    <row r="1039" spans="1:13" x14ac:dyDescent="0.2">
      <c r="A1039" s="1" t="s">
        <v>46</v>
      </c>
      <c r="B1039">
        <v>5</v>
      </c>
      <c r="C1039" s="1" t="s">
        <v>1460</v>
      </c>
      <c r="D1039" s="2">
        <v>45767</v>
      </c>
      <c r="E1039" s="1" t="s">
        <v>576</v>
      </c>
      <c r="F1039" s="1" t="s">
        <v>49</v>
      </c>
      <c r="G1039" s="1" t="s">
        <v>1082</v>
      </c>
      <c r="H1039">
        <v>5</v>
      </c>
      <c r="I1039">
        <v>0</v>
      </c>
      <c r="J1039" t="s">
        <v>51</v>
      </c>
      <c r="K1039">
        <v>1</v>
      </c>
      <c r="L1039">
        <v>25</v>
      </c>
    </row>
    <row r="1040" spans="1:13" x14ac:dyDescent="0.2">
      <c r="A1040" s="1" t="s">
        <v>46</v>
      </c>
      <c r="B1040">
        <v>5</v>
      </c>
      <c r="C1040" s="1" t="s">
        <v>1419</v>
      </c>
      <c r="D1040" s="2">
        <v>45767</v>
      </c>
      <c r="E1040" s="1" t="s">
        <v>576</v>
      </c>
      <c r="F1040" s="1" t="s">
        <v>49</v>
      </c>
      <c r="G1040" s="1" t="s">
        <v>864</v>
      </c>
      <c r="H1040">
        <v>5</v>
      </c>
      <c r="I1040">
        <v>0</v>
      </c>
      <c r="J1040" t="s">
        <v>51</v>
      </c>
      <c r="K1040">
        <v>2</v>
      </c>
      <c r="L1040">
        <v>50</v>
      </c>
    </row>
    <row r="1041" spans="1:13" x14ac:dyDescent="0.2">
      <c r="A1041" s="1" t="s">
        <v>46</v>
      </c>
      <c r="B1041">
        <v>2</v>
      </c>
      <c r="C1041" s="1" t="s">
        <v>1422</v>
      </c>
      <c r="D1041" s="2">
        <v>45768</v>
      </c>
      <c r="E1041" s="1" t="s">
        <v>576</v>
      </c>
      <c r="F1041" s="1" t="s">
        <v>49</v>
      </c>
      <c r="G1041" s="1" t="s">
        <v>926</v>
      </c>
      <c r="H1041">
        <v>5</v>
      </c>
      <c r="I1041">
        <v>0</v>
      </c>
      <c r="J1041" t="s">
        <v>51</v>
      </c>
      <c r="K1041">
        <v>20</v>
      </c>
      <c r="L1041">
        <v>500</v>
      </c>
      <c r="M1041">
        <v>20</v>
      </c>
    </row>
    <row r="1042" spans="1:13" x14ac:dyDescent="0.2">
      <c r="A1042" s="1" t="s">
        <v>46</v>
      </c>
      <c r="B1042">
        <v>3</v>
      </c>
      <c r="C1042" s="1" t="s">
        <v>1792</v>
      </c>
      <c r="D1042" s="2">
        <v>45768</v>
      </c>
      <c r="E1042" s="1" t="s">
        <v>1175</v>
      </c>
      <c r="F1042" s="1" t="s">
        <v>49</v>
      </c>
      <c r="G1042" s="1" t="s">
        <v>1793</v>
      </c>
      <c r="H1042">
        <v>5</v>
      </c>
      <c r="I1042">
        <v>0</v>
      </c>
      <c r="J1042">
        <v>250</v>
      </c>
      <c r="K1042">
        <v>2</v>
      </c>
      <c r="L1042">
        <v>50</v>
      </c>
    </row>
    <row r="1043" spans="1:13" x14ac:dyDescent="0.2">
      <c r="A1043" s="1" t="s">
        <v>46</v>
      </c>
      <c r="B1043">
        <v>5</v>
      </c>
      <c r="C1043" s="1" t="s">
        <v>1120</v>
      </c>
      <c r="D1043" s="2">
        <v>45768</v>
      </c>
      <c r="E1043" s="1" t="s">
        <v>1074</v>
      </c>
      <c r="F1043" s="1" t="s">
        <v>49</v>
      </c>
      <c r="G1043" s="1" t="s">
        <v>864</v>
      </c>
      <c r="H1043">
        <v>5</v>
      </c>
      <c r="I1043">
        <v>0</v>
      </c>
      <c r="J1043">
        <v>250</v>
      </c>
      <c r="K1043">
        <v>7</v>
      </c>
      <c r="L1043">
        <v>175</v>
      </c>
    </row>
    <row r="1044" spans="1:13" x14ac:dyDescent="0.2">
      <c r="A1044" s="1" t="s">
        <v>46</v>
      </c>
      <c r="B1044">
        <v>5</v>
      </c>
      <c r="C1044" s="1" t="s">
        <v>1789</v>
      </c>
      <c r="D1044" s="2">
        <v>45768</v>
      </c>
      <c r="E1044" s="1" t="s">
        <v>641</v>
      </c>
      <c r="F1044" s="1" t="s">
        <v>49</v>
      </c>
      <c r="G1044" s="1" t="s">
        <v>1384</v>
      </c>
      <c r="H1044">
        <v>5</v>
      </c>
      <c r="I1044">
        <v>0</v>
      </c>
      <c r="J1044">
        <v>300</v>
      </c>
      <c r="K1044">
        <v>4</v>
      </c>
      <c r="L1044">
        <v>100</v>
      </c>
    </row>
    <row r="1045" spans="1:13" x14ac:dyDescent="0.2">
      <c r="A1045" s="1" t="s">
        <v>46</v>
      </c>
      <c r="B1045">
        <v>6</v>
      </c>
      <c r="C1045" s="1" t="s">
        <v>1755</v>
      </c>
      <c r="D1045" s="2">
        <v>45768</v>
      </c>
      <c r="E1045" s="1" t="s">
        <v>1149</v>
      </c>
      <c r="F1045" s="1" t="s">
        <v>49</v>
      </c>
      <c r="G1045" s="1" t="s">
        <v>1697</v>
      </c>
      <c r="H1045">
        <v>5</v>
      </c>
      <c r="I1045">
        <v>0</v>
      </c>
      <c r="J1045">
        <v>250</v>
      </c>
      <c r="K1045">
        <v>2</v>
      </c>
      <c r="L1045">
        <v>50</v>
      </c>
    </row>
    <row r="1046" spans="1:13" x14ac:dyDescent="0.2">
      <c r="A1046" s="1" t="s">
        <v>46</v>
      </c>
      <c r="B1046">
        <v>6</v>
      </c>
      <c r="C1046" s="1" t="s">
        <v>1594</v>
      </c>
      <c r="D1046" s="2">
        <v>45768</v>
      </c>
      <c r="E1046" s="1" t="s">
        <v>620</v>
      </c>
      <c r="F1046" s="1" t="s">
        <v>49</v>
      </c>
      <c r="G1046" s="1" t="s">
        <v>1595</v>
      </c>
      <c r="H1046">
        <v>5</v>
      </c>
      <c r="I1046">
        <v>0</v>
      </c>
      <c r="J1046">
        <v>200</v>
      </c>
      <c r="K1046">
        <v>2</v>
      </c>
      <c r="L1046">
        <v>50</v>
      </c>
    </row>
    <row r="1047" spans="1:13" x14ac:dyDescent="0.2">
      <c r="A1047" s="1" t="s">
        <v>46</v>
      </c>
      <c r="B1047">
        <v>6</v>
      </c>
      <c r="C1047" s="1" t="s">
        <v>1450</v>
      </c>
      <c r="D1047" s="2">
        <v>45768</v>
      </c>
      <c r="E1047" s="1" t="s">
        <v>576</v>
      </c>
      <c r="F1047" s="1" t="s">
        <v>49</v>
      </c>
      <c r="G1047" s="1" t="s">
        <v>1451</v>
      </c>
      <c r="H1047">
        <v>5</v>
      </c>
      <c r="I1047">
        <v>0</v>
      </c>
      <c r="J1047" t="s">
        <v>51</v>
      </c>
      <c r="K1047">
        <v>4</v>
      </c>
      <c r="L1047">
        <v>100</v>
      </c>
    </row>
    <row r="1048" spans="1:13" x14ac:dyDescent="0.2">
      <c r="A1048" s="1" t="s">
        <v>46</v>
      </c>
      <c r="B1048">
        <v>6</v>
      </c>
      <c r="C1048" s="1" t="s">
        <v>1794</v>
      </c>
      <c r="D1048" s="2">
        <v>45768</v>
      </c>
      <c r="E1048" s="1" t="s">
        <v>784</v>
      </c>
      <c r="F1048" s="1" t="s">
        <v>49</v>
      </c>
      <c r="G1048" s="1" t="s">
        <v>1490</v>
      </c>
      <c r="H1048" t="s">
        <v>290</v>
      </c>
      <c r="I1048">
        <v>0</v>
      </c>
      <c r="J1048">
        <v>250</v>
      </c>
      <c r="K1048">
        <v>3</v>
      </c>
      <c r="L1048">
        <v>75</v>
      </c>
    </row>
    <row r="1049" spans="1:13" x14ac:dyDescent="0.2">
      <c r="A1049" s="1" t="s">
        <v>46</v>
      </c>
      <c r="B1049">
        <v>7</v>
      </c>
      <c r="C1049" s="1" t="s">
        <v>1787</v>
      </c>
      <c r="D1049" s="2">
        <v>45768</v>
      </c>
      <c r="E1049" s="1" t="s">
        <v>1175</v>
      </c>
      <c r="F1049" s="1" t="s">
        <v>49</v>
      </c>
      <c r="G1049" s="1" t="s">
        <v>1788</v>
      </c>
      <c r="H1049">
        <v>5</v>
      </c>
      <c r="I1049">
        <v>0</v>
      </c>
      <c r="J1049">
        <v>150</v>
      </c>
      <c r="K1049">
        <v>1</v>
      </c>
      <c r="L1049">
        <v>25</v>
      </c>
    </row>
    <row r="1050" spans="1:13" x14ac:dyDescent="0.2">
      <c r="A1050" s="1" t="s">
        <v>46</v>
      </c>
      <c r="B1050">
        <v>7</v>
      </c>
      <c r="C1050" s="1" t="s">
        <v>1435</v>
      </c>
      <c r="D1050" s="2">
        <v>45768</v>
      </c>
      <c r="E1050" s="1" t="s">
        <v>576</v>
      </c>
      <c r="F1050" s="1" t="s">
        <v>49</v>
      </c>
      <c r="G1050" s="1" t="s">
        <v>867</v>
      </c>
      <c r="H1050">
        <v>5</v>
      </c>
      <c r="I1050">
        <v>0</v>
      </c>
      <c r="J1050" t="s">
        <v>51</v>
      </c>
      <c r="K1050">
        <v>2</v>
      </c>
      <c r="L1050">
        <v>50</v>
      </c>
    </row>
    <row r="1051" spans="1:13" x14ac:dyDescent="0.2">
      <c r="A1051" s="1" t="s">
        <v>46</v>
      </c>
      <c r="B1051">
        <v>7</v>
      </c>
      <c r="C1051" s="1" t="s">
        <v>380</v>
      </c>
      <c r="D1051" s="2">
        <v>45768</v>
      </c>
      <c r="E1051" s="1" t="s">
        <v>1164</v>
      </c>
      <c r="F1051" s="1" t="s">
        <v>49</v>
      </c>
      <c r="G1051" s="1" t="s">
        <v>881</v>
      </c>
      <c r="H1051">
        <v>8</v>
      </c>
      <c r="I1051">
        <v>0</v>
      </c>
      <c r="J1051">
        <v>100</v>
      </c>
      <c r="K1051">
        <v>5</v>
      </c>
      <c r="L1051">
        <v>116.8</v>
      </c>
    </row>
    <row r="1052" spans="1:13" x14ac:dyDescent="0.2">
      <c r="A1052" s="1" t="s">
        <v>46</v>
      </c>
      <c r="B1052">
        <v>7</v>
      </c>
      <c r="C1052" s="1" t="s">
        <v>1522</v>
      </c>
      <c r="D1052" s="2">
        <v>45768</v>
      </c>
      <c r="E1052" s="1" t="s">
        <v>576</v>
      </c>
      <c r="F1052" s="1" t="s">
        <v>49</v>
      </c>
      <c r="G1052" s="1" t="s">
        <v>869</v>
      </c>
      <c r="H1052">
        <v>5</v>
      </c>
      <c r="I1052">
        <v>0</v>
      </c>
      <c r="J1052" t="s">
        <v>51</v>
      </c>
      <c r="K1052">
        <v>1</v>
      </c>
      <c r="L1052">
        <v>25</v>
      </c>
    </row>
    <row r="1053" spans="1:13" x14ac:dyDescent="0.2">
      <c r="A1053" s="1" t="s">
        <v>46</v>
      </c>
      <c r="B1053">
        <v>2</v>
      </c>
      <c r="C1053" s="1" t="s">
        <v>1127</v>
      </c>
      <c r="D1053" s="2">
        <v>45769</v>
      </c>
      <c r="E1053" s="1" t="s">
        <v>863</v>
      </c>
      <c r="F1053" s="1" t="s">
        <v>49</v>
      </c>
      <c r="G1053" s="1" t="s">
        <v>1128</v>
      </c>
      <c r="H1053">
        <v>5</v>
      </c>
      <c r="I1053">
        <v>0</v>
      </c>
      <c r="J1053">
        <v>100</v>
      </c>
      <c r="K1053">
        <v>15</v>
      </c>
      <c r="L1053">
        <v>375</v>
      </c>
      <c r="M1053">
        <v>15</v>
      </c>
    </row>
    <row r="1054" spans="1:13" x14ac:dyDescent="0.2">
      <c r="A1054" s="1" t="s">
        <v>46</v>
      </c>
      <c r="B1054">
        <v>2</v>
      </c>
      <c r="C1054" s="1" t="s">
        <v>1422</v>
      </c>
      <c r="D1054" s="2">
        <v>45769</v>
      </c>
      <c r="E1054" s="1" t="s">
        <v>576</v>
      </c>
      <c r="F1054" s="1" t="s">
        <v>49</v>
      </c>
      <c r="G1054" s="1" t="s">
        <v>926</v>
      </c>
      <c r="H1054">
        <v>5</v>
      </c>
      <c r="I1054">
        <v>0</v>
      </c>
      <c r="J1054" t="s">
        <v>51</v>
      </c>
      <c r="K1054">
        <v>4</v>
      </c>
      <c r="L1054">
        <v>100</v>
      </c>
    </row>
    <row r="1055" spans="1:13" x14ac:dyDescent="0.2">
      <c r="A1055" s="1" t="s">
        <v>46</v>
      </c>
      <c r="B1055">
        <v>3</v>
      </c>
      <c r="C1055" s="1" t="s">
        <v>1419</v>
      </c>
      <c r="D1055" s="2">
        <v>45769</v>
      </c>
      <c r="E1055" s="1" t="s">
        <v>576</v>
      </c>
      <c r="F1055" s="1" t="s">
        <v>49</v>
      </c>
      <c r="G1055" s="1" t="s">
        <v>864</v>
      </c>
      <c r="H1055">
        <v>5</v>
      </c>
      <c r="I1055">
        <v>0</v>
      </c>
      <c r="J1055" t="s">
        <v>51</v>
      </c>
      <c r="K1055">
        <v>3</v>
      </c>
      <c r="L1055">
        <v>75</v>
      </c>
    </row>
    <row r="1056" spans="1:13" x14ac:dyDescent="0.2">
      <c r="A1056" s="1" t="s">
        <v>46</v>
      </c>
      <c r="B1056">
        <v>3</v>
      </c>
      <c r="C1056" s="1" t="s">
        <v>1498</v>
      </c>
      <c r="D1056" s="2">
        <v>45769</v>
      </c>
      <c r="E1056" s="1" t="s">
        <v>576</v>
      </c>
      <c r="F1056" s="1" t="s">
        <v>49</v>
      </c>
      <c r="G1056" s="1" t="s">
        <v>901</v>
      </c>
      <c r="H1056">
        <v>5</v>
      </c>
      <c r="I1056">
        <v>0</v>
      </c>
      <c r="J1056" t="s">
        <v>51</v>
      </c>
      <c r="K1056">
        <v>9</v>
      </c>
      <c r="L1056">
        <v>225</v>
      </c>
    </row>
    <row r="1057" spans="1:13" x14ac:dyDescent="0.2">
      <c r="A1057" s="1" t="s">
        <v>46</v>
      </c>
      <c r="B1057">
        <v>3</v>
      </c>
      <c r="C1057" s="1" t="s">
        <v>1761</v>
      </c>
      <c r="D1057" s="2">
        <v>45769</v>
      </c>
      <c r="E1057" s="1" t="s">
        <v>1566</v>
      </c>
      <c r="F1057" s="1" t="s">
        <v>49</v>
      </c>
      <c r="G1057" s="1" t="s">
        <v>1620</v>
      </c>
      <c r="H1057">
        <v>4.5</v>
      </c>
      <c r="I1057">
        <v>0</v>
      </c>
      <c r="J1057">
        <v>150</v>
      </c>
      <c r="K1057">
        <v>3</v>
      </c>
      <c r="L1057">
        <v>75</v>
      </c>
    </row>
    <row r="1058" spans="1:13" x14ac:dyDescent="0.2">
      <c r="A1058" s="1" t="s">
        <v>46</v>
      </c>
      <c r="B1058">
        <v>4</v>
      </c>
      <c r="C1058" s="1" t="s">
        <v>1446</v>
      </c>
      <c r="D1058" s="2">
        <v>45769</v>
      </c>
      <c r="E1058" s="1" t="s">
        <v>576</v>
      </c>
      <c r="F1058" s="1" t="s">
        <v>49</v>
      </c>
      <c r="G1058" s="1" t="s">
        <v>942</v>
      </c>
      <c r="H1058">
        <v>5</v>
      </c>
      <c r="I1058">
        <v>0</v>
      </c>
      <c r="J1058" t="s">
        <v>51</v>
      </c>
      <c r="K1058">
        <v>10</v>
      </c>
      <c r="L1058">
        <v>250</v>
      </c>
    </row>
    <row r="1059" spans="1:13" x14ac:dyDescent="0.2">
      <c r="A1059" s="1" t="s">
        <v>46</v>
      </c>
      <c r="B1059">
        <v>4</v>
      </c>
      <c r="C1059" s="1" t="s">
        <v>1795</v>
      </c>
      <c r="D1059" s="2">
        <v>45769</v>
      </c>
      <c r="E1059" s="1" t="s">
        <v>1190</v>
      </c>
      <c r="F1059" s="1" t="s">
        <v>49</v>
      </c>
      <c r="G1059" s="1" t="s">
        <v>1512</v>
      </c>
      <c r="H1059">
        <v>5</v>
      </c>
      <c r="I1059">
        <v>0</v>
      </c>
      <c r="J1059">
        <v>50</v>
      </c>
      <c r="K1059">
        <v>8</v>
      </c>
      <c r="L1059">
        <v>200</v>
      </c>
    </row>
    <row r="1060" spans="1:13" x14ac:dyDescent="0.2">
      <c r="A1060" s="1" t="s">
        <v>46</v>
      </c>
      <c r="B1060">
        <v>7</v>
      </c>
      <c r="C1060" s="1" t="s">
        <v>1522</v>
      </c>
      <c r="D1060" s="2">
        <v>45769</v>
      </c>
      <c r="E1060" s="1" t="s">
        <v>576</v>
      </c>
      <c r="F1060" s="1" t="s">
        <v>49</v>
      </c>
      <c r="G1060" s="1" t="s">
        <v>869</v>
      </c>
      <c r="H1060">
        <v>5</v>
      </c>
      <c r="I1060">
        <v>0</v>
      </c>
      <c r="J1060" t="s">
        <v>51</v>
      </c>
      <c r="K1060">
        <v>4</v>
      </c>
      <c r="L1060">
        <v>100</v>
      </c>
    </row>
    <row r="1061" spans="1:13" x14ac:dyDescent="0.2">
      <c r="A1061" s="1" t="s">
        <v>46</v>
      </c>
      <c r="B1061">
        <v>7</v>
      </c>
      <c r="C1061" s="1" t="s">
        <v>1423</v>
      </c>
      <c r="D1061" s="2">
        <v>45769</v>
      </c>
      <c r="E1061" s="1" t="s">
        <v>576</v>
      </c>
      <c r="F1061" s="1" t="s">
        <v>49</v>
      </c>
      <c r="G1061" s="1" t="s">
        <v>1131</v>
      </c>
      <c r="H1061">
        <v>5</v>
      </c>
      <c r="I1061">
        <v>0</v>
      </c>
      <c r="J1061" t="s">
        <v>51</v>
      </c>
      <c r="K1061">
        <v>4</v>
      </c>
      <c r="L1061">
        <v>100</v>
      </c>
    </row>
    <row r="1062" spans="1:13" x14ac:dyDescent="0.2">
      <c r="A1062" s="1" t="s">
        <v>46</v>
      </c>
      <c r="B1062">
        <v>7</v>
      </c>
      <c r="C1062" s="1" t="s">
        <v>1794</v>
      </c>
      <c r="D1062" s="2">
        <v>45769</v>
      </c>
      <c r="E1062" s="1" t="s">
        <v>784</v>
      </c>
      <c r="F1062" s="1" t="s">
        <v>49</v>
      </c>
      <c r="G1062" s="1" t="s">
        <v>1490</v>
      </c>
      <c r="H1062" t="s">
        <v>290</v>
      </c>
      <c r="I1062">
        <v>0</v>
      </c>
      <c r="J1062">
        <v>250</v>
      </c>
      <c r="K1062">
        <v>7</v>
      </c>
      <c r="L1062">
        <v>175</v>
      </c>
    </row>
    <row r="1063" spans="1:13" x14ac:dyDescent="0.2">
      <c r="A1063" s="1" t="s">
        <v>46</v>
      </c>
      <c r="B1063">
        <v>4</v>
      </c>
      <c r="C1063" s="1" t="s">
        <v>1511</v>
      </c>
      <c r="D1063" s="2">
        <v>45770</v>
      </c>
      <c r="E1063" s="1" t="s">
        <v>576</v>
      </c>
      <c r="F1063" s="1" t="s">
        <v>49</v>
      </c>
      <c r="G1063" s="1" t="s">
        <v>1512</v>
      </c>
      <c r="H1063">
        <v>5</v>
      </c>
      <c r="I1063">
        <v>0</v>
      </c>
      <c r="J1063" t="s">
        <v>51</v>
      </c>
      <c r="K1063">
        <v>10</v>
      </c>
      <c r="L1063">
        <v>250</v>
      </c>
      <c r="M1063">
        <v>18</v>
      </c>
    </row>
    <row r="1064" spans="1:13" x14ac:dyDescent="0.2">
      <c r="A1064" s="1" t="s">
        <v>46</v>
      </c>
      <c r="B1064">
        <v>4</v>
      </c>
      <c r="C1064" s="1" t="s">
        <v>1416</v>
      </c>
      <c r="D1064" s="2">
        <v>45770</v>
      </c>
      <c r="E1064" s="1" t="s">
        <v>576</v>
      </c>
      <c r="F1064" s="1" t="s">
        <v>49</v>
      </c>
      <c r="G1064" s="1" t="s">
        <v>1075</v>
      </c>
      <c r="H1064">
        <v>5</v>
      </c>
      <c r="I1064">
        <v>0</v>
      </c>
      <c r="J1064" t="s">
        <v>51</v>
      </c>
      <c r="K1064">
        <v>12</v>
      </c>
      <c r="L1064">
        <v>300</v>
      </c>
    </row>
    <row r="1065" spans="1:13" x14ac:dyDescent="0.2">
      <c r="A1065" s="1" t="s">
        <v>46</v>
      </c>
      <c r="B1065">
        <v>7</v>
      </c>
      <c r="C1065" s="1" t="s">
        <v>1377</v>
      </c>
      <c r="D1065" s="2">
        <v>45770</v>
      </c>
      <c r="E1065" s="1" t="s">
        <v>576</v>
      </c>
      <c r="F1065" s="1" t="s">
        <v>49</v>
      </c>
      <c r="G1065" s="1" t="s">
        <v>1323</v>
      </c>
      <c r="H1065">
        <v>5</v>
      </c>
      <c r="I1065">
        <v>0</v>
      </c>
      <c r="J1065" t="s">
        <v>51</v>
      </c>
      <c r="K1065">
        <v>10</v>
      </c>
      <c r="L1065">
        <v>250</v>
      </c>
    </row>
    <row r="1066" spans="1:13" x14ac:dyDescent="0.2">
      <c r="A1066" s="1" t="s">
        <v>46</v>
      </c>
      <c r="B1066">
        <v>2</v>
      </c>
      <c r="C1066" s="1" t="s">
        <v>1522</v>
      </c>
      <c r="D1066" s="2">
        <v>45770</v>
      </c>
      <c r="E1066" s="1" t="s">
        <v>576</v>
      </c>
      <c r="F1066" s="1" t="s">
        <v>49</v>
      </c>
      <c r="G1066" s="1" t="s">
        <v>869</v>
      </c>
      <c r="H1066">
        <v>5</v>
      </c>
      <c r="I1066">
        <v>0</v>
      </c>
      <c r="J1066" t="s">
        <v>51</v>
      </c>
      <c r="K1066">
        <v>4</v>
      </c>
      <c r="L1066">
        <v>100</v>
      </c>
    </row>
    <row r="1067" spans="1:13" x14ac:dyDescent="0.2">
      <c r="A1067" s="1" t="s">
        <v>46</v>
      </c>
      <c r="B1067">
        <v>2</v>
      </c>
      <c r="C1067" s="1" t="s">
        <v>1466</v>
      </c>
      <c r="D1067" s="2">
        <v>45770</v>
      </c>
      <c r="E1067" s="1" t="s">
        <v>576</v>
      </c>
      <c r="F1067" s="1" t="s">
        <v>49</v>
      </c>
      <c r="G1067" s="1" t="s">
        <v>1467</v>
      </c>
      <c r="H1067">
        <v>5</v>
      </c>
      <c r="I1067">
        <v>0</v>
      </c>
      <c r="J1067" t="s">
        <v>51</v>
      </c>
      <c r="K1067">
        <v>11</v>
      </c>
      <c r="L1067">
        <v>275</v>
      </c>
    </row>
    <row r="1068" spans="1:13" x14ac:dyDescent="0.2">
      <c r="A1068" s="1" t="s">
        <v>46</v>
      </c>
      <c r="B1068">
        <v>2</v>
      </c>
      <c r="C1068" s="1" t="s">
        <v>1796</v>
      </c>
      <c r="D1068" s="2">
        <v>45770</v>
      </c>
      <c r="E1068" s="1" t="s">
        <v>746</v>
      </c>
      <c r="F1068" s="1" t="s">
        <v>49</v>
      </c>
      <c r="G1068" s="1" t="s">
        <v>1797</v>
      </c>
      <c r="H1068">
        <v>5</v>
      </c>
      <c r="I1068">
        <v>0</v>
      </c>
      <c r="J1068">
        <v>50</v>
      </c>
      <c r="K1068">
        <v>2</v>
      </c>
      <c r="L1068">
        <v>50</v>
      </c>
    </row>
    <row r="1069" spans="1:13" x14ac:dyDescent="0.2">
      <c r="A1069" s="1" t="s">
        <v>46</v>
      </c>
      <c r="B1069">
        <v>3</v>
      </c>
      <c r="C1069" s="1" t="s">
        <v>1498</v>
      </c>
      <c r="D1069" s="2">
        <v>45770</v>
      </c>
      <c r="E1069" s="1" t="s">
        <v>576</v>
      </c>
      <c r="F1069" s="1" t="s">
        <v>49</v>
      </c>
      <c r="G1069" s="1" t="s">
        <v>901</v>
      </c>
      <c r="H1069">
        <v>5</v>
      </c>
      <c r="I1069">
        <v>0</v>
      </c>
      <c r="J1069" t="s">
        <v>51</v>
      </c>
      <c r="K1069">
        <v>16</v>
      </c>
      <c r="L1069">
        <v>400</v>
      </c>
    </row>
    <row r="1070" spans="1:13" x14ac:dyDescent="0.2">
      <c r="A1070" s="1" t="s">
        <v>46</v>
      </c>
      <c r="B1070">
        <v>5</v>
      </c>
      <c r="C1070" s="1" t="s">
        <v>1789</v>
      </c>
      <c r="D1070" s="2">
        <v>45770</v>
      </c>
      <c r="E1070" s="1" t="s">
        <v>641</v>
      </c>
      <c r="F1070" s="1" t="s">
        <v>49</v>
      </c>
      <c r="G1070" s="1" t="s">
        <v>1384</v>
      </c>
      <c r="H1070">
        <v>5</v>
      </c>
      <c r="I1070">
        <v>0</v>
      </c>
      <c r="J1070">
        <v>300</v>
      </c>
      <c r="K1070">
        <v>4</v>
      </c>
      <c r="L1070">
        <v>100</v>
      </c>
    </row>
    <row r="1071" spans="1:13" x14ac:dyDescent="0.2">
      <c r="A1071" s="1" t="s">
        <v>46</v>
      </c>
      <c r="B1071">
        <v>6</v>
      </c>
      <c r="C1071" s="1" t="s">
        <v>1562</v>
      </c>
      <c r="D1071" s="2">
        <v>45770</v>
      </c>
      <c r="E1071" s="1" t="s">
        <v>576</v>
      </c>
      <c r="F1071" s="1" t="s">
        <v>49</v>
      </c>
      <c r="G1071" s="1" t="s">
        <v>1557</v>
      </c>
      <c r="H1071">
        <v>5</v>
      </c>
      <c r="I1071">
        <v>0</v>
      </c>
      <c r="J1071" t="s">
        <v>51</v>
      </c>
      <c r="K1071">
        <v>4</v>
      </c>
      <c r="L1071">
        <v>100</v>
      </c>
    </row>
    <row r="1072" spans="1:13" x14ac:dyDescent="0.2">
      <c r="A1072" s="1" t="s">
        <v>46</v>
      </c>
      <c r="B1072">
        <v>6</v>
      </c>
      <c r="C1072" s="1" t="s">
        <v>362</v>
      </c>
      <c r="D1072" s="2">
        <v>45770</v>
      </c>
      <c r="E1072" s="1" t="s">
        <v>784</v>
      </c>
      <c r="F1072" s="1" t="s">
        <v>49</v>
      </c>
      <c r="G1072" s="1" t="s">
        <v>1491</v>
      </c>
      <c r="H1072">
        <v>4.5</v>
      </c>
      <c r="I1072">
        <v>0</v>
      </c>
      <c r="J1072">
        <v>225</v>
      </c>
      <c r="K1072">
        <v>2</v>
      </c>
      <c r="L1072">
        <v>50</v>
      </c>
    </row>
    <row r="1073" spans="1:13" x14ac:dyDescent="0.2">
      <c r="A1073" s="1" t="s">
        <v>46</v>
      </c>
      <c r="B1073">
        <v>6</v>
      </c>
      <c r="C1073" s="1" t="s">
        <v>1798</v>
      </c>
      <c r="D1073" s="2">
        <v>45770</v>
      </c>
      <c r="E1073" s="1" t="s">
        <v>582</v>
      </c>
      <c r="F1073" s="1" t="s">
        <v>49</v>
      </c>
      <c r="G1073" s="1" t="s">
        <v>1505</v>
      </c>
      <c r="H1073">
        <v>5</v>
      </c>
      <c r="I1073">
        <v>0</v>
      </c>
      <c r="J1073">
        <v>150</v>
      </c>
      <c r="K1073">
        <v>2</v>
      </c>
      <c r="L1073">
        <v>50</v>
      </c>
    </row>
    <row r="1074" spans="1:13" x14ac:dyDescent="0.2">
      <c r="A1074" s="1" t="s">
        <v>46</v>
      </c>
      <c r="B1074">
        <v>6</v>
      </c>
      <c r="C1074" s="1" t="s">
        <v>1799</v>
      </c>
      <c r="D1074" s="2">
        <v>45770</v>
      </c>
      <c r="E1074" s="1" t="s">
        <v>1662</v>
      </c>
      <c r="F1074" s="1" t="s">
        <v>49</v>
      </c>
      <c r="G1074" s="1" t="s">
        <v>1580</v>
      </c>
      <c r="H1074">
        <v>5</v>
      </c>
      <c r="I1074">
        <v>0</v>
      </c>
      <c r="J1074">
        <v>75</v>
      </c>
      <c r="K1074">
        <v>1</v>
      </c>
      <c r="L1074">
        <v>25</v>
      </c>
    </row>
    <row r="1075" spans="1:13" x14ac:dyDescent="0.2">
      <c r="A1075" s="1" t="s">
        <v>46</v>
      </c>
      <c r="B1075">
        <v>2</v>
      </c>
      <c r="C1075" s="1" t="s">
        <v>1499</v>
      </c>
      <c r="D1075" s="2">
        <v>45771</v>
      </c>
      <c r="E1075" s="1" t="s">
        <v>576</v>
      </c>
      <c r="F1075" s="1" t="s">
        <v>49</v>
      </c>
      <c r="G1075" s="1" t="s">
        <v>902</v>
      </c>
      <c r="H1075">
        <v>5</v>
      </c>
      <c r="I1075">
        <v>0</v>
      </c>
      <c r="J1075" t="s">
        <v>51</v>
      </c>
      <c r="K1075">
        <v>14</v>
      </c>
      <c r="L1075">
        <v>350</v>
      </c>
      <c r="M1075">
        <v>15</v>
      </c>
    </row>
    <row r="1076" spans="1:13" x14ac:dyDescent="0.2">
      <c r="A1076" s="1" t="s">
        <v>46</v>
      </c>
      <c r="B1076">
        <v>4</v>
      </c>
      <c r="C1076" s="1" t="s">
        <v>1750</v>
      </c>
      <c r="D1076" s="2">
        <v>45771</v>
      </c>
      <c r="E1076" s="1" t="s">
        <v>1149</v>
      </c>
      <c r="F1076" s="1" t="s">
        <v>49</v>
      </c>
      <c r="G1076" s="1" t="s">
        <v>1288</v>
      </c>
      <c r="H1076">
        <v>5</v>
      </c>
      <c r="I1076">
        <v>0</v>
      </c>
      <c r="J1076">
        <v>100</v>
      </c>
      <c r="K1076">
        <v>4</v>
      </c>
      <c r="L1076">
        <v>100</v>
      </c>
    </row>
    <row r="1077" spans="1:13" x14ac:dyDescent="0.2">
      <c r="A1077" s="1" t="s">
        <v>46</v>
      </c>
      <c r="B1077">
        <v>4</v>
      </c>
      <c r="C1077" s="1" t="s">
        <v>1416</v>
      </c>
      <c r="D1077" s="2">
        <v>45771</v>
      </c>
      <c r="E1077" s="1" t="s">
        <v>576</v>
      </c>
      <c r="F1077" s="1" t="s">
        <v>49</v>
      </c>
      <c r="G1077" s="1" t="s">
        <v>1075</v>
      </c>
      <c r="H1077">
        <v>5</v>
      </c>
      <c r="I1077">
        <v>0</v>
      </c>
      <c r="J1077" t="s">
        <v>51</v>
      </c>
      <c r="K1077">
        <v>8</v>
      </c>
      <c r="L1077">
        <v>200</v>
      </c>
    </row>
    <row r="1078" spans="1:13" x14ac:dyDescent="0.2">
      <c r="A1078" s="1" t="s">
        <v>46</v>
      </c>
      <c r="B1078">
        <v>3</v>
      </c>
      <c r="C1078" s="1" t="s">
        <v>1378</v>
      </c>
      <c r="D1078" s="2">
        <v>45771</v>
      </c>
      <c r="E1078" s="1" t="s">
        <v>576</v>
      </c>
      <c r="F1078" s="1" t="s">
        <v>49</v>
      </c>
      <c r="G1078" s="1" t="s">
        <v>1379</v>
      </c>
      <c r="H1078">
        <v>5</v>
      </c>
      <c r="I1078">
        <v>0</v>
      </c>
      <c r="J1078" t="s">
        <v>51</v>
      </c>
      <c r="K1078">
        <v>15</v>
      </c>
      <c r="L1078">
        <v>375</v>
      </c>
    </row>
    <row r="1079" spans="1:13" x14ac:dyDescent="0.2">
      <c r="A1079" s="1" t="s">
        <v>46</v>
      </c>
      <c r="B1079">
        <v>3</v>
      </c>
      <c r="C1079" s="1" t="s">
        <v>1498</v>
      </c>
      <c r="D1079" s="2">
        <v>45771</v>
      </c>
      <c r="E1079" s="1" t="s">
        <v>576</v>
      </c>
      <c r="F1079" s="1" t="s">
        <v>49</v>
      </c>
      <c r="G1079" s="1" t="s">
        <v>901</v>
      </c>
      <c r="H1079">
        <v>5</v>
      </c>
      <c r="I1079">
        <v>0</v>
      </c>
      <c r="J1079" t="s">
        <v>51</v>
      </c>
      <c r="K1079">
        <v>3</v>
      </c>
      <c r="L1079">
        <v>75</v>
      </c>
    </row>
    <row r="1080" spans="1:13" x14ac:dyDescent="0.2">
      <c r="A1080" s="1" t="s">
        <v>46</v>
      </c>
      <c r="B1080">
        <v>7</v>
      </c>
      <c r="C1080" s="1" t="s">
        <v>1800</v>
      </c>
      <c r="D1080" s="2">
        <v>45771</v>
      </c>
      <c r="E1080" s="1" t="s">
        <v>1149</v>
      </c>
      <c r="F1080" s="1" t="s">
        <v>49</v>
      </c>
      <c r="G1080" s="1" t="s">
        <v>1251</v>
      </c>
      <c r="H1080">
        <v>5</v>
      </c>
      <c r="I1080">
        <v>0</v>
      </c>
      <c r="J1080">
        <v>150</v>
      </c>
      <c r="K1080">
        <v>5</v>
      </c>
      <c r="L1080">
        <v>125</v>
      </c>
    </row>
    <row r="1081" spans="1:13" x14ac:dyDescent="0.2">
      <c r="A1081" s="1" t="s">
        <v>46</v>
      </c>
      <c r="B1081">
        <v>7</v>
      </c>
      <c r="C1081" s="1" t="s">
        <v>1800</v>
      </c>
      <c r="D1081" s="2">
        <v>45771</v>
      </c>
      <c r="E1081" s="1" t="s">
        <v>1149</v>
      </c>
      <c r="F1081" s="1" t="s">
        <v>49</v>
      </c>
      <c r="G1081" s="1" t="s">
        <v>1251</v>
      </c>
      <c r="H1081">
        <v>5</v>
      </c>
      <c r="I1081">
        <v>0</v>
      </c>
      <c r="J1081">
        <v>150</v>
      </c>
      <c r="K1081">
        <v>5</v>
      </c>
      <c r="L1081">
        <v>125</v>
      </c>
    </row>
    <row r="1082" spans="1:13" x14ac:dyDescent="0.2">
      <c r="A1082" s="1" t="s">
        <v>46</v>
      </c>
      <c r="B1082">
        <v>7</v>
      </c>
      <c r="C1082" s="1" t="s">
        <v>1801</v>
      </c>
      <c r="D1082" s="2">
        <v>45771</v>
      </c>
      <c r="E1082" s="1" t="s">
        <v>1743</v>
      </c>
      <c r="F1082" s="1" t="s">
        <v>49</v>
      </c>
      <c r="G1082" s="1" t="s">
        <v>1400</v>
      </c>
      <c r="H1082">
        <v>5</v>
      </c>
      <c r="I1082">
        <v>0</v>
      </c>
      <c r="J1082">
        <v>50</v>
      </c>
      <c r="K1082">
        <v>5</v>
      </c>
      <c r="L1082">
        <v>125</v>
      </c>
    </row>
    <row r="1083" spans="1:13" x14ac:dyDescent="0.2">
      <c r="A1083" s="1" t="s">
        <v>46</v>
      </c>
      <c r="B1083">
        <v>6</v>
      </c>
      <c r="C1083" s="1" t="s">
        <v>1798</v>
      </c>
      <c r="D1083" s="2">
        <v>45771</v>
      </c>
      <c r="E1083" s="1" t="s">
        <v>582</v>
      </c>
      <c r="F1083" s="1" t="s">
        <v>49</v>
      </c>
      <c r="G1083" s="1" t="s">
        <v>1505</v>
      </c>
      <c r="H1083">
        <v>5</v>
      </c>
      <c r="I1083">
        <v>0</v>
      </c>
      <c r="J1083">
        <v>150</v>
      </c>
      <c r="K1083">
        <v>3</v>
      </c>
      <c r="L1083">
        <v>75</v>
      </c>
    </row>
    <row r="1084" spans="1:13" x14ac:dyDescent="0.2">
      <c r="A1084" s="1" t="s">
        <v>46</v>
      </c>
      <c r="B1084">
        <v>6</v>
      </c>
      <c r="C1084" s="1" t="s">
        <v>1802</v>
      </c>
      <c r="D1084" s="2">
        <v>45771</v>
      </c>
      <c r="E1084" s="1" t="s">
        <v>582</v>
      </c>
      <c r="F1084" s="1" t="s">
        <v>49</v>
      </c>
      <c r="G1084" s="1" t="s">
        <v>1442</v>
      </c>
      <c r="H1084">
        <v>5</v>
      </c>
      <c r="I1084">
        <v>0</v>
      </c>
      <c r="J1084">
        <v>125</v>
      </c>
      <c r="K1084">
        <v>5</v>
      </c>
      <c r="L1084">
        <v>125</v>
      </c>
    </row>
    <row r="1085" spans="1:13" x14ac:dyDescent="0.2">
      <c r="A1085" s="1" t="s">
        <v>46</v>
      </c>
      <c r="B1085">
        <v>6</v>
      </c>
      <c r="C1085" s="1" t="s">
        <v>1380</v>
      </c>
      <c r="D1085" s="2">
        <v>45771</v>
      </c>
      <c r="E1085" s="1" t="s">
        <v>576</v>
      </c>
      <c r="F1085" s="1" t="s">
        <v>49</v>
      </c>
      <c r="G1085" s="1" t="s">
        <v>908</v>
      </c>
      <c r="H1085">
        <v>5</v>
      </c>
      <c r="I1085">
        <v>0</v>
      </c>
      <c r="J1085" t="s">
        <v>51</v>
      </c>
      <c r="K1085">
        <v>6</v>
      </c>
      <c r="L1085">
        <v>150</v>
      </c>
    </row>
    <row r="1086" spans="1:13" x14ac:dyDescent="0.2">
      <c r="A1086" s="1" t="s">
        <v>46</v>
      </c>
      <c r="B1086">
        <v>5</v>
      </c>
      <c r="C1086" s="1" t="s">
        <v>1799</v>
      </c>
      <c r="D1086" s="2">
        <v>45771</v>
      </c>
      <c r="E1086" s="1" t="s">
        <v>1662</v>
      </c>
      <c r="F1086" s="1" t="s">
        <v>49</v>
      </c>
      <c r="G1086" s="1" t="s">
        <v>1580</v>
      </c>
      <c r="H1086">
        <v>5</v>
      </c>
      <c r="I1086">
        <v>0</v>
      </c>
      <c r="J1086">
        <v>75</v>
      </c>
      <c r="K1086">
        <v>4</v>
      </c>
      <c r="L1086">
        <v>100</v>
      </c>
    </row>
    <row r="1087" spans="1:13" x14ac:dyDescent="0.2">
      <c r="A1087" s="1" t="s">
        <v>53</v>
      </c>
      <c r="B1087">
        <v>5</v>
      </c>
      <c r="C1087" s="1" t="s">
        <v>1803</v>
      </c>
      <c r="D1087" s="2">
        <v>45771</v>
      </c>
      <c r="E1087" s="1" t="s">
        <v>1190</v>
      </c>
      <c r="F1087" s="1" t="s">
        <v>49</v>
      </c>
      <c r="G1087" s="1" t="s">
        <v>1505</v>
      </c>
      <c r="H1087">
        <v>5</v>
      </c>
      <c r="I1087">
        <v>0</v>
      </c>
      <c r="J1087">
        <v>75</v>
      </c>
      <c r="K1087">
        <v>3</v>
      </c>
      <c r="L1087">
        <v>75</v>
      </c>
      <c r="M1087">
        <v>5</v>
      </c>
    </row>
    <row r="1088" spans="1:13" x14ac:dyDescent="0.2">
      <c r="A1088" s="1" t="s">
        <v>53</v>
      </c>
      <c r="B1088">
        <v>5</v>
      </c>
      <c r="C1088" s="1" t="s">
        <v>1804</v>
      </c>
      <c r="D1088" s="2">
        <v>45771</v>
      </c>
      <c r="E1088" s="1" t="s">
        <v>1190</v>
      </c>
      <c r="F1088" s="1" t="s">
        <v>49</v>
      </c>
      <c r="G1088" s="1" t="s">
        <v>1490</v>
      </c>
      <c r="H1088">
        <v>5</v>
      </c>
      <c r="I1088">
        <v>0</v>
      </c>
      <c r="J1088">
        <v>75</v>
      </c>
      <c r="K1088">
        <v>3</v>
      </c>
      <c r="L1088">
        <v>75</v>
      </c>
    </row>
    <row r="1089" spans="1:13" x14ac:dyDescent="0.2">
      <c r="A1089" s="1" t="s">
        <v>53</v>
      </c>
      <c r="B1089">
        <v>5</v>
      </c>
      <c r="C1089" s="1" t="s">
        <v>1380</v>
      </c>
      <c r="D1089" s="2">
        <v>45771</v>
      </c>
      <c r="E1089" s="1" t="s">
        <v>576</v>
      </c>
      <c r="F1089" s="1" t="s">
        <v>49</v>
      </c>
      <c r="G1089" s="1" t="s">
        <v>908</v>
      </c>
      <c r="H1089">
        <v>5</v>
      </c>
      <c r="I1089">
        <v>0</v>
      </c>
      <c r="J1089" t="s">
        <v>51</v>
      </c>
      <c r="K1089">
        <v>1</v>
      </c>
      <c r="L1089">
        <v>25</v>
      </c>
    </row>
    <row r="1090" spans="1:13" x14ac:dyDescent="0.2">
      <c r="A1090" s="1" t="s">
        <v>53</v>
      </c>
      <c r="B1090">
        <v>5</v>
      </c>
      <c r="C1090" s="1" t="s">
        <v>1402</v>
      </c>
      <c r="D1090" s="2">
        <v>45771</v>
      </c>
      <c r="E1090" s="1" t="s">
        <v>576</v>
      </c>
      <c r="F1090" s="1" t="s">
        <v>49</v>
      </c>
      <c r="G1090" s="1" t="s">
        <v>1403</v>
      </c>
      <c r="H1090">
        <v>5</v>
      </c>
      <c r="I1090">
        <v>0</v>
      </c>
      <c r="J1090" t="s">
        <v>51</v>
      </c>
      <c r="K1090">
        <v>9</v>
      </c>
      <c r="L1090">
        <v>225</v>
      </c>
    </row>
    <row r="1091" spans="1:13" x14ac:dyDescent="0.2">
      <c r="A1091" s="1" t="s">
        <v>46</v>
      </c>
      <c r="B1091">
        <v>4</v>
      </c>
      <c r="C1091" s="1" t="s">
        <v>1446</v>
      </c>
      <c r="D1091" s="2">
        <v>45772</v>
      </c>
      <c r="E1091" s="1" t="s">
        <v>576</v>
      </c>
      <c r="F1091" s="1" t="s">
        <v>49</v>
      </c>
      <c r="G1091" s="1" t="s">
        <v>942</v>
      </c>
      <c r="H1091">
        <v>5</v>
      </c>
      <c r="I1091">
        <v>0</v>
      </c>
      <c r="J1091" t="s">
        <v>51</v>
      </c>
      <c r="K1091">
        <v>5</v>
      </c>
      <c r="L1091">
        <v>125</v>
      </c>
      <c r="M1091">
        <v>15</v>
      </c>
    </row>
    <row r="1092" spans="1:13" x14ac:dyDescent="0.2">
      <c r="A1092" s="1" t="s">
        <v>46</v>
      </c>
      <c r="B1092">
        <v>4</v>
      </c>
      <c r="C1092" s="1" t="s">
        <v>1805</v>
      </c>
      <c r="D1092" s="2">
        <v>45772</v>
      </c>
      <c r="E1092" s="1" t="s">
        <v>576</v>
      </c>
      <c r="F1092" s="1" t="s">
        <v>49</v>
      </c>
      <c r="G1092" s="1" t="s">
        <v>1288</v>
      </c>
      <c r="H1092">
        <v>5</v>
      </c>
      <c r="I1092">
        <v>0</v>
      </c>
      <c r="J1092" t="s">
        <v>51</v>
      </c>
      <c r="K1092">
        <v>2</v>
      </c>
      <c r="L1092">
        <v>50</v>
      </c>
    </row>
    <row r="1093" spans="1:13" x14ac:dyDescent="0.2">
      <c r="A1093" s="1" t="s">
        <v>46</v>
      </c>
      <c r="B1093">
        <v>4</v>
      </c>
      <c r="C1093" s="1" t="s">
        <v>1806</v>
      </c>
      <c r="D1093" s="2">
        <v>45772</v>
      </c>
      <c r="E1093" s="1" t="s">
        <v>51</v>
      </c>
      <c r="F1093" s="1" t="s">
        <v>51</v>
      </c>
      <c r="G1093" s="1" t="s">
        <v>51</v>
      </c>
      <c r="H1093" t="s">
        <v>51</v>
      </c>
      <c r="I1093" t="s">
        <v>51</v>
      </c>
      <c r="J1093" t="s">
        <v>51</v>
      </c>
      <c r="K1093">
        <v>8</v>
      </c>
      <c r="L1093">
        <v>200</v>
      </c>
    </row>
    <row r="1094" spans="1:13" x14ac:dyDescent="0.2">
      <c r="A1094" s="1" t="s">
        <v>46</v>
      </c>
      <c r="B1094">
        <v>3</v>
      </c>
      <c r="C1094" s="1" t="s">
        <v>400</v>
      </c>
      <c r="D1094" s="2">
        <v>45772</v>
      </c>
      <c r="E1094" s="1" t="s">
        <v>51</v>
      </c>
      <c r="F1094" s="1" t="s">
        <v>51</v>
      </c>
      <c r="G1094" s="1" t="s">
        <v>51</v>
      </c>
      <c r="H1094" t="s">
        <v>51</v>
      </c>
      <c r="I1094" t="s">
        <v>51</v>
      </c>
      <c r="J1094" t="s">
        <v>51</v>
      </c>
      <c r="K1094">
        <v>19</v>
      </c>
      <c r="L1094">
        <v>475.5</v>
      </c>
    </row>
    <row r="1095" spans="1:13" x14ac:dyDescent="0.2">
      <c r="A1095" s="1" t="s">
        <v>46</v>
      </c>
      <c r="B1095">
        <v>3</v>
      </c>
      <c r="C1095" s="1" t="s">
        <v>1378</v>
      </c>
      <c r="D1095" s="2">
        <v>45772</v>
      </c>
      <c r="E1095" s="1" t="s">
        <v>576</v>
      </c>
      <c r="F1095" s="1" t="s">
        <v>49</v>
      </c>
      <c r="G1095" s="1" t="s">
        <v>1379</v>
      </c>
      <c r="H1095">
        <v>5</v>
      </c>
      <c r="I1095">
        <v>0</v>
      </c>
      <c r="J1095" t="s">
        <v>51</v>
      </c>
      <c r="K1095">
        <v>1</v>
      </c>
      <c r="L1095">
        <v>25</v>
      </c>
    </row>
    <row r="1096" spans="1:13" x14ac:dyDescent="0.2">
      <c r="A1096" s="1" t="s">
        <v>46</v>
      </c>
      <c r="B1096">
        <v>2</v>
      </c>
      <c r="C1096" s="1" t="s">
        <v>1499</v>
      </c>
      <c r="D1096" s="2">
        <v>45772</v>
      </c>
      <c r="E1096" s="1" t="s">
        <v>576</v>
      </c>
      <c r="F1096" s="1" t="s">
        <v>49</v>
      </c>
      <c r="G1096" s="1" t="s">
        <v>902</v>
      </c>
      <c r="H1096">
        <v>5</v>
      </c>
      <c r="I1096">
        <v>0</v>
      </c>
      <c r="J1096" t="s">
        <v>51</v>
      </c>
      <c r="K1096">
        <v>5</v>
      </c>
      <c r="L1096">
        <v>125</v>
      </c>
    </row>
    <row r="1097" spans="1:13" x14ac:dyDescent="0.2">
      <c r="A1097" s="1" t="s">
        <v>46</v>
      </c>
      <c r="B1097">
        <v>2</v>
      </c>
      <c r="C1097" s="1" t="s">
        <v>400</v>
      </c>
      <c r="D1097" s="2">
        <v>45772</v>
      </c>
      <c r="E1097" s="1" t="s">
        <v>51</v>
      </c>
      <c r="F1097" s="1" t="s">
        <v>51</v>
      </c>
      <c r="G1097" s="1" t="s">
        <v>51</v>
      </c>
      <c r="H1097" t="s">
        <v>51</v>
      </c>
      <c r="I1097" t="s">
        <v>51</v>
      </c>
      <c r="J1097" t="s">
        <v>51</v>
      </c>
      <c r="K1097">
        <v>6</v>
      </c>
      <c r="L1097">
        <v>150</v>
      </c>
    </row>
    <row r="1098" spans="1:13" x14ac:dyDescent="0.2">
      <c r="A1098" s="1" t="s">
        <v>46</v>
      </c>
      <c r="B1098">
        <v>2</v>
      </c>
      <c r="C1098" s="1" t="s">
        <v>400</v>
      </c>
      <c r="D1098" s="2">
        <v>45772</v>
      </c>
      <c r="E1098" s="1" t="s">
        <v>51</v>
      </c>
      <c r="F1098" s="1" t="s">
        <v>51</v>
      </c>
      <c r="G1098" s="1" t="s">
        <v>51</v>
      </c>
      <c r="H1098" t="s">
        <v>51</v>
      </c>
      <c r="I1098" t="s">
        <v>51</v>
      </c>
      <c r="J1098" t="s">
        <v>51</v>
      </c>
      <c r="K1098">
        <v>9</v>
      </c>
      <c r="L1098">
        <v>225</v>
      </c>
    </row>
    <row r="1099" spans="1:13" x14ac:dyDescent="0.2">
      <c r="A1099" s="1" t="s">
        <v>46</v>
      </c>
      <c r="B1099">
        <v>2</v>
      </c>
      <c r="C1099" s="1" t="s">
        <v>1402</v>
      </c>
      <c r="D1099" s="2">
        <v>45772</v>
      </c>
      <c r="E1099" s="1" t="s">
        <v>576</v>
      </c>
      <c r="F1099" s="1" t="s">
        <v>49</v>
      </c>
      <c r="G1099" s="1" t="s">
        <v>1403</v>
      </c>
      <c r="H1099">
        <v>5</v>
      </c>
      <c r="I1099">
        <v>0</v>
      </c>
      <c r="J1099" t="s">
        <v>51</v>
      </c>
      <c r="K1099">
        <v>5</v>
      </c>
      <c r="L1099">
        <v>125</v>
      </c>
    </row>
    <row r="1100" spans="1:13" x14ac:dyDescent="0.2">
      <c r="A1100" s="1" t="s">
        <v>46</v>
      </c>
      <c r="B1100">
        <v>2</v>
      </c>
      <c r="C1100" s="1" t="s">
        <v>1772</v>
      </c>
      <c r="D1100" s="2">
        <v>45772</v>
      </c>
      <c r="E1100" s="1" t="s">
        <v>1149</v>
      </c>
      <c r="F1100" s="1" t="s">
        <v>49</v>
      </c>
      <c r="G1100" s="1" t="s">
        <v>1773</v>
      </c>
      <c r="H1100">
        <v>5</v>
      </c>
      <c r="I1100">
        <v>0</v>
      </c>
      <c r="J1100">
        <v>250</v>
      </c>
      <c r="K1100">
        <v>2</v>
      </c>
      <c r="L1100">
        <v>50</v>
      </c>
    </row>
    <row r="1101" spans="1:13" x14ac:dyDescent="0.2">
      <c r="A1101" s="1" t="s">
        <v>46</v>
      </c>
      <c r="B1101">
        <v>2</v>
      </c>
      <c r="C1101" s="1" t="s">
        <v>1772</v>
      </c>
      <c r="D1101" s="2">
        <v>45772</v>
      </c>
      <c r="E1101" s="1" t="s">
        <v>1149</v>
      </c>
      <c r="F1101" s="1" t="s">
        <v>49</v>
      </c>
      <c r="G1101" s="1" t="s">
        <v>1773</v>
      </c>
      <c r="H1101">
        <v>5</v>
      </c>
      <c r="I1101">
        <v>0</v>
      </c>
      <c r="J1101">
        <v>250</v>
      </c>
      <c r="K1101">
        <v>2</v>
      </c>
      <c r="L1101">
        <v>50</v>
      </c>
    </row>
    <row r="1102" spans="1:13" x14ac:dyDescent="0.2">
      <c r="A1102" s="1" t="s">
        <v>46</v>
      </c>
      <c r="B1102">
        <v>7</v>
      </c>
      <c r="C1102" s="1" t="s">
        <v>1399</v>
      </c>
      <c r="D1102" s="2">
        <v>45772</v>
      </c>
      <c r="E1102" s="1" t="s">
        <v>576</v>
      </c>
      <c r="F1102" s="1" t="s">
        <v>49</v>
      </c>
      <c r="G1102" s="1" t="s">
        <v>1400</v>
      </c>
      <c r="H1102">
        <v>5</v>
      </c>
      <c r="I1102">
        <v>0</v>
      </c>
      <c r="J1102" t="s">
        <v>51</v>
      </c>
      <c r="K1102">
        <v>15</v>
      </c>
      <c r="L1102">
        <v>375</v>
      </c>
    </row>
    <row r="1103" spans="1:13" x14ac:dyDescent="0.2">
      <c r="A1103" s="1" t="s">
        <v>46</v>
      </c>
      <c r="B1103">
        <v>6</v>
      </c>
      <c r="C1103" s="1" t="s">
        <v>1543</v>
      </c>
      <c r="D1103" s="2">
        <v>45772</v>
      </c>
      <c r="E1103" s="1" t="s">
        <v>576</v>
      </c>
      <c r="F1103" s="1" t="s">
        <v>49</v>
      </c>
      <c r="G1103" s="1" t="s">
        <v>1544</v>
      </c>
      <c r="H1103">
        <v>5</v>
      </c>
      <c r="I1103">
        <v>0</v>
      </c>
      <c r="J1103" t="s">
        <v>51</v>
      </c>
      <c r="K1103">
        <v>10</v>
      </c>
      <c r="L1103">
        <v>250</v>
      </c>
    </row>
    <row r="1104" spans="1:13" x14ac:dyDescent="0.2">
      <c r="A1104" s="1" t="s">
        <v>46</v>
      </c>
      <c r="B1104">
        <v>2</v>
      </c>
      <c r="C1104" s="1" t="s">
        <v>1399</v>
      </c>
      <c r="D1104" s="2">
        <v>45773</v>
      </c>
      <c r="E1104" s="1" t="s">
        <v>576</v>
      </c>
      <c r="F1104" s="1" t="s">
        <v>49</v>
      </c>
      <c r="G1104" s="1" t="s">
        <v>1400</v>
      </c>
      <c r="H1104">
        <v>5</v>
      </c>
      <c r="I1104">
        <v>0</v>
      </c>
      <c r="J1104" t="s">
        <v>51</v>
      </c>
      <c r="K1104">
        <v>12</v>
      </c>
      <c r="L1104">
        <v>300</v>
      </c>
      <c r="M1104">
        <v>18</v>
      </c>
    </row>
    <row r="1105" spans="1:13" x14ac:dyDescent="0.2">
      <c r="A1105" s="1" t="s">
        <v>46</v>
      </c>
      <c r="B1105">
        <v>2</v>
      </c>
      <c r="C1105" s="1" t="s">
        <v>1484</v>
      </c>
      <c r="D1105" s="2">
        <v>45773</v>
      </c>
      <c r="E1105" s="1" t="s">
        <v>576</v>
      </c>
      <c r="F1105" s="1" t="s">
        <v>49</v>
      </c>
      <c r="G1105" s="1" t="s">
        <v>1270</v>
      </c>
      <c r="H1105">
        <v>5</v>
      </c>
      <c r="I1105">
        <v>0</v>
      </c>
      <c r="J1105" t="s">
        <v>51</v>
      </c>
      <c r="K1105">
        <v>1</v>
      </c>
      <c r="L1105">
        <v>25</v>
      </c>
    </row>
    <row r="1106" spans="1:13" x14ac:dyDescent="0.2">
      <c r="A1106" s="1" t="s">
        <v>46</v>
      </c>
      <c r="B1106">
        <v>4</v>
      </c>
      <c r="C1106" s="1" t="s">
        <v>1446</v>
      </c>
      <c r="D1106" s="2">
        <v>45773</v>
      </c>
      <c r="E1106" s="1" t="s">
        <v>576</v>
      </c>
      <c r="F1106" s="1" t="s">
        <v>49</v>
      </c>
      <c r="G1106" s="1" t="s">
        <v>942</v>
      </c>
      <c r="H1106">
        <v>5</v>
      </c>
      <c r="I1106">
        <v>0</v>
      </c>
      <c r="J1106" t="s">
        <v>51</v>
      </c>
      <c r="K1106">
        <v>6</v>
      </c>
      <c r="L1106">
        <v>150</v>
      </c>
    </row>
    <row r="1107" spans="1:13" x14ac:dyDescent="0.2">
      <c r="A1107" s="1" t="s">
        <v>46</v>
      </c>
      <c r="B1107">
        <v>4</v>
      </c>
      <c r="C1107" s="1" t="s">
        <v>1395</v>
      </c>
      <c r="D1107" s="2">
        <v>45773</v>
      </c>
      <c r="E1107" s="1" t="s">
        <v>576</v>
      </c>
      <c r="F1107" s="1" t="s">
        <v>49</v>
      </c>
      <c r="G1107" s="1" t="s">
        <v>1396</v>
      </c>
      <c r="H1107">
        <v>5</v>
      </c>
      <c r="I1107">
        <v>0</v>
      </c>
      <c r="J1107" t="s">
        <v>51</v>
      </c>
      <c r="K1107">
        <v>13</v>
      </c>
      <c r="L1107">
        <v>325</v>
      </c>
    </row>
    <row r="1108" spans="1:13" x14ac:dyDescent="0.2">
      <c r="A1108" s="1" t="s">
        <v>46</v>
      </c>
      <c r="B1108">
        <v>7</v>
      </c>
      <c r="C1108" s="1" t="s">
        <v>400</v>
      </c>
      <c r="D1108" s="2">
        <v>45773</v>
      </c>
      <c r="E1108" s="1" t="s">
        <v>51</v>
      </c>
      <c r="F1108" s="1" t="s">
        <v>51</v>
      </c>
      <c r="G1108" s="1" t="s">
        <v>51</v>
      </c>
      <c r="H1108" t="s">
        <v>51</v>
      </c>
      <c r="I1108" t="s">
        <v>51</v>
      </c>
      <c r="J1108" t="s">
        <v>51</v>
      </c>
      <c r="K1108">
        <v>19</v>
      </c>
      <c r="L1108">
        <v>482.2</v>
      </c>
    </row>
    <row r="1109" spans="1:13" x14ac:dyDescent="0.2">
      <c r="A1109" s="1" t="s">
        <v>46</v>
      </c>
      <c r="B1109">
        <v>3</v>
      </c>
      <c r="C1109" s="1" t="s">
        <v>400</v>
      </c>
      <c r="D1109" s="2">
        <v>45773</v>
      </c>
      <c r="E1109" s="1" t="s">
        <v>51</v>
      </c>
      <c r="F1109" s="1" t="s">
        <v>51</v>
      </c>
      <c r="G1109" s="1" t="s">
        <v>51</v>
      </c>
      <c r="H1109" t="s">
        <v>51</v>
      </c>
      <c r="I1109" t="s">
        <v>51</v>
      </c>
      <c r="J1109" t="s">
        <v>51</v>
      </c>
      <c r="K1109">
        <v>5</v>
      </c>
      <c r="L1109">
        <v>125</v>
      </c>
    </row>
    <row r="1110" spans="1:13" x14ac:dyDescent="0.2">
      <c r="A1110" s="1" t="s">
        <v>46</v>
      </c>
      <c r="B1110">
        <v>3</v>
      </c>
      <c r="C1110" s="1" t="s">
        <v>354</v>
      </c>
      <c r="D1110" s="2">
        <v>45773</v>
      </c>
      <c r="E1110" s="1" t="s">
        <v>1041</v>
      </c>
      <c r="F1110" s="1" t="s">
        <v>49</v>
      </c>
      <c r="G1110" s="1" t="s">
        <v>1250</v>
      </c>
      <c r="H1110">
        <v>10</v>
      </c>
      <c r="I1110">
        <v>0</v>
      </c>
      <c r="J1110">
        <v>100</v>
      </c>
      <c r="K1110">
        <v>4</v>
      </c>
      <c r="L1110">
        <v>103</v>
      </c>
    </row>
    <row r="1111" spans="1:13" x14ac:dyDescent="0.2">
      <c r="A1111" s="1" t="s">
        <v>46</v>
      </c>
      <c r="B1111">
        <v>3</v>
      </c>
      <c r="C1111" s="1" t="s">
        <v>400</v>
      </c>
      <c r="D1111" s="2">
        <v>45773</v>
      </c>
      <c r="E1111" s="1" t="s">
        <v>51</v>
      </c>
      <c r="F1111" s="1" t="s">
        <v>51</v>
      </c>
      <c r="G1111" s="1" t="s">
        <v>51</v>
      </c>
      <c r="H1111" t="s">
        <v>51</v>
      </c>
      <c r="I1111" t="s">
        <v>51</v>
      </c>
      <c r="J1111" t="s">
        <v>51</v>
      </c>
      <c r="K1111">
        <v>10</v>
      </c>
      <c r="L1111">
        <v>256.7</v>
      </c>
    </row>
    <row r="1112" spans="1:13" x14ac:dyDescent="0.2">
      <c r="A1112" s="1" t="s">
        <v>46</v>
      </c>
      <c r="B1112">
        <v>6</v>
      </c>
      <c r="C1112" s="1" t="s">
        <v>1380</v>
      </c>
      <c r="D1112" s="2">
        <v>45773</v>
      </c>
      <c r="E1112" s="1" t="s">
        <v>576</v>
      </c>
      <c r="F1112" s="1" t="s">
        <v>49</v>
      </c>
      <c r="G1112" s="1" t="s">
        <v>908</v>
      </c>
      <c r="H1112">
        <v>5</v>
      </c>
      <c r="I1112">
        <v>0</v>
      </c>
      <c r="J1112" t="s">
        <v>51</v>
      </c>
      <c r="K1112">
        <v>10</v>
      </c>
      <c r="L1112">
        <v>250</v>
      </c>
    </row>
    <row r="1113" spans="1:13" x14ac:dyDescent="0.2">
      <c r="A1113" s="1" t="s">
        <v>46</v>
      </c>
      <c r="B1113">
        <v>5</v>
      </c>
      <c r="C1113" s="1" t="s">
        <v>1760</v>
      </c>
      <c r="D1113" s="2">
        <v>45773</v>
      </c>
      <c r="E1113" s="1" t="s">
        <v>1149</v>
      </c>
      <c r="F1113" s="1" t="s">
        <v>49</v>
      </c>
      <c r="G1113" s="1" t="s">
        <v>1593</v>
      </c>
      <c r="H1113">
        <v>5</v>
      </c>
      <c r="I1113">
        <v>0</v>
      </c>
      <c r="J1113">
        <v>250</v>
      </c>
      <c r="K1113">
        <v>14</v>
      </c>
      <c r="L1113">
        <v>350</v>
      </c>
    </row>
    <row r="1114" spans="1:13" x14ac:dyDescent="0.2">
      <c r="A1114" s="1" t="s">
        <v>46</v>
      </c>
      <c r="B1114">
        <v>2</v>
      </c>
      <c r="C1114" s="1" t="s">
        <v>1758</v>
      </c>
      <c r="D1114" s="2">
        <v>45775</v>
      </c>
      <c r="E1114" s="1" t="s">
        <v>910</v>
      </c>
      <c r="F1114" s="1" t="s">
        <v>49</v>
      </c>
      <c r="G1114" s="1" t="s">
        <v>1398</v>
      </c>
      <c r="H1114">
        <v>5</v>
      </c>
      <c r="I1114">
        <v>0</v>
      </c>
      <c r="J1114">
        <v>125</v>
      </c>
      <c r="K1114">
        <v>6</v>
      </c>
      <c r="L1114">
        <v>155</v>
      </c>
      <c r="M1114">
        <v>15</v>
      </c>
    </row>
    <row r="1115" spans="1:13" x14ac:dyDescent="0.2">
      <c r="A1115" s="1" t="s">
        <v>46</v>
      </c>
      <c r="B1115">
        <v>2</v>
      </c>
      <c r="C1115" s="1" t="s">
        <v>1807</v>
      </c>
      <c r="D1115" s="2">
        <v>45775</v>
      </c>
      <c r="E1115" s="1" t="s">
        <v>582</v>
      </c>
      <c r="F1115" s="1" t="s">
        <v>49</v>
      </c>
      <c r="G1115" s="1" t="s">
        <v>1808</v>
      </c>
      <c r="H1115" t="s">
        <v>51</v>
      </c>
      <c r="I1115" t="s">
        <v>51</v>
      </c>
      <c r="J1115">
        <v>100</v>
      </c>
      <c r="K1115">
        <v>5</v>
      </c>
      <c r="L1115">
        <v>114.4</v>
      </c>
    </row>
    <row r="1116" spans="1:13" x14ac:dyDescent="0.2">
      <c r="A1116" s="1" t="s">
        <v>46</v>
      </c>
      <c r="B1116">
        <v>3</v>
      </c>
      <c r="C1116" s="1" t="s">
        <v>184</v>
      </c>
      <c r="D1116" s="2">
        <v>45775</v>
      </c>
      <c r="E1116" s="1" t="s">
        <v>582</v>
      </c>
      <c r="F1116" s="1" t="s">
        <v>49</v>
      </c>
      <c r="G1116" s="1" t="s">
        <v>1274</v>
      </c>
      <c r="H1116">
        <v>12</v>
      </c>
      <c r="I1116">
        <v>0</v>
      </c>
      <c r="J1116">
        <v>400</v>
      </c>
      <c r="K1116">
        <v>12</v>
      </c>
      <c r="L1116">
        <v>299.8</v>
      </c>
    </row>
    <row r="1117" spans="1:13" x14ac:dyDescent="0.2">
      <c r="A1117" s="1" t="s">
        <v>46</v>
      </c>
      <c r="B1117">
        <v>3</v>
      </c>
      <c r="C1117" s="1" t="s">
        <v>1419</v>
      </c>
      <c r="D1117" s="2">
        <v>45775</v>
      </c>
      <c r="E1117" s="1" t="s">
        <v>576</v>
      </c>
      <c r="F1117" s="1" t="s">
        <v>49</v>
      </c>
      <c r="G1117" s="1" t="s">
        <v>864</v>
      </c>
      <c r="H1117">
        <v>5</v>
      </c>
      <c r="I1117">
        <v>0</v>
      </c>
      <c r="J1117" t="s">
        <v>51</v>
      </c>
      <c r="K1117">
        <v>5</v>
      </c>
      <c r="L1117">
        <v>125</v>
      </c>
    </row>
    <row r="1118" spans="1:13" x14ac:dyDescent="0.2">
      <c r="A1118" s="1" t="s">
        <v>46</v>
      </c>
      <c r="B1118">
        <v>7</v>
      </c>
      <c r="C1118" s="1" t="s">
        <v>1626</v>
      </c>
      <c r="D1118" s="2">
        <v>45775</v>
      </c>
      <c r="E1118" s="1" t="s">
        <v>576</v>
      </c>
      <c r="F1118" s="1" t="s">
        <v>49</v>
      </c>
      <c r="G1118" s="1" t="s">
        <v>1627</v>
      </c>
      <c r="H1118">
        <v>5</v>
      </c>
      <c r="I1118">
        <v>0</v>
      </c>
      <c r="J1118" t="s">
        <v>51</v>
      </c>
      <c r="K1118">
        <v>2</v>
      </c>
      <c r="L1118">
        <v>50</v>
      </c>
    </row>
    <row r="1119" spans="1:13" x14ac:dyDescent="0.2">
      <c r="A1119" s="1" t="s">
        <v>46</v>
      </c>
      <c r="B1119">
        <v>7</v>
      </c>
      <c r="C1119" s="1" t="s">
        <v>1484</v>
      </c>
      <c r="D1119" s="2">
        <v>45775</v>
      </c>
      <c r="E1119" s="1" t="s">
        <v>576</v>
      </c>
      <c r="F1119" s="1" t="s">
        <v>49</v>
      </c>
      <c r="G1119" s="1" t="s">
        <v>1270</v>
      </c>
      <c r="H1119">
        <v>5</v>
      </c>
      <c r="I1119">
        <v>0</v>
      </c>
      <c r="J1119" t="s">
        <v>51</v>
      </c>
      <c r="K1119">
        <v>10</v>
      </c>
      <c r="L1119">
        <v>250</v>
      </c>
    </row>
    <row r="1120" spans="1:13" x14ac:dyDescent="0.2">
      <c r="A1120" s="1" t="s">
        <v>46</v>
      </c>
      <c r="B1120">
        <v>5</v>
      </c>
      <c r="C1120" s="1" t="s">
        <v>1809</v>
      </c>
      <c r="D1120" s="2">
        <v>45775</v>
      </c>
      <c r="E1120" s="1" t="s">
        <v>582</v>
      </c>
      <c r="F1120" s="1" t="s">
        <v>49</v>
      </c>
      <c r="G1120" s="1" t="s">
        <v>1810</v>
      </c>
      <c r="H1120">
        <v>5</v>
      </c>
      <c r="I1120">
        <v>0</v>
      </c>
      <c r="J1120">
        <v>50</v>
      </c>
      <c r="K1120">
        <v>2</v>
      </c>
      <c r="L1120">
        <v>50</v>
      </c>
    </row>
    <row r="1121" spans="1:13" x14ac:dyDescent="0.2">
      <c r="A1121" s="1" t="s">
        <v>46</v>
      </c>
      <c r="B1121">
        <v>5</v>
      </c>
      <c r="C1121" s="1" t="s">
        <v>1811</v>
      </c>
      <c r="D1121" s="2">
        <v>45775</v>
      </c>
      <c r="E1121" s="1" t="s">
        <v>582</v>
      </c>
      <c r="F1121" s="1" t="s">
        <v>49</v>
      </c>
      <c r="G1121" s="1" t="s">
        <v>1812</v>
      </c>
      <c r="H1121">
        <v>5</v>
      </c>
      <c r="I1121">
        <v>0</v>
      </c>
      <c r="J1121">
        <v>100</v>
      </c>
      <c r="K1121">
        <v>4</v>
      </c>
      <c r="L1121">
        <v>100</v>
      </c>
    </row>
    <row r="1122" spans="1:13" x14ac:dyDescent="0.2">
      <c r="A1122" s="1" t="s">
        <v>46</v>
      </c>
      <c r="B1122">
        <v>5</v>
      </c>
      <c r="C1122" s="1" t="s">
        <v>1813</v>
      </c>
      <c r="D1122" s="2">
        <v>45775</v>
      </c>
      <c r="E1122" s="1" t="s">
        <v>582</v>
      </c>
      <c r="F1122" s="1" t="s">
        <v>49</v>
      </c>
      <c r="G1122" s="1" t="s">
        <v>1490</v>
      </c>
      <c r="H1122">
        <v>5</v>
      </c>
      <c r="I1122">
        <v>0</v>
      </c>
      <c r="J1122">
        <v>100</v>
      </c>
      <c r="K1122">
        <v>4</v>
      </c>
      <c r="L1122">
        <v>100</v>
      </c>
    </row>
    <row r="1123" spans="1:13" x14ac:dyDescent="0.2">
      <c r="A1123" s="1" t="s">
        <v>46</v>
      </c>
      <c r="B1123">
        <v>6</v>
      </c>
      <c r="C1123" s="1" t="s">
        <v>1760</v>
      </c>
      <c r="D1123" s="2">
        <v>45775</v>
      </c>
      <c r="E1123" s="1" t="s">
        <v>1149</v>
      </c>
      <c r="F1123" s="1" t="s">
        <v>49</v>
      </c>
      <c r="G1123" s="1" t="s">
        <v>1593</v>
      </c>
      <c r="H1123">
        <v>5</v>
      </c>
      <c r="I1123">
        <v>0</v>
      </c>
      <c r="J1123">
        <v>250</v>
      </c>
      <c r="K1123">
        <v>2</v>
      </c>
      <c r="L1123">
        <v>50</v>
      </c>
    </row>
    <row r="1124" spans="1:13" x14ac:dyDescent="0.2">
      <c r="A1124" s="1" t="s">
        <v>46</v>
      </c>
      <c r="B1124">
        <v>6</v>
      </c>
      <c r="C1124" s="1" t="s">
        <v>429</v>
      </c>
      <c r="D1124" s="2">
        <v>45775</v>
      </c>
      <c r="E1124" s="1" t="s">
        <v>582</v>
      </c>
      <c r="F1124" s="1" t="s">
        <v>49</v>
      </c>
      <c r="G1124" s="1" t="s">
        <v>1701</v>
      </c>
      <c r="H1124">
        <v>5</v>
      </c>
      <c r="I1124">
        <v>0</v>
      </c>
      <c r="J1124">
        <v>250</v>
      </c>
      <c r="K1124">
        <v>4</v>
      </c>
      <c r="L1124">
        <v>100</v>
      </c>
    </row>
    <row r="1125" spans="1:13" x14ac:dyDescent="0.2">
      <c r="A1125" s="1" t="s">
        <v>46</v>
      </c>
      <c r="B1125">
        <v>6</v>
      </c>
      <c r="C1125" s="1" t="s">
        <v>1814</v>
      </c>
      <c r="D1125" s="2">
        <v>45775</v>
      </c>
      <c r="E1125" s="1" t="s">
        <v>582</v>
      </c>
      <c r="F1125" s="1" t="s">
        <v>49</v>
      </c>
      <c r="G1125" s="1" t="s">
        <v>1555</v>
      </c>
      <c r="H1125">
        <v>5</v>
      </c>
      <c r="I1125">
        <v>0</v>
      </c>
      <c r="J1125">
        <v>125</v>
      </c>
      <c r="K1125">
        <v>4</v>
      </c>
      <c r="L1125">
        <v>100</v>
      </c>
    </row>
    <row r="1126" spans="1:13" x14ac:dyDescent="0.2">
      <c r="A1126" s="1" t="s">
        <v>46</v>
      </c>
      <c r="B1126">
        <v>4</v>
      </c>
      <c r="C1126" s="1" t="s">
        <v>1815</v>
      </c>
      <c r="D1126" s="2">
        <v>45776</v>
      </c>
      <c r="E1126" s="1" t="s">
        <v>1816</v>
      </c>
      <c r="F1126" s="1" t="s">
        <v>49</v>
      </c>
      <c r="G1126" s="1" t="s">
        <v>1817</v>
      </c>
      <c r="H1126">
        <v>5</v>
      </c>
      <c r="I1126">
        <v>0</v>
      </c>
      <c r="J1126">
        <v>300</v>
      </c>
      <c r="K1126">
        <v>4</v>
      </c>
      <c r="L1126">
        <v>100</v>
      </c>
      <c r="M1126">
        <v>20</v>
      </c>
    </row>
    <row r="1127" spans="1:13" x14ac:dyDescent="0.2">
      <c r="A1127" s="1" t="s">
        <v>46</v>
      </c>
      <c r="B1127">
        <v>4</v>
      </c>
      <c r="C1127" s="1" t="s">
        <v>1378</v>
      </c>
      <c r="D1127" s="2">
        <v>45776</v>
      </c>
      <c r="E1127" s="1" t="s">
        <v>576</v>
      </c>
      <c r="F1127" s="1" t="s">
        <v>49</v>
      </c>
      <c r="G1127" s="1" t="s">
        <v>1379</v>
      </c>
      <c r="H1127">
        <v>5</v>
      </c>
      <c r="I1127">
        <v>0</v>
      </c>
      <c r="J1127" t="s">
        <v>51</v>
      </c>
      <c r="K1127">
        <v>13</v>
      </c>
      <c r="L1127">
        <v>325</v>
      </c>
    </row>
    <row r="1128" spans="1:13" x14ac:dyDescent="0.2">
      <c r="A1128" s="1" t="s">
        <v>46</v>
      </c>
      <c r="B1128">
        <v>3</v>
      </c>
      <c r="C1128" s="1" t="s">
        <v>1336</v>
      </c>
      <c r="D1128" s="2">
        <v>45776</v>
      </c>
      <c r="E1128" s="1" t="s">
        <v>576</v>
      </c>
      <c r="F1128" s="1" t="s">
        <v>49</v>
      </c>
      <c r="G1128" s="1" t="s">
        <v>929</v>
      </c>
      <c r="H1128">
        <v>5</v>
      </c>
      <c r="I1128">
        <v>0</v>
      </c>
      <c r="J1128" t="s">
        <v>51</v>
      </c>
      <c r="K1128">
        <v>6</v>
      </c>
      <c r="L1128">
        <v>150</v>
      </c>
    </row>
    <row r="1129" spans="1:13" x14ac:dyDescent="0.2">
      <c r="A1129" s="1" t="s">
        <v>46</v>
      </c>
      <c r="B1129">
        <v>3</v>
      </c>
      <c r="C1129" s="1" t="s">
        <v>1498</v>
      </c>
      <c r="D1129" s="2">
        <v>45776</v>
      </c>
      <c r="E1129" s="1" t="s">
        <v>576</v>
      </c>
      <c r="F1129" s="1" t="s">
        <v>49</v>
      </c>
      <c r="G1129" s="1" t="s">
        <v>901</v>
      </c>
      <c r="H1129">
        <v>5</v>
      </c>
      <c r="I1129">
        <v>0</v>
      </c>
      <c r="J1129" t="s">
        <v>51</v>
      </c>
      <c r="K1129">
        <v>2</v>
      </c>
      <c r="L1129">
        <v>50</v>
      </c>
    </row>
    <row r="1130" spans="1:13" x14ac:dyDescent="0.2">
      <c r="A1130" s="1" t="s">
        <v>46</v>
      </c>
      <c r="B1130">
        <v>3</v>
      </c>
      <c r="C1130" s="1" t="s">
        <v>1818</v>
      </c>
      <c r="D1130" s="2">
        <v>45776</v>
      </c>
      <c r="E1130" s="1" t="s">
        <v>684</v>
      </c>
      <c r="F1130" s="1" t="s">
        <v>49</v>
      </c>
      <c r="G1130" s="1" t="s">
        <v>894</v>
      </c>
      <c r="H1130">
        <v>5</v>
      </c>
      <c r="I1130">
        <v>0</v>
      </c>
      <c r="J1130">
        <v>150</v>
      </c>
      <c r="K1130">
        <v>2</v>
      </c>
      <c r="L1130">
        <v>50</v>
      </c>
    </row>
    <row r="1131" spans="1:13" x14ac:dyDescent="0.2">
      <c r="A1131" s="1" t="s">
        <v>46</v>
      </c>
      <c r="B1131">
        <v>3</v>
      </c>
      <c r="C1131" s="1" t="s">
        <v>1819</v>
      </c>
      <c r="D1131" s="2">
        <v>45776</v>
      </c>
      <c r="E1131" s="1" t="s">
        <v>684</v>
      </c>
      <c r="F1131" s="1" t="s">
        <v>49</v>
      </c>
      <c r="G1131" s="1" t="s">
        <v>924</v>
      </c>
      <c r="H1131">
        <v>5</v>
      </c>
      <c r="I1131">
        <v>0</v>
      </c>
      <c r="J1131">
        <v>150</v>
      </c>
      <c r="K1131">
        <v>6</v>
      </c>
      <c r="L1131">
        <v>150</v>
      </c>
    </row>
    <row r="1132" spans="1:13" x14ac:dyDescent="0.2">
      <c r="A1132" s="1" t="s">
        <v>46</v>
      </c>
      <c r="B1132">
        <v>7</v>
      </c>
      <c r="C1132" s="1" t="s">
        <v>1626</v>
      </c>
      <c r="D1132" s="2">
        <v>45776</v>
      </c>
      <c r="E1132" s="1" t="s">
        <v>576</v>
      </c>
      <c r="F1132" s="1" t="s">
        <v>49</v>
      </c>
      <c r="G1132" s="1" t="s">
        <v>1627</v>
      </c>
      <c r="H1132">
        <v>5</v>
      </c>
      <c r="I1132">
        <v>0</v>
      </c>
      <c r="J1132" t="s">
        <v>51</v>
      </c>
      <c r="K1132">
        <v>7</v>
      </c>
      <c r="L1132">
        <v>175</v>
      </c>
    </row>
    <row r="1133" spans="1:13" x14ac:dyDescent="0.2">
      <c r="A1133" s="1" t="s">
        <v>46</v>
      </c>
      <c r="B1133">
        <v>7</v>
      </c>
      <c r="C1133" s="1" t="s">
        <v>1820</v>
      </c>
      <c r="D1133" s="2">
        <v>45776</v>
      </c>
      <c r="E1133" s="1" t="s">
        <v>582</v>
      </c>
      <c r="F1133" s="1" t="s">
        <v>49</v>
      </c>
      <c r="G1133" s="1" t="s">
        <v>1459</v>
      </c>
      <c r="H1133">
        <v>5</v>
      </c>
      <c r="I1133">
        <v>0</v>
      </c>
      <c r="J1133">
        <v>150</v>
      </c>
      <c r="K1133">
        <v>6</v>
      </c>
      <c r="L1133">
        <v>150</v>
      </c>
    </row>
    <row r="1134" spans="1:13" x14ac:dyDescent="0.2">
      <c r="A1134" s="1" t="s">
        <v>46</v>
      </c>
      <c r="B1134">
        <v>7</v>
      </c>
      <c r="C1134" s="1" t="s">
        <v>1821</v>
      </c>
      <c r="D1134" s="2">
        <v>45776</v>
      </c>
      <c r="E1134" s="1" t="s">
        <v>582</v>
      </c>
      <c r="F1134" s="1" t="s">
        <v>49</v>
      </c>
      <c r="G1134" s="1" t="s">
        <v>1382</v>
      </c>
      <c r="H1134">
        <v>5</v>
      </c>
      <c r="I1134">
        <v>0</v>
      </c>
      <c r="J1134">
        <v>250</v>
      </c>
      <c r="K1134">
        <v>1</v>
      </c>
      <c r="L1134">
        <v>25</v>
      </c>
    </row>
    <row r="1135" spans="1:13" x14ac:dyDescent="0.2">
      <c r="A1135" s="1" t="s">
        <v>46</v>
      </c>
      <c r="B1135">
        <v>7</v>
      </c>
      <c r="C1135" s="1" t="s">
        <v>1822</v>
      </c>
      <c r="D1135" s="2">
        <v>45776</v>
      </c>
      <c r="E1135" s="1" t="s">
        <v>1823</v>
      </c>
      <c r="F1135" s="1" t="s">
        <v>246</v>
      </c>
      <c r="G1135" s="1" t="s">
        <v>1555</v>
      </c>
      <c r="H1135">
        <v>10</v>
      </c>
      <c r="I1135" t="s">
        <v>100</v>
      </c>
      <c r="J1135">
        <v>100</v>
      </c>
      <c r="K1135">
        <v>3</v>
      </c>
      <c r="L1135">
        <v>78.599999999999994</v>
      </c>
    </row>
    <row r="1136" spans="1:13" x14ac:dyDescent="0.2">
      <c r="A1136" s="1" t="s">
        <v>46</v>
      </c>
      <c r="B1136">
        <v>6</v>
      </c>
      <c r="C1136" s="1" t="s">
        <v>1798</v>
      </c>
      <c r="D1136" s="2">
        <v>45776</v>
      </c>
      <c r="E1136" s="1" t="s">
        <v>582</v>
      </c>
      <c r="F1136" s="1" t="s">
        <v>49</v>
      </c>
      <c r="G1136" s="1" t="s">
        <v>1505</v>
      </c>
      <c r="H1136">
        <v>5</v>
      </c>
      <c r="I1136">
        <v>0</v>
      </c>
      <c r="J1136">
        <v>150</v>
      </c>
      <c r="K1136">
        <v>6</v>
      </c>
      <c r="L1136">
        <v>150</v>
      </c>
    </row>
    <row r="1137" spans="1:13" x14ac:dyDescent="0.2">
      <c r="A1137" s="1" t="s">
        <v>46</v>
      </c>
      <c r="B1137">
        <v>6</v>
      </c>
      <c r="C1137" s="1" t="s">
        <v>1802</v>
      </c>
      <c r="D1137" s="2">
        <v>45776</v>
      </c>
      <c r="E1137" s="1" t="s">
        <v>582</v>
      </c>
      <c r="F1137" s="1" t="s">
        <v>49</v>
      </c>
      <c r="G1137" s="1" t="s">
        <v>1442</v>
      </c>
      <c r="H1137">
        <v>5</v>
      </c>
      <c r="I1137">
        <v>0</v>
      </c>
      <c r="J1137">
        <v>125</v>
      </c>
      <c r="K1137">
        <v>5</v>
      </c>
      <c r="L1137">
        <v>125</v>
      </c>
    </row>
    <row r="1138" spans="1:13" x14ac:dyDescent="0.2">
      <c r="A1138" s="1" t="s">
        <v>46</v>
      </c>
      <c r="B1138">
        <v>6</v>
      </c>
      <c r="C1138" s="1" t="s">
        <v>1824</v>
      </c>
      <c r="D1138" s="2">
        <v>45776</v>
      </c>
      <c r="E1138" s="1" t="s">
        <v>582</v>
      </c>
      <c r="F1138" s="1" t="s">
        <v>49</v>
      </c>
      <c r="G1138" s="1" t="s">
        <v>932</v>
      </c>
      <c r="H1138">
        <v>5</v>
      </c>
      <c r="I1138">
        <v>0</v>
      </c>
      <c r="J1138">
        <v>125</v>
      </c>
      <c r="K1138">
        <v>1</v>
      </c>
      <c r="L1138">
        <v>25</v>
      </c>
    </row>
    <row r="1139" spans="1:13" x14ac:dyDescent="0.2">
      <c r="A1139" s="1" t="s">
        <v>46</v>
      </c>
      <c r="B1139">
        <v>2</v>
      </c>
      <c r="C1139" s="1" t="s">
        <v>1800</v>
      </c>
      <c r="D1139" s="2">
        <v>45776</v>
      </c>
      <c r="E1139" s="1" t="s">
        <v>1149</v>
      </c>
      <c r="F1139" s="1" t="s">
        <v>49</v>
      </c>
      <c r="G1139" s="1" t="s">
        <v>1251</v>
      </c>
      <c r="H1139">
        <v>5</v>
      </c>
      <c r="I1139">
        <v>0</v>
      </c>
      <c r="J1139">
        <v>150</v>
      </c>
      <c r="K1139">
        <v>13</v>
      </c>
      <c r="L1139">
        <v>325</v>
      </c>
    </row>
    <row r="1140" spans="1:13" x14ac:dyDescent="0.2">
      <c r="A1140" s="1" t="s">
        <v>46</v>
      </c>
      <c r="B1140">
        <v>2</v>
      </c>
      <c r="C1140" s="1" t="s">
        <v>1626</v>
      </c>
      <c r="D1140" s="2">
        <v>45776</v>
      </c>
      <c r="E1140" s="1" t="s">
        <v>576</v>
      </c>
      <c r="F1140" s="1" t="s">
        <v>49</v>
      </c>
      <c r="G1140" s="1" t="s">
        <v>1627</v>
      </c>
      <c r="H1140">
        <v>5</v>
      </c>
      <c r="I1140">
        <v>0</v>
      </c>
      <c r="J1140" t="s">
        <v>51</v>
      </c>
      <c r="K1140">
        <v>3</v>
      </c>
      <c r="L1140">
        <v>75</v>
      </c>
    </row>
    <row r="1141" spans="1:13" x14ac:dyDescent="0.2">
      <c r="A1141" s="1" t="s">
        <v>46</v>
      </c>
      <c r="B1141">
        <v>4</v>
      </c>
      <c r="C1141" s="1" t="s">
        <v>1378</v>
      </c>
      <c r="D1141" s="2">
        <v>45777</v>
      </c>
      <c r="E1141" s="1" t="s">
        <v>576</v>
      </c>
      <c r="F1141" s="1" t="s">
        <v>49</v>
      </c>
      <c r="G1141" s="1" t="s">
        <v>1379</v>
      </c>
      <c r="H1141">
        <v>5</v>
      </c>
      <c r="I1141">
        <v>0</v>
      </c>
      <c r="J1141" t="s">
        <v>51</v>
      </c>
      <c r="K1141">
        <v>18</v>
      </c>
      <c r="L1141">
        <v>450</v>
      </c>
      <c r="M1141">
        <v>15</v>
      </c>
    </row>
    <row r="1142" spans="1:13" x14ac:dyDescent="0.2">
      <c r="A1142" s="1" t="s">
        <v>46</v>
      </c>
      <c r="B1142">
        <v>2</v>
      </c>
      <c r="C1142" s="1" t="s">
        <v>1486</v>
      </c>
      <c r="D1142" s="2">
        <v>45777</v>
      </c>
      <c r="E1142" s="1" t="s">
        <v>576</v>
      </c>
      <c r="F1142" s="1" t="s">
        <v>49</v>
      </c>
      <c r="G1142" s="1" t="s">
        <v>982</v>
      </c>
      <c r="H1142">
        <v>5</v>
      </c>
      <c r="I1142">
        <v>0</v>
      </c>
      <c r="J1142" t="s">
        <v>51</v>
      </c>
      <c r="K1142">
        <v>10</v>
      </c>
      <c r="L1142">
        <v>250</v>
      </c>
    </row>
    <row r="1143" spans="1:13" x14ac:dyDescent="0.2">
      <c r="A1143" s="1" t="s">
        <v>46</v>
      </c>
      <c r="B1143">
        <v>2</v>
      </c>
      <c r="C1143" s="1" t="s">
        <v>1819</v>
      </c>
      <c r="D1143" s="2">
        <v>45777</v>
      </c>
      <c r="E1143" s="1" t="s">
        <v>684</v>
      </c>
      <c r="F1143" s="1" t="s">
        <v>49</v>
      </c>
      <c r="G1143" s="1" t="s">
        <v>924</v>
      </c>
      <c r="H1143">
        <v>5</v>
      </c>
      <c r="I1143">
        <v>0</v>
      </c>
      <c r="J1143">
        <v>150</v>
      </c>
      <c r="K1143">
        <v>6</v>
      </c>
      <c r="L1143">
        <v>150</v>
      </c>
    </row>
    <row r="1144" spans="1:13" x14ac:dyDescent="0.2">
      <c r="A1144" s="1" t="s">
        <v>46</v>
      </c>
      <c r="B1144">
        <v>1</v>
      </c>
      <c r="C1144" s="1" t="s">
        <v>1825</v>
      </c>
      <c r="D1144" s="2">
        <v>45777</v>
      </c>
      <c r="E1144" s="1" t="s">
        <v>1078</v>
      </c>
      <c r="F1144" s="1" t="s">
        <v>49</v>
      </c>
      <c r="G1144" s="1" t="s">
        <v>1793</v>
      </c>
      <c r="H1144">
        <v>5</v>
      </c>
      <c r="I1144">
        <v>0</v>
      </c>
      <c r="J1144">
        <v>250</v>
      </c>
      <c r="K1144">
        <v>8</v>
      </c>
      <c r="L1144">
        <v>200</v>
      </c>
    </row>
    <row r="1145" spans="1:13" x14ac:dyDescent="0.2">
      <c r="A1145" s="1" t="s">
        <v>46</v>
      </c>
      <c r="B1145">
        <v>1</v>
      </c>
      <c r="C1145" s="1" t="s">
        <v>1819</v>
      </c>
      <c r="D1145" s="2">
        <v>45777</v>
      </c>
      <c r="E1145" s="1" t="s">
        <v>684</v>
      </c>
      <c r="F1145" s="1" t="s">
        <v>49</v>
      </c>
      <c r="G1145" s="1" t="s">
        <v>924</v>
      </c>
      <c r="H1145">
        <v>5</v>
      </c>
      <c r="I1145">
        <v>0</v>
      </c>
      <c r="J1145">
        <v>150</v>
      </c>
      <c r="K1145">
        <v>2</v>
      </c>
      <c r="L1145">
        <v>50</v>
      </c>
    </row>
    <row r="1146" spans="1:13" x14ac:dyDescent="0.2">
      <c r="A1146" s="1" t="s">
        <v>46</v>
      </c>
      <c r="B1146">
        <v>1</v>
      </c>
      <c r="C1146" s="1" t="s">
        <v>1819</v>
      </c>
      <c r="D1146" s="2">
        <v>45777</v>
      </c>
      <c r="E1146" s="1" t="s">
        <v>684</v>
      </c>
      <c r="F1146" s="1" t="s">
        <v>49</v>
      </c>
      <c r="G1146" s="1" t="s">
        <v>924</v>
      </c>
      <c r="H1146">
        <v>5</v>
      </c>
      <c r="I1146">
        <v>0</v>
      </c>
      <c r="J1146">
        <v>150</v>
      </c>
      <c r="K1146">
        <v>8</v>
      </c>
      <c r="L1146">
        <v>200</v>
      </c>
    </row>
    <row r="1147" spans="1:13" x14ac:dyDescent="0.2">
      <c r="A1147" s="1" t="s">
        <v>46</v>
      </c>
      <c r="B1147">
        <v>1</v>
      </c>
      <c r="C1147" s="1" t="s">
        <v>1578</v>
      </c>
      <c r="D1147" s="2">
        <v>45777</v>
      </c>
      <c r="E1147" s="1" t="s">
        <v>576</v>
      </c>
      <c r="F1147" s="1" t="s">
        <v>49</v>
      </c>
      <c r="G1147" s="1" t="s">
        <v>894</v>
      </c>
      <c r="H1147">
        <v>5</v>
      </c>
      <c r="I1147">
        <v>0</v>
      </c>
      <c r="J1147" t="s">
        <v>51</v>
      </c>
      <c r="K1147">
        <v>3</v>
      </c>
      <c r="L1147">
        <v>75</v>
      </c>
    </row>
    <row r="1148" spans="1:13" x14ac:dyDescent="0.2">
      <c r="A1148" s="1" t="s">
        <v>46</v>
      </c>
      <c r="B1148">
        <v>7</v>
      </c>
      <c r="C1148" s="1" t="s">
        <v>1626</v>
      </c>
      <c r="D1148" s="2">
        <v>45777</v>
      </c>
      <c r="E1148" s="1" t="s">
        <v>576</v>
      </c>
      <c r="F1148" s="1" t="s">
        <v>49</v>
      </c>
      <c r="G1148" s="1" t="s">
        <v>1627</v>
      </c>
      <c r="H1148">
        <v>5</v>
      </c>
      <c r="I1148">
        <v>0</v>
      </c>
      <c r="J1148" t="s">
        <v>51</v>
      </c>
      <c r="K1148">
        <v>13</v>
      </c>
      <c r="L1148">
        <v>325</v>
      </c>
    </row>
    <row r="1149" spans="1:13" x14ac:dyDescent="0.2">
      <c r="A1149" s="1" t="s">
        <v>46</v>
      </c>
      <c r="B1149">
        <v>6</v>
      </c>
      <c r="C1149" s="1" t="s">
        <v>1824</v>
      </c>
      <c r="D1149" s="2">
        <v>45777</v>
      </c>
      <c r="E1149" s="1" t="s">
        <v>582</v>
      </c>
      <c r="F1149" s="1" t="s">
        <v>49</v>
      </c>
      <c r="G1149" s="1" t="s">
        <v>932</v>
      </c>
      <c r="H1149">
        <v>5</v>
      </c>
      <c r="I1149">
        <v>0</v>
      </c>
      <c r="J1149">
        <v>125</v>
      </c>
      <c r="K1149">
        <v>4</v>
      </c>
      <c r="L1149">
        <v>100</v>
      </c>
    </row>
    <row r="1150" spans="1:13" x14ac:dyDescent="0.2">
      <c r="A1150" s="1" t="s">
        <v>46</v>
      </c>
      <c r="B1150">
        <v>6</v>
      </c>
      <c r="C1150" s="1" t="s">
        <v>1826</v>
      </c>
      <c r="D1150" s="2">
        <v>45777</v>
      </c>
      <c r="E1150" s="1" t="s">
        <v>582</v>
      </c>
      <c r="F1150" s="1" t="s">
        <v>49</v>
      </c>
      <c r="G1150" s="1" t="s">
        <v>1503</v>
      </c>
      <c r="H1150">
        <v>5</v>
      </c>
      <c r="I1150">
        <v>0</v>
      </c>
      <c r="J1150">
        <v>150</v>
      </c>
      <c r="K1150">
        <v>6</v>
      </c>
      <c r="L1150">
        <v>150</v>
      </c>
    </row>
    <row r="1151" spans="1:13" x14ac:dyDescent="0.2">
      <c r="A1151" s="1" t="s">
        <v>46</v>
      </c>
      <c r="B1151">
        <v>6</v>
      </c>
      <c r="C1151" s="1" t="s">
        <v>1130</v>
      </c>
      <c r="D1151" s="2">
        <v>45777</v>
      </c>
      <c r="E1151" s="1" t="s">
        <v>582</v>
      </c>
      <c r="F1151" s="1" t="s">
        <v>49</v>
      </c>
      <c r="G1151" s="1" t="s">
        <v>1131</v>
      </c>
      <c r="H1151">
        <v>5</v>
      </c>
      <c r="I1151">
        <v>0</v>
      </c>
      <c r="J1151">
        <v>150</v>
      </c>
      <c r="K1151">
        <v>1</v>
      </c>
      <c r="L1151">
        <v>25</v>
      </c>
    </row>
    <row r="1152" spans="1:13" x14ac:dyDescent="0.2">
      <c r="A1152" s="1" t="s">
        <v>46</v>
      </c>
      <c r="B1152">
        <v>5</v>
      </c>
      <c r="C1152" s="1" t="s">
        <v>1380</v>
      </c>
      <c r="D1152" s="2">
        <v>45777</v>
      </c>
      <c r="E1152" s="1" t="s">
        <v>576</v>
      </c>
      <c r="F1152" s="1" t="s">
        <v>49</v>
      </c>
      <c r="G1152" s="1" t="s">
        <v>908</v>
      </c>
      <c r="H1152">
        <v>5</v>
      </c>
      <c r="I1152">
        <v>0</v>
      </c>
      <c r="J1152" t="s">
        <v>51</v>
      </c>
      <c r="K1152">
        <v>13</v>
      </c>
      <c r="L1152">
        <v>325</v>
      </c>
    </row>
    <row r="1153" spans="1:13" x14ac:dyDescent="0.2">
      <c r="A1153" s="1" t="s">
        <v>46</v>
      </c>
      <c r="B1153">
        <v>5</v>
      </c>
      <c r="C1153" s="1" t="s">
        <v>1527</v>
      </c>
      <c r="D1153" s="2">
        <v>45777</v>
      </c>
      <c r="E1153" s="1" t="s">
        <v>576</v>
      </c>
      <c r="F1153" s="1" t="s">
        <v>49</v>
      </c>
      <c r="G1153" s="1" t="s">
        <v>975</v>
      </c>
      <c r="H1153">
        <v>5</v>
      </c>
      <c r="I1153">
        <v>0</v>
      </c>
      <c r="J1153" t="s">
        <v>51</v>
      </c>
      <c r="K1153">
        <v>1</v>
      </c>
      <c r="L1153">
        <v>25</v>
      </c>
    </row>
    <row r="1154" spans="1:13" x14ac:dyDescent="0.2">
      <c r="A1154" s="1" t="s">
        <v>46</v>
      </c>
      <c r="B1154">
        <v>5</v>
      </c>
      <c r="C1154" s="1" t="s">
        <v>1827</v>
      </c>
      <c r="D1154" s="2">
        <v>45777</v>
      </c>
      <c r="E1154" s="1" t="s">
        <v>1346</v>
      </c>
      <c r="F1154" s="1" t="s">
        <v>49</v>
      </c>
      <c r="G1154" s="1" t="s">
        <v>1828</v>
      </c>
      <c r="H1154">
        <v>0</v>
      </c>
      <c r="I1154">
        <v>0</v>
      </c>
      <c r="J1154">
        <v>100</v>
      </c>
      <c r="K1154">
        <v>4</v>
      </c>
      <c r="L1154">
        <v>100</v>
      </c>
    </row>
    <row r="1155" spans="1:13" x14ac:dyDescent="0.2">
      <c r="A1155" s="1" t="s">
        <v>46</v>
      </c>
      <c r="B1155">
        <v>2</v>
      </c>
      <c r="C1155" s="1" t="s">
        <v>1829</v>
      </c>
      <c r="D1155" s="2">
        <v>45778</v>
      </c>
      <c r="E1155" s="1" t="s">
        <v>1078</v>
      </c>
      <c r="F1155" s="1" t="s">
        <v>49</v>
      </c>
      <c r="G1155" s="1" t="s">
        <v>1830</v>
      </c>
      <c r="H1155">
        <v>5</v>
      </c>
      <c r="I1155">
        <v>0</v>
      </c>
      <c r="J1155">
        <v>125</v>
      </c>
      <c r="K1155">
        <v>5</v>
      </c>
      <c r="L1155">
        <v>125</v>
      </c>
      <c r="M1155">
        <v>10</v>
      </c>
    </row>
    <row r="1156" spans="1:13" x14ac:dyDescent="0.2">
      <c r="A1156" s="1" t="s">
        <v>46</v>
      </c>
      <c r="B1156">
        <v>2</v>
      </c>
      <c r="C1156" s="1" t="s">
        <v>1831</v>
      </c>
      <c r="D1156" s="2">
        <v>45778</v>
      </c>
      <c r="E1156" s="1" t="s">
        <v>576</v>
      </c>
      <c r="F1156" s="1" t="s">
        <v>49</v>
      </c>
      <c r="G1156" s="1" t="s">
        <v>902</v>
      </c>
      <c r="H1156">
        <v>5</v>
      </c>
      <c r="I1156">
        <v>0</v>
      </c>
      <c r="J1156" t="s">
        <v>51</v>
      </c>
      <c r="K1156">
        <v>6</v>
      </c>
      <c r="L1156">
        <v>150</v>
      </c>
    </row>
    <row r="1157" spans="1:13" x14ac:dyDescent="0.2">
      <c r="A1157" s="1" t="s">
        <v>46</v>
      </c>
      <c r="B1157">
        <v>3</v>
      </c>
      <c r="C1157" s="1" t="s">
        <v>1832</v>
      </c>
      <c r="D1157" s="2">
        <v>45778</v>
      </c>
      <c r="E1157" s="1" t="s">
        <v>684</v>
      </c>
      <c r="F1157" s="1" t="s">
        <v>49</v>
      </c>
      <c r="G1157" s="1" t="s">
        <v>978</v>
      </c>
      <c r="H1157">
        <v>5</v>
      </c>
      <c r="I1157">
        <v>0</v>
      </c>
      <c r="J1157">
        <v>100</v>
      </c>
      <c r="K1157">
        <v>2</v>
      </c>
      <c r="L1157">
        <v>50</v>
      </c>
    </row>
    <row r="1158" spans="1:13" x14ac:dyDescent="0.2">
      <c r="A1158" s="1" t="s">
        <v>46</v>
      </c>
      <c r="B1158">
        <v>3</v>
      </c>
      <c r="C1158" s="1" t="s">
        <v>1815</v>
      </c>
      <c r="D1158" s="2">
        <v>45778</v>
      </c>
      <c r="E1158" s="1" t="s">
        <v>1816</v>
      </c>
      <c r="F1158" s="1" t="s">
        <v>49</v>
      </c>
      <c r="G1158" s="1" t="s">
        <v>1817</v>
      </c>
      <c r="H1158">
        <v>5</v>
      </c>
      <c r="I1158">
        <v>0</v>
      </c>
      <c r="J1158">
        <v>300</v>
      </c>
      <c r="K1158">
        <v>12</v>
      </c>
      <c r="L1158">
        <v>300</v>
      </c>
    </row>
    <row r="1159" spans="1:13" x14ac:dyDescent="0.2">
      <c r="A1159" s="1" t="s">
        <v>46</v>
      </c>
      <c r="B1159">
        <v>3</v>
      </c>
      <c r="C1159" s="1" t="s">
        <v>1833</v>
      </c>
      <c r="D1159" s="2">
        <v>45778</v>
      </c>
      <c r="E1159" s="1" t="s">
        <v>576</v>
      </c>
      <c r="F1159" s="1" t="s">
        <v>49</v>
      </c>
      <c r="G1159" s="1" t="s">
        <v>978</v>
      </c>
      <c r="H1159">
        <v>5</v>
      </c>
      <c r="I1159">
        <v>0</v>
      </c>
      <c r="J1159" t="s">
        <v>51</v>
      </c>
      <c r="K1159">
        <v>2</v>
      </c>
      <c r="L1159">
        <v>50</v>
      </c>
    </row>
    <row r="1160" spans="1:13" x14ac:dyDescent="0.2">
      <c r="A1160" s="1" t="s">
        <v>46</v>
      </c>
      <c r="B1160">
        <v>4</v>
      </c>
      <c r="C1160" s="1" t="s">
        <v>1834</v>
      </c>
      <c r="D1160" s="2">
        <v>45778</v>
      </c>
      <c r="E1160" s="1" t="s">
        <v>1078</v>
      </c>
      <c r="F1160" s="1" t="s">
        <v>49</v>
      </c>
      <c r="G1160" s="1" t="s">
        <v>1412</v>
      </c>
      <c r="H1160">
        <v>5</v>
      </c>
      <c r="I1160">
        <v>0</v>
      </c>
      <c r="J1160">
        <v>250</v>
      </c>
      <c r="K1160">
        <v>8</v>
      </c>
      <c r="L1160">
        <v>200</v>
      </c>
    </row>
    <row r="1161" spans="1:13" x14ac:dyDescent="0.2">
      <c r="A1161" s="1" t="s">
        <v>46</v>
      </c>
      <c r="B1161">
        <v>5</v>
      </c>
      <c r="C1161" s="1" t="s">
        <v>1130</v>
      </c>
      <c r="D1161" s="2">
        <v>45778</v>
      </c>
      <c r="E1161" s="1" t="s">
        <v>582</v>
      </c>
      <c r="F1161" s="1" t="s">
        <v>49</v>
      </c>
      <c r="G1161" s="1" t="s">
        <v>1131</v>
      </c>
      <c r="H1161">
        <v>5</v>
      </c>
      <c r="I1161">
        <v>0</v>
      </c>
      <c r="J1161">
        <v>150</v>
      </c>
      <c r="K1161">
        <v>8</v>
      </c>
      <c r="L1161">
        <v>200</v>
      </c>
    </row>
    <row r="1162" spans="1:13" x14ac:dyDescent="0.2">
      <c r="A1162" s="1" t="s">
        <v>46</v>
      </c>
      <c r="B1162">
        <v>5</v>
      </c>
      <c r="C1162" s="1" t="s">
        <v>1380</v>
      </c>
      <c r="D1162" s="2">
        <v>45778</v>
      </c>
      <c r="E1162" s="1" t="s">
        <v>576</v>
      </c>
      <c r="F1162" s="1" t="s">
        <v>49</v>
      </c>
      <c r="G1162" s="1" t="s">
        <v>908</v>
      </c>
      <c r="H1162">
        <v>5</v>
      </c>
      <c r="I1162">
        <v>0</v>
      </c>
      <c r="J1162" t="s">
        <v>51</v>
      </c>
      <c r="K1162">
        <v>4</v>
      </c>
      <c r="L1162">
        <v>100</v>
      </c>
    </row>
    <row r="1163" spans="1:13" x14ac:dyDescent="0.2">
      <c r="A1163" s="1" t="s">
        <v>46</v>
      </c>
      <c r="B1163">
        <v>2</v>
      </c>
      <c r="C1163" s="1" t="s">
        <v>1835</v>
      </c>
      <c r="D1163" s="2">
        <v>45779</v>
      </c>
      <c r="E1163" s="1" t="s">
        <v>1836</v>
      </c>
      <c r="F1163" s="1" t="s">
        <v>49</v>
      </c>
      <c r="G1163" s="1" t="s">
        <v>1837</v>
      </c>
      <c r="H1163">
        <v>6</v>
      </c>
      <c r="I1163">
        <v>0</v>
      </c>
      <c r="J1163">
        <v>50</v>
      </c>
      <c r="K1163">
        <v>2</v>
      </c>
      <c r="L1163">
        <v>50</v>
      </c>
      <c r="M1163">
        <v>15</v>
      </c>
    </row>
    <row r="1164" spans="1:13" x14ac:dyDescent="0.2">
      <c r="A1164" s="1" t="s">
        <v>46</v>
      </c>
      <c r="B1164">
        <v>2</v>
      </c>
      <c r="C1164" s="1" t="s">
        <v>1838</v>
      </c>
      <c r="D1164" s="2">
        <v>45779</v>
      </c>
      <c r="E1164" s="1" t="s">
        <v>1836</v>
      </c>
      <c r="F1164" s="1" t="s">
        <v>49</v>
      </c>
      <c r="G1164" s="1" t="s">
        <v>1479</v>
      </c>
      <c r="H1164">
        <v>6</v>
      </c>
      <c r="I1164">
        <v>0</v>
      </c>
      <c r="J1164">
        <v>50</v>
      </c>
      <c r="K1164">
        <v>2</v>
      </c>
      <c r="L1164">
        <v>50</v>
      </c>
    </row>
    <row r="1165" spans="1:13" x14ac:dyDescent="0.2">
      <c r="A1165" s="1" t="s">
        <v>46</v>
      </c>
      <c r="B1165">
        <v>2</v>
      </c>
      <c r="C1165" s="1" t="s">
        <v>1839</v>
      </c>
      <c r="D1165" s="2">
        <v>45779</v>
      </c>
      <c r="E1165" s="1" t="s">
        <v>582</v>
      </c>
      <c r="F1165" s="1" t="s">
        <v>49</v>
      </c>
      <c r="G1165" s="1" t="s">
        <v>1615</v>
      </c>
      <c r="H1165">
        <v>12</v>
      </c>
      <c r="I1165">
        <v>0</v>
      </c>
      <c r="J1165">
        <v>200</v>
      </c>
      <c r="K1165">
        <v>7</v>
      </c>
      <c r="L1165">
        <v>172.9</v>
      </c>
    </row>
    <row r="1166" spans="1:13" x14ac:dyDescent="0.2">
      <c r="A1166" s="1" t="s">
        <v>46</v>
      </c>
      <c r="B1166">
        <v>2</v>
      </c>
      <c r="C1166" s="1" t="s">
        <v>430</v>
      </c>
      <c r="D1166" s="2">
        <v>45779</v>
      </c>
      <c r="E1166" s="1" t="s">
        <v>582</v>
      </c>
      <c r="F1166" s="1" t="s">
        <v>49</v>
      </c>
      <c r="G1166" s="1" t="s">
        <v>1584</v>
      </c>
      <c r="H1166">
        <v>12</v>
      </c>
      <c r="I1166">
        <v>0</v>
      </c>
      <c r="J1166">
        <v>200</v>
      </c>
      <c r="K1166">
        <v>7</v>
      </c>
      <c r="L1166">
        <v>172.1</v>
      </c>
    </row>
    <row r="1167" spans="1:13" x14ac:dyDescent="0.2">
      <c r="A1167" s="1" t="s">
        <v>46</v>
      </c>
      <c r="B1167">
        <v>2</v>
      </c>
      <c r="C1167" s="1" t="s">
        <v>1840</v>
      </c>
      <c r="D1167" s="2">
        <v>45779</v>
      </c>
      <c r="E1167" s="1" t="s">
        <v>951</v>
      </c>
      <c r="F1167" s="1" t="s">
        <v>49</v>
      </c>
      <c r="G1167" s="1" t="s">
        <v>1418</v>
      </c>
      <c r="H1167">
        <v>5</v>
      </c>
      <c r="I1167">
        <v>0</v>
      </c>
      <c r="J1167">
        <v>50</v>
      </c>
      <c r="K1167">
        <v>2</v>
      </c>
      <c r="L1167">
        <v>60</v>
      </c>
    </row>
    <row r="1168" spans="1:13" x14ac:dyDescent="0.2">
      <c r="A1168" s="1" t="s">
        <v>46</v>
      </c>
      <c r="B1168">
        <v>3</v>
      </c>
      <c r="C1168" s="1" t="s">
        <v>727</v>
      </c>
      <c r="D1168" s="2">
        <v>45779</v>
      </c>
      <c r="E1168" s="1" t="s">
        <v>576</v>
      </c>
      <c r="F1168" s="1" t="s">
        <v>49</v>
      </c>
      <c r="G1168" s="1" t="s">
        <v>978</v>
      </c>
      <c r="H1168">
        <v>5</v>
      </c>
      <c r="I1168">
        <v>0</v>
      </c>
      <c r="J1168" t="s">
        <v>51</v>
      </c>
      <c r="K1168">
        <v>6</v>
      </c>
      <c r="L1168">
        <v>150</v>
      </c>
    </row>
    <row r="1169" spans="1:13" x14ac:dyDescent="0.2">
      <c r="A1169" s="1" t="s">
        <v>46</v>
      </c>
      <c r="B1169">
        <v>3</v>
      </c>
      <c r="C1169" s="1" t="s">
        <v>1841</v>
      </c>
      <c r="D1169" s="2">
        <v>45779</v>
      </c>
      <c r="E1169" s="1" t="s">
        <v>582</v>
      </c>
      <c r="F1169" s="1" t="s">
        <v>49</v>
      </c>
      <c r="G1169" s="1" t="s">
        <v>1584</v>
      </c>
      <c r="H1169">
        <v>8</v>
      </c>
      <c r="I1169">
        <v>0</v>
      </c>
      <c r="J1169">
        <v>200</v>
      </c>
      <c r="K1169">
        <v>8</v>
      </c>
      <c r="L1169">
        <v>206.8</v>
      </c>
    </row>
    <row r="1170" spans="1:13" x14ac:dyDescent="0.2">
      <c r="A1170" s="1" t="s">
        <v>46</v>
      </c>
      <c r="B1170">
        <v>3</v>
      </c>
      <c r="C1170" s="1" t="s">
        <v>1842</v>
      </c>
      <c r="D1170" s="2">
        <v>45779</v>
      </c>
      <c r="E1170" s="1" t="s">
        <v>582</v>
      </c>
      <c r="F1170" s="1" t="s">
        <v>49</v>
      </c>
      <c r="G1170" s="1" t="s">
        <v>1843</v>
      </c>
      <c r="H1170">
        <v>8</v>
      </c>
      <c r="I1170">
        <v>0</v>
      </c>
      <c r="J1170">
        <v>200</v>
      </c>
      <c r="K1170">
        <v>5</v>
      </c>
      <c r="L1170">
        <v>125</v>
      </c>
    </row>
    <row r="1171" spans="1:13" x14ac:dyDescent="0.2">
      <c r="A1171" s="1" t="s">
        <v>46</v>
      </c>
      <c r="B1171">
        <v>6</v>
      </c>
      <c r="C1171" s="1" t="s">
        <v>1802</v>
      </c>
      <c r="D1171" s="2">
        <v>45779</v>
      </c>
      <c r="E1171" s="1" t="s">
        <v>582</v>
      </c>
      <c r="F1171" s="1" t="s">
        <v>49</v>
      </c>
      <c r="G1171" s="1" t="s">
        <v>1442</v>
      </c>
      <c r="H1171">
        <v>5</v>
      </c>
      <c r="I1171">
        <v>0</v>
      </c>
      <c r="J1171">
        <v>125</v>
      </c>
      <c r="K1171">
        <v>8</v>
      </c>
      <c r="L1171">
        <v>200</v>
      </c>
    </row>
    <row r="1172" spans="1:13" x14ac:dyDescent="0.2">
      <c r="A1172" s="1" t="s">
        <v>46</v>
      </c>
      <c r="B1172">
        <v>6</v>
      </c>
      <c r="C1172" s="1" t="s">
        <v>1380</v>
      </c>
      <c r="D1172" s="2">
        <v>45779</v>
      </c>
      <c r="E1172" s="1" t="s">
        <v>576</v>
      </c>
      <c r="F1172" s="1" t="s">
        <v>49</v>
      </c>
      <c r="G1172" s="1" t="s">
        <v>908</v>
      </c>
      <c r="H1172">
        <v>5</v>
      </c>
      <c r="I1172">
        <v>0</v>
      </c>
      <c r="J1172" t="s">
        <v>51</v>
      </c>
      <c r="K1172">
        <v>3</v>
      </c>
      <c r="L1172">
        <v>75</v>
      </c>
    </row>
    <row r="1173" spans="1:13" x14ac:dyDescent="0.2">
      <c r="A1173" s="1" t="s">
        <v>46</v>
      </c>
      <c r="B1173">
        <v>6</v>
      </c>
      <c r="C1173" s="1" t="s">
        <v>1380</v>
      </c>
      <c r="D1173" s="2">
        <v>45779</v>
      </c>
      <c r="E1173" s="1" t="s">
        <v>576</v>
      </c>
      <c r="F1173" s="1" t="s">
        <v>49</v>
      </c>
      <c r="G1173" s="1" t="s">
        <v>908</v>
      </c>
      <c r="H1173">
        <v>5</v>
      </c>
      <c r="I1173">
        <v>0</v>
      </c>
      <c r="J1173" t="s">
        <v>51</v>
      </c>
      <c r="K1173">
        <v>1</v>
      </c>
      <c r="L1173">
        <v>25</v>
      </c>
    </row>
    <row r="1174" spans="1:13" x14ac:dyDescent="0.2">
      <c r="A1174" s="1" t="s">
        <v>46</v>
      </c>
      <c r="B1174">
        <v>5</v>
      </c>
      <c r="C1174" s="1" t="s">
        <v>1844</v>
      </c>
      <c r="D1174" s="2">
        <v>45779</v>
      </c>
      <c r="E1174" s="1" t="s">
        <v>907</v>
      </c>
      <c r="F1174" s="1" t="s">
        <v>49</v>
      </c>
      <c r="G1174" s="1" t="s">
        <v>1845</v>
      </c>
      <c r="H1174">
        <v>15</v>
      </c>
      <c r="I1174">
        <v>0</v>
      </c>
      <c r="J1174">
        <v>125</v>
      </c>
      <c r="K1174">
        <v>4</v>
      </c>
      <c r="L1174">
        <v>122.5</v>
      </c>
    </row>
    <row r="1175" spans="1:13" x14ac:dyDescent="0.2">
      <c r="A1175" s="1" t="s">
        <v>46</v>
      </c>
      <c r="B1175">
        <v>5</v>
      </c>
      <c r="C1175" s="1" t="s">
        <v>1814</v>
      </c>
      <c r="D1175" s="2">
        <v>45779</v>
      </c>
      <c r="E1175" s="1" t="s">
        <v>582</v>
      </c>
      <c r="F1175" s="1" t="s">
        <v>49</v>
      </c>
      <c r="G1175" s="1" t="s">
        <v>1555</v>
      </c>
      <c r="H1175">
        <v>5</v>
      </c>
      <c r="I1175">
        <v>0</v>
      </c>
      <c r="J1175">
        <v>125</v>
      </c>
      <c r="K1175">
        <v>5</v>
      </c>
      <c r="L1175">
        <v>125</v>
      </c>
    </row>
    <row r="1176" spans="1:13" x14ac:dyDescent="0.2">
      <c r="A1176" s="1" t="s">
        <v>46</v>
      </c>
      <c r="B1176">
        <v>1</v>
      </c>
      <c r="C1176" s="1" t="s">
        <v>1825</v>
      </c>
      <c r="D1176" s="2">
        <v>45779</v>
      </c>
      <c r="E1176" s="1" t="s">
        <v>1078</v>
      </c>
      <c r="F1176" s="1" t="s">
        <v>49</v>
      </c>
      <c r="G1176" s="1" t="s">
        <v>1793</v>
      </c>
      <c r="H1176">
        <v>5</v>
      </c>
      <c r="I1176">
        <v>0</v>
      </c>
      <c r="J1176">
        <v>250</v>
      </c>
      <c r="K1176">
        <v>2</v>
      </c>
      <c r="L1176">
        <v>50</v>
      </c>
    </row>
    <row r="1177" spans="1:13" x14ac:dyDescent="0.2">
      <c r="A1177" s="1" t="s">
        <v>46</v>
      </c>
      <c r="B1177">
        <v>1</v>
      </c>
      <c r="C1177" s="1" t="s">
        <v>1377</v>
      </c>
      <c r="D1177" s="2">
        <v>45779</v>
      </c>
      <c r="E1177" s="1" t="s">
        <v>576</v>
      </c>
      <c r="F1177" s="1" t="s">
        <v>49</v>
      </c>
      <c r="G1177" s="1" t="s">
        <v>1323</v>
      </c>
      <c r="H1177">
        <v>5</v>
      </c>
      <c r="I1177">
        <v>0</v>
      </c>
      <c r="J1177" t="s">
        <v>51</v>
      </c>
      <c r="K1177">
        <v>8</v>
      </c>
      <c r="L1177">
        <v>200</v>
      </c>
    </row>
    <row r="1178" spans="1:13" x14ac:dyDescent="0.2">
      <c r="A1178" s="1" t="s">
        <v>46</v>
      </c>
      <c r="B1178">
        <v>1</v>
      </c>
      <c r="C1178" s="1" t="s">
        <v>1380</v>
      </c>
      <c r="D1178" s="2">
        <v>45779</v>
      </c>
      <c r="E1178" s="1" t="s">
        <v>576</v>
      </c>
      <c r="F1178" s="1" t="s">
        <v>49</v>
      </c>
      <c r="G1178" s="1" t="s">
        <v>908</v>
      </c>
      <c r="H1178">
        <v>5</v>
      </c>
      <c r="I1178">
        <v>0</v>
      </c>
      <c r="J1178" t="s">
        <v>51</v>
      </c>
      <c r="K1178">
        <v>1</v>
      </c>
      <c r="L1178">
        <v>25</v>
      </c>
    </row>
    <row r="1179" spans="1:13" x14ac:dyDescent="0.2">
      <c r="A1179" s="1" t="s">
        <v>46</v>
      </c>
      <c r="B1179">
        <v>2</v>
      </c>
      <c r="C1179" s="1" t="s">
        <v>1846</v>
      </c>
      <c r="D1179" s="2">
        <v>45780</v>
      </c>
      <c r="E1179" s="1" t="s">
        <v>582</v>
      </c>
      <c r="F1179" s="1" t="s">
        <v>49</v>
      </c>
      <c r="G1179" s="1" t="s">
        <v>1387</v>
      </c>
      <c r="H1179">
        <v>12</v>
      </c>
      <c r="I1179">
        <v>0</v>
      </c>
      <c r="J1179">
        <v>200</v>
      </c>
      <c r="K1179">
        <v>9</v>
      </c>
      <c r="L1179">
        <v>210.8</v>
      </c>
      <c r="M1179">
        <v>20</v>
      </c>
    </row>
    <row r="1180" spans="1:13" x14ac:dyDescent="0.2">
      <c r="A1180" s="1" t="s">
        <v>46</v>
      </c>
      <c r="B1180">
        <v>2</v>
      </c>
      <c r="C1180" s="1" t="s">
        <v>1847</v>
      </c>
      <c r="D1180" s="2">
        <v>45780</v>
      </c>
      <c r="E1180" s="1" t="s">
        <v>582</v>
      </c>
      <c r="F1180" s="1" t="s">
        <v>49</v>
      </c>
      <c r="G1180" s="1" t="s">
        <v>1848</v>
      </c>
      <c r="H1180">
        <v>8</v>
      </c>
      <c r="I1180">
        <v>0</v>
      </c>
      <c r="J1180">
        <v>150</v>
      </c>
      <c r="K1180">
        <v>9</v>
      </c>
      <c r="L1180">
        <v>214.1</v>
      </c>
    </row>
    <row r="1181" spans="1:13" x14ac:dyDescent="0.2">
      <c r="A1181" s="1" t="s">
        <v>46</v>
      </c>
      <c r="B1181">
        <v>2</v>
      </c>
      <c r="C1181" s="1" t="s">
        <v>441</v>
      </c>
      <c r="D1181" s="2">
        <v>45780</v>
      </c>
      <c r="E1181" s="1" t="s">
        <v>582</v>
      </c>
      <c r="F1181" s="1" t="s">
        <v>49</v>
      </c>
      <c r="G1181" s="1" t="s">
        <v>1849</v>
      </c>
      <c r="H1181">
        <v>8</v>
      </c>
      <c r="I1181">
        <v>0</v>
      </c>
      <c r="J1181">
        <v>200</v>
      </c>
      <c r="K1181">
        <v>4</v>
      </c>
      <c r="L1181">
        <v>100</v>
      </c>
    </row>
    <row r="1182" spans="1:13" x14ac:dyDescent="0.2">
      <c r="A1182" s="1" t="s">
        <v>46</v>
      </c>
      <c r="B1182">
        <v>3</v>
      </c>
      <c r="C1182" s="1" t="s">
        <v>423</v>
      </c>
      <c r="D1182" s="2">
        <v>45780</v>
      </c>
      <c r="E1182" s="1" t="s">
        <v>582</v>
      </c>
      <c r="F1182" s="1" t="s">
        <v>49</v>
      </c>
      <c r="G1182" s="1" t="s">
        <v>1849</v>
      </c>
      <c r="H1182">
        <v>12</v>
      </c>
      <c r="I1182">
        <v>0</v>
      </c>
      <c r="J1182">
        <v>200</v>
      </c>
      <c r="K1182">
        <v>8</v>
      </c>
      <c r="L1182">
        <v>211</v>
      </c>
    </row>
    <row r="1183" spans="1:13" x14ac:dyDescent="0.2">
      <c r="A1183" s="1" t="s">
        <v>46</v>
      </c>
      <c r="B1183">
        <v>3</v>
      </c>
      <c r="C1183" s="1" t="s">
        <v>398</v>
      </c>
      <c r="D1183" s="2">
        <v>45780</v>
      </c>
      <c r="E1183" s="1" t="s">
        <v>582</v>
      </c>
      <c r="F1183" s="1" t="s">
        <v>49</v>
      </c>
      <c r="G1183" s="1" t="s">
        <v>1850</v>
      </c>
      <c r="H1183">
        <v>8</v>
      </c>
      <c r="I1183">
        <v>0</v>
      </c>
      <c r="J1183">
        <v>200</v>
      </c>
      <c r="K1183">
        <v>8</v>
      </c>
      <c r="L1183">
        <v>220.5</v>
      </c>
    </row>
    <row r="1184" spans="1:13" x14ac:dyDescent="0.2">
      <c r="A1184" s="1" t="s">
        <v>46</v>
      </c>
      <c r="B1184">
        <v>3</v>
      </c>
      <c r="C1184" s="1" t="s">
        <v>1842</v>
      </c>
      <c r="D1184" s="2">
        <v>45780</v>
      </c>
      <c r="E1184" s="1" t="s">
        <v>582</v>
      </c>
      <c r="F1184" s="1" t="s">
        <v>49</v>
      </c>
      <c r="G1184" s="1" t="s">
        <v>1843</v>
      </c>
      <c r="H1184">
        <v>8</v>
      </c>
      <c r="I1184">
        <v>0</v>
      </c>
      <c r="J1184">
        <v>200</v>
      </c>
      <c r="K1184">
        <v>3</v>
      </c>
      <c r="L1184">
        <v>80.7</v>
      </c>
    </row>
    <row r="1185" spans="1:13" x14ac:dyDescent="0.2">
      <c r="A1185" s="1" t="s">
        <v>46</v>
      </c>
      <c r="B1185">
        <v>3</v>
      </c>
      <c r="C1185" s="1" t="s">
        <v>1834</v>
      </c>
      <c r="D1185" s="2">
        <v>45780</v>
      </c>
      <c r="E1185" s="1" t="s">
        <v>1078</v>
      </c>
      <c r="F1185" s="1" t="s">
        <v>49</v>
      </c>
      <c r="G1185" s="1" t="s">
        <v>1412</v>
      </c>
      <c r="H1185">
        <v>5</v>
      </c>
      <c r="I1185">
        <v>0</v>
      </c>
      <c r="J1185">
        <v>250</v>
      </c>
      <c r="K1185">
        <v>2</v>
      </c>
      <c r="L1185">
        <v>50</v>
      </c>
    </row>
    <row r="1186" spans="1:13" x14ac:dyDescent="0.2">
      <c r="A1186" s="1" t="s">
        <v>46</v>
      </c>
      <c r="B1186">
        <v>1</v>
      </c>
      <c r="C1186" s="1" t="s">
        <v>1377</v>
      </c>
      <c r="D1186" s="2">
        <v>45780</v>
      </c>
      <c r="E1186" s="1" t="s">
        <v>576</v>
      </c>
      <c r="F1186" s="1" t="s">
        <v>49</v>
      </c>
      <c r="G1186" s="1" t="s">
        <v>1323</v>
      </c>
      <c r="H1186">
        <v>5</v>
      </c>
      <c r="I1186">
        <v>0</v>
      </c>
      <c r="J1186" t="s">
        <v>51</v>
      </c>
      <c r="K1186">
        <v>8</v>
      </c>
      <c r="L1186">
        <v>200</v>
      </c>
    </row>
    <row r="1187" spans="1:13" x14ac:dyDescent="0.2">
      <c r="A1187" s="1" t="s">
        <v>46</v>
      </c>
      <c r="B1187">
        <v>1</v>
      </c>
      <c r="C1187" s="1" t="s">
        <v>435</v>
      </c>
      <c r="D1187" s="2">
        <v>45780</v>
      </c>
      <c r="E1187" s="1" t="s">
        <v>582</v>
      </c>
      <c r="F1187" s="1" t="s">
        <v>49</v>
      </c>
      <c r="G1187" s="1" t="s">
        <v>1274</v>
      </c>
      <c r="H1187">
        <v>8</v>
      </c>
      <c r="I1187">
        <v>0</v>
      </c>
      <c r="J1187">
        <v>200</v>
      </c>
      <c r="K1187">
        <v>5</v>
      </c>
      <c r="L1187">
        <v>125</v>
      </c>
    </row>
    <row r="1188" spans="1:13" x14ac:dyDescent="0.2">
      <c r="A1188" s="1" t="s">
        <v>46</v>
      </c>
      <c r="B1188">
        <v>5</v>
      </c>
      <c r="C1188" s="1" t="s">
        <v>429</v>
      </c>
      <c r="D1188" s="2">
        <v>45780</v>
      </c>
      <c r="E1188" s="1" t="s">
        <v>582</v>
      </c>
      <c r="F1188" s="1" t="s">
        <v>49</v>
      </c>
      <c r="G1188" s="1" t="s">
        <v>1701</v>
      </c>
      <c r="H1188">
        <v>5</v>
      </c>
      <c r="I1188">
        <v>0</v>
      </c>
      <c r="J1188">
        <v>250</v>
      </c>
      <c r="K1188">
        <v>10</v>
      </c>
      <c r="L1188">
        <v>250</v>
      </c>
    </row>
    <row r="1189" spans="1:13" x14ac:dyDescent="0.2">
      <c r="A1189" s="1" t="s">
        <v>46</v>
      </c>
      <c r="B1189">
        <v>6</v>
      </c>
      <c r="C1189" s="1" t="s">
        <v>1380</v>
      </c>
      <c r="D1189" s="2">
        <v>45780</v>
      </c>
      <c r="E1189" s="1" t="s">
        <v>576</v>
      </c>
      <c r="F1189" s="1" t="s">
        <v>49</v>
      </c>
      <c r="G1189" s="1" t="s">
        <v>908</v>
      </c>
      <c r="H1189">
        <v>5</v>
      </c>
      <c r="I1189">
        <v>0</v>
      </c>
      <c r="J1189" t="s">
        <v>51</v>
      </c>
      <c r="K1189">
        <v>2</v>
      </c>
      <c r="L1189">
        <v>50</v>
      </c>
    </row>
    <row r="1190" spans="1:13" x14ac:dyDescent="0.2">
      <c r="A1190" s="1" t="s">
        <v>46</v>
      </c>
      <c r="B1190">
        <v>6</v>
      </c>
      <c r="C1190" s="1" t="s">
        <v>1821</v>
      </c>
      <c r="D1190" s="2">
        <v>45780</v>
      </c>
      <c r="E1190" s="1" t="s">
        <v>582</v>
      </c>
      <c r="F1190" s="1" t="s">
        <v>49</v>
      </c>
      <c r="G1190" s="1" t="s">
        <v>1382</v>
      </c>
      <c r="H1190">
        <v>5</v>
      </c>
      <c r="I1190">
        <v>0</v>
      </c>
      <c r="J1190">
        <v>250</v>
      </c>
      <c r="K1190">
        <v>8</v>
      </c>
      <c r="L1190">
        <v>200</v>
      </c>
    </row>
    <row r="1191" spans="1:13" x14ac:dyDescent="0.2">
      <c r="A1191" s="1" t="s">
        <v>46</v>
      </c>
      <c r="B1191">
        <v>2</v>
      </c>
      <c r="C1191" s="1" t="s">
        <v>1851</v>
      </c>
      <c r="D1191" s="2">
        <v>45781</v>
      </c>
      <c r="E1191" s="1" t="s">
        <v>686</v>
      </c>
      <c r="F1191" s="1" t="s">
        <v>49</v>
      </c>
      <c r="G1191" s="1" t="s">
        <v>936</v>
      </c>
      <c r="H1191">
        <v>4.5</v>
      </c>
      <c r="I1191">
        <v>0</v>
      </c>
      <c r="J1191">
        <v>300</v>
      </c>
      <c r="K1191">
        <v>16</v>
      </c>
      <c r="L1191">
        <v>400</v>
      </c>
      <c r="M1191">
        <v>5</v>
      </c>
    </row>
    <row r="1192" spans="1:13" x14ac:dyDescent="0.2">
      <c r="A1192" s="1" t="s">
        <v>46</v>
      </c>
      <c r="B1192">
        <v>2</v>
      </c>
      <c r="C1192" s="1" t="s">
        <v>441</v>
      </c>
      <c r="D1192" s="2">
        <v>45781</v>
      </c>
      <c r="E1192" s="1" t="s">
        <v>582</v>
      </c>
      <c r="F1192" s="1" t="s">
        <v>49</v>
      </c>
      <c r="G1192" s="1" t="s">
        <v>1849</v>
      </c>
      <c r="H1192">
        <v>8</v>
      </c>
      <c r="I1192">
        <v>0</v>
      </c>
      <c r="J1192">
        <v>200</v>
      </c>
      <c r="K1192">
        <v>4</v>
      </c>
      <c r="L1192">
        <v>103.9</v>
      </c>
    </row>
    <row r="1193" spans="1:13" x14ac:dyDescent="0.2">
      <c r="A1193" s="1" t="s">
        <v>46</v>
      </c>
      <c r="B1193">
        <v>3</v>
      </c>
      <c r="C1193" s="1" t="s">
        <v>1694</v>
      </c>
      <c r="D1193" s="2">
        <v>45781</v>
      </c>
      <c r="E1193" s="1" t="s">
        <v>641</v>
      </c>
      <c r="F1193" s="1" t="s">
        <v>49</v>
      </c>
      <c r="G1193" s="1" t="s">
        <v>1444</v>
      </c>
      <c r="H1193">
        <v>5</v>
      </c>
      <c r="I1193">
        <v>0</v>
      </c>
      <c r="J1193">
        <v>1500</v>
      </c>
      <c r="K1193">
        <v>7</v>
      </c>
      <c r="L1193">
        <v>245</v>
      </c>
    </row>
    <row r="1194" spans="1:13" x14ac:dyDescent="0.2">
      <c r="A1194" s="1" t="s">
        <v>46</v>
      </c>
      <c r="B1194">
        <v>2</v>
      </c>
      <c r="C1194" s="1" t="s">
        <v>435</v>
      </c>
      <c r="D1194" s="2">
        <v>45782</v>
      </c>
      <c r="E1194" s="1" t="s">
        <v>582</v>
      </c>
      <c r="F1194" s="1" t="s">
        <v>49</v>
      </c>
      <c r="G1194" s="1" t="s">
        <v>1274</v>
      </c>
      <c r="H1194">
        <v>8</v>
      </c>
      <c r="I1194">
        <v>0</v>
      </c>
      <c r="J1194">
        <v>200</v>
      </c>
      <c r="K1194">
        <v>3</v>
      </c>
      <c r="L1194">
        <v>77.400000000000006</v>
      </c>
      <c r="M1194">
        <v>10</v>
      </c>
    </row>
    <row r="1195" spans="1:13" x14ac:dyDescent="0.2">
      <c r="A1195" s="1" t="s">
        <v>46</v>
      </c>
      <c r="B1195">
        <v>2</v>
      </c>
      <c r="C1195" s="1" t="s">
        <v>1852</v>
      </c>
      <c r="D1195" s="2">
        <v>45782</v>
      </c>
      <c r="E1195" s="1" t="s">
        <v>686</v>
      </c>
      <c r="F1195" s="1" t="s">
        <v>49</v>
      </c>
      <c r="G1195" s="1" t="s">
        <v>1791</v>
      </c>
      <c r="H1195">
        <v>4.5</v>
      </c>
      <c r="I1195">
        <v>0</v>
      </c>
      <c r="J1195">
        <v>100</v>
      </c>
      <c r="K1195">
        <v>4</v>
      </c>
      <c r="L1195">
        <v>100</v>
      </c>
    </row>
    <row r="1196" spans="1:13" x14ac:dyDescent="0.2">
      <c r="A1196" s="1" t="s">
        <v>46</v>
      </c>
      <c r="B1196">
        <v>2</v>
      </c>
      <c r="C1196" s="1" t="s">
        <v>1851</v>
      </c>
      <c r="D1196" s="2">
        <v>45782</v>
      </c>
      <c r="E1196" s="1" t="s">
        <v>686</v>
      </c>
      <c r="F1196" s="1" t="s">
        <v>49</v>
      </c>
      <c r="G1196" s="1" t="s">
        <v>936</v>
      </c>
      <c r="H1196">
        <v>4.5</v>
      </c>
      <c r="I1196">
        <v>0</v>
      </c>
      <c r="J1196">
        <v>300</v>
      </c>
      <c r="K1196">
        <v>2</v>
      </c>
      <c r="L1196">
        <v>50</v>
      </c>
    </row>
    <row r="1197" spans="1:13" x14ac:dyDescent="0.2">
      <c r="A1197" s="1" t="s">
        <v>46</v>
      </c>
      <c r="B1197">
        <v>2</v>
      </c>
      <c r="C1197" s="1" t="s">
        <v>1415</v>
      </c>
      <c r="D1197" s="2">
        <v>45782</v>
      </c>
      <c r="E1197" s="1" t="s">
        <v>576</v>
      </c>
      <c r="F1197" s="1" t="s">
        <v>49</v>
      </c>
      <c r="G1197" s="1" t="s">
        <v>885</v>
      </c>
      <c r="H1197">
        <v>5</v>
      </c>
      <c r="I1197">
        <v>0</v>
      </c>
      <c r="J1197" t="s">
        <v>51</v>
      </c>
      <c r="K1197">
        <v>2</v>
      </c>
      <c r="L1197">
        <v>50</v>
      </c>
    </row>
    <row r="1198" spans="1:13" x14ac:dyDescent="0.2">
      <c r="A1198" s="1" t="s">
        <v>46</v>
      </c>
      <c r="B1198">
        <v>4</v>
      </c>
      <c r="C1198" s="1" t="s">
        <v>1409</v>
      </c>
      <c r="D1198" s="2">
        <v>45782</v>
      </c>
      <c r="E1198" s="1" t="s">
        <v>576</v>
      </c>
      <c r="F1198" s="1" t="s">
        <v>49</v>
      </c>
      <c r="G1198" s="1" t="s">
        <v>1410</v>
      </c>
      <c r="H1198">
        <v>5</v>
      </c>
      <c r="I1198">
        <v>0</v>
      </c>
      <c r="J1198" t="s">
        <v>51</v>
      </c>
      <c r="K1198">
        <v>4</v>
      </c>
      <c r="L1198">
        <v>100</v>
      </c>
    </row>
    <row r="1199" spans="1:13" x14ac:dyDescent="0.2">
      <c r="A1199" s="1" t="s">
        <v>46</v>
      </c>
      <c r="B1199">
        <v>4</v>
      </c>
      <c r="C1199" s="1" t="s">
        <v>458</v>
      </c>
      <c r="D1199" s="2">
        <v>45782</v>
      </c>
      <c r="E1199" s="1" t="s">
        <v>641</v>
      </c>
      <c r="F1199" s="1" t="s">
        <v>49</v>
      </c>
      <c r="G1199" s="1" t="s">
        <v>1376</v>
      </c>
      <c r="H1199">
        <v>5</v>
      </c>
      <c r="I1199">
        <v>0</v>
      </c>
      <c r="J1199">
        <v>3000</v>
      </c>
      <c r="K1199">
        <v>10</v>
      </c>
      <c r="L1199">
        <v>350</v>
      </c>
    </row>
    <row r="1200" spans="1:13" x14ac:dyDescent="0.2">
      <c r="A1200" s="1" t="s">
        <v>46</v>
      </c>
      <c r="B1200">
        <v>2</v>
      </c>
      <c r="C1200" s="1" t="s">
        <v>1415</v>
      </c>
      <c r="D1200" s="2">
        <v>45783</v>
      </c>
      <c r="E1200" s="1" t="s">
        <v>576</v>
      </c>
      <c r="F1200" s="1" t="s">
        <v>49</v>
      </c>
      <c r="G1200" s="1" t="s">
        <v>885</v>
      </c>
      <c r="H1200">
        <v>5</v>
      </c>
      <c r="I1200">
        <v>0</v>
      </c>
      <c r="J1200" t="s">
        <v>51</v>
      </c>
      <c r="K1200">
        <v>8</v>
      </c>
      <c r="L1200">
        <v>200</v>
      </c>
      <c r="M1200">
        <v>9</v>
      </c>
    </row>
    <row r="1201" spans="1:13" x14ac:dyDescent="0.2">
      <c r="A1201" s="1" t="s">
        <v>46</v>
      </c>
      <c r="B1201">
        <v>2</v>
      </c>
      <c r="C1201" s="1" t="s">
        <v>1853</v>
      </c>
      <c r="D1201" s="2">
        <v>45783</v>
      </c>
      <c r="E1201" s="1" t="s">
        <v>641</v>
      </c>
      <c r="F1201" s="1" t="s">
        <v>49</v>
      </c>
      <c r="G1201" s="1" t="s">
        <v>1516</v>
      </c>
      <c r="H1201">
        <v>5</v>
      </c>
      <c r="I1201">
        <v>0</v>
      </c>
      <c r="J1201">
        <v>100</v>
      </c>
      <c r="K1201">
        <v>4</v>
      </c>
      <c r="L1201">
        <v>100</v>
      </c>
    </row>
    <row r="1202" spans="1:13" x14ac:dyDescent="0.2">
      <c r="A1202" s="1" t="s">
        <v>46</v>
      </c>
      <c r="B1202">
        <v>2</v>
      </c>
      <c r="C1202" s="1" t="s">
        <v>1402</v>
      </c>
      <c r="D1202" s="2">
        <v>45783</v>
      </c>
      <c r="E1202" s="1" t="s">
        <v>576</v>
      </c>
      <c r="F1202" s="1" t="s">
        <v>49</v>
      </c>
      <c r="G1202" s="1" t="s">
        <v>1403</v>
      </c>
      <c r="H1202">
        <v>5</v>
      </c>
      <c r="I1202">
        <v>0</v>
      </c>
      <c r="J1202" t="s">
        <v>51</v>
      </c>
      <c r="K1202">
        <v>4</v>
      </c>
      <c r="L1202">
        <v>100</v>
      </c>
    </row>
    <row r="1203" spans="1:13" x14ac:dyDescent="0.2">
      <c r="A1203" s="1" t="s">
        <v>46</v>
      </c>
      <c r="B1203">
        <v>4</v>
      </c>
      <c r="C1203" s="1" t="s">
        <v>458</v>
      </c>
      <c r="D1203" s="2">
        <v>45783</v>
      </c>
      <c r="E1203" s="1" t="s">
        <v>641</v>
      </c>
      <c r="F1203" s="1" t="s">
        <v>49</v>
      </c>
      <c r="G1203" s="1" t="s">
        <v>1376</v>
      </c>
      <c r="H1203">
        <v>5</v>
      </c>
      <c r="I1203">
        <v>0</v>
      </c>
      <c r="J1203">
        <v>3000</v>
      </c>
      <c r="K1203">
        <v>15</v>
      </c>
      <c r="L1203">
        <v>525</v>
      </c>
    </row>
    <row r="1204" spans="1:13" x14ac:dyDescent="0.2">
      <c r="A1204" s="1" t="s">
        <v>46</v>
      </c>
      <c r="B1204">
        <v>2</v>
      </c>
      <c r="C1204" s="1" t="s">
        <v>1388</v>
      </c>
      <c r="D1204" s="2">
        <v>45784</v>
      </c>
      <c r="E1204" s="1" t="s">
        <v>576</v>
      </c>
      <c r="F1204" s="1" t="s">
        <v>49</v>
      </c>
      <c r="G1204" s="1" t="s">
        <v>936</v>
      </c>
      <c r="H1204">
        <v>5</v>
      </c>
      <c r="I1204">
        <v>0</v>
      </c>
      <c r="J1204" t="s">
        <v>51</v>
      </c>
      <c r="K1204">
        <v>4</v>
      </c>
      <c r="L1204">
        <v>100</v>
      </c>
      <c r="M1204">
        <v>10</v>
      </c>
    </row>
    <row r="1205" spans="1:13" x14ac:dyDescent="0.2">
      <c r="A1205" s="1" t="s">
        <v>46</v>
      </c>
      <c r="B1205">
        <v>2</v>
      </c>
      <c r="C1205" s="1" t="s">
        <v>1464</v>
      </c>
      <c r="D1205" s="2">
        <v>45784</v>
      </c>
      <c r="E1205" s="1" t="s">
        <v>576</v>
      </c>
      <c r="F1205" s="1" t="s">
        <v>49</v>
      </c>
      <c r="G1205" s="1" t="s">
        <v>1465</v>
      </c>
      <c r="H1205">
        <v>5</v>
      </c>
      <c r="I1205">
        <v>0</v>
      </c>
      <c r="J1205" t="s">
        <v>51</v>
      </c>
      <c r="K1205">
        <v>4</v>
      </c>
      <c r="L1205">
        <v>100</v>
      </c>
    </row>
    <row r="1206" spans="1:13" x14ac:dyDescent="0.2">
      <c r="A1206" s="1" t="s">
        <v>46</v>
      </c>
      <c r="B1206">
        <v>2</v>
      </c>
      <c r="C1206" s="1" t="s">
        <v>1854</v>
      </c>
      <c r="D1206" s="2">
        <v>45784</v>
      </c>
      <c r="E1206" s="1" t="s">
        <v>1855</v>
      </c>
      <c r="F1206" s="1" t="s">
        <v>49</v>
      </c>
      <c r="G1206" s="1" t="s">
        <v>899</v>
      </c>
      <c r="H1206">
        <v>4.5</v>
      </c>
      <c r="I1206">
        <v>0</v>
      </c>
      <c r="J1206">
        <v>100</v>
      </c>
      <c r="K1206">
        <v>4</v>
      </c>
      <c r="L1206">
        <v>100</v>
      </c>
    </row>
    <row r="1207" spans="1:13" x14ac:dyDescent="0.2">
      <c r="A1207" s="1" t="s">
        <v>46</v>
      </c>
      <c r="B1207">
        <v>2</v>
      </c>
      <c r="C1207" s="1" t="s">
        <v>1856</v>
      </c>
      <c r="D1207" s="2">
        <v>45784</v>
      </c>
      <c r="E1207" s="1" t="s">
        <v>686</v>
      </c>
      <c r="F1207" s="1" t="s">
        <v>49</v>
      </c>
      <c r="G1207" s="1" t="s">
        <v>1510</v>
      </c>
      <c r="H1207">
        <v>4.5</v>
      </c>
      <c r="I1207">
        <v>0</v>
      </c>
      <c r="J1207">
        <v>100</v>
      </c>
      <c r="K1207">
        <v>4</v>
      </c>
      <c r="L1207">
        <v>100</v>
      </c>
    </row>
    <row r="1208" spans="1:13" x14ac:dyDescent="0.2">
      <c r="A1208" s="1" t="s">
        <v>46</v>
      </c>
      <c r="B1208">
        <v>4</v>
      </c>
      <c r="C1208" s="1" t="s">
        <v>1857</v>
      </c>
      <c r="D1208" s="2">
        <v>45784</v>
      </c>
      <c r="E1208" s="1" t="s">
        <v>1855</v>
      </c>
      <c r="F1208" s="1" t="s">
        <v>49</v>
      </c>
      <c r="G1208" s="1" t="s">
        <v>1432</v>
      </c>
      <c r="H1208">
        <v>4.5</v>
      </c>
      <c r="I1208">
        <v>0</v>
      </c>
      <c r="J1208">
        <v>100</v>
      </c>
      <c r="K1208">
        <v>4</v>
      </c>
      <c r="L1208">
        <v>100</v>
      </c>
    </row>
    <row r="1209" spans="1:13" x14ac:dyDescent="0.2">
      <c r="A1209" s="1" t="s">
        <v>46</v>
      </c>
      <c r="B1209">
        <v>4</v>
      </c>
      <c r="C1209" s="1" t="s">
        <v>453</v>
      </c>
      <c r="D1209" s="2">
        <v>45784</v>
      </c>
      <c r="E1209" s="1" t="s">
        <v>1855</v>
      </c>
      <c r="F1209" s="1" t="s">
        <v>49</v>
      </c>
      <c r="G1209" s="1" t="s">
        <v>1379</v>
      </c>
      <c r="H1209">
        <v>4.5</v>
      </c>
      <c r="I1209">
        <v>0</v>
      </c>
      <c r="J1209">
        <v>100</v>
      </c>
      <c r="K1209">
        <v>3</v>
      </c>
      <c r="L1209">
        <v>75</v>
      </c>
    </row>
    <row r="1210" spans="1:13" x14ac:dyDescent="0.2">
      <c r="A1210" s="1" t="s">
        <v>46</v>
      </c>
      <c r="B1210">
        <v>4</v>
      </c>
      <c r="C1210" s="1" t="s">
        <v>1858</v>
      </c>
      <c r="D1210" s="2">
        <v>45784</v>
      </c>
      <c r="E1210" s="1" t="s">
        <v>686</v>
      </c>
      <c r="F1210" s="1" t="s">
        <v>49</v>
      </c>
      <c r="G1210" s="1" t="s">
        <v>1410</v>
      </c>
      <c r="H1210">
        <v>4.5</v>
      </c>
      <c r="I1210">
        <v>0</v>
      </c>
      <c r="J1210">
        <v>100</v>
      </c>
      <c r="K1210">
        <v>4</v>
      </c>
      <c r="L1210">
        <v>100</v>
      </c>
    </row>
    <row r="1211" spans="1:13" x14ac:dyDescent="0.2">
      <c r="A1211" s="1" t="s">
        <v>46</v>
      </c>
      <c r="B1211">
        <v>3</v>
      </c>
      <c r="C1211" s="1" t="s">
        <v>1859</v>
      </c>
      <c r="D1211" s="2">
        <v>45784</v>
      </c>
      <c r="E1211" s="1" t="s">
        <v>1860</v>
      </c>
      <c r="F1211" s="1" t="s">
        <v>49</v>
      </c>
      <c r="G1211" s="1" t="s">
        <v>913</v>
      </c>
      <c r="H1211">
        <v>5</v>
      </c>
      <c r="I1211">
        <v>0</v>
      </c>
      <c r="J1211">
        <v>100</v>
      </c>
      <c r="K1211">
        <v>4</v>
      </c>
      <c r="L1211">
        <v>100</v>
      </c>
    </row>
    <row r="1212" spans="1:13" x14ac:dyDescent="0.2">
      <c r="A1212" s="1" t="s">
        <v>46</v>
      </c>
      <c r="B1212">
        <v>3</v>
      </c>
      <c r="C1212" s="1" t="s">
        <v>1694</v>
      </c>
      <c r="D1212" s="2">
        <v>45784</v>
      </c>
      <c r="E1212" s="1" t="s">
        <v>641</v>
      </c>
      <c r="F1212" s="1" t="s">
        <v>49</v>
      </c>
      <c r="G1212" s="1" t="s">
        <v>1444</v>
      </c>
      <c r="H1212">
        <v>5</v>
      </c>
      <c r="I1212">
        <v>0</v>
      </c>
      <c r="J1212">
        <v>1500</v>
      </c>
      <c r="K1212">
        <v>8</v>
      </c>
      <c r="L1212">
        <v>280</v>
      </c>
    </row>
    <row r="1213" spans="1:13" x14ac:dyDescent="0.2">
      <c r="A1213" s="1" t="s">
        <v>46</v>
      </c>
      <c r="B1213">
        <v>2</v>
      </c>
      <c r="C1213" s="1" t="s">
        <v>1388</v>
      </c>
      <c r="D1213" s="2">
        <v>45785</v>
      </c>
      <c r="E1213" s="1" t="s">
        <v>576</v>
      </c>
      <c r="F1213" s="1" t="s">
        <v>49</v>
      </c>
      <c r="G1213" s="1" t="s">
        <v>936</v>
      </c>
      <c r="H1213">
        <v>5</v>
      </c>
      <c r="I1213">
        <v>0</v>
      </c>
      <c r="J1213" t="s">
        <v>51</v>
      </c>
      <c r="K1213">
        <v>4</v>
      </c>
      <c r="L1213">
        <v>100</v>
      </c>
      <c r="M1213">
        <v>15</v>
      </c>
    </row>
    <row r="1214" spans="1:13" x14ac:dyDescent="0.2">
      <c r="A1214" s="1" t="s">
        <v>46</v>
      </c>
      <c r="B1214">
        <v>2</v>
      </c>
      <c r="C1214" s="1" t="s">
        <v>1861</v>
      </c>
      <c r="D1214" s="2">
        <v>45785</v>
      </c>
      <c r="E1214" s="1" t="s">
        <v>637</v>
      </c>
      <c r="F1214" s="1" t="s">
        <v>49</v>
      </c>
      <c r="G1214" s="1" t="s">
        <v>883</v>
      </c>
      <c r="H1214">
        <v>4.5</v>
      </c>
      <c r="I1214">
        <v>0</v>
      </c>
      <c r="J1214">
        <v>100</v>
      </c>
      <c r="K1214">
        <v>4</v>
      </c>
      <c r="L1214">
        <v>100</v>
      </c>
    </row>
    <row r="1215" spans="1:13" x14ac:dyDescent="0.2">
      <c r="A1215" s="1" t="s">
        <v>46</v>
      </c>
      <c r="B1215">
        <v>2</v>
      </c>
      <c r="C1215" s="1" t="s">
        <v>1856</v>
      </c>
      <c r="D1215" s="2">
        <v>45785</v>
      </c>
      <c r="E1215" s="1" t="s">
        <v>686</v>
      </c>
      <c r="F1215" s="1" t="s">
        <v>49</v>
      </c>
      <c r="G1215" s="1" t="s">
        <v>1510</v>
      </c>
      <c r="H1215">
        <v>4.5</v>
      </c>
      <c r="I1215">
        <v>0</v>
      </c>
      <c r="J1215">
        <v>100</v>
      </c>
      <c r="K1215">
        <v>1</v>
      </c>
      <c r="L1215">
        <v>25</v>
      </c>
    </row>
    <row r="1216" spans="1:13" x14ac:dyDescent="0.2">
      <c r="A1216" s="1" t="s">
        <v>46</v>
      </c>
      <c r="B1216">
        <v>3</v>
      </c>
      <c r="C1216" s="1" t="s">
        <v>1862</v>
      </c>
      <c r="D1216" s="2">
        <v>45785</v>
      </c>
      <c r="E1216" s="1" t="s">
        <v>951</v>
      </c>
      <c r="F1216" s="1" t="s">
        <v>49</v>
      </c>
      <c r="G1216" s="1" t="s">
        <v>975</v>
      </c>
      <c r="H1216">
        <v>5</v>
      </c>
      <c r="I1216">
        <v>0</v>
      </c>
      <c r="J1216">
        <v>50</v>
      </c>
      <c r="K1216">
        <v>6</v>
      </c>
      <c r="L1216">
        <v>150</v>
      </c>
    </row>
    <row r="1217" spans="1:13" x14ac:dyDescent="0.2">
      <c r="A1217" s="1" t="s">
        <v>46</v>
      </c>
      <c r="B1217">
        <v>3</v>
      </c>
      <c r="C1217" s="1" t="s">
        <v>458</v>
      </c>
      <c r="D1217" s="2">
        <v>45785</v>
      </c>
      <c r="E1217" s="1" t="s">
        <v>641</v>
      </c>
      <c r="F1217" s="1" t="s">
        <v>49</v>
      </c>
      <c r="G1217" s="1" t="s">
        <v>1376</v>
      </c>
      <c r="H1217">
        <v>5</v>
      </c>
      <c r="I1217">
        <v>0</v>
      </c>
      <c r="J1217">
        <v>3000</v>
      </c>
      <c r="K1217">
        <v>8</v>
      </c>
      <c r="L1217">
        <v>280</v>
      </c>
    </row>
    <row r="1218" spans="1:13" x14ac:dyDescent="0.2">
      <c r="A1218" s="1" t="s">
        <v>46</v>
      </c>
      <c r="B1218">
        <v>6</v>
      </c>
      <c r="C1218" s="1" t="s">
        <v>1402</v>
      </c>
      <c r="D1218" s="2">
        <v>45785</v>
      </c>
      <c r="E1218" s="1" t="s">
        <v>576</v>
      </c>
      <c r="F1218" s="1" t="s">
        <v>49</v>
      </c>
      <c r="G1218" s="1" t="s">
        <v>1403</v>
      </c>
      <c r="H1218">
        <v>5</v>
      </c>
      <c r="I1218">
        <v>0</v>
      </c>
      <c r="J1218" t="s">
        <v>51</v>
      </c>
      <c r="K1218">
        <v>8</v>
      </c>
      <c r="L1218">
        <v>200</v>
      </c>
    </row>
    <row r="1219" spans="1:13" x14ac:dyDescent="0.2">
      <c r="A1219" s="1" t="s">
        <v>46</v>
      </c>
      <c r="B1219">
        <v>5</v>
      </c>
      <c r="C1219" s="1" t="s">
        <v>1863</v>
      </c>
      <c r="D1219" s="2">
        <v>45785</v>
      </c>
      <c r="E1219" s="1" t="s">
        <v>1149</v>
      </c>
      <c r="F1219" s="1" t="s">
        <v>49</v>
      </c>
      <c r="G1219" s="1" t="s">
        <v>1864</v>
      </c>
      <c r="H1219">
        <v>5</v>
      </c>
      <c r="I1219">
        <v>0</v>
      </c>
      <c r="J1219">
        <v>75</v>
      </c>
      <c r="K1219">
        <v>3</v>
      </c>
      <c r="L1219">
        <v>75</v>
      </c>
    </row>
    <row r="1220" spans="1:13" x14ac:dyDescent="0.2">
      <c r="A1220" s="1" t="s">
        <v>46</v>
      </c>
      <c r="B1220">
        <v>5</v>
      </c>
      <c r="C1220" s="1" t="s">
        <v>1865</v>
      </c>
      <c r="D1220" s="2">
        <v>45785</v>
      </c>
      <c r="E1220" s="1" t="s">
        <v>1149</v>
      </c>
      <c r="F1220" s="1" t="s">
        <v>49</v>
      </c>
      <c r="G1220" s="1" t="s">
        <v>1810</v>
      </c>
      <c r="H1220">
        <v>5</v>
      </c>
      <c r="I1220">
        <v>0</v>
      </c>
      <c r="J1220">
        <v>50</v>
      </c>
      <c r="K1220">
        <v>2</v>
      </c>
      <c r="L1220">
        <v>50</v>
      </c>
    </row>
    <row r="1221" spans="1:13" x14ac:dyDescent="0.2">
      <c r="A1221" s="1" t="s">
        <v>46</v>
      </c>
      <c r="B1221">
        <v>5</v>
      </c>
      <c r="C1221" s="1" t="s">
        <v>1866</v>
      </c>
      <c r="D1221" s="2">
        <v>45785</v>
      </c>
      <c r="E1221" s="1" t="s">
        <v>1167</v>
      </c>
      <c r="F1221" s="1" t="s">
        <v>49</v>
      </c>
      <c r="G1221" s="1" t="s">
        <v>908</v>
      </c>
      <c r="H1221">
        <v>5</v>
      </c>
      <c r="I1221">
        <v>0</v>
      </c>
      <c r="J1221">
        <v>50</v>
      </c>
      <c r="K1221">
        <v>5</v>
      </c>
      <c r="L1221">
        <v>125</v>
      </c>
    </row>
    <row r="1222" spans="1:13" x14ac:dyDescent="0.2">
      <c r="A1222" s="1" t="s">
        <v>46</v>
      </c>
      <c r="B1222">
        <v>2</v>
      </c>
      <c r="C1222" s="1" t="s">
        <v>1867</v>
      </c>
      <c r="D1222" s="2">
        <v>45786</v>
      </c>
      <c r="E1222" s="1" t="s">
        <v>1175</v>
      </c>
      <c r="F1222" s="1" t="s">
        <v>49</v>
      </c>
      <c r="G1222" s="1" t="s">
        <v>1788</v>
      </c>
      <c r="H1222">
        <v>5</v>
      </c>
      <c r="I1222">
        <v>0</v>
      </c>
      <c r="J1222">
        <v>125</v>
      </c>
      <c r="K1222">
        <v>5</v>
      </c>
      <c r="L1222">
        <v>125</v>
      </c>
      <c r="M1222">
        <v>18</v>
      </c>
    </row>
    <row r="1223" spans="1:13" x14ac:dyDescent="0.2">
      <c r="A1223" s="1" t="s">
        <v>46</v>
      </c>
      <c r="B1223">
        <v>2</v>
      </c>
      <c r="C1223" s="1" t="s">
        <v>1868</v>
      </c>
      <c r="D1223" s="2">
        <v>45786</v>
      </c>
      <c r="E1223" s="1" t="s">
        <v>1175</v>
      </c>
      <c r="F1223" s="1" t="s">
        <v>49</v>
      </c>
      <c r="G1223" s="1" t="s">
        <v>1392</v>
      </c>
      <c r="H1223">
        <v>5</v>
      </c>
      <c r="I1223">
        <v>0</v>
      </c>
      <c r="J1223">
        <v>125</v>
      </c>
      <c r="K1223">
        <v>4</v>
      </c>
      <c r="L1223">
        <v>100</v>
      </c>
    </row>
    <row r="1224" spans="1:13" x14ac:dyDescent="0.2">
      <c r="A1224" s="1" t="s">
        <v>46</v>
      </c>
      <c r="B1224">
        <v>2</v>
      </c>
      <c r="C1224" s="1" t="s">
        <v>392</v>
      </c>
      <c r="D1224" s="2">
        <v>45786</v>
      </c>
      <c r="E1224" s="1" t="s">
        <v>1869</v>
      </c>
      <c r="F1224" s="1" t="s">
        <v>49</v>
      </c>
      <c r="G1224" s="1" t="s">
        <v>1849</v>
      </c>
      <c r="H1224">
        <v>5</v>
      </c>
      <c r="I1224">
        <v>0</v>
      </c>
      <c r="J1224">
        <v>50</v>
      </c>
      <c r="K1224">
        <v>2</v>
      </c>
      <c r="L1224">
        <v>50</v>
      </c>
    </row>
    <row r="1225" spans="1:13" x14ac:dyDescent="0.2">
      <c r="A1225" s="1" t="s">
        <v>46</v>
      </c>
      <c r="B1225">
        <v>2</v>
      </c>
      <c r="C1225" s="1" t="s">
        <v>1486</v>
      </c>
      <c r="D1225" s="2">
        <v>45786</v>
      </c>
      <c r="E1225" s="1" t="s">
        <v>576</v>
      </c>
      <c r="F1225" s="1" t="s">
        <v>49</v>
      </c>
      <c r="G1225" s="1" t="s">
        <v>982</v>
      </c>
      <c r="H1225">
        <v>5</v>
      </c>
      <c r="I1225">
        <v>0</v>
      </c>
      <c r="J1225" t="s">
        <v>51</v>
      </c>
      <c r="K1225">
        <v>6</v>
      </c>
      <c r="L1225">
        <v>150</v>
      </c>
    </row>
    <row r="1226" spans="1:13" x14ac:dyDescent="0.2">
      <c r="A1226" s="1" t="s">
        <v>46</v>
      </c>
      <c r="B1226">
        <v>3</v>
      </c>
      <c r="C1226" s="1" t="s">
        <v>1870</v>
      </c>
      <c r="D1226" s="2">
        <v>45786</v>
      </c>
      <c r="E1226" s="1" t="s">
        <v>951</v>
      </c>
      <c r="F1226" s="1" t="s">
        <v>49</v>
      </c>
      <c r="G1226" s="1" t="s">
        <v>1637</v>
      </c>
      <c r="H1226">
        <v>5</v>
      </c>
      <c r="I1226">
        <v>0</v>
      </c>
      <c r="J1226">
        <v>50</v>
      </c>
      <c r="K1226">
        <v>6</v>
      </c>
      <c r="L1226">
        <v>150</v>
      </c>
    </row>
    <row r="1227" spans="1:13" x14ac:dyDescent="0.2">
      <c r="A1227" s="1" t="s">
        <v>46</v>
      </c>
      <c r="B1227">
        <v>3</v>
      </c>
      <c r="C1227" s="1" t="s">
        <v>1871</v>
      </c>
      <c r="D1227" s="2">
        <v>45786</v>
      </c>
      <c r="E1227" s="1" t="s">
        <v>1175</v>
      </c>
      <c r="F1227" s="1" t="s">
        <v>49</v>
      </c>
      <c r="G1227" s="1" t="s">
        <v>1872</v>
      </c>
      <c r="H1227">
        <v>5</v>
      </c>
      <c r="I1227">
        <v>0</v>
      </c>
      <c r="J1227">
        <v>200</v>
      </c>
      <c r="K1227">
        <v>8</v>
      </c>
      <c r="L1227">
        <v>200</v>
      </c>
    </row>
    <row r="1228" spans="1:13" x14ac:dyDescent="0.2">
      <c r="A1228" s="1" t="s">
        <v>46</v>
      </c>
      <c r="B1228">
        <v>3</v>
      </c>
      <c r="C1228" s="1" t="s">
        <v>458</v>
      </c>
      <c r="D1228" s="2">
        <v>45786</v>
      </c>
      <c r="E1228" s="1" t="s">
        <v>641</v>
      </c>
      <c r="F1228" s="1" t="s">
        <v>49</v>
      </c>
      <c r="G1228" s="1" t="s">
        <v>1376</v>
      </c>
      <c r="H1228">
        <v>5</v>
      </c>
      <c r="I1228">
        <v>0</v>
      </c>
      <c r="J1228">
        <v>3000</v>
      </c>
      <c r="K1228">
        <v>4</v>
      </c>
      <c r="L1228">
        <v>140</v>
      </c>
    </row>
    <row r="1229" spans="1:13" x14ac:dyDescent="0.2">
      <c r="A1229" s="1" t="s">
        <v>46</v>
      </c>
      <c r="B1229">
        <v>6</v>
      </c>
      <c r="C1229" s="1" t="s">
        <v>1402</v>
      </c>
      <c r="D1229" s="2">
        <v>45786</v>
      </c>
      <c r="E1229" s="1" t="s">
        <v>576</v>
      </c>
      <c r="F1229" s="1" t="s">
        <v>49</v>
      </c>
      <c r="G1229" s="1" t="s">
        <v>1403</v>
      </c>
      <c r="H1229">
        <v>5</v>
      </c>
      <c r="I1229">
        <v>0</v>
      </c>
      <c r="J1229" t="s">
        <v>51</v>
      </c>
      <c r="K1229">
        <v>10</v>
      </c>
      <c r="L1229">
        <v>250</v>
      </c>
    </row>
    <row r="1230" spans="1:13" x14ac:dyDescent="0.2">
      <c r="A1230" s="1" t="s">
        <v>46</v>
      </c>
      <c r="B1230">
        <v>5</v>
      </c>
      <c r="C1230" s="1" t="s">
        <v>1873</v>
      </c>
      <c r="D1230" s="2">
        <v>45786</v>
      </c>
      <c r="E1230" s="1" t="s">
        <v>1874</v>
      </c>
      <c r="F1230" s="1" t="s">
        <v>49</v>
      </c>
      <c r="G1230" s="1" t="s">
        <v>998</v>
      </c>
      <c r="H1230">
        <v>5</v>
      </c>
      <c r="I1230">
        <v>0</v>
      </c>
      <c r="J1230">
        <v>200</v>
      </c>
      <c r="K1230">
        <v>9</v>
      </c>
      <c r="L1230">
        <v>225</v>
      </c>
    </row>
    <row r="1231" spans="1:13" x14ac:dyDescent="0.2">
      <c r="A1231" s="1" t="s">
        <v>46</v>
      </c>
      <c r="B1231">
        <v>5</v>
      </c>
      <c r="C1231" s="1" t="s">
        <v>1875</v>
      </c>
      <c r="D1231" s="2">
        <v>45786</v>
      </c>
      <c r="E1231" s="1" t="s">
        <v>863</v>
      </c>
      <c r="F1231" s="1" t="s">
        <v>49</v>
      </c>
      <c r="G1231" s="1" t="s">
        <v>1451</v>
      </c>
      <c r="H1231">
        <v>5</v>
      </c>
      <c r="I1231">
        <v>0</v>
      </c>
      <c r="J1231">
        <v>100</v>
      </c>
      <c r="K1231">
        <v>3</v>
      </c>
      <c r="L1231">
        <v>75</v>
      </c>
    </row>
    <row r="1232" spans="1:13" x14ac:dyDescent="0.2">
      <c r="A1232" s="1" t="s">
        <v>46</v>
      </c>
      <c r="B1232">
        <v>3</v>
      </c>
      <c r="C1232" s="1" t="s">
        <v>1388</v>
      </c>
      <c r="D1232" s="2">
        <v>45787</v>
      </c>
      <c r="E1232" s="1" t="s">
        <v>576</v>
      </c>
      <c r="F1232" s="1" t="s">
        <v>49</v>
      </c>
      <c r="G1232" s="1" t="s">
        <v>936</v>
      </c>
      <c r="H1232">
        <v>5</v>
      </c>
      <c r="I1232">
        <v>0</v>
      </c>
      <c r="J1232" t="s">
        <v>51</v>
      </c>
      <c r="K1232">
        <v>17</v>
      </c>
      <c r="L1232">
        <v>425</v>
      </c>
      <c r="M1232">
        <v>10</v>
      </c>
    </row>
    <row r="1233" spans="1:13" x14ac:dyDescent="0.2">
      <c r="A1233" s="1" t="s">
        <v>46</v>
      </c>
      <c r="B1233">
        <v>3</v>
      </c>
      <c r="C1233" s="1" t="s">
        <v>1876</v>
      </c>
      <c r="D1233" s="2">
        <v>45787</v>
      </c>
      <c r="E1233" s="1" t="s">
        <v>1173</v>
      </c>
      <c r="F1233" s="1" t="s">
        <v>49</v>
      </c>
      <c r="G1233" s="1" t="s">
        <v>1426</v>
      </c>
      <c r="H1233">
        <v>5</v>
      </c>
      <c r="I1233">
        <v>0</v>
      </c>
      <c r="J1233">
        <v>25</v>
      </c>
      <c r="K1233">
        <v>1</v>
      </c>
      <c r="L1233">
        <v>25</v>
      </c>
    </row>
    <row r="1234" spans="1:13" x14ac:dyDescent="0.2">
      <c r="A1234" s="1" t="s">
        <v>46</v>
      </c>
      <c r="B1234">
        <v>2</v>
      </c>
      <c r="C1234" s="1" t="s">
        <v>1877</v>
      </c>
      <c r="D1234" s="2">
        <v>45787</v>
      </c>
      <c r="E1234" s="1" t="s">
        <v>1137</v>
      </c>
      <c r="F1234" s="1" t="s">
        <v>49</v>
      </c>
      <c r="G1234" s="1" t="s">
        <v>1292</v>
      </c>
      <c r="H1234">
        <v>5</v>
      </c>
      <c r="I1234">
        <v>0</v>
      </c>
      <c r="J1234">
        <v>50</v>
      </c>
      <c r="K1234">
        <v>3</v>
      </c>
      <c r="L1234">
        <v>75</v>
      </c>
    </row>
    <row r="1235" spans="1:13" x14ac:dyDescent="0.2">
      <c r="A1235" s="1" t="s">
        <v>46</v>
      </c>
      <c r="B1235">
        <v>2</v>
      </c>
      <c r="C1235" s="1" t="s">
        <v>1878</v>
      </c>
      <c r="D1235" s="2">
        <v>45787</v>
      </c>
      <c r="E1235" s="1" t="s">
        <v>1175</v>
      </c>
      <c r="F1235" s="1" t="s">
        <v>49</v>
      </c>
      <c r="G1235" s="1" t="s">
        <v>881</v>
      </c>
      <c r="H1235">
        <v>5</v>
      </c>
      <c r="I1235">
        <v>0</v>
      </c>
      <c r="J1235">
        <v>125</v>
      </c>
      <c r="K1235">
        <v>6</v>
      </c>
      <c r="L1235">
        <v>150</v>
      </c>
    </row>
    <row r="1236" spans="1:13" x14ac:dyDescent="0.2">
      <c r="A1236" s="1" t="s">
        <v>46</v>
      </c>
      <c r="B1236">
        <v>2</v>
      </c>
      <c r="C1236" s="1" t="s">
        <v>1879</v>
      </c>
      <c r="D1236" s="2">
        <v>45787</v>
      </c>
      <c r="E1236" s="1" t="s">
        <v>1175</v>
      </c>
      <c r="F1236" s="1" t="s">
        <v>49</v>
      </c>
      <c r="G1236" s="1" t="s">
        <v>1481</v>
      </c>
      <c r="H1236">
        <v>5</v>
      </c>
      <c r="I1236">
        <v>0</v>
      </c>
      <c r="J1236">
        <v>125</v>
      </c>
      <c r="K1236">
        <v>5</v>
      </c>
      <c r="L1236">
        <v>125</v>
      </c>
    </row>
    <row r="1237" spans="1:13" x14ac:dyDescent="0.2">
      <c r="A1237" s="1" t="s">
        <v>46</v>
      </c>
      <c r="B1237">
        <v>6</v>
      </c>
      <c r="C1237" s="1" t="s">
        <v>1402</v>
      </c>
      <c r="D1237" s="2">
        <v>45787</v>
      </c>
      <c r="E1237" s="1" t="s">
        <v>576</v>
      </c>
      <c r="F1237" s="1" t="s">
        <v>49</v>
      </c>
      <c r="G1237" s="1" t="s">
        <v>1403</v>
      </c>
      <c r="H1237">
        <v>5</v>
      </c>
      <c r="I1237">
        <v>0</v>
      </c>
      <c r="J1237" t="s">
        <v>51</v>
      </c>
      <c r="K1237">
        <v>6</v>
      </c>
      <c r="L1237">
        <v>150</v>
      </c>
    </row>
    <row r="1238" spans="1:13" x14ac:dyDescent="0.2">
      <c r="A1238" s="1" t="s">
        <v>46</v>
      </c>
      <c r="B1238">
        <v>5</v>
      </c>
      <c r="C1238" s="1" t="s">
        <v>1873</v>
      </c>
      <c r="D1238" s="2">
        <v>45787</v>
      </c>
      <c r="E1238" s="1" t="s">
        <v>1874</v>
      </c>
      <c r="F1238" s="1" t="s">
        <v>49</v>
      </c>
      <c r="G1238" s="1" t="s">
        <v>998</v>
      </c>
      <c r="H1238">
        <v>5</v>
      </c>
      <c r="I1238">
        <v>0</v>
      </c>
      <c r="J1238">
        <v>200</v>
      </c>
      <c r="K1238">
        <v>13</v>
      </c>
      <c r="L1238">
        <v>325</v>
      </c>
    </row>
    <row r="1239" spans="1:13" x14ac:dyDescent="0.2">
      <c r="A1239" s="1" t="s">
        <v>46</v>
      </c>
      <c r="B1239">
        <v>2</v>
      </c>
      <c r="C1239" s="1" t="s">
        <v>1880</v>
      </c>
      <c r="D1239" s="2">
        <v>45789</v>
      </c>
      <c r="E1239" s="1" t="s">
        <v>1175</v>
      </c>
      <c r="F1239" s="1" t="s">
        <v>49</v>
      </c>
      <c r="G1239" s="1" t="s">
        <v>1793</v>
      </c>
      <c r="H1239">
        <v>5</v>
      </c>
      <c r="I1239">
        <v>0</v>
      </c>
      <c r="J1239">
        <v>125</v>
      </c>
      <c r="K1239">
        <v>12</v>
      </c>
      <c r="L1239">
        <v>300</v>
      </c>
      <c r="M1239">
        <v>10</v>
      </c>
    </row>
    <row r="1240" spans="1:13" x14ac:dyDescent="0.2">
      <c r="A1240" s="1" t="s">
        <v>46</v>
      </c>
      <c r="B1240">
        <v>3</v>
      </c>
      <c r="C1240" s="1" t="s">
        <v>1881</v>
      </c>
      <c r="D1240" s="2">
        <v>45789</v>
      </c>
      <c r="E1240" s="1" t="s">
        <v>863</v>
      </c>
      <c r="F1240" s="1" t="s">
        <v>49</v>
      </c>
      <c r="G1240" s="1" t="s">
        <v>1501</v>
      </c>
      <c r="H1240">
        <v>5</v>
      </c>
      <c r="I1240">
        <v>0</v>
      </c>
      <c r="J1240">
        <v>75</v>
      </c>
      <c r="K1240">
        <v>6</v>
      </c>
      <c r="L1240">
        <v>150</v>
      </c>
    </row>
    <row r="1241" spans="1:13" x14ac:dyDescent="0.2">
      <c r="A1241" s="1" t="s">
        <v>46</v>
      </c>
      <c r="B1241">
        <v>3</v>
      </c>
      <c r="C1241" s="1" t="s">
        <v>1882</v>
      </c>
      <c r="D1241" s="2">
        <v>45789</v>
      </c>
      <c r="E1241" s="1" t="s">
        <v>1175</v>
      </c>
      <c r="F1241" s="1" t="s">
        <v>49</v>
      </c>
      <c r="G1241" s="1" t="s">
        <v>936</v>
      </c>
      <c r="H1241">
        <v>5</v>
      </c>
      <c r="I1241">
        <v>0</v>
      </c>
      <c r="J1241">
        <v>250</v>
      </c>
      <c r="K1241">
        <v>10</v>
      </c>
      <c r="L1241">
        <v>250</v>
      </c>
    </row>
    <row r="1242" spans="1:13" x14ac:dyDescent="0.2">
      <c r="A1242" s="1" t="s">
        <v>46</v>
      </c>
      <c r="B1242">
        <v>5</v>
      </c>
      <c r="C1242" s="1" t="s">
        <v>1883</v>
      </c>
      <c r="D1242" s="2">
        <v>45789</v>
      </c>
      <c r="E1242" s="1" t="s">
        <v>1167</v>
      </c>
      <c r="F1242" s="1" t="s">
        <v>49</v>
      </c>
      <c r="G1242" s="1" t="s">
        <v>872</v>
      </c>
      <c r="H1242">
        <v>5</v>
      </c>
      <c r="I1242">
        <v>0</v>
      </c>
      <c r="J1242">
        <v>50</v>
      </c>
      <c r="K1242">
        <v>2</v>
      </c>
      <c r="L1242">
        <v>50</v>
      </c>
    </row>
    <row r="1243" spans="1:13" x14ac:dyDescent="0.2">
      <c r="A1243" s="1" t="s">
        <v>46</v>
      </c>
      <c r="B1243">
        <v>5</v>
      </c>
      <c r="C1243" s="1" t="s">
        <v>1884</v>
      </c>
      <c r="D1243" s="2">
        <v>45789</v>
      </c>
      <c r="E1243" s="1" t="s">
        <v>1078</v>
      </c>
      <c r="F1243" s="1" t="s">
        <v>49</v>
      </c>
      <c r="G1243" s="1" t="s">
        <v>1442</v>
      </c>
      <c r="H1243">
        <v>5</v>
      </c>
      <c r="I1243">
        <v>0</v>
      </c>
      <c r="J1243">
        <v>250</v>
      </c>
      <c r="K1243">
        <v>2</v>
      </c>
      <c r="L1243">
        <v>50</v>
      </c>
    </row>
    <row r="1244" spans="1:13" x14ac:dyDescent="0.2">
      <c r="A1244" s="1" t="s">
        <v>46</v>
      </c>
      <c r="B1244">
        <v>5</v>
      </c>
      <c r="C1244" s="1" t="s">
        <v>1813</v>
      </c>
      <c r="D1244" s="2">
        <v>45789</v>
      </c>
      <c r="E1244" s="1" t="s">
        <v>582</v>
      </c>
      <c r="F1244" s="1" t="s">
        <v>49</v>
      </c>
      <c r="G1244" s="1" t="s">
        <v>1490</v>
      </c>
      <c r="H1244">
        <v>5</v>
      </c>
      <c r="I1244">
        <v>0</v>
      </c>
      <c r="J1244">
        <v>100</v>
      </c>
      <c r="K1244">
        <v>9</v>
      </c>
      <c r="L1244">
        <v>225</v>
      </c>
    </row>
    <row r="1245" spans="1:13" x14ac:dyDescent="0.2">
      <c r="A1245" s="1" t="s">
        <v>46</v>
      </c>
      <c r="B1245">
        <v>3</v>
      </c>
      <c r="C1245" s="1" t="s">
        <v>1876</v>
      </c>
      <c r="D1245" s="2">
        <v>45790</v>
      </c>
      <c r="E1245" s="1" t="s">
        <v>1173</v>
      </c>
      <c r="F1245" s="1" t="s">
        <v>49</v>
      </c>
      <c r="G1245" s="1" t="s">
        <v>1426</v>
      </c>
      <c r="H1245">
        <v>5</v>
      </c>
      <c r="I1245">
        <v>0</v>
      </c>
      <c r="J1245">
        <v>25</v>
      </c>
      <c r="K1245">
        <v>3</v>
      </c>
      <c r="L1245">
        <v>75</v>
      </c>
      <c r="M1245">
        <v>13</v>
      </c>
    </row>
    <row r="1246" spans="1:13" x14ac:dyDescent="0.2">
      <c r="A1246" s="1" t="s">
        <v>46</v>
      </c>
      <c r="B1246">
        <v>3</v>
      </c>
      <c r="C1246" s="1" t="s">
        <v>458</v>
      </c>
      <c r="D1246" s="2">
        <v>45790</v>
      </c>
      <c r="E1246" s="1" t="s">
        <v>641</v>
      </c>
      <c r="F1246" s="1" t="s">
        <v>49</v>
      </c>
      <c r="G1246" s="1" t="s">
        <v>1376</v>
      </c>
      <c r="H1246">
        <v>5</v>
      </c>
      <c r="I1246">
        <v>0</v>
      </c>
      <c r="J1246">
        <v>3000</v>
      </c>
      <c r="K1246">
        <v>12</v>
      </c>
      <c r="L1246">
        <v>420</v>
      </c>
    </row>
    <row r="1247" spans="1:13" x14ac:dyDescent="0.2">
      <c r="A1247" s="1" t="s">
        <v>46</v>
      </c>
      <c r="B1247">
        <v>4</v>
      </c>
      <c r="C1247" s="1" t="s">
        <v>1885</v>
      </c>
      <c r="D1247" s="2">
        <v>45790</v>
      </c>
      <c r="E1247" s="1" t="s">
        <v>1173</v>
      </c>
      <c r="F1247" s="1" t="s">
        <v>49</v>
      </c>
      <c r="G1247" s="1" t="s">
        <v>867</v>
      </c>
      <c r="H1247">
        <v>5</v>
      </c>
      <c r="I1247">
        <v>0</v>
      </c>
      <c r="J1247">
        <v>25</v>
      </c>
      <c r="K1247">
        <v>12</v>
      </c>
      <c r="L1247">
        <v>300</v>
      </c>
    </row>
    <row r="1248" spans="1:13" x14ac:dyDescent="0.2">
      <c r="A1248" s="1" t="s">
        <v>46</v>
      </c>
      <c r="B1248">
        <v>4</v>
      </c>
      <c r="C1248" s="1" t="s">
        <v>1886</v>
      </c>
      <c r="D1248" s="2">
        <v>45790</v>
      </c>
      <c r="E1248" s="1" t="s">
        <v>1173</v>
      </c>
      <c r="F1248" s="1" t="s">
        <v>49</v>
      </c>
      <c r="G1248" s="1" t="s">
        <v>1379</v>
      </c>
      <c r="H1248">
        <v>5</v>
      </c>
      <c r="I1248">
        <v>0</v>
      </c>
      <c r="J1248">
        <v>25</v>
      </c>
      <c r="K1248">
        <v>1</v>
      </c>
      <c r="L1248">
        <v>25</v>
      </c>
    </row>
    <row r="1249" spans="1:13" x14ac:dyDescent="0.2">
      <c r="A1249" s="1" t="s">
        <v>46</v>
      </c>
      <c r="B1249">
        <v>4</v>
      </c>
      <c r="C1249" s="1" t="s">
        <v>1887</v>
      </c>
      <c r="D1249" s="2">
        <v>45790</v>
      </c>
      <c r="E1249" s="1" t="s">
        <v>1681</v>
      </c>
      <c r="F1249" s="1" t="s">
        <v>49</v>
      </c>
      <c r="G1249" s="1" t="s">
        <v>1394</v>
      </c>
      <c r="H1249">
        <v>5</v>
      </c>
      <c r="I1249">
        <v>0</v>
      </c>
      <c r="J1249">
        <v>25</v>
      </c>
      <c r="K1249">
        <v>10</v>
      </c>
      <c r="L1249">
        <v>250</v>
      </c>
    </row>
    <row r="1250" spans="1:13" x14ac:dyDescent="0.2">
      <c r="A1250" s="1" t="s">
        <v>46</v>
      </c>
      <c r="B1250">
        <v>5</v>
      </c>
      <c r="C1250" s="1" t="s">
        <v>1813</v>
      </c>
      <c r="D1250" s="2">
        <v>45790</v>
      </c>
      <c r="E1250" s="1" t="s">
        <v>582</v>
      </c>
      <c r="F1250" s="1" t="s">
        <v>49</v>
      </c>
      <c r="G1250" s="1" t="s">
        <v>1490</v>
      </c>
      <c r="H1250">
        <v>5</v>
      </c>
      <c r="I1250">
        <v>0</v>
      </c>
      <c r="J1250">
        <v>100</v>
      </c>
      <c r="K1250">
        <v>10</v>
      </c>
      <c r="L1250">
        <v>250</v>
      </c>
    </row>
    <row r="1251" spans="1:13" x14ac:dyDescent="0.2">
      <c r="A1251" s="1" t="s">
        <v>46</v>
      </c>
      <c r="B1251">
        <v>5</v>
      </c>
      <c r="C1251" s="1" t="s">
        <v>1798</v>
      </c>
      <c r="D1251" s="2">
        <v>45790</v>
      </c>
      <c r="E1251" s="1" t="s">
        <v>582</v>
      </c>
      <c r="F1251" s="1" t="s">
        <v>49</v>
      </c>
      <c r="G1251" s="1" t="s">
        <v>1505</v>
      </c>
      <c r="H1251">
        <v>5</v>
      </c>
      <c r="I1251">
        <v>0</v>
      </c>
      <c r="J1251">
        <v>150</v>
      </c>
      <c r="K1251">
        <v>8</v>
      </c>
      <c r="L1251">
        <v>200</v>
      </c>
    </row>
    <row r="1252" spans="1:13" x14ac:dyDescent="0.2">
      <c r="A1252" s="1" t="s">
        <v>46</v>
      </c>
      <c r="B1252">
        <v>2</v>
      </c>
      <c r="C1252" s="1" t="s">
        <v>1885</v>
      </c>
      <c r="D1252" s="2">
        <v>45791</v>
      </c>
      <c r="E1252" s="1" t="s">
        <v>1173</v>
      </c>
      <c r="F1252" s="1" t="s">
        <v>49</v>
      </c>
      <c r="G1252" s="1" t="s">
        <v>867</v>
      </c>
      <c r="H1252">
        <v>5</v>
      </c>
      <c r="I1252">
        <v>0</v>
      </c>
      <c r="J1252">
        <v>25</v>
      </c>
      <c r="K1252">
        <v>13</v>
      </c>
      <c r="L1252">
        <v>325</v>
      </c>
      <c r="M1252">
        <v>11</v>
      </c>
    </row>
    <row r="1253" spans="1:13" x14ac:dyDescent="0.2">
      <c r="A1253" s="1" t="s">
        <v>46</v>
      </c>
      <c r="B1253">
        <v>2</v>
      </c>
      <c r="C1253" s="1" t="s">
        <v>399</v>
      </c>
      <c r="D1253" s="2">
        <v>45791</v>
      </c>
      <c r="E1253" s="1" t="s">
        <v>1175</v>
      </c>
      <c r="F1253" s="1" t="s">
        <v>49</v>
      </c>
      <c r="G1253" s="1" t="s">
        <v>1494</v>
      </c>
      <c r="H1253">
        <v>5</v>
      </c>
      <c r="I1253">
        <v>0</v>
      </c>
      <c r="J1253">
        <v>150</v>
      </c>
      <c r="K1253">
        <v>1</v>
      </c>
      <c r="L1253">
        <v>25</v>
      </c>
    </row>
    <row r="1254" spans="1:13" x14ac:dyDescent="0.2">
      <c r="A1254" s="1" t="s">
        <v>46</v>
      </c>
      <c r="B1254">
        <v>4</v>
      </c>
      <c r="C1254" s="1" t="s">
        <v>1694</v>
      </c>
      <c r="D1254" s="2">
        <v>45791</v>
      </c>
      <c r="E1254" s="1" t="s">
        <v>641</v>
      </c>
      <c r="F1254" s="1" t="s">
        <v>49</v>
      </c>
      <c r="G1254" s="1" t="s">
        <v>1444</v>
      </c>
      <c r="H1254">
        <v>5</v>
      </c>
      <c r="I1254">
        <v>0</v>
      </c>
      <c r="J1254">
        <v>1500</v>
      </c>
      <c r="K1254">
        <v>8</v>
      </c>
      <c r="L1254">
        <v>280</v>
      </c>
    </row>
    <row r="1255" spans="1:13" x14ac:dyDescent="0.2">
      <c r="A1255" s="1" t="s">
        <v>46</v>
      </c>
      <c r="B1255">
        <v>4</v>
      </c>
      <c r="C1255" s="1" t="s">
        <v>458</v>
      </c>
      <c r="D1255" s="2">
        <v>45791</v>
      </c>
      <c r="E1255" s="1" t="s">
        <v>641</v>
      </c>
      <c r="F1255" s="1" t="s">
        <v>49</v>
      </c>
      <c r="G1255" s="1" t="s">
        <v>1376</v>
      </c>
      <c r="H1255">
        <v>5</v>
      </c>
      <c r="I1255">
        <v>0</v>
      </c>
      <c r="J1255">
        <v>3000</v>
      </c>
      <c r="K1255">
        <v>12</v>
      </c>
      <c r="L1255">
        <v>420</v>
      </c>
    </row>
    <row r="1256" spans="1:13" x14ac:dyDescent="0.2">
      <c r="A1256" s="1" t="s">
        <v>46</v>
      </c>
      <c r="B1256">
        <v>5</v>
      </c>
      <c r="C1256" s="1" t="s">
        <v>396</v>
      </c>
      <c r="D1256" s="2">
        <v>45791</v>
      </c>
      <c r="E1256" s="1" t="s">
        <v>1084</v>
      </c>
      <c r="F1256" s="1" t="s">
        <v>49</v>
      </c>
      <c r="G1256" s="1" t="s">
        <v>924</v>
      </c>
      <c r="H1256">
        <v>5</v>
      </c>
      <c r="I1256">
        <v>0</v>
      </c>
      <c r="J1256">
        <v>100</v>
      </c>
      <c r="K1256">
        <v>2</v>
      </c>
      <c r="L1256">
        <v>50</v>
      </c>
    </row>
    <row r="1257" spans="1:13" x14ac:dyDescent="0.2">
      <c r="A1257" s="1" t="s">
        <v>46</v>
      </c>
      <c r="B1257">
        <v>5</v>
      </c>
      <c r="C1257" s="1" t="s">
        <v>1798</v>
      </c>
      <c r="D1257" s="2">
        <v>45791</v>
      </c>
      <c r="E1257" s="1" t="s">
        <v>582</v>
      </c>
      <c r="F1257" s="1" t="s">
        <v>49</v>
      </c>
      <c r="G1257" s="1" t="s">
        <v>1505</v>
      </c>
      <c r="H1257">
        <v>5</v>
      </c>
      <c r="I1257">
        <v>0</v>
      </c>
      <c r="J1257">
        <v>150</v>
      </c>
      <c r="K1257">
        <v>12</v>
      </c>
      <c r="L1257">
        <v>300</v>
      </c>
    </row>
    <row r="1258" spans="1:13" x14ac:dyDescent="0.2">
      <c r="A1258" s="1" t="s">
        <v>46</v>
      </c>
      <c r="B1258">
        <v>2</v>
      </c>
      <c r="C1258" s="1" t="s">
        <v>1888</v>
      </c>
      <c r="D1258" s="2">
        <v>45792</v>
      </c>
      <c r="E1258" s="1" t="s">
        <v>641</v>
      </c>
      <c r="F1258" s="1" t="s">
        <v>49</v>
      </c>
      <c r="G1258" s="1" t="s">
        <v>1510</v>
      </c>
      <c r="H1258">
        <v>5</v>
      </c>
      <c r="I1258">
        <v>0</v>
      </c>
      <c r="J1258">
        <v>100</v>
      </c>
      <c r="K1258">
        <v>8</v>
      </c>
      <c r="L1258">
        <v>200</v>
      </c>
      <c r="M1258">
        <v>15</v>
      </c>
    </row>
    <row r="1259" spans="1:13" x14ac:dyDescent="0.2">
      <c r="A1259" s="1" t="s">
        <v>46</v>
      </c>
      <c r="B1259">
        <v>2</v>
      </c>
      <c r="C1259" s="1" t="s">
        <v>392</v>
      </c>
      <c r="D1259" s="2">
        <v>45792</v>
      </c>
      <c r="E1259" s="1" t="s">
        <v>1869</v>
      </c>
      <c r="F1259" s="1" t="s">
        <v>49</v>
      </c>
      <c r="G1259" s="1" t="s">
        <v>1849</v>
      </c>
      <c r="H1259">
        <v>5</v>
      </c>
      <c r="I1259">
        <v>0</v>
      </c>
      <c r="J1259">
        <v>50</v>
      </c>
      <c r="K1259">
        <v>7</v>
      </c>
      <c r="L1259">
        <v>175</v>
      </c>
    </row>
    <row r="1260" spans="1:13" x14ac:dyDescent="0.2">
      <c r="A1260" s="1" t="s">
        <v>46</v>
      </c>
      <c r="B1260">
        <v>3</v>
      </c>
      <c r="C1260" s="1" t="s">
        <v>393</v>
      </c>
      <c r="D1260" s="2">
        <v>45792</v>
      </c>
      <c r="E1260" s="1" t="s">
        <v>637</v>
      </c>
      <c r="F1260" s="1" t="s">
        <v>49</v>
      </c>
      <c r="G1260" s="1" t="s">
        <v>993</v>
      </c>
      <c r="H1260">
        <v>5</v>
      </c>
      <c r="I1260">
        <v>0</v>
      </c>
      <c r="J1260">
        <v>50</v>
      </c>
      <c r="K1260">
        <v>4</v>
      </c>
      <c r="L1260">
        <v>100</v>
      </c>
    </row>
    <row r="1261" spans="1:13" x14ac:dyDescent="0.2">
      <c r="A1261" s="1" t="s">
        <v>46</v>
      </c>
      <c r="B1261">
        <v>3</v>
      </c>
      <c r="C1261" s="1" t="s">
        <v>394</v>
      </c>
      <c r="D1261" s="2">
        <v>45792</v>
      </c>
      <c r="E1261" s="1" t="s">
        <v>910</v>
      </c>
      <c r="F1261" s="1" t="s">
        <v>49</v>
      </c>
      <c r="G1261" s="1" t="s">
        <v>875</v>
      </c>
      <c r="H1261">
        <v>5</v>
      </c>
      <c r="I1261">
        <v>0</v>
      </c>
      <c r="J1261">
        <v>250</v>
      </c>
      <c r="K1261">
        <v>2</v>
      </c>
      <c r="L1261">
        <v>60</v>
      </c>
    </row>
    <row r="1262" spans="1:13" x14ac:dyDescent="0.2">
      <c r="A1262" s="1" t="s">
        <v>46</v>
      </c>
      <c r="B1262">
        <v>3</v>
      </c>
      <c r="C1262" s="1" t="s">
        <v>395</v>
      </c>
      <c r="D1262" s="2">
        <v>45792</v>
      </c>
      <c r="E1262" s="1" t="s">
        <v>863</v>
      </c>
      <c r="F1262" s="1" t="s">
        <v>49</v>
      </c>
      <c r="G1262" s="1" t="s">
        <v>982</v>
      </c>
      <c r="H1262">
        <v>5</v>
      </c>
      <c r="I1262">
        <v>0</v>
      </c>
      <c r="J1262">
        <v>125</v>
      </c>
      <c r="K1262">
        <v>3</v>
      </c>
      <c r="L1262">
        <v>75</v>
      </c>
    </row>
    <row r="1263" spans="1:13" x14ac:dyDescent="0.2">
      <c r="A1263" s="1" t="s">
        <v>46</v>
      </c>
      <c r="B1263">
        <v>3</v>
      </c>
      <c r="C1263" s="1" t="s">
        <v>396</v>
      </c>
      <c r="D1263" s="2">
        <v>45792</v>
      </c>
      <c r="E1263" s="1" t="s">
        <v>1084</v>
      </c>
      <c r="F1263" s="1" t="s">
        <v>49</v>
      </c>
      <c r="G1263" s="1" t="s">
        <v>924</v>
      </c>
      <c r="H1263">
        <v>5</v>
      </c>
      <c r="I1263">
        <v>0</v>
      </c>
      <c r="J1263">
        <v>100</v>
      </c>
      <c r="K1263">
        <v>2</v>
      </c>
      <c r="L1263">
        <v>50</v>
      </c>
    </row>
    <row r="1264" spans="1:13" x14ac:dyDescent="0.2">
      <c r="A1264" s="1" t="s">
        <v>46</v>
      </c>
      <c r="B1264">
        <v>4</v>
      </c>
      <c r="C1264" s="1" t="s">
        <v>397</v>
      </c>
      <c r="D1264" s="2">
        <v>45792</v>
      </c>
      <c r="E1264" s="1" t="s">
        <v>641</v>
      </c>
      <c r="F1264" s="1" t="s">
        <v>49</v>
      </c>
      <c r="G1264" s="1" t="s">
        <v>1465</v>
      </c>
      <c r="H1264">
        <v>5</v>
      </c>
      <c r="I1264">
        <v>0</v>
      </c>
      <c r="J1264">
        <v>100</v>
      </c>
      <c r="K1264">
        <v>4</v>
      </c>
      <c r="L1264">
        <v>100</v>
      </c>
    </row>
    <row r="1265" spans="1:13" x14ac:dyDescent="0.2">
      <c r="A1265" s="1" t="s">
        <v>46</v>
      </c>
      <c r="B1265">
        <v>4</v>
      </c>
      <c r="C1265" s="1" t="s">
        <v>398</v>
      </c>
      <c r="D1265" s="2">
        <v>45792</v>
      </c>
      <c r="E1265" s="1" t="s">
        <v>582</v>
      </c>
      <c r="F1265" s="1" t="s">
        <v>49</v>
      </c>
      <c r="G1265" s="1" t="s">
        <v>1850</v>
      </c>
      <c r="H1265">
        <v>8</v>
      </c>
      <c r="I1265">
        <v>0</v>
      </c>
      <c r="J1265">
        <v>200</v>
      </c>
      <c r="K1265">
        <v>8</v>
      </c>
      <c r="L1265">
        <v>200</v>
      </c>
    </row>
    <row r="1266" spans="1:13" x14ac:dyDescent="0.2">
      <c r="A1266" s="1" t="s">
        <v>46</v>
      </c>
      <c r="B1266">
        <v>4</v>
      </c>
      <c r="C1266" s="1" t="s">
        <v>399</v>
      </c>
      <c r="D1266" s="2">
        <v>45792</v>
      </c>
      <c r="E1266" s="1" t="s">
        <v>1175</v>
      </c>
      <c r="F1266" s="1" t="s">
        <v>49</v>
      </c>
      <c r="G1266" s="1" t="s">
        <v>1494</v>
      </c>
      <c r="H1266">
        <v>5</v>
      </c>
      <c r="I1266">
        <v>0</v>
      </c>
      <c r="J1266">
        <v>150</v>
      </c>
      <c r="K1266">
        <v>5</v>
      </c>
      <c r="L1266">
        <v>125</v>
      </c>
    </row>
    <row r="1267" spans="1:13" x14ac:dyDescent="0.2">
      <c r="A1267" s="1" t="s">
        <v>46</v>
      </c>
      <c r="B1267">
        <v>4</v>
      </c>
      <c r="C1267" s="1" t="s">
        <v>397</v>
      </c>
      <c r="D1267" s="2">
        <v>45792</v>
      </c>
      <c r="E1267" s="1" t="s">
        <v>641</v>
      </c>
      <c r="F1267" s="1" t="s">
        <v>49</v>
      </c>
      <c r="G1267" s="1" t="s">
        <v>1465</v>
      </c>
      <c r="H1267">
        <v>5</v>
      </c>
      <c r="I1267">
        <v>0</v>
      </c>
      <c r="J1267">
        <v>100</v>
      </c>
      <c r="K1267">
        <v>1</v>
      </c>
      <c r="L1267">
        <v>25</v>
      </c>
    </row>
    <row r="1268" spans="1:13" x14ac:dyDescent="0.2">
      <c r="A1268" s="1" t="s">
        <v>46</v>
      </c>
      <c r="B1268">
        <v>5</v>
      </c>
      <c r="C1268" s="1" t="s">
        <v>1402</v>
      </c>
      <c r="D1268" s="2">
        <v>45792</v>
      </c>
      <c r="E1268" s="1" t="s">
        <v>576</v>
      </c>
      <c r="F1268" s="1" t="s">
        <v>49</v>
      </c>
      <c r="G1268" s="1" t="s">
        <v>1403</v>
      </c>
      <c r="H1268">
        <v>5</v>
      </c>
      <c r="I1268">
        <v>0</v>
      </c>
      <c r="J1268" t="s">
        <v>51</v>
      </c>
      <c r="K1268">
        <v>11</v>
      </c>
      <c r="L1268">
        <v>275</v>
      </c>
    </row>
    <row r="1269" spans="1:13" x14ac:dyDescent="0.2">
      <c r="A1269" s="1" t="s">
        <v>46</v>
      </c>
      <c r="B1269">
        <v>1</v>
      </c>
      <c r="C1269" s="1" t="s">
        <v>458</v>
      </c>
      <c r="D1269" s="2">
        <v>45792</v>
      </c>
      <c r="E1269" s="1" t="s">
        <v>641</v>
      </c>
      <c r="F1269" s="1" t="s">
        <v>49</v>
      </c>
      <c r="G1269" s="1" t="s">
        <v>1376</v>
      </c>
      <c r="H1269">
        <v>5</v>
      </c>
      <c r="I1269">
        <v>0</v>
      </c>
      <c r="J1269">
        <v>3000</v>
      </c>
      <c r="K1269">
        <v>3</v>
      </c>
      <c r="L1269">
        <v>105</v>
      </c>
    </row>
    <row r="1270" spans="1:13" x14ac:dyDescent="0.2">
      <c r="A1270" s="1" t="s">
        <v>46</v>
      </c>
      <c r="B1270">
        <v>3</v>
      </c>
      <c r="C1270" s="1" t="s">
        <v>469</v>
      </c>
      <c r="D1270" s="2">
        <v>45793</v>
      </c>
      <c r="E1270" s="1" t="s">
        <v>1149</v>
      </c>
      <c r="F1270" s="1" t="s">
        <v>49</v>
      </c>
      <c r="G1270" s="1" t="s">
        <v>1736</v>
      </c>
      <c r="H1270">
        <v>8</v>
      </c>
      <c r="I1270">
        <v>0</v>
      </c>
      <c r="J1270">
        <v>250</v>
      </c>
      <c r="K1270">
        <v>9</v>
      </c>
      <c r="L1270">
        <v>225</v>
      </c>
      <c r="M1270">
        <v>10</v>
      </c>
    </row>
    <row r="1271" spans="1:13" x14ac:dyDescent="0.2">
      <c r="A1271" s="1" t="s">
        <v>46</v>
      </c>
      <c r="B1271">
        <v>3</v>
      </c>
      <c r="C1271" s="1" t="s">
        <v>1889</v>
      </c>
      <c r="D1271" s="2">
        <v>45793</v>
      </c>
      <c r="E1271" s="1" t="s">
        <v>582</v>
      </c>
      <c r="F1271" s="1" t="s">
        <v>49</v>
      </c>
      <c r="G1271" s="1" t="s">
        <v>1890</v>
      </c>
      <c r="H1271">
        <v>6</v>
      </c>
      <c r="I1271">
        <v>0</v>
      </c>
      <c r="J1271">
        <v>200</v>
      </c>
      <c r="K1271">
        <v>7</v>
      </c>
      <c r="L1271">
        <v>175</v>
      </c>
    </row>
    <row r="1272" spans="1:13" x14ac:dyDescent="0.2">
      <c r="A1272" s="1" t="s">
        <v>46</v>
      </c>
      <c r="B1272">
        <v>2</v>
      </c>
      <c r="C1272" s="1" t="s">
        <v>1180</v>
      </c>
      <c r="D1272" s="2">
        <v>45793</v>
      </c>
      <c r="E1272" s="1" t="s">
        <v>877</v>
      </c>
      <c r="F1272" s="1" t="s">
        <v>49</v>
      </c>
      <c r="G1272" s="1" t="s">
        <v>881</v>
      </c>
      <c r="H1272" t="s">
        <v>134</v>
      </c>
      <c r="I1272">
        <v>0</v>
      </c>
      <c r="J1272">
        <v>100</v>
      </c>
      <c r="K1272">
        <v>2</v>
      </c>
      <c r="L1272">
        <v>50</v>
      </c>
    </row>
    <row r="1273" spans="1:13" x14ac:dyDescent="0.2">
      <c r="A1273" s="1" t="s">
        <v>46</v>
      </c>
      <c r="B1273">
        <v>2</v>
      </c>
      <c r="C1273" s="1" t="s">
        <v>1891</v>
      </c>
      <c r="D1273" s="2">
        <v>45793</v>
      </c>
      <c r="E1273" s="1" t="s">
        <v>1078</v>
      </c>
      <c r="F1273" s="1" t="s">
        <v>49</v>
      </c>
      <c r="G1273" s="1" t="s">
        <v>1481</v>
      </c>
      <c r="H1273">
        <v>5</v>
      </c>
      <c r="I1273">
        <v>0</v>
      </c>
      <c r="J1273">
        <v>250</v>
      </c>
      <c r="K1273">
        <v>9</v>
      </c>
      <c r="L1273">
        <v>225</v>
      </c>
    </row>
    <row r="1274" spans="1:13" x14ac:dyDescent="0.2">
      <c r="A1274" s="1" t="s">
        <v>46</v>
      </c>
      <c r="B1274">
        <v>2</v>
      </c>
      <c r="C1274" s="1" t="s">
        <v>1892</v>
      </c>
      <c r="D1274" s="2">
        <v>45793</v>
      </c>
      <c r="E1274" s="1" t="s">
        <v>582</v>
      </c>
      <c r="F1274" s="1" t="s">
        <v>49</v>
      </c>
      <c r="G1274" s="1" t="s">
        <v>1849</v>
      </c>
      <c r="H1274">
        <v>6</v>
      </c>
      <c r="I1274">
        <v>0</v>
      </c>
      <c r="J1274">
        <v>250</v>
      </c>
      <c r="K1274">
        <v>2</v>
      </c>
      <c r="L1274">
        <v>50</v>
      </c>
    </row>
    <row r="1275" spans="1:13" x14ac:dyDescent="0.2">
      <c r="A1275" s="1" t="s">
        <v>46</v>
      </c>
      <c r="B1275">
        <v>4</v>
      </c>
      <c r="C1275" s="1" t="s">
        <v>1893</v>
      </c>
      <c r="D1275" s="2">
        <v>45793</v>
      </c>
      <c r="E1275" s="1" t="s">
        <v>1078</v>
      </c>
      <c r="F1275" s="1" t="s">
        <v>49</v>
      </c>
      <c r="G1275" s="1" t="s">
        <v>883</v>
      </c>
      <c r="H1275">
        <v>5</v>
      </c>
      <c r="I1275">
        <v>0</v>
      </c>
      <c r="J1275">
        <v>375</v>
      </c>
      <c r="K1275">
        <v>14</v>
      </c>
      <c r="L1275">
        <v>350</v>
      </c>
    </row>
    <row r="1276" spans="1:13" x14ac:dyDescent="0.2">
      <c r="A1276" s="1" t="s">
        <v>46</v>
      </c>
      <c r="B1276">
        <v>4</v>
      </c>
      <c r="C1276" s="1" t="s">
        <v>1894</v>
      </c>
      <c r="D1276" s="2">
        <v>45793</v>
      </c>
      <c r="E1276" s="1" t="s">
        <v>594</v>
      </c>
      <c r="F1276" s="1" t="s">
        <v>49</v>
      </c>
      <c r="G1276" s="1" t="s">
        <v>878</v>
      </c>
      <c r="H1276">
        <v>6</v>
      </c>
      <c r="I1276">
        <v>0</v>
      </c>
      <c r="J1276">
        <v>50</v>
      </c>
      <c r="K1276">
        <v>2</v>
      </c>
      <c r="L1276">
        <v>50</v>
      </c>
    </row>
    <row r="1277" spans="1:13" x14ac:dyDescent="0.2">
      <c r="A1277" s="1" t="s">
        <v>46</v>
      </c>
      <c r="B1277">
        <v>4</v>
      </c>
      <c r="C1277" s="1" t="s">
        <v>464</v>
      </c>
      <c r="D1277" s="2">
        <v>45793</v>
      </c>
      <c r="E1277" s="1" t="s">
        <v>594</v>
      </c>
      <c r="F1277" s="1" t="s">
        <v>49</v>
      </c>
      <c r="G1277" s="1" t="s">
        <v>913</v>
      </c>
      <c r="H1277">
        <v>6</v>
      </c>
      <c r="I1277">
        <v>0</v>
      </c>
      <c r="J1277">
        <v>50</v>
      </c>
      <c r="K1277">
        <v>1</v>
      </c>
      <c r="L1277">
        <v>25</v>
      </c>
    </row>
    <row r="1278" spans="1:13" x14ac:dyDescent="0.2">
      <c r="A1278" s="1" t="s">
        <v>46</v>
      </c>
      <c r="B1278">
        <v>1</v>
      </c>
      <c r="C1278" s="1" t="s">
        <v>458</v>
      </c>
      <c r="D1278" s="2">
        <v>45793</v>
      </c>
      <c r="E1278" s="1" t="s">
        <v>641</v>
      </c>
      <c r="F1278" s="1" t="s">
        <v>49</v>
      </c>
      <c r="G1278" s="1" t="s">
        <v>1376</v>
      </c>
      <c r="H1278">
        <v>5</v>
      </c>
      <c r="I1278">
        <v>0</v>
      </c>
      <c r="J1278">
        <v>3000</v>
      </c>
      <c r="K1278">
        <v>12</v>
      </c>
      <c r="L1278">
        <v>420</v>
      </c>
    </row>
    <row r="1279" spans="1:13" x14ac:dyDescent="0.2">
      <c r="A1279" s="1" t="s">
        <v>46</v>
      </c>
      <c r="B1279">
        <v>5</v>
      </c>
      <c r="C1279" s="1" t="s">
        <v>1402</v>
      </c>
      <c r="D1279" s="2">
        <v>45793</v>
      </c>
      <c r="E1279" s="1" t="s">
        <v>576</v>
      </c>
      <c r="F1279" s="1" t="s">
        <v>49</v>
      </c>
      <c r="G1279" s="1" t="s">
        <v>1403</v>
      </c>
      <c r="H1279">
        <v>5</v>
      </c>
      <c r="I1279">
        <v>0</v>
      </c>
      <c r="J1279" t="s">
        <v>51</v>
      </c>
      <c r="K1279">
        <v>10</v>
      </c>
      <c r="L1279">
        <v>250</v>
      </c>
    </row>
    <row r="1280" spans="1:13" x14ac:dyDescent="0.2">
      <c r="A1280" s="1" t="s">
        <v>46</v>
      </c>
      <c r="B1280">
        <v>1</v>
      </c>
      <c r="C1280" s="1" t="s">
        <v>472</v>
      </c>
      <c r="D1280" s="2">
        <v>45794</v>
      </c>
      <c r="E1280" s="1" t="s">
        <v>1179</v>
      </c>
      <c r="F1280" s="1" t="s">
        <v>49</v>
      </c>
      <c r="G1280" s="1" t="s">
        <v>1895</v>
      </c>
      <c r="H1280">
        <v>15</v>
      </c>
      <c r="I1280">
        <v>0</v>
      </c>
      <c r="J1280">
        <v>2500</v>
      </c>
      <c r="K1280">
        <v>4</v>
      </c>
      <c r="L1280">
        <v>128.80000000000001</v>
      </c>
      <c r="M1280">
        <v>20</v>
      </c>
    </row>
    <row r="1281" spans="1:13" x14ac:dyDescent="0.2">
      <c r="A1281" s="1" t="s">
        <v>46</v>
      </c>
      <c r="B1281">
        <v>1</v>
      </c>
      <c r="C1281" s="1" t="s">
        <v>1891</v>
      </c>
      <c r="D1281" s="2">
        <v>45794</v>
      </c>
      <c r="E1281" s="1" t="s">
        <v>1078</v>
      </c>
      <c r="F1281" s="1" t="s">
        <v>49</v>
      </c>
      <c r="G1281" s="1" t="s">
        <v>1481</v>
      </c>
      <c r="H1281">
        <v>5</v>
      </c>
      <c r="I1281">
        <v>0</v>
      </c>
      <c r="J1281">
        <v>250</v>
      </c>
      <c r="K1281">
        <v>1</v>
      </c>
      <c r="L1281">
        <v>25</v>
      </c>
    </row>
    <row r="1282" spans="1:13" x14ac:dyDescent="0.2">
      <c r="A1282" s="1" t="s">
        <v>46</v>
      </c>
      <c r="B1282">
        <v>2</v>
      </c>
      <c r="C1282" s="1" t="s">
        <v>365</v>
      </c>
      <c r="D1282" s="2">
        <v>45794</v>
      </c>
      <c r="E1282" s="1" t="s">
        <v>907</v>
      </c>
      <c r="F1282" s="1" t="s">
        <v>49</v>
      </c>
      <c r="G1282" s="1" t="s">
        <v>899</v>
      </c>
      <c r="H1282" t="s">
        <v>366</v>
      </c>
      <c r="I1282">
        <v>0</v>
      </c>
      <c r="J1282">
        <v>300</v>
      </c>
      <c r="K1282">
        <v>3</v>
      </c>
      <c r="L1282">
        <v>75</v>
      </c>
    </row>
    <row r="1283" spans="1:13" x14ac:dyDescent="0.2">
      <c r="A1283" s="1" t="s">
        <v>46</v>
      </c>
      <c r="B1283">
        <v>2</v>
      </c>
      <c r="C1283" s="1" t="s">
        <v>481</v>
      </c>
      <c r="D1283" s="2">
        <v>45794</v>
      </c>
      <c r="E1283" s="1" t="s">
        <v>1078</v>
      </c>
      <c r="F1283" s="1" t="s">
        <v>49</v>
      </c>
      <c r="G1283" s="1" t="s">
        <v>1410</v>
      </c>
      <c r="H1283">
        <v>5</v>
      </c>
      <c r="I1283">
        <v>0</v>
      </c>
      <c r="J1283">
        <v>250</v>
      </c>
      <c r="K1283">
        <v>3</v>
      </c>
      <c r="L1283">
        <v>75</v>
      </c>
    </row>
    <row r="1284" spans="1:13" x14ac:dyDescent="0.2">
      <c r="A1284" s="1" t="s">
        <v>46</v>
      </c>
      <c r="B1284">
        <v>5</v>
      </c>
      <c r="C1284" s="1" t="s">
        <v>1893</v>
      </c>
      <c r="D1284" s="2">
        <v>45794</v>
      </c>
      <c r="E1284" s="1" t="s">
        <v>1078</v>
      </c>
      <c r="F1284" s="1" t="s">
        <v>49</v>
      </c>
      <c r="G1284" s="1" t="s">
        <v>883</v>
      </c>
      <c r="H1284">
        <v>5</v>
      </c>
      <c r="I1284">
        <v>0</v>
      </c>
      <c r="J1284">
        <v>375</v>
      </c>
      <c r="K1284">
        <v>1</v>
      </c>
      <c r="L1284">
        <v>25</v>
      </c>
    </row>
    <row r="1285" spans="1:13" x14ac:dyDescent="0.2">
      <c r="A1285" s="1" t="s">
        <v>46</v>
      </c>
      <c r="B1285">
        <v>5</v>
      </c>
      <c r="C1285" s="1" t="s">
        <v>1388</v>
      </c>
      <c r="D1285" s="2">
        <v>45794</v>
      </c>
      <c r="E1285" s="1" t="s">
        <v>576</v>
      </c>
      <c r="F1285" s="1" t="s">
        <v>49</v>
      </c>
      <c r="G1285" s="1" t="s">
        <v>936</v>
      </c>
      <c r="H1285">
        <v>5</v>
      </c>
      <c r="I1285">
        <v>0</v>
      </c>
      <c r="J1285" t="s">
        <v>51</v>
      </c>
      <c r="K1285">
        <v>11</v>
      </c>
      <c r="L1285">
        <v>275</v>
      </c>
    </row>
    <row r="1286" spans="1:13" x14ac:dyDescent="0.2">
      <c r="A1286" s="1" t="s">
        <v>46</v>
      </c>
      <c r="B1286">
        <v>6</v>
      </c>
      <c r="C1286" s="1" t="s">
        <v>1896</v>
      </c>
      <c r="D1286" s="2">
        <v>45794</v>
      </c>
      <c r="E1286" s="1" t="s">
        <v>951</v>
      </c>
      <c r="F1286" s="1" t="s">
        <v>49</v>
      </c>
      <c r="G1286" s="1" t="s">
        <v>915</v>
      </c>
      <c r="H1286">
        <v>5</v>
      </c>
      <c r="I1286">
        <v>0</v>
      </c>
      <c r="J1286">
        <v>50</v>
      </c>
      <c r="K1286">
        <v>7</v>
      </c>
      <c r="L1286">
        <v>175</v>
      </c>
    </row>
    <row r="1287" spans="1:13" x14ac:dyDescent="0.2">
      <c r="A1287" s="1" t="s">
        <v>46</v>
      </c>
      <c r="B1287">
        <v>6</v>
      </c>
      <c r="C1287" s="1" t="s">
        <v>1897</v>
      </c>
      <c r="D1287" s="2">
        <v>45794</v>
      </c>
      <c r="E1287" s="1" t="s">
        <v>784</v>
      </c>
      <c r="F1287" s="1" t="s">
        <v>49</v>
      </c>
      <c r="G1287" s="1" t="s">
        <v>975</v>
      </c>
      <c r="H1287">
        <v>4.5</v>
      </c>
      <c r="I1287">
        <v>0</v>
      </c>
      <c r="J1287">
        <v>150</v>
      </c>
      <c r="K1287">
        <v>6</v>
      </c>
      <c r="L1287">
        <v>150</v>
      </c>
    </row>
    <row r="1288" spans="1:13" x14ac:dyDescent="0.2">
      <c r="A1288" s="1" t="s">
        <v>46</v>
      </c>
      <c r="B1288">
        <v>3</v>
      </c>
      <c r="C1288" s="1" t="s">
        <v>1898</v>
      </c>
      <c r="D1288" s="2">
        <v>45794</v>
      </c>
      <c r="E1288" s="1" t="s">
        <v>1078</v>
      </c>
      <c r="F1288" s="1" t="s">
        <v>49</v>
      </c>
      <c r="G1288" s="1" t="s">
        <v>1075</v>
      </c>
      <c r="H1288">
        <v>5</v>
      </c>
      <c r="I1288">
        <v>0</v>
      </c>
      <c r="J1288">
        <v>250</v>
      </c>
      <c r="K1288">
        <v>2</v>
      </c>
      <c r="L1288">
        <v>50</v>
      </c>
    </row>
    <row r="1289" spans="1:13" x14ac:dyDescent="0.2">
      <c r="A1289" s="1" t="s">
        <v>46</v>
      </c>
      <c r="B1289">
        <v>3</v>
      </c>
      <c r="C1289" s="1" t="s">
        <v>1870</v>
      </c>
      <c r="D1289" s="2">
        <v>45794</v>
      </c>
      <c r="E1289" s="1" t="s">
        <v>951</v>
      </c>
      <c r="F1289" s="1" t="s">
        <v>49</v>
      </c>
      <c r="G1289" s="1" t="s">
        <v>1637</v>
      </c>
      <c r="H1289">
        <v>5</v>
      </c>
      <c r="I1289">
        <v>0</v>
      </c>
      <c r="J1289">
        <v>50</v>
      </c>
      <c r="K1289">
        <v>4</v>
      </c>
      <c r="L1289">
        <v>100</v>
      </c>
    </row>
    <row r="1290" spans="1:13" x14ac:dyDescent="0.2">
      <c r="A1290" s="1" t="s">
        <v>46</v>
      </c>
      <c r="B1290">
        <v>3</v>
      </c>
      <c r="C1290" s="1" t="s">
        <v>1493</v>
      </c>
      <c r="D1290" s="2">
        <v>45794</v>
      </c>
      <c r="E1290" s="1" t="s">
        <v>576</v>
      </c>
      <c r="F1290" s="1" t="s">
        <v>49</v>
      </c>
      <c r="G1290" s="1" t="s">
        <v>1494</v>
      </c>
      <c r="H1290">
        <v>5</v>
      </c>
      <c r="I1290">
        <v>0</v>
      </c>
      <c r="J1290" t="s">
        <v>51</v>
      </c>
      <c r="K1290">
        <v>13</v>
      </c>
      <c r="L1290">
        <v>325</v>
      </c>
    </row>
    <row r="1291" spans="1:13" x14ac:dyDescent="0.2">
      <c r="A1291" s="1" t="s">
        <v>46</v>
      </c>
      <c r="B1291">
        <v>1</v>
      </c>
      <c r="C1291" s="1" t="s">
        <v>458</v>
      </c>
      <c r="D1291" s="2">
        <v>45794</v>
      </c>
      <c r="E1291" s="1" t="s">
        <v>641</v>
      </c>
      <c r="F1291" s="1" t="s">
        <v>49</v>
      </c>
      <c r="G1291" s="1" t="s">
        <v>1376</v>
      </c>
      <c r="H1291">
        <v>5</v>
      </c>
      <c r="I1291">
        <v>0</v>
      </c>
      <c r="J1291">
        <v>3000</v>
      </c>
      <c r="K1291">
        <v>10</v>
      </c>
      <c r="L1291">
        <v>350</v>
      </c>
    </row>
    <row r="1292" spans="1:13" x14ac:dyDescent="0.2">
      <c r="A1292" s="1" t="s">
        <v>46</v>
      </c>
      <c r="B1292">
        <v>5</v>
      </c>
      <c r="C1292" s="1" t="s">
        <v>1402</v>
      </c>
      <c r="D1292" s="2">
        <v>45794</v>
      </c>
      <c r="E1292" s="1" t="s">
        <v>576</v>
      </c>
      <c r="F1292" s="1" t="s">
        <v>49</v>
      </c>
      <c r="G1292" s="1" t="s">
        <v>1403</v>
      </c>
      <c r="H1292">
        <v>5</v>
      </c>
      <c r="I1292">
        <v>0</v>
      </c>
      <c r="J1292" t="s">
        <v>51</v>
      </c>
      <c r="K1292">
        <v>10</v>
      </c>
      <c r="L1292">
        <v>250</v>
      </c>
    </row>
    <row r="1293" spans="1:13" x14ac:dyDescent="0.2">
      <c r="A1293" s="1" t="s">
        <v>46</v>
      </c>
      <c r="B1293">
        <v>2</v>
      </c>
      <c r="C1293" s="1" t="s">
        <v>1486</v>
      </c>
      <c r="D1293" s="2">
        <v>45795</v>
      </c>
      <c r="E1293" s="1" t="s">
        <v>576</v>
      </c>
      <c r="F1293" s="1" t="s">
        <v>49</v>
      </c>
      <c r="G1293" s="1" t="s">
        <v>982</v>
      </c>
      <c r="H1293">
        <v>5</v>
      </c>
      <c r="I1293">
        <v>0</v>
      </c>
      <c r="J1293" t="s">
        <v>51</v>
      </c>
      <c r="K1293">
        <v>8</v>
      </c>
      <c r="L1293">
        <v>200</v>
      </c>
      <c r="M1293">
        <v>8</v>
      </c>
    </row>
    <row r="1294" spans="1:13" x14ac:dyDescent="0.2">
      <c r="A1294" s="1" t="s">
        <v>46</v>
      </c>
      <c r="B1294">
        <v>2</v>
      </c>
      <c r="C1294" s="1" t="s">
        <v>1899</v>
      </c>
      <c r="D1294" s="2">
        <v>45795</v>
      </c>
      <c r="E1294" s="1" t="s">
        <v>576</v>
      </c>
      <c r="F1294" s="1" t="s">
        <v>1346</v>
      </c>
      <c r="G1294" s="1" t="s">
        <v>1900</v>
      </c>
      <c r="H1294">
        <v>5</v>
      </c>
      <c r="I1294" t="s">
        <v>51</v>
      </c>
      <c r="J1294" t="s">
        <v>51</v>
      </c>
      <c r="K1294">
        <v>4</v>
      </c>
      <c r="L1294">
        <v>100</v>
      </c>
    </row>
    <row r="1295" spans="1:13" x14ac:dyDescent="0.2">
      <c r="A1295" s="1" t="s">
        <v>46</v>
      </c>
      <c r="B1295">
        <v>2</v>
      </c>
      <c r="C1295" s="1" t="s">
        <v>365</v>
      </c>
      <c r="D1295" s="2">
        <v>45795</v>
      </c>
      <c r="E1295" s="1" t="s">
        <v>907</v>
      </c>
      <c r="F1295" s="1" t="s">
        <v>49</v>
      </c>
      <c r="G1295" s="1" t="s">
        <v>899</v>
      </c>
      <c r="H1295" t="s">
        <v>366</v>
      </c>
      <c r="I1295">
        <v>0</v>
      </c>
      <c r="J1295">
        <v>300</v>
      </c>
      <c r="K1295">
        <v>4</v>
      </c>
      <c r="L1295">
        <v>100</v>
      </c>
    </row>
    <row r="1296" spans="1:13" x14ac:dyDescent="0.2">
      <c r="A1296" s="1" t="s">
        <v>46</v>
      </c>
      <c r="B1296">
        <v>2</v>
      </c>
      <c r="C1296" s="1" t="s">
        <v>1896</v>
      </c>
      <c r="D1296" s="2">
        <v>45795</v>
      </c>
      <c r="E1296" s="1" t="s">
        <v>951</v>
      </c>
      <c r="F1296" s="1" t="s">
        <v>49</v>
      </c>
      <c r="G1296" s="1" t="s">
        <v>915</v>
      </c>
      <c r="H1296">
        <v>5</v>
      </c>
      <c r="I1296">
        <v>0</v>
      </c>
      <c r="J1296">
        <v>50</v>
      </c>
      <c r="K1296">
        <v>2</v>
      </c>
      <c r="L1296">
        <v>50</v>
      </c>
    </row>
    <row r="1297" spans="1:13" x14ac:dyDescent="0.2">
      <c r="A1297" s="1" t="s">
        <v>46</v>
      </c>
      <c r="B1297">
        <v>2</v>
      </c>
      <c r="C1297" s="1" t="s">
        <v>477</v>
      </c>
      <c r="D1297" s="2">
        <v>45796</v>
      </c>
      <c r="E1297" s="1" t="s">
        <v>907</v>
      </c>
      <c r="F1297" s="1" t="s">
        <v>49</v>
      </c>
      <c r="G1297" s="1" t="s">
        <v>1494</v>
      </c>
      <c r="H1297" t="s">
        <v>93</v>
      </c>
      <c r="I1297">
        <v>0</v>
      </c>
      <c r="J1297">
        <v>500</v>
      </c>
      <c r="K1297">
        <v>20</v>
      </c>
      <c r="L1297">
        <v>587.29999999999995</v>
      </c>
      <c r="M1297">
        <v>13</v>
      </c>
    </row>
    <row r="1298" spans="1:13" x14ac:dyDescent="0.2">
      <c r="A1298" s="1" t="s">
        <v>46</v>
      </c>
      <c r="B1298">
        <v>3</v>
      </c>
      <c r="C1298" s="1" t="s">
        <v>1388</v>
      </c>
      <c r="D1298" s="2">
        <v>45796</v>
      </c>
      <c r="E1298" s="1" t="s">
        <v>576</v>
      </c>
      <c r="F1298" s="1" t="s">
        <v>49</v>
      </c>
      <c r="G1298" s="1" t="s">
        <v>936</v>
      </c>
      <c r="H1298">
        <v>5</v>
      </c>
      <c r="I1298">
        <v>0</v>
      </c>
      <c r="J1298" t="s">
        <v>51</v>
      </c>
      <c r="K1298">
        <v>7</v>
      </c>
      <c r="L1298">
        <v>175</v>
      </c>
    </row>
    <row r="1299" spans="1:13" x14ac:dyDescent="0.2">
      <c r="A1299" s="1" t="s">
        <v>46</v>
      </c>
      <c r="B1299">
        <v>3</v>
      </c>
      <c r="C1299" s="1" t="s">
        <v>1427</v>
      </c>
      <c r="D1299" s="2">
        <v>45796</v>
      </c>
      <c r="E1299" s="1" t="s">
        <v>576</v>
      </c>
      <c r="F1299" s="1" t="s">
        <v>49</v>
      </c>
      <c r="G1299" s="1" t="s">
        <v>1011</v>
      </c>
      <c r="H1299">
        <v>5</v>
      </c>
      <c r="I1299">
        <v>0</v>
      </c>
      <c r="J1299" t="s">
        <v>51</v>
      </c>
      <c r="K1299">
        <v>6</v>
      </c>
      <c r="L1299">
        <v>150</v>
      </c>
    </row>
    <row r="1300" spans="1:13" x14ac:dyDescent="0.2">
      <c r="A1300" s="1" t="s">
        <v>46</v>
      </c>
      <c r="B1300">
        <v>3</v>
      </c>
      <c r="C1300" s="1" t="s">
        <v>458</v>
      </c>
      <c r="D1300" s="2">
        <v>45796</v>
      </c>
      <c r="E1300" s="1" t="s">
        <v>641</v>
      </c>
      <c r="F1300" s="1" t="s">
        <v>49</v>
      </c>
      <c r="G1300" s="1" t="s">
        <v>1376</v>
      </c>
      <c r="H1300">
        <v>5</v>
      </c>
      <c r="I1300">
        <v>0</v>
      </c>
      <c r="J1300">
        <v>3000</v>
      </c>
      <c r="K1300">
        <v>7</v>
      </c>
      <c r="L1300">
        <v>245</v>
      </c>
    </row>
    <row r="1301" spans="1:13" x14ac:dyDescent="0.2">
      <c r="A1301" s="1" t="s">
        <v>46</v>
      </c>
      <c r="B1301">
        <v>3</v>
      </c>
      <c r="C1301" s="1" t="s">
        <v>1901</v>
      </c>
      <c r="D1301" s="2">
        <v>45796</v>
      </c>
      <c r="E1301" s="1" t="s">
        <v>641</v>
      </c>
      <c r="F1301" s="1" t="s">
        <v>49</v>
      </c>
      <c r="G1301" s="1" t="s">
        <v>1384</v>
      </c>
      <c r="H1301">
        <v>5</v>
      </c>
      <c r="I1301">
        <v>0</v>
      </c>
      <c r="J1301">
        <v>500</v>
      </c>
      <c r="K1301">
        <v>7</v>
      </c>
      <c r="L1301">
        <v>175</v>
      </c>
    </row>
    <row r="1302" spans="1:13" x14ac:dyDescent="0.2">
      <c r="A1302" s="1" t="s">
        <v>46</v>
      </c>
      <c r="B1302">
        <v>7</v>
      </c>
      <c r="C1302" s="1" t="s">
        <v>481</v>
      </c>
      <c r="D1302" s="2">
        <v>45796</v>
      </c>
      <c r="E1302" s="1" t="s">
        <v>1078</v>
      </c>
      <c r="F1302" s="1" t="s">
        <v>49</v>
      </c>
      <c r="G1302" s="1" t="s">
        <v>1410</v>
      </c>
      <c r="H1302">
        <v>5</v>
      </c>
      <c r="I1302">
        <v>0</v>
      </c>
      <c r="J1302">
        <v>250</v>
      </c>
      <c r="K1302">
        <v>10</v>
      </c>
      <c r="L1302">
        <v>250</v>
      </c>
    </row>
    <row r="1303" spans="1:13" x14ac:dyDescent="0.2">
      <c r="A1303" s="1" t="s">
        <v>46</v>
      </c>
      <c r="B1303">
        <v>7</v>
      </c>
      <c r="C1303" s="1" t="s">
        <v>1493</v>
      </c>
      <c r="D1303" s="2">
        <v>45796</v>
      </c>
      <c r="E1303" s="1" t="s">
        <v>576</v>
      </c>
      <c r="F1303" s="1" t="s">
        <v>49</v>
      </c>
      <c r="G1303" s="1" t="s">
        <v>1494</v>
      </c>
      <c r="H1303">
        <v>5</v>
      </c>
      <c r="I1303">
        <v>0</v>
      </c>
      <c r="J1303" t="s">
        <v>51</v>
      </c>
      <c r="K1303">
        <v>3</v>
      </c>
      <c r="L1303">
        <v>75</v>
      </c>
    </row>
    <row r="1304" spans="1:13" x14ac:dyDescent="0.2">
      <c r="A1304" s="1" t="s">
        <v>46</v>
      </c>
      <c r="B1304">
        <v>4</v>
      </c>
      <c r="C1304" s="1" t="s">
        <v>467</v>
      </c>
      <c r="D1304" s="2">
        <v>45796</v>
      </c>
      <c r="E1304" s="1" t="s">
        <v>1902</v>
      </c>
      <c r="F1304" s="1" t="s">
        <v>49</v>
      </c>
      <c r="G1304" s="1" t="s">
        <v>1525</v>
      </c>
      <c r="H1304">
        <v>8</v>
      </c>
      <c r="I1304">
        <v>0</v>
      </c>
      <c r="J1304">
        <v>1000</v>
      </c>
      <c r="K1304">
        <v>19</v>
      </c>
      <c r="L1304">
        <v>475</v>
      </c>
    </row>
    <row r="1305" spans="1:13" x14ac:dyDescent="0.2">
      <c r="A1305" s="1" t="s">
        <v>46</v>
      </c>
      <c r="B1305">
        <v>4</v>
      </c>
      <c r="C1305" s="1" t="s">
        <v>1402</v>
      </c>
      <c r="D1305" s="2">
        <v>45796</v>
      </c>
      <c r="E1305" s="1" t="s">
        <v>576</v>
      </c>
      <c r="F1305" s="1" t="s">
        <v>49</v>
      </c>
      <c r="G1305" s="1" t="s">
        <v>1403</v>
      </c>
      <c r="H1305">
        <v>5</v>
      </c>
      <c r="I1305">
        <v>0</v>
      </c>
      <c r="J1305" t="s">
        <v>51</v>
      </c>
      <c r="K1305">
        <v>1</v>
      </c>
      <c r="L1305">
        <v>25</v>
      </c>
    </row>
    <row r="1306" spans="1:13" x14ac:dyDescent="0.2">
      <c r="A1306" s="1" t="s">
        <v>46</v>
      </c>
      <c r="B1306">
        <v>2</v>
      </c>
      <c r="C1306" s="1" t="s">
        <v>1148</v>
      </c>
      <c r="D1306" s="2">
        <v>45797</v>
      </c>
      <c r="E1306" s="1" t="s">
        <v>1149</v>
      </c>
      <c r="F1306" s="1" t="s">
        <v>49</v>
      </c>
      <c r="G1306" s="1" t="s">
        <v>1064</v>
      </c>
      <c r="H1306" t="s">
        <v>134</v>
      </c>
      <c r="I1306">
        <v>0</v>
      </c>
      <c r="J1306">
        <v>1125</v>
      </c>
      <c r="K1306">
        <v>2</v>
      </c>
      <c r="L1306">
        <v>50</v>
      </c>
      <c r="M1306">
        <v>15</v>
      </c>
    </row>
    <row r="1307" spans="1:13" x14ac:dyDescent="0.2">
      <c r="A1307" s="1" t="s">
        <v>46</v>
      </c>
      <c r="B1307">
        <v>2</v>
      </c>
      <c r="C1307" s="1" t="s">
        <v>1840</v>
      </c>
      <c r="D1307" s="2">
        <v>45797</v>
      </c>
      <c r="E1307" s="1" t="s">
        <v>951</v>
      </c>
      <c r="F1307" s="1" t="s">
        <v>49</v>
      </c>
      <c r="G1307" s="1" t="s">
        <v>1418</v>
      </c>
      <c r="H1307">
        <v>5</v>
      </c>
      <c r="I1307">
        <v>0</v>
      </c>
      <c r="J1307">
        <v>50</v>
      </c>
      <c r="K1307">
        <v>2</v>
      </c>
      <c r="L1307">
        <v>50</v>
      </c>
    </row>
    <row r="1308" spans="1:13" x14ac:dyDescent="0.2">
      <c r="A1308" s="1" t="s">
        <v>46</v>
      </c>
      <c r="B1308">
        <v>2</v>
      </c>
      <c r="C1308" s="1" t="s">
        <v>1486</v>
      </c>
      <c r="D1308" s="2">
        <v>45797</v>
      </c>
      <c r="E1308" s="1" t="s">
        <v>576</v>
      </c>
      <c r="F1308" s="1" t="s">
        <v>49</v>
      </c>
      <c r="G1308" s="1" t="s">
        <v>982</v>
      </c>
      <c r="H1308">
        <v>5</v>
      </c>
      <c r="I1308">
        <v>0</v>
      </c>
      <c r="J1308" t="s">
        <v>51</v>
      </c>
      <c r="K1308">
        <v>10</v>
      </c>
      <c r="L1308">
        <v>250</v>
      </c>
    </row>
    <row r="1309" spans="1:13" x14ac:dyDescent="0.2">
      <c r="A1309" s="1" t="s">
        <v>46</v>
      </c>
      <c r="B1309">
        <v>3</v>
      </c>
      <c r="C1309" s="1" t="s">
        <v>1388</v>
      </c>
      <c r="D1309" s="2">
        <v>45797</v>
      </c>
      <c r="E1309" s="1" t="s">
        <v>576</v>
      </c>
      <c r="F1309" s="1" t="s">
        <v>49</v>
      </c>
      <c r="G1309" s="1" t="s">
        <v>936</v>
      </c>
      <c r="H1309">
        <v>5</v>
      </c>
      <c r="I1309">
        <v>0</v>
      </c>
      <c r="J1309" t="s">
        <v>51</v>
      </c>
      <c r="K1309">
        <v>18</v>
      </c>
      <c r="L1309">
        <v>450</v>
      </c>
    </row>
    <row r="1310" spans="1:13" x14ac:dyDescent="0.2">
      <c r="A1310" s="1" t="s">
        <v>46</v>
      </c>
      <c r="B1310">
        <v>1</v>
      </c>
      <c r="C1310" s="1" t="s">
        <v>1903</v>
      </c>
      <c r="D1310" s="2">
        <v>45797</v>
      </c>
      <c r="E1310" s="1" t="s">
        <v>620</v>
      </c>
      <c r="F1310" s="1" t="s">
        <v>49</v>
      </c>
      <c r="G1310" s="1" t="s">
        <v>1677</v>
      </c>
      <c r="H1310">
        <v>5</v>
      </c>
      <c r="I1310">
        <v>0</v>
      </c>
      <c r="J1310">
        <v>250</v>
      </c>
      <c r="K1310">
        <v>10</v>
      </c>
      <c r="L1310">
        <v>250</v>
      </c>
    </row>
    <row r="1311" spans="1:13" x14ac:dyDescent="0.2">
      <c r="A1311" s="1" t="s">
        <v>46</v>
      </c>
      <c r="B1311">
        <v>7</v>
      </c>
      <c r="C1311" s="1" t="s">
        <v>481</v>
      </c>
      <c r="D1311" s="2">
        <v>45797</v>
      </c>
      <c r="E1311" s="1" t="s">
        <v>1078</v>
      </c>
      <c r="F1311" s="1" t="s">
        <v>49</v>
      </c>
      <c r="G1311" s="1" t="s">
        <v>1410</v>
      </c>
      <c r="H1311">
        <v>5</v>
      </c>
      <c r="I1311">
        <v>0</v>
      </c>
      <c r="J1311">
        <v>250</v>
      </c>
      <c r="K1311">
        <v>4</v>
      </c>
      <c r="L1311">
        <v>100</v>
      </c>
    </row>
    <row r="1312" spans="1:13" x14ac:dyDescent="0.2">
      <c r="A1312" s="1" t="s">
        <v>46</v>
      </c>
      <c r="B1312">
        <v>7</v>
      </c>
      <c r="C1312" s="1" t="s">
        <v>1904</v>
      </c>
      <c r="D1312" s="2">
        <v>45797</v>
      </c>
      <c r="E1312" s="1" t="s">
        <v>951</v>
      </c>
      <c r="F1312" s="1" t="s">
        <v>49</v>
      </c>
      <c r="G1312" s="1" t="s">
        <v>897</v>
      </c>
      <c r="H1312">
        <v>5</v>
      </c>
      <c r="I1312">
        <v>0</v>
      </c>
      <c r="J1312">
        <v>100</v>
      </c>
      <c r="K1312">
        <v>9</v>
      </c>
      <c r="L1312">
        <v>225</v>
      </c>
    </row>
    <row r="1313" spans="1:13" x14ac:dyDescent="0.2">
      <c r="A1313" s="1" t="s">
        <v>46</v>
      </c>
      <c r="B1313">
        <v>6</v>
      </c>
      <c r="C1313" s="1" t="s">
        <v>1901</v>
      </c>
      <c r="D1313" s="2">
        <v>45797</v>
      </c>
      <c r="E1313" s="1" t="s">
        <v>641</v>
      </c>
      <c r="F1313" s="1" t="s">
        <v>49</v>
      </c>
      <c r="G1313" s="1" t="s">
        <v>1384</v>
      </c>
      <c r="H1313">
        <v>5</v>
      </c>
      <c r="I1313">
        <v>0</v>
      </c>
      <c r="J1313">
        <v>500</v>
      </c>
      <c r="K1313">
        <v>8</v>
      </c>
      <c r="L1313">
        <v>200</v>
      </c>
    </row>
    <row r="1314" spans="1:13" x14ac:dyDescent="0.2">
      <c r="A1314" s="1" t="s">
        <v>46</v>
      </c>
      <c r="B1314">
        <v>6</v>
      </c>
      <c r="C1314" s="1" t="s">
        <v>467</v>
      </c>
      <c r="D1314" s="2">
        <v>45797</v>
      </c>
      <c r="E1314" s="1" t="s">
        <v>1902</v>
      </c>
      <c r="F1314" s="1" t="s">
        <v>49</v>
      </c>
      <c r="G1314" s="1" t="s">
        <v>1525</v>
      </c>
      <c r="H1314">
        <v>8</v>
      </c>
      <c r="I1314">
        <v>0</v>
      </c>
      <c r="J1314">
        <v>1000</v>
      </c>
      <c r="K1314">
        <v>23</v>
      </c>
      <c r="L1314">
        <v>575</v>
      </c>
    </row>
    <row r="1315" spans="1:13" x14ac:dyDescent="0.2">
      <c r="A1315" s="1" t="s">
        <v>46</v>
      </c>
      <c r="B1315">
        <v>7</v>
      </c>
      <c r="C1315" s="1" t="s">
        <v>1905</v>
      </c>
      <c r="D1315" s="2">
        <v>45798</v>
      </c>
      <c r="E1315" s="1" t="s">
        <v>641</v>
      </c>
      <c r="F1315" s="1" t="s">
        <v>49</v>
      </c>
      <c r="G1315" s="1" t="s">
        <v>1442</v>
      </c>
      <c r="H1315">
        <v>5</v>
      </c>
      <c r="I1315">
        <v>0</v>
      </c>
      <c r="J1315">
        <v>2000</v>
      </c>
      <c r="K1315">
        <v>4</v>
      </c>
      <c r="L1315">
        <v>140</v>
      </c>
      <c r="M1315">
        <v>10</v>
      </c>
    </row>
    <row r="1316" spans="1:13" x14ac:dyDescent="0.2">
      <c r="A1316" s="1" t="s">
        <v>46</v>
      </c>
      <c r="B1316">
        <v>1</v>
      </c>
      <c r="C1316" s="1" t="s">
        <v>458</v>
      </c>
      <c r="D1316" s="2">
        <v>45798</v>
      </c>
      <c r="E1316" s="1" t="s">
        <v>641</v>
      </c>
      <c r="F1316" s="1" t="s">
        <v>49</v>
      </c>
      <c r="G1316" s="1" t="s">
        <v>1376</v>
      </c>
      <c r="H1316">
        <v>5</v>
      </c>
      <c r="I1316">
        <v>0</v>
      </c>
      <c r="J1316">
        <v>3000</v>
      </c>
      <c r="K1316">
        <v>14</v>
      </c>
      <c r="L1316">
        <v>490</v>
      </c>
    </row>
    <row r="1317" spans="1:13" x14ac:dyDescent="0.2">
      <c r="A1317" s="1" t="s">
        <v>46</v>
      </c>
      <c r="B1317">
        <v>1</v>
      </c>
      <c r="C1317" s="1" t="s">
        <v>1402</v>
      </c>
      <c r="D1317" s="2">
        <v>45798</v>
      </c>
      <c r="E1317" s="1" t="s">
        <v>576</v>
      </c>
      <c r="F1317" s="1" t="s">
        <v>49</v>
      </c>
      <c r="G1317" s="1" t="s">
        <v>1403</v>
      </c>
      <c r="H1317">
        <v>5</v>
      </c>
      <c r="I1317">
        <v>0</v>
      </c>
      <c r="J1317" t="s">
        <v>51</v>
      </c>
      <c r="K1317">
        <v>2</v>
      </c>
      <c r="L1317">
        <v>50</v>
      </c>
    </row>
    <row r="1318" spans="1:13" x14ac:dyDescent="0.2">
      <c r="A1318" s="1" t="s">
        <v>46</v>
      </c>
      <c r="B1318">
        <v>5</v>
      </c>
      <c r="C1318" s="1" t="s">
        <v>490</v>
      </c>
      <c r="D1318" s="2">
        <v>45798</v>
      </c>
      <c r="E1318" s="1" t="s">
        <v>641</v>
      </c>
      <c r="F1318" s="1" t="s">
        <v>49</v>
      </c>
      <c r="G1318" s="1" t="s">
        <v>1440</v>
      </c>
      <c r="H1318">
        <v>10</v>
      </c>
      <c r="I1318">
        <v>0</v>
      </c>
      <c r="J1318">
        <v>300</v>
      </c>
      <c r="K1318">
        <v>11</v>
      </c>
      <c r="L1318">
        <v>275</v>
      </c>
    </row>
    <row r="1319" spans="1:13" x14ac:dyDescent="0.2">
      <c r="A1319" s="1" t="s">
        <v>46</v>
      </c>
      <c r="B1319">
        <v>2</v>
      </c>
      <c r="C1319" s="1" t="s">
        <v>1906</v>
      </c>
      <c r="D1319" s="2">
        <v>45798</v>
      </c>
      <c r="E1319" s="1" t="s">
        <v>784</v>
      </c>
      <c r="F1319" s="1" t="s">
        <v>49</v>
      </c>
      <c r="G1319" s="1" t="s">
        <v>1510</v>
      </c>
      <c r="H1319">
        <v>4.5</v>
      </c>
      <c r="I1319">
        <v>0</v>
      </c>
      <c r="J1319">
        <v>200</v>
      </c>
      <c r="K1319">
        <v>12</v>
      </c>
      <c r="L1319">
        <v>300</v>
      </c>
    </row>
    <row r="1320" spans="1:13" x14ac:dyDescent="0.2">
      <c r="A1320" s="1" t="s">
        <v>46</v>
      </c>
      <c r="B1320">
        <v>2</v>
      </c>
      <c r="C1320" s="1" t="s">
        <v>1486</v>
      </c>
      <c r="D1320" s="2">
        <v>45798</v>
      </c>
      <c r="E1320" s="1" t="s">
        <v>576</v>
      </c>
      <c r="F1320" s="1" t="s">
        <v>49</v>
      </c>
      <c r="G1320" s="1" t="s">
        <v>982</v>
      </c>
      <c r="H1320">
        <v>5</v>
      </c>
      <c r="I1320">
        <v>0</v>
      </c>
      <c r="J1320" t="s">
        <v>51</v>
      </c>
      <c r="K1320">
        <v>5</v>
      </c>
      <c r="L1320">
        <v>125</v>
      </c>
    </row>
    <row r="1321" spans="1:13" x14ac:dyDescent="0.2">
      <c r="A1321" s="1" t="s">
        <v>46</v>
      </c>
      <c r="B1321">
        <v>3</v>
      </c>
      <c r="C1321" s="1" t="s">
        <v>1893</v>
      </c>
      <c r="D1321" s="2">
        <v>45798</v>
      </c>
      <c r="E1321" s="1" t="s">
        <v>1078</v>
      </c>
      <c r="F1321" s="1" t="s">
        <v>49</v>
      </c>
      <c r="G1321" s="1" t="s">
        <v>883</v>
      </c>
      <c r="H1321">
        <v>5</v>
      </c>
      <c r="I1321">
        <v>0</v>
      </c>
      <c r="J1321">
        <v>375</v>
      </c>
      <c r="K1321">
        <v>15</v>
      </c>
      <c r="L1321">
        <v>375</v>
      </c>
    </row>
    <row r="1322" spans="1:13" x14ac:dyDescent="0.2">
      <c r="A1322" s="1" t="s">
        <v>46</v>
      </c>
      <c r="B1322">
        <v>3</v>
      </c>
      <c r="C1322" s="1" t="s">
        <v>1907</v>
      </c>
      <c r="D1322" s="2">
        <v>45798</v>
      </c>
      <c r="E1322" s="1" t="s">
        <v>951</v>
      </c>
      <c r="F1322" s="1" t="s">
        <v>49</v>
      </c>
      <c r="G1322" s="1" t="s">
        <v>1467</v>
      </c>
      <c r="H1322">
        <v>5</v>
      </c>
      <c r="I1322">
        <v>0</v>
      </c>
      <c r="J1322">
        <v>50</v>
      </c>
      <c r="K1322">
        <v>1</v>
      </c>
      <c r="L1322">
        <v>25</v>
      </c>
    </row>
    <row r="1323" spans="1:13" x14ac:dyDescent="0.2">
      <c r="A1323" s="1" t="s">
        <v>46</v>
      </c>
      <c r="B1323">
        <v>3</v>
      </c>
      <c r="C1323" s="1" t="s">
        <v>1185</v>
      </c>
      <c r="D1323" s="2">
        <v>45798</v>
      </c>
      <c r="E1323" s="1" t="s">
        <v>1186</v>
      </c>
      <c r="F1323" s="1" t="s">
        <v>49</v>
      </c>
      <c r="G1323" s="1" t="s">
        <v>936</v>
      </c>
      <c r="H1323">
        <v>5</v>
      </c>
      <c r="I1323">
        <v>0</v>
      </c>
      <c r="J1323">
        <v>100</v>
      </c>
      <c r="K1323">
        <v>2</v>
      </c>
      <c r="L1323">
        <v>50</v>
      </c>
    </row>
    <row r="1324" spans="1:13" x14ac:dyDescent="0.2">
      <c r="A1324" s="1" t="s">
        <v>46</v>
      </c>
      <c r="B1324">
        <v>2</v>
      </c>
      <c r="C1324" s="1" t="s">
        <v>1908</v>
      </c>
      <c r="D1324" s="2">
        <v>45799</v>
      </c>
      <c r="E1324" s="1" t="s">
        <v>1193</v>
      </c>
      <c r="F1324" s="1" t="s">
        <v>49</v>
      </c>
      <c r="G1324" s="1" t="s">
        <v>996</v>
      </c>
      <c r="H1324">
        <v>5</v>
      </c>
      <c r="I1324">
        <v>0</v>
      </c>
      <c r="J1324">
        <v>50</v>
      </c>
      <c r="K1324">
        <v>13</v>
      </c>
      <c r="L1324">
        <v>325</v>
      </c>
      <c r="M1324">
        <v>13</v>
      </c>
    </row>
    <row r="1325" spans="1:13" x14ac:dyDescent="0.2">
      <c r="A1325" s="1" t="s">
        <v>46</v>
      </c>
      <c r="B1325">
        <v>2</v>
      </c>
      <c r="C1325" s="1" t="s">
        <v>1906</v>
      </c>
      <c r="D1325" s="2">
        <v>45799</v>
      </c>
      <c r="E1325" s="1" t="s">
        <v>784</v>
      </c>
      <c r="F1325" s="1" t="s">
        <v>49</v>
      </c>
      <c r="G1325" s="1" t="s">
        <v>1510</v>
      </c>
      <c r="H1325">
        <v>4.5</v>
      </c>
      <c r="I1325">
        <v>0</v>
      </c>
      <c r="J1325">
        <v>200</v>
      </c>
      <c r="K1325">
        <v>3</v>
      </c>
      <c r="L1325">
        <v>75</v>
      </c>
    </row>
    <row r="1326" spans="1:13" x14ac:dyDescent="0.2">
      <c r="A1326" s="1" t="s">
        <v>46</v>
      </c>
      <c r="B1326">
        <v>3</v>
      </c>
      <c r="C1326" s="1" t="s">
        <v>1908</v>
      </c>
      <c r="D1326" s="2">
        <v>45799</v>
      </c>
      <c r="E1326" s="1" t="s">
        <v>1193</v>
      </c>
      <c r="F1326" s="1" t="s">
        <v>49</v>
      </c>
      <c r="G1326" s="1" t="s">
        <v>996</v>
      </c>
      <c r="H1326">
        <v>5</v>
      </c>
      <c r="I1326">
        <v>0</v>
      </c>
      <c r="J1326">
        <v>50</v>
      </c>
      <c r="K1326">
        <v>2</v>
      </c>
      <c r="L1326">
        <v>50</v>
      </c>
    </row>
    <row r="1327" spans="1:13" x14ac:dyDescent="0.2">
      <c r="A1327" s="1" t="s">
        <v>46</v>
      </c>
      <c r="B1327">
        <v>3</v>
      </c>
      <c r="C1327" s="1" t="s">
        <v>1180</v>
      </c>
      <c r="D1327" s="2">
        <v>45799</v>
      </c>
      <c r="E1327" s="1" t="s">
        <v>877</v>
      </c>
      <c r="F1327" s="1" t="s">
        <v>49</v>
      </c>
      <c r="G1327" s="1" t="s">
        <v>881</v>
      </c>
      <c r="H1327" t="s">
        <v>134</v>
      </c>
      <c r="I1327">
        <v>0</v>
      </c>
      <c r="J1327">
        <v>100</v>
      </c>
      <c r="K1327">
        <v>1</v>
      </c>
      <c r="L1327">
        <v>25</v>
      </c>
    </row>
    <row r="1328" spans="1:13" x14ac:dyDescent="0.2">
      <c r="A1328" s="1" t="s">
        <v>46</v>
      </c>
      <c r="B1328">
        <v>3</v>
      </c>
      <c r="C1328" s="1" t="s">
        <v>1907</v>
      </c>
      <c r="D1328" s="2">
        <v>45799</v>
      </c>
      <c r="E1328" s="1" t="s">
        <v>951</v>
      </c>
      <c r="F1328" s="1" t="s">
        <v>49</v>
      </c>
      <c r="G1328" s="1" t="s">
        <v>1467</v>
      </c>
      <c r="H1328">
        <v>5</v>
      </c>
      <c r="I1328">
        <v>0</v>
      </c>
      <c r="J1328">
        <v>50</v>
      </c>
      <c r="K1328">
        <v>1</v>
      </c>
      <c r="L1328">
        <v>25</v>
      </c>
    </row>
    <row r="1329" spans="1:13" x14ac:dyDescent="0.2">
      <c r="A1329" s="1" t="s">
        <v>46</v>
      </c>
      <c r="B1329">
        <v>3</v>
      </c>
      <c r="C1329" s="1" t="s">
        <v>458</v>
      </c>
      <c r="D1329" s="2">
        <v>45799</v>
      </c>
      <c r="E1329" s="1" t="s">
        <v>641</v>
      </c>
      <c r="F1329" s="1" t="s">
        <v>49</v>
      </c>
      <c r="G1329" s="1" t="s">
        <v>1376</v>
      </c>
      <c r="H1329">
        <v>5</v>
      </c>
      <c r="I1329">
        <v>0</v>
      </c>
      <c r="J1329">
        <v>3000</v>
      </c>
      <c r="K1329">
        <v>7</v>
      </c>
      <c r="L1329">
        <v>245</v>
      </c>
    </row>
    <row r="1330" spans="1:13" x14ac:dyDescent="0.2">
      <c r="A1330" s="1" t="s">
        <v>46</v>
      </c>
      <c r="B1330">
        <v>3</v>
      </c>
      <c r="C1330" s="1" t="s">
        <v>499</v>
      </c>
      <c r="D1330" s="2">
        <v>45799</v>
      </c>
      <c r="E1330" s="1" t="s">
        <v>641</v>
      </c>
      <c r="F1330" s="1" t="s">
        <v>49</v>
      </c>
      <c r="G1330" s="1" t="s">
        <v>1444</v>
      </c>
      <c r="H1330">
        <v>5</v>
      </c>
      <c r="I1330">
        <v>0</v>
      </c>
      <c r="J1330">
        <v>3000</v>
      </c>
      <c r="K1330">
        <v>2</v>
      </c>
      <c r="L1330">
        <v>70</v>
      </c>
    </row>
    <row r="1331" spans="1:13" x14ac:dyDescent="0.2">
      <c r="A1331" s="1" t="s">
        <v>46</v>
      </c>
      <c r="B1331">
        <v>3</v>
      </c>
      <c r="C1331" s="1" t="s">
        <v>1909</v>
      </c>
      <c r="D1331" s="2">
        <v>45799</v>
      </c>
      <c r="E1331" s="1" t="s">
        <v>1149</v>
      </c>
      <c r="F1331" s="1" t="s">
        <v>49</v>
      </c>
      <c r="G1331" s="1" t="s">
        <v>1082</v>
      </c>
      <c r="H1331">
        <v>5</v>
      </c>
      <c r="I1331">
        <v>0</v>
      </c>
      <c r="J1331">
        <v>250</v>
      </c>
      <c r="K1331">
        <v>16</v>
      </c>
      <c r="L1331">
        <v>400</v>
      </c>
    </row>
    <row r="1332" spans="1:13" x14ac:dyDescent="0.2">
      <c r="A1332" s="1" t="s">
        <v>46</v>
      </c>
      <c r="B1332">
        <v>3</v>
      </c>
      <c r="C1332" s="1" t="s">
        <v>1708</v>
      </c>
      <c r="D1332" s="2">
        <v>45799</v>
      </c>
      <c r="E1332" s="1" t="s">
        <v>1709</v>
      </c>
      <c r="F1332" s="1" t="s">
        <v>49</v>
      </c>
      <c r="G1332" s="1" t="s">
        <v>1560</v>
      </c>
      <c r="H1332">
        <v>5</v>
      </c>
      <c r="I1332">
        <v>0</v>
      </c>
      <c r="J1332">
        <v>50</v>
      </c>
      <c r="K1332">
        <v>8</v>
      </c>
      <c r="L1332">
        <v>200</v>
      </c>
    </row>
    <row r="1333" spans="1:13" x14ac:dyDescent="0.2">
      <c r="A1333" s="1" t="s">
        <v>46</v>
      </c>
      <c r="B1333">
        <v>3</v>
      </c>
      <c r="C1333" s="1" t="s">
        <v>490</v>
      </c>
      <c r="D1333" s="2">
        <v>45799</v>
      </c>
      <c r="E1333" s="1" t="s">
        <v>641</v>
      </c>
      <c r="F1333" s="1" t="s">
        <v>49</v>
      </c>
      <c r="G1333" s="1" t="s">
        <v>1440</v>
      </c>
      <c r="H1333">
        <v>10</v>
      </c>
      <c r="I1333">
        <v>0</v>
      </c>
      <c r="J1333">
        <v>300</v>
      </c>
      <c r="K1333">
        <v>1</v>
      </c>
      <c r="L1333">
        <v>25</v>
      </c>
    </row>
    <row r="1334" spans="1:13" x14ac:dyDescent="0.2">
      <c r="A1334" s="1" t="s">
        <v>46</v>
      </c>
      <c r="B1334">
        <v>2</v>
      </c>
      <c r="C1334" s="1" t="s">
        <v>1910</v>
      </c>
      <c r="D1334" s="2">
        <v>45800</v>
      </c>
      <c r="E1334" s="1" t="s">
        <v>784</v>
      </c>
      <c r="F1334" s="1" t="s">
        <v>49</v>
      </c>
      <c r="G1334" s="1" t="s">
        <v>1496</v>
      </c>
      <c r="H1334">
        <v>4.5</v>
      </c>
      <c r="I1334">
        <v>0</v>
      </c>
      <c r="J1334">
        <v>100</v>
      </c>
      <c r="K1334">
        <v>4</v>
      </c>
      <c r="L1334">
        <v>100</v>
      </c>
      <c r="M1334">
        <v>15</v>
      </c>
    </row>
    <row r="1335" spans="1:13" x14ac:dyDescent="0.2">
      <c r="A1335" s="1" t="s">
        <v>46</v>
      </c>
      <c r="B1335">
        <v>2</v>
      </c>
      <c r="C1335" s="1" t="s">
        <v>481</v>
      </c>
      <c r="D1335" s="2">
        <v>45800</v>
      </c>
      <c r="E1335" s="1" t="s">
        <v>1078</v>
      </c>
      <c r="F1335" s="1" t="s">
        <v>49</v>
      </c>
      <c r="G1335" s="1" t="s">
        <v>1410</v>
      </c>
      <c r="H1335">
        <v>5</v>
      </c>
      <c r="I1335">
        <v>0</v>
      </c>
      <c r="J1335">
        <v>250</v>
      </c>
      <c r="K1335">
        <v>13</v>
      </c>
      <c r="L1335">
        <v>325</v>
      </c>
    </row>
    <row r="1336" spans="1:13" x14ac:dyDescent="0.2">
      <c r="A1336" s="1" t="s">
        <v>46</v>
      </c>
      <c r="B1336">
        <v>3</v>
      </c>
      <c r="C1336" s="1" t="s">
        <v>1907</v>
      </c>
      <c r="D1336" s="2">
        <v>45800</v>
      </c>
      <c r="E1336" s="1" t="s">
        <v>951</v>
      </c>
      <c r="F1336" s="1" t="s">
        <v>49</v>
      </c>
      <c r="G1336" s="1" t="s">
        <v>1467</v>
      </c>
      <c r="H1336">
        <v>5</v>
      </c>
      <c r="I1336">
        <v>0</v>
      </c>
      <c r="J1336">
        <v>50</v>
      </c>
      <c r="K1336">
        <v>13</v>
      </c>
      <c r="L1336">
        <v>325</v>
      </c>
    </row>
    <row r="1337" spans="1:13" x14ac:dyDescent="0.2">
      <c r="A1337" s="1" t="s">
        <v>46</v>
      </c>
      <c r="B1337">
        <v>3</v>
      </c>
      <c r="C1337" s="1" t="s">
        <v>1911</v>
      </c>
      <c r="D1337" s="2">
        <v>45800</v>
      </c>
      <c r="E1337" s="1" t="s">
        <v>1617</v>
      </c>
      <c r="F1337" s="1" t="s">
        <v>49</v>
      </c>
      <c r="G1337" s="1" t="s">
        <v>1398</v>
      </c>
      <c r="H1337">
        <v>5</v>
      </c>
      <c r="I1337">
        <v>0</v>
      </c>
      <c r="J1337">
        <v>125</v>
      </c>
      <c r="K1337">
        <v>2</v>
      </c>
      <c r="L1337">
        <v>50</v>
      </c>
    </row>
    <row r="1338" spans="1:13" x14ac:dyDescent="0.2">
      <c r="A1338" s="1" t="s">
        <v>46</v>
      </c>
      <c r="B1338">
        <v>6</v>
      </c>
      <c r="C1338" s="1" t="s">
        <v>1905</v>
      </c>
      <c r="D1338" s="2">
        <v>45800</v>
      </c>
      <c r="E1338" s="1" t="s">
        <v>641</v>
      </c>
      <c r="F1338" s="1" t="s">
        <v>49</v>
      </c>
      <c r="G1338" s="1" t="s">
        <v>1442</v>
      </c>
      <c r="H1338">
        <v>5</v>
      </c>
      <c r="I1338">
        <v>0</v>
      </c>
      <c r="J1338">
        <v>2000</v>
      </c>
      <c r="K1338">
        <v>9</v>
      </c>
      <c r="L1338">
        <v>315</v>
      </c>
    </row>
    <row r="1339" spans="1:13" x14ac:dyDescent="0.2">
      <c r="A1339" s="1" t="s">
        <v>46</v>
      </c>
      <c r="B1339">
        <v>5</v>
      </c>
      <c r="C1339" s="1" t="s">
        <v>1708</v>
      </c>
      <c r="D1339" s="2">
        <v>45800</v>
      </c>
      <c r="E1339" s="1" t="s">
        <v>1709</v>
      </c>
      <c r="F1339" s="1" t="s">
        <v>49</v>
      </c>
      <c r="G1339" s="1" t="s">
        <v>1560</v>
      </c>
      <c r="H1339">
        <v>5</v>
      </c>
      <c r="I1339">
        <v>0</v>
      </c>
      <c r="J1339">
        <v>50</v>
      </c>
      <c r="K1339">
        <v>2</v>
      </c>
      <c r="L1339">
        <v>50</v>
      </c>
    </row>
    <row r="1340" spans="1:13" x14ac:dyDescent="0.2">
      <c r="A1340" s="1" t="s">
        <v>46</v>
      </c>
      <c r="B1340">
        <v>5</v>
      </c>
      <c r="C1340" s="1" t="s">
        <v>1821</v>
      </c>
      <c r="D1340" s="2">
        <v>45800</v>
      </c>
      <c r="E1340" s="1" t="s">
        <v>582</v>
      </c>
      <c r="F1340" s="1" t="s">
        <v>49</v>
      </c>
      <c r="G1340" s="1" t="s">
        <v>1382</v>
      </c>
      <c r="H1340">
        <v>5</v>
      </c>
      <c r="I1340">
        <v>0</v>
      </c>
      <c r="J1340">
        <v>250</v>
      </c>
      <c r="K1340">
        <v>10</v>
      </c>
      <c r="L1340">
        <v>250</v>
      </c>
    </row>
    <row r="1341" spans="1:13" x14ac:dyDescent="0.2">
      <c r="A1341" s="1" t="s">
        <v>46</v>
      </c>
      <c r="B1341">
        <v>5</v>
      </c>
      <c r="C1341" s="1" t="s">
        <v>1402</v>
      </c>
      <c r="D1341" s="2">
        <v>45800</v>
      </c>
      <c r="E1341" s="1" t="s">
        <v>576</v>
      </c>
      <c r="F1341" s="1" t="s">
        <v>49</v>
      </c>
      <c r="G1341" s="1" t="s">
        <v>1403</v>
      </c>
      <c r="H1341">
        <v>5</v>
      </c>
      <c r="I1341">
        <v>0</v>
      </c>
      <c r="J1341" t="s">
        <v>51</v>
      </c>
      <c r="K1341">
        <v>1</v>
      </c>
      <c r="L1341">
        <v>25</v>
      </c>
    </row>
    <row r="1342" spans="1:13" x14ac:dyDescent="0.2">
      <c r="A1342" s="1" t="s">
        <v>46</v>
      </c>
      <c r="B1342">
        <v>7</v>
      </c>
      <c r="C1342" s="1" t="s">
        <v>499</v>
      </c>
      <c r="D1342" s="2">
        <v>45800</v>
      </c>
      <c r="E1342" s="1" t="s">
        <v>641</v>
      </c>
      <c r="F1342" s="1" t="s">
        <v>49</v>
      </c>
      <c r="G1342" s="1" t="s">
        <v>1444</v>
      </c>
      <c r="H1342">
        <v>5</v>
      </c>
      <c r="I1342">
        <v>0</v>
      </c>
      <c r="J1342">
        <v>3000</v>
      </c>
      <c r="K1342">
        <v>8</v>
      </c>
      <c r="L1342">
        <v>280</v>
      </c>
    </row>
    <row r="1343" spans="1:13" x14ac:dyDescent="0.2">
      <c r="A1343" s="1" t="s">
        <v>46</v>
      </c>
      <c r="B1343">
        <v>7</v>
      </c>
      <c r="C1343" s="1" t="s">
        <v>1912</v>
      </c>
      <c r="D1343" s="2">
        <v>45801</v>
      </c>
      <c r="E1343" s="1" t="s">
        <v>1175</v>
      </c>
      <c r="F1343" s="1" t="s">
        <v>49</v>
      </c>
      <c r="G1343" s="1" t="s">
        <v>1013</v>
      </c>
      <c r="H1343">
        <v>5</v>
      </c>
      <c r="I1343">
        <v>0</v>
      </c>
      <c r="J1343">
        <v>100</v>
      </c>
      <c r="K1343">
        <v>3</v>
      </c>
      <c r="L1343">
        <v>75</v>
      </c>
      <c r="M1343">
        <v>13</v>
      </c>
    </row>
    <row r="1344" spans="1:13" x14ac:dyDescent="0.2">
      <c r="A1344" s="1" t="s">
        <v>46</v>
      </c>
      <c r="B1344">
        <v>7</v>
      </c>
      <c r="C1344" s="1" t="s">
        <v>458</v>
      </c>
      <c r="D1344" s="2">
        <v>45801</v>
      </c>
      <c r="E1344" s="1" t="s">
        <v>641</v>
      </c>
      <c r="F1344" s="1" t="s">
        <v>49</v>
      </c>
      <c r="G1344" s="1" t="s">
        <v>1376</v>
      </c>
      <c r="H1344">
        <v>5</v>
      </c>
      <c r="I1344">
        <v>0</v>
      </c>
      <c r="J1344">
        <v>3000</v>
      </c>
      <c r="K1344">
        <v>2</v>
      </c>
      <c r="L1344">
        <v>70</v>
      </c>
    </row>
    <row r="1345" spans="1:13" x14ac:dyDescent="0.2">
      <c r="A1345" s="1" t="s">
        <v>46</v>
      </c>
      <c r="B1345">
        <v>7</v>
      </c>
      <c r="C1345" s="1" t="s">
        <v>499</v>
      </c>
      <c r="D1345" s="2">
        <v>45801</v>
      </c>
      <c r="E1345" s="1" t="s">
        <v>641</v>
      </c>
      <c r="F1345" s="1" t="s">
        <v>49</v>
      </c>
      <c r="G1345" s="1" t="s">
        <v>1444</v>
      </c>
      <c r="H1345">
        <v>5</v>
      </c>
      <c r="I1345">
        <v>0</v>
      </c>
      <c r="J1345">
        <v>3000</v>
      </c>
      <c r="K1345">
        <v>3</v>
      </c>
      <c r="L1345">
        <v>105</v>
      </c>
    </row>
    <row r="1346" spans="1:13" x14ac:dyDescent="0.2">
      <c r="A1346" s="1" t="s">
        <v>46</v>
      </c>
      <c r="B1346">
        <v>2</v>
      </c>
      <c r="C1346" s="1" t="s">
        <v>1390</v>
      </c>
      <c r="D1346" s="2">
        <v>45801</v>
      </c>
      <c r="E1346" s="1" t="s">
        <v>576</v>
      </c>
      <c r="F1346" s="1" t="s">
        <v>49</v>
      </c>
      <c r="G1346" s="1" t="s">
        <v>1292</v>
      </c>
      <c r="H1346">
        <v>5</v>
      </c>
      <c r="I1346">
        <v>0</v>
      </c>
      <c r="J1346" t="s">
        <v>51</v>
      </c>
      <c r="K1346">
        <v>17</v>
      </c>
      <c r="L1346">
        <v>425</v>
      </c>
    </row>
    <row r="1347" spans="1:13" x14ac:dyDescent="0.2">
      <c r="A1347" s="1" t="s">
        <v>46</v>
      </c>
      <c r="B1347">
        <v>3</v>
      </c>
      <c r="C1347" s="1" t="s">
        <v>1911</v>
      </c>
      <c r="D1347" s="2">
        <v>45801</v>
      </c>
      <c r="E1347" s="1" t="s">
        <v>1617</v>
      </c>
      <c r="F1347" s="1" t="s">
        <v>49</v>
      </c>
      <c r="G1347" s="1" t="s">
        <v>1398</v>
      </c>
      <c r="H1347">
        <v>5</v>
      </c>
      <c r="I1347">
        <v>0</v>
      </c>
      <c r="J1347">
        <v>125</v>
      </c>
      <c r="K1347">
        <v>8</v>
      </c>
      <c r="L1347">
        <v>200</v>
      </c>
    </row>
    <row r="1348" spans="1:13" x14ac:dyDescent="0.2">
      <c r="A1348" s="1" t="s">
        <v>46</v>
      </c>
      <c r="B1348">
        <v>3</v>
      </c>
      <c r="C1348" s="1" t="s">
        <v>1752</v>
      </c>
      <c r="D1348" s="2">
        <v>45801</v>
      </c>
      <c r="E1348" s="1" t="s">
        <v>910</v>
      </c>
      <c r="F1348" s="1" t="s">
        <v>49</v>
      </c>
      <c r="G1348" s="1" t="s">
        <v>1429</v>
      </c>
      <c r="H1348">
        <v>5</v>
      </c>
      <c r="I1348">
        <v>0</v>
      </c>
      <c r="J1348">
        <v>100</v>
      </c>
      <c r="K1348">
        <v>5</v>
      </c>
      <c r="L1348">
        <v>125</v>
      </c>
    </row>
    <row r="1349" spans="1:13" x14ac:dyDescent="0.2">
      <c r="A1349" s="1" t="s">
        <v>46</v>
      </c>
      <c r="B1349">
        <v>5</v>
      </c>
      <c r="C1349" s="1" t="s">
        <v>1913</v>
      </c>
      <c r="D1349" s="2">
        <v>45801</v>
      </c>
      <c r="E1349" s="1" t="s">
        <v>1149</v>
      </c>
      <c r="F1349" s="1" t="s">
        <v>49</v>
      </c>
      <c r="G1349" s="1" t="s">
        <v>1490</v>
      </c>
      <c r="H1349">
        <v>5</v>
      </c>
      <c r="I1349">
        <v>0</v>
      </c>
      <c r="J1349">
        <v>200</v>
      </c>
      <c r="K1349">
        <v>5</v>
      </c>
      <c r="L1349">
        <v>125</v>
      </c>
    </row>
    <row r="1350" spans="1:13" x14ac:dyDescent="0.2">
      <c r="A1350" s="1" t="s">
        <v>46</v>
      </c>
      <c r="B1350">
        <v>5</v>
      </c>
      <c r="C1350" s="1" t="s">
        <v>1905</v>
      </c>
      <c r="D1350" s="2">
        <v>45801</v>
      </c>
      <c r="E1350" s="1" t="s">
        <v>641</v>
      </c>
      <c r="F1350" s="1" t="s">
        <v>49</v>
      </c>
      <c r="G1350" s="1" t="s">
        <v>1442</v>
      </c>
      <c r="H1350">
        <v>5</v>
      </c>
      <c r="I1350">
        <v>0</v>
      </c>
      <c r="J1350">
        <v>2000</v>
      </c>
      <c r="K1350">
        <v>2</v>
      </c>
      <c r="L1350">
        <v>70</v>
      </c>
    </row>
    <row r="1351" spans="1:13" x14ac:dyDescent="0.2">
      <c r="A1351" s="1" t="s">
        <v>46</v>
      </c>
      <c r="B1351">
        <v>5</v>
      </c>
      <c r="C1351" s="1" t="s">
        <v>1380</v>
      </c>
      <c r="D1351" s="2">
        <v>45801</v>
      </c>
      <c r="E1351" s="1" t="s">
        <v>576</v>
      </c>
      <c r="F1351" s="1" t="s">
        <v>49</v>
      </c>
      <c r="G1351" s="1" t="s">
        <v>908</v>
      </c>
      <c r="H1351">
        <v>5</v>
      </c>
      <c r="I1351">
        <v>0</v>
      </c>
      <c r="J1351" t="s">
        <v>51</v>
      </c>
      <c r="K1351">
        <v>3</v>
      </c>
      <c r="L1351">
        <v>75</v>
      </c>
    </row>
    <row r="1352" spans="1:13" x14ac:dyDescent="0.2">
      <c r="A1352" s="1" t="s">
        <v>46</v>
      </c>
      <c r="B1352">
        <v>5</v>
      </c>
      <c r="C1352" s="1" t="s">
        <v>1402</v>
      </c>
      <c r="D1352" s="2">
        <v>45801</v>
      </c>
      <c r="E1352" s="1" t="s">
        <v>576</v>
      </c>
      <c r="F1352" s="1" t="s">
        <v>49</v>
      </c>
      <c r="G1352" s="1" t="s">
        <v>1403</v>
      </c>
      <c r="H1352">
        <v>5</v>
      </c>
      <c r="I1352">
        <v>0</v>
      </c>
      <c r="J1352" t="s">
        <v>51</v>
      </c>
      <c r="K1352">
        <v>1</v>
      </c>
      <c r="L1352">
        <v>25</v>
      </c>
    </row>
    <row r="1353" spans="1:13" x14ac:dyDescent="0.2">
      <c r="A1353" s="1" t="s">
        <v>46</v>
      </c>
      <c r="B1353">
        <v>2</v>
      </c>
      <c r="C1353" s="1" t="s">
        <v>1751</v>
      </c>
      <c r="D1353" s="2">
        <v>45802</v>
      </c>
      <c r="E1353" s="1" t="s">
        <v>910</v>
      </c>
      <c r="F1353" s="1" t="s">
        <v>49</v>
      </c>
      <c r="G1353" s="1" t="s">
        <v>1686</v>
      </c>
      <c r="H1353">
        <v>5</v>
      </c>
      <c r="I1353">
        <v>0</v>
      </c>
      <c r="J1353">
        <v>250</v>
      </c>
      <c r="K1353">
        <v>3</v>
      </c>
      <c r="L1353">
        <v>75</v>
      </c>
      <c r="M1353">
        <v>10</v>
      </c>
    </row>
    <row r="1354" spans="1:13" x14ac:dyDescent="0.2">
      <c r="A1354" s="1" t="s">
        <v>46</v>
      </c>
      <c r="B1354">
        <v>2</v>
      </c>
      <c r="C1354" s="1" t="s">
        <v>1725</v>
      </c>
      <c r="D1354" s="2">
        <v>45802</v>
      </c>
      <c r="E1354" s="1" t="s">
        <v>1726</v>
      </c>
      <c r="F1354" s="1" t="s">
        <v>49</v>
      </c>
      <c r="G1354" s="1" t="s">
        <v>1529</v>
      </c>
      <c r="H1354">
        <v>5</v>
      </c>
      <c r="I1354">
        <v>0</v>
      </c>
      <c r="J1354">
        <v>25</v>
      </c>
      <c r="K1354">
        <v>5</v>
      </c>
      <c r="L1354">
        <v>125</v>
      </c>
    </row>
    <row r="1355" spans="1:13" x14ac:dyDescent="0.2">
      <c r="A1355" s="1" t="s">
        <v>46</v>
      </c>
      <c r="B1355">
        <v>2</v>
      </c>
      <c r="C1355" s="1" t="s">
        <v>1390</v>
      </c>
      <c r="D1355" s="2">
        <v>45802</v>
      </c>
      <c r="E1355" s="1" t="s">
        <v>576</v>
      </c>
      <c r="F1355" s="1" t="s">
        <v>49</v>
      </c>
      <c r="G1355" s="1" t="s">
        <v>1292</v>
      </c>
      <c r="H1355">
        <v>5</v>
      </c>
      <c r="I1355">
        <v>0</v>
      </c>
      <c r="J1355" t="s">
        <v>51</v>
      </c>
      <c r="K1355">
        <v>11</v>
      </c>
      <c r="L1355">
        <v>275</v>
      </c>
    </row>
    <row r="1356" spans="1:13" x14ac:dyDescent="0.2">
      <c r="A1356" s="1" t="s">
        <v>46</v>
      </c>
      <c r="B1356">
        <v>7</v>
      </c>
      <c r="C1356" s="1" t="s">
        <v>458</v>
      </c>
      <c r="D1356" s="2">
        <v>45803</v>
      </c>
      <c r="E1356" s="1" t="s">
        <v>641</v>
      </c>
      <c r="F1356" s="1" t="s">
        <v>49</v>
      </c>
      <c r="G1356" s="1" t="s">
        <v>1376</v>
      </c>
      <c r="H1356">
        <v>5</v>
      </c>
      <c r="I1356">
        <v>0</v>
      </c>
      <c r="J1356">
        <v>3000</v>
      </c>
      <c r="K1356">
        <v>8</v>
      </c>
      <c r="L1356">
        <v>280</v>
      </c>
      <c r="M1356">
        <v>12</v>
      </c>
    </row>
    <row r="1357" spans="1:13" x14ac:dyDescent="0.2">
      <c r="A1357" s="1" t="s">
        <v>46</v>
      </c>
      <c r="B1357">
        <v>5</v>
      </c>
      <c r="C1357" s="1" t="s">
        <v>499</v>
      </c>
      <c r="D1357" s="2">
        <v>45803</v>
      </c>
      <c r="E1357" s="1" t="s">
        <v>641</v>
      </c>
      <c r="F1357" s="1" t="s">
        <v>49</v>
      </c>
      <c r="G1357" s="1" t="s">
        <v>1444</v>
      </c>
      <c r="H1357">
        <v>5</v>
      </c>
      <c r="I1357">
        <v>0</v>
      </c>
      <c r="J1357">
        <v>3000</v>
      </c>
      <c r="K1357">
        <v>4</v>
      </c>
      <c r="L1357">
        <v>140</v>
      </c>
    </row>
    <row r="1358" spans="1:13" x14ac:dyDescent="0.2">
      <c r="A1358" s="1" t="s">
        <v>46</v>
      </c>
      <c r="B1358">
        <v>5</v>
      </c>
      <c r="C1358" s="1" t="s">
        <v>1914</v>
      </c>
      <c r="D1358" s="2">
        <v>45803</v>
      </c>
      <c r="E1358" s="1" t="s">
        <v>1215</v>
      </c>
      <c r="F1358" s="1" t="s">
        <v>49</v>
      </c>
      <c r="G1358" s="1" t="s">
        <v>1483</v>
      </c>
      <c r="H1358">
        <v>5</v>
      </c>
      <c r="I1358">
        <v>0</v>
      </c>
      <c r="J1358">
        <v>100</v>
      </c>
      <c r="K1358">
        <v>6</v>
      </c>
      <c r="L1358">
        <v>150</v>
      </c>
    </row>
    <row r="1359" spans="1:13" x14ac:dyDescent="0.2">
      <c r="A1359" s="1" t="s">
        <v>46</v>
      </c>
      <c r="B1359">
        <v>5</v>
      </c>
      <c r="C1359" s="1" t="s">
        <v>1484</v>
      </c>
      <c r="D1359" s="2">
        <v>45803</v>
      </c>
      <c r="E1359" s="1" t="s">
        <v>576</v>
      </c>
      <c r="F1359" s="1" t="s">
        <v>49</v>
      </c>
      <c r="G1359" s="1" t="s">
        <v>1270</v>
      </c>
      <c r="H1359">
        <v>5</v>
      </c>
      <c r="I1359">
        <v>0</v>
      </c>
      <c r="J1359" t="s">
        <v>51</v>
      </c>
      <c r="K1359">
        <v>2</v>
      </c>
      <c r="L1359">
        <v>50</v>
      </c>
    </row>
    <row r="1360" spans="1:13" x14ac:dyDescent="0.2">
      <c r="A1360" s="1" t="s">
        <v>46</v>
      </c>
      <c r="B1360">
        <v>2</v>
      </c>
      <c r="C1360" s="1" t="s">
        <v>1915</v>
      </c>
      <c r="D1360" s="2">
        <v>45803</v>
      </c>
      <c r="E1360" s="1" t="s">
        <v>1215</v>
      </c>
      <c r="F1360" s="1" t="s">
        <v>49</v>
      </c>
      <c r="G1360" s="1" t="s">
        <v>913</v>
      </c>
      <c r="H1360">
        <v>5</v>
      </c>
      <c r="I1360">
        <v>0</v>
      </c>
      <c r="J1360">
        <v>100</v>
      </c>
      <c r="K1360">
        <v>5</v>
      </c>
      <c r="L1360">
        <v>125</v>
      </c>
    </row>
    <row r="1361" spans="1:13" x14ac:dyDescent="0.2">
      <c r="A1361" s="1" t="s">
        <v>46</v>
      </c>
      <c r="B1361">
        <v>2</v>
      </c>
      <c r="C1361" s="1" t="s">
        <v>1916</v>
      </c>
      <c r="D1361" s="2">
        <v>45803</v>
      </c>
      <c r="E1361" s="1" t="s">
        <v>1215</v>
      </c>
      <c r="F1361" s="1" t="s">
        <v>49</v>
      </c>
      <c r="G1361" s="1" t="s">
        <v>1686</v>
      </c>
      <c r="H1361">
        <v>5</v>
      </c>
      <c r="I1361">
        <v>0</v>
      </c>
      <c r="J1361">
        <v>125</v>
      </c>
      <c r="K1361">
        <v>2</v>
      </c>
      <c r="L1361">
        <v>50</v>
      </c>
    </row>
    <row r="1362" spans="1:13" x14ac:dyDescent="0.2">
      <c r="A1362" s="1" t="s">
        <v>46</v>
      </c>
      <c r="B1362">
        <v>2</v>
      </c>
      <c r="C1362" s="1" t="s">
        <v>1446</v>
      </c>
      <c r="D1362" s="2">
        <v>45803</v>
      </c>
      <c r="E1362" s="1" t="s">
        <v>576</v>
      </c>
      <c r="F1362" s="1" t="s">
        <v>49</v>
      </c>
      <c r="G1362" s="1" t="s">
        <v>942</v>
      </c>
      <c r="H1362">
        <v>5</v>
      </c>
      <c r="I1362">
        <v>0</v>
      </c>
      <c r="J1362" t="s">
        <v>51</v>
      </c>
      <c r="K1362">
        <v>2</v>
      </c>
      <c r="L1362">
        <v>50</v>
      </c>
    </row>
    <row r="1363" spans="1:13" x14ac:dyDescent="0.2">
      <c r="A1363" s="1" t="s">
        <v>46</v>
      </c>
      <c r="B1363">
        <v>2</v>
      </c>
      <c r="C1363" s="1" t="s">
        <v>1917</v>
      </c>
      <c r="D1363" s="2">
        <v>45803</v>
      </c>
      <c r="E1363" s="1" t="s">
        <v>1149</v>
      </c>
      <c r="F1363" s="1" t="s">
        <v>49</v>
      </c>
      <c r="G1363" s="1" t="s">
        <v>924</v>
      </c>
      <c r="H1363">
        <v>5</v>
      </c>
      <c r="I1363">
        <v>0</v>
      </c>
      <c r="J1363">
        <v>100</v>
      </c>
      <c r="K1363">
        <v>7</v>
      </c>
      <c r="L1363">
        <v>175</v>
      </c>
    </row>
    <row r="1364" spans="1:13" x14ac:dyDescent="0.2">
      <c r="A1364" s="1" t="s">
        <v>46</v>
      </c>
      <c r="B1364">
        <v>5</v>
      </c>
      <c r="C1364" s="1" t="s">
        <v>1450</v>
      </c>
      <c r="D1364" s="2">
        <v>45803</v>
      </c>
      <c r="E1364" s="1" t="s">
        <v>576</v>
      </c>
      <c r="F1364" s="1" t="s">
        <v>49</v>
      </c>
      <c r="G1364" s="1" t="s">
        <v>1451</v>
      </c>
      <c r="H1364">
        <v>5</v>
      </c>
      <c r="I1364">
        <v>0</v>
      </c>
      <c r="J1364" t="s">
        <v>51</v>
      </c>
    </row>
    <row r="1365" spans="1:13" x14ac:dyDescent="0.2">
      <c r="A1365" s="1" t="s">
        <v>46</v>
      </c>
      <c r="B1365">
        <v>2</v>
      </c>
      <c r="C1365" s="1" t="s">
        <v>1917</v>
      </c>
      <c r="D1365" s="2">
        <v>45804</v>
      </c>
      <c r="E1365" s="1" t="s">
        <v>1149</v>
      </c>
      <c r="F1365" s="1" t="s">
        <v>49</v>
      </c>
      <c r="G1365" s="1" t="s">
        <v>924</v>
      </c>
      <c r="H1365">
        <v>5</v>
      </c>
      <c r="I1365">
        <v>0</v>
      </c>
      <c r="J1365">
        <v>100</v>
      </c>
      <c r="K1365">
        <v>10</v>
      </c>
      <c r="L1365">
        <v>250</v>
      </c>
      <c r="M1365">
        <v>8</v>
      </c>
    </row>
    <row r="1366" spans="1:13" x14ac:dyDescent="0.2">
      <c r="A1366" s="1" t="s">
        <v>46</v>
      </c>
      <c r="B1366">
        <v>2</v>
      </c>
      <c r="C1366" s="1" t="s">
        <v>1918</v>
      </c>
      <c r="D1366" s="2">
        <v>45804</v>
      </c>
      <c r="E1366" s="1" t="s">
        <v>951</v>
      </c>
      <c r="F1366" s="1" t="s">
        <v>49</v>
      </c>
      <c r="G1366" s="1" t="s">
        <v>1718</v>
      </c>
      <c r="H1366">
        <v>5</v>
      </c>
      <c r="I1366">
        <v>0</v>
      </c>
      <c r="J1366">
        <v>50</v>
      </c>
      <c r="K1366">
        <v>9</v>
      </c>
      <c r="L1366">
        <v>225</v>
      </c>
    </row>
    <row r="1367" spans="1:13" x14ac:dyDescent="0.2">
      <c r="A1367" s="1" t="s">
        <v>46</v>
      </c>
      <c r="B1367">
        <v>5</v>
      </c>
      <c r="C1367" s="1" t="s">
        <v>1450</v>
      </c>
      <c r="D1367" s="2">
        <v>45804</v>
      </c>
      <c r="E1367" s="1" t="s">
        <v>576</v>
      </c>
      <c r="F1367" s="1" t="s">
        <v>49</v>
      </c>
      <c r="G1367" s="1" t="s">
        <v>1451</v>
      </c>
      <c r="H1367">
        <v>5</v>
      </c>
      <c r="I1367">
        <v>0</v>
      </c>
      <c r="J1367" t="s">
        <v>51</v>
      </c>
      <c r="K1367">
        <v>6</v>
      </c>
      <c r="L1367">
        <v>150</v>
      </c>
    </row>
    <row r="1368" spans="1:13" x14ac:dyDescent="0.2">
      <c r="A1368" s="1" t="s">
        <v>46</v>
      </c>
      <c r="B1368">
        <v>3</v>
      </c>
      <c r="C1368" s="1" t="s">
        <v>499</v>
      </c>
      <c r="D1368" s="2">
        <v>45804</v>
      </c>
      <c r="E1368" s="1" t="s">
        <v>641</v>
      </c>
      <c r="F1368" s="1" t="s">
        <v>49</v>
      </c>
      <c r="G1368" s="1" t="s">
        <v>1444</v>
      </c>
      <c r="H1368">
        <v>5</v>
      </c>
      <c r="I1368">
        <v>0</v>
      </c>
      <c r="J1368">
        <v>3000</v>
      </c>
      <c r="K1368">
        <v>11</v>
      </c>
      <c r="L1368">
        <v>275</v>
      </c>
    </row>
    <row r="1369" spans="1:13" x14ac:dyDescent="0.2">
      <c r="A1369" s="1" t="s">
        <v>46</v>
      </c>
      <c r="B1369">
        <v>2</v>
      </c>
      <c r="C1369" s="1" t="s">
        <v>1852</v>
      </c>
      <c r="D1369" s="2">
        <v>45805</v>
      </c>
      <c r="E1369" s="1" t="s">
        <v>686</v>
      </c>
      <c r="F1369" s="1" t="s">
        <v>49</v>
      </c>
      <c r="G1369" s="1" t="s">
        <v>1791</v>
      </c>
      <c r="H1369">
        <v>4.5</v>
      </c>
      <c r="I1369">
        <v>0</v>
      </c>
      <c r="J1369">
        <v>100</v>
      </c>
      <c r="K1369">
        <v>6</v>
      </c>
      <c r="L1369">
        <v>150</v>
      </c>
      <c r="M1369">
        <v>15</v>
      </c>
    </row>
    <row r="1370" spans="1:13" x14ac:dyDescent="0.2">
      <c r="A1370" s="1" t="s">
        <v>46</v>
      </c>
      <c r="B1370">
        <v>2</v>
      </c>
      <c r="C1370" s="1" t="s">
        <v>1919</v>
      </c>
      <c r="D1370" s="2">
        <v>45805</v>
      </c>
      <c r="E1370" s="1" t="s">
        <v>1920</v>
      </c>
      <c r="F1370" s="1" t="s">
        <v>49</v>
      </c>
      <c r="G1370" s="1" t="s">
        <v>926</v>
      </c>
      <c r="H1370">
        <v>5</v>
      </c>
      <c r="I1370">
        <v>0</v>
      </c>
      <c r="J1370">
        <v>75</v>
      </c>
      <c r="K1370">
        <v>1</v>
      </c>
      <c r="L1370">
        <v>25</v>
      </c>
    </row>
    <row r="1371" spans="1:13" x14ac:dyDescent="0.2">
      <c r="A1371" s="1" t="s">
        <v>46</v>
      </c>
      <c r="B1371">
        <v>2</v>
      </c>
      <c r="C1371" s="1" t="s">
        <v>1921</v>
      </c>
      <c r="D1371" s="2">
        <v>45805</v>
      </c>
      <c r="E1371" s="1" t="s">
        <v>1215</v>
      </c>
      <c r="F1371" s="1" t="s">
        <v>49</v>
      </c>
      <c r="G1371" s="1" t="s">
        <v>936</v>
      </c>
      <c r="H1371">
        <v>5</v>
      </c>
      <c r="I1371">
        <v>0</v>
      </c>
      <c r="J1371">
        <v>500</v>
      </c>
      <c r="K1371">
        <v>9</v>
      </c>
      <c r="L1371">
        <v>225</v>
      </c>
    </row>
    <row r="1372" spans="1:13" x14ac:dyDescent="0.2">
      <c r="A1372" s="1" t="s">
        <v>46</v>
      </c>
      <c r="B1372">
        <v>7</v>
      </c>
      <c r="C1372" s="1" t="s">
        <v>1922</v>
      </c>
      <c r="D1372" s="2">
        <v>45805</v>
      </c>
      <c r="E1372" s="1" t="s">
        <v>1222</v>
      </c>
      <c r="F1372" s="1" t="s">
        <v>49</v>
      </c>
      <c r="G1372" s="1" t="s">
        <v>1923</v>
      </c>
      <c r="H1372">
        <v>0</v>
      </c>
      <c r="I1372">
        <v>0</v>
      </c>
      <c r="J1372">
        <v>50</v>
      </c>
      <c r="K1372">
        <v>2</v>
      </c>
      <c r="L1372">
        <v>50</v>
      </c>
    </row>
    <row r="1373" spans="1:13" x14ac:dyDescent="0.2">
      <c r="A1373" s="1" t="s">
        <v>46</v>
      </c>
      <c r="B1373">
        <v>7</v>
      </c>
      <c r="C1373" s="1" t="s">
        <v>458</v>
      </c>
      <c r="D1373" s="2">
        <v>45805</v>
      </c>
      <c r="E1373" s="1" t="s">
        <v>641</v>
      </c>
      <c r="F1373" s="1" t="s">
        <v>49</v>
      </c>
      <c r="G1373" s="1" t="s">
        <v>1376</v>
      </c>
      <c r="H1373">
        <v>5</v>
      </c>
      <c r="I1373">
        <v>0</v>
      </c>
      <c r="J1373">
        <v>3000</v>
      </c>
      <c r="K1373">
        <v>8</v>
      </c>
      <c r="L1373">
        <v>280</v>
      </c>
    </row>
    <row r="1374" spans="1:13" x14ac:dyDescent="0.2">
      <c r="A1374" s="1" t="s">
        <v>46</v>
      </c>
      <c r="B1374">
        <v>6</v>
      </c>
      <c r="C1374" s="1" t="s">
        <v>1380</v>
      </c>
      <c r="D1374" s="2">
        <v>45805</v>
      </c>
      <c r="E1374" s="1" t="s">
        <v>576</v>
      </c>
      <c r="F1374" s="1" t="s">
        <v>49</v>
      </c>
      <c r="G1374" s="1" t="s">
        <v>908</v>
      </c>
      <c r="H1374">
        <v>5</v>
      </c>
      <c r="I1374">
        <v>0</v>
      </c>
      <c r="J1374" t="s">
        <v>51</v>
      </c>
      <c r="K1374">
        <v>2</v>
      </c>
      <c r="L1374">
        <v>50</v>
      </c>
    </row>
    <row r="1375" spans="1:13" x14ac:dyDescent="0.2">
      <c r="A1375" s="1" t="s">
        <v>46</v>
      </c>
      <c r="B1375">
        <v>6</v>
      </c>
      <c r="C1375" s="1" t="s">
        <v>1905</v>
      </c>
      <c r="D1375" s="2">
        <v>45805</v>
      </c>
      <c r="E1375" s="1" t="s">
        <v>641</v>
      </c>
      <c r="F1375" s="1" t="s">
        <v>49</v>
      </c>
      <c r="G1375" s="1" t="s">
        <v>1442</v>
      </c>
      <c r="H1375">
        <v>5</v>
      </c>
      <c r="I1375">
        <v>0</v>
      </c>
      <c r="J1375">
        <v>2000</v>
      </c>
      <c r="K1375">
        <v>7</v>
      </c>
      <c r="L1375">
        <v>245</v>
      </c>
    </row>
    <row r="1376" spans="1:13" x14ac:dyDescent="0.2">
      <c r="A1376" s="1" t="s">
        <v>46</v>
      </c>
      <c r="B1376">
        <v>3</v>
      </c>
      <c r="C1376" s="1" t="s">
        <v>1921</v>
      </c>
      <c r="D1376" s="2">
        <v>45805</v>
      </c>
      <c r="E1376" s="1" t="s">
        <v>1215</v>
      </c>
      <c r="F1376" s="1" t="s">
        <v>49</v>
      </c>
      <c r="G1376" s="1" t="s">
        <v>936</v>
      </c>
      <c r="H1376">
        <v>5</v>
      </c>
      <c r="I1376">
        <v>0</v>
      </c>
      <c r="J1376">
        <v>500</v>
      </c>
      <c r="K1376">
        <v>9</v>
      </c>
      <c r="L1376">
        <v>225</v>
      </c>
    </row>
    <row r="1377" spans="1:13" x14ac:dyDescent="0.2">
      <c r="A1377" s="1" t="s">
        <v>46</v>
      </c>
      <c r="B1377">
        <v>3</v>
      </c>
      <c r="C1377" s="1" t="s">
        <v>1921</v>
      </c>
      <c r="D1377" s="2">
        <v>45805</v>
      </c>
      <c r="E1377" s="1" t="s">
        <v>1215</v>
      </c>
      <c r="F1377" s="1" t="s">
        <v>49</v>
      </c>
      <c r="G1377" s="1" t="s">
        <v>936</v>
      </c>
      <c r="H1377">
        <v>5</v>
      </c>
      <c r="I1377">
        <v>0</v>
      </c>
      <c r="J1377">
        <v>500</v>
      </c>
      <c r="K1377">
        <v>8</v>
      </c>
      <c r="L1377">
        <v>200</v>
      </c>
    </row>
    <row r="1378" spans="1:13" x14ac:dyDescent="0.2">
      <c r="A1378" s="1" t="s">
        <v>46</v>
      </c>
      <c r="B1378">
        <v>5</v>
      </c>
      <c r="C1378" s="1" t="s">
        <v>1924</v>
      </c>
      <c r="D1378" s="2">
        <v>45805</v>
      </c>
      <c r="E1378" s="1" t="s">
        <v>951</v>
      </c>
      <c r="F1378" s="1" t="s">
        <v>49</v>
      </c>
      <c r="G1378" s="1" t="s">
        <v>1580</v>
      </c>
      <c r="H1378">
        <v>5</v>
      </c>
      <c r="I1378">
        <v>0</v>
      </c>
      <c r="J1378">
        <v>50</v>
      </c>
      <c r="K1378">
        <v>6</v>
      </c>
      <c r="L1378">
        <v>150</v>
      </c>
    </row>
    <row r="1379" spans="1:13" x14ac:dyDescent="0.2">
      <c r="A1379" s="1" t="s">
        <v>46</v>
      </c>
      <c r="B1379">
        <v>5</v>
      </c>
      <c r="C1379" s="1" t="s">
        <v>1925</v>
      </c>
      <c r="D1379" s="2">
        <v>45805</v>
      </c>
      <c r="E1379" s="1" t="s">
        <v>1926</v>
      </c>
      <c r="F1379" s="1" t="s">
        <v>49</v>
      </c>
      <c r="G1379" s="1" t="s">
        <v>1082</v>
      </c>
      <c r="H1379">
        <v>5</v>
      </c>
      <c r="I1379">
        <v>0</v>
      </c>
      <c r="J1379">
        <v>50</v>
      </c>
      <c r="K1379">
        <v>3</v>
      </c>
      <c r="L1379">
        <v>75</v>
      </c>
    </row>
    <row r="1380" spans="1:13" x14ac:dyDescent="0.2">
      <c r="A1380" s="1" t="s">
        <v>46</v>
      </c>
      <c r="B1380">
        <v>6</v>
      </c>
      <c r="C1380" s="1" t="s">
        <v>511</v>
      </c>
      <c r="D1380" s="2">
        <v>45805</v>
      </c>
      <c r="E1380" s="1" t="s">
        <v>1926</v>
      </c>
      <c r="F1380" s="1" t="s">
        <v>49</v>
      </c>
      <c r="G1380" s="1" t="s">
        <v>1491</v>
      </c>
      <c r="H1380">
        <v>5</v>
      </c>
      <c r="I1380">
        <v>0</v>
      </c>
      <c r="J1380">
        <v>200</v>
      </c>
      <c r="K1380">
        <v>7</v>
      </c>
      <c r="L1380">
        <v>175</v>
      </c>
    </row>
    <row r="1381" spans="1:13" x14ac:dyDescent="0.2">
      <c r="A1381" s="1" t="s">
        <v>46</v>
      </c>
      <c r="B1381">
        <v>6</v>
      </c>
      <c r="C1381" s="1" t="s">
        <v>1927</v>
      </c>
      <c r="D1381" s="2">
        <v>45805</v>
      </c>
      <c r="E1381" s="1" t="s">
        <v>1926</v>
      </c>
      <c r="F1381" s="1" t="s">
        <v>49</v>
      </c>
      <c r="G1381" s="1" t="s">
        <v>1043</v>
      </c>
      <c r="H1381">
        <v>5</v>
      </c>
      <c r="I1381">
        <v>0</v>
      </c>
      <c r="J1381">
        <v>100</v>
      </c>
      <c r="K1381">
        <v>3</v>
      </c>
      <c r="L1381">
        <v>75</v>
      </c>
    </row>
    <row r="1382" spans="1:13" x14ac:dyDescent="0.2">
      <c r="A1382" s="1" t="s">
        <v>46</v>
      </c>
      <c r="B1382">
        <v>2</v>
      </c>
      <c r="C1382" s="1" t="s">
        <v>1928</v>
      </c>
      <c r="D1382" s="2">
        <v>45806</v>
      </c>
      <c r="E1382" s="1" t="s">
        <v>582</v>
      </c>
      <c r="F1382" s="1" t="s">
        <v>49</v>
      </c>
      <c r="G1382" s="1" t="s">
        <v>1274</v>
      </c>
      <c r="H1382">
        <v>6</v>
      </c>
      <c r="I1382">
        <v>0</v>
      </c>
      <c r="J1382">
        <v>500</v>
      </c>
      <c r="K1382">
        <v>18</v>
      </c>
      <c r="L1382">
        <v>450</v>
      </c>
      <c r="M1382">
        <v>10</v>
      </c>
    </row>
    <row r="1383" spans="1:13" x14ac:dyDescent="0.2">
      <c r="A1383" s="1" t="s">
        <v>46</v>
      </c>
      <c r="B1383">
        <v>3</v>
      </c>
      <c r="C1383" s="1" t="s">
        <v>1929</v>
      </c>
      <c r="D1383" s="2">
        <v>45806</v>
      </c>
      <c r="E1383" s="1" t="s">
        <v>641</v>
      </c>
      <c r="F1383" s="1" t="s">
        <v>49</v>
      </c>
      <c r="G1383" s="1" t="s">
        <v>1046</v>
      </c>
      <c r="H1383">
        <v>5</v>
      </c>
      <c r="I1383">
        <v>0</v>
      </c>
      <c r="J1383">
        <v>100</v>
      </c>
      <c r="K1383">
        <v>11</v>
      </c>
      <c r="L1383">
        <v>275</v>
      </c>
    </row>
    <row r="1384" spans="1:13" x14ac:dyDescent="0.2">
      <c r="A1384" s="1" t="s">
        <v>46</v>
      </c>
      <c r="B1384">
        <v>3</v>
      </c>
      <c r="C1384" s="1" t="s">
        <v>1930</v>
      </c>
      <c r="D1384" s="2">
        <v>45806</v>
      </c>
      <c r="E1384" s="1" t="s">
        <v>1222</v>
      </c>
      <c r="F1384" s="1" t="s">
        <v>49</v>
      </c>
      <c r="G1384" s="1" t="s">
        <v>1398</v>
      </c>
      <c r="H1384">
        <v>5</v>
      </c>
      <c r="I1384">
        <v>0</v>
      </c>
      <c r="J1384">
        <v>100</v>
      </c>
      <c r="K1384">
        <v>6</v>
      </c>
      <c r="L1384">
        <v>150</v>
      </c>
    </row>
    <row r="1385" spans="1:13" x14ac:dyDescent="0.2">
      <c r="A1385" s="1" t="s">
        <v>46</v>
      </c>
      <c r="B1385">
        <v>3</v>
      </c>
      <c r="C1385" s="1" t="s">
        <v>1388</v>
      </c>
      <c r="D1385" s="2">
        <v>45806</v>
      </c>
      <c r="E1385" s="1" t="s">
        <v>576</v>
      </c>
      <c r="F1385" s="1" t="s">
        <v>49</v>
      </c>
      <c r="G1385" s="1" t="s">
        <v>936</v>
      </c>
      <c r="H1385">
        <v>5</v>
      </c>
      <c r="I1385">
        <v>0</v>
      </c>
      <c r="J1385" t="s">
        <v>51</v>
      </c>
      <c r="K1385">
        <v>2</v>
      </c>
      <c r="L1385">
        <v>50</v>
      </c>
    </row>
    <row r="1386" spans="1:13" x14ac:dyDescent="0.2">
      <c r="A1386" s="1" t="s">
        <v>46</v>
      </c>
      <c r="B1386">
        <v>6</v>
      </c>
      <c r="C1386" s="1" t="s">
        <v>1905</v>
      </c>
      <c r="D1386" s="2">
        <v>45806</v>
      </c>
      <c r="E1386" s="1" t="s">
        <v>641</v>
      </c>
      <c r="F1386" s="1" t="s">
        <v>49</v>
      </c>
      <c r="G1386" s="1" t="s">
        <v>1442</v>
      </c>
      <c r="H1386">
        <v>5</v>
      </c>
      <c r="I1386">
        <v>0</v>
      </c>
      <c r="J1386">
        <v>2000</v>
      </c>
      <c r="K1386">
        <v>7</v>
      </c>
      <c r="L1386">
        <v>175</v>
      </c>
    </row>
    <row r="1387" spans="1:13" x14ac:dyDescent="0.2">
      <c r="A1387" s="1" t="s">
        <v>46</v>
      </c>
      <c r="B1387">
        <v>7</v>
      </c>
      <c r="C1387" s="1" t="s">
        <v>458</v>
      </c>
      <c r="D1387" s="2">
        <v>45806</v>
      </c>
      <c r="E1387" s="1" t="s">
        <v>641</v>
      </c>
      <c r="F1387" s="1" t="s">
        <v>49</v>
      </c>
      <c r="G1387" s="1" t="s">
        <v>1376</v>
      </c>
      <c r="H1387">
        <v>5</v>
      </c>
      <c r="I1387">
        <v>0</v>
      </c>
      <c r="J1387">
        <v>3000</v>
      </c>
      <c r="K1387">
        <v>8</v>
      </c>
      <c r="L1387">
        <v>200</v>
      </c>
    </row>
    <row r="1388" spans="1:13" x14ac:dyDescent="0.2">
      <c r="A1388" s="1" t="s">
        <v>46</v>
      </c>
      <c r="B1388">
        <v>5</v>
      </c>
      <c r="C1388" s="1" t="s">
        <v>1931</v>
      </c>
      <c r="D1388" s="2">
        <v>45806</v>
      </c>
      <c r="E1388" s="1" t="s">
        <v>784</v>
      </c>
      <c r="F1388" s="1" t="s">
        <v>49</v>
      </c>
      <c r="G1388" s="1" t="s">
        <v>1403</v>
      </c>
      <c r="H1388">
        <v>5</v>
      </c>
      <c r="I1388">
        <v>0</v>
      </c>
      <c r="J1388">
        <v>50</v>
      </c>
      <c r="K1388">
        <v>8</v>
      </c>
      <c r="L1388">
        <v>200</v>
      </c>
    </row>
    <row r="1389" spans="1:13" x14ac:dyDescent="0.2">
      <c r="A1389" s="1" t="s">
        <v>46</v>
      </c>
      <c r="B1389">
        <v>5</v>
      </c>
      <c r="C1389" s="1" t="s">
        <v>1925</v>
      </c>
      <c r="D1389" s="2">
        <v>45806</v>
      </c>
      <c r="E1389" s="1" t="s">
        <v>1926</v>
      </c>
      <c r="F1389" s="1" t="s">
        <v>49</v>
      </c>
      <c r="G1389" s="1" t="s">
        <v>1082</v>
      </c>
      <c r="H1389">
        <v>5</v>
      </c>
      <c r="I1389">
        <v>0</v>
      </c>
      <c r="J1389">
        <v>50</v>
      </c>
    </row>
    <row r="1390" spans="1:13" x14ac:dyDescent="0.2">
      <c r="A1390" s="1" t="s">
        <v>46</v>
      </c>
      <c r="B1390">
        <v>2</v>
      </c>
      <c r="C1390" s="1" t="s">
        <v>1928</v>
      </c>
      <c r="D1390" s="2">
        <v>45807</v>
      </c>
      <c r="E1390" s="1" t="s">
        <v>582</v>
      </c>
      <c r="F1390" s="1" t="s">
        <v>49</v>
      </c>
      <c r="G1390" s="1" t="s">
        <v>1274</v>
      </c>
      <c r="H1390">
        <v>6</v>
      </c>
      <c r="I1390">
        <v>0</v>
      </c>
      <c r="J1390">
        <v>500</v>
      </c>
      <c r="K1390">
        <v>3</v>
      </c>
      <c r="L1390">
        <v>87.3</v>
      </c>
      <c r="M1390">
        <v>15</v>
      </c>
    </row>
    <row r="1391" spans="1:13" x14ac:dyDescent="0.2">
      <c r="A1391" s="1" t="s">
        <v>46</v>
      </c>
      <c r="B1391">
        <v>2</v>
      </c>
      <c r="C1391" s="1" t="s">
        <v>1932</v>
      </c>
      <c r="D1391" s="2">
        <v>45807</v>
      </c>
      <c r="E1391" s="1" t="s">
        <v>1933</v>
      </c>
      <c r="F1391" s="1" t="s">
        <v>49</v>
      </c>
      <c r="G1391" s="1" t="s">
        <v>1934</v>
      </c>
      <c r="H1391">
        <v>5</v>
      </c>
      <c r="I1391">
        <v>0</v>
      </c>
      <c r="J1391">
        <v>125</v>
      </c>
      <c r="K1391">
        <v>4</v>
      </c>
      <c r="L1391">
        <v>120</v>
      </c>
    </row>
    <row r="1392" spans="1:13" x14ac:dyDescent="0.2">
      <c r="A1392" s="1" t="s">
        <v>46</v>
      </c>
      <c r="B1392">
        <v>2</v>
      </c>
      <c r="C1392" s="1" t="s">
        <v>532</v>
      </c>
      <c r="D1392" s="2">
        <v>45807</v>
      </c>
      <c r="E1392" s="1" t="s">
        <v>1164</v>
      </c>
      <c r="F1392" s="1" t="s">
        <v>49</v>
      </c>
      <c r="G1392" s="1" t="s">
        <v>881</v>
      </c>
      <c r="H1392">
        <v>8</v>
      </c>
      <c r="I1392">
        <v>0</v>
      </c>
      <c r="J1392">
        <v>100</v>
      </c>
      <c r="K1392">
        <v>6</v>
      </c>
      <c r="L1392">
        <v>157.5</v>
      </c>
    </row>
    <row r="1393" spans="1:13" x14ac:dyDescent="0.2">
      <c r="A1393" s="1" t="s">
        <v>46</v>
      </c>
      <c r="B1393">
        <v>3</v>
      </c>
      <c r="C1393" s="1" t="s">
        <v>1935</v>
      </c>
      <c r="D1393" s="2">
        <v>45807</v>
      </c>
      <c r="E1393" s="1" t="s">
        <v>784</v>
      </c>
      <c r="F1393" s="1" t="s">
        <v>49</v>
      </c>
      <c r="G1393" s="1" t="s">
        <v>975</v>
      </c>
      <c r="H1393">
        <v>4.5</v>
      </c>
      <c r="I1393">
        <v>0</v>
      </c>
      <c r="J1393">
        <v>100</v>
      </c>
      <c r="K1393">
        <v>4</v>
      </c>
      <c r="L1393">
        <v>100</v>
      </c>
    </row>
    <row r="1394" spans="1:13" x14ac:dyDescent="0.2">
      <c r="A1394" s="1" t="s">
        <v>46</v>
      </c>
      <c r="B1394">
        <v>3</v>
      </c>
      <c r="C1394" s="1" t="s">
        <v>1936</v>
      </c>
      <c r="D1394" s="2">
        <v>45807</v>
      </c>
      <c r="E1394" s="1" t="s">
        <v>784</v>
      </c>
      <c r="F1394" s="1" t="s">
        <v>49</v>
      </c>
      <c r="G1394" s="1" t="s">
        <v>1075</v>
      </c>
      <c r="H1394">
        <v>4.5</v>
      </c>
      <c r="I1394">
        <v>0</v>
      </c>
      <c r="J1394">
        <v>150</v>
      </c>
      <c r="K1394">
        <v>5</v>
      </c>
      <c r="L1394">
        <v>125</v>
      </c>
    </row>
    <row r="1395" spans="1:13" x14ac:dyDescent="0.2">
      <c r="A1395" s="1" t="s">
        <v>46</v>
      </c>
      <c r="B1395">
        <v>3</v>
      </c>
      <c r="C1395" s="1" t="s">
        <v>1929</v>
      </c>
      <c r="D1395" s="2">
        <v>45807</v>
      </c>
      <c r="E1395" s="1" t="s">
        <v>641</v>
      </c>
      <c r="F1395" s="1" t="s">
        <v>49</v>
      </c>
      <c r="G1395" s="1" t="s">
        <v>1046</v>
      </c>
      <c r="H1395">
        <v>5</v>
      </c>
      <c r="I1395">
        <v>0</v>
      </c>
      <c r="J1395">
        <v>100</v>
      </c>
      <c r="K1395">
        <v>1</v>
      </c>
      <c r="L1395">
        <v>25</v>
      </c>
    </row>
    <row r="1396" spans="1:13" x14ac:dyDescent="0.2">
      <c r="A1396" s="1" t="s">
        <v>46</v>
      </c>
      <c r="B1396">
        <v>5</v>
      </c>
      <c r="C1396" s="1" t="s">
        <v>1937</v>
      </c>
      <c r="D1396" s="2">
        <v>45807</v>
      </c>
      <c r="E1396" s="1" t="s">
        <v>576</v>
      </c>
      <c r="F1396" s="1" t="s">
        <v>49</v>
      </c>
      <c r="G1396" s="1" t="s">
        <v>1403</v>
      </c>
      <c r="H1396">
        <v>5</v>
      </c>
      <c r="I1396">
        <v>0</v>
      </c>
      <c r="J1396" t="s">
        <v>51</v>
      </c>
      <c r="K1396">
        <v>8</v>
      </c>
      <c r="L1396">
        <v>200</v>
      </c>
    </row>
    <row r="1397" spans="1:13" x14ac:dyDescent="0.2">
      <c r="A1397" s="1" t="s">
        <v>46</v>
      </c>
      <c r="B1397">
        <v>7</v>
      </c>
      <c r="C1397" s="1" t="s">
        <v>1938</v>
      </c>
      <c r="D1397" s="2">
        <v>45807</v>
      </c>
      <c r="E1397" s="1" t="s">
        <v>784</v>
      </c>
      <c r="F1397" s="1" t="s">
        <v>49</v>
      </c>
      <c r="G1397" s="1" t="s">
        <v>1494</v>
      </c>
      <c r="H1397">
        <v>4.5</v>
      </c>
      <c r="I1397">
        <v>0</v>
      </c>
      <c r="J1397">
        <v>150</v>
      </c>
      <c r="K1397">
        <v>6</v>
      </c>
      <c r="L1397">
        <v>150</v>
      </c>
    </row>
    <row r="1398" spans="1:13" x14ac:dyDescent="0.2">
      <c r="A1398" s="1" t="s">
        <v>46</v>
      </c>
      <c r="B1398">
        <v>7</v>
      </c>
      <c r="C1398" s="1" t="s">
        <v>458</v>
      </c>
      <c r="D1398" s="2">
        <v>45807</v>
      </c>
      <c r="E1398" s="1" t="s">
        <v>641</v>
      </c>
      <c r="F1398" s="1" t="s">
        <v>49</v>
      </c>
      <c r="G1398" s="1" t="s">
        <v>1376</v>
      </c>
      <c r="H1398">
        <v>5</v>
      </c>
      <c r="I1398">
        <v>0</v>
      </c>
      <c r="J1398">
        <v>3000</v>
      </c>
      <c r="K1398">
        <v>2</v>
      </c>
      <c r="L1398">
        <v>70</v>
      </c>
    </row>
    <row r="1399" spans="1:13" x14ac:dyDescent="0.2">
      <c r="A1399" s="1" t="s">
        <v>46</v>
      </c>
      <c r="B1399">
        <v>6</v>
      </c>
      <c r="C1399" s="1" t="s">
        <v>1913</v>
      </c>
      <c r="D1399" s="2">
        <v>45807</v>
      </c>
      <c r="E1399" s="1" t="s">
        <v>1149</v>
      </c>
      <c r="F1399" s="1" t="s">
        <v>49</v>
      </c>
      <c r="G1399" s="1" t="s">
        <v>1490</v>
      </c>
      <c r="H1399">
        <v>5</v>
      </c>
      <c r="I1399">
        <v>0</v>
      </c>
      <c r="J1399">
        <v>200</v>
      </c>
      <c r="K1399">
        <v>7</v>
      </c>
      <c r="L1399">
        <v>175</v>
      </c>
    </row>
    <row r="1400" spans="1:13" x14ac:dyDescent="0.2">
      <c r="A1400" s="1" t="s">
        <v>46</v>
      </c>
      <c r="B1400">
        <v>6</v>
      </c>
      <c r="C1400" s="1" t="s">
        <v>1130</v>
      </c>
      <c r="D1400" s="2">
        <v>45807</v>
      </c>
      <c r="E1400" s="1" t="s">
        <v>582</v>
      </c>
      <c r="F1400" s="1" t="s">
        <v>49</v>
      </c>
      <c r="G1400" s="1" t="s">
        <v>1131</v>
      </c>
      <c r="H1400">
        <v>5</v>
      </c>
      <c r="I1400">
        <v>0</v>
      </c>
      <c r="J1400">
        <v>150</v>
      </c>
      <c r="K1400">
        <v>6</v>
      </c>
      <c r="L1400">
        <v>150</v>
      </c>
    </row>
    <row r="1401" spans="1:13" x14ac:dyDescent="0.2">
      <c r="A1401" s="1" t="s">
        <v>46</v>
      </c>
      <c r="B1401">
        <v>2</v>
      </c>
      <c r="C1401" s="1" t="s">
        <v>1939</v>
      </c>
      <c r="D1401" s="2">
        <v>45808</v>
      </c>
      <c r="E1401" s="1" t="s">
        <v>784</v>
      </c>
      <c r="F1401" s="1" t="s">
        <v>49</v>
      </c>
      <c r="G1401" s="1" t="s">
        <v>867</v>
      </c>
      <c r="H1401">
        <v>4.5</v>
      </c>
      <c r="I1401">
        <v>0</v>
      </c>
      <c r="J1401">
        <v>150</v>
      </c>
      <c r="K1401">
        <v>5</v>
      </c>
      <c r="L1401">
        <v>125</v>
      </c>
      <c r="M1401">
        <v>18</v>
      </c>
    </row>
    <row r="1402" spans="1:13" x14ac:dyDescent="0.2">
      <c r="A1402" s="1" t="s">
        <v>46</v>
      </c>
      <c r="B1402">
        <v>2</v>
      </c>
      <c r="C1402" s="1" t="s">
        <v>1940</v>
      </c>
      <c r="D1402" s="2">
        <v>45808</v>
      </c>
      <c r="E1402" s="1" t="s">
        <v>784</v>
      </c>
      <c r="F1402" s="1" t="s">
        <v>49</v>
      </c>
      <c r="G1402" s="1" t="s">
        <v>946</v>
      </c>
      <c r="H1402">
        <v>4.5</v>
      </c>
      <c r="I1402">
        <v>0</v>
      </c>
      <c r="J1402">
        <v>150</v>
      </c>
      <c r="K1402">
        <v>6</v>
      </c>
      <c r="L1402">
        <v>150</v>
      </c>
    </row>
    <row r="1403" spans="1:13" x14ac:dyDescent="0.2">
      <c r="A1403" s="1" t="s">
        <v>46</v>
      </c>
      <c r="B1403">
        <v>2</v>
      </c>
      <c r="C1403" s="1" t="s">
        <v>1925</v>
      </c>
      <c r="D1403" s="2">
        <v>45808</v>
      </c>
      <c r="E1403" s="1" t="s">
        <v>1926</v>
      </c>
      <c r="F1403" s="1" t="s">
        <v>49</v>
      </c>
      <c r="G1403" s="1" t="s">
        <v>1082</v>
      </c>
      <c r="H1403">
        <v>5</v>
      </c>
      <c r="I1403">
        <v>0</v>
      </c>
      <c r="J1403">
        <v>50</v>
      </c>
      <c r="K1403">
        <v>3</v>
      </c>
      <c r="L1403">
        <v>75</v>
      </c>
    </row>
    <row r="1404" spans="1:13" x14ac:dyDescent="0.2">
      <c r="A1404" s="1" t="s">
        <v>46</v>
      </c>
      <c r="B1404">
        <v>3</v>
      </c>
      <c r="C1404" s="1" t="s">
        <v>1388</v>
      </c>
      <c r="D1404" s="2">
        <v>45808</v>
      </c>
      <c r="E1404" s="1" t="s">
        <v>576</v>
      </c>
      <c r="F1404" s="1" t="s">
        <v>49</v>
      </c>
      <c r="G1404" s="1" t="s">
        <v>936</v>
      </c>
      <c r="H1404">
        <v>5</v>
      </c>
      <c r="I1404">
        <v>0</v>
      </c>
      <c r="J1404" t="s">
        <v>51</v>
      </c>
      <c r="K1404">
        <v>19</v>
      </c>
      <c r="L1404">
        <v>475</v>
      </c>
    </row>
    <row r="1405" spans="1:13" x14ac:dyDescent="0.2">
      <c r="A1405" s="1" t="s">
        <v>46</v>
      </c>
      <c r="B1405">
        <v>5</v>
      </c>
      <c r="C1405" s="1" t="s">
        <v>1941</v>
      </c>
      <c r="D1405" s="2">
        <v>45808</v>
      </c>
      <c r="E1405" s="1" t="s">
        <v>1667</v>
      </c>
      <c r="F1405" s="1" t="s">
        <v>49</v>
      </c>
      <c r="G1405" s="1" t="s">
        <v>1668</v>
      </c>
      <c r="H1405">
        <v>5</v>
      </c>
      <c r="I1405">
        <v>0</v>
      </c>
      <c r="J1405">
        <v>75</v>
      </c>
      <c r="K1405">
        <v>4</v>
      </c>
      <c r="L1405">
        <v>100</v>
      </c>
    </row>
    <row r="1406" spans="1:13" x14ac:dyDescent="0.2">
      <c r="A1406" s="1" t="s">
        <v>46</v>
      </c>
      <c r="B1406">
        <v>5</v>
      </c>
      <c r="C1406" s="1" t="s">
        <v>1942</v>
      </c>
      <c r="D1406" s="2">
        <v>45808</v>
      </c>
      <c r="E1406" s="1" t="s">
        <v>1667</v>
      </c>
      <c r="F1406" s="1" t="s">
        <v>49</v>
      </c>
      <c r="G1406" s="1" t="s">
        <v>1557</v>
      </c>
      <c r="H1406">
        <v>5</v>
      </c>
      <c r="I1406">
        <v>0</v>
      </c>
      <c r="J1406">
        <v>75</v>
      </c>
      <c r="K1406">
        <v>3</v>
      </c>
      <c r="L1406">
        <v>75</v>
      </c>
    </row>
    <row r="1407" spans="1:13" x14ac:dyDescent="0.2">
      <c r="A1407" s="1" t="s">
        <v>46</v>
      </c>
      <c r="B1407">
        <v>7</v>
      </c>
      <c r="C1407" s="1" t="s">
        <v>1943</v>
      </c>
      <c r="D1407" s="2">
        <v>45808</v>
      </c>
      <c r="E1407" s="1" t="s">
        <v>1944</v>
      </c>
      <c r="F1407" s="1" t="s">
        <v>49</v>
      </c>
      <c r="G1407" s="1" t="s">
        <v>1410</v>
      </c>
      <c r="H1407">
        <v>5</v>
      </c>
      <c r="I1407">
        <v>0</v>
      </c>
      <c r="J1407">
        <v>50</v>
      </c>
      <c r="K1407">
        <v>12</v>
      </c>
      <c r="L1407">
        <v>300</v>
      </c>
    </row>
    <row r="1408" spans="1:13" x14ac:dyDescent="0.2">
      <c r="A1408" s="1" t="s">
        <v>46</v>
      </c>
      <c r="B1408">
        <v>6</v>
      </c>
      <c r="C1408" s="1" t="s">
        <v>1945</v>
      </c>
      <c r="D1408" s="2">
        <v>45808</v>
      </c>
      <c r="E1408" s="1" t="s">
        <v>582</v>
      </c>
      <c r="F1408" s="1" t="s">
        <v>49</v>
      </c>
      <c r="G1408" s="1" t="s">
        <v>1442</v>
      </c>
      <c r="H1408">
        <v>5</v>
      </c>
      <c r="I1408">
        <v>0</v>
      </c>
      <c r="J1408">
        <v>150</v>
      </c>
      <c r="K1408">
        <v>9</v>
      </c>
      <c r="L1408">
        <v>235</v>
      </c>
    </row>
    <row r="1409" spans="1:13" x14ac:dyDescent="0.2">
      <c r="A1409" s="1" t="s">
        <v>46</v>
      </c>
      <c r="B1409">
        <v>6</v>
      </c>
      <c r="C1409" s="1" t="s">
        <v>1380</v>
      </c>
      <c r="D1409" s="2">
        <v>45808</v>
      </c>
      <c r="E1409" s="1" t="s">
        <v>576</v>
      </c>
      <c r="F1409" s="1" t="s">
        <v>49</v>
      </c>
      <c r="G1409" s="1" t="s">
        <v>908</v>
      </c>
      <c r="H1409">
        <v>5</v>
      </c>
      <c r="I1409">
        <v>0</v>
      </c>
      <c r="J1409" t="s">
        <v>51</v>
      </c>
      <c r="K1409">
        <v>1</v>
      </c>
      <c r="L1409">
        <v>25</v>
      </c>
    </row>
    <row r="1410" spans="1:13" x14ac:dyDescent="0.2">
      <c r="A1410" s="1" t="s">
        <v>46</v>
      </c>
      <c r="B1410">
        <v>6</v>
      </c>
      <c r="C1410" s="1" t="s">
        <v>1913</v>
      </c>
      <c r="D1410" s="2">
        <v>45808</v>
      </c>
      <c r="E1410" s="1" t="s">
        <v>1149</v>
      </c>
      <c r="F1410" s="1" t="s">
        <v>49</v>
      </c>
      <c r="G1410" s="1" t="s">
        <v>1490</v>
      </c>
      <c r="H1410">
        <v>5</v>
      </c>
      <c r="I1410">
        <v>0</v>
      </c>
      <c r="J1410">
        <v>200</v>
      </c>
      <c r="K1410">
        <v>1</v>
      </c>
      <c r="L1410">
        <v>25</v>
      </c>
    </row>
    <row r="1411" spans="1:13" x14ac:dyDescent="0.2">
      <c r="A1411" s="1" t="s">
        <v>46</v>
      </c>
      <c r="B1411">
        <v>2</v>
      </c>
      <c r="C1411" s="1" t="s">
        <v>1460</v>
      </c>
      <c r="D1411" s="2">
        <v>45809</v>
      </c>
      <c r="E1411" s="1" t="s">
        <v>576</v>
      </c>
      <c r="F1411" s="1" t="s">
        <v>49</v>
      </c>
      <c r="G1411" s="1" t="s">
        <v>1082</v>
      </c>
      <c r="H1411">
        <v>5</v>
      </c>
      <c r="I1411">
        <v>0</v>
      </c>
      <c r="J1411" t="s">
        <v>51</v>
      </c>
      <c r="K1411">
        <v>8</v>
      </c>
      <c r="L1411">
        <v>200</v>
      </c>
      <c r="M1411">
        <v>10</v>
      </c>
    </row>
    <row r="1412" spans="1:13" x14ac:dyDescent="0.2">
      <c r="A1412" s="1" t="s">
        <v>46</v>
      </c>
      <c r="B1412">
        <v>2</v>
      </c>
      <c r="C1412" s="1" t="s">
        <v>1487</v>
      </c>
      <c r="D1412" s="2">
        <v>45809</v>
      </c>
      <c r="E1412" s="1" t="s">
        <v>576</v>
      </c>
      <c r="F1412" s="1" t="s">
        <v>49</v>
      </c>
      <c r="G1412" s="1" t="s">
        <v>1488</v>
      </c>
      <c r="H1412">
        <v>5</v>
      </c>
      <c r="I1412">
        <v>0</v>
      </c>
      <c r="J1412" t="s">
        <v>51</v>
      </c>
      <c r="K1412">
        <v>7</v>
      </c>
      <c r="L1412">
        <v>175</v>
      </c>
    </row>
    <row r="1413" spans="1:13" x14ac:dyDescent="0.2">
      <c r="A1413" s="1" t="s">
        <v>46</v>
      </c>
      <c r="B1413">
        <v>3</v>
      </c>
      <c r="C1413" s="1" t="s">
        <v>1388</v>
      </c>
      <c r="D1413" s="2">
        <v>45809</v>
      </c>
      <c r="E1413" s="1" t="s">
        <v>576</v>
      </c>
      <c r="F1413" s="1" t="s">
        <v>49</v>
      </c>
      <c r="G1413" s="1" t="s">
        <v>936</v>
      </c>
      <c r="H1413">
        <v>5</v>
      </c>
      <c r="I1413">
        <v>0</v>
      </c>
      <c r="J1413" t="s">
        <v>51</v>
      </c>
      <c r="K1413">
        <v>6</v>
      </c>
      <c r="L1413">
        <v>150</v>
      </c>
    </row>
    <row r="1414" spans="1:13" x14ac:dyDescent="0.2">
      <c r="A1414" s="1" t="s">
        <v>46</v>
      </c>
      <c r="B1414">
        <v>3</v>
      </c>
      <c r="C1414" s="1" t="s">
        <v>1946</v>
      </c>
      <c r="D1414" s="2">
        <v>45809</v>
      </c>
      <c r="E1414" s="1" t="s">
        <v>1947</v>
      </c>
      <c r="F1414" s="1" t="s">
        <v>49</v>
      </c>
      <c r="G1414" s="1" t="s">
        <v>1948</v>
      </c>
      <c r="H1414">
        <v>5</v>
      </c>
      <c r="I1414">
        <v>0</v>
      </c>
      <c r="J1414">
        <v>200</v>
      </c>
      <c r="K1414">
        <v>4</v>
      </c>
      <c r="L1414">
        <v>100</v>
      </c>
    </row>
    <row r="1415" spans="1:13" x14ac:dyDescent="0.2">
      <c r="A1415" s="1" t="s">
        <v>46</v>
      </c>
      <c r="B1415">
        <v>6</v>
      </c>
      <c r="C1415" s="1" t="s">
        <v>1949</v>
      </c>
      <c r="D1415" s="2">
        <v>45809</v>
      </c>
      <c r="E1415" s="1" t="s">
        <v>582</v>
      </c>
      <c r="F1415" s="1" t="s">
        <v>49</v>
      </c>
      <c r="G1415" s="1" t="s">
        <v>1810</v>
      </c>
      <c r="H1415">
        <v>5</v>
      </c>
      <c r="I1415">
        <v>0</v>
      </c>
      <c r="J1415">
        <v>50</v>
      </c>
      <c r="K1415">
        <v>2</v>
      </c>
      <c r="L1415">
        <v>50</v>
      </c>
    </row>
    <row r="1416" spans="1:13" x14ac:dyDescent="0.2">
      <c r="A1416" s="1" t="s">
        <v>46</v>
      </c>
      <c r="B1416">
        <v>6</v>
      </c>
      <c r="C1416" s="1" t="s">
        <v>1945</v>
      </c>
      <c r="D1416" s="2">
        <v>45809</v>
      </c>
      <c r="E1416" s="1" t="s">
        <v>582</v>
      </c>
      <c r="F1416" s="1" t="s">
        <v>49</v>
      </c>
      <c r="G1416" s="1" t="s">
        <v>1442</v>
      </c>
      <c r="H1416">
        <v>5</v>
      </c>
      <c r="I1416">
        <v>0</v>
      </c>
      <c r="J1416">
        <v>150</v>
      </c>
      <c r="K1416">
        <v>8</v>
      </c>
      <c r="L1416">
        <v>200</v>
      </c>
    </row>
    <row r="1417" spans="1:13" x14ac:dyDescent="0.2">
      <c r="A1417" s="1" t="s">
        <v>46</v>
      </c>
      <c r="B1417">
        <v>6</v>
      </c>
      <c r="C1417" s="1" t="s">
        <v>1950</v>
      </c>
      <c r="D1417" s="2">
        <v>45809</v>
      </c>
      <c r="E1417" s="1" t="s">
        <v>582</v>
      </c>
      <c r="F1417" s="1" t="s">
        <v>49</v>
      </c>
      <c r="G1417" s="1" t="s">
        <v>1505</v>
      </c>
      <c r="H1417">
        <v>5</v>
      </c>
      <c r="I1417">
        <v>0</v>
      </c>
      <c r="J1417">
        <v>500</v>
      </c>
      <c r="K1417">
        <v>4</v>
      </c>
      <c r="L1417">
        <v>100</v>
      </c>
    </row>
    <row r="1418" spans="1:13" x14ac:dyDescent="0.2">
      <c r="A1418" s="1" t="s">
        <v>46</v>
      </c>
      <c r="B1418">
        <v>2</v>
      </c>
      <c r="C1418" s="1" t="s">
        <v>1486</v>
      </c>
      <c r="D1418" s="2">
        <v>45810</v>
      </c>
      <c r="E1418" s="1" t="s">
        <v>576</v>
      </c>
      <c r="F1418" s="1" t="s">
        <v>49</v>
      </c>
      <c r="G1418" s="1" t="s">
        <v>982</v>
      </c>
      <c r="H1418">
        <v>5</v>
      </c>
      <c r="I1418">
        <v>0</v>
      </c>
      <c r="J1418" t="s">
        <v>51</v>
      </c>
      <c r="K1418">
        <v>7</v>
      </c>
      <c r="L1418">
        <v>175</v>
      </c>
      <c r="M1418">
        <v>13</v>
      </c>
    </row>
    <row r="1419" spans="1:13" x14ac:dyDescent="0.2">
      <c r="A1419" s="1" t="s">
        <v>46</v>
      </c>
      <c r="B1419">
        <v>2</v>
      </c>
      <c r="C1419" s="1" t="s">
        <v>1487</v>
      </c>
      <c r="D1419" s="2">
        <v>45810</v>
      </c>
      <c r="E1419" s="1" t="s">
        <v>576</v>
      </c>
      <c r="F1419" s="1" t="s">
        <v>49</v>
      </c>
      <c r="G1419" s="1" t="s">
        <v>1488</v>
      </c>
      <c r="H1419">
        <v>5</v>
      </c>
      <c r="I1419">
        <v>0</v>
      </c>
      <c r="J1419" t="s">
        <v>51</v>
      </c>
      <c r="K1419">
        <v>4</v>
      </c>
      <c r="L1419">
        <v>100</v>
      </c>
    </row>
    <row r="1420" spans="1:13" x14ac:dyDescent="0.2">
      <c r="A1420" s="1" t="s">
        <v>46</v>
      </c>
      <c r="B1420">
        <v>3</v>
      </c>
      <c r="C1420" s="1" t="s">
        <v>1946</v>
      </c>
      <c r="D1420" s="2">
        <v>45810</v>
      </c>
      <c r="E1420" s="1" t="s">
        <v>1947</v>
      </c>
      <c r="F1420" s="1" t="s">
        <v>49</v>
      </c>
      <c r="G1420" s="1" t="s">
        <v>1948</v>
      </c>
      <c r="H1420">
        <v>5</v>
      </c>
      <c r="I1420">
        <v>0</v>
      </c>
      <c r="J1420">
        <v>200</v>
      </c>
      <c r="K1420">
        <v>4</v>
      </c>
      <c r="L1420">
        <v>101.4</v>
      </c>
    </row>
    <row r="1421" spans="1:13" x14ac:dyDescent="0.2">
      <c r="A1421" s="1" t="s">
        <v>46</v>
      </c>
      <c r="B1421">
        <v>3</v>
      </c>
      <c r="C1421" s="1" t="s">
        <v>1951</v>
      </c>
      <c r="D1421" s="2">
        <v>45810</v>
      </c>
      <c r="E1421" s="1" t="s">
        <v>1952</v>
      </c>
      <c r="F1421" s="1" t="s">
        <v>49</v>
      </c>
      <c r="G1421" s="1" t="s">
        <v>936</v>
      </c>
      <c r="H1421">
        <v>5</v>
      </c>
      <c r="I1421">
        <v>0</v>
      </c>
      <c r="J1421">
        <v>1000</v>
      </c>
      <c r="K1421">
        <v>3</v>
      </c>
      <c r="L1421">
        <v>75</v>
      </c>
    </row>
    <row r="1422" spans="1:13" x14ac:dyDescent="0.2">
      <c r="A1422" s="1" t="s">
        <v>46</v>
      </c>
      <c r="B1422">
        <v>3</v>
      </c>
      <c r="C1422" s="1" t="s">
        <v>1953</v>
      </c>
      <c r="D1422" s="2">
        <v>45810</v>
      </c>
      <c r="E1422" s="1" t="s">
        <v>582</v>
      </c>
      <c r="F1422" s="1" t="s">
        <v>49</v>
      </c>
      <c r="G1422" s="1" t="s">
        <v>1013</v>
      </c>
      <c r="H1422">
        <v>5</v>
      </c>
      <c r="I1422">
        <v>0</v>
      </c>
      <c r="J1422">
        <v>50</v>
      </c>
      <c r="K1422">
        <v>2</v>
      </c>
      <c r="L1422">
        <v>50</v>
      </c>
    </row>
    <row r="1423" spans="1:13" x14ac:dyDescent="0.2">
      <c r="A1423" s="1" t="s">
        <v>46</v>
      </c>
      <c r="B1423">
        <v>7</v>
      </c>
      <c r="C1423" s="1" t="s">
        <v>1954</v>
      </c>
      <c r="D1423" s="2">
        <v>45810</v>
      </c>
      <c r="E1423" s="1" t="s">
        <v>641</v>
      </c>
      <c r="F1423" s="1" t="s">
        <v>49</v>
      </c>
      <c r="G1423" s="1" t="s">
        <v>1376</v>
      </c>
      <c r="H1423">
        <v>5</v>
      </c>
      <c r="I1423">
        <v>0</v>
      </c>
      <c r="J1423">
        <v>8000</v>
      </c>
      <c r="K1423">
        <v>5</v>
      </c>
      <c r="L1423">
        <v>175</v>
      </c>
    </row>
    <row r="1424" spans="1:13" x14ac:dyDescent="0.2">
      <c r="A1424" s="1" t="s">
        <v>46</v>
      </c>
      <c r="B1424">
        <v>7</v>
      </c>
      <c r="C1424" s="1" t="s">
        <v>1409</v>
      </c>
      <c r="D1424" s="2">
        <v>45810</v>
      </c>
      <c r="E1424" s="1" t="s">
        <v>576</v>
      </c>
      <c r="F1424" s="1" t="s">
        <v>49</v>
      </c>
      <c r="G1424" s="1" t="s">
        <v>1410</v>
      </c>
      <c r="H1424">
        <v>5</v>
      </c>
      <c r="I1424">
        <v>0</v>
      </c>
      <c r="J1424" t="s">
        <v>51</v>
      </c>
      <c r="K1424">
        <v>3</v>
      </c>
      <c r="L1424">
        <v>75</v>
      </c>
    </row>
    <row r="1425" spans="1:13" x14ac:dyDescent="0.2">
      <c r="A1425" s="1" t="s">
        <v>46</v>
      </c>
      <c r="B1425">
        <v>5</v>
      </c>
      <c r="C1425" s="1" t="s">
        <v>1955</v>
      </c>
      <c r="D1425" s="2">
        <v>45810</v>
      </c>
      <c r="E1425" s="1" t="s">
        <v>1952</v>
      </c>
      <c r="F1425" s="1" t="s">
        <v>49</v>
      </c>
      <c r="G1425" s="1" t="s">
        <v>1956</v>
      </c>
      <c r="H1425">
        <v>5</v>
      </c>
      <c r="I1425">
        <v>0</v>
      </c>
      <c r="J1425">
        <v>100</v>
      </c>
      <c r="K1425">
        <v>4</v>
      </c>
      <c r="L1425">
        <v>100</v>
      </c>
    </row>
    <row r="1426" spans="1:13" x14ac:dyDescent="0.2">
      <c r="A1426" s="1" t="s">
        <v>46</v>
      </c>
      <c r="B1426">
        <v>5</v>
      </c>
      <c r="C1426" s="1" t="s">
        <v>1579</v>
      </c>
      <c r="D1426" s="2">
        <v>45810</v>
      </c>
      <c r="E1426" s="1" t="s">
        <v>576</v>
      </c>
      <c r="F1426" s="1" t="s">
        <v>49</v>
      </c>
      <c r="G1426" s="1" t="s">
        <v>1580</v>
      </c>
      <c r="H1426">
        <v>5</v>
      </c>
      <c r="I1426">
        <v>0</v>
      </c>
      <c r="J1426" t="s">
        <v>51</v>
      </c>
      <c r="K1426">
        <v>1</v>
      </c>
      <c r="L1426">
        <v>25</v>
      </c>
    </row>
    <row r="1427" spans="1:13" x14ac:dyDescent="0.2">
      <c r="A1427" s="1" t="s">
        <v>46</v>
      </c>
      <c r="B1427">
        <v>6</v>
      </c>
      <c r="C1427" s="1" t="s">
        <v>1950</v>
      </c>
      <c r="D1427" s="2">
        <v>45810</v>
      </c>
      <c r="E1427" s="1" t="s">
        <v>582</v>
      </c>
      <c r="F1427" s="1" t="s">
        <v>49</v>
      </c>
      <c r="G1427" s="1" t="s">
        <v>1505</v>
      </c>
      <c r="H1427">
        <v>5</v>
      </c>
      <c r="I1427">
        <v>0</v>
      </c>
      <c r="J1427">
        <v>500</v>
      </c>
      <c r="K1427">
        <v>15</v>
      </c>
      <c r="L1427">
        <v>375</v>
      </c>
    </row>
    <row r="1428" spans="1:13" x14ac:dyDescent="0.2">
      <c r="A1428" s="1" t="s">
        <v>53</v>
      </c>
      <c r="B1428">
        <v>2</v>
      </c>
      <c r="C1428" s="1" t="s">
        <v>1951</v>
      </c>
      <c r="D1428" s="2">
        <v>45810</v>
      </c>
      <c r="E1428" s="1" t="s">
        <v>1952</v>
      </c>
      <c r="F1428" s="1" t="s">
        <v>49</v>
      </c>
      <c r="G1428" s="1" t="s">
        <v>936</v>
      </c>
      <c r="H1428">
        <v>5</v>
      </c>
      <c r="I1428">
        <v>0</v>
      </c>
      <c r="J1428">
        <v>1000</v>
      </c>
      <c r="K1428">
        <v>18</v>
      </c>
      <c r="L1428">
        <v>450</v>
      </c>
      <c r="M1428">
        <v>8</v>
      </c>
    </row>
    <row r="1429" spans="1:13" x14ac:dyDescent="0.2">
      <c r="A1429" s="1" t="s">
        <v>53</v>
      </c>
      <c r="B1429">
        <v>6</v>
      </c>
      <c r="C1429" s="1" t="s">
        <v>1957</v>
      </c>
      <c r="D1429" s="2">
        <v>45810</v>
      </c>
      <c r="E1429" s="1" t="s">
        <v>582</v>
      </c>
      <c r="F1429" s="1" t="s">
        <v>49</v>
      </c>
      <c r="G1429" s="1" t="s">
        <v>1812</v>
      </c>
      <c r="H1429">
        <v>5</v>
      </c>
      <c r="I1429">
        <v>0</v>
      </c>
      <c r="J1429">
        <v>100</v>
      </c>
      <c r="K1429">
        <v>4</v>
      </c>
      <c r="L1429">
        <v>100</v>
      </c>
    </row>
    <row r="1430" spans="1:13" x14ac:dyDescent="0.2">
      <c r="A1430" s="1" t="s">
        <v>53</v>
      </c>
      <c r="B1430">
        <v>6</v>
      </c>
      <c r="C1430" s="1" t="s">
        <v>1950</v>
      </c>
      <c r="D1430" s="2">
        <v>45810</v>
      </c>
      <c r="E1430" s="1" t="s">
        <v>582</v>
      </c>
      <c r="F1430" s="1" t="s">
        <v>49</v>
      </c>
      <c r="G1430" s="1" t="s">
        <v>1505</v>
      </c>
      <c r="H1430">
        <v>5</v>
      </c>
      <c r="I1430">
        <v>0</v>
      </c>
      <c r="J1430">
        <v>500</v>
      </c>
      <c r="K1430">
        <v>1</v>
      </c>
      <c r="L1430">
        <v>25</v>
      </c>
    </row>
    <row r="1431" spans="1:13" x14ac:dyDescent="0.2">
      <c r="A1431" s="1" t="s">
        <v>53</v>
      </c>
      <c r="B1431">
        <v>6</v>
      </c>
      <c r="C1431" s="1" t="s">
        <v>1958</v>
      </c>
      <c r="D1431" s="2">
        <v>45810</v>
      </c>
      <c r="E1431" s="1" t="s">
        <v>582</v>
      </c>
      <c r="F1431" s="1" t="s">
        <v>49</v>
      </c>
      <c r="G1431" s="1" t="s">
        <v>932</v>
      </c>
      <c r="H1431">
        <v>5</v>
      </c>
      <c r="I1431">
        <v>0</v>
      </c>
      <c r="J1431">
        <v>100</v>
      </c>
      <c r="K1431">
        <v>6</v>
      </c>
      <c r="L1431">
        <v>150</v>
      </c>
    </row>
    <row r="1432" spans="1:13" x14ac:dyDescent="0.2">
      <c r="A1432" s="1" t="s">
        <v>53</v>
      </c>
      <c r="B1432">
        <v>6</v>
      </c>
      <c r="C1432" s="1" t="s">
        <v>1959</v>
      </c>
      <c r="D1432" s="2">
        <v>45810</v>
      </c>
      <c r="E1432" s="1" t="s">
        <v>582</v>
      </c>
      <c r="F1432" s="1" t="s">
        <v>49</v>
      </c>
      <c r="G1432" s="1" t="s">
        <v>1960</v>
      </c>
      <c r="H1432">
        <v>5</v>
      </c>
      <c r="I1432">
        <v>0</v>
      </c>
      <c r="J1432">
        <v>50</v>
      </c>
      <c r="K1432">
        <v>2</v>
      </c>
      <c r="L1432">
        <v>50</v>
      </c>
    </row>
    <row r="1433" spans="1:13" x14ac:dyDescent="0.2">
      <c r="A1433" s="1" t="s">
        <v>46</v>
      </c>
      <c r="B1433">
        <v>2</v>
      </c>
      <c r="C1433" s="1" t="s">
        <v>1486</v>
      </c>
      <c r="D1433" s="2">
        <v>45811</v>
      </c>
      <c r="E1433" s="1" t="s">
        <v>576</v>
      </c>
      <c r="F1433" s="1" t="s">
        <v>49</v>
      </c>
      <c r="G1433" s="1" t="s">
        <v>982</v>
      </c>
      <c r="H1433">
        <v>5</v>
      </c>
      <c r="I1433">
        <v>0</v>
      </c>
      <c r="J1433" t="s">
        <v>51</v>
      </c>
      <c r="K1433">
        <v>6</v>
      </c>
      <c r="L1433">
        <v>150</v>
      </c>
      <c r="M1433">
        <v>10</v>
      </c>
    </row>
    <row r="1434" spans="1:13" x14ac:dyDescent="0.2">
      <c r="A1434" s="1" t="s">
        <v>46</v>
      </c>
      <c r="B1434">
        <v>2</v>
      </c>
      <c r="C1434" s="1" t="s">
        <v>1445</v>
      </c>
      <c r="D1434" s="2">
        <v>45811</v>
      </c>
      <c r="E1434" s="1" t="s">
        <v>576</v>
      </c>
      <c r="F1434" s="1" t="s">
        <v>49</v>
      </c>
      <c r="G1434" s="1" t="s">
        <v>924</v>
      </c>
      <c r="H1434">
        <v>5</v>
      </c>
      <c r="I1434">
        <v>0</v>
      </c>
      <c r="J1434" t="s">
        <v>51</v>
      </c>
      <c r="K1434">
        <v>3</v>
      </c>
      <c r="L1434">
        <v>75</v>
      </c>
    </row>
    <row r="1435" spans="1:13" x14ac:dyDescent="0.2">
      <c r="A1435" s="1" t="s">
        <v>46</v>
      </c>
      <c r="B1435">
        <v>2</v>
      </c>
      <c r="C1435" s="1" t="s">
        <v>559</v>
      </c>
      <c r="D1435" s="2">
        <v>45811</v>
      </c>
      <c r="E1435" s="1" t="s">
        <v>907</v>
      </c>
      <c r="F1435" s="1" t="s">
        <v>49</v>
      </c>
      <c r="G1435" s="1" t="s">
        <v>1651</v>
      </c>
      <c r="H1435">
        <v>15</v>
      </c>
      <c r="I1435">
        <v>0</v>
      </c>
      <c r="J1435">
        <v>250</v>
      </c>
      <c r="K1435">
        <v>6</v>
      </c>
      <c r="L1435">
        <v>180</v>
      </c>
    </row>
    <row r="1436" spans="1:13" x14ac:dyDescent="0.2">
      <c r="A1436" s="1" t="s">
        <v>46</v>
      </c>
      <c r="B1436">
        <v>3</v>
      </c>
      <c r="C1436" s="1" t="s">
        <v>1407</v>
      </c>
      <c r="D1436" s="2">
        <v>45811</v>
      </c>
      <c r="E1436" s="1" t="s">
        <v>576</v>
      </c>
      <c r="F1436" s="1" t="s">
        <v>49</v>
      </c>
      <c r="G1436" s="1" t="s">
        <v>883</v>
      </c>
      <c r="H1436">
        <v>5</v>
      </c>
      <c r="I1436">
        <v>0</v>
      </c>
      <c r="J1436" t="s">
        <v>51</v>
      </c>
      <c r="K1436">
        <v>16</v>
      </c>
      <c r="L1436">
        <v>400</v>
      </c>
    </row>
    <row r="1437" spans="1:13" x14ac:dyDescent="0.2">
      <c r="A1437" s="1" t="s">
        <v>46</v>
      </c>
      <c r="B1437">
        <v>7</v>
      </c>
      <c r="C1437" s="1" t="s">
        <v>1375</v>
      </c>
      <c r="D1437" s="2">
        <v>45811</v>
      </c>
      <c r="E1437" s="1" t="s">
        <v>641</v>
      </c>
      <c r="F1437" s="1" t="s">
        <v>49</v>
      </c>
      <c r="G1437" s="1" t="s">
        <v>1376</v>
      </c>
      <c r="H1437">
        <v>0</v>
      </c>
      <c r="I1437">
        <v>0</v>
      </c>
      <c r="J1437">
        <v>10000</v>
      </c>
      <c r="K1437">
        <v>8</v>
      </c>
      <c r="L1437">
        <v>280</v>
      </c>
    </row>
    <row r="1438" spans="1:13" x14ac:dyDescent="0.2">
      <c r="A1438" s="1" t="s">
        <v>46</v>
      </c>
      <c r="B1438">
        <v>5</v>
      </c>
      <c r="C1438" s="1" t="s">
        <v>1383</v>
      </c>
      <c r="D1438" s="2">
        <v>45811</v>
      </c>
      <c r="E1438" s="1" t="s">
        <v>641</v>
      </c>
      <c r="F1438" s="1" t="s">
        <v>49</v>
      </c>
      <c r="G1438" s="1" t="s">
        <v>1384</v>
      </c>
      <c r="H1438">
        <v>12</v>
      </c>
      <c r="I1438">
        <v>0</v>
      </c>
      <c r="J1438">
        <v>500</v>
      </c>
      <c r="K1438">
        <v>6</v>
      </c>
      <c r="L1438">
        <v>150</v>
      </c>
    </row>
    <row r="1439" spans="1:13" x14ac:dyDescent="0.2">
      <c r="A1439" s="1" t="s">
        <v>46</v>
      </c>
      <c r="B1439">
        <v>6</v>
      </c>
      <c r="C1439" s="1" t="s">
        <v>1945</v>
      </c>
      <c r="D1439" s="2">
        <v>45811</v>
      </c>
      <c r="E1439" s="1" t="s">
        <v>582</v>
      </c>
      <c r="F1439" s="1" t="s">
        <v>49</v>
      </c>
      <c r="G1439" s="1" t="s">
        <v>1442</v>
      </c>
      <c r="H1439">
        <v>5</v>
      </c>
      <c r="I1439">
        <v>0</v>
      </c>
      <c r="J1439">
        <v>150</v>
      </c>
      <c r="K1439">
        <v>7</v>
      </c>
      <c r="L1439">
        <v>175</v>
      </c>
    </row>
    <row r="1440" spans="1:13" x14ac:dyDescent="0.2">
      <c r="A1440" s="1" t="s">
        <v>46</v>
      </c>
      <c r="B1440">
        <v>6</v>
      </c>
      <c r="C1440" s="1" t="s">
        <v>1502</v>
      </c>
      <c r="D1440" s="2">
        <v>45811</v>
      </c>
      <c r="E1440" s="1" t="s">
        <v>576</v>
      </c>
      <c r="F1440" s="1" t="s">
        <v>49</v>
      </c>
      <c r="G1440" s="1" t="s">
        <v>1503</v>
      </c>
      <c r="H1440">
        <v>5</v>
      </c>
      <c r="I1440">
        <v>0</v>
      </c>
      <c r="J1440" t="s">
        <v>51</v>
      </c>
      <c r="K1440">
        <v>6</v>
      </c>
      <c r="L1440">
        <v>150</v>
      </c>
    </row>
    <row r="1441" spans="1:13" x14ac:dyDescent="0.2">
      <c r="A1441" s="1" t="s">
        <v>46</v>
      </c>
      <c r="B1441">
        <v>2</v>
      </c>
      <c r="C1441" s="1" t="s">
        <v>559</v>
      </c>
      <c r="D1441" s="2">
        <v>45812</v>
      </c>
      <c r="E1441" s="1" t="s">
        <v>907</v>
      </c>
      <c r="F1441" s="1" t="s">
        <v>49</v>
      </c>
      <c r="G1441" s="1" t="s">
        <v>1651</v>
      </c>
      <c r="H1441">
        <v>15</v>
      </c>
      <c r="I1441">
        <v>0</v>
      </c>
      <c r="J1441">
        <v>250</v>
      </c>
      <c r="K1441">
        <v>3</v>
      </c>
      <c r="L1441">
        <v>90</v>
      </c>
      <c r="M1441">
        <v>10</v>
      </c>
    </row>
    <row r="1442" spans="1:13" x14ac:dyDescent="0.2">
      <c r="A1442" s="1" t="s">
        <v>46</v>
      </c>
      <c r="B1442">
        <v>2</v>
      </c>
      <c r="C1442" s="1" t="s">
        <v>1375</v>
      </c>
      <c r="D1442" s="2">
        <v>45812</v>
      </c>
      <c r="E1442" s="1" t="s">
        <v>641</v>
      </c>
      <c r="F1442" s="1" t="s">
        <v>49</v>
      </c>
      <c r="G1442" s="1" t="s">
        <v>1376</v>
      </c>
      <c r="H1442">
        <v>0</v>
      </c>
      <c r="I1442">
        <v>0</v>
      </c>
      <c r="J1442">
        <v>10000</v>
      </c>
      <c r="K1442">
        <v>9</v>
      </c>
      <c r="L1442">
        <v>315</v>
      </c>
    </row>
    <row r="1443" spans="1:13" x14ac:dyDescent="0.2">
      <c r="A1443" s="1" t="s">
        <v>46</v>
      </c>
      <c r="B1443">
        <v>7</v>
      </c>
      <c r="C1443" s="1" t="s">
        <v>1375</v>
      </c>
      <c r="D1443" s="2">
        <v>45812</v>
      </c>
      <c r="E1443" s="1" t="s">
        <v>641</v>
      </c>
      <c r="F1443" s="1" t="s">
        <v>49</v>
      </c>
      <c r="G1443" s="1" t="s">
        <v>1376</v>
      </c>
      <c r="H1443">
        <v>0</v>
      </c>
      <c r="I1443">
        <v>0</v>
      </c>
      <c r="J1443">
        <v>10000</v>
      </c>
      <c r="K1443">
        <v>10</v>
      </c>
      <c r="L1443">
        <v>350</v>
      </c>
    </row>
    <row r="1444" spans="1:13" x14ac:dyDescent="0.2">
      <c r="A1444" s="1" t="s">
        <v>46</v>
      </c>
      <c r="B1444">
        <v>3</v>
      </c>
      <c r="C1444" s="1" t="s">
        <v>1407</v>
      </c>
      <c r="D1444" s="2">
        <v>45812</v>
      </c>
      <c r="E1444" s="1" t="s">
        <v>576</v>
      </c>
      <c r="F1444" s="1" t="s">
        <v>49</v>
      </c>
      <c r="G1444" s="1" t="s">
        <v>883</v>
      </c>
      <c r="H1444">
        <v>5</v>
      </c>
      <c r="I1444">
        <v>0</v>
      </c>
      <c r="J1444" t="s">
        <v>51</v>
      </c>
      <c r="K1444">
        <v>11</v>
      </c>
      <c r="L1444">
        <v>275</v>
      </c>
    </row>
    <row r="1445" spans="1:13" x14ac:dyDescent="0.2">
      <c r="A1445" s="1" t="s">
        <v>46</v>
      </c>
      <c r="B1445">
        <v>3</v>
      </c>
      <c r="C1445" s="1" t="s">
        <v>1430</v>
      </c>
      <c r="D1445" s="2">
        <v>45812</v>
      </c>
      <c r="E1445" s="1" t="s">
        <v>576</v>
      </c>
      <c r="F1445" s="1" t="s">
        <v>49</v>
      </c>
      <c r="G1445" s="1" t="s">
        <v>1251</v>
      </c>
      <c r="H1445">
        <v>5</v>
      </c>
      <c r="I1445">
        <v>0</v>
      </c>
      <c r="J1445" t="s">
        <v>51</v>
      </c>
      <c r="K1445">
        <v>2</v>
      </c>
      <c r="L1445">
        <v>50</v>
      </c>
    </row>
    <row r="1446" spans="1:13" x14ac:dyDescent="0.2">
      <c r="A1446" s="1" t="s">
        <v>46</v>
      </c>
      <c r="B1446">
        <v>5</v>
      </c>
      <c r="C1446" s="1" t="s">
        <v>1383</v>
      </c>
      <c r="D1446" s="2">
        <v>45812</v>
      </c>
      <c r="E1446" s="1" t="s">
        <v>641</v>
      </c>
      <c r="F1446" s="1" t="s">
        <v>49</v>
      </c>
      <c r="G1446" s="1" t="s">
        <v>1384</v>
      </c>
      <c r="H1446">
        <v>12</v>
      </c>
      <c r="I1446">
        <v>0</v>
      </c>
      <c r="J1446">
        <v>500</v>
      </c>
      <c r="K1446">
        <v>8</v>
      </c>
      <c r="L1446">
        <v>200</v>
      </c>
    </row>
    <row r="1447" spans="1:13" x14ac:dyDescent="0.2">
      <c r="A1447" s="1" t="s">
        <v>46</v>
      </c>
      <c r="B1447">
        <v>6</v>
      </c>
      <c r="C1447" s="1" t="s">
        <v>1423</v>
      </c>
      <c r="D1447" s="2">
        <v>45812</v>
      </c>
      <c r="E1447" s="1" t="s">
        <v>576</v>
      </c>
      <c r="F1447" s="1" t="s">
        <v>49</v>
      </c>
      <c r="G1447" s="1" t="s">
        <v>1131</v>
      </c>
      <c r="H1447">
        <v>5</v>
      </c>
      <c r="I1447">
        <v>0</v>
      </c>
      <c r="J1447" t="s">
        <v>51</v>
      </c>
      <c r="K1447">
        <v>5</v>
      </c>
      <c r="L1447">
        <v>125</v>
      </c>
    </row>
    <row r="1448" spans="1:13" x14ac:dyDescent="0.2">
      <c r="A1448" s="1" t="s">
        <v>46</v>
      </c>
      <c r="B1448">
        <v>6</v>
      </c>
      <c r="C1448" s="1" t="s">
        <v>1380</v>
      </c>
      <c r="D1448" s="2">
        <v>45812</v>
      </c>
      <c r="E1448" s="1" t="s">
        <v>576</v>
      </c>
      <c r="F1448" s="1" t="s">
        <v>49</v>
      </c>
      <c r="G1448" s="1" t="s">
        <v>908</v>
      </c>
      <c r="H1448">
        <v>5</v>
      </c>
      <c r="I1448">
        <v>0</v>
      </c>
      <c r="J1448" t="s">
        <v>51</v>
      </c>
      <c r="K1448">
        <v>6</v>
      </c>
      <c r="L1448">
        <v>150</v>
      </c>
    </row>
    <row r="1449" spans="1:13" x14ac:dyDescent="0.2">
      <c r="A1449" s="1" t="s">
        <v>46</v>
      </c>
      <c r="B1449">
        <v>2</v>
      </c>
      <c r="C1449" s="1" t="s">
        <v>1375</v>
      </c>
      <c r="D1449" s="2">
        <v>45813</v>
      </c>
      <c r="E1449" s="1" t="s">
        <v>641</v>
      </c>
      <c r="F1449" s="1" t="s">
        <v>49</v>
      </c>
      <c r="G1449" s="1" t="s">
        <v>1376</v>
      </c>
      <c r="H1449">
        <v>0</v>
      </c>
      <c r="I1449">
        <v>0</v>
      </c>
      <c r="J1449">
        <v>10000</v>
      </c>
      <c r="K1449">
        <v>10</v>
      </c>
      <c r="L1449">
        <v>350</v>
      </c>
      <c r="M1449">
        <v>15</v>
      </c>
    </row>
    <row r="1450" spans="1:13" x14ac:dyDescent="0.2">
      <c r="A1450" s="1" t="s">
        <v>46</v>
      </c>
      <c r="B1450">
        <v>2</v>
      </c>
      <c r="C1450" s="1" t="s">
        <v>1463</v>
      </c>
      <c r="D1450" s="2">
        <v>45813</v>
      </c>
      <c r="E1450" s="1" t="s">
        <v>1078</v>
      </c>
      <c r="F1450" s="1" t="s">
        <v>49</v>
      </c>
      <c r="G1450" s="1" t="s">
        <v>915</v>
      </c>
      <c r="H1450">
        <v>5</v>
      </c>
      <c r="I1450">
        <v>0</v>
      </c>
      <c r="J1450">
        <v>200</v>
      </c>
      <c r="K1450">
        <v>1</v>
      </c>
      <c r="L1450">
        <v>25</v>
      </c>
    </row>
    <row r="1451" spans="1:13" x14ac:dyDescent="0.2">
      <c r="A1451" s="1" t="s">
        <v>46</v>
      </c>
      <c r="B1451">
        <v>3</v>
      </c>
      <c r="C1451" s="1" t="s">
        <v>1413</v>
      </c>
      <c r="D1451" s="2">
        <v>45813</v>
      </c>
      <c r="E1451" s="1" t="s">
        <v>576</v>
      </c>
      <c r="F1451" s="1" t="s">
        <v>49</v>
      </c>
      <c r="G1451" s="1" t="s">
        <v>996</v>
      </c>
      <c r="H1451">
        <v>5</v>
      </c>
      <c r="I1451">
        <v>0</v>
      </c>
      <c r="J1451" t="s">
        <v>51</v>
      </c>
      <c r="K1451">
        <v>6</v>
      </c>
      <c r="L1451">
        <v>150</v>
      </c>
    </row>
    <row r="1452" spans="1:13" x14ac:dyDescent="0.2">
      <c r="A1452" s="1" t="s">
        <v>46</v>
      </c>
      <c r="B1452">
        <v>3</v>
      </c>
      <c r="C1452" s="1" t="s">
        <v>1430</v>
      </c>
      <c r="D1452" s="2">
        <v>45813</v>
      </c>
      <c r="E1452" s="1" t="s">
        <v>576</v>
      </c>
      <c r="F1452" s="1" t="s">
        <v>49</v>
      </c>
      <c r="G1452" s="1" t="s">
        <v>1251</v>
      </c>
      <c r="H1452">
        <v>5</v>
      </c>
      <c r="I1452">
        <v>0</v>
      </c>
      <c r="J1452" t="s">
        <v>51</v>
      </c>
      <c r="K1452">
        <v>4</v>
      </c>
      <c r="L1452">
        <v>100</v>
      </c>
    </row>
    <row r="1453" spans="1:13" x14ac:dyDescent="0.2">
      <c r="A1453" s="1" t="s">
        <v>46</v>
      </c>
      <c r="B1453">
        <v>7</v>
      </c>
      <c r="C1453" s="1" t="s">
        <v>1375</v>
      </c>
      <c r="D1453" s="2">
        <v>45813</v>
      </c>
      <c r="E1453" s="1" t="s">
        <v>641</v>
      </c>
      <c r="F1453" s="1" t="s">
        <v>49</v>
      </c>
      <c r="G1453" s="1" t="s">
        <v>1376</v>
      </c>
      <c r="H1453">
        <v>0</v>
      </c>
      <c r="I1453">
        <v>0</v>
      </c>
      <c r="J1453">
        <v>10000</v>
      </c>
      <c r="K1453">
        <v>1</v>
      </c>
      <c r="L1453">
        <v>35</v>
      </c>
    </row>
    <row r="1454" spans="1:13" x14ac:dyDescent="0.2">
      <c r="A1454" s="1" t="s">
        <v>46</v>
      </c>
      <c r="B1454">
        <v>7</v>
      </c>
      <c r="C1454" s="1" t="s">
        <v>1443</v>
      </c>
      <c r="D1454" s="2">
        <v>45813</v>
      </c>
      <c r="E1454" s="1" t="s">
        <v>641</v>
      </c>
      <c r="F1454" s="1" t="s">
        <v>49</v>
      </c>
      <c r="G1454" s="1" t="s">
        <v>1444</v>
      </c>
      <c r="H1454">
        <v>5</v>
      </c>
      <c r="I1454">
        <v>0</v>
      </c>
      <c r="J1454">
        <v>4000</v>
      </c>
      <c r="K1454">
        <v>4</v>
      </c>
      <c r="L1454">
        <v>140</v>
      </c>
    </row>
    <row r="1455" spans="1:13" x14ac:dyDescent="0.2">
      <c r="A1455" s="1" t="s">
        <v>46</v>
      </c>
      <c r="B1455">
        <v>5</v>
      </c>
      <c r="C1455" s="1" t="s">
        <v>1383</v>
      </c>
      <c r="D1455" s="2">
        <v>45813</v>
      </c>
      <c r="E1455" s="1" t="s">
        <v>641</v>
      </c>
      <c r="F1455" s="1" t="s">
        <v>49</v>
      </c>
      <c r="G1455" s="1" t="s">
        <v>1384</v>
      </c>
      <c r="H1455">
        <v>12</v>
      </c>
      <c r="I1455">
        <v>0</v>
      </c>
      <c r="J1455">
        <v>500</v>
      </c>
      <c r="K1455">
        <v>2</v>
      </c>
      <c r="L1455">
        <v>50</v>
      </c>
    </row>
    <row r="1456" spans="1:13" x14ac:dyDescent="0.2">
      <c r="A1456" s="1" t="s">
        <v>46</v>
      </c>
      <c r="B1456">
        <v>5</v>
      </c>
      <c r="C1456" s="1" t="s">
        <v>1961</v>
      </c>
      <c r="D1456" s="2">
        <v>45813</v>
      </c>
      <c r="E1456" s="1" t="s">
        <v>641</v>
      </c>
      <c r="F1456" s="1" t="s">
        <v>49</v>
      </c>
      <c r="G1456" s="1" t="s">
        <v>1962</v>
      </c>
      <c r="H1456">
        <v>5</v>
      </c>
      <c r="I1456">
        <v>0</v>
      </c>
      <c r="J1456">
        <v>50</v>
      </c>
      <c r="K1456">
        <v>2</v>
      </c>
      <c r="L1456">
        <v>50</v>
      </c>
    </row>
    <row r="1457" spans="1:13" x14ac:dyDescent="0.2">
      <c r="A1457" s="1" t="s">
        <v>46</v>
      </c>
      <c r="B1457">
        <v>5</v>
      </c>
      <c r="C1457" s="1" t="s">
        <v>155</v>
      </c>
      <c r="D1457" s="2">
        <v>45813</v>
      </c>
      <c r="E1457" s="1" t="s">
        <v>1556</v>
      </c>
      <c r="F1457" s="1" t="s">
        <v>49</v>
      </c>
      <c r="G1457" s="1" t="s">
        <v>1557</v>
      </c>
      <c r="H1457">
        <v>5</v>
      </c>
      <c r="I1457">
        <v>0</v>
      </c>
      <c r="J1457">
        <v>625</v>
      </c>
      <c r="K1457">
        <v>1</v>
      </c>
      <c r="L1457">
        <v>25</v>
      </c>
    </row>
    <row r="1458" spans="1:13" x14ac:dyDescent="0.2">
      <c r="A1458" s="1" t="s">
        <v>46</v>
      </c>
      <c r="B1458">
        <v>6</v>
      </c>
      <c r="C1458" s="1" t="s">
        <v>1423</v>
      </c>
      <c r="D1458" s="2">
        <v>45813</v>
      </c>
      <c r="E1458" s="1" t="s">
        <v>576</v>
      </c>
      <c r="F1458" s="1" t="s">
        <v>49</v>
      </c>
      <c r="G1458" s="1" t="s">
        <v>1131</v>
      </c>
      <c r="H1458">
        <v>5</v>
      </c>
      <c r="I1458">
        <v>0</v>
      </c>
      <c r="J1458" t="s">
        <v>51</v>
      </c>
      <c r="K1458">
        <v>9</v>
      </c>
      <c r="L1458">
        <v>225</v>
      </c>
    </row>
    <row r="1459" spans="1:13" x14ac:dyDescent="0.2">
      <c r="A1459" s="1" t="s">
        <v>46</v>
      </c>
      <c r="B1459">
        <v>2</v>
      </c>
      <c r="C1459" s="1" t="s">
        <v>1443</v>
      </c>
      <c r="D1459" s="2">
        <v>45820</v>
      </c>
      <c r="E1459" s="1" t="s">
        <v>641</v>
      </c>
      <c r="F1459" s="1" t="s">
        <v>49</v>
      </c>
      <c r="G1459" s="1" t="s">
        <v>1444</v>
      </c>
      <c r="H1459">
        <v>5</v>
      </c>
      <c r="I1459">
        <v>0</v>
      </c>
      <c r="J1459">
        <v>4000</v>
      </c>
      <c r="K1459">
        <v>7</v>
      </c>
      <c r="L1459">
        <v>245</v>
      </c>
      <c r="M1459">
        <v>8</v>
      </c>
    </row>
    <row r="1460" spans="1:13" x14ac:dyDescent="0.2">
      <c r="A1460" s="1" t="s">
        <v>46</v>
      </c>
      <c r="B1460">
        <v>2</v>
      </c>
      <c r="C1460" s="1" t="s">
        <v>1460</v>
      </c>
      <c r="D1460" s="2">
        <v>45820</v>
      </c>
      <c r="E1460" s="1" t="s">
        <v>576</v>
      </c>
      <c r="F1460" s="1" t="s">
        <v>49</v>
      </c>
      <c r="G1460" s="1" t="s">
        <v>1082</v>
      </c>
      <c r="H1460">
        <v>5</v>
      </c>
      <c r="I1460">
        <v>0</v>
      </c>
      <c r="J1460" t="s">
        <v>51</v>
      </c>
      <c r="K1460">
        <v>4</v>
      </c>
      <c r="L1460">
        <v>100</v>
      </c>
    </row>
    <row r="1461" spans="1:13" x14ac:dyDescent="0.2">
      <c r="A1461" s="1" t="s">
        <v>46</v>
      </c>
      <c r="B1461">
        <v>6</v>
      </c>
      <c r="C1461" s="1" t="s">
        <v>1945</v>
      </c>
      <c r="D1461" s="2">
        <v>45820</v>
      </c>
      <c r="E1461" s="1" t="s">
        <v>582</v>
      </c>
      <c r="F1461" s="1" t="s">
        <v>49</v>
      </c>
      <c r="G1461" s="1" t="s">
        <v>1442</v>
      </c>
      <c r="H1461">
        <v>5</v>
      </c>
      <c r="I1461">
        <v>0</v>
      </c>
      <c r="J1461">
        <v>150</v>
      </c>
      <c r="K1461">
        <v>7</v>
      </c>
      <c r="L1461">
        <v>245</v>
      </c>
    </row>
    <row r="1462" spans="1:13" x14ac:dyDescent="0.2">
      <c r="A1462" s="1" t="s">
        <v>46</v>
      </c>
      <c r="B1462">
        <v>6</v>
      </c>
      <c r="C1462" s="1" t="s">
        <v>155</v>
      </c>
      <c r="D1462" s="2">
        <v>45820</v>
      </c>
      <c r="E1462" s="1" t="s">
        <v>1556</v>
      </c>
      <c r="F1462" s="1" t="s">
        <v>49</v>
      </c>
      <c r="G1462" s="1" t="s">
        <v>1557</v>
      </c>
      <c r="H1462">
        <v>5</v>
      </c>
      <c r="I1462">
        <v>0</v>
      </c>
      <c r="J1462">
        <v>625</v>
      </c>
      <c r="K1462">
        <v>1</v>
      </c>
      <c r="L1462">
        <v>25</v>
      </c>
    </row>
    <row r="1463" spans="1:13" x14ac:dyDescent="0.2">
      <c r="A1463" s="1" t="s">
        <v>46</v>
      </c>
      <c r="B1463">
        <v>2</v>
      </c>
      <c r="C1463" s="1" t="s">
        <v>1375</v>
      </c>
      <c r="D1463" s="2">
        <v>45821</v>
      </c>
      <c r="E1463" s="1" t="s">
        <v>641</v>
      </c>
      <c r="F1463" s="1" t="s">
        <v>49</v>
      </c>
      <c r="G1463" s="1" t="s">
        <v>1376</v>
      </c>
      <c r="H1463">
        <v>0</v>
      </c>
      <c r="I1463">
        <v>0</v>
      </c>
      <c r="J1463">
        <v>10000</v>
      </c>
      <c r="K1463">
        <v>5</v>
      </c>
      <c r="L1463">
        <v>175</v>
      </c>
      <c r="M1463">
        <v>10</v>
      </c>
    </row>
    <row r="1464" spans="1:13" x14ac:dyDescent="0.2">
      <c r="A1464" s="1" t="s">
        <v>46</v>
      </c>
      <c r="B1464">
        <v>2</v>
      </c>
      <c r="C1464" s="1" t="s">
        <v>1963</v>
      </c>
      <c r="D1464" s="2">
        <v>45821</v>
      </c>
      <c r="E1464" s="1" t="s">
        <v>1964</v>
      </c>
      <c r="F1464" s="1" t="s">
        <v>49</v>
      </c>
      <c r="G1464" s="1" t="s">
        <v>1923</v>
      </c>
      <c r="H1464">
        <v>5</v>
      </c>
      <c r="I1464">
        <v>0</v>
      </c>
      <c r="J1464">
        <v>50</v>
      </c>
      <c r="K1464">
        <v>2</v>
      </c>
      <c r="L1464">
        <v>50</v>
      </c>
    </row>
    <row r="1465" spans="1:13" x14ac:dyDescent="0.2">
      <c r="A1465" s="1" t="s">
        <v>46</v>
      </c>
      <c r="B1465">
        <v>2</v>
      </c>
      <c r="C1465" s="1" t="s">
        <v>1460</v>
      </c>
      <c r="D1465" s="2">
        <v>45821</v>
      </c>
      <c r="E1465" s="1" t="s">
        <v>576</v>
      </c>
      <c r="F1465" s="1" t="s">
        <v>49</v>
      </c>
      <c r="G1465" s="1" t="s">
        <v>1082</v>
      </c>
      <c r="H1465">
        <v>5</v>
      </c>
      <c r="I1465">
        <v>0</v>
      </c>
      <c r="J1465" t="s">
        <v>51</v>
      </c>
      <c r="K1465">
        <v>3</v>
      </c>
      <c r="L1465">
        <v>75</v>
      </c>
    </row>
    <row r="1466" spans="1:13" x14ac:dyDescent="0.2">
      <c r="A1466" s="1" t="s">
        <v>46</v>
      </c>
      <c r="B1466">
        <v>5</v>
      </c>
      <c r="C1466" s="1" t="s">
        <v>1965</v>
      </c>
      <c r="D1466" s="2">
        <v>45821</v>
      </c>
      <c r="E1466" s="1" t="s">
        <v>582</v>
      </c>
      <c r="F1466" s="1" t="s">
        <v>49</v>
      </c>
      <c r="G1466" s="1" t="s">
        <v>1382</v>
      </c>
      <c r="H1466">
        <v>5</v>
      </c>
      <c r="I1466">
        <v>0</v>
      </c>
      <c r="J1466">
        <v>500</v>
      </c>
      <c r="K1466">
        <v>2</v>
      </c>
      <c r="L1466">
        <v>50</v>
      </c>
    </row>
    <row r="1467" spans="1:13" x14ac:dyDescent="0.2">
      <c r="A1467" s="1" t="s">
        <v>46</v>
      </c>
      <c r="B1467">
        <v>5</v>
      </c>
      <c r="C1467" s="1" t="s">
        <v>1966</v>
      </c>
      <c r="D1467" s="2">
        <v>45821</v>
      </c>
      <c r="E1467" s="1" t="s">
        <v>582</v>
      </c>
      <c r="F1467" s="1" t="s">
        <v>49</v>
      </c>
      <c r="G1467" s="1" t="s">
        <v>1459</v>
      </c>
      <c r="H1467">
        <v>5</v>
      </c>
      <c r="I1467">
        <v>0</v>
      </c>
      <c r="J1467">
        <v>100</v>
      </c>
      <c r="K1467">
        <v>4</v>
      </c>
      <c r="L1467">
        <v>100</v>
      </c>
    </row>
    <row r="1468" spans="1:13" x14ac:dyDescent="0.2">
      <c r="A1468" s="1" t="s">
        <v>46</v>
      </c>
      <c r="B1468">
        <v>5</v>
      </c>
      <c r="C1468" s="1" t="s">
        <v>155</v>
      </c>
      <c r="D1468" s="2">
        <v>45821</v>
      </c>
      <c r="E1468" s="1" t="s">
        <v>1556</v>
      </c>
      <c r="F1468" s="1" t="s">
        <v>49</v>
      </c>
      <c r="G1468" s="1" t="s">
        <v>1557</v>
      </c>
      <c r="H1468">
        <v>5</v>
      </c>
      <c r="I1468">
        <v>0</v>
      </c>
      <c r="J1468">
        <v>625</v>
      </c>
      <c r="K1468">
        <v>2</v>
      </c>
      <c r="L1468">
        <v>50</v>
      </c>
    </row>
    <row r="1469" spans="1:13" x14ac:dyDescent="0.2">
      <c r="A1469" s="1" t="s">
        <v>46</v>
      </c>
      <c r="B1469">
        <v>6</v>
      </c>
      <c r="C1469" s="1" t="s">
        <v>1945</v>
      </c>
      <c r="D1469" s="2">
        <v>45821</v>
      </c>
      <c r="E1469" s="1" t="s">
        <v>582</v>
      </c>
      <c r="F1469" s="1" t="s">
        <v>49</v>
      </c>
      <c r="G1469" s="1" t="s">
        <v>1442</v>
      </c>
      <c r="H1469">
        <v>5</v>
      </c>
      <c r="I1469">
        <v>0</v>
      </c>
      <c r="J1469">
        <v>150</v>
      </c>
      <c r="K1469">
        <v>7</v>
      </c>
      <c r="L1469">
        <v>245</v>
      </c>
    </row>
    <row r="1470" spans="1:13" x14ac:dyDescent="0.2">
      <c r="A1470" s="1" t="s">
        <v>46</v>
      </c>
      <c r="B1470">
        <v>2</v>
      </c>
      <c r="C1470" s="1" t="s">
        <v>1967</v>
      </c>
      <c r="D1470" s="2">
        <v>45822</v>
      </c>
      <c r="E1470" s="1" t="s">
        <v>1964</v>
      </c>
      <c r="F1470" s="1" t="s">
        <v>49</v>
      </c>
      <c r="G1470" s="1" t="s">
        <v>1968</v>
      </c>
      <c r="H1470">
        <v>5</v>
      </c>
      <c r="I1470">
        <v>0</v>
      </c>
      <c r="J1470">
        <v>50</v>
      </c>
      <c r="K1470">
        <v>2</v>
      </c>
      <c r="L1470">
        <v>50</v>
      </c>
      <c r="M1470">
        <v>5</v>
      </c>
    </row>
    <row r="1471" spans="1:13" x14ac:dyDescent="0.2">
      <c r="A1471" s="1" t="s">
        <v>46</v>
      </c>
      <c r="B1471">
        <v>2</v>
      </c>
      <c r="C1471" s="1" t="s">
        <v>1446</v>
      </c>
      <c r="D1471" s="2">
        <v>45822</v>
      </c>
      <c r="E1471" s="1" t="s">
        <v>576</v>
      </c>
      <c r="F1471" s="1" t="s">
        <v>49</v>
      </c>
      <c r="G1471" s="1" t="s">
        <v>942</v>
      </c>
      <c r="H1471">
        <v>5</v>
      </c>
      <c r="I1471">
        <v>0</v>
      </c>
      <c r="J1471" t="s">
        <v>51</v>
      </c>
      <c r="K1471">
        <v>12</v>
      </c>
      <c r="L1471">
        <v>300</v>
      </c>
    </row>
    <row r="1472" spans="1:13" x14ac:dyDescent="0.2">
      <c r="A1472" s="1" t="s">
        <v>46</v>
      </c>
      <c r="B1472">
        <v>5</v>
      </c>
      <c r="C1472" s="1" t="s">
        <v>1965</v>
      </c>
      <c r="D1472" s="2">
        <v>45822</v>
      </c>
      <c r="E1472" s="1" t="s">
        <v>582</v>
      </c>
      <c r="F1472" s="1" t="s">
        <v>49</v>
      </c>
      <c r="G1472" s="1" t="s">
        <v>1382</v>
      </c>
      <c r="H1472">
        <v>5</v>
      </c>
      <c r="I1472">
        <v>0</v>
      </c>
      <c r="J1472">
        <v>500</v>
      </c>
      <c r="K1472">
        <v>9</v>
      </c>
      <c r="L1472">
        <v>225</v>
      </c>
    </row>
    <row r="1473" spans="1:13" x14ac:dyDescent="0.2">
      <c r="A1473" s="1" t="s">
        <v>46</v>
      </c>
      <c r="B1473">
        <v>2</v>
      </c>
      <c r="C1473" s="1" t="s">
        <v>1446</v>
      </c>
      <c r="D1473" s="2">
        <v>45823</v>
      </c>
      <c r="E1473" s="1" t="s">
        <v>576</v>
      </c>
      <c r="F1473" s="1" t="s">
        <v>49</v>
      </c>
      <c r="G1473" s="1" t="s">
        <v>942</v>
      </c>
      <c r="H1473">
        <v>5</v>
      </c>
      <c r="I1473">
        <v>0</v>
      </c>
      <c r="J1473" t="s">
        <v>51</v>
      </c>
      <c r="K1473">
        <v>4</v>
      </c>
      <c r="L1473">
        <v>100</v>
      </c>
      <c r="M1473">
        <v>10</v>
      </c>
    </row>
    <row r="1474" spans="1:13" x14ac:dyDescent="0.2">
      <c r="A1474" s="1" t="s">
        <v>46</v>
      </c>
      <c r="B1474">
        <v>2</v>
      </c>
      <c r="C1474" s="1" t="s">
        <v>556</v>
      </c>
      <c r="D1474" s="2">
        <v>45823</v>
      </c>
      <c r="E1474" s="1" t="s">
        <v>907</v>
      </c>
      <c r="F1474" s="1" t="s">
        <v>49</v>
      </c>
      <c r="G1474" s="1" t="s">
        <v>1494</v>
      </c>
      <c r="H1474" t="s">
        <v>93</v>
      </c>
      <c r="I1474">
        <v>0</v>
      </c>
      <c r="J1474">
        <v>250</v>
      </c>
      <c r="K1474">
        <v>10</v>
      </c>
      <c r="L1474">
        <v>303.10000000000002</v>
      </c>
    </row>
    <row r="1475" spans="1:13" x14ac:dyDescent="0.2">
      <c r="A1475" s="1" t="s">
        <v>46</v>
      </c>
      <c r="B1475">
        <v>2</v>
      </c>
      <c r="C1475" s="1" t="s">
        <v>1969</v>
      </c>
      <c r="D1475" s="2">
        <v>45823</v>
      </c>
      <c r="E1475" s="1" t="s">
        <v>1566</v>
      </c>
      <c r="F1475" s="1" t="s">
        <v>49</v>
      </c>
      <c r="G1475" s="1" t="s">
        <v>1494</v>
      </c>
      <c r="H1475">
        <v>4.5</v>
      </c>
      <c r="I1475">
        <v>0</v>
      </c>
      <c r="J1475">
        <v>300</v>
      </c>
      <c r="K1475">
        <v>4</v>
      </c>
      <c r="L1475">
        <v>100</v>
      </c>
    </row>
    <row r="1476" spans="1:13" x14ac:dyDescent="0.2">
      <c r="A1476" s="1" t="s">
        <v>46</v>
      </c>
      <c r="B1476">
        <v>2</v>
      </c>
      <c r="C1476" s="1" t="s">
        <v>1969</v>
      </c>
      <c r="D1476" s="2">
        <v>45824</v>
      </c>
      <c r="E1476" s="1" t="s">
        <v>1566</v>
      </c>
      <c r="F1476" s="1" t="s">
        <v>49</v>
      </c>
      <c r="G1476" s="1" t="s">
        <v>1494</v>
      </c>
      <c r="H1476">
        <v>4.5</v>
      </c>
      <c r="I1476">
        <v>0</v>
      </c>
      <c r="J1476">
        <v>300</v>
      </c>
      <c r="K1476">
        <v>16</v>
      </c>
      <c r="L1476">
        <v>400</v>
      </c>
      <c r="M1476">
        <v>10</v>
      </c>
    </row>
    <row r="1477" spans="1:13" x14ac:dyDescent="0.2">
      <c r="A1477" s="1" t="s">
        <v>46</v>
      </c>
      <c r="B1477">
        <v>6</v>
      </c>
      <c r="C1477" s="1" t="s">
        <v>1472</v>
      </c>
      <c r="D1477" s="2">
        <v>45824</v>
      </c>
      <c r="E1477" s="1" t="s">
        <v>576</v>
      </c>
      <c r="F1477" s="1" t="s">
        <v>49</v>
      </c>
      <c r="G1477" s="1" t="s">
        <v>1442</v>
      </c>
      <c r="H1477">
        <v>5</v>
      </c>
      <c r="I1477">
        <v>0</v>
      </c>
      <c r="J1477" t="s">
        <v>51</v>
      </c>
      <c r="K1477">
        <v>5</v>
      </c>
      <c r="L1477">
        <v>125</v>
      </c>
    </row>
    <row r="1478" spans="1:13" x14ac:dyDescent="0.2">
      <c r="A1478" s="1" t="s">
        <v>46</v>
      </c>
      <c r="B1478">
        <v>6</v>
      </c>
      <c r="C1478" s="1" t="s">
        <v>1506</v>
      </c>
      <c r="D1478" s="2">
        <v>45824</v>
      </c>
      <c r="E1478" s="1" t="s">
        <v>576</v>
      </c>
      <c r="F1478" s="1" t="s">
        <v>49</v>
      </c>
      <c r="G1478" s="1" t="s">
        <v>932</v>
      </c>
      <c r="H1478">
        <v>5</v>
      </c>
      <c r="I1478">
        <v>0</v>
      </c>
      <c r="J1478" t="s">
        <v>51</v>
      </c>
      <c r="K1478">
        <v>5</v>
      </c>
      <c r="L1478">
        <v>125</v>
      </c>
    </row>
    <row r="1479" spans="1:13" x14ac:dyDescent="0.2">
      <c r="A1479" s="1" t="s">
        <v>46</v>
      </c>
      <c r="B1479">
        <v>6</v>
      </c>
      <c r="C1479" s="1" t="s">
        <v>1380</v>
      </c>
      <c r="D1479" s="2">
        <v>45824</v>
      </c>
      <c r="E1479" s="1" t="s">
        <v>576</v>
      </c>
      <c r="F1479" s="1" t="s">
        <v>49</v>
      </c>
      <c r="G1479" s="1" t="s">
        <v>908</v>
      </c>
      <c r="H1479">
        <v>5</v>
      </c>
      <c r="I1479">
        <v>0</v>
      </c>
      <c r="J1479" t="s">
        <v>51</v>
      </c>
      <c r="K1479">
        <v>1</v>
      </c>
      <c r="L1479">
        <v>25</v>
      </c>
    </row>
    <row r="1480" spans="1:13" x14ac:dyDescent="0.2">
      <c r="A1480" s="1" t="s">
        <v>46</v>
      </c>
      <c r="B1480">
        <v>5</v>
      </c>
      <c r="C1480" s="1" t="s">
        <v>1401</v>
      </c>
      <c r="D1480" s="2">
        <v>45824</v>
      </c>
      <c r="E1480" s="1" t="s">
        <v>576</v>
      </c>
      <c r="F1480" s="1" t="s">
        <v>49</v>
      </c>
      <c r="G1480" s="1" t="s">
        <v>1382</v>
      </c>
      <c r="H1480">
        <v>5</v>
      </c>
      <c r="I1480">
        <v>0</v>
      </c>
      <c r="J1480" t="s">
        <v>51</v>
      </c>
      <c r="K1480">
        <v>11</v>
      </c>
      <c r="L1480">
        <v>275</v>
      </c>
    </row>
    <row r="1481" spans="1:13" x14ac:dyDescent="0.2">
      <c r="A1481" s="1" t="s">
        <v>46</v>
      </c>
      <c r="B1481">
        <v>5</v>
      </c>
      <c r="C1481" s="1" t="s">
        <v>1402</v>
      </c>
      <c r="D1481" s="2">
        <v>45824</v>
      </c>
      <c r="E1481" s="1" t="s">
        <v>576</v>
      </c>
      <c r="F1481" s="1" t="s">
        <v>49</v>
      </c>
      <c r="G1481" s="1" t="s">
        <v>1403</v>
      </c>
      <c r="H1481">
        <v>5</v>
      </c>
      <c r="I1481">
        <v>0</v>
      </c>
      <c r="J1481" t="s">
        <v>51</v>
      </c>
      <c r="K1481">
        <v>2</v>
      </c>
      <c r="L1481">
        <v>50</v>
      </c>
    </row>
    <row r="1482" spans="1:13" x14ac:dyDescent="0.2">
      <c r="A1482" s="1" t="s">
        <v>46</v>
      </c>
      <c r="B1482">
        <v>2</v>
      </c>
      <c r="C1482" s="1" t="s">
        <v>1509</v>
      </c>
      <c r="D1482" s="2">
        <v>45825</v>
      </c>
      <c r="E1482" s="1" t="s">
        <v>576</v>
      </c>
      <c r="F1482" s="1" t="s">
        <v>49</v>
      </c>
      <c r="G1482" s="1" t="s">
        <v>1510</v>
      </c>
      <c r="H1482">
        <v>5</v>
      </c>
      <c r="I1482">
        <v>0</v>
      </c>
      <c r="J1482" t="s">
        <v>51</v>
      </c>
      <c r="K1482">
        <v>4</v>
      </c>
      <c r="L1482">
        <v>100</v>
      </c>
      <c r="M1482">
        <v>12</v>
      </c>
    </row>
    <row r="1483" spans="1:13" x14ac:dyDescent="0.2">
      <c r="A1483" s="1" t="s">
        <v>46</v>
      </c>
      <c r="B1483">
        <v>2</v>
      </c>
      <c r="C1483" s="1" t="s">
        <v>1619</v>
      </c>
      <c r="D1483" s="2">
        <v>45825</v>
      </c>
      <c r="E1483" s="1" t="s">
        <v>576</v>
      </c>
      <c r="F1483" s="1" t="s">
        <v>49</v>
      </c>
      <c r="G1483" s="1" t="s">
        <v>1620</v>
      </c>
      <c r="H1483">
        <v>5</v>
      </c>
      <c r="I1483">
        <v>0</v>
      </c>
      <c r="J1483" t="s">
        <v>51</v>
      </c>
      <c r="K1483">
        <v>4</v>
      </c>
      <c r="L1483">
        <v>100</v>
      </c>
    </row>
    <row r="1484" spans="1:13" x14ac:dyDescent="0.2">
      <c r="A1484" s="1" t="s">
        <v>46</v>
      </c>
      <c r="B1484">
        <v>2</v>
      </c>
      <c r="C1484" s="1" t="s">
        <v>1495</v>
      </c>
      <c r="D1484" s="2">
        <v>45825</v>
      </c>
      <c r="E1484" s="1" t="s">
        <v>576</v>
      </c>
      <c r="F1484" s="1" t="s">
        <v>49</v>
      </c>
      <c r="G1484" s="1" t="s">
        <v>1496</v>
      </c>
      <c r="H1484">
        <v>5</v>
      </c>
      <c r="I1484">
        <v>0</v>
      </c>
      <c r="J1484" t="s">
        <v>51</v>
      </c>
      <c r="K1484">
        <v>4</v>
      </c>
      <c r="L1484">
        <v>100</v>
      </c>
    </row>
    <row r="1485" spans="1:13" x14ac:dyDescent="0.2">
      <c r="A1485" s="1" t="s">
        <v>46</v>
      </c>
      <c r="B1485">
        <v>5</v>
      </c>
      <c r="C1485" s="1" t="s">
        <v>1402</v>
      </c>
      <c r="D1485" s="2">
        <v>45825</v>
      </c>
      <c r="E1485" s="1" t="s">
        <v>576</v>
      </c>
      <c r="F1485" s="1" t="s">
        <v>49</v>
      </c>
      <c r="G1485" s="1" t="s">
        <v>1403</v>
      </c>
      <c r="H1485">
        <v>5</v>
      </c>
      <c r="I1485">
        <v>0</v>
      </c>
      <c r="J1485" t="s">
        <v>51</v>
      </c>
      <c r="K1485">
        <v>15</v>
      </c>
      <c r="L1485">
        <v>375</v>
      </c>
    </row>
    <row r="1486" spans="1:13" x14ac:dyDescent="0.2">
      <c r="A1486" s="1" t="s">
        <v>46</v>
      </c>
      <c r="B1486">
        <v>6</v>
      </c>
      <c r="C1486" s="1" t="s">
        <v>1380</v>
      </c>
      <c r="D1486" s="2">
        <v>45825</v>
      </c>
      <c r="E1486" s="1" t="s">
        <v>576</v>
      </c>
      <c r="F1486" s="1" t="s">
        <v>49</v>
      </c>
      <c r="G1486" s="1" t="s">
        <v>908</v>
      </c>
      <c r="H1486">
        <v>5</v>
      </c>
      <c r="I1486">
        <v>0</v>
      </c>
      <c r="J1486" t="s">
        <v>51</v>
      </c>
      <c r="K1486">
        <v>12</v>
      </c>
      <c r="L1486">
        <v>300</v>
      </c>
    </row>
    <row r="1487" spans="1:13" x14ac:dyDescent="0.2">
      <c r="A1487" s="1" t="s">
        <v>46</v>
      </c>
      <c r="B1487">
        <v>2</v>
      </c>
      <c r="C1487" s="1" t="s">
        <v>1413</v>
      </c>
      <c r="D1487" s="2">
        <v>45826</v>
      </c>
      <c r="E1487" s="1" t="s">
        <v>576</v>
      </c>
      <c r="F1487" s="1" t="s">
        <v>49</v>
      </c>
      <c r="G1487" s="1" t="s">
        <v>996</v>
      </c>
      <c r="H1487">
        <v>5</v>
      </c>
      <c r="I1487">
        <v>0</v>
      </c>
      <c r="J1487" t="s">
        <v>51</v>
      </c>
      <c r="K1487">
        <v>6</v>
      </c>
      <c r="L1487">
        <v>150</v>
      </c>
      <c r="M1487">
        <v>8</v>
      </c>
    </row>
    <row r="1488" spans="1:13" x14ac:dyDescent="0.2">
      <c r="A1488" s="1" t="s">
        <v>46</v>
      </c>
      <c r="B1488">
        <v>2</v>
      </c>
      <c r="C1488" s="1" t="s">
        <v>1377</v>
      </c>
      <c r="D1488" s="2">
        <v>45826</v>
      </c>
      <c r="E1488" s="1" t="s">
        <v>576</v>
      </c>
      <c r="F1488" s="1" t="s">
        <v>49</v>
      </c>
      <c r="G1488" s="1" t="s">
        <v>1323</v>
      </c>
      <c r="H1488">
        <v>5</v>
      </c>
      <c r="I1488">
        <v>0</v>
      </c>
      <c r="J1488" t="s">
        <v>51</v>
      </c>
      <c r="K1488">
        <v>5</v>
      </c>
      <c r="L1488">
        <v>125</v>
      </c>
    </row>
    <row r="1489" spans="1:13" x14ac:dyDescent="0.2">
      <c r="A1489" s="1" t="s">
        <v>46</v>
      </c>
      <c r="B1489">
        <v>5</v>
      </c>
      <c r="C1489" s="1" t="s">
        <v>1402</v>
      </c>
      <c r="D1489" s="2">
        <v>45826</v>
      </c>
      <c r="E1489" s="1" t="s">
        <v>576</v>
      </c>
      <c r="F1489" s="1" t="s">
        <v>49</v>
      </c>
      <c r="G1489" s="1" t="s">
        <v>1403</v>
      </c>
      <c r="H1489">
        <v>5</v>
      </c>
      <c r="I1489">
        <v>0</v>
      </c>
      <c r="J1489" t="s">
        <v>51</v>
      </c>
      <c r="K1489">
        <v>8</v>
      </c>
      <c r="L1489">
        <v>200</v>
      </c>
    </row>
    <row r="1490" spans="1:13" x14ac:dyDescent="0.2">
      <c r="A1490" s="1" t="s">
        <v>46</v>
      </c>
      <c r="B1490">
        <v>5</v>
      </c>
      <c r="C1490" s="1" t="s">
        <v>1380</v>
      </c>
      <c r="D1490" s="2">
        <v>45826</v>
      </c>
      <c r="E1490" s="1" t="s">
        <v>576</v>
      </c>
      <c r="F1490" s="1" t="s">
        <v>49</v>
      </c>
      <c r="G1490" s="1" t="s">
        <v>908</v>
      </c>
      <c r="H1490">
        <v>5</v>
      </c>
      <c r="I1490">
        <v>0</v>
      </c>
      <c r="J1490" t="s">
        <v>51</v>
      </c>
      <c r="K1490">
        <v>4</v>
      </c>
      <c r="L1490">
        <v>100</v>
      </c>
    </row>
    <row r="1491" spans="1:13" x14ac:dyDescent="0.2">
      <c r="A1491" s="1" t="s">
        <v>46</v>
      </c>
      <c r="B1491">
        <v>5</v>
      </c>
      <c r="C1491" s="1" t="s">
        <v>1489</v>
      </c>
      <c r="D1491" s="2">
        <v>45826</v>
      </c>
      <c r="E1491" s="1" t="s">
        <v>576</v>
      </c>
      <c r="F1491" s="1" t="s">
        <v>49</v>
      </c>
      <c r="G1491" s="1" t="s">
        <v>1490</v>
      </c>
      <c r="H1491">
        <v>5</v>
      </c>
      <c r="I1491">
        <v>0</v>
      </c>
      <c r="J1491" t="s">
        <v>51</v>
      </c>
      <c r="K1491">
        <v>5</v>
      </c>
      <c r="L1491">
        <v>125</v>
      </c>
    </row>
    <row r="1492" spans="1:13" x14ac:dyDescent="0.2">
      <c r="A1492" s="1" t="s">
        <v>46</v>
      </c>
      <c r="B1492">
        <v>2</v>
      </c>
      <c r="C1492" s="1" t="s">
        <v>1388</v>
      </c>
      <c r="D1492" s="2">
        <v>45827</v>
      </c>
      <c r="E1492" s="1" t="s">
        <v>576</v>
      </c>
      <c r="F1492" s="1" t="s">
        <v>49</v>
      </c>
      <c r="G1492" s="1" t="s">
        <v>936</v>
      </c>
      <c r="H1492">
        <v>5</v>
      </c>
      <c r="I1492">
        <v>0</v>
      </c>
      <c r="J1492" t="s">
        <v>51</v>
      </c>
      <c r="K1492">
        <v>4</v>
      </c>
      <c r="L1492">
        <v>100</v>
      </c>
      <c r="M1492">
        <v>8</v>
      </c>
    </row>
    <row r="1493" spans="1:13" x14ac:dyDescent="0.2">
      <c r="A1493" s="1" t="s">
        <v>46</v>
      </c>
      <c r="B1493">
        <v>2</v>
      </c>
      <c r="C1493" s="1" t="s">
        <v>1377</v>
      </c>
      <c r="D1493" s="2">
        <v>45827</v>
      </c>
      <c r="E1493" s="1" t="s">
        <v>576</v>
      </c>
      <c r="F1493" s="1" t="s">
        <v>49</v>
      </c>
      <c r="G1493" s="1" t="s">
        <v>1323</v>
      </c>
      <c r="H1493">
        <v>5</v>
      </c>
      <c r="I1493">
        <v>0</v>
      </c>
      <c r="J1493" t="s">
        <v>51</v>
      </c>
      <c r="K1493">
        <v>5</v>
      </c>
      <c r="L1493">
        <v>125</v>
      </c>
    </row>
    <row r="1494" spans="1:13" x14ac:dyDescent="0.2">
      <c r="A1494" s="1" t="s">
        <v>46</v>
      </c>
      <c r="B1494">
        <v>2</v>
      </c>
      <c r="C1494" s="1" t="s">
        <v>1446</v>
      </c>
      <c r="D1494" s="2">
        <v>45827</v>
      </c>
      <c r="E1494" s="1" t="s">
        <v>576</v>
      </c>
      <c r="F1494" s="1" t="s">
        <v>49</v>
      </c>
      <c r="G1494" s="1" t="s">
        <v>942</v>
      </c>
      <c r="H1494">
        <v>5</v>
      </c>
      <c r="I1494">
        <v>0</v>
      </c>
      <c r="J1494" t="s">
        <v>51</v>
      </c>
      <c r="K1494">
        <v>4</v>
      </c>
      <c r="L1494">
        <v>100</v>
      </c>
    </row>
    <row r="1495" spans="1:13" x14ac:dyDescent="0.2">
      <c r="A1495" s="1" t="s">
        <v>46</v>
      </c>
      <c r="B1495">
        <v>2</v>
      </c>
      <c r="C1495" s="1" t="s">
        <v>1416</v>
      </c>
      <c r="D1495" s="2">
        <v>45827</v>
      </c>
      <c r="E1495" s="1" t="s">
        <v>576</v>
      </c>
      <c r="F1495" s="1" t="s">
        <v>49</v>
      </c>
      <c r="G1495" s="1" t="s">
        <v>1075</v>
      </c>
      <c r="H1495">
        <v>5</v>
      </c>
      <c r="I1495">
        <v>0</v>
      </c>
      <c r="J1495" t="s">
        <v>51</v>
      </c>
      <c r="K1495">
        <v>2</v>
      </c>
      <c r="L1495">
        <v>50</v>
      </c>
    </row>
    <row r="1496" spans="1:13" x14ac:dyDescent="0.2">
      <c r="A1496" s="1" t="s">
        <v>46</v>
      </c>
      <c r="B1496">
        <v>3</v>
      </c>
      <c r="C1496" s="1" t="s">
        <v>1623</v>
      </c>
      <c r="D1496" s="2">
        <v>45827</v>
      </c>
      <c r="E1496" s="1" t="s">
        <v>620</v>
      </c>
      <c r="F1496" s="1" t="s">
        <v>49</v>
      </c>
      <c r="G1496" s="1" t="s">
        <v>1591</v>
      </c>
      <c r="H1496">
        <v>5</v>
      </c>
      <c r="I1496">
        <v>0</v>
      </c>
      <c r="J1496">
        <v>300</v>
      </c>
      <c r="K1496">
        <v>5</v>
      </c>
      <c r="L1496">
        <v>125</v>
      </c>
    </row>
    <row r="1497" spans="1:13" x14ac:dyDescent="0.2">
      <c r="A1497" s="1" t="s">
        <v>46</v>
      </c>
      <c r="B1497">
        <v>3</v>
      </c>
      <c r="C1497" s="1" t="s">
        <v>1443</v>
      </c>
      <c r="D1497" s="2">
        <v>45827</v>
      </c>
      <c r="E1497" s="1" t="s">
        <v>641</v>
      </c>
      <c r="F1497" s="1" t="s">
        <v>49</v>
      </c>
      <c r="G1497" s="1" t="s">
        <v>1444</v>
      </c>
      <c r="H1497">
        <v>5</v>
      </c>
      <c r="I1497">
        <v>0</v>
      </c>
      <c r="J1497">
        <v>4000</v>
      </c>
      <c r="K1497">
        <v>4</v>
      </c>
      <c r="L1497">
        <v>140</v>
      </c>
    </row>
    <row r="1498" spans="1:13" x14ac:dyDescent="0.2">
      <c r="A1498" s="1" t="s">
        <v>46</v>
      </c>
      <c r="B1498">
        <v>6</v>
      </c>
      <c r="C1498" s="1" t="s">
        <v>1380</v>
      </c>
      <c r="D1498" s="2">
        <v>45827</v>
      </c>
      <c r="E1498" s="1" t="s">
        <v>576</v>
      </c>
      <c r="F1498" s="1" t="s">
        <v>49</v>
      </c>
      <c r="G1498" s="1" t="s">
        <v>908</v>
      </c>
      <c r="H1498">
        <v>5</v>
      </c>
      <c r="I1498">
        <v>0</v>
      </c>
      <c r="J1498" t="s">
        <v>51</v>
      </c>
      <c r="K1498">
        <v>14</v>
      </c>
      <c r="L1498">
        <v>350</v>
      </c>
    </row>
    <row r="1499" spans="1:13" x14ac:dyDescent="0.2">
      <c r="A1499" s="1" t="s">
        <v>46</v>
      </c>
      <c r="B1499">
        <v>5</v>
      </c>
      <c r="C1499" s="1" t="s">
        <v>1402</v>
      </c>
      <c r="D1499" s="2">
        <v>45827</v>
      </c>
      <c r="E1499" s="1" t="s">
        <v>576</v>
      </c>
      <c r="F1499" s="1" t="s">
        <v>49</v>
      </c>
      <c r="G1499" s="1" t="s">
        <v>1403</v>
      </c>
      <c r="H1499">
        <v>5</v>
      </c>
      <c r="I1499">
        <v>0</v>
      </c>
      <c r="J1499" t="s">
        <v>51</v>
      </c>
      <c r="K1499">
        <v>13</v>
      </c>
      <c r="L1499">
        <v>325</v>
      </c>
    </row>
    <row r="1500" spans="1:13" x14ac:dyDescent="0.2">
      <c r="A1500" s="1" t="s">
        <v>46</v>
      </c>
      <c r="B1500">
        <v>1</v>
      </c>
      <c r="C1500" s="1" t="s">
        <v>1436</v>
      </c>
      <c r="D1500" s="2">
        <v>45827</v>
      </c>
      <c r="E1500" s="1" t="s">
        <v>684</v>
      </c>
      <c r="F1500" s="1" t="s">
        <v>49</v>
      </c>
      <c r="G1500" s="1" t="s">
        <v>1437</v>
      </c>
      <c r="H1500">
        <v>5</v>
      </c>
      <c r="I1500">
        <v>0</v>
      </c>
      <c r="J1500">
        <v>200</v>
      </c>
      <c r="K1500">
        <v>8</v>
      </c>
      <c r="L1500">
        <v>200</v>
      </c>
    </row>
    <row r="1501" spans="1:13" x14ac:dyDescent="0.2">
      <c r="A1501" s="1" t="s">
        <v>46</v>
      </c>
      <c r="B1501">
        <v>2</v>
      </c>
      <c r="C1501" s="1" t="s">
        <v>1388</v>
      </c>
      <c r="D1501" s="2">
        <v>45828</v>
      </c>
      <c r="E1501" s="1" t="s">
        <v>576</v>
      </c>
      <c r="F1501" s="1" t="s">
        <v>49</v>
      </c>
      <c r="G1501" s="1" t="s">
        <v>936</v>
      </c>
      <c r="H1501">
        <v>5</v>
      </c>
      <c r="I1501">
        <v>0</v>
      </c>
      <c r="J1501" t="s">
        <v>51</v>
      </c>
      <c r="K1501">
        <v>4</v>
      </c>
      <c r="L1501">
        <v>100</v>
      </c>
      <c r="M1501">
        <v>12</v>
      </c>
    </row>
    <row r="1502" spans="1:13" x14ac:dyDescent="0.2">
      <c r="A1502" s="1" t="s">
        <v>46</v>
      </c>
      <c r="B1502">
        <v>2</v>
      </c>
      <c r="C1502" s="1" t="s">
        <v>1407</v>
      </c>
      <c r="D1502" s="2">
        <v>45828</v>
      </c>
      <c r="E1502" s="1" t="s">
        <v>576</v>
      </c>
      <c r="F1502" s="1" t="s">
        <v>49</v>
      </c>
      <c r="G1502" s="1" t="s">
        <v>883</v>
      </c>
      <c r="H1502">
        <v>5</v>
      </c>
      <c r="I1502">
        <v>0</v>
      </c>
      <c r="J1502" t="s">
        <v>51</v>
      </c>
      <c r="K1502">
        <v>4</v>
      </c>
      <c r="L1502">
        <v>100</v>
      </c>
    </row>
    <row r="1503" spans="1:13" x14ac:dyDescent="0.2">
      <c r="A1503" s="1" t="s">
        <v>46</v>
      </c>
      <c r="B1503">
        <v>2</v>
      </c>
      <c r="C1503" s="1" t="s">
        <v>236</v>
      </c>
      <c r="D1503" s="2">
        <v>45828</v>
      </c>
      <c r="E1503" s="1" t="s">
        <v>907</v>
      </c>
      <c r="F1503" s="1" t="s">
        <v>49</v>
      </c>
      <c r="G1503" s="1" t="s">
        <v>1651</v>
      </c>
      <c r="H1503">
        <v>15</v>
      </c>
      <c r="I1503">
        <v>0</v>
      </c>
      <c r="J1503">
        <v>375</v>
      </c>
      <c r="K1503">
        <v>10</v>
      </c>
      <c r="L1503">
        <v>280.2</v>
      </c>
    </row>
    <row r="1504" spans="1:13" x14ac:dyDescent="0.2">
      <c r="A1504" s="1" t="s">
        <v>46</v>
      </c>
      <c r="B1504">
        <v>3</v>
      </c>
      <c r="C1504" s="1" t="s">
        <v>1498</v>
      </c>
      <c r="D1504" s="2">
        <v>45828</v>
      </c>
      <c r="E1504" s="1" t="s">
        <v>576</v>
      </c>
      <c r="F1504" s="1" t="s">
        <v>49</v>
      </c>
      <c r="G1504" s="1" t="s">
        <v>901</v>
      </c>
      <c r="H1504">
        <v>5</v>
      </c>
      <c r="I1504">
        <v>0</v>
      </c>
      <c r="J1504" t="s">
        <v>51</v>
      </c>
      <c r="K1504">
        <v>2</v>
      </c>
      <c r="L1504">
        <v>52.7</v>
      </c>
    </row>
    <row r="1505" spans="1:13" x14ac:dyDescent="0.2">
      <c r="A1505" s="1" t="s">
        <v>46</v>
      </c>
      <c r="B1505">
        <v>3</v>
      </c>
      <c r="C1505" s="1" t="s">
        <v>1499</v>
      </c>
      <c r="D1505" s="2">
        <v>45828</v>
      </c>
      <c r="E1505" s="1" t="s">
        <v>576</v>
      </c>
      <c r="F1505" s="1" t="s">
        <v>49</v>
      </c>
      <c r="G1505" s="1" t="s">
        <v>902</v>
      </c>
      <c r="H1505">
        <v>5</v>
      </c>
      <c r="I1505">
        <v>0</v>
      </c>
      <c r="J1505" t="s">
        <v>51</v>
      </c>
      <c r="K1505">
        <v>2</v>
      </c>
      <c r="L1505">
        <v>54.6</v>
      </c>
    </row>
    <row r="1506" spans="1:13" x14ac:dyDescent="0.2">
      <c r="A1506" s="1" t="s">
        <v>46</v>
      </c>
      <c r="B1506">
        <v>3</v>
      </c>
      <c r="C1506" s="1" t="s">
        <v>1443</v>
      </c>
      <c r="D1506" s="2">
        <v>45828</v>
      </c>
      <c r="E1506" s="1" t="s">
        <v>641</v>
      </c>
      <c r="F1506" s="1" t="s">
        <v>49</v>
      </c>
      <c r="G1506" s="1" t="s">
        <v>1444</v>
      </c>
      <c r="H1506">
        <v>5</v>
      </c>
      <c r="I1506">
        <v>0</v>
      </c>
      <c r="J1506">
        <v>4000</v>
      </c>
      <c r="K1506">
        <v>3</v>
      </c>
      <c r="L1506">
        <v>105</v>
      </c>
    </row>
    <row r="1507" spans="1:13" x14ac:dyDescent="0.2">
      <c r="A1507" s="1" t="s">
        <v>46</v>
      </c>
      <c r="B1507">
        <v>5</v>
      </c>
      <c r="C1507" s="1" t="s">
        <v>255</v>
      </c>
      <c r="D1507" s="2">
        <v>45828</v>
      </c>
      <c r="E1507" s="1" t="s">
        <v>784</v>
      </c>
      <c r="F1507" s="1" t="s">
        <v>49</v>
      </c>
      <c r="G1507" s="1" t="s">
        <v>1043</v>
      </c>
      <c r="H1507">
        <v>4.5</v>
      </c>
      <c r="I1507">
        <v>0</v>
      </c>
      <c r="J1507">
        <v>250</v>
      </c>
      <c r="K1507">
        <v>4</v>
      </c>
      <c r="L1507">
        <v>100</v>
      </c>
    </row>
    <row r="1508" spans="1:13" x14ac:dyDescent="0.2">
      <c r="A1508" s="1" t="s">
        <v>46</v>
      </c>
      <c r="B1508">
        <v>5</v>
      </c>
      <c r="C1508" s="1" t="s">
        <v>125</v>
      </c>
      <c r="D1508" s="2">
        <v>45828</v>
      </c>
      <c r="E1508" s="1" t="s">
        <v>585</v>
      </c>
      <c r="F1508" s="1" t="s">
        <v>49</v>
      </c>
      <c r="G1508" s="1" t="s">
        <v>1491</v>
      </c>
      <c r="H1508">
        <v>4.5</v>
      </c>
      <c r="I1508">
        <v>0</v>
      </c>
      <c r="J1508">
        <v>150</v>
      </c>
      <c r="K1508">
        <v>7</v>
      </c>
      <c r="L1508">
        <v>175</v>
      </c>
    </row>
    <row r="1509" spans="1:13" x14ac:dyDescent="0.2">
      <c r="A1509" s="1" t="s">
        <v>46</v>
      </c>
      <c r="B1509">
        <v>5</v>
      </c>
      <c r="C1509" s="1" t="s">
        <v>1402</v>
      </c>
      <c r="D1509" s="2">
        <v>45828</v>
      </c>
      <c r="E1509" s="1" t="s">
        <v>576</v>
      </c>
      <c r="F1509" s="1" t="s">
        <v>49</v>
      </c>
      <c r="G1509" s="1" t="s">
        <v>1403</v>
      </c>
      <c r="H1509">
        <v>5</v>
      </c>
      <c r="I1509">
        <v>0</v>
      </c>
      <c r="J1509" t="s">
        <v>51</v>
      </c>
      <c r="K1509">
        <v>2</v>
      </c>
      <c r="L1509">
        <v>50</v>
      </c>
    </row>
    <row r="1510" spans="1:13" x14ac:dyDescent="0.2">
      <c r="A1510" s="1" t="s">
        <v>46</v>
      </c>
      <c r="B1510">
        <v>6</v>
      </c>
      <c r="C1510" s="1" t="s">
        <v>1380</v>
      </c>
      <c r="D1510" s="2">
        <v>45828</v>
      </c>
      <c r="E1510" s="1" t="s">
        <v>576</v>
      </c>
      <c r="F1510" s="1" t="s">
        <v>49</v>
      </c>
      <c r="G1510" s="1" t="s">
        <v>908</v>
      </c>
      <c r="H1510">
        <v>5</v>
      </c>
      <c r="I1510">
        <v>0</v>
      </c>
      <c r="J1510" t="s">
        <v>51</v>
      </c>
      <c r="K1510">
        <v>16</v>
      </c>
      <c r="L1510">
        <v>400</v>
      </c>
    </row>
    <row r="1511" spans="1:13" x14ac:dyDescent="0.2">
      <c r="A1511" s="1" t="s">
        <v>46</v>
      </c>
      <c r="B1511">
        <v>2</v>
      </c>
      <c r="C1511" s="1" t="s">
        <v>1388</v>
      </c>
      <c r="D1511" s="2">
        <v>45829</v>
      </c>
      <c r="E1511" s="1" t="s">
        <v>576</v>
      </c>
      <c r="F1511" s="1" t="s">
        <v>49</v>
      </c>
      <c r="G1511" s="1" t="s">
        <v>936</v>
      </c>
      <c r="H1511">
        <v>5</v>
      </c>
      <c r="I1511">
        <v>0</v>
      </c>
      <c r="J1511" t="s">
        <v>51</v>
      </c>
      <c r="K1511">
        <v>19</v>
      </c>
      <c r="L1511">
        <v>475</v>
      </c>
      <c r="M1511">
        <v>7</v>
      </c>
    </row>
    <row r="1512" spans="1:13" x14ac:dyDescent="0.2">
      <c r="A1512" s="1" t="s">
        <v>46</v>
      </c>
      <c r="B1512">
        <v>3</v>
      </c>
      <c r="C1512" s="1" t="s">
        <v>1443</v>
      </c>
      <c r="D1512" s="2">
        <v>45829</v>
      </c>
      <c r="E1512" s="1" t="s">
        <v>641</v>
      </c>
      <c r="F1512" s="1" t="s">
        <v>49</v>
      </c>
      <c r="G1512" s="1" t="s">
        <v>1444</v>
      </c>
      <c r="H1512">
        <v>5</v>
      </c>
      <c r="I1512">
        <v>0</v>
      </c>
      <c r="J1512">
        <v>4000</v>
      </c>
      <c r="K1512">
        <v>4</v>
      </c>
      <c r="L1512">
        <v>140</v>
      </c>
    </row>
    <row r="1513" spans="1:13" x14ac:dyDescent="0.2">
      <c r="A1513" s="1" t="s">
        <v>46</v>
      </c>
      <c r="B1513">
        <v>3</v>
      </c>
      <c r="C1513" s="1" t="s">
        <v>1590</v>
      </c>
      <c r="D1513" s="2">
        <v>45829</v>
      </c>
      <c r="E1513" s="1" t="s">
        <v>620</v>
      </c>
      <c r="F1513" s="1" t="s">
        <v>49</v>
      </c>
      <c r="G1513" s="1" t="s">
        <v>1591</v>
      </c>
      <c r="H1513">
        <v>5</v>
      </c>
      <c r="I1513">
        <v>0</v>
      </c>
      <c r="J1513">
        <v>100</v>
      </c>
      <c r="K1513">
        <v>5</v>
      </c>
      <c r="L1513">
        <v>125</v>
      </c>
    </row>
    <row r="1514" spans="1:13" x14ac:dyDescent="0.2">
      <c r="A1514" s="1" t="s">
        <v>46</v>
      </c>
      <c r="B1514">
        <v>3</v>
      </c>
      <c r="C1514" s="1" t="s">
        <v>1970</v>
      </c>
      <c r="D1514" s="2">
        <v>45829</v>
      </c>
      <c r="E1514" s="1" t="s">
        <v>594</v>
      </c>
      <c r="F1514" s="1" t="s">
        <v>49</v>
      </c>
      <c r="G1514" s="1" t="s">
        <v>878</v>
      </c>
      <c r="H1514">
        <v>6</v>
      </c>
      <c r="I1514">
        <v>0</v>
      </c>
      <c r="J1514">
        <v>100</v>
      </c>
      <c r="K1514">
        <v>4</v>
      </c>
      <c r="L1514">
        <v>112.5</v>
      </c>
    </row>
    <row r="1515" spans="1:13" x14ac:dyDescent="0.2">
      <c r="A1515" s="1" t="s">
        <v>46</v>
      </c>
      <c r="B1515">
        <v>5</v>
      </c>
      <c r="C1515" s="1" t="s">
        <v>1696</v>
      </c>
      <c r="D1515" s="2">
        <v>45829</v>
      </c>
      <c r="E1515" s="1" t="s">
        <v>620</v>
      </c>
      <c r="F1515" s="1" t="s">
        <v>49</v>
      </c>
      <c r="G1515" s="1" t="s">
        <v>1697</v>
      </c>
      <c r="H1515">
        <v>0</v>
      </c>
      <c r="I1515">
        <v>0</v>
      </c>
      <c r="J1515">
        <v>100</v>
      </c>
      <c r="K1515">
        <v>11</v>
      </c>
      <c r="L1515">
        <v>220</v>
      </c>
    </row>
    <row r="1516" spans="1:13" x14ac:dyDescent="0.2">
      <c r="A1516" s="1" t="s">
        <v>46</v>
      </c>
      <c r="B1516">
        <v>5</v>
      </c>
      <c r="C1516" s="1" t="s">
        <v>1402</v>
      </c>
      <c r="D1516" s="2">
        <v>45829</v>
      </c>
      <c r="E1516" s="1" t="s">
        <v>576</v>
      </c>
      <c r="F1516" s="1" t="s">
        <v>49</v>
      </c>
      <c r="G1516" s="1" t="s">
        <v>1403</v>
      </c>
      <c r="H1516">
        <v>5</v>
      </c>
      <c r="I1516">
        <v>0</v>
      </c>
      <c r="J1516" t="s">
        <v>51</v>
      </c>
      <c r="K1516">
        <v>7</v>
      </c>
      <c r="L1516">
        <v>140</v>
      </c>
    </row>
    <row r="1517" spans="1:13" x14ac:dyDescent="0.2">
      <c r="A1517" s="1" t="s">
        <v>46</v>
      </c>
      <c r="B1517">
        <v>6</v>
      </c>
      <c r="C1517" s="1" t="s">
        <v>1441</v>
      </c>
      <c r="D1517" s="2">
        <v>45829</v>
      </c>
      <c r="E1517" s="1" t="s">
        <v>641</v>
      </c>
      <c r="F1517" s="1" t="s">
        <v>49</v>
      </c>
      <c r="G1517" s="1" t="s">
        <v>1442</v>
      </c>
      <c r="H1517">
        <v>5</v>
      </c>
      <c r="I1517">
        <v>0</v>
      </c>
      <c r="J1517">
        <v>1000</v>
      </c>
      <c r="K1517">
        <v>15</v>
      </c>
      <c r="L1517">
        <v>300</v>
      </c>
    </row>
    <row r="1518" spans="1:13" x14ac:dyDescent="0.2">
      <c r="A1518" s="1" t="s">
        <v>46</v>
      </c>
      <c r="B1518">
        <v>6</v>
      </c>
      <c r="C1518" s="1" t="s">
        <v>1380</v>
      </c>
      <c r="D1518" s="2">
        <v>45829</v>
      </c>
      <c r="E1518" s="1" t="s">
        <v>576</v>
      </c>
      <c r="F1518" s="1" t="s">
        <v>49</v>
      </c>
      <c r="G1518" s="1" t="s">
        <v>908</v>
      </c>
      <c r="H1518">
        <v>5</v>
      </c>
      <c r="I1518">
        <v>0</v>
      </c>
      <c r="J1518" t="s">
        <v>51</v>
      </c>
      <c r="K1518">
        <v>5</v>
      </c>
      <c r="L1518">
        <v>100</v>
      </c>
    </row>
    <row r="1519" spans="1:13" x14ac:dyDescent="0.2">
      <c r="A1519" s="1" t="s">
        <v>46</v>
      </c>
      <c r="B1519">
        <v>2</v>
      </c>
      <c r="C1519" s="1" t="s">
        <v>1430</v>
      </c>
      <c r="D1519" s="2">
        <v>45830</v>
      </c>
      <c r="E1519" s="1" t="s">
        <v>576</v>
      </c>
      <c r="F1519" s="1" t="s">
        <v>49</v>
      </c>
      <c r="G1519" s="1" t="s">
        <v>1251</v>
      </c>
      <c r="H1519">
        <v>5</v>
      </c>
      <c r="I1519">
        <v>0</v>
      </c>
      <c r="J1519" t="s">
        <v>51</v>
      </c>
      <c r="K1519">
        <v>6</v>
      </c>
      <c r="L1519">
        <v>150</v>
      </c>
      <c r="M1519">
        <v>7</v>
      </c>
    </row>
    <row r="1520" spans="1:13" x14ac:dyDescent="0.2">
      <c r="A1520" s="1" t="s">
        <v>46</v>
      </c>
      <c r="B1520">
        <v>2</v>
      </c>
      <c r="C1520" s="1" t="s">
        <v>1971</v>
      </c>
      <c r="D1520" s="2">
        <v>45830</v>
      </c>
      <c r="E1520" s="1" t="s">
        <v>1149</v>
      </c>
      <c r="F1520" s="1" t="s">
        <v>49</v>
      </c>
      <c r="G1520" s="1" t="s">
        <v>1736</v>
      </c>
      <c r="H1520">
        <v>8</v>
      </c>
      <c r="I1520">
        <v>0</v>
      </c>
      <c r="J1520">
        <v>250</v>
      </c>
      <c r="K1520">
        <v>10</v>
      </c>
      <c r="L1520">
        <v>242.7</v>
      </c>
    </row>
    <row r="1521" spans="1:13" x14ac:dyDescent="0.2">
      <c r="A1521" s="1" t="s">
        <v>46</v>
      </c>
      <c r="B1521">
        <v>2</v>
      </c>
      <c r="C1521" s="1" t="s">
        <v>1972</v>
      </c>
      <c r="D1521" s="2">
        <v>45830</v>
      </c>
      <c r="E1521" s="1" t="s">
        <v>1973</v>
      </c>
      <c r="F1521" s="1" t="s">
        <v>49</v>
      </c>
      <c r="G1521" s="1" t="s">
        <v>924</v>
      </c>
      <c r="H1521">
        <v>4</v>
      </c>
      <c r="I1521">
        <v>0</v>
      </c>
      <c r="J1521">
        <v>150</v>
      </c>
      <c r="K1521">
        <v>2</v>
      </c>
      <c r="L1521">
        <v>50</v>
      </c>
    </row>
    <row r="1522" spans="1:13" x14ac:dyDescent="0.2">
      <c r="A1522" s="1" t="s">
        <v>46</v>
      </c>
      <c r="B1522">
        <v>3</v>
      </c>
      <c r="C1522" s="1" t="s">
        <v>1974</v>
      </c>
      <c r="D1522" s="2">
        <v>45830</v>
      </c>
      <c r="E1522" s="1" t="s">
        <v>585</v>
      </c>
      <c r="F1522" s="1" t="s">
        <v>49</v>
      </c>
      <c r="G1522" s="1" t="s">
        <v>1791</v>
      </c>
      <c r="H1522">
        <v>4</v>
      </c>
      <c r="I1522">
        <v>0</v>
      </c>
      <c r="J1522">
        <v>100</v>
      </c>
      <c r="K1522">
        <v>4</v>
      </c>
      <c r="L1522">
        <v>100</v>
      </c>
    </row>
    <row r="1523" spans="1:13" x14ac:dyDescent="0.2">
      <c r="A1523" s="1" t="s">
        <v>46</v>
      </c>
      <c r="B1523">
        <v>3</v>
      </c>
      <c r="C1523" s="1" t="s">
        <v>1375</v>
      </c>
      <c r="D1523" s="2">
        <v>45830</v>
      </c>
      <c r="E1523" s="1" t="s">
        <v>641</v>
      </c>
      <c r="F1523" s="1" t="s">
        <v>49</v>
      </c>
      <c r="G1523" s="1" t="s">
        <v>1376</v>
      </c>
      <c r="H1523">
        <v>0</v>
      </c>
      <c r="I1523">
        <v>0</v>
      </c>
      <c r="J1523">
        <v>10000</v>
      </c>
      <c r="K1523">
        <v>7</v>
      </c>
      <c r="L1523">
        <v>245</v>
      </c>
    </row>
    <row r="1524" spans="1:13" x14ac:dyDescent="0.2">
      <c r="A1524" s="1" t="s">
        <v>46</v>
      </c>
      <c r="B1524">
        <v>6</v>
      </c>
      <c r="C1524" s="1" t="s">
        <v>1975</v>
      </c>
      <c r="D1524" s="2">
        <v>45830</v>
      </c>
      <c r="E1524" s="1" t="s">
        <v>1976</v>
      </c>
      <c r="F1524" s="1" t="s">
        <v>49</v>
      </c>
      <c r="G1524" s="1" t="s">
        <v>1544</v>
      </c>
      <c r="H1524">
        <v>5</v>
      </c>
      <c r="I1524">
        <v>0</v>
      </c>
      <c r="J1524">
        <v>100</v>
      </c>
      <c r="K1524">
        <v>4</v>
      </c>
      <c r="L1524">
        <v>100</v>
      </c>
    </row>
    <row r="1525" spans="1:13" x14ac:dyDescent="0.2">
      <c r="A1525" s="1" t="s">
        <v>46</v>
      </c>
      <c r="B1525">
        <v>6</v>
      </c>
      <c r="C1525" s="1" t="s">
        <v>1470</v>
      </c>
      <c r="D1525" s="2">
        <v>45830</v>
      </c>
      <c r="E1525" s="1" t="s">
        <v>576</v>
      </c>
      <c r="F1525" s="1" t="s">
        <v>49</v>
      </c>
      <c r="G1525" s="1" t="s">
        <v>998</v>
      </c>
      <c r="H1525">
        <v>5</v>
      </c>
      <c r="I1525">
        <v>0</v>
      </c>
      <c r="J1525" t="s">
        <v>51</v>
      </c>
      <c r="K1525">
        <v>2</v>
      </c>
      <c r="L1525">
        <v>50</v>
      </c>
    </row>
    <row r="1526" spans="1:13" x14ac:dyDescent="0.2">
      <c r="A1526" s="1" t="s">
        <v>46</v>
      </c>
      <c r="B1526">
        <v>6</v>
      </c>
      <c r="C1526" s="1" t="s">
        <v>1441</v>
      </c>
      <c r="D1526" s="2">
        <v>45830</v>
      </c>
      <c r="E1526" s="1" t="s">
        <v>641</v>
      </c>
      <c r="F1526" s="1" t="s">
        <v>49</v>
      </c>
      <c r="G1526" s="1" t="s">
        <v>1442</v>
      </c>
      <c r="H1526">
        <v>5</v>
      </c>
      <c r="I1526">
        <v>0</v>
      </c>
      <c r="J1526">
        <v>1000</v>
      </c>
      <c r="K1526">
        <v>3</v>
      </c>
      <c r="L1526">
        <v>105</v>
      </c>
    </row>
    <row r="1527" spans="1:13" x14ac:dyDescent="0.2">
      <c r="A1527" s="1" t="s">
        <v>46</v>
      </c>
      <c r="B1527">
        <v>6</v>
      </c>
      <c r="C1527" s="1" t="s">
        <v>1402</v>
      </c>
      <c r="D1527" s="2">
        <v>45830</v>
      </c>
      <c r="E1527" s="1" t="s">
        <v>576</v>
      </c>
      <c r="F1527" s="1" t="s">
        <v>49</v>
      </c>
      <c r="G1527" s="1" t="s">
        <v>1403</v>
      </c>
      <c r="H1527">
        <v>5</v>
      </c>
      <c r="I1527">
        <v>0</v>
      </c>
      <c r="J1527" t="s">
        <v>51</v>
      </c>
      <c r="K1527">
        <v>9</v>
      </c>
      <c r="L1527">
        <v>315</v>
      </c>
    </row>
    <row r="1528" spans="1:13" x14ac:dyDescent="0.2">
      <c r="A1528" s="1" t="s">
        <v>46</v>
      </c>
      <c r="B1528">
        <v>2</v>
      </c>
      <c r="C1528" s="1" t="s">
        <v>1416</v>
      </c>
      <c r="D1528" s="2">
        <v>45831</v>
      </c>
      <c r="E1528" s="1" t="s">
        <v>576</v>
      </c>
      <c r="F1528" s="1" t="s">
        <v>49</v>
      </c>
      <c r="G1528" s="1" t="s">
        <v>1075</v>
      </c>
      <c r="H1528">
        <v>5</v>
      </c>
      <c r="I1528">
        <v>0</v>
      </c>
      <c r="J1528" t="s">
        <v>51</v>
      </c>
      <c r="K1528">
        <v>4</v>
      </c>
      <c r="L1528">
        <v>100</v>
      </c>
      <c r="M1528">
        <v>13</v>
      </c>
    </row>
    <row r="1529" spans="1:13" x14ac:dyDescent="0.2">
      <c r="A1529" s="1" t="s">
        <v>46</v>
      </c>
      <c r="B1529">
        <v>2</v>
      </c>
      <c r="C1529" s="1" t="s">
        <v>1413</v>
      </c>
      <c r="D1529" s="2">
        <v>45831</v>
      </c>
      <c r="E1529" s="1" t="s">
        <v>576</v>
      </c>
      <c r="F1529" s="1" t="s">
        <v>49</v>
      </c>
      <c r="G1529" s="1" t="s">
        <v>996</v>
      </c>
      <c r="H1529">
        <v>5</v>
      </c>
      <c r="I1529">
        <v>0</v>
      </c>
      <c r="J1529" t="s">
        <v>51</v>
      </c>
      <c r="K1529">
        <v>6</v>
      </c>
      <c r="L1529">
        <v>150</v>
      </c>
    </row>
    <row r="1530" spans="1:13" x14ac:dyDescent="0.2">
      <c r="A1530" s="1" t="s">
        <v>46</v>
      </c>
      <c r="B1530">
        <v>2</v>
      </c>
      <c r="C1530" s="1" t="s">
        <v>1972</v>
      </c>
      <c r="D1530" s="2">
        <v>45831</v>
      </c>
      <c r="E1530" s="1" t="s">
        <v>1973</v>
      </c>
      <c r="F1530" s="1" t="s">
        <v>49</v>
      </c>
      <c r="G1530" s="1" t="s">
        <v>924</v>
      </c>
      <c r="H1530">
        <v>4</v>
      </c>
      <c r="I1530">
        <v>0</v>
      </c>
      <c r="J1530">
        <v>150</v>
      </c>
      <c r="K1530">
        <v>5</v>
      </c>
      <c r="L1530">
        <v>125</v>
      </c>
    </row>
    <row r="1531" spans="1:13" x14ac:dyDescent="0.2">
      <c r="A1531" s="1" t="s">
        <v>46</v>
      </c>
      <c r="B1531">
        <v>3</v>
      </c>
      <c r="C1531" s="1" t="s">
        <v>1378</v>
      </c>
      <c r="D1531" s="2">
        <v>45831</v>
      </c>
      <c r="E1531" s="1" t="s">
        <v>576</v>
      </c>
      <c r="F1531" s="1" t="s">
        <v>49</v>
      </c>
      <c r="G1531" s="1" t="s">
        <v>1379</v>
      </c>
      <c r="H1531">
        <v>5</v>
      </c>
      <c r="I1531">
        <v>0</v>
      </c>
      <c r="J1531" t="s">
        <v>51</v>
      </c>
      <c r="K1531">
        <v>5</v>
      </c>
      <c r="L1531">
        <v>125</v>
      </c>
    </row>
    <row r="1532" spans="1:13" x14ac:dyDescent="0.2">
      <c r="A1532" s="1" t="s">
        <v>46</v>
      </c>
      <c r="B1532">
        <v>3</v>
      </c>
      <c r="C1532" s="1" t="s">
        <v>1509</v>
      </c>
      <c r="D1532" s="2">
        <v>45831</v>
      </c>
      <c r="E1532" s="1" t="s">
        <v>576</v>
      </c>
      <c r="F1532" s="1" t="s">
        <v>49</v>
      </c>
      <c r="G1532" s="1" t="s">
        <v>1510</v>
      </c>
      <c r="H1532">
        <v>5</v>
      </c>
      <c r="I1532">
        <v>0</v>
      </c>
      <c r="J1532" t="s">
        <v>51</v>
      </c>
      <c r="K1532">
        <v>4</v>
      </c>
      <c r="L1532">
        <v>100</v>
      </c>
    </row>
    <row r="1533" spans="1:13" x14ac:dyDescent="0.2">
      <c r="A1533" s="1" t="s">
        <v>46</v>
      </c>
      <c r="B1533">
        <v>3</v>
      </c>
      <c r="C1533" s="1" t="s">
        <v>1619</v>
      </c>
      <c r="D1533" s="2">
        <v>45831</v>
      </c>
      <c r="E1533" s="1" t="s">
        <v>576</v>
      </c>
      <c r="F1533" s="1" t="s">
        <v>49</v>
      </c>
      <c r="G1533" s="1" t="s">
        <v>1620</v>
      </c>
      <c r="H1533">
        <v>5</v>
      </c>
      <c r="I1533">
        <v>0</v>
      </c>
      <c r="J1533" t="s">
        <v>51</v>
      </c>
      <c r="K1533">
        <v>1</v>
      </c>
      <c r="L1533">
        <v>25</v>
      </c>
    </row>
    <row r="1534" spans="1:13" x14ac:dyDescent="0.2">
      <c r="A1534" s="1" t="s">
        <v>46</v>
      </c>
      <c r="B1534">
        <v>3</v>
      </c>
      <c r="C1534" s="1" t="s">
        <v>1375</v>
      </c>
      <c r="D1534" s="2">
        <v>45831</v>
      </c>
      <c r="E1534" s="1" t="s">
        <v>641</v>
      </c>
      <c r="F1534" s="1" t="s">
        <v>49</v>
      </c>
      <c r="G1534" s="1" t="s">
        <v>1376</v>
      </c>
      <c r="H1534">
        <v>0</v>
      </c>
      <c r="I1534">
        <v>0</v>
      </c>
      <c r="J1534">
        <v>10000</v>
      </c>
      <c r="K1534">
        <v>4</v>
      </c>
      <c r="L1534">
        <v>140</v>
      </c>
    </row>
    <row r="1535" spans="1:13" x14ac:dyDescent="0.2">
      <c r="A1535" s="1" t="s">
        <v>46</v>
      </c>
      <c r="B1535">
        <v>1</v>
      </c>
      <c r="C1535" s="1" t="s">
        <v>1375</v>
      </c>
      <c r="D1535" s="2">
        <v>45831</v>
      </c>
      <c r="E1535" s="1" t="s">
        <v>641</v>
      </c>
      <c r="F1535" s="1" t="s">
        <v>49</v>
      </c>
      <c r="G1535" s="1" t="s">
        <v>1376</v>
      </c>
      <c r="H1535">
        <v>0</v>
      </c>
      <c r="I1535">
        <v>0</v>
      </c>
      <c r="J1535">
        <v>10000</v>
      </c>
      <c r="K1535">
        <v>4</v>
      </c>
      <c r="L1535">
        <v>140</v>
      </c>
    </row>
    <row r="1536" spans="1:13" x14ac:dyDescent="0.2">
      <c r="A1536" s="1" t="s">
        <v>46</v>
      </c>
      <c r="B1536">
        <v>1</v>
      </c>
      <c r="C1536" s="1" t="s">
        <v>1443</v>
      </c>
      <c r="D1536" s="2">
        <v>45831</v>
      </c>
      <c r="E1536" s="1" t="s">
        <v>641</v>
      </c>
      <c r="F1536" s="1" t="s">
        <v>49</v>
      </c>
      <c r="G1536" s="1" t="s">
        <v>1444</v>
      </c>
      <c r="H1536">
        <v>5</v>
      </c>
      <c r="I1536">
        <v>0</v>
      </c>
      <c r="J1536">
        <v>4000</v>
      </c>
      <c r="K1536">
        <v>1</v>
      </c>
      <c r="L1536">
        <v>35</v>
      </c>
    </row>
    <row r="1537" spans="1:13" x14ac:dyDescent="0.2">
      <c r="A1537" s="1" t="s">
        <v>46</v>
      </c>
      <c r="B1537">
        <v>5</v>
      </c>
      <c r="C1537" s="1" t="s">
        <v>1402</v>
      </c>
      <c r="D1537" s="2">
        <v>45831</v>
      </c>
      <c r="E1537" s="1" t="s">
        <v>576</v>
      </c>
      <c r="F1537" s="1" t="s">
        <v>49</v>
      </c>
      <c r="G1537" s="1" t="s">
        <v>1403</v>
      </c>
      <c r="H1537">
        <v>5</v>
      </c>
      <c r="I1537">
        <v>0</v>
      </c>
      <c r="J1537" t="s">
        <v>51</v>
      </c>
      <c r="K1537">
        <v>16</v>
      </c>
      <c r="L1537">
        <v>320</v>
      </c>
    </row>
    <row r="1538" spans="1:13" x14ac:dyDescent="0.2">
      <c r="A1538" s="1" t="s">
        <v>46</v>
      </c>
      <c r="B1538">
        <v>6</v>
      </c>
      <c r="C1538" s="1" t="s">
        <v>1441</v>
      </c>
      <c r="D1538" s="2">
        <v>45831</v>
      </c>
      <c r="E1538" s="1" t="s">
        <v>641</v>
      </c>
      <c r="F1538" s="1" t="s">
        <v>49</v>
      </c>
      <c r="G1538" s="1" t="s">
        <v>1442</v>
      </c>
      <c r="H1538">
        <v>5</v>
      </c>
      <c r="I1538">
        <v>0</v>
      </c>
      <c r="J1538">
        <v>1000</v>
      </c>
      <c r="K1538">
        <v>2</v>
      </c>
      <c r="L1538">
        <v>70</v>
      </c>
    </row>
    <row r="1539" spans="1:13" x14ac:dyDescent="0.2">
      <c r="A1539" s="1" t="s">
        <v>46</v>
      </c>
      <c r="B1539">
        <v>6</v>
      </c>
      <c r="C1539" s="1" t="s">
        <v>1460</v>
      </c>
      <c r="D1539" s="2">
        <v>45831</v>
      </c>
      <c r="E1539" s="1" t="s">
        <v>576</v>
      </c>
      <c r="F1539" s="1" t="s">
        <v>49</v>
      </c>
      <c r="G1539" s="1" t="s">
        <v>1082</v>
      </c>
      <c r="H1539">
        <v>5</v>
      </c>
      <c r="I1539">
        <v>0</v>
      </c>
      <c r="J1539" t="s">
        <v>51</v>
      </c>
      <c r="K1539">
        <v>14</v>
      </c>
      <c r="L1539">
        <v>350</v>
      </c>
    </row>
    <row r="1540" spans="1:13" x14ac:dyDescent="0.2">
      <c r="A1540" s="1" t="s">
        <v>46</v>
      </c>
      <c r="B1540">
        <v>2</v>
      </c>
      <c r="C1540" s="1" t="s">
        <v>2629</v>
      </c>
      <c r="D1540" s="2">
        <v>45832</v>
      </c>
      <c r="E1540" s="1" t="s">
        <v>576</v>
      </c>
      <c r="F1540" s="1" t="s">
        <v>49</v>
      </c>
      <c r="G1540" s="1" t="s">
        <v>1620</v>
      </c>
      <c r="H1540">
        <v>5</v>
      </c>
      <c r="I1540">
        <v>0</v>
      </c>
      <c r="J1540" t="s">
        <v>51</v>
      </c>
      <c r="K1540">
        <v>2</v>
      </c>
      <c r="L1540">
        <v>50</v>
      </c>
      <c r="M1540">
        <v>21</v>
      </c>
    </row>
    <row r="1541" spans="1:13" x14ac:dyDescent="0.2">
      <c r="A1541" s="1" t="s">
        <v>46</v>
      </c>
      <c r="B1541">
        <v>2</v>
      </c>
      <c r="C1541" s="1" t="s">
        <v>1377</v>
      </c>
      <c r="D1541" s="2">
        <v>45832</v>
      </c>
      <c r="E1541" s="1" t="s">
        <v>576</v>
      </c>
      <c r="F1541" s="1" t="s">
        <v>49</v>
      </c>
      <c r="G1541" s="1" t="s">
        <v>1323</v>
      </c>
      <c r="H1541">
        <v>5</v>
      </c>
      <c r="I1541">
        <v>0</v>
      </c>
      <c r="J1541" t="s">
        <v>51</v>
      </c>
      <c r="K1541">
        <v>4</v>
      </c>
      <c r="L1541">
        <v>100</v>
      </c>
    </row>
    <row r="1542" spans="1:13" x14ac:dyDescent="0.2">
      <c r="A1542" s="1" t="s">
        <v>46</v>
      </c>
      <c r="B1542">
        <v>2</v>
      </c>
      <c r="C1542" s="1" t="s">
        <v>1427</v>
      </c>
      <c r="D1542" s="2">
        <v>45832</v>
      </c>
      <c r="E1542" s="1" t="s">
        <v>576</v>
      </c>
      <c r="F1542" s="1" t="s">
        <v>49</v>
      </c>
      <c r="G1542" s="1" t="s">
        <v>1011</v>
      </c>
      <c r="H1542">
        <v>5</v>
      </c>
      <c r="I1542">
        <v>0</v>
      </c>
      <c r="J1542" t="s">
        <v>51</v>
      </c>
      <c r="K1542">
        <v>4</v>
      </c>
      <c r="L1542">
        <v>111.1</v>
      </c>
    </row>
    <row r="1543" spans="1:13" x14ac:dyDescent="0.2">
      <c r="A1543" s="1" t="s">
        <v>46</v>
      </c>
      <c r="B1543">
        <v>3</v>
      </c>
      <c r="C1543" s="1" t="s">
        <v>1977</v>
      </c>
      <c r="D1543" s="2">
        <v>45832</v>
      </c>
      <c r="E1543" s="1" t="s">
        <v>582</v>
      </c>
      <c r="F1543" s="1" t="s">
        <v>49</v>
      </c>
      <c r="G1543" s="1" t="s">
        <v>1849</v>
      </c>
      <c r="H1543">
        <v>6</v>
      </c>
      <c r="I1543">
        <v>0</v>
      </c>
      <c r="J1543">
        <v>250</v>
      </c>
      <c r="K1543">
        <v>9</v>
      </c>
      <c r="L1543">
        <v>235.5</v>
      </c>
    </row>
    <row r="1544" spans="1:13" x14ac:dyDescent="0.2">
      <c r="A1544" s="1" t="s">
        <v>46</v>
      </c>
      <c r="B1544">
        <v>3</v>
      </c>
      <c r="C1544" s="1" t="s">
        <v>1388</v>
      </c>
      <c r="D1544" s="2">
        <v>45832</v>
      </c>
      <c r="E1544" s="1" t="s">
        <v>576</v>
      </c>
      <c r="F1544" s="1" t="s">
        <v>49</v>
      </c>
      <c r="G1544" s="1" t="s">
        <v>936</v>
      </c>
      <c r="H1544">
        <v>5</v>
      </c>
      <c r="I1544">
        <v>0</v>
      </c>
      <c r="J1544" t="s">
        <v>51</v>
      </c>
      <c r="K1544">
        <v>3</v>
      </c>
      <c r="L1544">
        <v>75</v>
      </c>
    </row>
    <row r="1545" spans="1:13" x14ac:dyDescent="0.2">
      <c r="A1545" s="1" t="s">
        <v>46</v>
      </c>
      <c r="B1545">
        <v>3</v>
      </c>
      <c r="C1545" s="1" t="s">
        <v>1377</v>
      </c>
      <c r="D1545" s="2">
        <v>45832</v>
      </c>
      <c r="E1545" s="1" t="s">
        <v>576</v>
      </c>
      <c r="F1545" s="1" t="s">
        <v>49</v>
      </c>
      <c r="G1545" s="1" t="s">
        <v>1323</v>
      </c>
      <c r="H1545">
        <v>5</v>
      </c>
      <c r="I1545">
        <v>0</v>
      </c>
      <c r="J1545" t="s">
        <v>51</v>
      </c>
      <c r="K1545">
        <v>4</v>
      </c>
      <c r="L1545">
        <v>100</v>
      </c>
    </row>
    <row r="1546" spans="1:13" x14ac:dyDescent="0.2">
      <c r="A1546" s="1" t="s">
        <v>46</v>
      </c>
      <c r="B1546">
        <v>3</v>
      </c>
      <c r="C1546" s="1" t="s">
        <v>1619</v>
      </c>
      <c r="D1546" s="2">
        <v>45832</v>
      </c>
      <c r="E1546" s="1" t="s">
        <v>576</v>
      </c>
      <c r="F1546" s="1" t="s">
        <v>49</v>
      </c>
      <c r="G1546" s="1" t="s">
        <v>1620</v>
      </c>
      <c r="H1546">
        <v>5</v>
      </c>
      <c r="I1546">
        <v>0</v>
      </c>
      <c r="J1546" t="s">
        <v>51</v>
      </c>
      <c r="K1546">
        <v>5</v>
      </c>
      <c r="L1546">
        <v>125</v>
      </c>
    </row>
    <row r="1547" spans="1:13" x14ac:dyDescent="0.2">
      <c r="A1547" s="1" t="s">
        <v>46</v>
      </c>
      <c r="B1547">
        <v>3</v>
      </c>
      <c r="C1547" s="1" t="s">
        <v>1634</v>
      </c>
      <c r="D1547" s="2">
        <v>45832</v>
      </c>
      <c r="E1547" s="1" t="s">
        <v>576</v>
      </c>
      <c r="F1547" s="1" t="s">
        <v>49</v>
      </c>
      <c r="G1547" s="1" t="s">
        <v>1635</v>
      </c>
      <c r="H1547">
        <v>5</v>
      </c>
      <c r="I1547">
        <v>0</v>
      </c>
      <c r="J1547" t="s">
        <v>51</v>
      </c>
      <c r="K1547">
        <v>3</v>
      </c>
      <c r="L1547">
        <v>75</v>
      </c>
    </row>
    <row r="1548" spans="1:13" x14ac:dyDescent="0.2">
      <c r="A1548" s="1" t="s">
        <v>46</v>
      </c>
      <c r="B1548">
        <v>5</v>
      </c>
      <c r="C1548" s="1" t="s">
        <v>2629</v>
      </c>
      <c r="D1548" s="2">
        <v>45832</v>
      </c>
      <c r="E1548" s="1" t="s">
        <v>576</v>
      </c>
      <c r="F1548" s="1" t="s">
        <v>49</v>
      </c>
      <c r="G1548" s="1" t="s">
        <v>1620</v>
      </c>
      <c r="H1548">
        <v>5</v>
      </c>
      <c r="I1548">
        <v>0</v>
      </c>
      <c r="J1548" t="s">
        <v>51</v>
      </c>
      <c r="K1548">
        <v>1</v>
      </c>
      <c r="L1548">
        <v>25</v>
      </c>
    </row>
    <row r="1549" spans="1:13" x14ac:dyDescent="0.2">
      <c r="A1549" s="1" t="s">
        <v>46</v>
      </c>
      <c r="B1549">
        <v>5</v>
      </c>
      <c r="C1549" s="1" t="s">
        <v>1460</v>
      </c>
      <c r="D1549" s="2">
        <v>45832</v>
      </c>
      <c r="E1549" s="1" t="s">
        <v>576</v>
      </c>
      <c r="F1549" s="1" t="s">
        <v>49</v>
      </c>
      <c r="G1549" s="1" t="s">
        <v>1082</v>
      </c>
      <c r="H1549">
        <v>5</v>
      </c>
      <c r="I1549">
        <v>0</v>
      </c>
      <c r="J1549" t="s">
        <v>51</v>
      </c>
      <c r="K1549">
        <v>2</v>
      </c>
      <c r="L1549">
        <v>50</v>
      </c>
    </row>
    <row r="1550" spans="1:13" x14ac:dyDescent="0.2">
      <c r="A1550" s="1" t="s">
        <v>46</v>
      </c>
      <c r="B1550">
        <v>5</v>
      </c>
      <c r="C1550" s="1" t="s">
        <v>1441</v>
      </c>
      <c r="D1550" s="2">
        <v>45832</v>
      </c>
      <c r="E1550" s="1" t="s">
        <v>641</v>
      </c>
      <c r="F1550" s="1" t="s">
        <v>49</v>
      </c>
      <c r="G1550" s="1" t="s">
        <v>1442</v>
      </c>
      <c r="H1550">
        <v>5</v>
      </c>
      <c r="I1550">
        <v>0</v>
      </c>
      <c r="J1550">
        <v>1000</v>
      </c>
      <c r="K1550">
        <v>9</v>
      </c>
      <c r="L1550">
        <v>315</v>
      </c>
    </row>
    <row r="1551" spans="1:13" x14ac:dyDescent="0.2">
      <c r="A1551" s="1" t="s">
        <v>46</v>
      </c>
      <c r="B1551">
        <v>6</v>
      </c>
      <c r="C1551" s="1" t="s">
        <v>1562</v>
      </c>
      <c r="D1551" s="2">
        <v>45832</v>
      </c>
      <c r="E1551" s="1" t="s">
        <v>576</v>
      </c>
      <c r="F1551" s="1" t="s">
        <v>49</v>
      </c>
      <c r="G1551" s="1" t="s">
        <v>1557</v>
      </c>
      <c r="H1551">
        <v>5</v>
      </c>
      <c r="I1551">
        <v>0</v>
      </c>
      <c r="J1551" t="s">
        <v>51</v>
      </c>
      <c r="K1551">
        <v>2</v>
      </c>
      <c r="L1551">
        <v>40</v>
      </c>
    </row>
    <row r="1552" spans="1:13" x14ac:dyDescent="0.2">
      <c r="A1552" s="1" t="s">
        <v>46</v>
      </c>
      <c r="B1552">
        <v>6</v>
      </c>
      <c r="C1552" s="1" t="s">
        <v>1402</v>
      </c>
      <c r="D1552" s="2">
        <v>45832</v>
      </c>
      <c r="E1552" s="1" t="s">
        <v>576</v>
      </c>
      <c r="F1552" s="1" t="s">
        <v>49</v>
      </c>
      <c r="G1552" s="1" t="s">
        <v>1403</v>
      </c>
      <c r="H1552">
        <v>5</v>
      </c>
      <c r="I1552">
        <v>0</v>
      </c>
      <c r="J1552" t="s">
        <v>51</v>
      </c>
      <c r="K1552">
        <v>11</v>
      </c>
      <c r="L1552">
        <v>220</v>
      </c>
    </row>
    <row r="1553" spans="1:13" x14ac:dyDescent="0.2">
      <c r="A1553" s="1" t="s">
        <v>46</v>
      </c>
      <c r="B1553">
        <v>1</v>
      </c>
      <c r="C1553" s="1" t="s">
        <v>1696</v>
      </c>
      <c r="D1553" s="2">
        <v>45832</v>
      </c>
      <c r="E1553" s="1" t="s">
        <v>620</v>
      </c>
      <c r="F1553" s="1" t="s">
        <v>49</v>
      </c>
      <c r="G1553" s="1" t="s">
        <v>1697</v>
      </c>
      <c r="H1553">
        <v>0</v>
      </c>
      <c r="I1553">
        <v>0</v>
      </c>
      <c r="J1553">
        <v>100</v>
      </c>
      <c r="K1553">
        <v>6</v>
      </c>
      <c r="L1553">
        <v>120</v>
      </c>
    </row>
    <row r="1554" spans="1:13" x14ac:dyDescent="0.2">
      <c r="A1554" s="1" t="s">
        <v>46</v>
      </c>
      <c r="B1554">
        <v>1</v>
      </c>
      <c r="C1554" s="1" t="s">
        <v>1375</v>
      </c>
      <c r="D1554" s="2">
        <v>45832</v>
      </c>
      <c r="E1554" s="1" t="s">
        <v>641</v>
      </c>
      <c r="F1554" s="1" t="s">
        <v>49</v>
      </c>
      <c r="G1554" s="1" t="s">
        <v>1376</v>
      </c>
      <c r="H1554">
        <v>0</v>
      </c>
      <c r="I1554">
        <v>0</v>
      </c>
      <c r="J1554">
        <v>10000</v>
      </c>
      <c r="K1554">
        <v>6</v>
      </c>
      <c r="L1554">
        <v>210</v>
      </c>
    </row>
    <row r="1555" spans="1:13" x14ac:dyDescent="0.2">
      <c r="A1555" s="1" t="s">
        <v>46</v>
      </c>
      <c r="B1555">
        <v>2</v>
      </c>
      <c r="C1555" s="1" t="s">
        <v>185</v>
      </c>
      <c r="D1555" s="2">
        <v>45833</v>
      </c>
      <c r="E1555" s="1" t="s">
        <v>582</v>
      </c>
      <c r="F1555" s="1" t="s">
        <v>49</v>
      </c>
      <c r="G1555" s="1" t="s">
        <v>1615</v>
      </c>
      <c r="H1555">
        <v>6</v>
      </c>
      <c r="I1555">
        <v>0</v>
      </c>
      <c r="J1555">
        <v>1000</v>
      </c>
      <c r="K1555">
        <v>4</v>
      </c>
      <c r="L1555">
        <v>100</v>
      </c>
      <c r="M1555">
        <v>10</v>
      </c>
    </row>
    <row r="1556" spans="1:13" x14ac:dyDescent="0.2">
      <c r="A1556" s="1" t="s">
        <v>46</v>
      </c>
      <c r="B1556">
        <v>2</v>
      </c>
      <c r="C1556" s="1" t="s">
        <v>1393</v>
      </c>
      <c r="D1556" s="2">
        <v>45833</v>
      </c>
      <c r="E1556" s="1" t="s">
        <v>576</v>
      </c>
      <c r="F1556" s="1" t="s">
        <v>49</v>
      </c>
      <c r="G1556" s="1" t="s">
        <v>1394</v>
      </c>
      <c r="H1556">
        <v>5</v>
      </c>
      <c r="I1556">
        <v>0</v>
      </c>
      <c r="J1556" t="s">
        <v>51</v>
      </c>
      <c r="K1556">
        <v>10</v>
      </c>
      <c r="L1556">
        <v>250</v>
      </c>
    </row>
    <row r="1557" spans="1:13" x14ac:dyDescent="0.2">
      <c r="A1557" s="1" t="s">
        <v>46</v>
      </c>
      <c r="B1557">
        <v>2</v>
      </c>
      <c r="C1557" s="1" t="s">
        <v>251</v>
      </c>
      <c r="D1557" s="2">
        <v>45833</v>
      </c>
      <c r="E1557" s="1" t="s">
        <v>1646</v>
      </c>
      <c r="F1557" s="1" t="s">
        <v>49</v>
      </c>
      <c r="G1557" s="1" t="s">
        <v>881</v>
      </c>
      <c r="H1557">
        <v>8</v>
      </c>
      <c r="I1557">
        <v>0</v>
      </c>
      <c r="J1557">
        <v>75</v>
      </c>
      <c r="K1557">
        <v>5</v>
      </c>
      <c r="L1557">
        <v>125</v>
      </c>
    </row>
    <row r="1558" spans="1:13" x14ac:dyDescent="0.2">
      <c r="A1558" s="1" t="s">
        <v>46</v>
      </c>
      <c r="B1558">
        <v>1</v>
      </c>
      <c r="C1558" s="1" t="s">
        <v>1676</v>
      </c>
      <c r="D1558" s="2">
        <v>45833</v>
      </c>
      <c r="E1558" s="1" t="s">
        <v>576</v>
      </c>
      <c r="F1558" s="1" t="s">
        <v>49</v>
      </c>
      <c r="G1558" s="1" t="s">
        <v>1677</v>
      </c>
      <c r="H1558">
        <v>5</v>
      </c>
      <c r="I1558">
        <v>0</v>
      </c>
      <c r="J1558" t="s">
        <v>51</v>
      </c>
      <c r="K1558">
        <v>3</v>
      </c>
      <c r="L1558">
        <v>75</v>
      </c>
    </row>
    <row r="1559" spans="1:13" x14ac:dyDescent="0.2">
      <c r="A1559" s="1" t="s">
        <v>46</v>
      </c>
      <c r="B1559">
        <v>1</v>
      </c>
      <c r="C1559" s="1" t="s">
        <v>1978</v>
      </c>
      <c r="D1559" s="2">
        <v>45833</v>
      </c>
      <c r="E1559" s="1" t="s">
        <v>1964</v>
      </c>
      <c r="F1559" s="1" t="s">
        <v>49</v>
      </c>
      <c r="G1559" s="1" t="s">
        <v>1923</v>
      </c>
      <c r="H1559">
        <v>5</v>
      </c>
      <c r="I1559">
        <v>0</v>
      </c>
      <c r="J1559">
        <v>50</v>
      </c>
      <c r="K1559">
        <v>2</v>
      </c>
      <c r="L1559">
        <v>50</v>
      </c>
    </row>
    <row r="1560" spans="1:13" x14ac:dyDescent="0.2">
      <c r="A1560" s="1" t="s">
        <v>46</v>
      </c>
      <c r="B1560">
        <v>1</v>
      </c>
      <c r="C1560" s="1" t="s">
        <v>1375</v>
      </c>
      <c r="D1560" s="2">
        <v>45833</v>
      </c>
      <c r="E1560" s="1" t="s">
        <v>641</v>
      </c>
      <c r="F1560" s="1" t="s">
        <v>49</v>
      </c>
      <c r="G1560" s="1" t="s">
        <v>1376</v>
      </c>
      <c r="H1560">
        <v>0</v>
      </c>
      <c r="I1560">
        <v>0</v>
      </c>
      <c r="J1560">
        <v>10000</v>
      </c>
      <c r="K1560">
        <v>2</v>
      </c>
      <c r="L1560">
        <v>70</v>
      </c>
    </row>
    <row r="1561" spans="1:13" x14ac:dyDescent="0.2">
      <c r="A1561" s="1" t="s">
        <v>46</v>
      </c>
      <c r="B1561">
        <v>3</v>
      </c>
      <c r="C1561" s="1" t="s">
        <v>1388</v>
      </c>
      <c r="D1561" s="2">
        <v>45833</v>
      </c>
      <c r="E1561" s="1" t="s">
        <v>576</v>
      </c>
      <c r="F1561" s="1" t="s">
        <v>49</v>
      </c>
      <c r="G1561" s="1" t="s">
        <v>936</v>
      </c>
      <c r="H1561">
        <v>5</v>
      </c>
      <c r="I1561">
        <v>0</v>
      </c>
      <c r="J1561" t="s">
        <v>51</v>
      </c>
      <c r="K1561">
        <v>7</v>
      </c>
      <c r="L1561">
        <v>175</v>
      </c>
    </row>
    <row r="1562" spans="1:13" x14ac:dyDescent="0.2">
      <c r="A1562" s="1" t="s">
        <v>46</v>
      </c>
      <c r="B1562">
        <v>3</v>
      </c>
      <c r="C1562" s="1" t="s">
        <v>1388</v>
      </c>
      <c r="D1562" s="2">
        <v>45833</v>
      </c>
      <c r="E1562" s="1" t="s">
        <v>576</v>
      </c>
      <c r="F1562" s="1" t="s">
        <v>49</v>
      </c>
      <c r="G1562" s="1" t="s">
        <v>936</v>
      </c>
      <c r="H1562">
        <v>5</v>
      </c>
      <c r="I1562">
        <v>0</v>
      </c>
      <c r="J1562" t="s">
        <v>51</v>
      </c>
      <c r="K1562">
        <v>5</v>
      </c>
      <c r="L1562">
        <v>125</v>
      </c>
    </row>
    <row r="1563" spans="1:13" x14ac:dyDescent="0.2">
      <c r="A1563" s="1" t="s">
        <v>46</v>
      </c>
      <c r="B1563">
        <v>3</v>
      </c>
      <c r="C1563" s="1" t="s">
        <v>1407</v>
      </c>
      <c r="D1563" s="2">
        <v>45833</v>
      </c>
      <c r="E1563" s="1" t="s">
        <v>576</v>
      </c>
      <c r="F1563" s="1" t="s">
        <v>49</v>
      </c>
      <c r="G1563" s="1" t="s">
        <v>883</v>
      </c>
      <c r="H1563">
        <v>5</v>
      </c>
      <c r="I1563">
        <v>0</v>
      </c>
      <c r="J1563" t="s">
        <v>51</v>
      </c>
      <c r="K1563">
        <v>10</v>
      </c>
      <c r="L1563">
        <v>250</v>
      </c>
    </row>
    <row r="1564" spans="1:13" x14ac:dyDescent="0.2">
      <c r="A1564" s="1" t="s">
        <v>46</v>
      </c>
      <c r="B1564">
        <v>5</v>
      </c>
      <c r="C1564" s="1" t="s">
        <v>1543</v>
      </c>
      <c r="D1564" s="2">
        <v>45833</v>
      </c>
      <c r="E1564" s="1" t="s">
        <v>576</v>
      </c>
      <c r="F1564" s="1" t="s">
        <v>49</v>
      </c>
      <c r="G1564" s="1" t="s">
        <v>1544</v>
      </c>
      <c r="H1564">
        <v>5</v>
      </c>
      <c r="I1564">
        <v>0</v>
      </c>
      <c r="J1564" t="s">
        <v>51</v>
      </c>
      <c r="K1564">
        <v>5</v>
      </c>
      <c r="L1564">
        <v>125</v>
      </c>
    </row>
    <row r="1565" spans="1:13" x14ac:dyDescent="0.2">
      <c r="A1565" s="1" t="s">
        <v>46</v>
      </c>
      <c r="B1565">
        <v>5</v>
      </c>
      <c r="C1565" s="1" t="s">
        <v>1696</v>
      </c>
      <c r="D1565" s="2">
        <v>45833</v>
      </c>
      <c r="E1565" s="1" t="s">
        <v>620</v>
      </c>
      <c r="F1565" s="1" t="s">
        <v>49</v>
      </c>
      <c r="G1565" s="1" t="s">
        <v>1697</v>
      </c>
      <c r="H1565">
        <v>0</v>
      </c>
      <c r="I1565">
        <v>0</v>
      </c>
      <c r="J1565">
        <v>100</v>
      </c>
      <c r="K1565">
        <v>5</v>
      </c>
      <c r="L1565">
        <v>100</v>
      </c>
    </row>
    <row r="1566" spans="1:13" x14ac:dyDescent="0.2">
      <c r="A1566" s="1" t="s">
        <v>46</v>
      </c>
      <c r="B1566">
        <v>5</v>
      </c>
      <c r="C1566" s="1" t="s">
        <v>1470</v>
      </c>
      <c r="D1566" s="2">
        <v>45833</v>
      </c>
      <c r="E1566" s="1" t="s">
        <v>576</v>
      </c>
      <c r="F1566" s="1" t="s">
        <v>49</v>
      </c>
      <c r="G1566" s="1" t="s">
        <v>998</v>
      </c>
      <c r="H1566">
        <v>5</v>
      </c>
      <c r="I1566">
        <v>0</v>
      </c>
      <c r="J1566" t="s">
        <v>51</v>
      </c>
      <c r="K1566">
        <v>1</v>
      </c>
      <c r="L1566">
        <v>25</v>
      </c>
    </row>
    <row r="1567" spans="1:13" x14ac:dyDescent="0.2">
      <c r="A1567" s="1" t="s">
        <v>46</v>
      </c>
      <c r="B1567">
        <v>6</v>
      </c>
      <c r="C1567" s="1" t="s">
        <v>1562</v>
      </c>
      <c r="D1567" s="2">
        <v>45833</v>
      </c>
      <c r="E1567" s="1" t="s">
        <v>576</v>
      </c>
      <c r="F1567" s="1" t="s">
        <v>49</v>
      </c>
      <c r="G1567" s="1" t="s">
        <v>1557</v>
      </c>
      <c r="H1567">
        <v>5</v>
      </c>
      <c r="I1567">
        <v>0</v>
      </c>
      <c r="J1567" t="s">
        <v>51</v>
      </c>
      <c r="K1567">
        <v>6</v>
      </c>
      <c r="L1567">
        <v>120</v>
      </c>
    </row>
    <row r="1568" spans="1:13" x14ac:dyDescent="0.2">
      <c r="A1568" s="1" t="s">
        <v>46</v>
      </c>
      <c r="B1568">
        <v>6</v>
      </c>
      <c r="C1568" s="1" t="s">
        <v>1402</v>
      </c>
      <c r="D1568" s="2">
        <v>45833</v>
      </c>
      <c r="E1568" s="1" t="s">
        <v>576</v>
      </c>
      <c r="F1568" s="1" t="s">
        <v>49</v>
      </c>
      <c r="G1568" s="1" t="s">
        <v>1403</v>
      </c>
      <c r="H1568">
        <v>5</v>
      </c>
      <c r="I1568">
        <v>0</v>
      </c>
      <c r="J1568" t="s">
        <v>51</v>
      </c>
      <c r="K1568">
        <v>5</v>
      </c>
      <c r="L1568">
        <v>100</v>
      </c>
    </row>
    <row r="1569" spans="1:13" x14ac:dyDescent="0.2">
      <c r="A1569" s="1" t="s">
        <v>46</v>
      </c>
      <c r="B1569">
        <v>2</v>
      </c>
      <c r="C1569" s="1" t="s">
        <v>1417</v>
      </c>
      <c r="D1569" s="2">
        <v>45834</v>
      </c>
      <c r="E1569" s="1" t="s">
        <v>576</v>
      </c>
      <c r="F1569" s="1" t="s">
        <v>49</v>
      </c>
      <c r="G1569" s="1" t="s">
        <v>1418</v>
      </c>
      <c r="H1569">
        <v>5</v>
      </c>
      <c r="I1569">
        <v>0</v>
      </c>
      <c r="J1569" t="s">
        <v>51</v>
      </c>
      <c r="K1569">
        <v>4</v>
      </c>
      <c r="L1569">
        <v>111</v>
      </c>
      <c r="M1569">
        <v>19</v>
      </c>
    </row>
    <row r="1570" spans="1:13" x14ac:dyDescent="0.2">
      <c r="A1570" s="1" t="s">
        <v>46</v>
      </c>
      <c r="B1570">
        <v>2</v>
      </c>
      <c r="C1570" s="1" t="s">
        <v>1979</v>
      </c>
      <c r="D1570" s="2">
        <v>45834</v>
      </c>
      <c r="E1570" s="1" t="s">
        <v>582</v>
      </c>
      <c r="F1570" s="1" t="s">
        <v>49</v>
      </c>
      <c r="G1570" s="1" t="s">
        <v>1615</v>
      </c>
      <c r="H1570">
        <v>6</v>
      </c>
      <c r="I1570">
        <v>0</v>
      </c>
      <c r="J1570">
        <v>1000</v>
      </c>
      <c r="K1570">
        <v>5</v>
      </c>
      <c r="L1570">
        <v>125</v>
      </c>
    </row>
    <row r="1571" spans="1:13" x14ac:dyDescent="0.2">
      <c r="A1571" s="1" t="s">
        <v>46</v>
      </c>
      <c r="B1571">
        <v>2</v>
      </c>
      <c r="C1571" s="1" t="s">
        <v>1493</v>
      </c>
      <c r="D1571" s="2">
        <v>45834</v>
      </c>
      <c r="E1571" s="1" t="s">
        <v>576</v>
      </c>
      <c r="F1571" s="1" t="s">
        <v>49</v>
      </c>
      <c r="G1571" s="1" t="s">
        <v>1494</v>
      </c>
      <c r="H1571">
        <v>5</v>
      </c>
      <c r="I1571">
        <v>0</v>
      </c>
      <c r="J1571" t="s">
        <v>51</v>
      </c>
      <c r="K1571">
        <v>4</v>
      </c>
      <c r="L1571">
        <v>100</v>
      </c>
    </row>
    <row r="1572" spans="1:13" x14ac:dyDescent="0.2">
      <c r="A1572" s="1" t="s">
        <v>46</v>
      </c>
      <c r="B1572">
        <v>1</v>
      </c>
      <c r="C1572" s="1" t="s">
        <v>1676</v>
      </c>
      <c r="D1572" s="2">
        <v>45834</v>
      </c>
      <c r="E1572" s="1" t="s">
        <v>576</v>
      </c>
      <c r="F1572" s="1" t="s">
        <v>49</v>
      </c>
      <c r="G1572" s="1" t="s">
        <v>1677</v>
      </c>
      <c r="H1572">
        <v>5</v>
      </c>
      <c r="I1572">
        <v>0</v>
      </c>
      <c r="J1572" t="s">
        <v>51</v>
      </c>
      <c r="K1572">
        <v>4</v>
      </c>
      <c r="L1572">
        <v>100</v>
      </c>
    </row>
    <row r="1573" spans="1:13" x14ac:dyDescent="0.2">
      <c r="A1573" s="1" t="s">
        <v>46</v>
      </c>
      <c r="B1573">
        <v>1</v>
      </c>
      <c r="C1573" s="1" t="s">
        <v>1375</v>
      </c>
      <c r="D1573" s="2">
        <v>45834</v>
      </c>
      <c r="E1573" s="1" t="s">
        <v>641</v>
      </c>
      <c r="F1573" s="1" t="s">
        <v>49</v>
      </c>
      <c r="G1573" s="1" t="s">
        <v>1376</v>
      </c>
      <c r="H1573">
        <v>0</v>
      </c>
      <c r="I1573">
        <v>0</v>
      </c>
      <c r="J1573">
        <v>10000</v>
      </c>
      <c r="K1573">
        <v>2</v>
      </c>
      <c r="L1573">
        <v>70</v>
      </c>
    </row>
    <row r="1574" spans="1:13" x14ac:dyDescent="0.2">
      <c r="A1574" s="1" t="s">
        <v>46</v>
      </c>
      <c r="B1574">
        <v>5</v>
      </c>
      <c r="C1574" s="1" t="s">
        <v>1427</v>
      </c>
      <c r="D1574" s="2">
        <v>45834</v>
      </c>
      <c r="E1574" s="1" t="s">
        <v>576</v>
      </c>
      <c r="F1574" s="1" t="s">
        <v>49</v>
      </c>
      <c r="G1574" s="1" t="s">
        <v>1011</v>
      </c>
      <c r="H1574">
        <v>5</v>
      </c>
      <c r="I1574">
        <v>0</v>
      </c>
      <c r="J1574" t="s">
        <v>51</v>
      </c>
      <c r="K1574">
        <v>2</v>
      </c>
      <c r="L1574">
        <v>50</v>
      </c>
    </row>
    <row r="1575" spans="1:13" x14ac:dyDescent="0.2">
      <c r="A1575" s="1" t="s">
        <v>46</v>
      </c>
      <c r="B1575">
        <v>5</v>
      </c>
      <c r="C1575" s="1" t="s">
        <v>1484</v>
      </c>
      <c r="D1575" s="2">
        <v>45834</v>
      </c>
      <c r="E1575" s="1" t="s">
        <v>576</v>
      </c>
      <c r="F1575" s="1" t="s">
        <v>49</v>
      </c>
      <c r="G1575" s="1" t="s">
        <v>1270</v>
      </c>
      <c r="H1575">
        <v>5</v>
      </c>
      <c r="I1575">
        <v>0</v>
      </c>
      <c r="J1575" t="s">
        <v>51</v>
      </c>
      <c r="K1575">
        <v>4</v>
      </c>
      <c r="L1575">
        <v>100</v>
      </c>
    </row>
    <row r="1576" spans="1:13" x14ac:dyDescent="0.2">
      <c r="A1576" s="1" t="s">
        <v>46</v>
      </c>
      <c r="B1576">
        <v>3</v>
      </c>
      <c r="C1576" s="1" t="s">
        <v>1482</v>
      </c>
      <c r="D1576" s="2">
        <v>45834</v>
      </c>
      <c r="E1576" s="1" t="s">
        <v>576</v>
      </c>
      <c r="F1576" s="1" t="s">
        <v>49</v>
      </c>
      <c r="G1576" s="1" t="s">
        <v>1483</v>
      </c>
      <c r="H1576">
        <v>5</v>
      </c>
      <c r="I1576">
        <v>0</v>
      </c>
      <c r="J1576" t="s">
        <v>51</v>
      </c>
      <c r="K1576">
        <v>10</v>
      </c>
      <c r="L1576">
        <v>250</v>
      </c>
    </row>
    <row r="1577" spans="1:13" x14ac:dyDescent="0.2">
      <c r="A1577" s="1" t="s">
        <v>46</v>
      </c>
      <c r="B1577">
        <v>3</v>
      </c>
      <c r="C1577" s="1" t="s">
        <v>1377</v>
      </c>
      <c r="D1577" s="2">
        <v>45834</v>
      </c>
      <c r="E1577" s="1" t="s">
        <v>576</v>
      </c>
      <c r="F1577" s="1" t="s">
        <v>49</v>
      </c>
      <c r="G1577" s="1" t="s">
        <v>1323</v>
      </c>
      <c r="H1577">
        <v>5</v>
      </c>
      <c r="I1577">
        <v>0</v>
      </c>
      <c r="J1577" t="s">
        <v>51</v>
      </c>
      <c r="K1577">
        <v>9</v>
      </c>
      <c r="L1577">
        <v>225</v>
      </c>
    </row>
    <row r="1578" spans="1:13" x14ac:dyDescent="0.2">
      <c r="A1578" s="1" t="s">
        <v>46</v>
      </c>
      <c r="B1578">
        <v>6</v>
      </c>
      <c r="C1578" s="1" t="s">
        <v>1506</v>
      </c>
      <c r="D1578" s="2">
        <v>45834</v>
      </c>
      <c r="E1578" s="1" t="s">
        <v>576</v>
      </c>
      <c r="F1578" s="1" t="s">
        <v>49</v>
      </c>
      <c r="G1578" s="1" t="s">
        <v>932</v>
      </c>
      <c r="H1578">
        <v>5</v>
      </c>
      <c r="I1578">
        <v>0</v>
      </c>
      <c r="J1578" t="s">
        <v>51</v>
      </c>
      <c r="K1578">
        <v>7</v>
      </c>
      <c r="L1578">
        <v>140</v>
      </c>
    </row>
    <row r="1579" spans="1:13" x14ac:dyDescent="0.2">
      <c r="A1579" s="1" t="s">
        <v>46</v>
      </c>
      <c r="B1579">
        <v>6</v>
      </c>
      <c r="C1579" s="1" t="s">
        <v>1402</v>
      </c>
      <c r="D1579" s="2">
        <v>45834</v>
      </c>
      <c r="E1579" s="1" t="s">
        <v>576</v>
      </c>
      <c r="F1579" s="1" t="s">
        <v>49</v>
      </c>
      <c r="G1579" s="1" t="s">
        <v>1403</v>
      </c>
      <c r="H1579">
        <v>5</v>
      </c>
      <c r="I1579">
        <v>0</v>
      </c>
      <c r="J1579" t="s">
        <v>51</v>
      </c>
      <c r="K1579">
        <v>7</v>
      </c>
      <c r="L1579">
        <v>140</v>
      </c>
    </row>
    <row r="1580" spans="1:13" x14ac:dyDescent="0.2">
      <c r="A1580" s="1" t="s">
        <v>46</v>
      </c>
      <c r="B1580">
        <v>2</v>
      </c>
      <c r="C1580" s="1" t="s">
        <v>1446</v>
      </c>
      <c r="D1580" s="2">
        <v>45835</v>
      </c>
      <c r="E1580" s="1" t="s">
        <v>576</v>
      </c>
      <c r="F1580" s="1" t="s">
        <v>49</v>
      </c>
      <c r="G1580" s="1" t="s">
        <v>942</v>
      </c>
      <c r="H1580">
        <v>5</v>
      </c>
      <c r="I1580">
        <v>0</v>
      </c>
      <c r="J1580" t="s">
        <v>51</v>
      </c>
      <c r="K1580">
        <v>10</v>
      </c>
      <c r="L1580">
        <v>250</v>
      </c>
      <c r="M1580">
        <v>15</v>
      </c>
    </row>
    <row r="1581" spans="1:13" x14ac:dyDescent="0.2">
      <c r="A1581" s="1" t="s">
        <v>46</v>
      </c>
      <c r="B1581">
        <v>3</v>
      </c>
      <c r="C1581" s="1" t="s">
        <v>1484</v>
      </c>
      <c r="D1581" s="2">
        <v>45835</v>
      </c>
      <c r="E1581" s="1" t="s">
        <v>576</v>
      </c>
      <c r="F1581" s="1" t="s">
        <v>49</v>
      </c>
      <c r="G1581" s="1" t="s">
        <v>1270</v>
      </c>
      <c r="H1581">
        <v>5</v>
      </c>
      <c r="I1581">
        <v>0</v>
      </c>
      <c r="J1581" t="s">
        <v>51</v>
      </c>
      <c r="K1581">
        <v>8</v>
      </c>
      <c r="L1581">
        <v>200</v>
      </c>
    </row>
    <row r="1582" spans="1:13" x14ac:dyDescent="0.2">
      <c r="A1582" s="1" t="s">
        <v>46</v>
      </c>
      <c r="B1582">
        <v>3</v>
      </c>
      <c r="C1582" s="1" t="s">
        <v>1980</v>
      </c>
      <c r="D1582" s="2">
        <v>45835</v>
      </c>
      <c r="E1582" s="1" t="s">
        <v>582</v>
      </c>
      <c r="F1582" s="1" t="s">
        <v>49</v>
      </c>
      <c r="G1582" s="1" t="s">
        <v>1584</v>
      </c>
      <c r="H1582">
        <v>6</v>
      </c>
      <c r="I1582">
        <v>0</v>
      </c>
      <c r="J1582">
        <v>500</v>
      </c>
      <c r="K1582">
        <v>8</v>
      </c>
      <c r="L1582">
        <v>200</v>
      </c>
    </row>
    <row r="1583" spans="1:13" x14ac:dyDescent="0.2">
      <c r="A1583" s="1" t="s">
        <v>46</v>
      </c>
      <c r="B1583">
        <v>1</v>
      </c>
      <c r="C1583" s="1" t="s">
        <v>1375</v>
      </c>
      <c r="D1583" s="2">
        <v>45835</v>
      </c>
      <c r="E1583" s="1" t="s">
        <v>641</v>
      </c>
      <c r="F1583" s="1" t="s">
        <v>49</v>
      </c>
      <c r="G1583" s="1" t="s">
        <v>1376</v>
      </c>
      <c r="H1583">
        <v>0</v>
      </c>
      <c r="I1583">
        <v>0</v>
      </c>
      <c r="J1583">
        <v>10000</v>
      </c>
      <c r="K1583">
        <v>6</v>
      </c>
      <c r="L1583">
        <v>210</v>
      </c>
    </row>
    <row r="1584" spans="1:13" x14ac:dyDescent="0.2">
      <c r="A1584" s="1" t="s">
        <v>46</v>
      </c>
      <c r="B1584">
        <v>5</v>
      </c>
      <c r="C1584" s="1" t="s">
        <v>1506</v>
      </c>
      <c r="D1584" s="2">
        <v>45835</v>
      </c>
      <c r="E1584" s="1" t="s">
        <v>576</v>
      </c>
      <c r="F1584" s="1" t="s">
        <v>49</v>
      </c>
      <c r="G1584" s="1" t="s">
        <v>932</v>
      </c>
      <c r="H1584">
        <v>5</v>
      </c>
      <c r="I1584">
        <v>0</v>
      </c>
      <c r="J1584" t="s">
        <v>51</v>
      </c>
      <c r="K1584">
        <v>3</v>
      </c>
      <c r="L1584">
        <v>60</v>
      </c>
    </row>
    <row r="1585" spans="1:13" x14ac:dyDescent="0.2">
      <c r="A1585" s="1" t="s">
        <v>46</v>
      </c>
      <c r="B1585">
        <v>5</v>
      </c>
      <c r="C1585" s="1" t="s">
        <v>1441</v>
      </c>
      <c r="D1585" s="2">
        <v>45835</v>
      </c>
      <c r="E1585" s="1" t="s">
        <v>641</v>
      </c>
      <c r="F1585" s="1" t="s">
        <v>49</v>
      </c>
      <c r="G1585" s="1" t="s">
        <v>1442</v>
      </c>
      <c r="H1585">
        <v>5</v>
      </c>
      <c r="I1585">
        <v>0</v>
      </c>
      <c r="J1585">
        <v>1000</v>
      </c>
      <c r="K1585">
        <v>6</v>
      </c>
      <c r="L1585">
        <v>210</v>
      </c>
    </row>
    <row r="1586" spans="1:13" x14ac:dyDescent="0.2">
      <c r="A1586" s="1" t="s">
        <v>46</v>
      </c>
      <c r="B1586">
        <v>5</v>
      </c>
      <c r="C1586" s="1" t="s">
        <v>1402</v>
      </c>
      <c r="D1586" s="2">
        <v>45835</v>
      </c>
      <c r="E1586" s="1" t="s">
        <v>576</v>
      </c>
      <c r="F1586" s="1" t="s">
        <v>49</v>
      </c>
      <c r="G1586" s="1" t="s">
        <v>1403</v>
      </c>
      <c r="H1586">
        <v>5</v>
      </c>
      <c r="I1586">
        <v>0</v>
      </c>
      <c r="J1586" t="s">
        <v>51</v>
      </c>
      <c r="K1586">
        <v>3</v>
      </c>
      <c r="L1586">
        <v>60</v>
      </c>
    </row>
    <row r="1587" spans="1:13" x14ac:dyDescent="0.2">
      <c r="A1587" s="1" t="s">
        <v>46</v>
      </c>
      <c r="B1587">
        <v>6</v>
      </c>
      <c r="C1587" s="1" t="s">
        <v>1487</v>
      </c>
      <c r="D1587" s="2">
        <v>45835</v>
      </c>
      <c r="E1587" s="1" t="s">
        <v>576</v>
      </c>
      <c r="F1587" s="1" t="s">
        <v>49</v>
      </c>
      <c r="G1587" s="1" t="s">
        <v>1488</v>
      </c>
      <c r="H1587">
        <v>5</v>
      </c>
      <c r="I1587">
        <v>0</v>
      </c>
      <c r="J1587" t="s">
        <v>51</v>
      </c>
      <c r="K1587">
        <v>4</v>
      </c>
      <c r="L1587">
        <v>100</v>
      </c>
    </row>
    <row r="1588" spans="1:13" x14ac:dyDescent="0.2">
      <c r="A1588" s="1" t="s">
        <v>46</v>
      </c>
      <c r="B1588">
        <v>3</v>
      </c>
      <c r="C1588" s="1" t="s">
        <v>1422</v>
      </c>
      <c r="D1588" s="2">
        <v>45836</v>
      </c>
      <c r="E1588" s="1" t="s">
        <v>576</v>
      </c>
      <c r="F1588" s="1" t="s">
        <v>49</v>
      </c>
      <c r="G1588" s="1" t="s">
        <v>926</v>
      </c>
      <c r="H1588">
        <v>5</v>
      </c>
      <c r="I1588">
        <v>0</v>
      </c>
      <c r="J1588" t="s">
        <v>51</v>
      </c>
      <c r="K1588">
        <v>9</v>
      </c>
      <c r="L1588">
        <v>225</v>
      </c>
      <c r="M1588">
        <v>14</v>
      </c>
    </row>
    <row r="1589" spans="1:13" x14ac:dyDescent="0.2">
      <c r="A1589" s="1" t="s">
        <v>46</v>
      </c>
      <c r="B1589">
        <v>3</v>
      </c>
      <c r="C1589" s="1" t="s">
        <v>1388</v>
      </c>
      <c r="D1589" s="2">
        <v>45836</v>
      </c>
      <c r="E1589" s="1" t="s">
        <v>576</v>
      </c>
      <c r="F1589" s="1" t="s">
        <v>49</v>
      </c>
      <c r="G1589" s="1" t="s">
        <v>936</v>
      </c>
      <c r="H1589">
        <v>5</v>
      </c>
      <c r="I1589">
        <v>0</v>
      </c>
      <c r="J1589" t="s">
        <v>51</v>
      </c>
      <c r="K1589">
        <v>5</v>
      </c>
      <c r="L1589">
        <v>125</v>
      </c>
    </row>
    <row r="1590" spans="1:13" x14ac:dyDescent="0.2">
      <c r="A1590" s="1" t="s">
        <v>46</v>
      </c>
      <c r="B1590">
        <v>3</v>
      </c>
      <c r="C1590" s="1" t="s">
        <v>1980</v>
      </c>
      <c r="D1590" s="2">
        <v>45836</v>
      </c>
      <c r="E1590" s="1" t="s">
        <v>582</v>
      </c>
      <c r="F1590" s="1" t="s">
        <v>49</v>
      </c>
      <c r="G1590" s="1" t="s">
        <v>1584</v>
      </c>
      <c r="H1590">
        <v>6</v>
      </c>
      <c r="I1590">
        <v>0</v>
      </c>
      <c r="J1590">
        <v>500</v>
      </c>
      <c r="K1590">
        <v>4</v>
      </c>
      <c r="L1590">
        <v>103</v>
      </c>
    </row>
    <row r="1591" spans="1:13" x14ac:dyDescent="0.2">
      <c r="A1591" s="1" t="s">
        <v>46</v>
      </c>
      <c r="B1591">
        <v>2</v>
      </c>
      <c r="C1591" s="1" t="s">
        <v>1673</v>
      </c>
      <c r="D1591" s="2">
        <v>45836</v>
      </c>
      <c r="E1591" s="1" t="s">
        <v>1041</v>
      </c>
      <c r="F1591" s="1" t="s">
        <v>49</v>
      </c>
      <c r="G1591" s="1" t="s">
        <v>1674</v>
      </c>
      <c r="H1591">
        <v>10</v>
      </c>
      <c r="I1591">
        <v>0</v>
      </c>
      <c r="J1591">
        <v>100</v>
      </c>
      <c r="K1591">
        <v>1</v>
      </c>
      <c r="L1591">
        <v>25</v>
      </c>
    </row>
    <row r="1592" spans="1:13" x14ac:dyDescent="0.2">
      <c r="A1592" s="1" t="s">
        <v>46</v>
      </c>
      <c r="B1592">
        <v>2</v>
      </c>
      <c r="C1592" s="1" t="s">
        <v>1413</v>
      </c>
      <c r="D1592" s="2">
        <v>45836</v>
      </c>
      <c r="E1592" s="1" t="s">
        <v>576</v>
      </c>
      <c r="F1592" s="1" t="s">
        <v>49</v>
      </c>
      <c r="G1592" s="1" t="s">
        <v>996</v>
      </c>
      <c r="H1592">
        <v>5</v>
      </c>
      <c r="I1592">
        <v>0</v>
      </c>
      <c r="J1592" t="s">
        <v>51</v>
      </c>
      <c r="K1592">
        <v>6</v>
      </c>
      <c r="L1592">
        <v>150</v>
      </c>
    </row>
    <row r="1593" spans="1:13" x14ac:dyDescent="0.2">
      <c r="A1593" s="1" t="s">
        <v>46</v>
      </c>
      <c r="B1593">
        <v>2</v>
      </c>
      <c r="C1593" s="1" t="s">
        <v>1981</v>
      </c>
      <c r="D1593" s="2">
        <v>45836</v>
      </c>
      <c r="E1593" s="1" t="s">
        <v>1186</v>
      </c>
      <c r="F1593" s="1" t="s">
        <v>49</v>
      </c>
      <c r="G1593" s="1" t="s">
        <v>993</v>
      </c>
      <c r="H1593">
        <v>5</v>
      </c>
      <c r="I1593">
        <v>0</v>
      </c>
      <c r="J1593">
        <v>100</v>
      </c>
      <c r="K1593">
        <v>5</v>
      </c>
      <c r="L1593">
        <v>125</v>
      </c>
    </row>
    <row r="1594" spans="1:13" x14ac:dyDescent="0.2">
      <c r="A1594" s="1" t="s">
        <v>46</v>
      </c>
      <c r="B1594">
        <v>6</v>
      </c>
      <c r="C1594" s="1" t="s">
        <v>1487</v>
      </c>
      <c r="D1594" s="2">
        <v>45836</v>
      </c>
      <c r="E1594" s="1" t="s">
        <v>576</v>
      </c>
      <c r="F1594" s="1" t="s">
        <v>49</v>
      </c>
      <c r="G1594" s="1" t="s">
        <v>1488</v>
      </c>
      <c r="H1594">
        <v>5</v>
      </c>
      <c r="I1594">
        <v>0</v>
      </c>
      <c r="J1594" t="s">
        <v>51</v>
      </c>
      <c r="K1594">
        <v>8</v>
      </c>
      <c r="L1594">
        <v>200</v>
      </c>
    </row>
    <row r="1595" spans="1:13" x14ac:dyDescent="0.2">
      <c r="A1595" s="1" t="s">
        <v>46</v>
      </c>
      <c r="B1595">
        <v>5</v>
      </c>
      <c r="C1595" s="1" t="s">
        <v>1579</v>
      </c>
      <c r="D1595" s="2">
        <v>45836</v>
      </c>
      <c r="E1595" s="1" t="s">
        <v>576</v>
      </c>
      <c r="F1595" s="1" t="s">
        <v>49</v>
      </c>
      <c r="G1595" s="1" t="s">
        <v>1580</v>
      </c>
      <c r="H1595">
        <v>5</v>
      </c>
      <c r="I1595">
        <v>0</v>
      </c>
      <c r="J1595" t="s">
        <v>51</v>
      </c>
      <c r="K1595">
        <v>10</v>
      </c>
      <c r="L1595">
        <v>200</v>
      </c>
    </row>
    <row r="1596" spans="1:13" x14ac:dyDescent="0.2">
      <c r="A1596" s="1" t="s">
        <v>46</v>
      </c>
      <c r="B1596">
        <v>2</v>
      </c>
      <c r="C1596" s="1" t="s">
        <v>1673</v>
      </c>
      <c r="D1596" s="2">
        <v>45837</v>
      </c>
      <c r="E1596" s="1" t="s">
        <v>1041</v>
      </c>
      <c r="F1596" s="1" t="s">
        <v>49</v>
      </c>
      <c r="G1596" s="1" t="s">
        <v>1674</v>
      </c>
      <c r="H1596">
        <v>10</v>
      </c>
      <c r="I1596">
        <v>0</v>
      </c>
      <c r="J1596">
        <v>100</v>
      </c>
      <c r="K1596">
        <v>7</v>
      </c>
      <c r="L1596">
        <v>144.5</v>
      </c>
      <c r="M1596">
        <v>15</v>
      </c>
    </row>
    <row r="1597" spans="1:13" x14ac:dyDescent="0.2">
      <c r="A1597" s="1" t="s">
        <v>46</v>
      </c>
      <c r="B1597">
        <v>2</v>
      </c>
      <c r="C1597" s="1" t="s">
        <v>1649</v>
      </c>
      <c r="D1597" s="2">
        <v>45837</v>
      </c>
      <c r="E1597" s="1" t="s">
        <v>1041</v>
      </c>
      <c r="F1597" s="1" t="s">
        <v>49</v>
      </c>
      <c r="G1597" s="1" t="s">
        <v>1650</v>
      </c>
      <c r="H1597">
        <v>10</v>
      </c>
      <c r="I1597">
        <v>0</v>
      </c>
      <c r="J1597">
        <v>100</v>
      </c>
      <c r="K1597">
        <v>8</v>
      </c>
      <c r="L1597">
        <v>172.9</v>
      </c>
    </row>
    <row r="1598" spans="1:13" x14ac:dyDescent="0.2">
      <c r="A1598" s="1" t="s">
        <v>46</v>
      </c>
      <c r="B1598">
        <v>2</v>
      </c>
      <c r="C1598" s="1" t="s">
        <v>1463</v>
      </c>
      <c r="D1598" s="2">
        <v>45837</v>
      </c>
      <c r="E1598" s="1" t="s">
        <v>1078</v>
      </c>
      <c r="F1598" s="1" t="s">
        <v>49</v>
      </c>
      <c r="G1598" s="1" t="s">
        <v>915</v>
      </c>
      <c r="H1598">
        <v>5</v>
      </c>
      <c r="I1598">
        <v>0</v>
      </c>
      <c r="J1598">
        <v>200</v>
      </c>
      <c r="K1598">
        <v>8</v>
      </c>
      <c r="L1598">
        <v>160</v>
      </c>
    </row>
    <row r="1599" spans="1:13" x14ac:dyDescent="0.2">
      <c r="A1599" s="1" t="s">
        <v>46</v>
      </c>
      <c r="B1599">
        <v>3</v>
      </c>
      <c r="C1599" s="1" t="s">
        <v>1388</v>
      </c>
      <c r="D1599" s="2">
        <v>45837</v>
      </c>
      <c r="E1599" s="1" t="s">
        <v>576</v>
      </c>
      <c r="F1599" s="1" t="s">
        <v>49</v>
      </c>
      <c r="G1599" s="1" t="s">
        <v>936</v>
      </c>
      <c r="H1599">
        <v>5</v>
      </c>
      <c r="I1599">
        <v>0</v>
      </c>
      <c r="J1599" t="s">
        <v>51</v>
      </c>
      <c r="K1599">
        <v>3</v>
      </c>
      <c r="L1599">
        <v>60</v>
      </c>
    </row>
    <row r="1600" spans="1:13" x14ac:dyDescent="0.2">
      <c r="A1600" s="1" t="s">
        <v>46</v>
      </c>
      <c r="B1600">
        <v>3</v>
      </c>
      <c r="C1600" s="1" t="s">
        <v>185</v>
      </c>
      <c r="D1600" s="2">
        <v>45837</v>
      </c>
      <c r="E1600" s="1" t="s">
        <v>582</v>
      </c>
      <c r="F1600" s="1" t="s">
        <v>49</v>
      </c>
      <c r="G1600" s="1" t="s">
        <v>1615</v>
      </c>
      <c r="H1600">
        <v>6</v>
      </c>
      <c r="I1600">
        <v>0</v>
      </c>
      <c r="J1600">
        <v>1000</v>
      </c>
      <c r="K1600">
        <v>15</v>
      </c>
      <c r="L1600">
        <v>300</v>
      </c>
    </row>
    <row r="1601" spans="1:13" x14ac:dyDescent="0.2">
      <c r="A1601" s="1" t="s">
        <v>46</v>
      </c>
      <c r="B1601">
        <v>5</v>
      </c>
      <c r="C1601" s="1" t="s">
        <v>1487</v>
      </c>
      <c r="D1601" s="2">
        <v>45837</v>
      </c>
      <c r="E1601" s="1" t="s">
        <v>576</v>
      </c>
      <c r="F1601" s="1" t="s">
        <v>49</v>
      </c>
      <c r="G1601" s="1" t="s">
        <v>1488</v>
      </c>
      <c r="H1601">
        <v>5</v>
      </c>
      <c r="I1601">
        <v>0</v>
      </c>
      <c r="J1601" t="s">
        <v>51</v>
      </c>
      <c r="K1601">
        <v>8</v>
      </c>
      <c r="L1601">
        <v>160</v>
      </c>
    </row>
    <row r="1602" spans="1:13" x14ac:dyDescent="0.2">
      <c r="A1602" s="1" t="s">
        <v>46</v>
      </c>
      <c r="B1602">
        <v>5</v>
      </c>
      <c r="C1602" s="1" t="s">
        <v>1441</v>
      </c>
      <c r="D1602" s="2">
        <v>45837</v>
      </c>
      <c r="E1602" s="1" t="s">
        <v>641</v>
      </c>
      <c r="F1602" s="1" t="s">
        <v>49</v>
      </c>
      <c r="G1602" s="1" t="s">
        <v>1442</v>
      </c>
      <c r="H1602">
        <v>5</v>
      </c>
      <c r="I1602">
        <v>0</v>
      </c>
      <c r="J1602">
        <v>1000</v>
      </c>
      <c r="K1602">
        <v>11</v>
      </c>
      <c r="L1602">
        <v>220</v>
      </c>
    </row>
    <row r="1603" spans="1:13" x14ac:dyDescent="0.2">
      <c r="A1603" s="1" t="s">
        <v>46</v>
      </c>
      <c r="B1603">
        <v>2</v>
      </c>
      <c r="C1603" s="1" t="s">
        <v>1982</v>
      </c>
      <c r="D1603" s="2">
        <v>45838</v>
      </c>
      <c r="E1603" s="1" t="s">
        <v>582</v>
      </c>
      <c r="F1603" s="1" t="s">
        <v>49</v>
      </c>
      <c r="G1603" s="1" t="s">
        <v>1584</v>
      </c>
      <c r="H1603">
        <v>10</v>
      </c>
      <c r="I1603">
        <v>0</v>
      </c>
      <c r="J1603">
        <v>200</v>
      </c>
      <c r="K1603">
        <v>9</v>
      </c>
      <c r="L1603">
        <v>176.1</v>
      </c>
      <c r="M1603">
        <v>10</v>
      </c>
    </row>
    <row r="1604" spans="1:13" x14ac:dyDescent="0.2">
      <c r="A1604" s="1" t="s">
        <v>46</v>
      </c>
      <c r="B1604">
        <v>2</v>
      </c>
      <c r="C1604" s="1" t="s">
        <v>1983</v>
      </c>
      <c r="D1604" s="2">
        <v>45838</v>
      </c>
      <c r="E1604" s="1" t="s">
        <v>726</v>
      </c>
      <c r="F1604" s="1" t="s">
        <v>49</v>
      </c>
      <c r="G1604" s="1" t="s">
        <v>1934</v>
      </c>
      <c r="H1604">
        <v>15</v>
      </c>
      <c r="I1604">
        <v>0</v>
      </c>
      <c r="J1604">
        <v>150</v>
      </c>
      <c r="K1604">
        <v>4</v>
      </c>
      <c r="L1604">
        <v>150.5</v>
      </c>
    </row>
    <row r="1605" spans="1:13" x14ac:dyDescent="0.2">
      <c r="A1605" s="1" t="s">
        <v>46</v>
      </c>
      <c r="B1605">
        <v>2</v>
      </c>
      <c r="C1605" s="1" t="s">
        <v>574</v>
      </c>
      <c r="D1605" s="2">
        <v>45838</v>
      </c>
      <c r="E1605" s="1" t="s">
        <v>726</v>
      </c>
      <c r="F1605" s="1" t="s">
        <v>49</v>
      </c>
      <c r="G1605" s="1" t="s">
        <v>1984</v>
      </c>
      <c r="H1605">
        <v>15</v>
      </c>
      <c r="I1605">
        <v>0</v>
      </c>
      <c r="J1605">
        <v>450</v>
      </c>
      <c r="K1605">
        <v>4</v>
      </c>
      <c r="L1605">
        <v>120</v>
      </c>
    </row>
    <row r="1606" spans="1:13" x14ac:dyDescent="0.2">
      <c r="A1606" s="1" t="s">
        <v>46</v>
      </c>
      <c r="B1606">
        <v>1</v>
      </c>
      <c r="C1606" s="1" t="s">
        <v>590</v>
      </c>
      <c r="D1606" s="2">
        <v>45838</v>
      </c>
      <c r="E1606" s="1" t="s">
        <v>582</v>
      </c>
      <c r="F1606" s="1" t="s">
        <v>49</v>
      </c>
      <c r="G1606" s="1" t="s">
        <v>1274</v>
      </c>
      <c r="H1606">
        <v>6</v>
      </c>
      <c r="I1606">
        <v>0</v>
      </c>
      <c r="J1606">
        <v>500</v>
      </c>
      <c r="K1606">
        <v>2</v>
      </c>
      <c r="L1606">
        <v>40</v>
      </c>
    </row>
    <row r="1607" spans="1:13" x14ac:dyDescent="0.2">
      <c r="A1607" s="1" t="s">
        <v>46</v>
      </c>
      <c r="B1607">
        <v>1</v>
      </c>
      <c r="C1607" s="1" t="s">
        <v>1980</v>
      </c>
      <c r="D1607" s="2">
        <v>45838</v>
      </c>
      <c r="E1607" s="1" t="s">
        <v>582</v>
      </c>
      <c r="F1607" s="1" t="s">
        <v>49</v>
      </c>
      <c r="G1607" s="1" t="s">
        <v>1584</v>
      </c>
      <c r="H1607">
        <v>6</v>
      </c>
      <c r="I1607">
        <v>0</v>
      </c>
      <c r="J1607">
        <v>500</v>
      </c>
      <c r="K1607">
        <v>8</v>
      </c>
      <c r="L1607">
        <v>173.9</v>
      </c>
    </row>
    <row r="1608" spans="1:13" x14ac:dyDescent="0.2">
      <c r="A1608" s="1" t="s">
        <v>46</v>
      </c>
      <c r="B1608">
        <v>1</v>
      </c>
      <c r="C1608" s="1" t="s">
        <v>1985</v>
      </c>
      <c r="D1608" s="2">
        <v>45838</v>
      </c>
      <c r="E1608" s="1" t="s">
        <v>1986</v>
      </c>
      <c r="F1608" s="1" t="s">
        <v>49</v>
      </c>
      <c r="G1608" s="1" t="s">
        <v>1432</v>
      </c>
      <c r="H1608">
        <v>5</v>
      </c>
      <c r="I1608">
        <v>0</v>
      </c>
      <c r="J1608">
        <v>200</v>
      </c>
      <c r="K1608">
        <v>8</v>
      </c>
      <c r="L1608">
        <v>160</v>
      </c>
    </row>
    <row r="1609" spans="1:13" x14ac:dyDescent="0.2">
      <c r="A1609" s="1" t="s">
        <v>46</v>
      </c>
      <c r="B1609">
        <v>1</v>
      </c>
      <c r="C1609" s="1" t="s">
        <v>1487</v>
      </c>
      <c r="D1609" s="2">
        <v>45838</v>
      </c>
      <c r="E1609" s="1" t="s">
        <v>576</v>
      </c>
      <c r="F1609" s="1" t="s">
        <v>49</v>
      </c>
      <c r="G1609" s="1" t="s">
        <v>1488</v>
      </c>
      <c r="H1609">
        <v>5</v>
      </c>
      <c r="I1609">
        <v>0</v>
      </c>
      <c r="J1609" t="s">
        <v>51</v>
      </c>
      <c r="K1609">
        <v>2</v>
      </c>
      <c r="L1609">
        <v>40</v>
      </c>
    </row>
    <row r="1610" spans="1:13" x14ac:dyDescent="0.2">
      <c r="A1610" s="1" t="s">
        <v>46</v>
      </c>
      <c r="B1610">
        <v>3</v>
      </c>
      <c r="C1610" s="1" t="s">
        <v>1979</v>
      </c>
      <c r="D1610" s="2">
        <v>45838</v>
      </c>
      <c r="E1610" s="1" t="s">
        <v>582</v>
      </c>
      <c r="F1610" s="1" t="s">
        <v>49</v>
      </c>
      <c r="G1610" s="1" t="s">
        <v>1615</v>
      </c>
      <c r="H1610">
        <v>6</v>
      </c>
      <c r="I1610">
        <v>0</v>
      </c>
      <c r="J1610">
        <v>1000</v>
      </c>
      <c r="K1610">
        <v>16</v>
      </c>
      <c r="L1610">
        <v>322.60000000000002</v>
      </c>
    </row>
    <row r="1611" spans="1:13" x14ac:dyDescent="0.2">
      <c r="A1611" s="1" t="s">
        <v>46</v>
      </c>
      <c r="B1611">
        <v>3</v>
      </c>
      <c r="C1611" s="1" t="s">
        <v>572</v>
      </c>
      <c r="D1611" s="2">
        <v>45838</v>
      </c>
      <c r="E1611" s="1" t="s">
        <v>726</v>
      </c>
      <c r="F1611" s="1" t="s">
        <v>49</v>
      </c>
      <c r="G1611" s="1" t="s">
        <v>1494</v>
      </c>
      <c r="H1611">
        <v>6</v>
      </c>
      <c r="I1611">
        <v>0</v>
      </c>
      <c r="J1611">
        <v>600</v>
      </c>
      <c r="K1611">
        <v>1</v>
      </c>
      <c r="L1611">
        <v>30</v>
      </c>
    </row>
    <row r="1612" spans="1:13" x14ac:dyDescent="0.2">
      <c r="A1612" s="1" t="s">
        <v>46</v>
      </c>
      <c r="B1612">
        <v>5</v>
      </c>
      <c r="C1612" s="1" t="s">
        <v>1441</v>
      </c>
      <c r="D1612" s="2">
        <v>45838</v>
      </c>
      <c r="E1612" s="1" t="s">
        <v>641</v>
      </c>
      <c r="F1612" s="1" t="s">
        <v>49</v>
      </c>
      <c r="G1612" s="1" t="s">
        <v>1442</v>
      </c>
      <c r="H1612">
        <v>5</v>
      </c>
      <c r="I1612">
        <v>0</v>
      </c>
      <c r="J1612">
        <v>1000</v>
      </c>
      <c r="K1612">
        <v>11</v>
      </c>
      <c r="L1612">
        <v>220</v>
      </c>
    </row>
    <row r="1613" spans="1:13" x14ac:dyDescent="0.2">
      <c r="A1613" s="1" t="s">
        <v>46</v>
      </c>
      <c r="B1613">
        <v>2</v>
      </c>
      <c r="C1613" s="1" t="s">
        <v>1987</v>
      </c>
      <c r="D1613" s="2">
        <v>45839</v>
      </c>
      <c r="E1613" s="1" t="s">
        <v>283</v>
      </c>
      <c r="F1613" s="1" t="s">
        <v>49</v>
      </c>
      <c r="G1613" s="1" t="s">
        <v>1046</v>
      </c>
      <c r="H1613" t="s">
        <v>134</v>
      </c>
      <c r="I1613" t="s">
        <v>94</v>
      </c>
      <c r="J1613">
        <v>200</v>
      </c>
      <c r="K1613">
        <v>8</v>
      </c>
      <c r="L1613">
        <v>200</v>
      </c>
      <c r="M1613">
        <v>11</v>
      </c>
    </row>
    <row r="1614" spans="1:13" x14ac:dyDescent="0.2">
      <c r="A1614" s="1" t="s">
        <v>46</v>
      </c>
      <c r="B1614">
        <v>2</v>
      </c>
      <c r="C1614" s="1" t="s">
        <v>1988</v>
      </c>
      <c r="D1614" s="2">
        <v>45839</v>
      </c>
      <c r="E1614" s="1" t="s">
        <v>57</v>
      </c>
      <c r="F1614" s="1" t="s">
        <v>49</v>
      </c>
      <c r="G1614" s="1" t="s">
        <v>1711</v>
      </c>
      <c r="H1614">
        <v>10</v>
      </c>
      <c r="I1614">
        <v>0</v>
      </c>
      <c r="J1614">
        <v>100</v>
      </c>
      <c r="K1614">
        <v>3</v>
      </c>
      <c r="L1614">
        <v>100.2</v>
      </c>
    </row>
    <row r="1615" spans="1:13" x14ac:dyDescent="0.2">
      <c r="A1615" s="1" t="s">
        <v>46</v>
      </c>
      <c r="B1615">
        <v>2</v>
      </c>
      <c r="C1615" s="1" t="s">
        <v>574</v>
      </c>
      <c r="D1615" s="2">
        <v>45839</v>
      </c>
      <c r="E1615" s="1" t="s">
        <v>57</v>
      </c>
      <c r="F1615" s="1" t="s">
        <v>49</v>
      </c>
      <c r="G1615" s="1" t="s">
        <v>1984</v>
      </c>
      <c r="H1615">
        <v>15</v>
      </c>
      <c r="I1615">
        <v>0</v>
      </c>
      <c r="J1615">
        <v>450</v>
      </c>
      <c r="K1615">
        <v>9</v>
      </c>
      <c r="L1615">
        <v>270</v>
      </c>
    </row>
    <row r="1616" spans="1:13" x14ac:dyDescent="0.2">
      <c r="A1616" s="1" t="s">
        <v>46</v>
      </c>
      <c r="B1616">
        <v>3</v>
      </c>
      <c r="C1616" s="1" t="s">
        <v>572</v>
      </c>
      <c r="D1616" s="2">
        <v>45839</v>
      </c>
      <c r="E1616" s="1" t="s">
        <v>57</v>
      </c>
      <c r="F1616" s="1" t="s">
        <v>49</v>
      </c>
      <c r="G1616" s="1" t="s">
        <v>1494</v>
      </c>
      <c r="H1616">
        <v>6</v>
      </c>
      <c r="I1616">
        <v>0</v>
      </c>
      <c r="J1616">
        <v>600</v>
      </c>
      <c r="K1616">
        <v>17</v>
      </c>
      <c r="L1616">
        <v>510</v>
      </c>
    </row>
    <row r="1617" spans="1:13" x14ac:dyDescent="0.2">
      <c r="A1617" s="1" t="s">
        <v>46</v>
      </c>
      <c r="B1617">
        <v>1</v>
      </c>
      <c r="C1617" s="1" t="s">
        <v>1435</v>
      </c>
      <c r="D1617" s="2">
        <v>45839</v>
      </c>
      <c r="E1617" s="1" t="s">
        <v>48</v>
      </c>
      <c r="F1617" s="1" t="s">
        <v>49</v>
      </c>
      <c r="G1617" s="1" t="s">
        <v>867</v>
      </c>
      <c r="H1617">
        <v>5</v>
      </c>
      <c r="I1617">
        <v>0</v>
      </c>
      <c r="J1617" t="s">
        <v>51</v>
      </c>
      <c r="K1617">
        <v>11</v>
      </c>
      <c r="L1617">
        <v>275</v>
      </c>
    </row>
    <row r="1618" spans="1:13" x14ac:dyDescent="0.2">
      <c r="A1618" s="1" t="s">
        <v>46</v>
      </c>
      <c r="B1618">
        <v>3</v>
      </c>
      <c r="C1618" s="1" t="s">
        <v>1989</v>
      </c>
      <c r="D1618" s="2">
        <v>45840</v>
      </c>
      <c r="E1618" s="1" t="s">
        <v>57</v>
      </c>
      <c r="F1618" s="1" t="s">
        <v>49</v>
      </c>
      <c r="G1618" s="1" t="s">
        <v>1615</v>
      </c>
      <c r="H1618">
        <v>10</v>
      </c>
      <c r="I1618">
        <v>0</v>
      </c>
      <c r="J1618">
        <v>200</v>
      </c>
      <c r="K1618">
        <v>8</v>
      </c>
      <c r="L1618">
        <v>210.2</v>
      </c>
      <c r="M1618">
        <v>23</v>
      </c>
    </row>
    <row r="1619" spans="1:13" x14ac:dyDescent="0.2">
      <c r="A1619" s="1" t="s">
        <v>46</v>
      </c>
      <c r="B1619">
        <v>3</v>
      </c>
      <c r="C1619" s="1" t="s">
        <v>1990</v>
      </c>
      <c r="D1619" s="2">
        <v>45840</v>
      </c>
      <c r="E1619" s="1" t="s">
        <v>57</v>
      </c>
      <c r="F1619" s="1" t="s">
        <v>49</v>
      </c>
      <c r="G1619" s="1" t="s">
        <v>1692</v>
      </c>
      <c r="H1619">
        <v>6</v>
      </c>
      <c r="I1619">
        <v>0</v>
      </c>
      <c r="J1619">
        <v>250</v>
      </c>
      <c r="K1619">
        <v>10</v>
      </c>
      <c r="L1619">
        <v>63.6</v>
      </c>
    </row>
    <row r="1620" spans="1:13" x14ac:dyDescent="0.2">
      <c r="A1620" s="1" t="s">
        <v>46</v>
      </c>
      <c r="B1620">
        <v>3</v>
      </c>
      <c r="C1620" s="1" t="s">
        <v>572</v>
      </c>
      <c r="D1620" s="2">
        <v>45840</v>
      </c>
      <c r="E1620" s="1" t="s">
        <v>57</v>
      </c>
      <c r="F1620" s="1" t="s">
        <v>49</v>
      </c>
      <c r="G1620" s="1" t="s">
        <v>1494</v>
      </c>
      <c r="H1620">
        <v>6</v>
      </c>
      <c r="I1620">
        <v>0</v>
      </c>
      <c r="J1620">
        <v>600</v>
      </c>
      <c r="K1620">
        <v>2</v>
      </c>
      <c r="L1620">
        <v>60</v>
      </c>
    </row>
    <row r="1621" spans="1:13" x14ac:dyDescent="0.2">
      <c r="A1621" s="1" t="s">
        <v>46</v>
      </c>
      <c r="B1621">
        <v>1</v>
      </c>
      <c r="C1621" s="1" t="s">
        <v>1991</v>
      </c>
      <c r="D1621" s="2">
        <v>45840</v>
      </c>
      <c r="E1621" s="1" t="s">
        <v>57</v>
      </c>
      <c r="F1621" s="1" t="s">
        <v>49</v>
      </c>
      <c r="G1621" s="1" t="s">
        <v>1702</v>
      </c>
      <c r="H1621">
        <v>10</v>
      </c>
      <c r="I1621">
        <v>0</v>
      </c>
      <c r="J1621">
        <v>100</v>
      </c>
      <c r="K1621">
        <v>4</v>
      </c>
      <c r="L1621">
        <v>97</v>
      </c>
    </row>
    <row r="1622" spans="1:13" x14ac:dyDescent="0.2">
      <c r="A1622" s="1" t="s">
        <v>46</v>
      </c>
      <c r="B1622">
        <v>1</v>
      </c>
      <c r="C1622" s="1" t="s">
        <v>1435</v>
      </c>
      <c r="D1622" s="2">
        <v>45840</v>
      </c>
      <c r="E1622" s="1" t="s">
        <v>48</v>
      </c>
      <c r="F1622" s="1" t="s">
        <v>49</v>
      </c>
      <c r="G1622" s="1" t="s">
        <v>867</v>
      </c>
      <c r="H1622">
        <v>5</v>
      </c>
      <c r="I1622">
        <v>0</v>
      </c>
      <c r="J1622" t="s">
        <v>51</v>
      </c>
      <c r="K1622">
        <v>3</v>
      </c>
      <c r="L1622">
        <v>75</v>
      </c>
    </row>
    <row r="1623" spans="1:13" x14ac:dyDescent="0.2">
      <c r="A1623" s="1" t="s">
        <v>46</v>
      </c>
      <c r="B1623">
        <v>1</v>
      </c>
      <c r="C1623" s="1" t="s">
        <v>1992</v>
      </c>
      <c r="D1623" s="2">
        <v>45840</v>
      </c>
      <c r="E1623" s="1" t="s">
        <v>57</v>
      </c>
      <c r="F1623" s="1" t="s">
        <v>49</v>
      </c>
      <c r="G1623" s="1" t="s">
        <v>1968</v>
      </c>
      <c r="H1623">
        <v>5</v>
      </c>
      <c r="I1623">
        <v>0</v>
      </c>
      <c r="J1623">
        <v>50</v>
      </c>
      <c r="K1623">
        <v>2</v>
      </c>
      <c r="L1623">
        <v>50</v>
      </c>
    </row>
    <row r="1624" spans="1:13" x14ac:dyDescent="0.2">
      <c r="A1624" s="1" t="s">
        <v>46</v>
      </c>
      <c r="B1624">
        <v>2</v>
      </c>
      <c r="C1624" s="1" t="s">
        <v>1486</v>
      </c>
      <c r="D1624" s="2">
        <v>45840</v>
      </c>
      <c r="E1624" s="1" t="s">
        <v>48</v>
      </c>
      <c r="F1624" s="1" t="s">
        <v>49</v>
      </c>
      <c r="G1624" s="1" t="s">
        <v>982</v>
      </c>
      <c r="H1624">
        <v>5</v>
      </c>
      <c r="I1624">
        <v>0</v>
      </c>
      <c r="J1624" t="s">
        <v>51</v>
      </c>
      <c r="K1624">
        <v>10</v>
      </c>
      <c r="L1624">
        <v>250</v>
      </c>
    </row>
    <row r="1625" spans="1:13" x14ac:dyDescent="0.2">
      <c r="A1625" s="1" t="s">
        <v>46</v>
      </c>
      <c r="B1625">
        <v>2</v>
      </c>
      <c r="C1625" s="1" t="s">
        <v>1408</v>
      </c>
      <c r="D1625" s="2">
        <v>45840</v>
      </c>
      <c r="E1625" s="1" t="s">
        <v>48</v>
      </c>
      <c r="F1625" s="1" t="s">
        <v>49</v>
      </c>
      <c r="G1625" s="1" t="s">
        <v>1046</v>
      </c>
      <c r="H1625">
        <v>5</v>
      </c>
      <c r="I1625">
        <v>0</v>
      </c>
      <c r="J1625" t="s">
        <v>51</v>
      </c>
      <c r="K1625">
        <v>10</v>
      </c>
      <c r="L1625">
        <v>250</v>
      </c>
    </row>
    <row r="1626" spans="1:13" x14ac:dyDescent="0.2">
      <c r="A1626" s="1" t="s">
        <v>46</v>
      </c>
      <c r="B1626">
        <v>6</v>
      </c>
      <c r="C1626" s="1" t="s">
        <v>1487</v>
      </c>
      <c r="D1626" s="2">
        <v>45840</v>
      </c>
      <c r="E1626" s="1" t="s">
        <v>48</v>
      </c>
      <c r="F1626" s="1" t="s">
        <v>49</v>
      </c>
      <c r="G1626" s="1" t="s">
        <v>1488</v>
      </c>
      <c r="H1626">
        <v>5</v>
      </c>
      <c r="I1626">
        <v>0</v>
      </c>
      <c r="J1626" t="s">
        <v>51</v>
      </c>
      <c r="K1626">
        <v>5</v>
      </c>
      <c r="L1626">
        <v>125</v>
      </c>
    </row>
    <row r="1627" spans="1:13" x14ac:dyDescent="0.2">
      <c r="A1627" s="1" t="s">
        <v>46</v>
      </c>
      <c r="B1627">
        <v>5</v>
      </c>
      <c r="C1627" s="1" t="s">
        <v>1450</v>
      </c>
      <c r="D1627" s="2">
        <v>45840</v>
      </c>
      <c r="E1627" s="1" t="s">
        <v>48</v>
      </c>
      <c r="F1627" s="1" t="s">
        <v>49</v>
      </c>
      <c r="G1627" s="1" t="s">
        <v>1451</v>
      </c>
      <c r="H1627">
        <v>5</v>
      </c>
      <c r="I1627">
        <v>0</v>
      </c>
      <c r="J1627" t="s">
        <v>51</v>
      </c>
      <c r="K1627">
        <v>9</v>
      </c>
      <c r="L1627">
        <v>225</v>
      </c>
    </row>
    <row r="1628" spans="1:13" x14ac:dyDescent="0.2">
      <c r="A1628" s="1" t="s">
        <v>46</v>
      </c>
      <c r="B1628">
        <v>2</v>
      </c>
      <c r="C1628" s="1" t="s">
        <v>1993</v>
      </c>
      <c r="D1628" s="2">
        <v>45841</v>
      </c>
      <c r="E1628" s="1" t="s">
        <v>57</v>
      </c>
      <c r="F1628" s="1" t="s">
        <v>49</v>
      </c>
      <c r="G1628" s="1" t="s">
        <v>1994</v>
      </c>
      <c r="H1628">
        <v>5</v>
      </c>
      <c r="I1628">
        <v>0</v>
      </c>
      <c r="J1628">
        <v>150</v>
      </c>
      <c r="K1628">
        <v>6</v>
      </c>
      <c r="L1628">
        <v>150</v>
      </c>
      <c r="M1628">
        <v>11</v>
      </c>
    </row>
    <row r="1629" spans="1:13" x14ac:dyDescent="0.2">
      <c r="A1629" s="1" t="s">
        <v>46</v>
      </c>
      <c r="B1629">
        <v>2</v>
      </c>
      <c r="C1629" s="1" t="s">
        <v>583</v>
      </c>
      <c r="D1629" s="2">
        <v>45841</v>
      </c>
      <c r="E1629" s="1" t="s">
        <v>57</v>
      </c>
      <c r="F1629" s="1" t="s">
        <v>49</v>
      </c>
      <c r="G1629" s="1" t="s">
        <v>924</v>
      </c>
      <c r="H1629">
        <v>6</v>
      </c>
      <c r="I1629">
        <v>0</v>
      </c>
      <c r="J1629">
        <v>150</v>
      </c>
      <c r="K1629">
        <v>7</v>
      </c>
      <c r="L1629">
        <v>169.1</v>
      </c>
    </row>
    <row r="1630" spans="1:13" x14ac:dyDescent="0.2">
      <c r="A1630" s="1" t="s">
        <v>46</v>
      </c>
      <c r="B1630">
        <v>2</v>
      </c>
      <c r="C1630" s="1" t="s">
        <v>581</v>
      </c>
      <c r="D1630" s="2">
        <v>45841</v>
      </c>
      <c r="E1630" s="1" t="s">
        <v>57</v>
      </c>
      <c r="F1630" s="1" t="s">
        <v>49</v>
      </c>
      <c r="G1630" s="1" t="s">
        <v>1890</v>
      </c>
      <c r="H1630">
        <v>6</v>
      </c>
      <c r="I1630">
        <v>0</v>
      </c>
      <c r="J1630">
        <v>150</v>
      </c>
      <c r="K1630">
        <v>5</v>
      </c>
      <c r="L1630">
        <v>125</v>
      </c>
    </row>
    <row r="1631" spans="1:13" x14ac:dyDescent="0.2">
      <c r="A1631" s="1" t="s">
        <v>46</v>
      </c>
      <c r="B1631">
        <v>1</v>
      </c>
      <c r="C1631" s="1" t="s">
        <v>1416</v>
      </c>
      <c r="D1631" s="2">
        <v>45841</v>
      </c>
      <c r="E1631" s="1" t="s">
        <v>48</v>
      </c>
      <c r="F1631" s="1" t="s">
        <v>49</v>
      </c>
      <c r="G1631" s="1" t="s">
        <v>1075</v>
      </c>
      <c r="H1631">
        <v>5</v>
      </c>
      <c r="I1631">
        <v>0</v>
      </c>
      <c r="J1631" t="s">
        <v>51</v>
      </c>
      <c r="K1631">
        <v>7</v>
      </c>
      <c r="L1631">
        <v>175</v>
      </c>
    </row>
    <row r="1632" spans="1:13" x14ac:dyDescent="0.2">
      <c r="A1632" s="1" t="s">
        <v>46</v>
      </c>
      <c r="B1632">
        <v>3</v>
      </c>
      <c r="C1632" s="1" t="s">
        <v>1995</v>
      </c>
      <c r="D1632" s="2">
        <v>45841</v>
      </c>
      <c r="E1632" s="1" t="s">
        <v>57</v>
      </c>
      <c r="F1632" s="1" t="s">
        <v>49</v>
      </c>
      <c r="G1632" s="1" t="s">
        <v>1996</v>
      </c>
      <c r="H1632">
        <v>5</v>
      </c>
      <c r="I1632">
        <v>0</v>
      </c>
      <c r="J1632">
        <v>75</v>
      </c>
      <c r="K1632">
        <v>4</v>
      </c>
      <c r="L1632">
        <v>100</v>
      </c>
    </row>
    <row r="1633" spans="1:13" x14ac:dyDescent="0.2">
      <c r="A1633" s="1" t="s">
        <v>46</v>
      </c>
      <c r="B1633">
        <v>3</v>
      </c>
      <c r="C1633" s="1" t="s">
        <v>1997</v>
      </c>
      <c r="D1633" s="2">
        <v>45841</v>
      </c>
      <c r="E1633" s="1" t="s">
        <v>57</v>
      </c>
      <c r="F1633" s="1" t="s">
        <v>49</v>
      </c>
      <c r="G1633" s="1" t="s">
        <v>1998</v>
      </c>
      <c r="H1633">
        <v>5</v>
      </c>
      <c r="I1633">
        <v>0</v>
      </c>
      <c r="J1633">
        <v>125</v>
      </c>
      <c r="K1633">
        <v>5</v>
      </c>
      <c r="L1633">
        <v>125</v>
      </c>
    </row>
    <row r="1634" spans="1:13" x14ac:dyDescent="0.2">
      <c r="A1634" s="1" t="s">
        <v>46</v>
      </c>
      <c r="B1634">
        <v>3</v>
      </c>
      <c r="C1634" s="1" t="s">
        <v>1443</v>
      </c>
      <c r="D1634" s="2">
        <v>45841</v>
      </c>
      <c r="E1634" s="1" t="s">
        <v>57</v>
      </c>
      <c r="F1634" s="1" t="s">
        <v>49</v>
      </c>
      <c r="G1634" s="1" t="s">
        <v>1444</v>
      </c>
      <c r="H1634">
        <v>5</v>
      </c>
      <c r="I1634">
        <v>0</v>
      </c>
      <c r="J1634">
        <v>4000</v>
      </c>
      <c r="K1634">
        <v>2</v>
      </c>
      <c r="L1634">
        <v>70</v>
      </c>
    </row>
    <row r="1635" spans="1:13" x14ac:dyDescent="0.2">
      <c r="A1635" s="1" t="s">
        <v>46</v>
      </c>
      <c r="B1635">
        <v>5</v>
      </c>
      <c r="C1635" s="1" t="s">
        <v>1493</v>
      </c>
      <c r="D1635" s="2">
        <v>45841</v>
      </c>
      <c r="E1635" s="1" t="s">
        <v>48</v>
      </c>
      <c r="F1635" s="1" t="s">
        <v>49</v>
      </c>
      <c r="G1635" s="1" t="s">
        <v>1494</v>
      </c>
      <c r="H1635">
        <v>5</v>
      </c>
      <c r="I1635">
        <v>0</v>
      </c>
      <c r="J1635" t="s">
        <v>51</v>
      </c>
      <c r="K1635">
        <v>7</v>
      </c>
      <c r="L1635">
        <v>175</v>
      </c>
    </row>
    <row r="1636" spans="1:13" x14ac:dyDescent="0.2">
      <c r="A1636" s="1" t="s">
        <v>46</v>
      </c>
      <c r="B1636">
        <v>5</v>
      </c>
      <c r="C1636" s="1" t="s">
        <v>1450</v>
      </c>
      <c r="D1636" s="2">
        <v>45841</v>
      </c>
      <c r="E1636" s="1" t="s">
        <v>48</v>
      </c>
      <c r="F1636" s="1" t="s">
        <v>49</v>
      </c>
      <c r="G1636" s="1" t="s">
        <v>1451</v>
      </c>
      <c r="H1636">
        <v>5</v>
      </c>
      <c r="I1636">
        <v>0</v>
      </c>
      <c r="J1636" t="s">
        <v>51</v>
      </c>
      <c r="K1636">
        <v>9</v>
      </c>
      <c r="L1636">
        <v>180</v>
      </c>
    </row>
    <row r="1637" spans="1:13" x14ac:dyDescent="0.2">
      <c r="A1637" s="1" t="s">
        <v>46</v>
      </c>
      <c r="B1637">
        <v>6</v>
      </c>
      <c r="C1637" s="1" t="s">
        <v>1402</v>
      </c>
      <c r="D1637" s="2">
        <v>45841</v>
      </c>
      <c r="E1637" s="1" t="s">
        <v>48</v>
      </c>
      <c r="F1637" s="1" t="s">
        <v>49</v>
      </c>
      <c r="G1637" s="1" t="s">
        <v>1403</v>
      </c>
      <c r="H1637">
        <v>5</v>
      </c>
      <c r="I1637">
        <v>0</v>
      </c>
      <c r="J1637" t="s">
        <v>51</v>
      </c>
      <c r="K1637">
        <v>10</v>
      </c>
      <c r="L1637">
        <v>200</v>
      </c>
    </row>
    <row r="1638" spans="1:13" x14ac:dyDescent="0.2">
      <c r="A1638" s="1" t="s">
        <v>46</v>
      </c>
      <c r="B1638">
        <v>2</v>
      </c>
      <c r="C1638" s="1" t="s">
        <v>1422</v>
      </c>
      <c r="D1638" s="2">
        <v>45842</v>
      </c>
      <c r="E1638" s="1" t="s">
        <v>48</v>
      </c>
      <c r="F1638" s="1" t="s">
        <v>49</v>
      </c>
      <c r="G1638" s="1" t="s">
        <v>926</v>
      </c>
      <c r="H1638">
        <v>5</v>
      </c>
      <c r="I1638">
        <v>0</v>
      </c>
      <c r="J1638" t="s">
        <v>51</v>
      </c>
      <c r="K1638">
        <v>3</v>
      </c>
      <c r="L1638">
        <v>75</v>
      </c>
      <c r="M1638">
        <v>13</v>
      </c>
    </row>
    <row r="1639" spans="1:13" x14ac:dyDescent="0.2">
      <c r="A1639" s="1" t="s">
        <v>46</v>
      </c>
      <c r="B1639">
        <v>2</v>
      </c>
      <c r="C1639" s="1" t="s">
        <v>1486</v>
      </c>
      <c r="D1639" s="2">
        <v>45842</v>
      </c>
      <c r="E1639" s="1" t="s">
        <v>48</v>
      </c>
      <c r="F1639" s="1" t="s">
        <v>49</v>
      </c>
      <c r="G1639" s="1" t="s">
        <v>982</v>
      </c>
      <c r="H1639">
        <v>5</v>
      </c>
      <c r="I1639">
        <v>0</v>
      </c>
      <c r="J1639" t="s">
        <v>51</v>
      </c>
      <c r="K1639">
        <v>10</v>
      </c>
      <c r="L1639">
        <v>250</v>
      </c>
    </row>
    <row r="1640" spans="1:13" x14ac:dyDescent="0.2">
      <c r="A1640" s="1" t="s">
        <v>46</v>
      </c>
      <c r="B1640">
        <v>2</v>
      </c>
      <c r="C1640" s="1" t="s">
        <v>581</v>
      </c>
      <c r="D1640" s="2">
        <v>45842</v>
      </c>
      <c r="E1640" s="1" t="s">
        <v>57</v>
      </c>
      <c r="F1640" s="1" t="s">
        <v>49</v>
      </c>
      <c r="G1640" s="1" t="s">
        <v>1890</v>
      </c>
      <c r="H1640">
        <v>6</v>
      </c>
      <c r="I1640">
        <v>0</v>
      </c>
      <c r="J1640">
        <v>150</v>
      </c>
      <c r="K1640">
        <v>1</v>
      </c>
      <c r="L1640">
        <v>25</v>
      </c>
    </row>
    <row r="1641" spans="1:13" x14ac:dyDescent="0.2">
      <c r="A1641" s="1" t="s">
        <v>46</v>
      </c>
      <c r="B1641">
        <v>3</v>
      </c>
      <c r="C1641" s="1" t="s">
        <v>1435</v>
      </c>
      <c r="D1641" s="2">
        <v>45842</v>
      </c>
      <c r="E1641" s="1" t="s">
        <v>48</v>
      </c>
      <c r="F1641" s="1" t="s">
        <v>49</v>
      </c>
      <c r="G1641" s="1" t="s">
        <v>867</v>
      </c>
      <c r="H1641">
        <v>5</v>
      </c>
      <c r="I1641">
        <v>0</v>
      </c>
      <c r="J1641" t="s">
        <v>51</v>
      </c>
      <c r="K1641">
        <v>4</v>
      </c>
      <c r="L1641">
        <v>100</v>
      </c>
    </row>
    <row r="1642" spans="1:13" x14ac:dyDescent="0.2">
      <c r="A1642" s="1" t="s">
        <v>46</v>
      </c>
      <c r="B1642">
        <v>3</v>
      </c>
      <c r="C1642" s="1" t="s">
        <v>1388</v>
      </c>
      <c r="D1642" s="2">
        <v>45842</v>
      </c>
      <c r="E1642" s="1" t="s">
        <v>48</v>
      </c>
      <c r="F1642" s="1" t="s">
        <v>49</v>
      </c>
      <c r="G1642" s="1" t="s">
        <v>936</v>
      </c>
      <c r="H1642">
        <v>5</v>
      </c>
      <c r="I1642">
        <v>0</v>
      </c>
      <c r="J1642" t="s">
        <v>51</v>
      </c>
      <c r="K1642">
        <v>10</v>
      </c>
      <c r="L1642">
        <v>250</v>
      </c>
    </row>
    <row r="1643" spans="1:13" x14ac:dyDescent="0.2">
      <c r="A1643" s="1" t="s">
        <v>46</v>
      </c>
      <c r="B1643">
        <v>5</v>
      </c>
      <c r="C1643" s="1" t="s">
        <v>1450</v>
      </c>
      <c r="D1643" s="2">
        <v>45842</v>
      </c>
      <c r="E1643" s="1" t="s">
        <v>48</v>
      </c>
      <c r="F1643" s="1" t="s">
        <v>49</v>
      </c>
      <c r="G1643" s="1" t="s">
        <v>1451</v>
      </c>
      <c r="H1643">
        <v>5</v>
      </c>
      <c r="I1643">
        <v>0</v>
      </c>
      <c r="J1643" t="s">
        <v>51</v>
      </c>
      <c r="K1643">
        <v>12</v>
      </c>
      <c r="L1643">
        <v>240</v>
      </c>
    </row>
    <row r="1644" spans="1:13" x14ac:dyDescent="0.2">
      <c r="A1644" s="1" t="s">
        <v>46</v>
      </c>
      <c r="B1644">
        <v>6</v>
      </c>
      <c r="C1644" s="1" t="s">
        <v>1402</v>
      </c>
      <c r="D1644" s="2">
        <v>45842</v>
      </c>
      <c r="E1644" s="1" t="s">
        <v>48</v>
      </c>
      <c r="F1644" s="1" t="s">
        <v>49</v>
      </c>
      <c r="G1644" s="1" t="s">
        <v>1403</v>
      </c>
      <c r="H1644">
        <v>5</v>
      </c>
      <c r="I1644">
        <v>0</v>
      </c>
      <c r="J1644" t="s">
        <v>51</v>
      </c>
      <c r="K1644">
        <v>10</v>
      </c>
      <c r="L1644">
        <v>200</v>
      </c>
    </row>
    <row r="1645" spans="1:13" x14ac:dyDescent="0.2">
      <c r="A1645" s="1" t="s">
        <v>46</v>
      </c>
      <c r="B1645">
        <v>1</v>
      </c>
      <c r="C1645" s="1" t="s">
        <v>590</v>
      </c>
      <c r="D1645" s="2">
        <v>45842</v>
      </c>
      <c r="E1645" s="1" t="s">
        <v>57</v>
      </c>
      <c r="F1645" s="1" t="s">
        <v>49</v>
      </c>
      <c r="G1645" s="1" t="s">
        <v>1274</v>
      </c>
      <c r="H1645">
        <v>6</v>
      </c>
      <c r="I1645">
        <v>0</v>
      </c>
      <c r="J1645">
        <v>500</v>
      </c>
      <c r="K1645">
        <v>9</v>
      </c>
      <c r="L1645">
        <v>225</v>
      </c>
    </row>
    <row r="1646" spans="1:13" x14ac:dyDescent="0.2">
      <c r="A1646" s="1" t="s">
        <v>46</v>
      </c>
      <c r="B1646">
        <v>1</v>
      </c>
      <c r="C1646" s="1" t="s">
        <v>1416</v>
      </c>
      <c r="D1646" s="2">
        <v>45842</v>
      </c>
      <c r="E1646" s="1" t="s">
        <v>48</v>
      </c>
      <c r="F1646" s="1" t="s">
        <v>49</v>
      </c>
      <c r="G1646" s="1" t="s">
        <v>1075</v>
      </c>
      <c r="H1646">
        <v>5</v>
      </c>
      <c r="I1646">
        <v>0</v>
      </c>
      <c r="J1646" t="s">
        <v>51</v>
      </c>
      <c r="K1646">
        <v>1</v>
      </c>
      <c r="L1646">
        <v>25</v>
      </c>
    </row>
    <row r="1647" spans="1:13" x14ac:dyDescent="0.2">
      <c r="A1647" s="1" t="s">
        <v>46</v>
      </c>
      <c r="B1647">
        <v>1</v>
      </c>
      <c r="C1647" s="1" t="s">
        <v>608</v>
      </c>
      <c r="D1647" s="2">
        <v>45845</v>
      </c>
      <c r="E1647" s="1" t="s">
        <v>57</v>
      </c>
      <c r="F1647" s="1" t="s">
        <v>49</v>
      </c>
      <c r="G1647" s="1" t="s">
        <v>1274</v>
      </c>
      <c r="H1647">
        <v>6</v>
      </c>
      <c r="I1647">
        <v>0</v>
      </c>
      <c r="J1647">
        <v>500</v>
      </c>
      <c r="K1647">
        <v>15</v>
      </c>
      <c r="L1647">
        <v>375</v>
      </c>
      <c r="M1647">
        <v>5</v>
      </c>
    </row>
    <row r="1648" spans="1:13" x14ac:dyDescent="0.2">
      <c r="A1648" s="1" t="s">
        <v>46</v>
      </c>
      <c r="B1648">
        <v>2</v>
      </c>
      <c r="C1648" s="1" t="s">
        <v>1286</v>
      </c>
      <c r="D1648" s="2">
        <v>45845</v>
      </c>
      <c r="E1648" s="1" t="s">
        <v>57</v>
      </c>
      <c r="F1648" s="1" t="s">
        <v>49</v>
      </c>
      <c r="G1648" s="1" t="s">
        <v>926</v>
      </c>
      <c r="H1648">
        <v>5</v>
      </c>
      <c r="I1648">
        <v>0</v>
      </c>
      <c r="J1648">
        <v>100</v>
      </c>
      <c r="K1648">
        <v>9</v>
      </c>
      <c r="L1648">
        <v>225</v>
      </c>
    </row>
    <row r="1649" spans="1:13" x14ac:dyDescent="0.2">
      <c r="A1649" s="1" t="s">
        <v>46</v>
      </c>
      <c r="B1649">
        <v>2</v>
      </c>
      <c r="C1649" s="1" t="s">
        <v>1999</v>
      </c>
      <c r="D1649" s="2">
        <v>45845</v>
      </c>
      <c r="E1649" s="1" t="s">
        <v>57</v>
      </c>
      <c r="F1649" s="1" t="s">
        <v>49</v>
      </c>
      <c r="G1649" s="1" t="s">
        <v>936</v>
      </c>
      <c r="H1649">
        <v>5</v>
      </c>
      <c r="I1649">
        <v>0</v>
      </c>
      <c r="J1649">
        <v>75</v>
      </c>
      <c r="K1649">
        <v>9</v>
      </c>
      <c r="L1649">
        <v>225</v>
      </c>
    </row>
    <row r="1650" spans="1:13" x14ac:dyDescent="0.2">
      <c r="A1650" s="1" t="s">
        <v>46</v>
      </c>
      <c r="B1650">
        <v>2</v>
      </c>
      <c r="C1650" s="1" t="s">
        <v>2629</v>
      </c>
      <c r="D1650" s="2">
        <v>45846</v>
      </c>
      <c r="E1650" s="1" t="s">
        <v>48</v>
      </c>
      <c r="F1650" s="1" t="s">
        <v>49</v>
      </c>
      <c r="G1650" s="1" t="s">
        <v>1620</v>
      </c>
      <c r="H1650">
        <v>5</v>
      </c>
      <c r="I1650">
        <v>0</v>
      </c>
      <c r="J1650" t="s">
        <v>51</v>
      </c>
      <c r="K1650">
        <v>3</v>
      </c>
      <c r="L1650">
        <v>75</v>
      </c>
      <c r="M1650">
        <v>10</v>
      </c>
    </row>
    <row r="1651" spans="1:13" x14ac:dyDescent="0.2">
      <c r="A1651" s="1" t="s">
        <v>46</v>
      </c>
      <c r="B1651">
        <v>2</v>
      </c>
      <c r="C1651" s="1" t="s">
        <v>1728</v>
      </c>
      <c r="D1651" s="2">
        <v>45846</v>
      </c>
      <c r="E1651" s="1" t="s">
        <v>48</v>
      </c>
      <c r="F1651" s="1" t="s">
        <v>49</v>
      </c>
      <c r="G1651" s="1" t="s">
        <v>1730</v>
      </c>
      <c r="H1651">
        <v>5</v>
      </c>
      <c r="I1651">
        <v>0</v>
      </c>
      <c r="J1651">
        <v>25</v>
      </c>
      <c r="K1651">
        <v>4</v>
      </c>
      <c r="L1651">
        <v>100</v>
      </c>
    </row>
    <row r="1652" spans="1:13" x14ac:dyDescent="0.2">
      <c r="A1652" s="1" t="s">
        <v>46</v>
      </c>
      <c r="B1652">
        <v>2</v>
      </c>
      <c r="C1652" s="1" t="s">
        <v>1407</v>
      </c>
      <c r="D1652" s="2">
        <v>45846</v>
      </c>
      <c r="E1652" s="1" t="s">
        <v>48</v>
      </c>
      <c r="F1652" s="1" t="s">
        <v>49</v>
      </c>
      <c r="G1652" s="1" t="s">
        <v>883</v>
      </c>
      <c r="H1652">
        <v>5</v>
      </c>
      <c r="I1652">
        <v>0</v>
      </c>
      <c r="J1652" t="s">
        <v>51</v>
      </c>
      <c r="K1652">
        <v>4</v>
      </c>
      <c r="L1652">
        <v>100</v>
      </c>
    </row>
    <row r="1653" spans="1:13" x14ac:dyDescent="0.2">
      <c r="A1653" s="1" t="s">
        <v>46</v>
      </c>
      <c r="B1653">
        <v>3</v>
      </c>
      <c r="C1653" s="1" t="s">
        <v>1388</v>
      </c>
      <c r="D1653" s="2">
        <v>45846</v>
      </c>
      <c r="E1653" s="1" t="s">
        <v>48</v>
      </c>
      <c r="F1653" s="1" t="s">
        <v>49</v>
      </c>
      <c r="G1653" s="1" t="s">
        <v>936</v>
      </c>
      <c r="H1653">
        <v>5</v>
      </c>
      <c r="I1653">
        <v>0</v>
      </c>
      <c r="J1653" t="s">
        <v>51</v>
      </c>
      <c r="K1653">
        <v>5</v>
      </c>
      <c r="L1653">
        <v>125</v>
      </c>
    </row>
    <row r="1654" spans="1:13" x14ac:dyDescent="0.2">
      <c r="A1654" s="1" t="s">
        <v>46</v>
      </c>
      <c r="B1654">
        <v>3</v>
      </c>
      <c r="C1654" s="1" t="s">
        <v>1388</v>
      </c>
      <c r="D1654" s="2">
        <v>45846</v>
      </c>
      <c r="E1654" s="1" t="s">
        <v>48</v>
      </c>
      <c r="F1654" s="1" t="s">
        <v>49</v>
      </c>
      <c r="G1654" s="1" t="s">
        <v>936</v>
      </c>
      <c r="H1654">
        <v>5</v>
      </c>
      <c r="I1654">
        <v>0</v>
      </c>
      <c r="J1654" t="s">
        <v>51</v>
      </c>
      <c r="K1654">
        <v>9</v>
      </c>
      <c r="L1654">
        <v>225</v>
      </c>
    </row>
    <row r="1655" spans="1:13" x14ac:dyDescent="0.2">
      <c r="A1655" s="1" t="s">
        <v>46</v>
      </c>
      <c r="B1655">
        <v>5</v>
      </c>
      <c r="C1655" s="1" t="s">
        <v>1450</v>
      </c>
      <c r="D1655" s="2">
        <v>45846</v>
      </c>
      <c r="E1655" s="1" t="s">
        <v>48</v>
      </c>
      <c r="F1655" s="1" t="s">
        <v>49</v>
      </c>
      <c r="G1655" s="1" t="s">
        <v>1451</v>
      </c>
      <c r="H1655">
        <v>5</v>
      </c>
      <c r="I1655">
        <v>0</v>
      </c>
      <c r="J1655" t="s">
        <v>51</v>
      </c>
      <c r="K1655">
        <v>11</v>
      </c>
      <c r="L1655">
        <v>220</v>
      </c>
    </row>
    <row r="1656" spans="1:13" x14ac:dyDescent="0.2">
      <c r="A1656" s="1" t="s">
        <v>46</v>
      </c>
      <c r="B1656">
        <v>6</v>
      </c>
      <c r="C1656" s="1" t="s">
        <v>1402</v>
      </c>
      <c r="D1656" s="2">
        <v>45846</v>
      </c>
      <c r="E1656" s="1" t="s">
        <v>48</v>
      </c>
      <c r="F1656" s="1" t="s">
        <v>49</v>
      </c>
      <c r="G1656" s="1" t="s">
        <v>1403</v>
      </c>
      <c r="H1656">
        <v>5</v>
      </c>
      <c r="I1656">
        <v>0</v>
      </c>
      <c r="J1656" t="s">
        <v>51</v>
      </c>
      <c r="K1656">
        <v>1</v>
      </c>
      <c r="L1656">
        <v>20</v>
      </c>
    </row>
    <row r="1657" spans="1:13" x14ac:dyDescent="0.2">
      <c r="A1657" s="1" t="s">
        <v>46</v>
      </c>
      <c r="B1657">
        <v>6</v>
      </c>
      <c r="C1657" s="1" t="s">
        <v>1441</v>
      </c>
      <c r="D1657" s="2">
        <v>45846</v>
      </c>
      <c r="E1657" s="1" t="s">
        <v>57</v>
      </c>
      <c r="F1657" s="1" t="s">
        <v>49</v>
      </c>
      <c r="G1657" s="1" t="s">
        <v>1442</v>
      </c>
      <c r="H1657">
        <v>5</v>
      </c>
      <c r="I1657">
        <v>0</v>
      </c>
      <c r="J1657">
        <v>1000</v>
      </c>
      <c r="K1657">
        <v>13</v>
      </c>
      <c r="L1657">
        <v>260</v>
      </c>
    </row>
    <row r="1658" spans="1:13" x14ac:dyDescent="0.2">
      <c r="A1658" s="1" t="s">
        <v>46</v>
      </c>
      <c r="B1658">
        <v>2</v>
      </c>
      <c r="C1658" s="1" t="s">
        <v>604</v>
      </c>
      <c r="D1658" s="2">
        <v>45847</v>
      </c>
      <c r="E1658" s="1" t="s">
        <v>57</v>
      </c>
      <c r="F1658" s="1" t="s">
        <v>49</v>
      </c>
      <c r="G1658" s="1" t="s">
        <v>1660</v>
      </c>
      <c r="H1658">
        <v>4.5</v>
      </c>
      <c r="I1658">
        <v>0</v>
      </c>
      <c r="J1658">
        <v>100</v>
      </c>
      <c r="K1658">
        <v>4</v>
      </c>
      <c r="L1658">
        <v>100</v>
      </c>
      <c r="M1658">
        <v>15</v>
      </c>
    </row>
    <row r="1659" spans="1:13" x14ac:dyDescent="0.2">
      <c r="A1659" s="1" t="s">
        <v>46</v>
      </c>
      <c r="B1659">
        <v>2</v>
      </c>
      <c r="C1659" s="1" t="s">
        <v>2000</v>
      </c>
      <c r="D1659" s="2">
        <v>45847</v>
      </c>
      <c r="E1659" s="1" t="s">
        <v>57</v>
      </c>
      <c r="F1659" s="1" t="s">
        <v>49</v>
      </c>
      <c r="G1659" s="1" t="s">
        <v>1620</v>
      </c>
      <c r="H1659" t="s">
        <v>241</v>
      </c>
      <c r="I1659">
        <v>0</v>
      </c>
      <c r="J1659">
        <v>100</v>
      </c>
      <c r="K1659">
        <v>1</v>
      </c>
      <c r="L1659">
        <v>25</v>
      </c>
    </row>
    <row r="1660" spans="1:13" x14ac:dyDescent="0.2">
      <c r="A1660" s="1" t="s">
        <v>46</v>
      </c>
      <c r="B1660">
        <v>2</v>
      </c>
      <c r="C1660" s="1" t="s">
        <v>602</v>
      </c>
      <c r="D1660" s="2">
        <v>45847</v>
      </c>
      <c r="E1660" s="1" t="s">
        <v>57</v>
      </c>
      <c r="F1660" s="1" t="s">
        <v>49</v>
      </c>
      <c r="G1660" s="1" t="s">
        <v>1510</v>
      </c>
      <c r="H1660" t="s">
        <v>241</v>
      </c>
      <c r="I1660">
        <v>0</v>
      </c>
      <c r="J1660">
        <v>100</v>
      </c>
      <c r="K1660">
        <v>2</v>
      </c>
      <c r="L1660">
        <v>50</v>
      </c>
    </row>
    <row r="1661" spans="1:13" x14ac:dyDescent="0.2">
      <c r="A1661" s="1" t="s">
        <v>46</v>
      </c>
      <c r="B1661">
        <v>2</v>
      </c>
      <c r="C1661" s="1" t="s">
        <v>595</v>
      </c>
      <c r="D1661" s="2">
        <v>45847</v>
      </c>
      <c r="E1661" s="1" t="s">
        <v>57</v>
      </c>
      <c r="F1661" s="1" t="s">
        <v>49</v>
      </c>
      <c r="G1661" s="1" t="s">
        <v>1379</v>
      </c>
      <c r="H1661" t="s">
        <v>241</v>
      </c>
      <c r="I1661">
        <v>0</v>
      </c>
      <c r="J1661">
        <v>100</v>
      </c>
      <c r="K1661">
        <v>4</v>
      </c>
      <c r="L1661">
        <v>100</v>
      </c>
    </row>
    <row r="1662" spans="1:13" x14ac:dyDescent="0.2">
      <c r="A1662" s="1" t="s">
        <v>46</v>
      </c>
      <c r="B1662">
        <v>1</v>
      </c>
      <c r="C1662" s="1" t="s">
        <v>586</v>
      </c>
      <c r="D1662" s="2">
        <v>45847</v>
      </c>
      <c r="E1662" s="1" t="s">
        <v>57</v>
      </c>
      <c r="F1662" s="1" t="s">
        <v>49</v>
      </c>
      <c r="G1662" s="1" t="s">
        <v>996</v>
      </c>
      <c r="H1662" t="s">
        <v>241</v>
      </c>
      <c r="I1662">
        <v>0</v>
      </c>
      <c r="J1662">
        <v>100</v>
      </c>
      <c r="K1662">
        <v>4</v>
      </c>
      <c r="L1662">
        <v>100</v>
      </c>
    </row>
    <row r="1663" spans="1:13" x14ac:dyDescent="0.2">
      <c r="A1663" s="1" t="s">
        <v>46</v>
      </c>
      <c r="B1663">
        <v>1</v>
      </c>
      <c r="C1663" s="1" t="s">
        <v>1377</v>
      </c>
      <c r="D1663" s="2">
        <v>45847</v>
      </c>
      <c r="E1663" s="1" t="s">
        <v>48</v>
      </c>
      <c r="F1663" s="1" t="s">
        <v>49</v>
      </c>
      <c r="G1663" s="1" t="s">
        <v>1323</v>
      </c>
      <c r="H1663">
        <v>5</v>
      </c>
      <c r="I1663">
        <v>0</v>
      </c>
      <c r="J1663" t="s">
        <v>51</v>
      </c>
      <c r="K1663">
        <v>2</v>
      </c>
      <c r="L1663">
        <v>50</v>
      </c>
    </row>
    <row r="1664" spans="1:13" x14ac:dyDescent="0.2">
      <c r="A1664" s="1" t="s">
        <v>46</v>
      </c>
      <c r="B1664">
        <v>1</v>
      </c>
      <c r="C1664" s="1" t="s">
        <v>1377</v>
      </c>
      <c r="D1664" s="2">
        <v>45847</v>
      </c>
      <c r="E1664" s="1" t="s">
        <v>48</v>
      </c>
      <c r="F1664" s="1" t="s">
        <v>49</v>
      </c>
      <c r="G1664" s="1" t="s">
        <v>1323</v>
      </c>
      <c r="H1664">
        <v>5</v>
      </c>
      <c r="I1664">
        <v>0</v>
      </c>
      <c r="J1664" t="s">
        <v>51</v>
      </c>
      <c r="K1664">
        <v>4</v>
      </c>
      <c r="L1664">
        <v>100</v>
      </c>
    </row>
    <row r="1665" spans="1:13" x14ac:dyDescent="0.2">
      <c r="A1665" s="1" t="s">
        <v>46</v>
      </c>
      <c r="B1665">
        <v>1</v>
      </c>
      <c r="C1665" s="1" t="s">
        <v>602</v>
      </c>
      <c r="D1665" s="2">
        <v>45847</v>
      </c>
      <c r="E1665" s="1" t="s">
        <v>57</v>
      </c>
      <c r="F1665" s="1" t="s">
        <v>49</v>
      </c>
      <c r="G1665" s="1" t="s">
        <v>1510</v>
      </c>
      <c r="H1665" t="s">
        <v>241</v>
      </c>
      <c r="I1665">
        <v>0</v>
      </c>
      <c r="J1665">
        <v>100</v>
      </c>
      <c r="K1665">
        <v>2</v>
      </c>
      <c r="L1665">
        <v>50</v>
      </c>
    </row>
    <row r="1666" spans="1:13" x14ac:dyDescent="0.2">
      <c r="A1666" s="1" t="s">
        <v>46</v>
      </c>
      <c r="B1666">
        <v>5</v>
      </c>
      <c r="C1666" s="1" t="s">
        <v>1450</v>
      </c>
      <c r="D1666" s="2">
        <v>45847</v>
      </c>
      <c r="E1666" s="1" t="s">
        <v>48</v>
      </c>
      <c r="F1666" s="1" t="s">
        <v>49</v>
      </c>
      <c r="G1666" s="1" t="s">
        <v>1451</v>
      </c>
      <c r="H1666">
        <v>5</v>
      </c>
      <c r="I1666">
        <v>0</v>
      </c>
      <c r="J1666" t="s">
        <v>51</v>
      </c>
      <c r="K1666">
        <v>12</v>
      </c>
      <c r="L1666">
        <v>240</v>
      </c>
    </row>
    <row r="1667" spans="1:13" x14ac:dyDescent="0.2">
      <c r="A1667" s="1" t="s">
        <v>46</v>
      </c>
      <c r="B1667">
        <v>6</v>
      </c>
      <c r="C1667" s="1" t="s">
        <v>1380</v>
      </c>
      <c r="D1667" s="2">
        <v>45847</v>
      </c>
      <c r="E1667" s="1" t="s">
        <v>48</v>
      </c>
      <c r="F1667" s="1" t="s">
        <v>49</v>
      </c>
      <c r="G1667" s="1" t="s">
        <v>908</v>
      </c>
      <c r="H1667">
        <v>5</v>
      </c>
      <c r="I1667">
        <v>0</v>
      </c>
      <c r="J1667" t="s">
        <v>51</v>
      </c>
      <c r="K1667">
        <v>9</v>
      </c>
      <c r="L1667">
        <v>180</v>
      </c>
    </row>
    <row r="1668" spans="1:13" x14ac:dyDescent="0.2">
      <c r="A1668" s="1" t="s">
        <v>46</v>
      </c>
      <c r="B1668">
        <v>6</v>
      </c>
      <c r="C1668" s="1" t="s">
        <v>1441</v>
      </c>
      <c r="D1668" s="2">
        <v>45847</v>
      </c>
      <c r="E1668" s="1" t="s">
        <v>57</v>
      </c>
      <c r="F1668" s="1" t="s">
        <v>49</v>
      </c>
      <c r="G1668" s="1" t="s">
        <v>1442</v>
      </c>
      <c r="H1668">
        <v>5</v>
      </c>
      <c r="I1668">
        <v>0</v>
      </c>
      <c r="J1668">
        <v>1000</v>
      </c>
      <c r="K1668">
        <v>6</v>
      </c>
      <c r="L1668">
        <v>120</v>
      </c>
    </row>
    <row r="1669" spans="1:13" x14ac:dyDescent="0.2">
      <c r="A1669" s="1" t="s">
        <v>46</v>
      </c>
      <c r="B1669">
        <v>3</v>
      </c>
      <c r="C1669" s="1" t="s">
        <v>1388</v>
      </c>
      <c r="D1669" s="2">
        <v>45847</v>
      </c>
      <c r="E1669" s="1" t="s">
        <v>48</v>
      </c>
      <c r="F1669" s="1" t="s">
        <v>49</v>
      </c>
      <c r="G1669" s="1" t="s">
        <v>936</v>
      </c>
      <c r="H1669">
        <v>5</v>
      </c>
      <c r="I1669">
        <v>0</v>
      </c>
      <c r="J1669" t="s">
        <v>51</v>
      </c>
      <c r="K1669">
        <v>6</v>
      </c>
      <c r="L1669">
        <v>150</v>
      </c>
    </row>
    <row r="1670" spans="1:13" x14ac:dyDescent="0.2">
      <c r="A1670" s="1" t="s">
        <v>46</v>
      </c>
      <c r="B1670">
        <v>3</v>
      </c>
      <c r="C1670" s="1" t="s">
        <v>1388</v>
      </c>
      <c r="D1670" s="2">
        <v>45847</v>
      </c>
      <c r="E1670" s="1" t="s">
        <v>48</v>
      </c>
      <c r="F1670" s="1" t="s">
        <v>49</v>
      </c>
      <c r="G1670" s="1" t="s">
        <v>936</v>
      </c>
      <c r="H1670">
        <v>5</v>
      </c>
      <c r="I1670">
        <v>0</v>
      </c>
      <c r="J1670" t="s">
        <v>51</v>
      </c>
      <c r="K1670">
        <v>8</v>
      </c>
      <c r="L1670">
        <v>200</v>
      </c>
    </row>
    <row r="1671" spans="1:13" x14ac:dyDescent="0.2">
      <c r="A1671" s="1" t="s">
        <v>46</v>
      </c>
      <c r="B1671">
        <v>2</v>
      </c>
      <c r="C1671" s="1" t="s">
        <v>586</v>
      </c>
      <c r="D1671" s="2">
        <v>45848</v>
      </c>
      <c r="E1671" s="1" t="s">
        <v>57</v>
      </c>
      <c r="F1671" s="1" t="s">
        <v>49</v>
      </c>
      <c r="G1671" s="1" t="s">
        <v>996</v>
      </c>
      <c r="H1671" t="s">
        <v>241</v>
      </c>
      <c r="I1671">
        <v>0</v>
      </c>
      <c r="J1671">
        <v>100</v>
      </c>
      <c r="K1671">
        <v>11</v>
      </c>
      <c r="L1671">
        <v>275</v>
      </c>
      <c r="M1671">
        <v>10</v>
      </c>
    </row>
    <row r="1672" spans="1:13" x14ac:dyDescent="0.2">
      <c r="A1672" s="1" t="s">
        <v>46</v>
      </c>
      <c r="B1672">
        <v>2</v>
      </c>
      <c r="C1672" s="1" t="s">
        <v>596</v>
      </c>
      <c r="D1672" s="2">
        <v>45848</v>
      </c>
      <c r="E1672" s="1" t="s">
        <v>57</v>
      </c>
      <c r="F1672" s="1" t="s">
        <v>49</v>
      </c>
      <c r="G1672" s="1" t="s">
        <v>1075</v>
      </c>
      <c r="H1672" t="s">
        <v>241</v>
      </c>
      <c r="I1672">
        <v>0</v>
      </c>
      <c r="J1672">
        <v>100</v>
      </c>
      <c r="K1672">
        <v>4</v>
      </c>
      <c r="L1672">
        <v>100</v>
      </c>
    </row>
    <row r="1673" spans="1:13" x14ac:dyDescent="0.2">
      <c r="A1673" s="1" t="s">
        <v>46</v>
      </c>
      <c r="B1673">
        <v>2</v>
      </c>
      <c r="C1673" s="1" t="s">
        <v>1527</v>
      </c>
      <c r="D1673" s="2">
        <v>45848</v>
      </c>
      <c r="E1673" s="1" t="s">
        <v>48</v>
      </c>
      <c r="F1673" s="1" t="s">
        <v>49</v>
      </c>
      <c r="G1673" s="1" t="s">
        <v>975</v>
      </c>
      <c r="H1673">
        <v>5</v>
      </c>
      <c r="I1673">
        <v>0</v>
      </c>
      <c r="J1673" t="s">
        <v>51</v>
      </c>
      <c r="K1673">
        <v>2</v>
      </c>
      <c r="L1673">
        <v>50</v>
      </c>
    </row>
    <row r="1674" spans="1:13" x14ac:dyDescent="0.2">
      <c r="A1674" s="1" t="s">
        <v>46</v>
      </c>
      <c r="B1674">
        <v>3</v>
      </c>
      <c r="C1674" s="1" t="s">
        <v>590</v>
      </c>
      <c r="D1674" s="2">
        <v>45848</v>
      </c>
      <c r="E1674" s="1" t="s">
        <v>57</v>
      </c>
      <c r="F1674" s="1" t="s">
        <v>49</v>
      </c>
      <c r="G1674" s="1" t="s">
        <v>1274</v>
      </c>
      <c r="H1674">
        <v>6</v>
      </c>
      <c r="I1674">
        <v>0</v>
      </c>
      <c r="J1674">
        <v>500</v>
      </c>
      <c r="K1674">
        <v>8</v>
      </c>
      <c r="L1674">
        <v>200</v>
      </c>
    </row>
    <row r="1675" spans="1:13" x14ac:dyDescent="0.2">
      <c r="A1675" s="1" t="s">
        <v>46</v>
      </c>
      <c r="B1675">
        <v>1</v>
      </c>
      <c r="C1675" s="1" t="s">
        <v>1435</v>
      </c>
      <c r="D1675" s="2">
        <v>45848</v>
      </c>
      <c r="E1675" s="1" t="s">
        <v>48</v>
      </c>
      <c r="F1675" s="1" t="s">
        <v>49</v>
      </c>
      <c r="G1675" s="1" t="s">
        <v>867</v>
      </c>
      <c r="H1675">
        <v>5</v>
      </c>
      <c r="I1675">
        <v>0</v>
      </c>
      <c r="J1675" t="s">
        <v>51</v>
      </c>
      <c r="K1675">
        <v>14</v>
      </c>
      <c r="L1675">
        <v>350</v>
      </c>
    </row>
    <row r="1676" spans="1:13" x14ac:dyDescent="0.2">
      <c r="A1676" s="1" t="s">
        <v>46</v>
      </c>
      <c r="B1676">
        <v>5</v>
      </c>
      <c r="C1676" s="1" t="s">
        <v>1380</v>
      </c>
      <c r="D1676" s="2">
        <v>45848</v>
      </c>
      <c r="E1676" s="1" t="s">
        <v>48</v>
      </c>
      <c r="F1676" s="1" t="s">
        <v>49</v>
      </c>
      <c r="G1676" s="1" t="s">
        <v>908</v>
      </c>
      <c r="H1676">
        <v>5</v>
      </c>
      <c r="I1676">
        <v>0</v>
      </c>
      <c r="J1676" t="s">
        <v>51</v>
      </c>
      <c r="K1676">
        <v>1</v>
      </c>
      <c r="L1676">
        <v>20</v>
      </c>
    </row>
    <row r="1677" spans="1:13" x14ac:dyDescent="0.2">
      <c r="A1677" s="1" t="s">
        <v>46</v>
      </c>
      <c r="B1677">
        <v>5</v>
      </c>
      <c r="C1677" s="1" t="s">
        <v>1458</v>
      </c>
      <c r="D1677" s="2">
        <v>45848</v>
      </c>
      <c r="E1677" s="1" t="s">
        <v>48</v>
      </c>
      <c r="F1677" s="1" t="s">
        <v>49</v>
      </c>
      <c r="G1677" s="1" t="s">
        <v>1459</v>
      </c>
      <c r="H1677">
        <v>5</v>
      </c>
      <c r="I1677">
        <v>0</v>
      </c>
      <c r="J1677" t="s">
        <v>51</v>
      </c>
      <c r="K1677">
        <v>7</v>
      </c>
      <c r="L1677">
        <v>140</v>
      </c>
    </row>
    <row r="1678" spans="1:13" x14ac:dyDescent="0.2">
      <c r="A1678" s="1" t="s">
        <v>46</v>
      </c>
      <c r="B1678">
        <v>5</v>
      </c>
      <c r="C1678" s="1" t="s">
        <v>1450</v>
      </c>
      <c r="D1678" s="2">
        <v>45848</v>
      </c>
      <c r="E1678" s="1" t="s">
        <v>48</v>
      </c>
      <c r="F1678" s="1" t="s">
        <v>49</v>
      </c>
      <c r="G1678" s="1" t="s">
        <v>1451</v>
      </c>
      <c r="H1678">
        <v>5</v>
      </c>
      <c r="I1678">
        <v>0</v>
      </c>
      <c r="J1678" t="s">
        <v>51</v>
      </c>
      <c r="K1678">
        <v>4</v>
      </c>
      <c r="L1678">
        <v>80</v>
      </c>
    </row>
    <row r="1679" spans="1:13" x14ac:dyDescent="0.2">
      <c r="A1679" s="1" t="s">
        <v>46</v>
      </c>
      <c r="B1679">
        <v>4</v>
      </c>
      <c r="C1679" s="1" t="s">
        <v>1493</v>
      </c>
      <c r="D1679" s="2">
        <v>45849</v>
      </c>
      <c r="E1679" s="1" t="s">
        <v>48</v>
      </c>
      <c r="F1679" s="1" t="s">
        <v>49</v>
      </c>
      <c r="G1679" s="1" t="s">
        <v>1494</v>
      </c>
      <c r="H1679">
        <v>5</v>
      </c>
      <c r="I1679">
        <v>0</v>
      </c>
      <c r="J1679" t="s">
        <v>51</v>
      </c>
      <c r="K1679">
        <v>5</v>
      </c>
      <c r="L1679">
        <v>125</v>
      </c>
      <c r="M1679">
        <v>12</v>
      </c>
    </row>
    <row r="1680" spans="1:13" x14ac:dyDescent="0.2">
      <c r="A1680" s="1" t="s">
        <v>46</v>
      </c>
      <c r="B1680">
        <v>4</v>
      </c>
      <c r="C1680" s="1" t="s">
        <v>1435</v>
      </c>
      <c r="D1680" s="2">
        <v>45849</v>
      </c>
      <c r="E1680" s="1" t="s">
        <v>48</v>
      </c>
      <c r="F1680" s="1" t="s">
        <v>49</v>
      </c>
      <c r="G1680" s="1" t="s">
        <v>867</v>
      </c>
      <c r="H1680">
        <v>5</v>
      </c>
      <c r="I1680">
        <v>0</v>
      </c>
      <c r="J1680" t="s">
        <v>51</v>
      </c>
      <c r="K1680">
        <v>12</v>
      </c>
      <c r="L1680">
        <v>300</v>
      </c>
    </row>
    <row r="1681" spans="1:13" x14ac:dyDescent="0.2">
      <c r="A1681" s="1" t="s">
        <v>46</v>
      </c>
      <c r="B1681">
        <v>2</v>
      </c>
      <c r="C1681" s="1" t="s">
        <v>1527</v>
      </c>
      <c r="D1681" s="2">
        <v>45849</v>
      </c>
      <c r="E1681" s="1" t="s">
        <v>48</v>
      </c>
      <c r="F1681" s="1" t="s">
        <v>49</v>
      </c>
      <c r="G1681" s="1" t="s">
        <v>975</v>
      </c>
      <c r="H1681">
        <v>5</v>
      </c>
      <c r="I1681">
        <v>0</v>
      </c>
      <c r="J1681" t="s">
        <v>51</v>
      </c>
      <c r="K1681">
        <v>2</v>
      </c>
      <c r="L1681">
        <v>5</v>
      </c>
    </row>
    <row r="1682" spans="1:13" x14ac:dyDescent="0.2">
      <c r="A1682" s="1" t="s">
        <v>46</v>
      </c>
      <c r="B1682">
        <v>2</v>
      </c>
      <c r="C1682" s="1" t="s">
        <v>596</v>
      </c>
      <c r="D1682" s="2">
        <v>45849</v>
      </c>
      <c r="E1682" s="1" t="s">
        <v>57</v>
      </c>
      <c r="F1682" s="1" t="s">
        <v>49</v>
      </c>
      <c r="G1682" s="1" t="s">
        <v>1075</v>
      </c>
      <c r="H1682" t="s">
        <v>241</v>
      </c>
      <c r="I1682">
        <v>0</v>
      </c>
      <c r="J1682">
        <v>100</v>
      </c>
      <c r="K1682">
        <v>7</v>
      </c>
      <c r="L1682">
        <v>175</v>
      </c>
    </row>
    <row r="1683" spans="1:13" x14ac:dyDescent="0.2">
      <c r="A1683" s="1" t="s">
        <v>46</v>
      </c>
      <c r="B1683">
        <v>3</v>
      </c>
      <c r="C1683" s="1" t="s">
        <v>2001</v>
      </c>
      <c r="D1683" s="2">
        <v>45849</v>
      </c>
      <c r="E1683" s="1" t="s">
        <v>57</v>
      </c>
      <c r="F1683" s="1" t="s">
        <v>49</v>
      </c>
      <c r="G1683" s="1" t="s">
        <v>1011</v>
      </c>
      <c r="H1683">
        <v>5</v>
      </c>
      <c r="I1683">
        <v>0</v>
      </c>
      <c r="J1683">
        <v>250</v>
      </c>
      <c r="K1683">
        <v>5</v>
      </c>
      <c r="L1683">
        <v>125</v>
      </c>
    </row>
    <row r="1684" spans="1:13" x14ac:dyDescent="0.2">
      <c r="A1684" s="1" t="s">
        <v>46</v>
      </c>
      <c r="B1684">
        <v>3</v>
      </c>
      <c r="C1684" s="1" t="s">
        <v>1430</v>
      </c>
      <c r="D1684" s="2">
        <v>45849</v>
      </c>
      <c r="E1684" s="1" t="s">
        <v>48</v>
      </c>
      <c r="F1684" s="1" t="s">
        <v>49</v>
      </c>
      <c r="G1684" s="1" t="s">
        <v>1251</v>
      </c>
      <c r="H1684">
        <v>5</v>
      </c>
      <c r="I1684">
        <v>0</v>
      </c>
      <c r="J1684" t="s">
        <v>51</v>
      </c>
      <c r="K1684">
        <v>4</v>
      </c>
      <c r="L1684">
        <v>100</v>
      </c>
    </row>
    <row r="1685" spans="1:13" x14ac:dyDescent="0.2">
      <c r="A1685" s="1" t="s">
        <v>46</v>
      </c>
      <c r="B1685">
        <v>5</v>
      </c>
      <c r="C1685" s="1" t="s">
        <v>1458</v>
      </c>
      <c r="D1685" s="2">
        <v>45849</v>
      </c>
      <c r="E1685" s="1" t="s">
        <v>48</v>
      </c>
      <c r="F1685" s="1" t="s">
        <v>49</v>
      </c>
      <c r="G1685" s="1" t="s">
        <v>1459</v>
      </c>
      <c r="H1685">
        <v>5</v>
      </c>
      <c r="I1685">
        <v>0</v>
      </c>
      <c r="J1685" t="s">
        <v>51</v>
      </c>
      <c r="K1685">
        <v>13</v>
      </c>
      <c r="L1685">
        <v>260</v>
      </c>
    </row>
    <row r="1686" spans="1:13" x14ac:dyDescent="0.2">
      <c r="A1686" s="1" t="s">
        <v>46</v>
      </c>
      <c r="B1686">
        <v>5</v>
      </c>
      <c r="C1686" s="1" t="s">
        <v>1402</v>
      </c>
      <c r="D1686" s="2">
        <v>45849</v>
      </c>
      <c r="E1686" s="1" t="s">
        <v>48</v>
      </c>
      <c r="F1686" s="1" t="s">
        <v>49</v>
      </c>
      <c r="G1686" s="1" t="s">
        <v>1403</v>
      </c>
      <c r="H1686">
        <v>5</v>
      </c>
      <c r="I1686">
        <v>0</v>
      </c>
      <c r="J1686" t="s">
        <v>51</v>
      </c>
      <c r="K1686">
        <v>1</v>
      </c>
      <c r="L1686">
        <v>20</v>
      </c>
    </row>
    <row r="1687" spans="1:13" x14ac:dyDescent="0.2">
      <c r="A1687" s="1" t="s">
        <v>46</v>
      </c>
      <c r="B1687">
        <v>6</v>
      </c>
      <c r="C1687" s="1" t="s">
        <v>1423</v>
      </c>
      <c r="D1687" s="2">
        <v>45849</v>
      </c>
      <c r="E1687" s="1" t="s">
        <v>48</v>
      </c>
      <c r="F1687" s="1" t="s">
        <v>49</v>
      </c>
      <c r="G1687" s="1" t="s">
        <v>1131</v>
      </c>
      <c r="H1687">
        <v>5</v>
      </c>
      <c r="I1687">
        <v>0</v>
      </c>
      <c r="J1687" t="s">
        <v>51</v>
      </c>
      <c r="K1687">
        <v>6</v>
      </c>
      <c r="L1687">
        <v>120</v>
      </c>
    </row>
    <row r="1688" spans="1:13" x14ac:dyDescent="0.2">
      <c r="A1688" s="1" t="s">
        <v>46</v>
      </c>
      <c r="B1688">
        <v>2</v>
      </c>
      <c r="C1688" s="1" t="s">
        <v>615</v>
      </c>
      <c r="D1688" s="2">
        <v>45850</v>
      </c>
      <c r="E1688" s="1" t="s">
        <v>57</v>
      </c>
      <c r="F1688" s="1" t="s">
        <v>49</v>
      </c>
      <c r="G1688" s="1" t="s">
        <v>2002</v>
      </c>
      <c r="H1688">
        <v>10</v>
      </c>
      <c r="I1688">
        <v>0</v>
      </c>
      <c r="J1688">
        <v>50</v>
      </c>
      <c r="K1688">
        <v>2</v>
      </c>
      <c r="L1688">
        <v>48.3</v>
      </c>
      <c r="M1688">
        <v>15</v>
      </c>
    </row>
    <row r="1689" spans="1:13" x14ac:dyDescent="0.2">
      <c r="A1689" s="1" t="s">
        <v>46</v>
      </c>
      <c r="B1689">
        <v>2</v>
      </c>
      <c r="C1689" s="1" t="s">
        <v>1445</v>
      </c>
      <c r="D1689" s="2">
        <v>45850</v>
      </c>
      <c r="E1689" s="1" t="s">
        <v>48</v>
      </c>
      <c r="F1689" s="1" t="s">
        <v>49</v>
      </c>
      <c r="G1689" s="1" t="s">
        <v>924</v>
      </c>
      <c r="H1689">
        <v>5</v>
      </c>
      <c r="I1689">
        <v>0</v>
      </c>
      <c r="J1689" t="s">
        <v>51</v>
      </c>
      <c r="K1689">
        <v>8</v>
      </c>
      <c r="L1689">
        <v>200</v>
      </c>
    </row>
    <row r="1690" spans="1:13" x14ac:dyDescent="0.2">
      <c r="A1690" s="1" t="s">
        <v>46</v>
      </c>
      <c r="B1690">
        <v>2</v>
      </c>
      <c r="C1690" s="1" t="s">
        <v>1408</v>
      </c>
      <c r="D1690" s="2">
        <v>45850</v>
      </c>
      <c r="E1690" s="1" t="s">
        <v>48</v>
      </c>
      <c r="F1690" s="1" t="s">
        <v>49</v>
      </c>
      <c r="G1690" s="1" t="s">
        <v>1046</v>
      </c>
      <c r="H1690">
        <v>5</v>
      </c>
      <c r="I1690">
        <v>0</v>
      </c>
      <c r="J1690" t="s">
        <v>51</v>
      </c>
      <c r="K1690">
        <v>3</v>
      </c>
      <c r="L1690">
        <v>75</v>
      </c>
    </row>
    <row r="1691" spans="1:13" x14ac:dyDescent="0.2">
      <c r="A1691" s="1" t="s">
        <v>46</v>
      </c>
      <c r="B1691">
        <v>2</v>
      </c>
      <c r="C1691" s="1" t="s">
        <v>1388</v>
      </c>
      <c r="D1691" s="2">
        <v>45850</v>
      </c>
      <c r="E1691" s="1" t="s">
        <v>48</v>
      </c>
      <c r="F1691" s="1" t="s">
        <v>49</v>
      </c>
      <c r="G1691" s="1" t="s">
        <v>936</v>
      </c>
      <c r="H1691">
        <v>5</v>
      </c>
      <c r="I1691">
        <v>0</v>
      </c>
      <c r="J1691" t="s">
        <v>51</v>
      </c>
      <c r="K1691">
        <v>2</v>
      </c>
      <c r="L1691">
        <v>50</v>
      </c>
    </row>
    <row r="1692" spans="1:13" x14ac:dyDescent="0.2">
      <c r="A1692" s="1" t="s">
        <v>46</v>
      </c>
      <c r="B1692">
        <v>2</v>
      </c>
      <c r="C1692" s="1" t="s">
        <v>1522</v>
      </c>
      <c r="D1692" s="2">
        <v>45850</v>
      </c>
      <c r="E1692" s="1" t="s">
        <v>48</v>
      </c>
      <c r="F1692" s="1" t="s">
        <v>49</v>
      </c>
      <c r="G1692" s="1" t="s">
        <v>869</v>
      </c>
      <c r="H1692">
        <v>5</v>
      </c>
      <c r="I1692">
        <v>0</v>
      </c>
      <c r="J1692" t="s">
        <v>51</v>
      </c>
      <c r="K1692">
        <v>3</v>
      </c>
      <c r="L1692">
        <v>75</v>
      </c>
    </row>
    <row r="1693" spans="1:13" x14ac:dyDescent="0.2">
      <c r="A1693" s="1" t="s">
        <v>46</v>
      </c>
      <c r="B1693">
        <v>2</v>
      </c>
      <c r="C1693" s="1" t="s">
        <v>1517</v>
      </c>
      <c r="D1693" s="2">
        <v>45850</v>
      </c>
      <c r="E1693" s="1" t="s">
        <v>48</v>
      </c>
      <c r="F1693" s="1" t="s">
        <v>49</v>
      </c>
      <c r="G1693" s="1" t="s">
        <v>892</v>
      </c>
      <c r="H1693">
        <v>5</v>
      </c>
      <c r="I1693">
        <v>0</v>
      </c>
      <c r="J1693" t="s">
        <v>51</v>
      </c>
      <c r="K1693">
        <v>1</v>
      </c>
      <c r="L1693">
        <v>25</v>
      </c>
    </row>
    <row r="1694" spans="1:13" x14ac:dyDescent="0.2">
      <c r="A1694" s="1" t="s">
        <v>46</v>
      </c>
      <c r="B1694">
        <v>3</v>
      </c>
      <c r="C1694" s="1" t="s">
        <v>1493</v>
      </c>
      <c r="D1694" s="2">
        <v>45850</v>
      </c>
      <c r="E1694" s="1" t="s">
        <v>48</v>
      </c>
      <c r="F1694" s="1" t="s">
        <v>49</v>
      </c>
      <c r="G1694" s="1" t="s">
        <v>1494</v>
      </c>
      <c r="H1694">
        <v>5</v>
      </c>
      <c r="I1694">
        <v>0</v>
      </c>
      <c r="J1694" t="s">
        <v>51</v>
      </c>
      <c r="K1694">
        <v>9</v>
      </c>
      <c r="L1694">
        <v>225</v>
      </c>
    </row>
    <row r="1695" spans="1:13" x14ac:dyDescent="0.2">
      <c r="A1695" s="1" t="s">
        <v>46</v>
      </c>
      <c r="B1695">
        <v>3</v>
      </c>
      <c r="C1695" s="1" t="s">
        <v>1388</v>
      </c>
      <c r="D1695" s="2">
        <v>45850</v>
      </c>
      <c r="E1695" s="1" t="s">
        <v>48</v>
      </c>
      <c r="F1695" s="1" t="s">
        <v>49</v>
      </c>
      <c r="G1695" s="1" t="s">
        <v>936</v>
      </c>
      <c r="H1695">
        <v>5</v>
      </c>
      <c r="I1695">
        <v>0</v>
      </c>
      <c r="J1695" t="s">
        <v>51</v>
      </c>
      <c r="K1695">
        <v>8</v>
      </c>
      <c r="L1695">
        <v>200</v>
      </c>
    </row>
    <row r="1696" spans="1:13" x14ac:dyDescent="0.2">
      <c r="A1696" s="1" t="s">
        <v>46</v>
      </c>
      <c r="B1696">
        <v>1</v>
      </c>
      <c r="C1696" s="1" t="s">
        <v>1435</v>
      </c>
      <c r="D1696" s="2">
        <v>45850</v>
      </c>
      <c r="E1696" s="1" t="s">
        <v>48</v>
      </c>
      <c r="F1696" s="1" t="s">
        <v>49</v>
      </c>
      <c r="G1696" s="1" t="s">
        <v>867</v>
      </c>
      <c r="H1696">
        <v>5</v>
      </c>
      <c r="I1696">
        <v>0</v>
      </c>
      <c r="J1696" t="s">
        <v>51</v>
      </c>
      <c r="K1696">
        <v>14</v>
      </c>
      <c r="L1696">
        <v>350</v>
      </c>
    </row>
    <row r="1697" spans="1:13" x14ac:dyDescent="0.2">
      <c r="A1697" s="1" t="s">
        <v>46</v>
      </c>
      <c r="B1697">
        <v>4</v>
      </c>
      <c r="C1697" s="1" t="s">
        <v>1427</v>
      </c>
      <c r="D1697" s="2">
        <v>45850</v>
      </c>
      <c r="E1697" s="1" t="s">
        <v>48</v>
      </c>
      <c r="F1697" s="1" t="s">
        <v>49</v>
      </c>
      <c r="G1697" s="1" t="s">
        <v>1011</v>
      </c>
      <c r="H1697">
        <v>5</v>
      </c>
      <c r="I1697">
        <v>0</v>
      </c>
      <c r="J1697" t="s">
        <v>51</v>
      </c>
      <c r="K1697">
        <v>6</v>
      </c>
      <c r="L1697">
        <v>150</v>
      </c>
    </row>
    <row r="1698" spans="1:13" x14ac:dyDescent="0.2">
      <c r="A1698" s="1" t="s">
        <v>46</v>
      </c>
      <c r="B1698">
        <v>4</v>
      </c>
      <c r="C1698" s="1" t="s">
        <v>2003</v>
      </c>
      <c r="D1698" s="2">
        <v>45850</v>
      </c>
      <c r="E1698" s="1" t="s">
        <v>57</v>
      </c>
      <c r="F1698" s="1" t="s">
        <v>49</v>
      </c>
      <c r="G1698" s="1" t="s">
        <v>913</v>
      </c>
      <c r="H1698">
        <v>6</v>
      </c>
      <c r="I1698">
        <v>0</v>
      </c>
      <c r="J1698">
        <v>50</v>
      </c>
      <c r="K1698">
        <v>2</v>
      </c>
      <c r="L1698">
        <v>57.4</v>
      </c>
    </row>
    <row r="1699" spans="1:13" x14ac:dyDescent="0.2">
      <c r="A1699" s="1" t="s">
        <v>46</v>
      </c>
      <c r="B1699">
        <v>4</v>
      </c>
      <c r="C1699" s="1" t="s">
        <v>632</v>
      </c>
      <c r="D1699" s="2">
        <v>45850</v>
      </c>
      <c r="E1699" s="1" t="s">
        <v>57</v>
      </c>
      <c r="F1699" s="1" t="s">
        <v>49</v>
      </c>
      <c r="G1699" s="1" t="s">
        <v>878</v>
      </c>
      <c r="H1699">
        <v>6</v>
      </c>
      <c r="I1699">
        <v>0</v>
      </c>
      <c r="J1699">
        <v>50</v>
      </c>
      <c r="K1699">
        <v>2</v>
      </c>
      <c r="L1699">
        <v>51.6</v>
      </c>
    </row>
    <row r="1700" spans="1:13" x14ac:dyDescent="0.2">
      <c r="A1700" s="1" t="s">
        <v>46</v>
      </c>
      <c r="B1700">
        <v>2</v>
      </c>
      <c r="C1700" s="1" t="s">
        <v>1493</v>
      </c>
      <c r="D1700" s="2">
        <v>45851</v>
      </c>
      <c r="E1700" s="1" t="s">
        <v>48</v>
      </c>
      <c r="F1700" s="1" t="s">
        <v>49</v>
      </c>
      <c r="G1700" s="1" t="s">
        <v>1494</v>
      </c>
      <c r="H1700">
        <v>5</v>
      </c>
      <c r="I1700">
        <v>0</v>
      </c>
      <c r="J1700" t="s">
        <v>51</v>
      </c>
      <c r="K1700">
        <v>9</v>
      </c>
      <c r="L1700">
        <v>255.6</v>
      </c>
      <c r="M1700">
        <v>4</v>
      </c>
    </row>
    <row r="1701" spans="1:13" x14ac:dyDescent="0.2">
      <c r="A1701" s="1" t="s">
        <v>46</v>
      </c>
      <c r="B1701">
        <v>2</v>
      </c>
      <c r="C1701" s="1" t="s">
        <v>597</v>
      </c>
      <c r="D1701" s="2">
        <v>45851</v>
      </c>
      <c r="E1701" s="1" t="s">
        <v>57</v>
      </c>
      <c r="F1701" s="1" t="s">
        <v>49</v>
      </c>
      <c r="G1701" s="1" t="s">
        <v>1849</v>
      </c>
      <c r="H1701">
        <v>6</v>
      </c>
      <c r="I1701">
        <v>0</v>
      </c>
      <c r="J1701">
        <v>500</v>
      </c>
      <c r="K1701">
        <v>8</v>
      </c>
      <c r="L1701">
        <v>200</v>
      </c>
    </row>
    <row r="1702" spans="1:13" x14ac:dyDescent="0.2">
      <c r="A1702" s="1" t="s">
        <v>46</v>
      </c>
      <c r="B1702">
        <v>2</v>
      </c>
      <c r="C1702" s="1" t="s">
        <v>1517</v>
      </c>
      <c r="D1702" s="2">
        <v>45851</v>
      </c>
      <c r="E1702" s="1" t="s">
        <v>48</v>
      </c>
      <c r="F1702" s="1" t="s">
        <v>49</v>
      </c>
      <c r="G1702" s="1" t="s">
        <v>892</v>
      </c>
      <c r="H1702">
        <v>5</v>
      </c>
      <c r="I1702">
        <v>0</v>
      </c>
      <c r="J1702" t="s">
        <v>51</v>
      </c>
      <c r="K1702">
        <v>2</v>
      </c>
      <c r="L1702">
        <v>50</v>
      </c>
    </row>
    <row r="1703" spans="1:13" x14ac:dyDescent="0.2">
      <c r="A1703" s="1" t="s">
        <v>46</v>
      </c>
      <c r="B1703">
        <v>4</v>
      </c>
      <c r="C1703" s="1" t="s">
        <v>1388</v>
      </c>
      <c r="D1703" s="2">
        <v>45852</v>
      </c>
      <c r="E1703" s="1" t="s">
        <v>48</v>
      </c>
      <c r="F1703" s="1" t="s">
        <v>49</v>
      </c>
      <c r="G1703" s="1" t="s">
        <v>936</v>
      </c>
      <c r="H1703">
        <v>5</v>
      </c>
      <c r="I1703">
        <v>0</v>
      </c>
      <c r="J1703" t="s">
        <v>51</v>
      </c>
      <c r="K1703">
        <v>4</v>
      </c>
      <c r="L1703">
        <v>100</v>
      </c>
      <c r="M1703">
        <v>9</v>
      </c>
    </row>
    <row r="1704" spans="1:13" x14ac:dyDescent="0.2">
      <c r="A1704" s="1" t="s">
        <v>46</v>
      </c>
      <c r="B1704">
        <v>4</v>
      </c>
      <c r="C1704" s="1" t="s">
        <v>1443</v>
      </c>
      <c r="D1704" s="2">
        <v>45852</v>
      </c>
      <c r="E1704" s="1" t="s">
        <v>57</v>
      </c>
      <c r="F1704" s="1" t="s">
        <v>49</v>
      </c>
      <c r="G1704" s="1" t="s">
        <v>1444</v>
      </c>
      <c r="H1704">
        <v>5</v>
      </c>
      <c r="I1704">
        <v>0</v>
      </c>
      <c r="J1704">
        <v>4000</v>
      </c>
      <c r="K1704">
        <v>5</v>
      </c>
      <c r="L1704">
        <v>175</v>
      </c>
    </row>
    <row r="1705" spans="1:13" x14ac:dyDescent="0.2">
      <c r="A1705" s="1" t="s">
        <v>46</v>
      </c>
      <c r="B1705">
        <v>1</v>
      </c>
      <c r="C1705" s="1" t="s">
        <v>1389</v>
      </c>
      <c r="D1705" s="2">
        <v>45852</v>
      </c>
      <c r="E1705" s="1" t="s">
        <v>48</v>
      </c>
      <c r="F1705" s="1" t="s">
        <v>49</v>
      </c>
      <c r="G1705" s="1" t="s">
        <v>899</v>
      </c>
      <c r="H1705">
        <v>5</v>
      </c>
      <c r="I1705">
        <v>0</v>
      </c>
      <c r="J1705" t="s">
        <v>51</v>
      </c>
      <c r="K1705">
        <v>3</v>
      </c>
      <c r="L1705">
        <v>75</v>
      </c>
    </row>
    <row r="1706" spans="1:13" x14ac:dyDescent="0.2">
      <c r="A1706" s="1" t="s">
        <v>46</v>
      </c>
      <c r="B1706">
        <v>1</v>
      </c>
      <c r="C1706" s="1" t="s">
        <v>1377</v>
      </c>
      <c r="D1706" s="2">
        <v>45852</v>
      </c>
      <c r="E1706" s="1" t="s">
        <v>48</v>
      </c>
      <c r="F1706" s="1" t="s">
        <v>49</v>
      </c>
      <c r="G1706" s="1" t="s">
        <v>1323</v>
      </c>
      <c r="H1706">
        <v>5</v>
      </c>
      <c r="I1706">
        <v>0</v>
      </c>
      <c r="J1706" t="s">
        <v>51</v>
      </c>
      <c r="K1706">
        <v>7</v>
      </c>
      <c r="L1706">
        <v>175</v>
      </c>
    </row>
    <row r="1707" spans="1:13" x14ac:dyDescent="0.2">
      <c r="A1707" s="1" t="s">
        <v>46</v>
      </c>
      <c r="B1707">
        <v>3</v>
      </c>
      <c r="C1707" s="1" t="s">
        <v>1486</v>
      </c>
      <c r="D1707" s="2">
        <v>45852</v>
      </c>
      <c r="E1707" s="1" t="s">
        <v>48</v>
      </c>
      <c r="F1707" s="1" t="s">
        <v>49</v>
      </c>
      <c r="G1707" s="1" t="s">
        <v>982</v>
      </c>
      <c r="H1707">
        <v>5</v>
      </c>
      <c r="I1707">
        <v>0</v>
      </c>
      <c r="J1707" t="s">
        <v>51</v>
      </c>
      <c r="K1707">
        <v>13</v>
      </c>
      <c r="L1707">
        <v>325</v>
      </c>
    </row>
    <row r="1708" spans="1:13" x14ac:dyDescent="0.2">
      <c r="A1708" s="1" t="s">
        <v>46</v>
      </c>
      <c r="B1708">
        <v>3</v>
      </c>
      <c r="C1708" s="1" t="s">
        <v>627</v>
      </c>
      <c r="D1708" s="2">
        <v>45852</v>
      </c>
      <c r="E1708" s="1" t="s">
        <v>57</v>
      </c>
      <c r="F1708" s="1" t="s">
        <v>49</v>
      </c>
      <c r="G1708" s="1" t="s">
        <v>982</v>
      </c>
      <c r="H1708">
        <v>4.5</v>
      </c>
      <c r="I1708">
        <v>0</v>
      </c>
      <c r="J1708">
        <v>100</v>
      </c>
      <c r="K1708">
        <v>4</v>
      </c>
      <c r="L1708">
        <v>100</v>
      </c>
    </row>
    <row r="1709" spans="1:13" x14ac:dyDescent="0.2">
      <c r="A1709" s="1" t="s">
        <v>46</v>
      </c>
      <c r="B1709">
        <v>3</v>
      </c>
      <c r="C1709" s="1" t="s">
        <v>2004</v>
      </c>
      <c r="D1709" s="2">
        <v>45852</v>
      </c>
      <c r="E1709" s="1" t="s">
        <v>57</v>
      </c>
      <c r="F1709" s="1" t="s">
        <v>49</v>
      </c>
      <c r="G1709" s="1" t="s">
        <v>926</v>
      </c>
      <c r="H1709">
        <v>4.5</v>
      </c>
      <c r="I1709">
        <v>0</v>
      </c>
      <c r="J1709">
        <v>50</v>
      </c>
      <c r="K1709">
        <v>2</v>
      </c>
      <c r="L1709">
        <v>50</v>
      </c>
    </row>
    <row r="1710" spans="1:13" x14ac:dyDescent="0.2">
      <c r="A1710" s="1" t="s">
        <v>46</v>
      </c>
      <c r="B1710">
        <v>2</v>
      </c>
      <c r="C1710" s="1" t="s">
        <v>633</v>
      </c>
      <c r="D1710" s="2">
        <v>45852</v>
      </c>
      <c r="E1710" s="1" t="s">
        <v>57</v>
      </c>
      <c r="F1710" s="1" t="s">
        <v>49</v>
      </c>
      <c r="G1710" s="1" t="s">
        <v>936</v>
      </c>
      <c r="H1710">
        <v>4.5</v>
      </c>
      <c r="I1710">
        <v>0</v>
      </c>
      <c r="J1710">
        <v>300</v>
      </c>
      <c r="K1710">
        <v>12</v>
      </c>
      <c r="L1710">
        <v>300</v>
      </c>
    </row>
    <row r="1711" spans="1:13" x14ac:dyDescent="0.2">
      <c r="A1711" s="1" t="s">
        <v>46</v>
      </c>
      <c r="B1711">
        <v>2</v>
      </c>
      <c r="C1711" s="1" t="s">
        <v>2005</v>
      </c>
      <c r="D1711" s="2">
        <v>45852</v>
      </c>
      <c r="E1711" s="1" t="s">
        <v>57</v>
      </c>
      <c r="F1711" s="1" t="s">
        <v>49</v>
      </c>
      <c r="G1711" s="1" t="s">
        <v>883</v>
      </c>
      <c r="H1711">
        <v>4.5</v>
      </c>
      <c r="I1711">
        <v>0</v>
      </c>
      <c r="J1711">
        <v>100</v>
      </c>
      <c r="K1711">
        <v>4</v>
      </c>
      <c r="L1711">
        <v>100</v>
      </c>
    </row>
    <row r="1712" spans="1:13" x14ac:dyDescent="0.2">
      <c r="A1712" s="1" t="s">
        <v>46</v>
      </c>
      <c r="B1712">
        <v>2</v>
      </c>
      <c r="C1712" s="1" t="s">
        <v>1445</v>
      </c>
      <c r="D1712" s="2">
        <v>45853</v>
      </c>
      <c r="E1712" s="1" t="s">
        <v>48</v>
      </c>
      <c r="F1712" s="1" t="s">
        <v>49</v>
      </c>
      <c r="G1712" s="1" t="s">
        <v>924</v>
      </c>
      <c r="H1712">
        <v>5</v>
      </c>
      <c r="I1712">
        <v>0</v>
      </c>
      <c r="J1712" t="s">
        <v>51</v>
      </c>
      <c r="K1712">
        <v>8</v>
      </c>
      <c r="L1712">
        <v>200</v>
      </c>
      <c r="M1712">
        <v>15</v>
      </c>
    </row>
    <row r="1713" spans="1:13" x14ac:dyDescent="0.2">
      <c r="A1713" s="1" t="s">
        <v>46</v>
      </c>
      <c r="B1713">
        <v>2</v>
      </c>
      <c r="C1713" s="1" t="s">
        <v>1409</v>
      </c>
      <c r="D1713" s="2">
        <v>45853</v>
      </c>
      <c r="E1713" s="1" t="s">
        <v>48</v>
      </c>
      <c r="F1713" s="1" t="s">
        <v>49</v>
      </c>
      <c r="G1713" s="1" t="s">
        <v>1410</v>
      </c>
      <c r="H1713">
        <v>5</v>
      </c>
      <c r="I1713">
        <v>0</v>
      </c>
      <c r="J1713" t="s">
        <v>51</v>
      </c>
      <c r="K1713">
        <v>2</v>
      </c>
      <c r="L1713">
        <v>50</v>
      </c>
    </row>
    <row r="1714" spans="1:13" x14ac:dyDescent="0.2">
      <c r="A1714" s="1" t="s">
        <v>46</v>
      </c>
      <c r="B1714">
        <v>2</v>
      </c>
      <c r="C1714" s="1" t="s">
        <v>2006</v>
      </c>
      <c r="D1714" s="2">
        <v>45853</v>
      </c>
      <c r="E1714" s="1" t="s">
        <v>57</v>
      </c>
      <c r="F1714" s="1" t="s">
        <v>49</v>
      </c>
      <c r="G1714" s="1" t="s">
        <v>2007</v>
      </c>
      <c r="H1714">
        <v>6</v>
      </c>
      <c r="I1714">
        <v>0</v>
      </c>
      <c r="J1714">
        <v>25</v>
      </c>
      <c r="K1714">
        <v>1</v>
      </c>
      <c r="L1714">
        <v>25</v>
      </c>
    </row>
    <row r="1715" spans="1:13" x14ac:dyDescent="0.2">
      <c r="A1715" s="1" t="s">
        <v>46</v>
      </c>
      <c r="B1715">
        <v>2</v>
      </c>
      <c r="C1715" s="1" t="s">
        <v>643</v>
      </c>
      <c r="D1715" s="2">
        <v>45853</v>
      </c>
      <c r="E1715" s="1" t="s">
        <v>57</v>
      </c>
      <c r="F1715" s="1" t="s">
        <v>49</v>
      </c>
      <c r="G1715" s="1" t="s">
        <v>2008</v>
      </c>
      <c r="H1715">
        <v>8</v>
      </c>
      <c r="I1715">
        <v>0</v>
      </c>
      <c r="J1715">
        <v>50</v>
      </c>
      <c r="K1715">
        <v>1</v>
      </c>
      <c r="L1715">
        <v>25</v>
      </c>
    </row>
    <row r="1716" spans="1:13" x14ac:dyDescent="0.2">
      <c r="A1716" s="1" t="s">
        <v>46</v>
      </c>
      <c r="B1716">
        <v>2</v>
      </c>
      <c r="C1716" s="1" t="s">
        <v>1393</v>
      </c>
      <c r="D1716" s="2">
        <v>45853</v>
      </c>
      <c r="E1716" s="1" t="s">
        <v>48</v>
      </c>
      <c r="F1716" s="1" t="s">
        <v>49</v>
      </c>
      <c r="G1716" s="1" t="s">
        <v>1394</v>
      </c>
      <c r="H1716">
        <v>5</v>
      </c>
      <c r="I1716">
        <v>0</v>
      </c>
      <c r="J1716" t="s">
        <v>51</v>
      </c>
      <c r="K1716">
        <v>4</v>
      </c>
      <c r="L1716">
        <v>100</v>
      </c>
    </row>
    <row r="1717" spans="1:13" x14ac:dyDescent="0.2">
      <c r="A1717" s="1" t="s">
        <v>46</v>
      </c>
      <c r="B1717">
        <v>3</v>
      </c>
      <c r="C1717" s="1" t="s">
        <v>2009</v>
      </c>
      <c r="D1717" s="2">
        <v>45853</v>
      </c>
      <c r="E1717" s="1" t="s">
        <v>57</v>
      </c>
      <c r="F1717" s="1" t="s">
        <v>49</v>
      </c>
      <c r="G1717" s="1" t="s">
        <v>1432</v>
      </c>
      <c r="H1717">
        <v>5</v>
      </c>
      <c r="I1717">
        <v>0</v>
      </c>
      <c r="J1717">
        <v>25</v>
      </c>
      <c r="K1717">
        <v>2</v>
      </c>
      <c r="L1717">
        <v>50</v>
      </c>
    </row>
    <row r="1718" spans="1:13" x14ac:dyDescent="0.2">
      <c r="A1718" s="1" t="s">
        <v>46</v>
      </c>
      <c r="B1718">
        <v>3</v>
      </c>
      <c r="C1718" s="1" t="s">
        <v>2010</v>
      </c>
      <c r="D1718" s="2">
        <v>45853</v>
      </c>
      <c r="E1718" s="1" t="s">
        <v>57</v>
      </c>
      <c r="F1718" s="1" t="s">
        <v>49</v>
      </c>
      <c r="G1718" s="1" t="s">
        <v>1432</v>
      </c>
      <c r="H1718">
        <v>4.5</v>
      </c>
      <c r="I1718">
        <v>0</v>
      </c>
      <c r="J1718">
        <v>50</v>
      </c>
      <c r="K1718">
        <v>2</v>
      </c>
      <c r="L1718">
        <v>50</v>
      </c>
    </row>
    <row r="1719" spans="1:13" x14ac:dyDescent="0.2">
      <c r="A1719" s="1" t="s">
        <v>46</v>
      </c>
      <c r="B1719">
        <v>3</v>
      </c>
      <c r="C1719" s="1" t="s">
        <v>2011</v>
      </c>
      <c r="D1719" s="2">
        <v>45853</v>
      </c>
      <c r="E1719" s="1" t="s">
        <v>57</v>
      </c>
      <c r="F1719" s="1" t="s">
        <v>49</v>
      </c>
      <c r="G1719" s="1" t="s">
        <v>1494</v>
      </c>
      <c r="H1719">
        <v>5</v>
      </c>
      <c r="I1719">
        <v>0</v>
      </c>
      <c r="J1719">
        <v>100</v>
      </c>
      <c r="K1719">
        <v>4</v>
      </c>
      <c r="L1719">
        <v>100</v>
      </c>
    </row>
    <row r="1720" spans="1:13" x14ac:dyDescent="0.2">
      <c r="A1720" s="1" t="s">
        <v>46</v>
      </c>
      <c r="B1720">
        <v>3</v>
      </c>
      <c r="C1720" s="1" t="s">
        <v>626</v>
      </c>
      <c r="D1720" s="2">
        <v>45853</v>
      </c>
      <c r="E1720" s="1" t="s">
        <v>57</v>
      </c>
      <c r="F1720" s="1" t="s">
        <v>49</v>
      </c>
      <c r="G1720" s="1" t="s">
        <v>1494</v>
      </c>
      <c r="H1720">
        <v>4.5</v>
      </c>
      <c r="I1720">
        <v>0</v>
      </c>
      <c r="J1720">
        <v>100</v>
      </c>
      <c r="K1720">
        <v>6</v>
      </c>
      <c r="L1720">
        <v>150</v>
      </c>
    </row>
    <row r="1721" spans="1:13" x14ac:dyDescent="0.2">
      <c r="A1721" s="1" t="s">
        <v>46</v>
      </c>
      <c r="B1721">
        <v>1</v>
      </c>
      <c r="C1721" s="1" t="s">
        <v>2012</v>
      </c>
      <c r="D1721" s="2">
        <v>45853</v>
      </c>
      <c r="E1721" s="1" t="s">
        <v>57</v>
      </c>
      <c r="F1721" s="1" t="s">
        <v>49</v>
      </c>
      <c r="G1721" s="1" t="s">
        <v>1635</v>
      </c>
      <c r="H1721">
        <v>5</v>
      </c>
      <c r="I1721">
        <v>0</v>
      </c>
      <c r="J1721">
        <v>25</v>
      </c>
      <c r="K1721">
        <v>3</v>
      </c>
      <c r="L1721">
        <v>75</v>
      </c>
    </row>
    <row r="1722" spans="1:13" x14ac:dyDescent="0.2">
      <c r="A1722" s="1" t="s">
        <v>46</v>
      </c>
      <c r="B1722">
        <v>1</v>
      </c>
      <c r="C1722" s="1" t="s">
        <v>1413</v>
      </c>
      <c r="D1722" s="2">
        <v>45853</v>
      </c>
      <c r="E1722" s="1" t="s">
        <v>48</v>
      </c>
      <c r="F1722" s="1" t="s">
        <v>49</v>
      </c>
      <c r="G1722" s="1" t="s">
        <v>996</v>
      </c>
      <c r="H1722">
        <v>5</v>
      </c>
      <c r="I1722">
        <v>0</v>
      </c>
      <c r="J1722" t="s">
        <v>51</v>
      </c>
      <c r="K1722">
        <v>8</v>
      </c>
      <c r="L1722">
        <v>200</v>
      </c>
    </row>
    <row r="1723" spans="1:13" x14ac:dyDescent="0.2">
      <c r="A1723" s="1" t="s">
        <v>46</v>
      </c>
      <c r="B1723">
        <v>4</v>
      </c>
      <c r="C1723" s="1" t="s">
        <v>1419</v>
      </c>
      <c r="D1723" s="2">
        <v>45853</v>
      </c>
      <c r="E1723" s="1" t="s">
        <v>48</v>
      </c>
      <c r="F1723" s="1" t="s">
        <v>49</v>
      </c>
      <c r="G1723" s="1" t="s">
        <v>864</v>
      </c>
      <c r="H1723">
        <v>5</v>
      </c>
      <c r="I1723">
        <v>0</v>
      </c>
      <c r="J1723" t="s">
        <v>51</v>
      </c>
      <c r="K1723">
        <v>4</v>
      </c>
      <c r="L1723">
        <v>100</v>
      </c>
    </row>
    <row r="1724" spans="1:13" x14ac:dyDescent="0.2">
      <c r="A1724" s="1" t="s">
        <v>46</v>
      </c>
      <c r="B1724">
        <v>4</v>
      </c>
      <c r="C1724" s="1" t="s">
        <v>2013</v>
      </c>
      <c r="D1724" s="2">
        <v>45853</v>
      </c>
      <c r="E1724" s="1" t="s">
        <v>57</v>
      </c>
      <c r="F1724" s="1" t="s">
        <v>49</v>
      </c>
      <c r="G1724" s="1" t="s">
        <v>1550</v>
      </c>
      <c r="H1724">
        <v>5</v>
      </c>
      <c r="I1724">
        <v>0</v>
      </c>
      <c r="J1724">
        <v>50</v>
      </c>
      <c r="K1724">
        <v>2</v>
      </c>
      <c r="L1724">
        <v>50</v>
      </c>
    </row>
    <row r="1725" spans="1:13" x14ac:dyDescent="0.2">
      <c r="A1725" s="1" t="s">
        <v>46</v>
      </c>
      <c r="B1725">
        <v>4</v>
      </c>
      <c r="C1725" s="1" t="s">
        <v>1443</v>
      </c>
      <c r="D1725" s="2">
        <v>45853</v>
      </c>
      <c r="E1725" s="1" t="s">
        <v>57</v>
      </c>
      <c r="F1725" s="1" t="s">
        <v>49</v>
      </c>
      <c r="G1725" s="1" t="s">
        <v>1444</v>
      </c>
      <c r="H1725">
        <v>5</v>
      </c>
      <c r="I1725">
        <v>0</v>
      </c>
      <c r="J1725">
        <v>4000</v>
      </c>
      <c r="K1725">
        <v>6</v>
      </c>
      <c r="L1725">
        <v>210</v>
      </c>
    </row>
    <row r="1726" spans="1:13" x14ac:dyDescent="0.2">
      <c r="A1726" s="1" t="s">
        <v>46</v>
      </c>
      <c r="B1726">
        <v>2</v>
      </c>
      <c r="C1726" s="1" t="s">
        <v>645</v>
      </c>
      <c r="D1726" s="2">
        <v>45854</v>
      </c>
      <c r="E1726" s="1" t="s">
        <v>57</v>
      </c>
      <c r="F1726" s="1" t="s">
        <v>49</v>
      </c>
      <c r="G1726" s="1" t="s">
        <v>867</v>
      </c>
      <c r="H1726">
        <v>4.5</v>
      </c>
      <c r="I1726">
        <v>0</v>
      </c>
      <c r="J1726">
        <v>100</v>
      </c>
      <c r="K1726">
        <v>4</v>
      </c>
      <c r="L1726">
        <v>100</v>
      </c>
      <c r="M1726">
        <v>13</v>
      </c>
    </row>
    <row r="1727" spans="1:13" x14ac:dyDescent="0.2">
      <c r="A1727" s="1" t="s">
        <v>46</v>
      </c>
      <c r="B1727">
        <v>2</v>
      </c>
      <c r="C1727" s="1" t="s">
        <v>646</v>
      </c>
      <c r="D1727" s="2">
        <v>45854</v>
      </c>
      <c r="E1727" s="1" t="s">
        <v>57</v>
      </c>
      <c r="F1727" s="1" t="s">
        <v>49</v>
      </c>
      <c r="G1727" s="1" t="s">
        <v>1379</v>
      </c>
      <c r="H1727">
        <v>4.5</v>
      </c>
      <c r="I1727">
        <v>0</v>
      </c>
      <c r="J1727">
        <v>50</v>
      </c>
      <c r="K1727">
        <v>2</v>
      </c>
      <c r="L1727">
        <v>50</v>
      </c>
    </row>
    <row r="1728" spans="1:13" x14ac:dyDescent="0.2">
      <c r="A1728" s="1" t="s">
        <v>46</v>
      </c>
      <c r="B1728">
        <v>2</v>
      </c>
      <c r="C1728" s="1" t="s">
        <v>647</v>
      </c>
      <c r="D1728" s="2">
        <v>45854</v>
      </c>
      <c r="E1728" s="1" t="s">
        <v>57</v>
      </c>
      <c r="F1728" s="1" t="s">
        <v>49</v>
      </c>
      <c r="G1728" s="1" t="s">
        <v>1270</v>
      </c>
      <c r="H1728">
        <v>4.5</v>
      </c>
      <c r="I1728">
        <v>0</v>
      </c>
      <c r="J1728">
        <v>50</v>
      </c>
      <c r="K1728">
        <v>2</v>
      </c>
      <c r="L1728">
        <v>50</v>
      </c>
    </row>
    <row r="1729" spans="1:13" x14ac:dyDescent="0.2">
      <c r="A1729" s="1" t="s">
        <v>46</v>
      </c>
      <c r="B1729">
        <v>2</v>
      </c>
      <c r="C1729" s="1" t="s">
        <v>2014</v>
      </c>
      <c r="D1729" s="2">
        <v>45854</v>
      </c>
      <c r="E1729" s="1" t="s">
        <v>57</v>
      </c>
      <c r="F1729" s="1" t="s">
        <v>49</v>
      </c>
      <c r="G1729" s="1" t="s">
        <v>1400</v>
      </c>
      <c r="H1729">
        <v>4.5</v>
      </c>
      <c r="I1729">
        <v>0</v>
      </c>
      <c r="J1729">
        <v>50</v>
      </c>
      <c r="K1729">
        <v>2</v>
      </c>
      <c r="L1729">
        <v>45</v>
      </c>
    </row>
    <row r="1730" spans="1:13" x14ac:dyDescent="0.2">
      <c r="A1730" s="1" t="s">
        <v>46</v>
      </c>
      <c r="B1730">
        <v>2</v>
      </c>
      <c r="C1730" s="1" t="s">
        <v>647</v>
      </c>
      <c r="D1730" s="2">
        <v>45854</v>
      </c>
      <c r="E1730" s="1" t="s">
        <v>57</v>
      </c>
      <c r="F1730" s="1" t="s">
        <v>49</v>
      </c>
      <c r="G1730" s="1" t="s">
        <v>1270</v>
      </c>
      <c r="H1730">
        <v>4.5</v>
      </c>
      <c r="I1730">
        <v>0</v>
      </c>
      <c r="J1730">
        <v>50</v>
      </c>
      <c r="K1730">
        <v>1</v>
      </c>
      <c r="L1730">
        <v>25</v>
      </c>
    </row>
    <row r="1731" spans="1:13" x14ac:dyDescent="0.2">
      <c r="A1731" s="1" t="s">
        <v>46</v>
      </c>
      <c r="B1731">
        <v>2</v>
      </c>
      <c r="C1731" s="1" t="s">
        <v>648</v>
      </c>
      <c r="D1731" s="2">
        <v>45854</v>
      </c>
      <c r="E1731" s="1" t="s">
        <v>57</v>
      </c>
      <c r="F1731" s="1" t="s">
        <v>49</v>
      </c>
      <c r="G1731" s="1" t="s">
        <v>1075</v>
      </c>
      <c r="H1731">
        <v>4.5</v>
      </c>
      <c r="I1731">
        <v>0</v>
      </c>
      <c r="J1731">
        <v>100</v>
      </c>
      <c r="K1731">
        <v>3</v>
      </c>
      <c r="L1731">
        <v>75</v>
      </c>
    </row>
    <row r="1732" spans="1:13" x14ac:dyDescent="0.2">
      <c r="A1732" s="1" t="s">
        <v>46</v>
      </c>
      <c r="B1732">
        <v>3</v>
      </c>
      <c r="C1732" s="1" t="s">
        <v>2011</v>
      </c>
      <c r="D1732" s="2">
        <v>45854</v>
      </c>
      <c r="E1732" s="1" t="s">
        <v>57</v>
      </c>
      <c r="F1732" s="1" t="s">
        <v>49</v>
      </c>
      <c r="G1732" s="1" t="s">
        <v>1494</v>
      </c>
      <c r="H1732">
        <v>5</v>
      </c>
      <c r="I1732">
        <v>0</v>
      </c>
      <c r="J1732">
        <v>100</v>
      </c>
      <c r="K1732">
        <v>6</v>
      </c>
      <c r="L1732">
        <v>150</v>
      </c>
    </row>
    <row r="1733" spans="1:13" x14ac:dyDescent="0.2">
      <c r="A1733" s="1" t="s">
        <v>46</v>
      </c>
      <c r="B1733">
        <v>3</v>
      </c>
      <c r="C1733" s="1" t="s">
        <v>1388</v>
      </c>
      <c r="D1733" s="2">
        <v>45854</v>
      </c>
      <c r="E1733" s="1" t="s">
        <v>48</v>
      </c>
      <c r="F1733" s="1" t="s">
        <v>49</v>
      </c>
      <c r="G1733" s="1" t="s">
        <v>936</v>
      </c>
      <c r="H1733">
        <v>5</v>
      </c>
      <c r="I1733">
        <v>0</v>
      </c>
      <c r="J1733" t="s">
        <v>51</v>
      </c>
      <c r="K1733">
        <v>8</v>
      </c>
      <c r="L1733">
        <v>200</v>
      </c>
    </row>
    <row r="1734" spans="1:13" x14ac:dyDescent="0.2">
      <c r="A1734" s="1" t="s">
        <v>46</v>
      </c>
      <c r="B1734">
        <v>1</v>
      </c>
      <c r="C1734" s="1" t="s">
        <v>1413</v>
      </c>
      <c r="D1734" s="2">
        <v>45854</v>
      </c>
      <c r="E1734" s="1" t="s">
        <v>48</v>
      </c>
      <c r="F1734" s="1" t="s">
        <v>49</v>
      </c>
      <c r="G1734" s="1" t="s">
        <v>996</v>
      </c>
      <c r="H1734">
        <v>5</v>
      </c>
      <c r="I1734">
        <v>0</v>
      </c>
      <c r="J1734" t="s">
        <v>51</v>
      </c>
      <c r="K1734">
        <v>5</v>
      </c>
      <c r="L1734">
        <v>125</v>
      </c>
    </row>
    <row r="1735" spans="1:13" x14ac:dyDescent="0.2">
      <c r="A1735" s="1" t="s">
        <v>46</v>
      </c>
      <c r="B1735">
        <v>1</v>
      </c>
      <c r="C1735" s="1" t="s">
        <v>1389</v>
      </c>
      <c r="D1735" s="2">
        <v>45854</v>
      </c>
      <c r="E1735" s="1" t="s">
        <v>48</v>
      </c>
      <c r="F1735" s="1" t="s">
        <v>49</v>
      </c>
      <c r="G1735" s="1" t="s">
        <v>899</v>
      </c>
      <c r="H1735">
        <v>5</v>
      </c>
      <c r="I1735">
        <v>0</v>
      </c>
      <c r="J1735" t="s">
        <v>51</v>
      </c>
      <c r="K1735">
        <v>5</v>
      </c>
      <c r="L1735">
        <v>125</v>
      </c>
    </row>
    <row r="1736" spans="1:13" x14ac:dyDescent="0.2">
      <c r="A1736" s="1" t="s">
        <v>46</v>
      </c>
      <c r="B1736">
        <v>4</v>
      </c>
      <c r="C1736" s="1" t="s">
        <v>1419</v>
      </c>
      <c r="D1736" s="2">
        <v>45854</v>
      </c>
      <c r="E1736" s="1" t="s">
        <v>48</v>
      </c>
      <c r="F1736" s="1" t="s">
        <v>49</v>
      </c>
      <c r="G1736" s="1" t="s">
        <v>864</v>
      </c>
      <c r="H1736">
        <v>5</v>
      </c>
      <c r="I1736">
        <v>0</v>
      </c>
      <c r="J1736" t="s">
        <v>51</v>
      </c>
      <c r="K1736">
        <v>1</v>
      </c>
      <c r="L1736">
        <v>25</v>
      </c>
    </row>
    <row r="1737" spans="1:13" x14ac:dyDescent="0.2">
      <c r="A1737" s="1" t="s">
        <v>46</v>
      </c>
      <c r="B1737">
        <v>4</v>
      </c>
      <c r="C1737" s="1" t="s">
        <v>1375</v>
      </c>
      <c r="D1737" s="2">
        <v>45854</v>
      </c>
      <c r="E1737" s="1" t="s">
        <v>51</v>
      </c>
      <c r="F1737" s="1"/>
      <c r="G1737" s="1"/>
      <c r="K1737">
        <v>12</v>
      </c>
      <c r="L1737">
        <v>420</v>
      </c>
    </row>
    <row r="1738" spans="1:13" x14ac:dyDescent="0.2">
      <c r="A1738" s="1" t="s">
        <v>46</v>
      </c>
      <c r="B1738">
        <v>6</v>
      </c>
      <c r="C1738" s="1" t="s">
        <v>1441</v>
      </c>
      <c r="D1738" s="2">
        <v>45854</v>
      </c>
      <c r="E1738" s="1" t="s">
        <v>57</v>
      </c>
      <c r="F1738" s="1" t="s">
        <v>49</v>
      </c>
      <c r="G1738" s="1" t="s">
        <v>1442</v>
      </c>
      <c r="H1738">
        <v>5</v>
      </c>
      <c r="I1738">
        <v>0</v>
      </c>
      <c r="J1738">
        <v>1000</v>
      </c>
      <c r="K1738">
        <v>9</v>
      </c>
      <c r="L1738">
        <v>315</v>
      </c>
    </row>
    <row r="1739" spans="1:13" x14ac:dyDescent="0.2">
      <c r="A1739" s="1" t="s">
        <v>46</v>
      </c>
      <c r="B1739">
        <v>2</v>
      </c>
      <c r="C1739" s="1" t="s">
        <v>1527</v>
      </c>
      <c r="D1739" s="2">
        <v>45855</v>
      </c>
      <c r="E1739" s="1" t="s">
        <v>48</v>
      </c>
      <c r="F1739" s="1" t="s">
        <v>49</v>
      </c>
      <c r="G1739" s="1" t="s">
        <v>975</v>
      </c>
      <c r="H1739">
        <v>5</v>
      </c>
      <c r="I1739">
        <v>0</v>
      </c>
      <c r="J1739" t="s">
        <v>51</v>
      </c>
      <c r="K1739">
        <v>8</v>
      </c>
      <c r="L1739">
        <v>200</v>
      </c>
      <c r="M1739">
        <v>10</v>
      </c>
    </row>
    <row r="1740" spans="1:13" x14ac:dyDescent="0.2">
      <c r="A1740" s="1" t="s">
        <v>46</v>
      </c>
      <c r="B1740">
        <v>2</v>
      </c>
      <c r="C1740" s="1" t="s">
        <v>1446</v>
      </c>
      <c r="D1740" s="2">
        <v>45855</v>
      </c>
      <c r="E1740" s="1" t="s">
        <v>48</v>
      </c>
      <c r="F1740" s="1" t="s">
        <v>49</v>
      </c>
      <c r="G1740" s="1" t="s">
        <v>942</v>
      </c>
      <c r="H1740">
        <v>5</v>
      </c>
      <c r="I1740">
        <v>0</v>
      </c>
      <c r="J1740" t="s">
        <v>51</v>
      </c>
      <c r="K1740">
        <v>8</v>
      </c>
      <c r="L1740">
        <v>200</v>
      </c>
    </row>
    <row r="1741" spans="1:13" x14ac:dyDescent="0.2">
      <c r="A1741" s="1" t="s">
        <v>46</v>
      </c>
      <c r="B1741">
        <v>2</v>
      </c>
      <c r="C1741" s="1" t="s">
        <v>1416</v>
      </c>
      <c r="D1741" s="2">
        <v>45855</v>
      </c>
      <c r="E1741" s="1" t="s">
        <v>48</v>
      </c>
      <c r="F1741" s="1" t="s">
        <v>49</v>
      </c>
      <c r="G1741" s="1" t="s">
        <v>1075</v>
      </c>
      <c r="H1741">
        <v>5</v>
      </c>
      <c r="I1741">
        <v>0</v>
      </c>
      <c r="J1741" t="s">
        <v>51</v>
      </c>
      <c r="K1741">
        <v>1</v>
      </c>
      <c r="L1741">
        <v>25</v>
      </c>
    </row>
    <row r="1742" spans="1:13" x14ac:dyDescent="0.2">
      <c r="A1742" s="1" t="s">
        <v>46</v>
      </c>
      <c r="B1742">
        <v>2</v>
      </c>
      <c r="C1742" s="1" t="s">
        <v>1388</v>
      </c>
      <c r="D1742" s="2">
        <v>45855</v>
      </c>
      <c r="E1742" s="1" t="s">
        <v>48</v>
      </c>
      <c r="F1742" s="1" t="s">
        <v>49</v>
      </c>
      <c r="G1742" s="1" t="s">
        <v>936</v>
      </c>
      <c r="H1742">
        <v>5</v>
      </c>
      <c r="I1742">
        <v>0</v>
      </c>
      <c r="J1742" t="s">
        <v>51</v>
      </c>
      <c r="K1742">
        <v>13</v>
      </c>
      <c r="L1742">
        <v>325</v>
      </c>
    </row>
    <row r="1743" spans="1:13" x14ac:dyDescent="0.2">
      <c r="A1743" s="1" t="s">
        <v>46</v>
      </c>
      <c r="B1743">
        <v>1</v>
      </c>
      <c r="C1743" s="1" t="s">
        <v>1446</v>
      </c>
      <c r="D1743" s="2">
        <v>45855</v>
      </c>
      <c r="E1743" s="1" t="s">
        <v>48</v>
      </c>
      <c r="F1743" s="1" t="s">
        <v>49</v>
      </c>
      <c r="G1743" s="1" t="s">
        <v>942</v>
      </c>
      <c r="H1743">
        <v>5</v>
      </c>
      <c r="I1743">
        <v>0</v>
      </c>
      <c r="J1743" t="s">
        <v>51</v>
      </c>
      <c r="K1743">
        <v>2</v>
      </c>
      <c r="L1743">
        <v>50</v>
      </c>
    </row>
    <row r="1744" spans="1:13" x14ac:dyDescent="0.2">
      <c r="A1744" s="1" t="s">
        <v>46</v>
      </c>
      <c r="B1744">
        <v>1</v>
      </c>
      <c r="C1744" s="1" t="s">
        <v>727</v>
      </c>
      <c r="D1744" s="2">
        <v>45855</v>
      </c>
      <c r="E1744" s="1" t="s">
        <v>48</v>
      </c>
      <c r="F1744" s="1" t="s">
        <v>49</v>
      </c>
      <c r="G1744" s="1" t="s">
        <v>978</v>
      </c>
      <c r="H1744">
        <v>5</v>
      </c>
      <c r="I1744">
        <v>0</v>
      </c>
      <c r="J1744" t="s">
        <v>51</v>
      </c>
      <c r="K1744">
        <v>2</v>
      </c>
      <c r="L1744">
        <v>50</v>
      </c>
    </row>
    <row r="1745" spans="1:13" x14ac:dyDescent="0.2">
      <c r="A1745" s="1" t="s">
        <v>46</v>
      </c>
      <c r="B1745">
        <v>1</v>
      </c>
      <c r="C1745" s="1" t="s">
        <v>1389</v>
      </c>
      <c r="D1745" s="2">
        <v>45855</v>
      </c>
      <c r="E1745" s="1" t="s">
        <v>48</v>
      </c>
      <c r="F1745" s="1" t="s">
        <v>49</v>
      </c>
      <c r="G1745" s="1" t="s">
        <v>899</v>
      </c>
      <c r="H1745">
        <v>5</v>
      </c>
      <c r="I1745">
        <v>0</v>
      </c>
      <c r="J1745" t="s">
        <v>51</v>
      </c>
      <c r="K1745">
        <v>3</v>
      </c>
      <c r="L1745">
        <v>75</v>
      </c>
    </row>
    <row r="1746" spans="1:13" x14ac:dyDescent="0.2">
      <c r="A1746" s="1" t="s">
        <v>46</v>
      </c>
      <c r="B1746">
        <v>3</v>
      </c>
      <c r="C1746" s="1" t="s">
        <v>1427</v>
      </c>
      <c r="D1746" s="2">
        <v>45855</v>
      </c>
      <c r="E1746" s="1" t="s">
        <v>48</v>
      </c>
      <c r="F1746" s="1" t="s">
        <v>49</v>
      </c>
      <c r="G1746" s="1" t="s">
        <v>1011</v>
      </c>
      <c r="H1746">
        <v>5</v>
      </c>
      <c r="I1746">
        <v>0</v>
      </c>
      <c r="J1746" t="s">
        <v>51</v>
      </c>
      <c r="K1746">
        <v>4</v>
      </c>
      <c r="L1746">
        <v>100</v>
      </c>
    </row>
    <row r="1747" spans="1:13" x14ac:dyDescent="0.2">
      <c r="A1747" s="1" t="s">
        <v>46</v>
      </c>
      <c r="B1747">
        <v>3</v>
      </c>
      <c r="C1747" s="1" t="s">
        <v>1375</v>
      </c>
      <c r="D1747" s="2">
        <v>45855</v>
      </c>
      <c r="E1747" s="1" t="s">
        <v>51</v>
      </c>
      <c r="F1747" s="1"/>
      <c r="G1747" s="1"/>
      <c r="K1747">
        <v>8</v>
      </c>
      <c r="L1747">
        <v>280</v>
      </c>
    </row>
    <row r="1748" spans="1:13" x14ac:dyDescent="0.2">
      <c r="A1748" s="1" t="s">
        <v>46</v>
      </c>
      <c r="B1748">
        <v>6</v>
      </c>
      <c r="C1748" s="1" t="s">
        <v>2015</v>
      </c>
      <c r="D1748" s="2">
        <v>45855</v>
      </c>
      <c r="E1748" s="1" t="s">
        <v>57</v>
      </c>
      <c r="F1748" s="1" t="s">
        <v>49</v>
      </c>
      <c r="G1748" s="1" t="s">
        <v>2016</v>
      </c>
      <c r="H1748">
        <v>5</v>
      </c>
      <c r="I1748">
        <v>0</v>
      </c>
      <c r="J1748">
        <v>50</v>
      </c>
      <c r="K1748">
        <v>4</v>
      </c>
      <c r="L1748">
        <v>100</v>
      </c>
    </row>
    <row r="1749" spans="1:13" x14ac:dyDescent="0.2">
      <c r="A1749" s="1" t="s">
        <v>46</v>
      </c>
      <c r="B1749">
        <v>6</v>
      </c>
      <c r="C1749" s="1" t="s">
        <v>1460</v>
      </c>
      <c r="D1749" s="2">
        <v>45855</v>
      </c>
      <c r="E1749" s="1" t="s">
        <v>48</v>
      </c>
      <c r="F1749" s="1" t="s">
        <v>49</v>
      </c>
      <c r="G1749" s="1" t="s">
        <v>1082</v>
      </c>
      <c r="H1749">
        <v>5</v>
      </c>
      <c r="I1749">
        <v>0</v>
      </c>
      <c r="J1749" t="s">
        <v>51</v>
      </c>
      <c r="K1749">
        <v>3</v>
      </c>
      <c r="L1749">
        <v>75</v>
      </c>
    </row>
    <row r="1750" spans="1:13" x14ac:dyDescent="0.2">
      <c r="A1750" s="1" t="s">
        <v>46</v>
      </c>
      <c r="B1750">
        <v>6</v>
      </c>
      <c r="C1750" s="1" t="s">
        <v>1469</v>
      </c>
      <c r="D1750" s="2">
        <v>45855</v>
      </c>
      <c r="E1750" s="1" t="s">
        <v>57</v>
      </c>
      <c r="F1750" s="1" t="s">
        <v>49</v>
      </c>
      <c r="G1750" s="1" t="s">
        <v>1442</v>
      </c>
      <c r="H1750">
        <v>5</v>
      </c>
      <c r="I1750">
        <v>0</v>
      </c>
      <c r="J1750">
        <v>200</v>
      </c>
      <c r="K1750">
        <v>6</v>
      </c>
      <c r="L1750">
        <v>210</v>
      </c>
    </row>
    <row r="1751" spans="1:13" x14ac:dyDescent="0.2">
      <c r="A1751" s="1" t="s">
        <v>46</v>
      </c>
      <c r="B1751">
        <v>1</v>
      </c>
      <c r="C1751" s="1" t="s">
        <v>2017</v>
      </c>
      <c r="D1751" s="2">
        <v>45856</v>
      </c>
      <c r="E1751" s="1" t="s">
        <v>48</v>
      </c>
      <c r="F1751" s="1" t="s">
        <v>49</v>
      </c>
      <c r="G1751" s="1" t="s">
        <v>1510</v>
      </c>
      <c r="H1751">
        <v>5</v>
      </c>
      <c r="I1751">
        <v>0</v>
      </c>
      <c r="J1751" t="s">
        <v>51</v>
      </c>
      <c r="K1751">
        <v>4</v>
      </c>
      <c r="L1751">
        <v>100</v>
      </c>
      <c r="M1751">
        <v>9</v>
      </c>
    </row>
    <row r="1752" spans="1:13" x14ac:dyDescent="0.2">
      <c r="A1752" s="1" t="s">
        <v>46</v>
      </c>
      <c r="B1752">
        <v>1</v>
      </c>
      <c r="C1752" s="1" t="s">
        <v>2629</v>
      </c>
      <c r="D1752" s="2">
        <v>45856</v>
      </c>
      <c r="E1752" s="1" t="s">
        <v>48</v>
      </c>
      <c r="F1752" s="1" t="s">
        <v>49</v>
      </c>
      <c r="G1752" s="1" t="s">
        <v>1620</v>
      </c>
      <c r="H1752">
        <v>5</v>
      </c>
      <c r="I1752">
        <v>0</v>
      </c>
      <c r="J1752" t="s">
        <v>51</v>
      </c>
      <c r="K1752">
        <v>2</v>
      </c>
      <c r="L1752">
        <v>50</v>
      </c>
    </row>
    <row r="1753" spans="1:13" x14ac:dyDescent="0.2">
      <c r="A1753" s="1" t="s">
        <v>46</v>
      </c>
      <c r="B1753">
        <v>1</v>
      </c>
      <c r="C1753" s="1" t="s">
        <v>1443</v>
      </c>
      <c r="D1753" s="2">
        <v>45856</v>
      </c>
      <c r="E1753" s="1" t="s">
        <v>57</v>
      </c>
      <c r="F1753" s="1" t="s">
        <v>49</v>
      </c>
      <c r="G1753" s="1" t="s">
        <v>1444</v>
      </c>
      <c r="H1753">
        <v>5</v>
      </c>
      <c r="I1753">
        <v>0</v>
      </c>
      <c r="J1753">
        <v>4000</v>
      </c>
      <c r="K1753">
        <v>6</v>
      </c>
      <c r="L1753">
        <v>210</v>
      </c>
    </row>
    <row r="1754" spans="1:13" x14ac:dyDescent="0.2">
      <c r="A1754" s="1" t="s">
        <v>46</v>
      </c>
      <c r="B1754">
        <v>2</v>
      </c>
      <c r="C1754" s="1" t="s">
        <v>2018</v>
      </c>
      <c r="D1754" s="2">
        <v>45856</v>
      </c>
      <c r="E1754" s="1" t="s">
        <v>48</v>
      </c>
      <c r="F1754" s="1" t="s">
        <v>49</v>
      </c>
      <c r="G1754" s="1" t="s">
        <v>924</v>
      </c>
      <c r="H1754">
        <v>5</v>
      </c>
      <c r="I1754">
        <v>0</v>
      </c>
      <c r="J1754" t="s">
        <v>51</v>
      </c>
      <c r="K1754">
        <v>20</v>
      </c>
      <c r="L1754">
        <v>500</v>
      </c>
    </row>
    <row r="1755" spans="1:13" x14ac:dyDescent="0.2">
      <c r="A1755" s="1" t="s">
        <v>46</v>
      </c>
      <c r="B1755">
        <v>3</v>
      </c>
      <c r="C1755" s="1" t="s">
        <v>1375</v>
      </c>
      <c r="D1755" s="2">
        <v>45856</v>
      </c>
      <c r="E1755" s="1" t="s">
        <v>51</v>
      </c>
      <c r="F1755" s="1"/>
      <c r="G1755" s="1"/>
      <c r="K1755">
        <v>4</v>
      </c>
      <c r="L1755">
        <v>140</v>
      </c>
    </row>
    <row r="1756" spans="1:13" x14ac:dyDescent="0.2">
      <c r="A1756" s="1" t="s">
        <v>46</v>
      </c>
      <c r="B1756">
        <v>3</v>
      </c>
      <c r="C1756" s="1" t="s">
        <v>1441</v>
      </c>
      <c r="D1756" s="2">
        <v>45856</v>
      </c>
      <c r="E1756" s="1" t="s">
        <v>57</v>
      </c>
      <c r="F1756" s="1" t="s">
        <v>49</v>
      </c>
      <c r="G1756" s="1" t="s">
        <v>1442</v>
      </c>
      <c r="H1756">
        <v>5</v>
      </c>
      <c r="I1756">
        <v>0</v>
      </c>
      <c r="J1756">
        <v>1000</v>
      </c>
      <c r="K1756">
        <v>6</v>
      </c>
      <c r="L1756">
        <v>210</v>
      </c>
    </row>
    <row r="1757" spans="1:13" x14ac:dyDescent="0.2">
      <c r="A1757" s="1" t="s">
        <v>46</v>
      </c>
      <c r="B1757">
        <v>5</v>
      </c>
      <c r="C1757" s="1" t="s">
        <v>1383</v>
      </c>
      <c r="D1757" s="2">
        <v>45856</v>
      </c>
      <c r="E1757" s="1" t="s">
        <v>51</v>
      </c>
      <c r="F1757" s="1"/>
      <c r="G1757" s="1"/>
      <c r="K1757">
        <v>9</v>
      </c>
      <c r="L1757">
        <v>180</v>
      </c>
    </row>
    <row r="1758" spans="1:13" x14ac:dyDescent="0.2">
      <c r="A1758" s="1" t="s">
        <v>46</v>
      </c>
      <c r="B1758">
        <v>2</v>
      </c>
      <c r="C1758" s="1" t="s">
        <v>1445</v>
      </c>
      <c r="D1758" s="2">
        <v>45857</v>
      </c>
      <c r="E1758" s="1" t="s">
        <v>48</v>
      </c>
      <c r="F1758" s="1" t="s">
        <v>49</v>
      </c>
      <c r="G1758" s="1" t="s">
        <v>924</v>
      </c>
      <c r="H1758">
        <v>5</v>
      </c>
      <c r="I1758">
        <v>0</v>
      </c>
      <c r="J1758" t="s">
        <v>51</v>
      </c>
      <c r="K1758">
        <v>1</v>
      </c>
      <c r="L1758">
        <v>25</v>
      </c>
      <c r="M1758">
        <v>10</v>
      </c>
    </row>
    <row r="1759" spans="1:13" x14ac:dyDescent="0.2">
      <c r="A1759" s="1" t="s">
        <v>46</v>
      </c>
      <c r="B1759">
        <v>2</v>
      </c>
      <c r="C1759" s="1" t="s">
        <v>1522</v>
      </c>
      <c r="D1759" s="2">
        <v>45857</v>
      </c>
      <c r="E1759" s="1" t="s">
        <v>48</v>
      </c>
      <c r="F1759" s="1" t="s">
        <v>49</v>
      </c>
      <c r="G1759" s="1" t="s">
        <v>869</v>
      </c>
      <c r="H1759">
        <v>5</v>
      </c>
      <c r="I1759">
        <v>0</v>
      </c>
      <c r="J1759" t="s">
        <v>51</v>
      </c>
      <c r="K1759">
        <v>9</v>
      </c>
      <c r="L1759">
        <v>225</v>
      </c>
    </row>
    <row r="1760" spans="1:13" x14ac:dyDescent="0.2">
      <c r="A1760" s="1" t="s">
        <v>46</v>
      </c>
      <c r="B1760">
        <v>3</v>
      </c>
      <c r="C1760" s="1" t="s">
        <v>1443</v>
      </c>
      <c r="D1760" s="2">
        <v>45857</v>
      </c>
      <c r="E1760" s="1" t="s">
        <v>57</v>
      </c>
      <c r="F1760" s="1" t="s">
        <v>49</v>
      </c>
      <c r="G1760" s="1" t="s">
        <v>1444</v>
      </c>
      <c r="H1760">
        <v>5</v>
      </c>
      <c r="I1760">
        <v>0</v>
      </c>
      <c r="J1760">
        <v>4000</v>
      </c>
      <c r="K1760">
        <v>6</v>
      </c>
      <c r="L1760">
        <v>210</v>
      </c>
    </row>
    <row r="1761" spans="1:13" x14ac:dyDescent="0.2">
      <c r="A1761" s="1" t="s">
        <v>46</v>
      </c>
      <c r="B1761">
        <v>3</v>
      </c>
      <c r="C1761" s="1" t="s">
        <v>1431</v>
      </c>
      <c r="D1761" s="2">
        <v>45857</v>
      </c>
      <c r="E1761" s="1" t="s">
        <v>57</v>
      </c>
      <c r="F1761" s="1" t="s">
        <v>49</v>
      </c>
      <c r="G1761" s="1" t="s">
        <v>1432</v>
      </c>
      <c r="H1761">
        <v>5</v>
      </c>
      <c r="I1761">
        <v>0</v>
      </c>
      <c r="J1761">
        <v>100</v>
      </c>
      <c r="K1761">
        <v>2</v>
      </c>
      <c r="L1761">
        <v>50</v>
      </c>
    </row>
    <row r="1762" spans="1:13" x14ac:dyDescent="0.2">
      <c r="A1762" s="1" t="s">
        <v>46</v>
      </c>
      <c r="B1762">
        <v>6</v>
      </c>
      <c r="C1762" s="1" t="s">
        <v>1441</v>
      </c>
      <c r="D1762" s="2">
        <v>45857</v>
      </c>
      <c r="E1762" s="1" t="s">
        <v>57</v>
      </c>
      <c r="F1762" s="1" t="s">
        <v>49</v>
      </c>
      <c r="G1762" s="1" t="s">
        <v>1442</v>
      </c>
      <c r="H1762">
        <v>5</v>
      </c>
      <c r="I1762">
        <v>0</v>
      </c>
      <c r="J1762">
        <v>1000</v>
      </c>
      <c r="K1762">
        <v>11</v>
      </c>
      <c r="L1762">
        <v>385</v>
      </c>
    </row>
    <row r="1763" spans="1:13" x14ac:dyDescent="0.2">
      <c r="A1763" s="1" t="s">
        <v>46</v>
      </c>
      <c r="B1763">
        <v>5</v>
      </c>
      <c r="C1763" s="1" t="s">
        <v>1383</v>
      </c>
      <c r="D1763" s="2">
        <v>45857</v>
      </c>
      <c r="E1763" s="1" t="s">
        <v>51</v>
      </c>
      <c r="F1763" s="1"/>
      <c r="G1763" s="1"/>
      <c r="K1763">
        <v>12</v>
      </c>
      <c r="L1763">
        <v>240</v>
      </c>
    </row>
    <row r="1764" spans="1:13" x14ac:dyDescent="0.2">
      <c r="A1764" s="1" t="s">
        <v>46</v>
      </c>
      <c r="B1764">
        <v>2</v>
      </c>
      <c r="C1764" s="1" t="s">
        <v>1408</v>
      </c>
      <c r="D1764" s="2">
        <v>45858</v>
      </c>
      <c r="E1764" s="1" t="s">
        <v>48</v>
      </c>
      <c r="F1764" s="1" t="s">
        <v>49</v>
      </c>
      <c r="G1764" s="1" t="s">
        <v>1046</v>
      </c>
      <c r="H1764">
        <v>5</v>
      </c>
      <c r="I1764">
        <v>0</v>
      </c>
      <c r="J1764" t="s">
        <v>51</v>
      </c>
      <c r="K1764">
        <v>20</v>
      </c>
      <c r="L1764">
        <v>500</v>
      </c>
      <c r="M1764">
        <v>2</v>
      </c>
    </row>
    <row r="1765" spans="1:13" x14ac:dyDescent="0.2">
      <c r="A1765" s="1" t="s">
        <v>46</v>
      </c>
      <c r="B1765">
        <v>3</v>
      </c>
      <c r="C1765" s="1" t="s">
        <v>1443</v>
      </c>
      <c r="D1765" s="2">
        <v>45858</v>
      </c>
      <c r="E1765" s="1" t="s">
        <v>57</v>
      </c>
      <c r="F1765" s="1" t="s">
        <v>49</v>
      </c>
      <c r="G1765" s="1" t="s">
        <v>1444</v>
      </c>
      <c r="H1765">
        <v>5</v>
      </c>
      <c r="I1765">
        <v>0</v>
      </c>
      <c r="J1765">
        <v>4000</v>
      </c>
      <c r="K1765">
        <v>12</v>
      </c>
      <c r="L1765">
        <v>420</v>
      </c>
    </row>
    <row r="1766" spans="1:13" x14ac:dyDescent="0.2">
      <c r="A1766" s="1" t="s">
        <v>46</v>
      </c>
      <c r="B1766">
        <v>2</v>
      </c>
      <c r="C1766" s="1" t="s">
        <v>1408</v>
      </c>
      <c r="D1766" s="2">
        <v>45859</v>
      </c>
      <c r="E1766" s="1" t="s">
        <v>48</v>
      </c>
      <c r="F1766" s="1" t="s">
        <v>49</v>
      </c>
      <c r="G1766" s="1" t="s">
        <v>1046</v>
      </c>
      <c r="H1766">
        <v>5</v>
      </c>
      <c r="I1766">
        <v>0</v>
      </c>
      <c r="J1766" t="s">
        <v>51</v>
      </c>
      <c r="K1766">
        <v>2</v>
      </c>
      <c r="L1766">
        <v>50</v>
      </c>
      <c r="M1766">
        <v>13</v>
      </c>
    </row>
    <row r="1767" spans="1:13" x14ac:dyDescent="0.2">
      <c r="A1767" s="1" t="s">
        <v>46</v>
      </c>
      <c r="B1767">
        <v>2</v>
      </c>
      <c r="C1767" s="1" t="s">
        <v>1388</v>
      </c>
      <c r="D1767" s="2">
        <v>45859</v>
      </c>
      <c r="E1767" s="1" t="s">
        <v>48</v>
      </c>
      <c r="F1767" s="1" t="s">
        <v>49</v>
      </c>
      <c r="G1767" s="1" t="s">
        <v>936</v>
      </c>
      <c r="H1767">
        <v>5</v>
      </c>
      <c r="I1767">
        <v>0</v>
      </c>
      <c r="J1767" t="s">
        <v>51</v>
      </c>
      <c r="K1767">
        <v>16</v>
      </c>
      <c r="L1767">
        <v>400</v>
      </c>
    </row>
    <row r="1768" spans="1:13" x14ac:dyDescent="0.2">
      <c r="A1768" s="1" t="s">
        <v>46</v>
      </c>
      <c r="B1768">
        <v>4</v>
      </c>
      <c r="C1768" s="1" t="s">
        <v>1493</v>
      </c>
      <c r="D1768" s="2">
        <v>45859</v>
      </c>
      <c r="E1768" s="1" t="s">
        <v>48</v>
      </c>
      <c r="F1768" s="1" t="s">
        <v>49</v>
      </c>
      <c r="G1768" s="1" t="s">
        <v>1494</v>
      </c>
      <c r="H1768">
        <v>5</v>
      </c>
      <c r="I1768">
        <v>0</v>
      </c>
      <c r="J1768" t="s">
        <v>51</v>
      </c>
      <c r="K1768">
        <v>12</v>
      </c>
      <c r="L1768">
        <v>300</v>
      </c>
    </row>
    <row r="1769" spans="1:13" x14ac:dyDescent="0.2">
      <c r="A1769" s="1" t="s">
        <v>46</v>
      </c>
      <c r="B1769">
        <v>3</v>
      </c>
      <c r="C1769" s="1" t="s">
        <v>650</v>
      </c>
      <c r="D1769" s="2">
        <v>45859</v>
      </c>
      <c r="E1769" s="1" t="s">
        <v>57</v>
      </c>
      <c r="F1769" s="1" t="s">
        <v>49</v>
      </c>
      <c r="G1769" s="1" t="s">
        <v>1444</v>
      </c>
      <c r="H1769">
        <v>5</v>
      </c>
      <c r="I1769">
        <v>0</v>
      </c>
      <c r="J1769">
        <v>4000</v>
      </c>
      <c r="K1769">
        <v>9</v>
      </c>
      <c r="L1769">
        <v>315</v>
      </c>
    </row>
    <row r="1770" spans="1:13" x14ac:dyDescent="0.2">
      <c r="A1770" s="1" t="s">
        <v>46</v>
      </c>
      <c r="B1770">
        <v>6</v>
      </c>
      <c r="C1770" s="1" t="s">
        <v>640</v>
      </c>
      <c r="D1770" s="2">
        <v>45859</v>
      </c>
      <c r="E1770" s="1" t="s">
        <v>57</v>
      </c>
      <c r="F1770" s="1" t="s">
        <v>49</v>
      </c>
      <c r="G1770" s="1" t="s">
        <v>1442</v>
      </c>
      <c r="H1770">
        <v>5</v>
      </c>
      <c r="I1770">
        <v>0</v>
      </c>
      <c r="J1770">
        <v>2000</v>
      </c>
      <c r="K1770">
        <v>10</v>
      </c>
      <c r="L1770">
        <v>350</v>
      </c>
    </row>
    <row r="1771" spans="1:13" x14ac:dyDescent="0.2">
      <c r="A1771" s="1" t="s">
        <v>46</v>
      </c>
      <c r="B1771">
        <v>5</v>
      </c>
      <c r="C1771" s="1" t="s">
        <v>662</v>
      </c>
      <c r="D1771" s="2">
        <v>45859</v>
      </c>
      <c r="E1771" s="1" t="s">
        <v>57</v>
      </c>
      <c r="F1771" s="1" t="s">
        <v>49</v>
      </c>
      <c r="G1771" s="1" t="s">
        <v>1384</v>
      </c>
      <c r="H1771">
        <v>5</v>
      </c>
      <c r="I1771">
        <v>0</v>
      </c>
      <c r="J1771">
        <v>500</v>
      </c>
      <c r="K1771">
        <v>5</v>
      </c>
      <c r="L1771">
        <v>101</v>
      </c>
    </row>
    <row r="1772" spans="1:13" x14ac:dyDescent="0.2">
      <c r="A1772" s="1" t="s">
        <v>46</v>
      </c>
      <c r="B1772">
        <v>5</v>
      </c>
      <c r="C1772" s="1" t="s">
        <v>2019</v>
      </c>
      <c r="D1772" s="2">
        <v>45859</v>
      </c>
      <c r="E1772" s="1" t="s">
        <v>57</v>
      </c>
      <c r="F1772" s="1" t="s">
        <v>49</v>
      </c>
      <c r="G1772" s="1" t="s">
        <v>1440</v>
      </c>
      <c r="H1772">
        <v>5</v>
      </c>
      <c r="I1772">
        <v>0</v>
      </c>
      <c r="J1772">
        <v>100</v>
      </c>
      <c r="K1772">
        <v>2</v>
      </c>
      <c r="L1772">
        <v>20</v>
      </c>
    </row>
    <row r="1773" spans="1:13" x14ac:dyDescent="0.2">
      <c r="A1773" s="1" t="s">
        <v>46</v>
      </c>
      <c r="B1773">
        <v>2</v>
      </c>
      <c r="C1773" s="1" t="s">
        <v>2020</v>
      </c>
      <c r="D1773" s="2">
        <v>45860</v>
      </c>
      <c r="E1773" s="1" t="s">
        <v>57</v>
      </c>
      <c r="F1773" s="1" t="s">
        <v>49</v>
      </c>
      <c r="G1773" s="1" t="s">
        <v>1398</v>
      </c>
      <c r="H1773">
        <v>5</v>
      </c>
      <c r="I1773">
        <v>0</v>
      </c>
      <c r="J1773">
        <v>250</v>
      </c>
      <c r="K1773">
        <v>3</v>
      </c>
      <c r="L1773">
        <v>75</v>
      </c>
      <c r="M1773">
        <v>9</v>
      </c>
    </row>
    <row r="1774" spans="1:13" x14ac:dyDescent="0.2">
      <c r="A1774" s="1" t="s">
        <v>46</v>
      </c>
      <c r="B1774">
        <v>2</v>
      </c>
      <c r="C1774" s="1" t="s">
        <v>1388</v>
      </c>
      <c r="D1774" s="2">
        <v>45860</v>
      </c>
      <c r="E1774" s="1" t="s">
        <v>48</v>
      </c>
      <c r="F1774" s="1" t="s">
        <v>49</v>
      </c>
      <c r="G1774" s="1" t="s">
        <v>936</v>
      </c>
      <c r="H1774">
        <v>5</v>
      </c>
      <c r="I1774">
        <v>0</v>
      </c>
      <c r="J1774" t="s">
        <v>51</v>
      </c>
      <c r="K1774">
        <v>3</v>
      </c>
      <c r="L1774">
        <v>75</v>
      </c>
    </row>
    <row r="1775" spans="1:13" x14ac:dyDescent="0.2">
      <c r="A1775" s="1" t="s">
        <v>46</v>
      </c>
      <c r="B1775">
        <v>2</v>
      </c>
      <c r="C1775" s="1" t="s">
        <v>639</v>
      </c>
      <c r="D1775" s="2">
        <v>45860</v>
      </c>
      <c r="E1775" s="1" t="s">
        <v>57</v>
      </c>
      <c r="F1775" s="1" t="s">
        <v>49</v>
      </c>
      <c r="G1775" s="1" t="s">
        <v>1011</v>
      </c>
      <c r="H1775">
        <v>4.5</v>
      </c>
      <c r="I1775">
        <v>0</v>
      </c>
      <c r="J1775">
        <v>50</v>
      </c>
      <c r="K1775">
        <v>2</v>
      </c>
      <c r="L1775">
        <v>50</v>
      </c>
    </row>
    <row r="1776" spans="1:13" x14ac:dyDescent="0.2">
      <c r="A1776" s="1" t="s">
        <v>46</v>
      </c>
      <c r="B1776">
        <v>2</v>
      </c>
      <c r="C1776" s="1" t="s">
        <v>2021</v>
      </c>
      <c r="D1776" s="2">
        <v>45860</v>
      </c>
      <c r="E1776" s="1" t="s">
        <v>57</v>
      </c>
      <c r="F1776" s="1" t="s">
        <v>49</v>
      </c>
      <c r="G1776" s="1" t="s">
        <v>901</v>
      </c>
      <c r="H1776">
        <v>4.5</v>
      </c>
      <c r="I1776">
        <v>0</v>
      </c>
      <c r="J1776">
        <v>50</v>
      </c>
      <c r="K1776">
        <v>2</v>
      </c>
      <c r="L1776">
        <v>50</v>
      </c>
    </row>
    <row r="1777" spans="1:13" x14ac:dyDescent="0.2">
      <c r="A1777" s="1" t="s">
        <v>46</v>
      </c>
      <c r="B1777">
        <v>2</v>
      </c>
      <c r="C1777" s="1" t="s">
        <v>674</v>
      </c>
      <c r="D1777" s="2">
        <v>45860</v>
      </c>
      <c r="E1777" s="1" t="s">
        <v>57</v>
      </c>
      <c r="F1777" s="1" t="s">
        <v>49</v>
      </c>
      <c r="G1777" s="1" t="s">
        <v>901</v>
      </c>
      <c r="H1777">
        <v>10</v>
      </c>
      <c r="I1777">
        <v>0</v>
      </c>
      <c r="J1777">
        <v>100</v>
      </c>
      <c r="K1777">
        <v>4</v>
      </c>
      <c r="L1777">
        <v>103</v>
      </c>
    </row>
    <row r="1778" spans="1:13" x14ac:dyDescent="0.2">
      <c r="A1778" s="1" t="s">
        <v>46</v>
      </c>
      <c r="B1778">
        <v>3</v>
      </c>
      <c r="C1778" s="1" t="s">
        <v>1499</v>
      </c>
      <c r="D1778" s="2">
        <v>45860</v>
      </c>
      <c r="E1778" s="1" t="s">
        <v>48</v>
      </c>
      <c r="F1778" s="1" t="s">
        <v>49</v>
      </c>
      <c r="G1778" s="1" t="s">
        <v>902</v>
      </c>
      <c r="H1778">
        <v>5</v>
      </c>
      <c r="I1778">
        <v>0</v>
      </c>
      <c r="J1778" t="s">
        <v>51</v>
      </c>
      <c r="K1778">
        <v>7</v>
      </c>
      <c r="L1778">
        <v>175</v>
      </c>
    </row>
    <row r="1779" spans="1:13" x14ac:dyDescent="0.2">
      <c r="A1779" s="1" t="s">
        <v>46</v>
      </c>
      <c r="B1779">
        <v>3</v>
      </c>
      <c r="C1779" s="1" t="s">
        <v>1446</v>
      </c>
      <c r="D1779" s="2">
        <v>45860</v>
      </c>
      <c r="E1779" s="1" t="s">
        <v>48</v>
      </c>
      <c r="F1779" s="1" t="s">
        <v>49</v>
      </c>
      <c r="G1779" s="1" t="s">
        <v>942</v>
      </c>
      <c r="H1779">
        <v>5</v>
      </c>
      <c r="I1779">
        <v>0</v>
      </c>
      <c r="J1779" t="s">
        <v>51</v>
      </c>
      <c r="K1779">
        <v>2</v>
      </c>
      <c r="L1779">
        <v>50</v>
      </c>
    </row>
    <row r="1780" spans="1:13" x14ac:dyDescent="0.2">
      <c r="A1780" s="1" t="s">
        <v>46</v>
      </c>
      <c r="B1780">
        <v>3</v>
      </c>
      <c r="C1780" s="1" t="s">
        <v>650</v>
      </c>
      <c r="D1780" s="2">
        <v>45860</v>
      </c>
      <c r="E1780" s="1" t="s">
        <v>57</v>
      </c>
      <c r="F1780" s="1" t="s">
        <v>49</v>
      </c>
      <c r="G1780" s="1" t="s">
        <v>1444</v>
      </c>
      <c r="H1780">
        <v>5</v>
      </c>
      <c r="I1780">
        <v>0</v>
      </c>
      <c r="J1780">
        <v>4000</v>
      </c>
      <c r="K1780">
        <v>1</v>
      </c>
      <c r="L1780">
        <v>35</v>
      </c>
    </row>
    <row r="1781" spans="1:13" x14ac:dyDescent="0.2">
      <c r="A1781" s="1" t="s">
        <v>46</v>
      </c>
      <c r="B1781">
        <v>5</v>
      </c>
      <c r="C1781" s="1" t="s">
        <v>2019</v>
      </c>
      <c r="D1781" s="2">
        <v>45860</v>
      </c>
      <c r="E1781" s="1" t="s">
        <v>57</v>
      </c>
      <c r="F1781" s="1" t="s">
        <v>49</v>
      </c>
      <c r="G1781" s="1" t="s">
        <v>1440</v>
      </c>
      <c r="H1781">
        <v>5</v>
      </c>
      <c r="I1781">
        <v>0</v>
      </c>
      <c r="J1781">
        <v>100</v>
      </c>
      <c r="K1781">
        <v>2</v>
      </c>
      <c r="L1781">
        <v>40</v>
      </c>
    </row>
    <row r="1782" spans="1:13" x14ac:dyDescent="0.2">
      <c r="A1782" s="1" t="s">
        <v>46</v>
      </c>
      <c r="B1782">
        <v>5</v>
      </c>
      <c r="C1782" s="1" t="s">
        <v>678</v>
      </c>
      <c r="D1782" s="2">
        <v>45860</v>
      </c>
      <c r="E1782" s="1" t="s">
        <v>50</v>
      </c>
      <c r="F1782" s="1" t="s">
        <v>49</v>
      </c>
      <c r="G1782" s="1" t="s">
        <v>1490</v>
      </c>
      <c r="H1782">
        <v>5</v>
      </c>
      <c r="I1782">
        <v>0</v>
      </c>
      <c r="J1782">
        <v>200</v>
      </c>
      <c r="K1782">
        <v>8</v>
      </c>
      <c r="L1782">
        <v>200</v>
      </c>
    </row>
    <row r="1783" spans="1:13" x14ac:dyDescent="0.2">
      <c r="A1783" s="1" t="s">
        <v>46</v>
      </c>
      <c r="B1783">
        <v>5</v>
      </c>
      <c r="C1783" s="1" t="s">
        <v>1380</v>
      </c>
      <c r="D1783" s="2">
        <v>45860</v>
      </c>
      <c r="E1783" s="1" t="s">
        <v>48</v>
      </c>
      <c r="F1783" s="1" t="s">
        <v>49</v>
      </c>
      <c r="G1783" s="1" t="s">
        <v>908</v>
      </c>
      <c r="H1783">
        <v>5</v>
      </c>
      <c r="I1783">
        <v>0</v>
      </c>
      <c r="J1783" t="s">
        <v>51</v>
      </c>
      <c r="K1783">
        <v>2</v>
      </c>
      <c r="L1783">
        <v>40</v>
      </c>
    </row>
    <row r="1784" spans="1:13" x14ac:dyDescent="0.2">
      <c r="A1784" s="1" t="s">
        <v>46</v>
      </c>
      <c r="B1784">
        <v>5</v>
      </c>
      <c r="C1784" s="1" t="s">
        <v>2022</v>
      </c>
      <c r="D1784" s="2">
        <v>45860</v>
      </c>
      <c r="E1784" s="1" t="s">
        <v>57</v>
      </c>
      <c r="F1784" s="1" t="s">
        <v>49</v>
      </c>
      <c r="G1784" s="1" t="s">
        <v>2023</v>
      </c>
      <c r="H1784">
        <v>5</v>
      </c>
      <c r="I1784">
        <v>0</v>
      </c>
      <c r="J1784">
        <v>75</v>
      </c>
      <c r="K1784">
        <v>3</v>
      </c>
      <c r="L1784">
        <v>75</v>
      </c>
    </row>
    <row r="1785" spans="1:13" x14ac:dyDescent="0.2">
      <c r="A1785" s="1" t="s">
        <v>46</v>
      </c>
      <c r="B1785">
        <v>3</v>
      </c>
      <c r="C1785" s="1" t="s">
        <v>1446</v>
      </c>
      <c r="D1785" s="2">
        <v>45861</v>
      </c>
      <c r="E1785" s="1" t="s">
        <v>48</v>
      </c>
      <c r="F1785" s="1" t="s">
        <v>49</v>
      </c>
      <c r="G1785" s="1" t="s">
        <v>942</v>
      </c>
      <c r="H1785">
        <v>5</v>
      </c>
      <c r="I1785">
        <v>0</v>
      </c>
      <c r="J1785" t="s">
        <v>51</v>
      </c>
      <c r="K1785">
        <v>14</v>
      </c>
      <c r="L1785">
        <v>350</v>
      </c>
      <c r="M1785">
        <v>5</v>
      </c>
    </row>
    <row r="1786" spans="1:13" x14ac:dyDescent="0.2">
      <c r="A1786" s="1" t="s">
        <v>46</v>
      </c>
      <c r="B1786">
        <v>2</v>
      </c>
      <c r="C1786" s="1" t="s">
        <v>1435</v>
      </c>
      <c r="D1786" s="2">
        <v>45861</v>
      </c>
      <c r="E1786" s="1" t="s">
        <v>48</v>
      </c>
      <c r="F1786" s="1" t="s">
        <v>49</v>
      </c>
      <c r="G1786" s="1" t="s">
        <v>867</v>
      </c>
      <c r="H1786">
        <v>5</v>
      </c>
      <c r="I1786">
        <v>0</v>
      </c>
      <c r="J1786" t="s">
        <v>51</v>
      </c>
      <c r="K1786">
        <v>11</v>
      </c>
      <c r="L1786">
        <v>275</v>
      </c>
    </row>
    <row r="1787" spans="1:13" x14ac:dyDescent="0.2">
      <c r="A1787" s="1" t="s">
        <v>46</v>
      </c>
      <c r="B1787">
        <v>2</v>
      </c>
      <c r="C1787" s="1" t="s">
        <v>693</v>
      </c>
      <c r="D1787" s="2">
        <v>45861</v>
      </c>
      <c r="E1787" s="1" t="s">
        <v>57</v>
      </c>
      <c r="F1787" s="1" t="s">
        <v>49</v>
      </c>
      <c r="G1787" s="1" t="s">
        <v>881</v>
      </c>
      <c r="H1787">
        <v>8</v>
      </c>
      <c r="I1787">
        <v>0</v>
      </c>
      <c r="J1787">
        <v>50</v>
      </c>
      <c r="K1787">
        <v>2</v>
      </c>
      <c r="L1787">
        <v>57.8</v>
      </c>
    </row>
    <row r="1788" spans="1:13" x14ac:dyDescent="0.2">
      <c r="A1788" s="1" t="s">
        <v>46</v>
      </c>
      <c r="B1788">
        <v>2</v>
      </c>
      <c r="C1788" s="1" t="s">
        <v>2020</v>
      </c>
      <c r="D1788" s="2">
        <v>45861</v>
      </c>
      <c r="E1788" s="1" t="s">
        <v>57</v>
      </c>
      <c r="F1788" s="1" t="s">
        <v>49</v>
      </c>
      <c r="G1788" s="1" t="s">
        <v>1398</v>
      </c>
      <c r="H1788">
        <v>5</v>
      </c>
      <c r="I1788">
        <v>0</v>
      </c>
      <c r="J1788">
        <v>250</v>
      </c>
      <c r="K1788">
        <v>4</v>
      </c>
      <c r="L1788">
        <v>100</v>
      </c>
    </row>
    <row r="1789" spans="1:13" x14ac:dyDescent="0.2">
      <c r="A1789" s="1" t="s">
        <v>46</v>
      </c>
      <c r="B1789">
        <v>2</v>
      </c>
      <c r="C1789" s="1" t="s">
        <v>679</v>
      </c>
      <c r="D1789" s="2">
        <v>45861</v>
      </c>
      <c r="E1789" s="1" t="s">
        <v>57</v>
      </c>
      <c r="F1789" s="1" t="s">
        <v>49</v>
      </c>
      <c r="G1789" s="1" t="s">
        <v>903</v>
      </c>
      <c r="H1789">
        <v>5</v>
      </c>
      <c r="I1789">
        <v>0</v>
      </c>
      <c r="J1789">
        <v>150</v>
      </c>
      <c r="K1789">
        <v>7</v>
      </c>
      <c r="L1789">
        <v>175</v>
      </c>
    </row>
    <row r="1790" spans="1:13" x14ac:dyDescent="0.2">
      <c r="A1790" s="1" t="s">
        <v>46</v>
      </c>
      <c r="B1790">
        <v>2</v>
      </c>
      <c r="C1790" s="1" t="s">
        <v>672</v>
      </c>
      <c r="D1790" s="2">
        <v>45861</v>
      </c>
      <c r="E1790" s="1" t="s">
        <v>50</v>
      </c>
      <c r="F1790" s="1" t="s">
        <v>49</v>
      </c>
      <c r="G1790" s="1" t="s">
        <v>1043</v>
      </c>
      <c r="H1790">
        <v>5</v>
      </c>
      <c r="I1790">
        <v>0</v>
      </c>
      <c r="J1790">
        <v>200</v>
      </c>
      <c r="K1790">
        <v>5</v>
      </c>
      <c r="L1790">
        <v>120</v>
      </c>
    </row>
    <row r="1791" spans="1:13" x14ac:dyDescent="0.2">
      <c r="A1791" s="1" t="s">
        <v>46</v>
      </c>
      <c r="B1791">
        <v>2</v>
      </c>
      <c r="C1791" s="1" t="s">
        <v>683</v>
      </c>
      <c r="D1791" s="2">
        <v>45861</v>
      </c>
      <c r="E1791" s="1" t="s">
        <v>57</v>
      </c>
      <c r="F1791" s="1" t="s">
        <v>49</v>
      </c>
      <c r="G1791" s="1" t="s">
        <v>1564</v>
      </c>
      <c r="H1791">
        <v>5</v>
      </c>
      <c r="I1791">
        <v>0</v>
      </c>
      <c r="J1791">
        <v>100</v>
      </c>
      <c r="K1791">
        <v>2</v>
      </c>
      <c r="L1791">
        <v>40</v>
      </c>
    </row>
    <row r="1792" spans="1:13" x14ac:dyDescent="0.2">
      <c r="A1792" s="1" t="s">
        <v>46</v>
      </c>
      <c r="B1792">
        <v>2</v>
      </c>
      <c r="C1792" s="1" t="s">
        <v>669</v>
      </c>
      <c r="D1792" s="2">
        <v>45861</v>
      </c>
      <c r="E1792" s="1" t="s">
        <v>57</v>
      </c>
      <c r="F1792" s="1" t="s">
        <v>49</v>
      </c>
      <c r="G1792" s="1" t="s">
        <v>1697</v>
      </c>
      <c r="H1792">
        <v>5</v>
      </c>
      <c r="I1792">
        <v>0</v>
      </c>
      <c r="J1792">
        <v>250</v>
      </c>
      <c r="K1792">
        <v>13</v>
      </c>
      <c r="L1792">
        <v>260</v>
      </c>
    </row>
    <row r="1793" spans="1:13" x14ac:dyDescent="0.2">
      <c r="A1793" s="1" t="s">
        <v>46</v>
      </c>
      <c r="B1793">
        <v>2</v>
      </c>
      <c r="C1793" s="1" t="s">
        <v>1435</v>
      </c>
      <c r="D1793" s="2">
        <v>45862</v>
      </c>
      <c r="E1793" s="1" t="s">
        <v>48</v>
      </c>
      <c r="F1793" s="1" t="s">
        <v>49</v>
      </c>
      <c r="G1793" s="1" t="s">
        <v>867</v>
      </c>
      <c r="H1793">
        <v>5</v>
      </c>
      <c r="I1793">
        <v>0</v>
      </c>
      <c r="J1793" t="s">
        <v>51</v>
      </c>
      <c r="K1793">
        <v>17</v>
      </c>
      <c r="L1793">
        <v>425</v>
      </c>
      <c r="M1793">
        <v>13</v>
      </c>
    </row>
    <row r="1794" spans="1:13" x14ac:dyDescent="0.2">
      <c r="A1794" s="1" t="s">
        <v>46</v>
      </c>
      <c r="B1794">
        <v>1</v>
      </c>
      <c r="C1794" s="1" t="s">
        <v>1792</v>
      </c>
      <c r="D1794" s="2">
        <v>45862</v>
      </c>
      <c r="E1794" s="1" t="s">
        <v>57</v>
      </c>
      <c r="F1794" s="1" t="s">
        <v>49</v>
      </c>
      <c r="G1794" s="1" t="s">
        <v>1793</v>
      </c>
      <c r="H1794">
        <v>5</v>
      </c>
      <c r="I1794">
        <v>0</v>
      </c>
      <c r="J1794">
        <v>250</v>
      </c>
      <c r="K1794">
        <v>10</v>
      </c>
      <c r="L1794">
        <v>250</v>
      </c>
    </row>
    <row r="1795" spans="1:13" x14ac:dyDescent="0.2">
      <c r="A1795" s="1" t="s">
        <v>46</v>
      </c>
      <c r="B1795">
        <v>1</v>
      </c>
      <c r="C1795" s="1" t="s">
        <v>1413</v>
      </c>
      <c r="D1795" s="2">
        <v>45862</v>
      </c>
      <c r="E1795" s="1" t="s">
        <v>48</v>
      </c>
      <c r="F1795" s="1" t="s">
        <v>49</v>
      </c>
      <c r="G1795" s="1" t="s">
        <v>996</v>
      </c>
      <c r="H1795">
        <v>5</v>
      </c>
      <c r="I1795">
        <v>0</v>
      </c>
      <c r="J1795" t="s">
        <v>51</v>
      </c>
      <c r="K1795">
        <v>2</v>
      </c>
      <c r="L1795">
        <v>50</v>
      </c>
    </row>
    <row r="1796" spans="1:13" x14ac:dyDescent="0.2">
      <c r="A1796" s="1" t="s">
        <v>46</v>
      </c>
      <c r="B1796">
        <v>4</v>
      </c>
      <c r="C1796" s="1" t="s">
        <v>1493</v>
      </c>
      <c r="D1796" s="2">
        <v>45862</v>
      </c>
      <c r="E1796" s="1" t="s">
        <v>48</v>
      </c>
      <c r="F1796" s="1" t="s">
        <v>49</v>
      </c>
      <c r="G1796" s="1" t="s">
        <v>1494</v>
      </c>
      <c r="H1796">
        <v>5</v>
      </c>
      <c r="I1796">
        <v>0</v>
      </c>
      <c r="J1796" t="s">
        <v>51</v>
      </c>
      <c r="K1796">
        <v>17</v>
      </c>
      <c r="L1796">
        <v>425</v>
      </c>
    </row>
    <row r="1797" spans="1:13" x14ac:dyDescent="0.2">
      <c r="A1797" s="1" t="s">
        <v>46</v>
      </c>
      <c r="B1797">
        <v>3</v>
      </c>
      <c r="C1797" s="1" t="s">
        <v>1427</v>
      </c>
      <c r="D1797" s="2">
        <v>45862</v>
      </c>
      <c r="E1797" s="1" t="s">
        <v>48</v>
      </c>
      <c r="F1797" s="1" t="s">
        <v>49</v>
      </c>
      <c r="G1797" s="1" t="s">
        <v>1011</v>
      </c>
      <c r="H1797">
        <v>5</v>
      </c>
      <c r="I1797">
        <v>0</v>
      </c>
      <c r="J1797" t="s">
        <v>51</v>
      </c>
      <c r="K1797">
        <v>17</v>
      </c>
      <c r="L1797">
        <v>425</v>
      </c>
    </row>
    <row r="1798" spans="1:13" x14ac:dyDescent="0.2">
      <c r="A1798" s="1" t="s">
        <v>46</v>
      </c>
      <c r="B1798">
        <v>3</v>
      </c>
      <c r="C1798" s="1" t="s">
        <v>1675</v>
      </c>
      <c r="D1798" s="2">
        <v>45862</v>
      </c>
      <c r="E1798" s="1" t="s">
        <v>48</v>
      </c>
      <c r="F1798" s="1" t="s">
        <v>49</v>
      </c>
      <c r="G1798" s="1" t="s">
        <v>875</v>
      </c>
      <c r="H1798">
        <v>5</v>
      </c>
      <c r="I1798">
        <v>0</v>
      </c>
      <c r="J1798" t="s">
        <v>51</v>
      </c>
      <c r="K1798">
        <v>1</v>
      </c>
      <c r="L1798">
        <v>25</v>
      </c>
    </row>
    <row r="1799" spans="1:13" x14ac:dyDescent="0.2">
      <c r="A1799" s="1" t="s">
        <v>46</v>
      </c>
      <c r="B1799">
        <v>6</v>
      </c>
      <c r="C1799" s="1" t="s">
        <v>683</v>
      </c>
      <c r="D1799" s="2">
        <v>45862</v>
      </c>
      <c r="E1799" s="1" t="s">
        <v>57</v>
      </c>
      <c r="F1799" s="1" t="s">
        <v>49</v>
      </c>
      <c r="G1799" s="1" t="s">
        <v>1564</v>
      </c>
      <c r="H1799">
        <v>5</v>
      </c>
      <c r="I1799">
        <v>0</v>
      </c>
      <c r="J1799">
        <v>100</v>
      </c>
      <c r="K1799">
        <v>3</v>
      </c>
      <c r="L1799">
        <v>60</v>
      </c>
    </row>
    <row r="1800" spans="1:13" x14ac:dyDescent="0.2">
      <c r="A1800" s="1" t="s">
        <v>46</v>
      </c>
      <c r="B1800">
        <v>6</v>
      </c>
      <c r="C1800" s="1" t="s">
        <v>155</v>
      </c>
      <c r="D1800" s="2">
        <v>45862</v>
      </c>
      <c r="E1800" s="1" t="s">
        <v>57</v>
      </c>
      <c r="F1800" s="1" t="s">
        <v>49</v>
      </c>
      <c r="G1800" s="1" t="s">
        <v>1557</v>
      </c>
      <c r="H1800">
        <v>5</v>
      </c>
      <c r="I1800">
        <v>0</v>
      </c>
      <c r="J1800">
        <v>625</v>
      </c>
      <c r="K1800">
        <v>9</v>
      </c>
      <c r="L1800">
        <v>180</v>
      </c>
    </row>
    <row r="1801" spans="1:13" x14ac:dyDescent="0.2">
      <c r="A1801" s="1" t="s">
        <v>46</v>
      </c>
      <c r="B1801">
        <v>5</v>
      </c>
      <c r="C1801" s="1" t="s">
        <v>2024</v>
      </c>
      <c r="D1801" s="2">
        <v>45862</v>
      </c>
      <c r="E1801" s="1" t="s">
        <v>57</v>
      </c>
      <c r="F1801" s="1" t="s">
        <v>49</v>
      </c>
      <c r="G1801" s="1" t="s">
        <v>1593</v>
      </c>
      <c r="H1801">
        <v>5</v>
      </c>
      <c r="I1801">
        <v>0</v>
      </c>
      <c r="J1801">
        <v>250</v>
      </c>
      <c r="K1801">
        <v>12</v>
      </c>
      <c r="L1801">
        <v>240</v>
      </c>
    </row>
    <row r="1802" spans="1:13" x14ac:dyDescent="0.2">
      <c r="A1802" s="1" t="s">
        <v>46</v>
      </c>
      <c r="B1802">
        <v>2</v>
      </c>
      <c r="C1802" s="1" t="s">
        <v>1675</v>
      </c>
      <c r="D1802" s="2">
        <v>45863</v>
      </c>
      <c r="E1802" s="1" t="s">
        <v>48</v>
      </c>
      <c r="F1802" s="1" t="s">
        <v>49</v>
      </c>
      <c r="G1802" s="1" t="s">
        <v>875</v>
      </c>
      <c r="H1802">
        <v>5</v>
      </c>
      <c r="I1802">
        <v>0</v>
      </c>
      <c r="J1802" t="s">
        <v>51</v>
      </c>
      <c r="K1802">
        <v>10</v>
      </c>
      <c r="L1802">
        <v>250</v>
      </c>
      <c r="M1802">
        <v>10</v>
      </c>
    </row>
    <row r="1803" spans="1:13" x14ac:dyDescent="0.2">
      <c r="A1803" s="1" t="s">
        <v>46</v>
      </c>
      <c r="B1803">
        <v>2</v>
      </c>
      <c r="C1803" s="1" t="s">
        <v>1427</v>
      </c>
      <c r="D1803" s="2">
        <v>45863</v>
      </c>
      <c r="E1803" s="1" t="s">
        <v>48</v>
      </c>
      <c r="F1803" s="1" t="s">
        <v>49</v>
      </c>
      <c r="G1803" s="1" t="s">
        <v>1011</v>
      </c>
      <c r="H1803">
        <v>5</v>
      </c>
      <c r="I1803">
        <v>0</v>
      </c>
      <c r="J1803" t="s">
        <v>51</v>
      </c>
      <c r="K1803">
        <v>2</v>
      </c>
      <c r="L1803">
        <v>50</v>
      </c>
    </row>
    <row r="1804" spans="1:13" x14ac:dyDescent="0.2">
      <c r="A1804" s="1" t="s">
        <v>46</v>
      </c>
      <c r="B1804">
        <v>3</v>
      </c>
      <c r="C1804" s="1" t="s">
        <v>694</v>
      </c>
      <c r="D1804" s="2">
        <v>45863</v>
      </c>
      <c r="E1804" s="1" t="s">
        <v>50</v>
      </c>
      <c r="F1804" s="1" t="s">
        <v>49</v>
      </c>
      <c r="G1804" s="1" t="s">
        <v>867</v>
      </c>
      <c r="H1804" t="s">
        <v>290</v>
      </c>
      <c r="I1804">
        <v>0</v>
      </c>
      <c r="J1804">
        <v>100</v>
      </c>
      <c r="K1804">
        <v>4</v>
      </c>
      <c r="L1804">
        <v>100</v>
      </c>
    </row>
    <row r="1805" spans="1:13" x14ac:dyDescent="0.2">
      <c r="A1805" s="1" t="s">
        <v>46</v>
      </c>
      <c r="B1805">
        <v>3</v>
      </c>
      <c r="C1805" s="1" t="s">
        <v>1397</v>
      </c>
      <c r="D1805" s="2">
        <v>45863</v>
      </c>
      <c r="E1805" s="1" t="s">
        <v>48</v>
      </c>
      <c r="F1805" s="1" t="s">
        <v>49</v>
      </c>
      <c r="G1805" s="1" t="s">
        <v>1398</v>
      </c>
      <c r="H1805">
        <v>5</v>
      </c>
      <c r="I1805">
        <v>0</v>
      </c>
      <c r="J1805" t="s">
        <v>51</v>
      </c>
      <c r="K1805">
        <v>6</v>
      </c>
      <c r="L1805">
        <v>150</v>
      </c>
    </row>
    <row r="1806" spans="1:13" x14ac:dyDescent="0.2">
      <c r="A1806" s="1" t="s">
        <v>46</v>
      </c>
      <c r="B1806">
        <v>3</v>
      </c>
      <c r="C1806" s="1" t="s">
        <v>1388</v>
      </c>
      <c r="D1806" s="2">
        <v>45863</v>
      </c>
      <c r="E1806" s="1" t="s">
        <v>48</v>
      </c>
      <c r="F1806" s="1" t="s">
        <v>49</v>
      </c>
      <c r="G1806" s="1" t="s">
        <v>936</v>
      </c>
      <c r="H1806">
        <v>5</v>
      </c>
      <c r="I1806">
        <v>0</v>
      </c>
      <c r="J1806" t="s">
        <v>51</v>
      </c>
      <c r="K1806">
        <v>3</v>
      </c>
      <c r="L1806">
        <v>75</v>
      </c>
    </row>
    <row r="1807" spans="1:13" x14ac:dyDescent="0.2">
      <c r="A1807" s="1" t="s">
        <v>46</v>
      </c>
      <c r="B1807">
        <v>3</v>
      </c>
      <c r="C1807" s="1" t="s">
        <v>697</v>
      </c>
      <c r="D1807" s="2">
        <v>45863</v>
      </c>
      <c r="E1807" s="1" t="s">
        <v>50</v>
      </c>
      <c r="F1807" s="1" t="s">
        <v>49</v>
      </c>
      <c r="G1807" s="1" t="s">
        <v>929</v>
      </c>
      <c r="H1807">
        <v>10</v>
      </c>
      <c r="I1807">
        <v>0</v>
      </c>
      <c r="J1807">
        <v>125</v>
      </c>
      <c r="K1807">
        <v>2</v>
      </c>
      <c r="L1807">
        <v>50</v>
      </c>
    </row>
    <row r="1808" spans="1:13" x14ac:dyDescent="0.2">
      <c r="A1808" s="1" t="s">
        <v>46</v>
      </c>
      <c r="B1808">
        <v>4</v>
      </c>
      <c r="C1808" s="1" t="s">
        <v>685</v>
      </c>
      <c r="D1808" s="2">
        <v>45863</v>
      </c>
      <c r="E1808" s="1" t="s">
        <v>50</v>
      </c>
      <c r="F1808" s="1" t="s">
        <v>49</v>
      </c>
      <c r="G1808" s="1" t="s">
        <v>1494</v>
      </c>
      <c r="H1808" t="s">
        <v>290</v>
      </c>
      <c r="I1808">
        <v>0</v>
      </c>
      <c r="J1808">
        <v>100</v>
      </c>
      <c r="K1808">
        <v>4</v>
      </c>
      <c r="L1808">
        <v>100</v>
      </c>
    </row>
    <row r="1809" spans="1:13" x14ac:dyDescent="0.2">
      <c r="A1809" s="1" t="s">
        <v>46</v>
      </c>
      <c r="B1809">
        <v>4</v>
      </c>
      <c r="C1809" s="1" t="s">
        <v>1493</v>
      </c>
      <c r="D1809" s="2">
        <v>45863</v>
      </c>
      <c r="E1809" s="1" t="s">
        <v>48</v>
      </c>
      <c r="F1809" s="1" t="s">
        <v>49</v>
      </c>
      <c r="G1809" s="1" t="s">
        <v>1494</v>
      </c>
      <c r="H1809">
        <v>5</v>
      </c>
      <c r="I1809">
        <v>0</v>
      </c>
      <c r="J1809" t="s">
        <v>51</v>
      </c>
      <c r="K1809">
        <v>10</v>
      </c>
      <c r="L1809">
        <v>250</v>
      </c>
    </row>
    <row r="1810" spans="1:13" x14ac:dyDescent="0.2">
      <c r="A1810" s="1" t="s">
        <v>46</v>
      </c>
      <c r="B1810">
        <v>1</v>
      </c>
      <c r="C1810" s="1" t="s">
        <v>1413</v>
      </c>
      <c r="D1810" s="2">
        <v>45863</v>
      </c>
      <c r="E1810" s="1" t="s">
        <v>48</v>
      </c>
      <c r="F1810" s="1" t="s">
        <v>49</v>
      </c>
      <c r="G1810" s="1" t="s">
        <v>996</v>
      </c>
      <c r="H1810">
        <v>5</v>
      </c>
      <c r="I1810">
        <v>0</v>
      </c>
      <c r="J1810" t="s">
        <v>51</v>
      </c>
      <c r="K1810">
        <v>13</v>
      </c>
      <c r="L1810">
        <v>325</v>
      </c>
    </row>
    <row r="1811" spans="1:13" x14ac:dyDescent="0.2">
      <c r="A1811" s="1" t="s">
        <v>46</v>
      </c>
      <c r="B1811">
        <v>6</v>
      </c>
      <c r="C1811" s="1" t="s">
        <v>1562</v>
      </c>
      <c r="D1811" s="2">
        <v>45863</v>
      </c>
      <c r="E1811" s="1" t="s">
        <v>48</v>
      </c>
      <c r="F1811" s="1" t="s">
        <v>49</v>
      </c>
      <c r="G1811" s="1" t="s">
        <v>1557</v>
      </c>
      <c r="H1811">
        <v>5</v>
      </c>
      <c r="I1811">
        <v>0</v>
      </c>
      <c r="J1811" t="s">
        <v>51</v>
      </c>
      <c r="K1811">
        <v>9</v>
      </c>
      <c r="L1811">
        <v>180</v>
      </c>
    </row>
    <row r="1812" spans="1:13" x14ac:dyDescent="0.2">
      <c r="A1812" s="1" t="s">
        <v>46</v>
      </c>
      <c r="B1812">
        <v>5</v>
      </c>
      <c r="C1812" s="1" t="s">
        <v>681</v>
      </c>
      <c r="D1812" s="2">
        <v>45863</v>
      </c>
      <c r="E1812" s="1" t="s">
        <v>57</v>
      </c>
      <c r="F1812" s="1" t="s">
        <v>49</v>
      </c>
      <c r="G1812" s="1" t="s">
        <v>1960</v>
      </c>
      <c r="H1812">
        <v>8</v>
      </c>
      <c r="I1812">
        <v>0</v>
      </c>
      <c r="J1812">
        <v>100</v>
      </c>
      <c r="K1812">
        <v>4</v>
      </c>
      <c r="L1812">
        <v>104.8</v>
      </c>
    </row>
    <row r="1813" spans="1:13" x14ac:dyDescent="0.2">
      <c r="A1813" s="1" t="s">
        <v>46</v>
      </c>
      <c r="B1813">
        <v>5</v>
      </c>
      <c r="C1813" s="1" t="s">
        <v>1402</v>
      </c>
      <c r="D1813" s="2">
        <v>45863</v>
      </c>
      <c r="E1813" s="1" t="s">
        <v>48</v>
      </c>
      <c r="F1813" s="1" t="s">
        <v>49</v>
      </c>
      <c r="G1813" s="1" t="s">
        <v>1403</v>
      </c>
      <c r="H1813">
        <v>5</v>
      </c>
      <c r="I1813">
        <v>0</v>
      </c>
      <c r="J1813" t="s">
        <v>51</v>
      </c>
      <c r="K1813">
        <v>5</v>
      </c>
      <c r="L1813">
        <v>100</v>
      </c>
    </row>
    <row r="1814" spans="1:13" x14ac:dyDescent="0.2">
      <c r="A1814" s="1" t="s">
        <v>46</v>
      </c>
      <c r="B1814">
        <v>2</v>
      </c>
      <c r="C1814" s="1" t="s">
        <v>1422</v>
      </c>
      <c r="D1814" s="2">
        <v>45864</v>
      </c>
      <c r="E1814" s="1" t="s">
        <v>48</v>
      </c>
      <c r="F1814" s="1" t="s">
        <v>49</v>
      </c>
      <c r="G1814" s="1" t="s">
        <v>926</v>
      </c>
      <c r="H1814">
        <v>5</v>
      </c>
      <c r="I1814">
        <v>0</v>
      </c>
      <c r="J1814" t="s">
        <v>51</v>
      </c>
      <c r="K1814">
        <v>15</v>
      </c>
      <c r="L1814">
        <v>375</v>
      </c>
      <c r="M1814">
        <v>16</v>
      </c>
    </row>
    <row r="1815" spans="1:13" x14ac:dyDescent="0.2">
      <c r="A1815" s="1" t="s">
        <v>46</v>
      </c>
      <c r="B1815">
        <v>2</v>
      </c>
      <c r="C1815" s="1" t="s">
        <v>1336</v>
      </c>
      <c r="D1815" s="2">
        <v>45864</v>
      </c>
      <c r="E1815" s="1" t="s">
        <v>48</v>
      </c>
      <c r="F1815" s="1" t="s">
        <v>49</v>
      </c>
      <c r="G1815" s="1" t="s">
        <v>929</v>
      </c>
      <c r="H1815">
        <v>5</v>
      </c>
      <c r="I1815">
        <v>0</v>
      </c>
      <c r="J1815" t="s">
        <v>51</v>
      </c>
      <c r="K1815">
        <v>3</v>
      </c>
      <c r="L1815">
        <v>79.5</v>
      </c>
    </row>
    <row r="1816" spans="1:13" x14ac:dyDescent="0.2">
      <c r="A1816" s="1" t="s">
        <v>46</v>
      </c>
      <c r="B1816">
        <v>3</v>
      </c>
      <c r="C1816" s="1" t="s">
        <v>2025</v>
      </c>
      <c r="D1816" s="2">
        <v>45864</v>
      </c>
      <c r="E1816" s="1" t="s">
        <v>50</v>
      </c>
      <c r="F1816" s="1" t="s">
        <v>49</v>
      </c>
      <c r="G1816" s="1" t="s">
        <v>1677</v>
      </c>
      <c r="H1816">
        <v>5</v>
      </c>
      <c r="I1816">
        <v>0</v>
      </c>
      <c r="J1816">
        <v>250</v>
      </c>
      <c r="K1816">
        <v>9</v>
      </c>
      <c r="L1816">
        <v>225</v>
      </c>
    </row>
    <row r="1817" spans="1:13" x14ac:dyDescent="0.2">
      <c r="A1817" s="1" t="s">
        <v>46</v>
      </c>
      <c r="B1817">
        <v>4</v>
      </c>
      <c r="C1817" s="1" t="s">
        <v>1527</v>
      </c>
      <c r="D1817" s="2">
        <v>45864</v>
      </c>
      <c r="E1817" s="1" t="s">
        <v>48</v>
      </c>
      <c r="F1817" s="1" t="s">
        <v>49</v>
      </c>
      <c r="G1817" s="1" t="s">
        <v>975</v>
      </c>
      <c r="H1817">
        <v>5</v>
      </c>
      <c r="I1817">
        <v>0</v>
      </c>
      <c r="J1817" t="s">
        <v>51</v>
      </c>
      <c r="K1817">
        <v>10</v>
      </c>
      <c r="L1817">
        <v>250</v>
      </c>
    </row>
    <row r="1818" spans="1:13" x14ac:dyDescent="0.2">
      <c r="A1818" s="1" t="s">
        <v>46</v>
      </c>
      <c r="B1818">
        <v>4</v>
      </c>
      <c r="C1818" s="1" t="s">
        <v>1416</v>
      </c>
      <c r="D1818" s="2">
        <v>45864</v>
      </c>
      <c r="E1818" s="1" t="s">
        <v>48</v>
      </c>
      <c r="F1818" s="1" t="s">
        <v>49</v>
      </c>
      <c r="G1818" s="1" t="s">
        <v>1075</v>
      </c>
      <c r="H1818">
        <v>5</v>
      </c>
      <c r="I1818">
        <v>0</v>
      </c>
      <c r="J1818" t="s">
        <v>51</v>
      </c>
      <c r="K1818">
        <v>2</v>
      </c>
      <c r="L1818">
        <v>50</v>
      </c>
    </row>
    <row r="1819" spans="1:13" x14ac:dyDescent="0.2">
      <c r="A1819" s="1" t="s">
        <v>46</v>
      </c>
      <c r="B1819">
        <v>1</v>
      </c>
      <c r="C1819" s="1" t="s">
        <v>1413</v>
      </c>
      <c r="D1819" s="2">
        <v>45864</v>
      </c>
      <c r="E1819" s="1" t="s">
        <v>48</v>
      </c>
      <c r="F1819" s="1" t="s">
        <v>49</v>
      </c>
      <c r="G1819" s="1" t="s">
        <v>996</v>
      </c>
      <c r="H1819">
        <v>5</v>
      </c>
      <c r="I1819">
        <v>0</v>
      </c>
      <c r="J1819" t="s">
        <v>51</v>
      </c>
      <c r="K1819">
        <v>1</v>
      </c>
      <c r="L1819">
        <v>25</v>
      </c>
    </row>
    <row r="1820" spans="1:13" x14ac:dyDescent="0.2">
      <c r="A1820" s="1" t="s">
        <v>46</v>
      </c>
      <c r="B1820">
        <v>1</v>
      </c>
      <c r="C1820" s="1" t="s">
        <v>1377</v>
      </c>
      <c r="D1820" s="2">
        <v>45864</v>
      </c>
      <c r="E1820" s="1" t="s">
        <v>48</v>
      </c>
      <c r="F1820" s="1" t="s">
        <v>49</v>
      </c>
      <c r="G1820" s="1" t="s">
        <v>1323</v>
      </c>
      <c r="H1820">
        <v>5</v>
      </c>
      <c r="I1820">
        <v>0</v>
      </c>
      <c r="J1820" t="s">
        <v>51</v>
      </c>
      <c r="K1820">
        <v>13</v>
      </c>
      <c r="L1820">
        <v>325</v>
      </c>
    </row>
    <row r="1821" spans="1:13" x14ac:dyDescent="0.2">
      <c r="A1821" s="1" t="s">
        <v>46</v>
      </c>
      <c r="B1821">
        <v>6</v>
      </c>
      <c r="C1821" s="1" t="s">
        <v>1811</v>
      </c>
      <c r="D1821" s="2">
        <v>45864</v>
      </c>
      <c r="E1821" s="1" t="s">
        <v>57</v>
      </c>
      <c r="F1821" s="1" t="s">
        <v>49</v>
      </c>
      <c r="G1821" s="1" t="s">
        <v>1812</v>
      </c>
      <c r="H1821">
        <v>5</v>
      </c>
      <c r="I1821">
        <v>0</v>
      </c>
      <c r="J1821">
        <v>100</v>
      </c>
      <c r="K1821">
        <v>2</v>
      </c>
      <c r="L1821">
        <v>50</v>
      </c>
    </row>
    <row r="1822" spans="1:13" x14ac:dyDescent="0.2">
      <c r="A1822" s="1" t="s">
        <v>46</v>
      </c>
      <c r="B1822">
        <v>6</v>
      </c>
      <c r="C1822" s="1" t="s">
        <v>2026</v>
      </c>
      <c r="D1822" s="2">
        <v>45864</v>
      </c>
      <c r="E1822" s="1" t="s">
        <v>50</v>
      </c>
      <c r="F1822" s="1" t="s">
        <v>49</v>
      </c>
      <c r="G1822" s="1" t="s">
        <v>1505</v>
      </c>
      <c r="H1822">
        <v>5</v>
      </c>
      <c r="I1822">
        <v>0</v>
      </c>
      <c r="J1822">
        <v>50</v>
      </c>
      <c r="K1822">
        <v>2</v>
      </c>
      <c r="L1822">
        <v>50</v>
      </c>
    </row>
    <row r="1823" spans="1:13" x14ac:dyDescent="0.2">
      <c r="A1823" s="1" t="s">
        <v>46</v>
      </c>
      <c r="B1823">
        <v>6</v>
      </c>
      <c r="C1823" s="1" t="s">
        <v>2027</v>
      </c>
      <c r="D1823" s="2">
        <v>45864</v>
      </c>
      <c r="E1823" s="1" t="s">
        <v>50</v>
      </c>
      <c r="F1823" s="1" t="s">
        <v>49</v>
      </c>
      <c r="G1823" s="1" t="s">
        <v>1490</v>
      </c>
      <c r="H1823">
        <v>5</v>
      </c>
      <c r="I1823">
        <v>0</v>
      </c>
      <c r="J1823">
        <v>100</v>
      </c>
      <c r="K1823">
        <v>9</v>
      </c>
      <c r="L1823">
        <v>225</v>
      </c>
    </row>
    <row r="1824" spans="1:13" x14ac:dyDescent="0.2">
      <c r="A1824" s="1" t="s">
        <v>46</v>
      </c>
      <c r="B1824">
        <v>5</v>
      </c>
      <c r="C1824" s="1" t="s">
        <v>2028</v>
      </c>
      <c r="D1824" s="2">
        <v>45864</v>
      </c>
      <c r="E1824" s="1" t="s">
        <v>50</v>
      </c>
      <c r="F1824" s="1" t="s">
        <v>49</v>
      </c>
      <c r="G1824" s="1" t="s">
        <v>998</v>
      </c>
      <c r="H1824">
        <v>5</v>
      </c>
      <c r="I1824">
        <v>0</v>
      </c>
      <c r="J1824">
        <v>100</v>
      </c>
      <c r="K1824">
        <v>4</v>
      </c>
      <c r="L1824">
        <v>100</v>
      </c>
    </row>
    <row r="1825" spans="1:13" x14ac:dyDescent="0.2">
      <c r="A1825" s="1" t="s">
        <v>46</v>
      </c>
      <c r="B1825">
        <v>5</v>
      </c>
      <c r="C1825" s="1" t="s">
        <v>2029</v>
      </c>
      <c r="D1825" s="2">
        <v>45864</v>
      </c>
      <c r="E1825" s="1" t="s">
        <v>50</v>
      </c>
      <c r="F1825" s="1" t="s">
        <v>49</v>
      </c>
      <c r="G1825" s="1" t="s">
        <v>1382</v>
      </c>
      <c r="H1825">
        <v>5</v>
      </c>
      <c r="I1825">
        <v>0</v>
      </c>
      <c r="J1825">
        <v>150</v>
      </c>
      <c r="K1825">
        <v>3</v>
      </c>
      <c r="L1825">
        <v>60</v>
      </c>
    </row>
    <row r="1826" spans="1:13" x14ac:dyDescent="0.2">
      <c r="A1826" s="1" t="s">
        <v>46</v>
      </c>
      <c r="B1826">
        <v>5</v>
      </c>
      <c r="C1826" s="1" t="s">
        <v>1562</v>
      </c>
      <c r="D1826" s="2">
        <v>45864</v>
      </c>
      <c r="E1826" s="1" t="s">
        <v>48</v>
      </c>
      <c r="F1826" s="1" t="s">
        <v>49</v>
      </c>
      <c r="G1826" s="1" t="s">
        <v>1557</v>
      </c>
      <c r="H1826">
        <v>5</v>
      </c>
      <c r="I1826">
        <v>0</v>
      </c>
      <c r="J1826" t="s">
        <v>51</v>
      </c>
      <c r="K1826">
        <v>1</v>
      </c>
      <c r="L1826">
        <v>20</v>
      </c>
    </row>
    <row r="1827" spans="1:13" x14ac:dyDescent="0.2">
      <c r="A1827" s="1" t="s">
        <v>46</v>
      </c>
      <c r="B1827">
        <v>2</v>
      </c>
      <c r="C1827" s="1" t="s">
        <v>1422</v>
      </c>
      <c r="D1827" s="2">
        <v>45865</v>
      </c>
      <c r="E1827" s="1" t="s">
        <v>48</v>
      </c>
      <c r="F1827" s="1" t="s">
        <v>49</v>
      </c>
      <c r="G1827" s="1" t="s">
        <v>926</v>
      </c>
      <c r="H1827">
        <v>5</v>
      </c>
      <c r="I1827">
        <v>0</v>
      </c>
      <c r="J1827" t="s">
        <v>51</v>
      </c>
      <c r="K1827">
        <v>10</v>
      </c>
      <c r="L1827">
        <v>250</v>
      </c>
      <c r="M1827">
        <v>2</v>
      </c>
    </row>
    <row r="1828" spans="1:13" x14ac:dyDescent="0.2">
      <c r="A1828" s="1" t="s">
        <v>46</v>
      </c>
      <c r="B1828">
        <v>2</v>
      </c>
      <c r="C1828" s="1" t="s">
        <v>2030</v>
      </c>
      <c r="D1828" s="2">
        <v>45865</v>
      </c>
      <c r="E1828" s="1" t="s">
        <v>57</v>
      </c>
      <c r="F1828" s="1" t="s">
        <v>49</v>
      </c>
      <c r="G1828" s="1" t="s">
        <v>924</v>
      </c>
      <c r="H1828">
        <v>5</v>
      </c>
      <c r="I1828">
        <v>0</v>
      </c>
      <c r="J1828">
        <v>150</v>
      </c>
      <c r="K1828">
        <v>3</v>
      </c>
      <c r="L1828">
        <v>75</v>
      </c>
    </row>
    <row r="1829" spans="1:13" x14ac:dyDescent="0.2">
      <c r="A1829" s="1" t="s">
        <v>46</v>
      </c>
      <c r="B1829">
        <v>2</v>
      </c>
      <c r="C1829" s="1" t="s">
        <v>706</v>
      </c>
      <c r="D1829" s="2">
        <v>45865</v>
      </c>
      <c r="E1829" s="1" t="s">
        <v>50</v>
      </c>
      <c r="F1829" s="1" t="s">
        <v>49</v>
      </c>
      <c r="G1829" s="1" t="s">
        <v>1712</v>
      </c>
      <c r="H1829">
        <v>10</v>
      </c>
      <c r="I1829">
        <v>0</v>
      </c>
      <c r="J1829">
        <v>200</v>
      </c>
      <c r="K1829">
        <v>6</v>
      </c>
      <c r="L1829">
        <v>157.19999999999999</v>
      </c>
    </row>
    <row r="1830" spans="1:13" x14ac:dyDescent="0.2">
      <c r="A1830" s="1" t="s">
        <v>46</v>
      </c>
      <c r="B1830">
        <v>6</v>
      </c>
      <c r="C1830" s="1" t="s">
        <v>1489</v>
      </c>
      <c r="D1830" s="2">
        <v>45865</v>
      </c>
      <c r="E1830" s="1" t="s">
        <v>48</v>
      </c>
      <c r="F1830" s="1" t="s">
        <v>49</v>
      </c>
      <c r="G1830" s="1" t="s">
        <v>1490</v>
      </c>
      <c r="H1830">
        <v>5</v>
      </c>
      <c r="I1830">
        <v>0</v>
      </c>
      <c r="J1830" t="s">
        <v>51</v>
      </c>
      <c r="K1830">
        <v>5</v>
      </c>
      <c r="L1830">
        <v>125</v>
      </c>
    </row>
    <row r="1831" spans="1:13" x14ac:dyDescent="0.2">
      <c r="A1831" s="1" t="s">
        <v>46</v>
      </c>
      <c r="B1831">
        <v>6</v>
      </c>
      <c r="C1831" s="1" t="s">
        <v>640</v>
      </c>
      <c r="D1831" s="2">
        <v>45865</v>
      </c>
      <c r="E1831" s="1" t="s">
        <v>57</v>
      </c>
      <c r="F1831" s="1" t="s">
        <v>49</v>
      </c>
      <c r="G1831" s="1" t="s">
        <v>1442</v>
      </c>
      <c r="H1831">
        <v>5</v>
      </c>
      <c r="I1831">
        <v>0</v>
      </c>
      <c r="J1831">
        <v>2000</v>
      </c>
      <c r="K1831">
        <v>7</v>
      </c>
      <c r="L1831">
        <v>245</v>
      </c>
    </row>
    <row r="1832" spans="1:13" x14ac:dyDescent="0.2">
      <c r="A1832" s="1" t="s">
        <v>46</v>
      </c>
      <c r="B1832">
        <v>2</v>
      </c>
      <c r="C1832" s="1" t="s">
        <v>2031</v>
      </c>
      <c r="D1832" s="2">
        <v>45866</v>
      </c>
      <c r="E1832" s="1" t="s">
        <v>50</v>
      </c>
      <c r="F1832" s="1" t="s">
        <v>49</v>
      </c>
      <c r="G1832" s="1" t="s">
        <v>936</v>
      </c>
      <c r="H1832">
        <v>5</v>
      </c>
      <c r="I1832">
        <v>0</v>
      </c>
      <c r="J1832">
        <v>200</v>
      </c>
      <c r="K1832">
        <v>7</v>
      </c>
      <c r="L1832">
        <v>175</v>
      </c>
      <c r="M1832">
        <v>19</v>
      </c>
    </row>
    <row r="1833" spans="1:13" x14ac:dyDescent="0.2">
      <c r="A1833" s="1" t="s">
        <v>46</v>
      </c>
      <c r="B1833">
        <v>2</v>
      </c>
      <c r="C1833" s="1" t="s">
        <v>2032</v>
      </c>
      <c r="D1833" s="2">
        <v>45866</v>
      </c>
      <c r="E1833" s="1" t="s">
        <v>57</v>
      </c>
      <c r="F1833" s="1" t="s">
        <v>49</v>
      </c>
      <c r="G1833" s="1" t="s">
        <v>1400</v>
      </c>
      <c r="H1833">
        <v>5</v>
      </c>
      <c r="I1833">
        <v>0</v>
      </c>
      <c r="J1833">
        <v>150</v>
      </c>
      <c r="K1833">
        <v>13</v>
      </c>
      <c r="L1833">
        <v>325</v>
      </c>
    </row>
    <row r="1834" spans="1:13" x14ac:dyDescent="0.2">
      <c r="A1834" s="1" t="s">
        <v>46</v>
      </c>
      <c r="B1834">
        <v>3</v>
      </c>
      <c r="C1834" s="1" t="s">
        <v>2033</v>
      </c>
      <c r="D1834" s="2">
        <v>45866</v>
      </c>
      <c r="E1834" s="1" t="s">
        <v>50</v>
      </c>
      <c r="F1834" s="1" t="s">
        <v>49</v>
      </c>
      <c r="G1834" s="1" t="s">
        <v>936</v>
      </c>
      <c r="H1834" t="s">
        <v>290</v>
      </c>
      <c r="I1834">
        <v>0</v>
      </c>
      <c r="J1834">
        <v>300</v>
      </c>
      <c r="K1834">
        <v>12</v>
      </c>
      <c r="L1834">
        <v>300</v>
      </c>
    </row>
    <row r="1835" spans="1:13" x14ac:dyDescent="0.2">
      <c r="A1835" s="1" t="s">
        <v>46</v>
      </c>
      <c r="B1835">
        <v>3</v>
      </c>
      <c r="C1835" s="1" t="s">
        <v>2034</v>
      </c>
      <c r="D1835" s="2">
        <v>45866</v>
      </c>
      <c r="E1835" s="1" t="s">
        <v>57</v>
      </c>
      <c r="F1835" s="1" t="s">
        <v>49</v>
      </c>
      <c r="G1835" s="1" t="s">
        <v>936</v>
      </c>
      <c r="H1835">
        <v>5</v>
      </c>
      <c r="I1835">
        <v>0</v>
      </c>
      <c r="J1835">
        <v>500</v>
      </c>
      <c r="K1835">
        <v>4</v>
      </c>
      <c r="L1835">
        <v>100</v>
      </c>
    </row>
    <row r="1836" spans="1:13" x14ac:dyDescent="0.2">
      <c r="A1836" s="1" t="s">
        <v>46</v>
      </c>
      <c r="B1836">
        <v>3</v>
      </c>
      <c r="C1836" s="1" t="s">
        <v>2035</v>
      </c>
      <c r="D1836" s="2">
        <v>45866</v>
      </c>
      <c r="E1836" s="1" t="s">
        <v>50</v>
      </c>
      <c r="F1836" s="1" t="s">
        <v>49</v>
      </c>
      <c r="G1836" s="1" t="s">
        <v>1501</v>
      </c>
      <c r="H1836">
        <v>5</v>
      </c>
      <c r="I1836">
        <v>0</v>
      </c>
      <c r="J1836">
        <v>100</v>
      </c>
      <c r="K1836">
        <v>1</v>
      </c>
      <c r="L1836">
        <v>25</v>
      </c>
    </row>
    <row r="1837" spans="1:13" x14ac:dyDescent="0.2">
      <c r="A1837" s="1" t="s">
        <v>46</v>
      </c>
      <c r="B1837">
        <v>4</v>
      </c>
      <c r="C1837" s="1" t="s">
        <v>2036</v>
      </c>
      <c r="D1837" s="2">
        <v>45866</v>
      </c>
      <c r="E1837" s="1" t="s">
        <v>57</v>
      </c>
      <c r="F1837" s="1" t="s">
        <v>49</v>
      </c>
      <c r="G1837" s="1" t="s">
        <v>1075</v>
      </c>
      <c r="H1837">
        <v>5</v>
      </c>
      <c r="I1837">
        <v>0</v>
      </c>
      <c r="J1837">
        <v>500</v>
      </c>
      <c r="K1837">
        <v>17</v>
      </c>
      <c r="L1837">
        <v>425</v>
      </c>
    </row>
    <row r="1838" spans="1:13" x14ac:dyDescent="0.2">
      <c r="A1838" s="1" t="s">
        <v>46</v>
      </c>
      <c r="B1838">
        <v>1</v>
      </c>
      <c r="C1838" s="1" t="s">
        <v>2037</v>
      </c>
      <c r="D1838" s="2">
        <v>45866</v>
      </c>
      <c r="E1838" s="1" t="s">
        <v>57</v>
      </c>
      <c r="F1838" s="1" t="s">
        <v>49</v>
      </c>
      <c r="G1838" s="1" t="s">
        <v>1323</v>
      </c>
      <c r="H1838">
        <v>5</v>
      </c>
      <c r="I1838">
        <v>0</v>
      </c>
      <c r="J1838">
        <v>200</v>
      </c>
      <c r="K1838">
        <v>13</v>
      </c>
      <c r="L1838">
        <v>325</v>
      </c>
    </row>
    <row r="1839" spans="1:13" x14ac:dyDescent="0.2">
      <c r="A1839" s="1" t="s">
        <v>46</v>
      </c>
      <c r="B1839">
        <v>5</v>
      </c>
      <c r="C1839" s="1" t="s">
        <v>1470</v>
      </c>
      <c r="D1839" s="2">
        <v>45866</v>
      </c>
      <c r="E1839" s="1" t="s">
        <v>48</v>
      </c>
      <c r="F1839" s="1" t="s">
        <v>49</v>
      </c>
      <c r="G1839" s="1" t="s">
        <v>998</v>
      </c>
      <c r="H1839">
        <v>5</v>
      </c>
      <c r="I1839">
        <v>0</v>
      </c>
      <c r="J1839" t="s">
        <v>51</v>
      </c>
      <c r="K1839">
        <v>5</v>
      </c>
      <c r="L1839">
        <v>125</v>
      </c>
    </row>
    <row r="1840" spans="1:13" x14ac:dyDescent="0.2">
      <c r="A1840" s="1" t="s">
        <v>46</v>
      </c>
      <c r="B1840">
        <v>5</v>
      </c>
      <c r="C1840" s="1" t="s">
        <v>702</v>
      </c>
      <c r="D1840" s="2">
        <v>45866</v>
      </c>
      <c r="E1840" s="1" t="s">
        <v>57</v>
      </c>
      <c r="F1840" s="1" t="s">
        <v>49</v>
      </c>
      <c r="G1840" s="1" t="s">
        <v>1525</v>
      </c>
      <c r="H1840">
        <v>8</v>
      </c>
      <c r="I1840">
        <v>0</v>
      </c>
      <c r="J1840">
        <v>1000</v>
      </c>
      <c r="K1840">
        <v>6</v>
      </c>
      <c r="L1840">
        <v>150</v>
      </c>
    </row>
    <row r="1841" spans="1:13" x14ac:dyDescent="0.2">
      <c r="A1841" s="1" t="s">
        <v>46</v>
      </c>
      <c r="B1841">
        <v>6</v>
      </c>
      <c r="C1841" s="1" t="s">
        <v>640</v>
      </c>
      <c r="D1841" s="2">
        <v>45866</v>
      </c>
      <c r="E1841" s="1" t="s">
        <v>57</v>
      </c>
      <c r="F1841" s="1" t="s">
        <v>49</v>
      </c>
      <c r="G1841" s="1" t="s">
        <v>1442</v>
      </c>
      <c r="H1841">
        <v>5</v>
      </c>
      <c r="I1841">
        <v>0</v>
      </c>
      <c r="J1841">
        <v>2000</v>
      </c>
      <c r="K1841">
        <v>10</v>
      </c>
      <c r="L1841">
        <v>350</v>
      </c>
    </row>
    <row r="1842" spans="1:13" x14ac:dyDescent="0.2">
      <c r="A1842" s="1" t="s">
        <v>46</v>
      </c>
      <c r="B1842">
        <v>2</v>
      </c>
      <c r="C1842" s="1" t="s">
        <v>1484</v>
      </c>
      <c r="D1842" s="2">
        <v>45867</v>
      </c>
      <c r="E1842" s="1" t="s">
        <v>48</v>
      </c>
      <c r="F1842" s="1" t="s">
        <v>49</v>
      </c>
      <c r="G1842" s="1" t="s">
        <v>1270</v>
      </c>
      <c r="H1842">
        <v>5</v>
      </c>
      <c r="I1842">
        <v>0</v>
      </c>
      <c r="J1842" t="s">
        <v>51</v>
      </c>
      <c r="K1842">
        <v>4</v>
      </c>
      <c r="L1842">
        <v>100</v>
      </c>
      <c r="M1842">
        <v>16</v>
      </c>
    </row>
    <row r="1843" spans="1:13" x14ac:dyDescent="0.2">
      <c r="A1843" s="1" t="s">
        <v>46</v>
      </c>
      <c r="B1843">
        <v>2</v>
      </c>
      <c r="C1843" s="1" t="s">
        <v>1399</v>
      </c>
      <c r="D1843" s="2">
        <v>45867</v>
      </c>
      <c r="E1843" s="1" t="s">
        <v>48</v>
      </c>
      <c r="F1843" s="1" t="s">
        <v>49</v>
      </c>
      <c r="G1843" s="1" t="s">
        <v>1400</v>
      </c>
      <c r="H1843">
        <v>5</v>
      </c>
      <c r="I1843">
        <v>0</v>
      </c>
      <c r="J1843" t="s">
        <v>51</v>
      </c>
      <c r="K1843">
        <v>3</v>
      </c>
      <c r="L1843">
        <v>75</v>
      </c>
    </row>
    <row r="1844" spans="1:13" x14ac:dyDescent="0.2">
      <c r="A1844" s="1" t="s">
        <v>46</v>
      </c>
      <c r="B1844">
        <v>2</v>
      </c>
      <c r="C1844" s="1" t="s">
        <v>2038</v>
      </c>
      <c r="D1844" s="2">
        <v>45867</v>
      </c>
      <c r="E1844" s="1" t="s">
        <v>50</v>
      </c>
      <c r="F1844" s="1" t="s">
        <v>49</v>
      </c>
      <c r="G1844" s="1" t="s">
        <v>1702</v>
      </c>
      <c r="H1844">
        <v>10</v>
      </c>
      <c r="I1844">
        <v>0</v>
      </c>
      <c r="J1844">
        <v>100</v>
      </c>
      <c r="K1844">
        <v>4</v>
      </c>
      <c r="L1844">
        <v>92.3</v>
      </c>
    </row>
    <row r="1845" spans="1:13" x14ac:dyDescent="0.2">
      <c r="A1845" s="1" t="s">
        <v>46</v>
      </c>
      <c r="B1845">
        <v>2</v>
      </c>
      <c r="C1845" s="1" t="s">
        <v>2039</v>
      </c>
      <c r="D1845" s="2">
        <v>45867</v>
      </c>
      <c r="E1845" s="1" t="s">
        <v>50</v>
      </c>
      <c r="F1845" s="1" t="s">
        <v>49</v>
      </c>
      <c r="G1845" s="1" t="s">
        <v>1392</v>
      </c>
      <c r="H1845">
        <v>5</v>
      </c>
      <c r="I1845">
        <v>0</v>
      </c>
      <c r="J1845">
        <v>300</v>
      </c>
      <c r="K1845">
        <v>6</v>
      </c>
      <c r="L1845">
        <v>150</v>
      </c>
    </row>
    <row r="1846" spans="1:13" x14ac:dyDescent="0.2">
      <c r="A1846" s="1" t="s">
        <v>46</v>
      </c>
      <c r="B1846">
        <v>3</v>
      </c>
      <c r="C1846" s="1" t="s">
        <v>1500</v>
      </c>
      <c r="D1846" s="2">
        <v>45867</v>
      </c>
      <c r="E1846" s="1" t="s">
        <v>48</v>
      </c>
      <c r="F1846" s="1" t="s">
        <v>49</v>
      </c>
      <c r="G1846" s="1" t="s">
        <v>1501</v>
      </c>
      <c r="H1846">
        <v>5</v>
      </c>
      <c r="I1846">
        <v>0</v>
      </c>
      <c r="J1846" t="s">
        <v>51</v>
      </c>
      <c r="K1846">
        <v>13</v>
      </c>
      <c r="L1846">
        <v>316.5</v>
      </c>
    </row>
    <row r="1847" spans="1:13" x14ac:dyDescent="0.2">
      <c r="A1847" s="1" t="s">
        <v>46</v>
      </c>
      <c r="B1847">
        <v>3</v>
      </c>
      <c r="C1847" s="1" t="s">
        <v>2040</v>
      </c>
      <c r="D1847" s="2">
        <v>45867</v>
      </c>
      <c r="E1847" s="1" t="s">
        <v>50</v>
      </c>
      <c r="F1847" s="1" t="s">
        <v>49</v>
      </c>
      <c r="G1847" s="1" t="s">
        <v>1432</v>
      </c>
      <c r="H1847">
        <v>5</v>
      </c>
      <c r="I1847">
        <v>0</v>
      </c>
      <c r="J1847">
        <v>50</v>
      </c>
      <c r="K1847">
        <v>2</v>
      </c>
      <c r="L1847">
        <v>50</v>
      </c>
    </row>
    <row r="1848" spans="1:13" x14ac:dyDescent="0.2">
      <c r="A1848" s="1" t="s">
        <v>46</v>
      </c>
      <c r="B1848">
        <v>3</v>
      </c>
      <c r="C1848" s="1" t="s">
        <v>1493</v>
      </c>
      <c r="D1848" s="2">
        <v>45867</v>
      </c>
      <c r="E1848" s="1" t="s">
        <v>48</v>
      </c>
      <c r="F1848" s="1" t="s">
        <v>49</v>
      </c>
      <c r="G1848" s="1" t="s">
        <v>1494</v>
      </c>
      <c r="H1848">
        <v>5</v>
      </c>
      <c r="I1848">
        <v>0</v>
      </c>
      <c r="J1848" t="s">
        <v>51</v>
      </c>
      <c r="K1848">
        <v>4</v>
      </c>
      <c r="L1848">
        <v>100</v>
      </c>
    </row>
    <row r="1849" spans="1:13" x14ac:dyDescent="0.2">
      <c r="A1849" s="1" t="s">
        <v>46</v>
      </c>
      <c r="B1849">
        <v>4</v>
      </c>
      <c r="C1849" s="1" t="s">
        <v>2041</v>
      </c>
      <c r="D1849" s="2">
        <v>45867</v>
      </c>
      <c r="E1849" s="1" t="s">
        <v>50</v>
      </c>
      <c r="F1849" s="1" t="s">
        <v>49</v>
      </c>
      <c r="G1849" s="1" t="s">
        <v>1900</v>
      </c>
      <c r="H1849">
        <v>5</v>
      </c>
      <c r="I1849">
        <v>0</v>
      </c>
      <c r="J1849">
        <v>100</v>
      </c>
      <c r="K1849">
        <v>2</v>
      </c>
      <c r="L1849">
        <v>50</v>
      </c>
    </row>
    <row r="1850" spans="1:13" x14ac:dyDescent="0.2">
      <c r="A1850" s="1" t="s">
        <v>46</v>
      </c>
      <c r="B1850">
        <v>4</v>
      </c>
      <c r="C1850" s="1" t="s">
        <v>1416</v>
      </c>
      <c r="D1850" s="2">
        <v>45867</v>
      </c>
      <c r="E1850" s="1" t="s">
        <v>48</v>
      </c>
      <c r="F1850" s="1" t="s">
        <v>49</v>
      </c>
      <c r="G1850" s="1" t="s">
        <v>1075</v>
      </c>
      <c r="H1850">
        <v>5</v>
      </c>
      <c r="I1850">
        <v>0</v>
      </c>
      <c r="J1850" t="s">
        <v>51</v>
      </c>
      <c r="K1850">
        <v>4</v>
      </c>
      <c r="L1850">
        <v>100</v>
      </c>
    </row>
    <row r="1851" spans="1:13" x14ac:dyDescent="0.2">
      <c r="A1851" s="1" t="s">
        <v>46</v>
      </c>
      <c r="B1851">
        <v>4</v>
      </c>
      <c r="C1851" s="1" t="s">
        <v>727</v>
      </c>
      <c r="D1851" s="2">
        <v>45867</v>
      </c>
      <c r="E1851" s="1" t="s">
        <v>48</v>
      </c>
      <c r="F1851" s="1" t="s">
        <v>49</v>
      </c>
      <c r="G1851" s="1" t="s">
        <v>978</v>
      </c>
      <c r="H1851">
        <v>5</v>
      </c>
      <c r="I1851">
        <v>0</v>
      </c>
      <c r="J1851" t="s">
        <v>51</v>
      </c>
      <c r="K1851">
        <v>6</v>
      </c>
      <c r="L1851">
        <v>150</v>
      </c>
    </row>
    <row r="1852" spans="1:13" x14ac:dyDescent="0.2">
      <c r="A1852" s="1" t="s">
        <v>46</v>
      </c>
      <c r="B1852">
        <v>1</v>
      </c>
      <c r="C1852" s="1" t="s">
        <v>1377</v>
      </c>
      <c r="D1852" s="2">
        <v>45867</v>
      </c>
      <c r="E1852" s="1" t="s">
        <v>48</v>
      </c>
      <c r="F1852" s="1" t="s">
        <v>49</v>
      </c>
      <c r="G1852" s="1" t="s">
        <v>1323</v>
      </c>
      <c r="H1852">
        <v>5</v>
      </c>
      <c r="I1852">
        <v>0</v>
      </c>
      <c r="J1852" t="s">
        <v>51</v>
      </c>
      <c r="K1852">
        <v>12</v>
      </c>
      <c r="L1852">
        <v>300</v>
      </c>
    </row>
    <row r="1853" spans="1:13" x14ac:dyDescent="0.2">
      <c r="A1853" s="1" t="s">
        <v>46</v>
      </c>
      <c r="B1853">
        <v>1</v>
      </c>
      <c r="C1853" s="1" t="s">
        <v>2042</v>
      </c>
      <c r="D1853" s="2">
        <v>45867</v>
      </c>
      <c r="E1853" s="1" t="s">
        <v>50</v>
      </c>
      <c r="F1853" s="1" t="s">
        <v>49</v>
      </c>
      <c r="G1853" s="1" t="s">
        <v>1410</v>
      </c>
      <c r="H1853">
        <v>5</v>
      </c>
      <c r="I1853">
        <v>0</v>
      </c>
      <c r="J1853">
        <v>100</v>
      </c>
      <c r="K1853">
        <v>1</v>
      </c>
      <c r="L1853">
        <v>25</v>
      </c>
    </row>
    <row r="1854" spans="1:13" x14ac:dyDescent="0.2">
      <c r="A1854" s="1" t="s">
        <v>46</v>
      </c>
      <c r="B1854">
        <v>5</v>
      </c>
      <c r="C1854" s="1" t="s">
        <v>702</v>
      </c>
      <c r="D1854" s="2">
        <v>45867</v>
      </c>
      <c r="E1854" s="1" t="s">
        <v>57</v>
      </c>
      <c r="F1854" s="1" t="s">
        <v>49</v>
      </c>
      <c r="G1854" s="1" t="s">
        <v>1525</v>
      </c>
      <c r="H1854">
        <v>8</v>
      </c>
      <c r="I1854">
        <v>0</v>
      </c>
      <c r="J1854">
        <v>1000</v>
      </c>
      <c r="K1854">
        <v>17</v>
      </c>
      <c r="L1854">
        <v>425</v>
      </c>
    </row>
    <row r="1855" spans="1:13" x14ac:dyDescent="0.2">
      <c r="A1855" s="1" t="s">
        <v>46</v>
      </c>
      <c r="B1855">
        <v>6</v>
      </c>
      <c r="C1855" s="1" t="s">
        <v>720</v>
      </c>
      <c r="D1855" s="2">
        <v>45867</v>
      </c>
      <c r="E1855" s="1" t="s">
        <v>50</v>
      </c>
      <c r="F1855" s="1" t="s">
        <v>49</v>
      </c>
      <c r="G1855" s="1" t="s">
        <v>1595</v>
      </c>
      <c r="H1855">
        <v>5</v>
      </c>
      <c r="I1855">
        <v>0</v>
      </c>
      <c r="J1855">
        <v>100</v>
      </c>
      <c r="K1855">
        <v>5</v>
      </c>
      <c r="L1855">
        <v>100</v>
      </c>
    </row>
    <row r="1856" spans="1:13" x14ac:dyDescent="0.2">
      <c r="A1856" s="1" t="s">
        <v>46</v>
      </c>
      <c r="B1856">
        <v>6</v>
      </c>
      <c r="C1856" s="1" t="s">
        <v>2043</v>
      </c>
      <c r="D1856" s="2">
        <v>45867</v>
      </c>
      <c r="E1856" s="1" t="s">
        <v>50</v>
      </c>
      <c r="F1856" s="1" t="s">
        <v>49</v>
      </c>
      <c r="G1856" s="1" t="s">
        <v>2044</v>
      </c>
      <c r="H1856">
        <v>5</v>
      </c>
      <c r="I1856">
        <v>0</v>
      </c>
      <c r="J1856">
        <v>100</v>
      </c>
      <c r="K1856">
        <v>6</v>
      </c>
      <c r="L1856">
        <v>120</v>
      </c>
    </row>
    <row r="1857" spans="1:13" x14ac:dyDescent="0.2">
      <c r="A1857" s="1" t="s">
        <v>46</v>
      </c>
      <c r="B1857">
        <v>6</v>
      </c>
      <c r="C1857" s="1" t="s">
        <v>640</v>
      </c>
      <c r="D1857" s="2">
        <v>45867</v>
      </c>
      <c r="E1857" s="1" t="s">
        <v>57</v>
      </c>
      <c r="F1857" s="1" t="s">
        <v>49</v>
      </c>
      <c r="G1857" s="1" t="s">
        <v>1442</v>
      </c>
      <c r="H1857">
        <v>5</v>
      </c>
      <c r="I1857">
        <v>0</v>
      </c>
      <c r="J1857">
        <v>2000</v>
      </c>
      <c r="K1857">
        <v>2</v>
      </c>
      <c r="L1857">
        <v>70</v>
      </c>
    </row>
    <row r="1858" spans="1:13" x14ac:dyDescent="0.2">
      <c r="A1858" s="1" t="s">
        <v>46</v>
      </c>
      <c r="B1858">
        <v>2</v>
      </c>
      <c r="C1858" s="1" t="s">
        <v>728</v>
      </c>
      <c r="D1858" s="2">
        <v>45868</v>
      </c>
      <c r="E1858" s="1" t="s">
        <v>50</v>
      </c>
      <c r="F1858" s="1" t="s">
        <v>49</v>
      </c>
      <c r="G1858" s="1" t="s">
        <v>894</v>
      </c>
      <c r="H1858">
        <v>4.5</v>
      </c>
      <c r="I1858">
        <v>0</v>
      </c>
      <c r="J1858">
        <v>150</v>
      </c>
      <c r="K1858">
        <v>6</v>
      </c>
      <c r="L1858">
        <v>160</v>
      </c>
      <c r="M1858">
        <v>11</v>
      </c>
    </row>
    <row r="1859" spans="1:13" x14ac:dyDescent="0.2">
      <c r="A1859" s="1" t="s">
        <v>46</v>
      </c>
      <c r="B1859">
        <v>2</v>
      </c>
      <c r="C1859" s="1" t="s">
        <v>717</v>
      </c>
      <c r="D1859" s="2">
        <v>45868</v>
      </c>
      <c r="E1859" s="1" t="s">
        <v>50</v>
      </c>
      <c r="F1859" s="1" t="s">
        <v>49</v>
      </c>
      <c r="G1859" s="1" t="s">
        <v>924</v>
      </c>
      <c r="H1859">
        <v>4.5</v>
      </c>
      <c r="I1859">
        <v>0</v>
      </c>
      <c r="J1859">
        <v>150</v>
      </c>
      <c r="K1859">
        <v>6</v>
      </c>
      <c r="L1859">
        <v>150</v>
      </c>
    </row>
    <row r="1860" spans="1:13" x14ac:dyDescent="0.2">
      <c r="A1860" s="1" t="s">
        <v>46</v>
      </c>
      <c r="B1860">
        <v>2</v>
      </c>
      <c r="C1860" s="1" t="s">
        <v>747</v>
      </c>
      <c r="D1860" s="2">
        <v>45868</v>
      </c>
      <c r="E1860" s="1" t="s">
        <v>50</v>
      </c>
      <c r="F1860" s="1" t="s">
        <v>49</v>
      </c>
      <c r="G1860" s="1" t="s">
        <v>2045</v>
      </c>
      <c r="H1860">
        <v>10</v>
      </c>
      <c r="I1860">
        <v>0</v>
      </c>
      <c r="J1860">
        <v>325</v>
      </c>
      <c r="K1860">
        <v>5</v>
      </c>
      <c r="L1860">
        <v>150</v>
      </c>
    </row>
    <row r="1861" spans="1:13" x14ac:dyDescent="0.2">
      <c r="A1861" s="1" t="s">
        <v>46</v>
      </c>
      <c r="B1861">
        <v>3</v>
      </c>
      <c r="C1861" s="1" t="s">
        <v>1493</v>
      </c>
      <c r="D1861" s="2">
        <v>45868</v>
      </c>
      <c r="E1861" s="1" t="s">
        <v>48</v>
      </c>
      <c r="F1861" s="1" t="s">
        <v>49</v>
      </c>
      <c r="G1861" s="1" t="s">
        <v>1494</v>
      </c>
      <c r="H1861">
        <v>5</v>
      </c>
      <c r="I1861">
        <v>0</v>
      </c>
      <c r="J1861" t="s">
        <v>51</v>
      </c>
      <c r="K1861">
        <v>13</v>
      </c>
      <c r="L1861">
        <v>325</v>
      </c>
    </row>
    <row r="1862" spans="1:13" x14ac:dyDescent="0.2">
      <c r="A1862" s="1" t="s">
        <v>46</v>
      </c>
      <c r="B1862">
        <v>1</v>
      </c>
      <c r="C1862" s="1" t="s">
        <v>2042</v>
      </c>
      <c r="D1862" s="2">
        <v>45868</v>
      </c>
      <c r="E1862" s="1" t="s">
        <v>50</v>
      </c>
      <c r="F1862" s="1" t="s">
        <v>49</v>
      </c>
      <c r="G1862" s="1" t="s">
        <v>1410</v>
      </c>
      <c r="H1862">
        <v>5</v>
      </c>
      <c r="I1862">
        <v>0</v>
      </c>
      <c r="J1862">
        <v>100</v>
      </c>
      <c r="K1862">
        <v>6</v>
      </c>
      <c r="L1862">
        <v>150</v>
      </c>
    </row>
    <row r="1863" spans="1:13" x14ac:dyDescent="0.2">
      <c r="A1863" s="1" t="s">
        <v>46</v>
      </c>
      <c r="B1863">
        <v>1</v>
      </c>
      <c r="C1863" s="1" t="s">
        <v>2046</v>
      </c>
      <c r="D1863" s="2">
        <v>45868</v>
      </c>
      <c r="E1863" s="1" t="s">
        <v>50</v>
      </c>
      <c r="F1863" s="1" t="s">
        <v>49</v>
      </c>
      <c r="G1863" s="1" t="s">
        <v>1577</v>
      </c>
      <c r="H1863">
        <v>5</v>
      </c>
      <c r="I1863">
        <v>0</v>
      </c>
      <c r="J1863">
        <v>125</v>
      </c>
      <c r="K1863">
        <v>5</v>
      </c>
      <c r="L1863">
        <v>125</v>
      </c>
    </row>
    <row r="1864" spans="1:13" x14ac:dyDescent="0.2">
      <c r="A1864" s="1" t="s">
        <v>46</v>
      </c>
      <c r="B1864">
        <v>5</v>
      </c>
      <c r="C1864" s="1" t="s">
        <v>702</v>
      </c>
      <c r="D1864" s="2">
        <v>45868</v>
      </c>
      <c r="E1864" s="1" t="s">
        <v>57</v>
      </c>
      <c r="F1864" s="1" t="s">
        <v>49</v>
      </c>
      <c r="G1864" s="1" t="s">
        <v>1525</v>
      </c>
      <c r="H1864">
        <v>8</v>
      </c>
      <c r="I1864">
        <v>0</v>
      </c>
      <c r="J1864">
        <v>1000</v>
      </c>
      <c r="K1864">
        <v>17</v>
      </c>
      <c r="L1864">
        <v>421.9</v>
      </c>
    </row>
    <row r="1865" spans="1:13" x14ac:dyDescent="0.2">
      <c r="A1865" s="1" t="s">
        <v>46</v>
      </c>
      <c r="B1865">
        <v>6</v>
      </c>
      <c r="C1865" s="1" t="s">
        <v>720</v>
      </c>
      <c r="D1865" s="2">
        <v>45868</v>
      </c>
      <c r="E1865" s="1" t="s">
        <v>50</v>
      </c>
      <c r="F1865" s="1" t="s">
        <v>49</v>
      </c>
      <c r="G1865" s="1" t="s">
        <v>1595</v>
      </c>
      <c r="H1865">
        <v>5</v>
      </c>
      <c r="I1865">
        <v>0</v>
      </c>
      <c r="J1865">
        <v>100</v>
      </c>
      <c r="K1865">
        <v>2</v>
      </c>
      <c r="L1865">
        <v>40</v>
      </c>
    </row>
    <row r="1866" spans="1:13" x14ac:dyDescent="0.2">
      <c r="A1866" s="1" t="s">
        <v>46</v>
      </c>
      <c r="B1866">
        <v>6</v>
      </c>
      <c r="C1866" s="1" t="s">
        <v>1450</v>
      </c>
      <c r="D1866" s="2">
        <v>45868</v>
      </c>
      <c r="E1866" s="1" t="s">
        <v>48</v>
      </c>
      <c r="F1866" s="1" t="s">
        <v>49</v>
      </c>
      <c r="G1866" s="1" t="s">
        <v>1451</v>
      </c>
      <c r="H1866">
        <v>5</v>
      </c>
      <c r="I1866">
        <v>0</v>
      </c>
      <c r="J1866" t="s">
        <v>51</v>
      </c>
      <c r="K1866">
        <v>5</v>
      </c>
      <c r="L1866">
        <v>100</v>
      </c>
    </row>
    <row r="1867" spans="1:13" x14ac:dyDescent="0.2">
      <c r="A1867" s="1" t="s">
        <v>46</v>
      </c>
      <c r="B1867">
        <v>1</v>
      </c>
      <c r="C1867" s="1" t="s">
        <v>1576</v>
      </c>
      <c r="D1867" s="2">
        <v>45869</v>
      </c>
      <c r="E1867" s="1" t="s">
        <v>48</v>
      </c>
      <c r="F1867" s="1" t="s">
        <v>49</v>
      </c>
      <c r="G1867" s="1" t="s">
        <v>1577</v>
      </c>
      <c r="H1867">
        <v>5</v>
      </c>
      <c r="I1867">
        <v>0</v>
      </c>
      <c r="J1867" t="s">
        <v>51</v>
      </c>
      <c r="K1867">
        <v>8</v>
      </c>
      <c r="L1867">
        <v>200</v>
      </c>
    </row>
    <row r="1868" spans="1:13" x14ac:dyDescent="0.2">
      <c r="A1868" s="1" t="s">
        <v>46</v>
      </c>
      <c r="B1868">
        <v>1</v>
      </c>
      <c r="C1868" s="1" t="s">
        <v>2047</v>
      </c>
      <c r="D1868" s="2">
        <v>45869</v>
      </c>
      <c r="E1868" s="1" t="s">
        <v>2048</v>
      </c>
      <c r="F1868" s="1" t="s">
        <v>49</v>
      </c>
      <c r="G1868" s="1" t="s">
        <v>1465</v>
      </c>
      <c r="H1868" t="s">
        <v>76</v>
      </c>
      <c r="I1868" t="s">
        <v>135</v>
      </c>
      <c r="J1868">
        <v>200</v>
      </c>
      <c r="K1868">
        <v>8</v>
      </c>
      <c r="L1868">
        <v>200</v>
      </c>
    </row>
    <row r="1869" spans="1:13" x14ac:dyDescent="0.2">
      <c r="A1869" s="1" t="s">
        <v>46</v>
      </c>
      <c r="B1869">
        <v>1</v>
      </c>
      <c r="C1869" s="1" t="s">
        <v>1408</v>
      </c>
      <c r="D1869" s="2">
        <v>45869</v>
      </c>
      <c r="E1869" s="1" t="s">
        <v>48</v>
      </c>
      <c r="F1869" s="1" t="s">
        <v>49</v>
      </c>
      <c r="G1869" s="1" t="s">
        <v>1046</v>
      </c>
      <c r="H1869">
        <v>5</v>
      </c>
      <c r="I1869">
        <v>0</v>
      </c>
      <c r="J1869" t="s">
        <v>51</v>
      </c>
      <c r="K1869">
        <v>1</v>
      </c>
      <c r="L1869">
        <v>25</v>
      </c>
    </row>
    <row r="1870" spans="1:13" x14ac:dyDescent="0.2">
      <c r="A1870" s="1" t="s">
        <v>46</v>
      </c>
      <c r="B1870">
        <v>2</v>
      </c>
      <c r="C1870" s="1" t="s">
        <v>1446</v>
      </c>
      <c r="D1870" s="2">
        <v>45869</v>
      </c>
      <c r="E1870" s="1" t="s">
        <v>48</v>
      </c>
      <c r="F1870" s="1" t="s">
        <v>49</v>
      </c>
      <c r="G1870" s="1" t="s">
        <v>942</v>
      </c>
      <c r="H1870">
        <v>5</v>
      </c>
      <c r="I1870">
        <v>0</v>
      </c>
      <c r="J1870" t="s">
        <v>51</v>
      </c>
      <c r="K1870">
        <v>17</v>
      </c>
      <c r="L1870">
        <v>425</v>
      </c>
    </row>
    <row r="1871" spans="1:13" x14ac:dyDescent="0.2">
      <c r="A1871" s="1" t="s">
        <v>46</v>
      </c>
      <c r="B1871">
        <v>3</v>
      </c>
      <c r="C1871" s="1" t="s">
        <v>1388</v>
      </c>
      <c r="D1871" s="2">
        <v>45869</v>
      </c>
      <c r="E1871" s="1" t="s">
        <v>48</v>
      </c>
      <c r="F1871" s="1" t="s">
        <v>49</v>
      </c>
      <c r="G1871" s="1" t="s">
        <v>936</v>
      </c>
      <c r="H1871">
        <v>5</v>
      </c>
      <c r="I1871">
        <v>0</v>
      </c>
      <c r="J1871" t="s">
        <v>51</v>
      </c>
      <c r="K1871">
        <v>16</v>
      </c>
      <c r="L1871">
        <v>400</v>
      </c>
      <c r="M1871">
        <v>18</v>
      </c>
    </row>
    <row r="1872" spans="1:13" x14ac:dyDescent="0.2">
      <c r="A1872" s="1" t="s">
        <v>46</v>
      </c>
      <c r="B1872">
        <v>1</v>
      </c>
      <c r="C1872" s="1" t="s">
        <v>1717</v>
      </c>
      <c r="D1872" s="2">
        <v>45870</v>
      </c>
      <c r="E1872" s="1" t="s">
        <v>48</v>
      </c>
      <c r="F1872" s="1" t="s">
        <v>49</v>
      </c>
      <c r="G1872" s="1" t="s">
        <v>1718</v>
      </c>
      <c r="H1872">
        <v>5</v>
      </c>
      <c r="I1872">
        <v>0</v>
      </c>
      <c r="J1872">
        <v>100</v>
      </c>
      <c r="K1872">
        <v>5</v>
      </c>
      <c r="L1872">
        <v>125</v>
      </c>
      <c r="M1872">
        <v>10</v>
      </c>
    </row>
    <row r="1873" spans="1:13" x14ac:dyDescent="0.2">
      <c r="A1873" s="1" t="s">
        <v>46</v>
      </c>
      <c r="B1873">
        <v>1</v>
      </c>
      <c r="C1873" s="1" t="s">
        <v>1408</v>
      </c>
      <c r="D1873" s="2">
        <v>45870</v>
      </c>
      <c r="E1873" s="1" t="s">
        <v>48</v>
      </c>
      <c r="F1873" s="1" t="s">
        <v>49</v>
      </c>
      <c r="G1873" s="1" t="s">
        <v>1046</v>
      </c>
      <c r="H1873">
        <v>5</v>
      </c>
      <c r="I1873">
        <v>0</v>
      </c>
      <c r="J1873" t="s">
        <v>51</v>
      </c>
      <c r="K1873">
        <v>6</v>
      </c>
      <c r="L1873">
        <v>150</v>
      </c>
    </row>
    <row r="1874" spans="1:13" x14ac:dyDescent="0.2">
      <c r="A1874" s="1" t="s">
        <v>46</v>
      </c>
      <c r="B1874">
        <v>2</v>
      </c>
      <c r="C1874" s="1" t="s">
        <v>2049</v>
      </c>
      <c r="D1874" s="2">
        <v>45870</v>
      </c>
      <c r="E1874" s="1" t="s">
        <v>48</v>
      </c>
      <c r="F1874" s="1" t="s">
        <v>49</v>
      </c>
      <c r="G1874" s="1" t="s">
        <v>942</v>
      </c>
      <c r="H1874">
        <v>5</v>
      </c>
      <c r="I1874">
        <v>0</v>
      </c>
      <c r="J1874" t="s">
        <v>51</v>
      </c>
      <c r="K1874">
        <v>18</v>
      </c>
      <c r="L1874">
        <v>450</v>
      </c>
    </row>
    <row r="1875" spans="1:13" x14ac:dyDescent="0.2">
      <c r="A1875" s="1" t="s">
        <v>46</v>
      </c>
      <c r="B1875">
        <v>4</v>
      </c>
      <c r="C1875" s="1" t="s">
        <v>2050</v>
      </c>
      <c r="D1875" s="2">
        <v>45870</v>
      </c>
      <c r="E1875" s="1" t="s">
        <v>48</v>
      </c>
      <c r="F1875" s="1" t="s">
        <v>49</v>
      </c>
      <c r="G1875" s="1" t="s">
        <v>1465</v>
      </c>
      <c r="H1875">
        <v>5</v>
      </c>
      <c r="I1875">
        <v>0</v>
      </c>
      <c r="J1875" t="s">
        <v>51</v>
      </c>
      <c r="K1875">
        <v>1</v>
      </c>
      <c r="L1875">
        <v>25</v>
      </c>
    </row>
    <row r="1876" spans="1:13" x14ac:dyDescent="0.2">
      <c r="A1876" s="1" t="s">
        <v>46</v>
      </c>
      <c r="B1876">
        <v>4</v>
      </c>
      <c r="C1876" s="1" t="s">
        <v>1899</v>
      </c>
      <c r="D1876" s="2">
        <v>45870</v>
      </c>
      <c r="E1876" s="1" t="s">
        <v>48</v>
      </c>
      <c r="F1876" s="1" t="s">
        <v>1346</v>
      </c>
      <c r="G1876" s="1" t="s">
        <v>1900</v>
      </c>
      <c r="H1876">
        <v>5</v>
      </c>
      <c r="I1876" t="s">
        <v>51</v>
      </c>
      <c r="J1876" t="s">
        <v>51</v>
      </c>
      <c r="K1876">
        <v>2</v>
      </c>
      <c r="L1876">
        <v>50</v>
      </c>
    </row>
    <row r="1877" spans="1:13" x14ac:dyDescent="0.2">
      <c r="A1877" s="1" t="s">
        <v>46</v>
      </c>
      <c r="B1877">
        <v>4</v>
      </c>
      <c r="C1877" s="1" t="s">
        <v>2051</v>
      </c>
      <c r="D1877" s="2">
        <v>45870</v>
      </c>
      <c r="E1877" s="1" t="s">
        <v>48</v>
      </c>
      <c r="F1877" s="1" t="s">
        <v>49</v>
      </c>
      <c r="G1877" s="1" t="s">
        <v>1494</v>
      </c>
      <c r="H1877">
        <v>5</v>
      </c>
      <c r="I1877">
        <v>0</v>
      </c>
      <c r="J1877" t="s">
        <v>51</v>
      </c>
      <c r="K1877">
        <v>14</v>
      </c>
      <c r="L1877">
        <v>350</v>
      </c>
    </row>
    <row r="1878" spans="1:13" x14ac:dyDescent="0.2">
      <c r="A1878" s="1" t="s">
        <v>46</v>
      </c>
      <c r="B1878">
        <v>3</v>
      </c>
      <c r="C1878" s="1" t="s">
        <v>2052</v>
      </c>
      <c r="D1878" s="2">
        <v>45870</v>
      </c>
      <c r="E1878" s="1" t="s">
        <v>48</v>
      </c>
      <c r="F1878" s="1" t="s">
        <v>49</v>
      </c>
      <c r="G1878" s="1" t="s">
        <v>936</v>
      </c>
      <c r="H1878">
        <v>5</v>
      </c>
      <c r="I1878">
        <v>0</v>
      </c>
      <c r="J1878" t="s">
        <v>51</v>
      </c>
      <c r="K1878">
        <v>3</v>
      </c>
      <c r="L1878">
        <v>75</v>
      </c>
    </row>
    <row r="1879" spans="1:13" x14ac:dyDescent="0.2">
      <c r="A1879" s="1" t="s">
        <v>46</v>
      </c>
      <c r="B1879">
        <v>3</v>
      </c>
      <c r="C1879" s="1" t="s">
        <v>2053</v>
      </c>
      <c r="D1879" s="2">
        <v>45870</v>
      </c>
      <c r="E1879" s="1" t="s">
        <v>57</v>
      </c>
      <c r="F1879" s="1" t="s">
        <v>49</v>
      </c>
      <c r="G1879" s="1" t="s">
        <v>883</v>
      </c>
      <c r="H1879">
        <v>5</v>
      </c>
      <c r="I1879">
        <v>0</v>
      </c>
      <c r="J1879">
        <v>500</v>
      </c>
      <c r="K1879">
        <v>12</v>
      </c>
      <c r="L1879">
        <v>300</v>
      </c>
    </row>
    <row r="1880" spans="1:13" x14ac:dyDescent="0.2">
      <c r="A1880" s="1" t="s">
        <v>46</v>
      </c>
      <c r="B1880">
        <v>6</v>
      </c>
      <c r="C1880" s="1" t="s">
        <v>1381</v>
      </c>
      <c r="D1880" s="2">
        <v>45870</v>
      </c>
      <c r="E1880" s="1" t="s">
        <v>51</v>
      </c>
      <c r="F1880" s="1"/>
      <c r="G1880" s="1"/>
      <c r="K1880">
        <v>14</v>
      </c>
      <c r="L1880">
        <v>350</v>
      </c>
    </row>
    <row r="1881" spans="1:13" x14ac:dyDescent="0.2">
      <c r="A1881" s="1" t="s">
        <v>46</v>
      </c>
      <c r="B1881">
        <v>5</v>
      </c>
      <c r="C1881" s="1" t="s">
        <v>1579</v>
      </c>
      <c r="D1881" s="2">
        <v>45870</v>
      </c>
      <c r="E1881" s="1" t="s">
        <v>48</v>
      </c>
      <c r="F1881" s="1" t="s">
        <v>49</v>
      </c>
      <c r="G1881" s="1" t="s">
        <v>1580</v>
      </c>
      <c r="H1881">
        <v>5</v>
      </c>
      <c r="I1881">
        <v>0</v>
      </c>
      <c r="J1881" t="s">
        <v>51</v>
      </c>
      <c r="K1881">
        <v>20</v>
      </c>
      <c r="L1881">
        <v>500</v>
      </c>
    </row>
    <row r="1882" spans="1:13" x14ac:dyDescent="0.2">
      <c r="A1882" s="1" t="s">
        <v>46</v>
      </c>
      <c r="B1882">
        <v>1</v>
      </c>
      <c r="C1882" s="1" t="s">
        <v>2054</v>
      </c>
      <c r="D1882" s="2">
        <v>45871</v>
      </c>
      <c r="E1882" s="1" t="s">
        <v>50</v>
      </c>
      <c r="F1882" s="1" t="s">
        <v>49</v>
      </c>
      <c r="G1882" s="1" t="s">
        <v>1718</v>
      </c>
      <c r="H1882">
        <v>5</v>
      </c>
      <c r="I1882">
        <v>0</v>
      </c>
      <c r="J1882">
        <v>200</v>
      </c>
      <c r="K1882">
        <v>5</v>
      </c>
      <c r="L1882">
        <v>125</v>
      </c>
      <c r="M1882">
        <v>15</v>
      </c>
    </row>
    <row r="1883" spans="1:13" x14ac:dyDescent="0.2">
      <c r="A1883" s="1" t="s">
        <v>46</v>
      </c>
      <c r="B1883">
        <v>1</v>
      </c>
      <c r="C1883" s="1" t="s">
        <v>2055</v>
      </c>
      <c r="D1883" s="2">
        <v>45871</v>
      </c>
      <c r="E1883" s="1" t="s">
        <v>50</v>
      </c>
      <c r="F1883" s="1" t="s">
        <v>49</v>
      </c>
      <c r="G1883" s="1" t="s">
        <v>926</v>
      </c>
      <c r="H1883">
        <v>5</v>
      </c>
      <c r="I1883">
        <v>0</v>
      </c>
      <c r="J1883">
        <v>200</v>
      </c>
      <c r="K1883">
        <v>4</v>
      </c>
      <c r="L1883">
        <v>100</v>
      </c>
    </row>
    <row r="1884" spans="1:13" x14ac:dyDescent="0.2">
      <c r="A1884" s="1" t="s">
        <v>46</v>
      </c>
      <c r="B1884">
        <v>2</v>
      </c>
      <c r="C1884" s="1" t="s">
        <v>2056</v>
      </c>
      <c r="D1884" s="2">
        <v>45871</v>
      </c>
      <c r="E1884" s="1" t="s">
        <v>50</v>
      </c>
      <c r="F1884" s="1" t="s">
        <v>49</v>
      </c>
      <c r="G1884" s="1" t="s">
        <v>1292</v>
      </c>
      <c r="H1884">
        <v>5</v>
      </c>
      <c r="I1884">
        <v>100</v>
      </c>
      <c r="J1884">
        <v>125</v>
      </c>
      <c r="K1884">
        <v>5</v>
      </c>
      <c r="L1884">
        <v>125</v>
      </c>
    </row>
    <row r="1885" spans="1:13" x14ac:dyDescent="0.2">
      <c r="A1885" s="1" t="s">
        <v>46</v>
      </c>
      <c r="B1885">
        <v>2</v>
      </c>
      <c r="C1885" s="1" t="s">
        <v>2039</v>
      </c>
      <c r="D1885" s="2">
        <v>45871</v>
      </c>
      <c r="E1885" s="1" t="s">
        <v>50</v>
      </c>
      <c r="F1885" s="1" t="s">
        <v>49</v>
      </c>
      <c r="G1885" s="1" t="s">
        <v>1392</v>
      </c>
      <c r="H1885">
        <v>5</v>
      </c>
      <c r="I1885">
        <v>0</v>
      </c>
      <c r="J1885">
        <v>300</v>
      </c>
      <c r="K1885">
        <v>6</v>
      </c>
      <c r="L1885">
        <v>150</v>
      </c>
    </row>
    <row r="1886" spans="1:13" x14ac:dyDescent="0.2">
      <c r="A1886" s="1" t="s">
        <v>46</v>
      </c>
      <c r="B1886">
        <v>2</v>
      </c>
      <c r="C1886" s="1" t="s">
        <v>727</v>
      </c>
      <c r="D1886" s="2">
        <v>45871</v>
      </c>
      <c r="E1886" s="1" t="s">
        <v>48</v>
      </c>
      <c r="F1886" s="1" t="s">
        <v>49</v>
      </c>
      <c r="G1886" s="1" t="s">
        <v>978</v>
      </c>
      <c r="H1886">
        <v>5</v>
      </c>
      <c r="I1886">
        <v>0</v>
      </c>
      <c r="J1886" t="s">
        <v>51</v>
      </c>
      <c r="K1886">
        <v>4</v>
      </c>
      <c r="L1886">
        <v>100</v>
      </c>
    </row>
    <row r="1887" spans="1:13" x14ac:dyDescent="0.2">
      <c r="A1887" s="1" t="s">
        <v>46</v>
      </c>
      <c r="B1887">
        <v>3</v>
      </c>
      <c r="C1887" s="1" t="s">
        <v>2053</v>
      </c>
      <c r="D1887" s="2">
        <v>45871</v>
      </c>
      <c r="E1887" s="1" t="s">
        <v>57</v>
      </c>
      <c r="F1887" s="1" t="s">
        <v>49</v>
      </c>
      <c r="G1887" s="1" t="s">
        <v>883</v>
      </c>
      <c r="H1887">
        <v>5</v>
      </c>
      <c r="I1887">
        <v>0</v>
      </c>
      <c r="J1887">
        <v>500</v>
      </c>
      <c r="K1887">
        <v>8</v>
      </c>
      <c r="L1887">
        <v>200</v>
      </c>
    </row>
    <row r="1888" spans="1:13" x14ac:dyDescent="0.2">
      <c r="A1888" s="1" t="s">
        <v>46</v>
      </c>
      <c r="B1888">
        <v>3</v>
      </c>
      <c r="C1888" s="1" t="s">
        <v>2052</v>
      </c>
      <c r="D1888" s="2">
        <v>45871</v>
      </c>
      <c r="E1888" s="1" t="s">
        <v>48</v>
      </c>
      <c r="F1888" s="1" t="s">
        <v>49</v>
      </c>
      <c r="G1888" s="1" t="s">
        <v>936</v>
      </c>
      <c r="H1888">
        <v>5</v>
      </c>
      <c r="I1888">
        <v>0</v>
      </c>
      <c r="J1888" t="s">
        <v>51</v>
      </c>
      <c r="K1888">
        <v>4</v>
      </c>
      <c r="L1888">
        <v>100</v>
      </c>
    </row>
    <row r="1889" spans="1:13" x14ac:dyDescent="0.2">
      <c r="A1889" s="1" t="s">
        <v>46</v>
      </c>
      <c r="B1889">
        <v>3</v>
      </c>
      <c r="C1889" s="1" t="s">
        <v>1493</v>
      </c>
      <c r="D1889" s="2">
        <v>45871</v>
      </c>
      <c r="E1889" s="1" t="s">
        <v>48</v>
      </c>
      <c r="F1889" s="1" t="s">
        <v>49</v>
      </c>
      <c r="G1889" s="1" t="s">
        <v>1494</v>
      </c>
      <c r="H1889">
        <v>5</v>
      </c>
      <c r="I1889">
        <v>0</v>
      </c>
      <c r="J1889" t="s">
        <v>51</v>
      </c>
      <c r="K1889">
        <v>17</v>
      </c>
      <c r="L1889">
        <v>425</v>
      </c>
    </row>
    <row r="1890" spans="1:13" x14ac:dyDescent="0.2">
      <c r="A1890" s="1" t="s">
        <v>46</v>
      </c>
      <c r="B1890">
        <v>6</v>
      </c>
      <c r="C1890" s="1" t="s">
        <v>1381</v>
      </c>
      <c r="D1890" s="2">
        <v>45871</v>
      </c>
      <c r="E1890" s="1" t="s">
        <v>51</v>
      </c>
      <c r="F1890" s="1"/>
      <c r="G1890" s="1"/>
      <c r="K1890">
        <v>4</v>
      </c>
      <c r="L1890">
        <v>100</v>
      </c>
    </row>
    <row r="1891" spans="1:13" x14ac:dyDescent="0.2">
      <c r="A1891" s="1" t="s">
        <v>46</v>
      </c>
      <c r="B1891">
        <v>5</v>
      </c>
      <c r="C1891" s="1" t="s">
        <v>1672</v>
      </c>
      <c r="D1891" s="2">
        <v>45871</v>
      </c>
      <c r="E1891" s="1" t="s">
        <v>48</v>
      </c>
      <c r="F1891" s="1" t="s">
        <v>49</v>
      </c>
      <c r="G1891" s="1" t="s">
        <v>1668</v>
      </c>
      <c r="H1891">
        <v>5</v>
      </c>
      <c r="I1891">
        <v>0</v>
      </c>
      <c r="J1891" t="s">
        <v>51</v>
      </c>
      <c r="K1891">
        <v>6</v>
      </c>
      <c r="L1891">
        <v>120</v>
      </c>
    </row>
    <row r="1892" spans="1:13" x14ac:dyDescent="0.2">
      <c r="A1892" s="1" t="s">
        <v>46</v>
      </c>
      <c r="B1892">
        <v>2</v>
      </c>
      <c r="C1892" s="1" t="s">
        <v>1378</v>
      </c>
      <c r="D1892" s="2">
        <v>45872</v>
      </c>
      <c r="E1892" s="1" t="s">
        <v>48</v>
      </c>
      <c r="F1892" s="1" t="s">
        <v>49</v>
      </c>
      <c r="G1892" s="1" t="s">
        <v>1379</v>
      </c>
      <c r="H1892">
        <v>5</v>
      </c>
      <c r="I1892">
        <v>0</v>
      </c>
      <c r="J1892" t="s">
        <v>51</v>
      </c>
      <c r="K1892">
        <v>9</v>
      </c>
      <c r="L1892">
        <v>225</v>
      </c>
      <c r="M1892">
        <v>5</v>
      </c>
    </row>
    <row r="1893" spans="1:13" x14ac:dyDescent="0.2">
      <c r="A1893" s="1" t="s">
        <v>46</v>
      </c>
      <c r="B1893">
        <v>2</v>
      </c>
      <c r="C1893" s="1" t="s">
        <v>1390</v>
      </c>
      <c r="D1893" s="2">
        <v>45872</v>
      </c>
      <c r="E1893" s="1" t="s">
        <v>48</v>
      </c>
      <c r="F1893" s="1" t="s">
        <v>49</v>
      </c>
      <c r="G1893" s="1" t="s">
        <v>1292</v>
      </c>
      <c r="H1893">
        <v>5</v>
      </c>
      <c r="I1893">
        <v>0</v>
      </c>
      <c r="J1893" t="s">
        <v>51</v>
      </c>
      <c r="K1893">
        <v>2</v>
      </c>
      <c r="L1893">
        <v>50</v>
      </c>
    </row>
    <row r="1894" spans="1:13" x14ac:dyDescent="0.2">
      <c r="A1894" s="1" t="s">
        <v>46</v>
      </c>
      <c r="B1894">
        <v>2</v>
      </c>
      <c r="C1894" s="1" t="s">
        <v>747</v>
      </c>
      <c r="D1894" s="2">
        <v>45872</v>
      </c>
      <c r="E1894" s="1" t="s">
        <v>50</v>
      </c>
      <c r="F1894" s="1" t="s">
        <v>49</v>
      </c>
      <c r="G1894" s="1" t="s">
        <v>2045</v>
      </c>
      <c r="H1894">
        <v>10</v>
      </c>
      <c r="I1894">
        <v>0</v>
      </c>
      <c r="J1894">
        <v>325</v>
      </c>
      <c r="K1894">
        <v>8</v>
      </c>
      <c r="L1894">
        <v>240</v>
      </c>
    </row>
    <row r="1895" spans="1:13" x14ac:dyDescent="0.2">
      <c r="A1895" s="1" t="s">
        <v>46</v>
      </c>
      <c r="B1895">
        <v>2</v>
      </c>
      <c r="C1895" s="1" t="s">
        <v>1388</v>
      </c>
      <c r="D1895" s="2">
        <v>45873</v>
      </c>
      <c r="E1895" s="1" t="s">
        <v>48</v>
      </c>
      <c r="F1895" s="1" t="s">
        <v>49</v>
      </c>
      <c r="G1895" s="1" t="s">
        <v>936</v>
      </c>
      <c r="H1895">
        <v>5</v>
      </c>
      <c r="I1895">
        <v>0</v>
      </c>
      <c r="J1895" t="s">
        <v>51</v>
      </c>
      <c r="K1895">
        <v>12</v>
      </c>
      <c r="L1895">
        <v>300</v>
      </c>
      <c r="M1895">
        <v>6</v>
      </c>
    </row>
    <row r="1896" spans="1:13" x14ac:dyDescent="0.2">
      <c r="A1896" s="1" t="s">
        <v>46</v>
      </c>
      <c r="B1896">
        <v>2</v>
      </c>
      <c r="C1896" s="1" t="s">
        <v>747</v>
      </c>
      <c r="D1896" s="2">
        <v>45873</v>
      </c>
      <c r="E1896" s="1" t="s">
        <v>50</v>
      </c>
      <c r="F1896" s="1" t="s">
        <v>49</v>
      </c>
      <c r="G1896" s="1" t="s">
        <v>2045</v>
      </c>
      <c r="H1896">
        <v>10</v>
      </c>
      <c r="I1896">
        <v>0</v>
      </c>
      <c r="J1896">
        <v>325</v>
      </c>
      <c r="K1896">
        <v>3</v>
      </c>
      <c r="L1896">
        <v>126.3</v>
      </c>
    </row>
    <row r="1897" spans="1:13" x14ac:dyDescent="0.2">
      <c r="A1897" s="1" t="s">
        <v>46</v>
      </c>
      <c r="B1897">
        <v>4</v>
      </c>
      <c r="C1897" s="1" t="s">
        <v>1446</v>
      </c>
      <c r="D1897" s="2">
        <v>45873</v>
      </c>
      <c r="E1897" s="1" t="s">
        <v>48</v>
      </c>
      <c r="F1897" s="1" t="s">
        <v>49</v>
      </c>
      <c r="G1897" s="1" t="s">
        <v>942</v>
      </c>
      <c r="H1897">
        <v>5</v>
      </c>
      <c r="I1897">
        <v>0</v>
      </c>
      <c r="J1897" t="s">
        <v>51</v>
      </c>
      <c r="K1897">
        <v>17</v>
      </c>
      <c r="L1897">
        <v>425</v>
      </c>
    </row>
    <row r="1898" spans="1:13" x14ac:dyDescent="0.2">
      <c r="A1898" s="1" t="s">
        <v>46</v>
      </c>
      <c r="B1898">
        <v>6</v>
      </c>
      <c r="C1898" s="1" t="s">
        <v>2029</v>
      </c>
      <c r="D1898" s="2">
        <v>45873</v>
      </c>
      <c r="E1898" s="1" t="s">
        <v>50</v>
      </c>
      <c r="F1898" s="1" t="s">
        <v>49</v>
      </c>
      <c r="G1898" s="1" t="s">
        <v>1382</v>
      </c>
      <c r="H1898">
        <v>5</v>
      </c>
      <c r="I1898">
        <v>0</v>
      </c>
      <c r="J1898">
        <v>150</v>
      </c>
      <c r="K1898">
        <v>12</v>
      </c>
      <c r="L1898">
        <v>300</v>
      </c>
    </row>
    <row r="1899" spans="1:13" x14ac:dyDescent="0.2">
      <c r="A1899" s="1" t="s">
        <v>46</v>
      </c>
      <c r="B1899">
        <v>1</v>
      </c>
      <c r="C1899" s="1" t="s">
        <v>2055</v>
      </c>
      <c r="D1899" s="2">
        <v>45874</v>
      </c>
      <c r="E1899" s="1" t="s">
        <v>50</v>
      </c>
      <c r="F1899" s="1" t="s">
        <v>49</v>
      </c>
      <c r="G1899" s="1" t="s">
        <v>926</v>
      </c>
      <c r="H1899">
        <v>5</v>
      </c>
      <c r="I1899">
        <v>0</v>
      </c>
      <c r="J1899">
        <v>200</v>
      </c>
      <c r="K1899">
        <v>13</v>
      </c>
      <c r="L1899">
        <v>325</v>
      </c>
      <c r="M1899">
        <v>13</v>
      </c>
    </row>
    <row r="1900" spans="1:13" x14ac:dyDescent="0.2">
      <c r="A1900" s="1" t="s">
        <v>46</v>
      </c>
      <c r="B1900">
        <v>2</v>
      </c>
      <c r="C1900" s="1" t="s">
        <v>2057</v>
      </c>
      <c r="D1900" s="2">
        <v>45874</v>
      </c>
      <c r="E1900" s="1" t="s">
        <v>50</v>
      </c>
      <c r="F1900" s="1" t="s">
        <v>49</v>
      </c>
      <c r="G1900" s="1" t="s">
        <v>1046</v>
      </c>
      <c r="H1900">
        <v>5</v>
      </c>
      <c r="I1900">
        <v>0</v>
      </c>
      <c r="J1900">
        <v>300</v>
      </c>
      <c r="K1900">
        <v>14</v>
      </c>
      <c r="L1900">
        <v>350</v>
      </c>
    </row>
    <row r="1901" spans="1:13" x14ac:dyDescent="0.2">
      <c r="A1901" s="1" t="s">
        <v>46</v>
      </c>
      <c r="B1901">
        <v>4</v>
      </c>
      <c r="C1901" s="1" t="s">
        <v>2058</v>
      </c>
      <c r="D1901" s="2">
        <v>45874</v>
      </c>
      <c r="E1901" s="1" t="s">
        <v>50</v>
      </c>
      <c r="F1901" s="1" t="s">
        <v>49</v>
      </c>
      <c r="G1901" s="1" t="s">
        <v>1410</v>
      </c>
      <c r="H1901">
        <v>5</v>
      </c>
      <c r="I1901">
        <v>0</v>
      </c>
      <c r="J1901">
        <v>100</v>
      </c>
      <c r="K1901">
        <v>2</v>
      </c>
      <c r="L1901">
        <v>50</v>
      </c>
    </row>
    <row r="1902" spans="1:13" x14ac:dyDescent="0.2">
      <c r="A1902" s="1" t="s">
        <v>46</v>
      </c>
      <c r="B1902">
        <v>4</v>
      </c>
      <c r="C1902" s="1" t="s">
        <v>2059</v>
      </c>
      <c r="D1902" s="2">
        <v>45874</v>
      </c>
      <c r="E1902" s="1" t="s">
        <v>50</v>
      </c>
      <c r="F1902" s="1" t="s">
        <v>49</v>
      </c>
      <c r="G1902" s="1" t="s">
        <v>1379</v>
      </c>
      <c r="H1902">
        <v>5</v>
      </c>
      <c r="I1902">
        <v>0</v>
      </c>
      <c r="J1902">
        <v>150</v>
      </c>
      <c r="K1902">
        <v>9</v>
      </c>
      <c r="L1902">
        <v>225</v>
      </c>
    </row>
    <row r="1903" spans="1:13" x14ac:dyDescent="0.2">
      <c r="A1903" s="1" t="s">
        <v>46</v>
      </c>
      <c r="B1903">
        <v>4</v>
      </c>
      <c r="C1903" s="1" t="s">
        <v>2060</v>
      </c>
      <c r="D1903" s="2">
        <v>45874</v>
      </c>
      <c r="E1903" s="1" t="s">
        <v>50</v>
      </c>
      <c r="F1903" s="1" t="s">
        <v>49</v>
      </c>
      <c r="G1903" s="1" t="s">
        <v>1996</v>
      </c>
      <c r="H1903">
        <v>5</v>
      </c>
      <c r="I1903">
        <v>0</v>
      </c>
      <c r="J1903">
        <v>50</v>
      </c>
      <c r="K1903">
        <v>2</v>
      </c>
      <c r="L1903">
        <v>50</v>
      </c>
    </row>
    <row r="1904" spans="1:13" x14ac:dyDescent="0.2">
      <c r="A1904" s="1" t="s">
        <v>46</v>
      </c>
      <c r="B1904">
        <v>6</v>
      </c>
      <c r="C1904" s="1" t="s">
        <v>2029</v>
      </c>
      <c r="D1904" s="2">
        <v>45874</v>
      </c>
      <c r="E1904" s="1" t="s">
        <v>50</v>
      </c>
      <c r="F1904" s="1" t="s">
        <v>49</v>
      </c>
      <c r="G1904" s="1" t="s">
        <v>1382</v>
      </c>
      <c r="H1904">
        <v>5</v>
      </c>
      <c r="I1904">
        <v>0</v>
      </c>
      <c r="J1904">
        <v>150</v>
      </c>
      <c r="K1904">
        <v>9</v>
      </c>
      <c r="L1904">
        <v>225</v>
      </c>
    </row>
    <row r="1905" spans="1:13" x14ac:dyDescent="0.2">
      <c r="A1905" s="1" t="s">
        <v>46</v>
      </c>
      <c r="B1905">
        <v>6</v>
      </c>
      <c r="C1905" s="1" t="s">
        <v>2061</v>
      </c>
      <c r="D1905" s="2">
        <v>45874</v>
      </c>
      <c r="E1905" s="1" t="s">
        <v>50</v>
      </c>
      <c r="F1905" s="1" t="s">
        <v>49</v>
      </c>
      <c r="G1905" s="1" t="s">
        <v>1560</v>
      </c>
      <c r="H1905">
        <v>5</v>
      </c>
      <c r="I1905">
        <v>0</v>
      </c>
      <c r="J1905">
        <v>250</v>
      </c>
      <c r="K1905">
        <v>2</v>
      </c>
      <c r="L1905">
        <v>40</v>
      </c>
    </row>
    <row r="1906" spans="1:13" x14ac:dyDescent="0.2">
      <c r="A1906" s="1" t="s">
        <v>46</v>
      </c>
      <c r="B1906">
        <v>4</v>
      </c>
      <c r="C1906" s="1" t="s">
        <v>1446</v>
      </c>
      <c r="D1906" s="2">
        <v>45874</v>
      </c>
      <c r="E1906" s="1" t="s">
        <v>48</v>
      </c>
      <c r="F1906" s="1" t="s">
        <v>49</v>
      </c>
      <c r="G1906" s="1" t="s">
        <v>942</v>
      </c>
      <c r="H1906">
        <v>5</v>
      </c>
      <c r="I1906">
        <v>0</v>
      </c>
      <c r="J1906" t="s">
        <v>51</v>
      </c>
      <c r="K1906">
        <v>2</v>
      </c>
      <c r="L1906">
        <v>50</v>
      </c>
    </row>
    <row r="1907" spans="1:13" x14ac:dyDescent="0.2">
      <c r="A1907" s="1" t="s">
        <v>46</v>
      </c>
      <c r="B1907">
        <v>1</v>
      </c>
      <c r="C1907" s="1" t="s">
        <v>1075</v>
      </c>
      <c r="D1907" s="2">
        <v>45875</v>
      </c>
      <c r="E1907" s="1" t="s">
        <v>51</v>
      </c>
      <c r="F1907" s="1"/>
      <c r="G1907" s="1" t="s">
        <v>1075</v>
      </c>
      <c r="K1907">
        <v>10</v>
      </c>
      <c r="L1907">
        <v>250</v>
      </c>
      <c r="M1907">
        <v>14</v>
      </c>
    </row>
    <row r="1908" spans="1:13" x14ac:dyDescent="0.2">
      <c r="A1908" s="1" t="s">
        <v>46</v>
      </c>
      <c r="B1908">
        <v>1</v>
      </c>
      <c r="C1908" s="1" t="s">
        <v>2062</v>
      </c>
      <c r="D1908" s="2">
        <v>45875</v>
      </c>
      <c r="E1908" s="1" t="s">
        <v>50</v>
      </c>
      <c r="F1908" s="1" t="s">
        <v>49</v>
      </c>
      <c r="G1908" s="1" t="s">
        <v>894</v>
      </c>
      <c r="H1908">
        <v>5</v>
      </c>
      <c r="I1908">
        <v>0</v>
      </c>
      <c r="J1908">
        <v>100</v>
      </c>
      <c r="K1908">
        <v>2</v>
      </c>
      <c r="L1908">
        <v>50</v>
      </c>
    </row>
    <row r="1909" spans="1:13" x14ac:dyDescent="0.2">
      <c r="A1909" s="1" t="s">
        <v>46</v>
      </c>
      <c r="B1909">
        <v>1</v>
      </c>
      <c r="C1909" s="1" t="s">
        <v>2055</v>
      </c>
      <c r="D1909" s="2">
        <v>45875</v>
      </c>
      <c r="E1909" s="1" t="s">
        <v>50</v>
      </c>
      <c r="F1909" s="1" t="s">
        <v>49</v>
      </c>
      <c r="G1909" s="1" t="s">
        <v>926</v>
      </c>
      <c r="H1909">
        <v>5</v>
      </c>
      <c r="I1909">
        <v>0</v>
      </c>
      <c r="J1909">
        <v>200</v>
      </c>
      <c r="K1909">
        <v>2</v>
      </c>
      <c r="L1909">
        <v>50</v>
      </c>
    </row>
    <row r="1910" spans="1:13" x14ac:dyDescent="0.2">
      <c r="A1910" s="1" t="s">
        <v>46</v>
      </c>
      <c r="B1910">
        <v>2</v>
      </c>
      <c r="C1910" s="1" t="s">
        <v>2063</v>
      </c>
      <c r="D1910" s="2">
        <v>45875</v>
      </c>
      <c r="E1910" s="1" t="s">
        <v>50</v>
      </c>
      <c r="F1910" s="1" t="s">
        <v>49</v>
      </c>
      <c r="G1910" s="1" t="s">
        <v>1128</v>
      </c>
      <c r="H1910">
        <v>5</v>
      </c>
      <c r="I1910">
        <v>0</v>
      </c>
      <c r="J1910">
        <v>200</v>
      </c>
      <c r="K1910">
        <v>6</v>
      </c>
      <c r="L1910">
        <v>150</v>
      </c>
    </row>
    <row r="1911" spans="1:13" x14ac:dyDescent="0.2">
      <c r="A1911" s="1" t="s">
        <v>46</v>
      </c>
      <c r="B1911">
        <v>2</v>
      </c>
      <c r="C1911" s="1" t="s">
        <v>2064</v>
      </c>
      <c r="D1911" s="2">
        <v>45875</v>
      </c>
      <c r="E1911" s="1" t="s">
        <v>50</v>
      </c>
      <c r="F1911" s="1" t="s">
        <v>49</v>
      </c>
      <c r="G1911" s="1" t="s">
        <v>1410</v>
      </c>
      <c r="H1911" t="s">
        <v>290</v>
      </c>
      <c r="I1911">
        <v>0</v>
      </c>
      <c r="J1911">
        <v>100</v>
      </c>
      <c r="K1911">
        <v>4</v>
      </c>
      <c r="L1911">
        <v>100</v>
      </c>
    </row>
    <row r="1912" spans="1:13" x14ac:dyDescent="0.2">
      <c r="A1912" s="1" t="s">
        <v>46</v>
      </c>
      <c r="B1912">
        <v>2</v>
      </c>
      <c r="C1912" s="1" t="s">
        <v>2065</v>
      </c>
      <c r="D1912" s="2">
        <v>45875</v>
      </c>
      <c r="E1912" s="1" t="s">
        <v>50</v>
      </c>
      <c r="F1912" s="1" t="s">
        <v>49</v>
      </c>
      <c r="G1912" s="1" t="s">
        <v>1398</v>
      </c>
      <c r="H1912">
        <v>5</v>
      </c>
      <c r="I1912">
        <v>0</v>
      </c>
      <c r="J1912">
        <v>200</v>
      </c>
      <c r="K1912">
        <v>4</v>
      </c>
      <c r="L1912">
        <v>100</v>
      </c>
    </row>
    <row r="1913" spans="1:13" x14ac:dyDescent="0.2">
      <c r="A1913" s="1" t="s">
        <v>46</v>
      </c>
      <c r="B1913">
        <v>3</v>
      </c>
      <c r="C1913" s="1" t="s">
        <v>2066</v>
      </c>
      <c r="D1913" s="2">
        <v>45875</v>
      </c>
      <c r="E1913" s="1" t="s">
        <v>57</v>
      </c>
      <c r="F1913" s="1" t="s">
        <v>49</v>
      </c>
      <c r="G1913" s="1" t="s">
        <v>2067</v>
      </c>
      <c r="H1913">
        <v>5</v>
      </c>
      <c r="I1913">
        <v>0</v>
      </c>
      <c r="J1913">
        <v>50</v>
      </c>
      <c r="K1913">
        <v>2</v>
      </c>
      <c r="L1913">
        <v>50</v>
      </c>
    </row>
    <row r="1914" spans="1:13" x14ac:dyDescent="0.2">
      <c r="A1914" s="1" t="s">
        <v>46</v>
      </c>
      <c r="B1914">
        <v>3</v>
      </c>
      <c r="C1914" s="1" t="s">
        <v>2068</v>
      </c>
      <c r="D1914" s="2">
        <v>45875</v>
      </c>
      <c r="E1914" s="1" t="s">
        <v>57</v>
      </c>
      <c r="F1914" s="1" t="s">
        <v>49</v>
      </c>
      <c r="G1914" s="1" t="s">
        <v>2069</v>
      </c>
      <c r="H1914">
        <v>5</v>
      </c>
      <c r="I1914">
        <v>0</v>
      </c>
      <c r="J1914">
        <v>125</v>
      </c>
      <c r="K1914">
        <v>6</v>
      </c>
      <c r="L1914">
        <v>150</v>
      </c>
    </row>
    <row r="1915" spans="1:13" x14ac:dyDescent="0.2">
      <c r="A1915" s="1" t="s">
        <v>46</v>
      </c>
      <c r="B1915">
        <v>4</v>
      </c>
      <c r="C1915" s="1" t="s">
        <v>2058</v>
      </c>
      <c r="D1915" s="2">
        <v>45875</v>
      </c>
      <c r="E1915" s="1" t="s">
        <v>50</v>
      </c>
      <c r="F1915" s="1" t="s">
        <v>49</v>
      </c>
      <c r="G1915" s="1" t="s">
        <v>1410</v>
      </c>
      <c r="H1915">
        <v>5</v>
      </c>
      <c r="I1915">
        <v>0</v>
      </c>
      <c r="J1915">
        <v>100</v>
      </c>
      <c r="K1915">
        <v>14</v>
      </c>
      <c r="L1915">
        <v>350</v>
      </c>
    </row>
    <row r="1916" spans="1:13" x14ac:dyDescent="0.2">
      <c r="A1916" s="1" t="s">
        <v>46</v>
      </c>
      <c r="B1916">
        <v>4</v>
      </c>
      <c r="C1916" s="1" t="s">
        <v>2070</v>
      </c>
      <c r="D1916" s="2">
        <v>45875</v>
      </c>
      <c r="E1916" s="1" t="s">
        <v>57</v>
      </c>
      <c r="F1916" s="1" t="s">
        <v>49</v>
      </c>
      <c r="G1916" s="1" t="s">
        <v>1481</v>
      </c>
      <c r="H1916">
        <v>5</v>
      </c>
      <c r="I1916">
        <v>0</v>
      </c>
      <c r="J1916">
        <v>50</v>
      </c>
      <c r="K1916">
        <v>2</v>
      </c>
      <c r="L1916">
        <v>50</v>
      </c>
    </row>
    <row r="1917" spans="1:13" x14ac:dyDescent="0.2">
      <c r="A1917" s="1" t="s">
        <v>46</v>
      </c>
      <c r="B1917">
        <v>4</v>
      </c>
      <c r="C1917" s="1" t="s">
        <v>2071</v>
      </c>
      <c r="D1917" s="2">
        <v>45875</v>
      </c>
      <c r="E1917" s="1" t="s">
        <v>57</v>
      </c>
      <c r="F1917" s="1" t="s">
        <v>49</v>
      </c>
      <c r="G1917" s="1" t="s">
        <v>867</v>
      </c>
      <c r="H1917">
        <v>5</v>
      </c>
      <c r="I1917">
        <v>0</v>
      </c>
      <c r="J1917">
        <v>25</v>
      </c>
      <c r="K1917">
        <v>3</v>
      </c>
      <c r="L1917">
        <v>75</v>
      </c>
    </row>
    <row r="1918" spans="1:13" x14ac:dyDescent="0.2">
      <c r="A1918" s="1" t="s">
        <v>46</v>
      </c>
      <c r="B1918">
        <v>5</v>
      </c>
      <c r="C1918" s="1" t="s">
        <v>2072</v>
      </c>
      <c r="D1918" s="2">
        <v>45875</v>
      </c>
      <c r="E1918" s="1" t="s">
        <v>57</v>
      </c>
      <c r="F1918" s="1" t="s">
        <v>49</v>
      </c>
      <c r="G1918" s="1" t="s">
        <v>2073</v>
      </c>
      <c r="H1918">
        <v>5</v>
      </c>
      <c r="I1918">
        <v>0</v>
      </c>
      <c r="J1918">
        <v>50</v>
      </c>
      <c r="K1918">
        <v>4</v>
      </c>
      <c r="L1918">
        <v>100</v>
      </c>
    </row>
    <row r="1919" spans="1:13" x14ac:dyDescent="0.2">
      <c r="A1919" s="1" t="s">
        <v>46</v>
      </c>
      <c r="B1919">
        <v>5</v>
      </c>
      <c r="C1919" s="1" t="s">
        <v>2074</v>
      </c>
      <c r="D1919" s="2">
        <v>45875</v>
      </c>
      <c r="E1919" s="1" t="s">
        <v>1743</v>
      </c>
      <c r="F1919" s="1" t="s">
        <v>49</v>
      </c>
      <c r="G1919" s="1" t="s">
        <v>1503</v>
      </c>
      <c r="H1919">
        <v>5</v>
      </c>
      <c r="I1919">
        <v>0</v>
      </c>
      <c r="J1919">
        <v>25</v>
      </c>
      <c r="K1919">
        <v>3</v>
      </c>
      <c r="L1919">
        <v>75</v>
      </c>
    </row>
    <row r="1920" spans="1:13" x14ac:dyDescent="0.2">
      <c r="A1920" s="1" t="s">
        <v>46</v>
      </c>
      <c r="B1920">
        <v>5</v>
      </c>
      <c r="C1920" s="1" t="s">
        <v>2075</v>
      </c>
      <c r="D1920" s="2">
        <v>45875</v>
      </c>
      <c r="E1920" s="1" t="s">
        <v>620</v>
      </c>
      <c r="F1920" s="1" t="s">
        <v>49</v>
      </c>
      <c r="G1920" s="1" t="s">
        <v>2076</v>
      </c>
      <c r="H1920">
        <v>5</v>
      </c>
      <c r="I1920">
        <v>0</v>
      </c>
      <c r="J1920">
        <v>200</v>
      </c>
      <c r="K1920">
        <v>3</v>
      </c>
      <c r="L1920">
        <v>60</v>
      </c>
    </row>
    <row r="1921" spans="1:13" x14ac:dyDescent="0.2">
      <c r="A1921" s="1" t="s">
        <v>46</v>
      </c>
      <c r="B1921">
        <v>5</v>
      </c>
      <c r="C1921" s="1" t="s">
        <v>2077</v>
      </c>
      <c r="D1921" s="2">
        <v>45875</v>
      </c>
      <c r="E1921" s="1" t="s">
        <v>582</v>
      </c>
      <c r="F1921" s="1" t="s">
        <v>49</v>
      </c>
      <c r="G1921" s="1" t="s">
        <v>2078</v>
      </c>
      <c r="H1921">
        <v>5</v>
      </c>
      <c r="I1921">
        <v>0</v>
      </c>
      <c r="J1921">
        <v>125</v>
      </c>
      <c r="K1921">
        <v>3</v>
      </c>
      <c r="L1921">
        <v>60</v>
      </c>
    </row>
    <row r="1922" spans="1:13" x14ac:dyDescent="0.2">
      <c r="A1922" s="1" t="s">
        <v>46</v>
      </c>
      <c r="B1922">
        <v>6</v>
      </c>
      <c r="C1922" s="1" t="s">
        <v>2061</v>
      </c>
      <c r="D1922" s="2">
        <v>45875</v>
      </c>
      <c r="E1922" s="1" t="s">
        <v>2079</v>
      </c>
      <c r="F1922" s="1" t="s">
        <v>49</v>
      </c>
      <c r="G1922" s="1" t="s">
        <v>1560</v>
      </c>
      <c r="H1922">
        <v>5</v>
      </c>
      <c r="I1922">
        <v>0</v>
      </c>
      <c r="J1922">
        <v>250</v>
      </c>
      <c r="K1922">
        <v>8</v>
      </c>
      <c r="L1922">
        <v>160</v>
      </c>
    </row>
    <row r="1923" spans="1:13" x14ac:dyDescent="0.2">
      <c r="A1923" s="1" t="s">
        <v>46</v>
      </c>
      <c r="B1923">
        <v>1</v>
      </c>
      <c r="C1923" s="1" t="s">
        <v>2629</v>
      </c>
      <c r="D1923" s="2">
        <v>45876</v>
      </c>
      <c r="E1923" s="1" t="s">
        <v>2080</v>
      </c>
      <c r="F1923" s="1" t="s">
        <v>49</v>
      </c>
      <c r="G1923" s="1" t="s">
        <v>1620</v>
      </c>
      <c r="H1923">
        <v>5</v>
      </c>
      <c r="I1923">
        <v>0</v>
      </c>
      <c r="J1923">
        <v>100</v>
      </c>
      <c r="K1923">
        <v>4</v>
      </c>
      <c r="L1923">
        <v>100</v>
      </c>
      <c r="M1923">
        <v>18</v>
      </c>
    </row>
    <row r="1924" spans="1:13" x14ac:dyDescent="0.2">
      <c r="A1924" s="1" t="s">
        <v>46</v>
      </c>
      <c r="B1924">
        <v>1</v>
      </c>
      <c r="C1924" s="1" t="s">
        <v>2081</v>
      </c>
      <c r="D1924" s="2">
        <v>45876</v>
      </c>
      <c r="E1924" s="1" t="s">
        <v>637</v>
      </c>
      <c r="F1924" s="1" t="s">
        <v>49</v>
      </c>
      <c r="G1924" s="1" t="s">
        <v>2082</v>
      </c>
      <c r="H1924">
        <v>5</v>
      </c>
      <c r="I1924">
        <v>0</v>
      </c>
      <c r="J1924">
        <v>50</v>
      </c>
      <c r="K1924">
        <v>2</v>
      </c>
      <c r="L1924">
        <v>50</v>
      </c>
    </row>
    <row r="1925" spans="1:13" x14ac:dyDescent="0.2">
      <c r="A1925" s="1" t="s">
        <v>46</v>
      </c>
      <c r="B1925">
        <v>1</v>
      </c>
      <c r="C1925" s="1" t="s">
        <v>2083</v>
      </c>
      <c r="D1925" s="2">
        <v>45876</v>
      </c>
      <c r="E1925" s="1" t="s">
        <v>1729</v>
      </c>
      <c r="F1925" s="1" t="s">
        <v>49</v>
      </c>
      <c r="G1925" s="1" t="s">
        <v>2084</v>
      </c>
      <c r="H1925">
        <v>5</v>
      </c>
      <c r="I1925">
        <v>0</v>
      </c>
      <c r="J1925">
        <v>25</v>
      </c>
      <c r="K1925">
        <v>7</v>
      </c>
      <c r="L1925">
        <v>175</v>
      </c>
    </row>
    <row r="1926" spans="1:13" x14ac:dyDescent="0.2">
      <c r="A1926" s="1" t="s">
        <v>46</v>
      </c>
      <c r="B1926">
        <v>2</v>
      </c>
      <c r="C1926" s="1" t="s">
        <v>2085</v>
      </c>
      <c r="D1926" s="2">
        <v>45876</v>
      </c>
      <c r="E1926" s="1" t="s">
        <v>1729</v>
      </c>
      <c r="F1926" s="1" t="s">
        <v>49</v>
      </c>
      <c r="G1926" s="1" t="s">
        <v>936</v>
      </c>
      <c r="H1926">
        <v>5</v>
      </c>
      <c r="I1926">
        <v>0</v>
      </c>
      <c r="J1926">
        <v>50</v>
      </c>
      <c r="K1926">
        <v>5</v>
      </c>
      <c r="L1926">
        <v>125</v>
      </c>
    </row>
    <row r="1927" spans="1:13" x14ac:dyDescent="0.2">
      <c r="A1927" s="1" t="s">
        <v>46</v>
      </c>
      <c r="B1927">
        <v>2</v>
      </c>
      <c r="C1927" s="1" t="s">
        <v>2086</v>
      </c>
      <c r="D1927" s="2">
        <v>45876</v>
      </c>
      <c r="E1927" s="1" t="s">
        <v>620</v>
      </c>
      <c r="F1927" s="1" t="s">
        <v>49</v>
      </c>
      <c r="G1927" s="1" t="s">
        <v>1467</v>
      </c>
      <c r="H1927">
        <v>5</v>
      </c>
      <c r="I1927">
        <v>0</v>
      </c>
      <c r="J1927">
        <v>125</v>
      </c>
      <c r="K1927">
        <v>6</v>
      </c>
      <c r="L1927">
        <v>150</v>
      </c>
    </row>
    <row r="1928" spans="1:13" x14ac:dyDescent="0.2">
      <c r="A1928" s="1" t="s">
        <v>46</v>
      </c>
      <c r="B1928">
        <v>2</v>
      </c>
      <c r="C1928" s="1" t="s">
        <v>2063</v>
      </c>
      <c r="D1928" s="2">
        <v>45876</v>
      </c>
      <c r="E1928" s="1" t="s">
        <v>1617</v>
      </c>
      <c r="F1928" s="1" t="s">
        <v>49</v>
      </c>
      <c r="G1928" s="1" t="s">
        <v>1128</v>
      </c>
      <c r="H1928">
        <v>5</v>
      </c>
      <c r="I1928">
        <v>0</v>
      </c>
      <c r="J1928">
        <v>200</v>
      </c>
      <c r="K1928">
        <v>4</v>
      </c>
      <c r="L1928">
        <v>100</v>
      </c>
    </row>
    <row r="1929" spans="1:13" x14ac:dyDescent="0.2">
      <c r="A1929" s="1" t="s">
        <v>46</v>
      </c>
      <c r="B1929">
        <v>3</v>
      </c>
      <c r="C1929" s="1" t="s">
        <v>2087</v>
      </c>
      <c r="D1929" s="2">
        <v>45876</v>
      </c>
      <c r="E1929" s="1" t="s">
        <v>1175</v>
      </c>
      <c r="F1929" s="1" t="s">
        <v>49</v>
      </c>
      <c r="G1929" s="1" t="s">
        <v>924</v>
      </c>
      <c r="H1929">
        <v>5</v>
      </c>
      <c r="I1929">
        <v>0</v>
      </c>
      <c r="J1929">
        <v>150</v>
      </c>
      <c r="K1929">
        <v>5</v>
      </c>
      <c r="L1929">
        <v>125</v>
      </c>
    </row>
    <row r="1930" spans="1:13" x14ac:dyDescent="0.2">
      <c r="A1930" s="1" t="s">
        <v>46</v>
      </c>
      <c r="B1930">
        <v>3</v>
      </c>
      <c r="C1930" s="1" t="s">
        <v>2068</v>
      </c>
      <c r="D1930" s="2">
        <v>45876</v>
      </c>
      <c r="E1930" s="1" t="s">
        <v>620</v>
      </c>
      <c r="F1930" s="1" t="s">
        <v>49</v>
      </c>
      <c r="G1930" s="1" t="s">
        <v>2069</v>
      </c>
      <c r="H1930">
        <v>5</v>
      </c>
      <c r="I1930">
        <v>0</v>
      </c>
      <c r="J1930">
        <v>125</v>
      </c>
      <c r="K1930">
        <v>9</v>
      </c>
      <c r="L1930">
        <v>225</v>
      </c>
    </row>
    <row r="1931" spans="1:13" x14ac:dyDescent="0.2">
      <c r="A1931" s="1" t="s">
        <v>46</v>
      </c>
      <c r="B1931">
        <v>4</v>
      </c>
      <c r="C1931" s="1" t="s">
        <v>2071</v>
      </c>
      <c r="D1931" s="2">
        <v>45876</v>
      </c>
      <c r="E1931" s="1" t="s">
        <v>1729</v>
      </c>
      <c r="F1931" s="1" t="s">
        <v>49</v>
      </c>
      <c r="G1931" s="1" t="s">
        <v>867</v>
      </c>
      <c r="H1931">
        <v>5</v>
      </c>
      <c r="I1931">
        <v>0</v>
      </c>
      <c r="J1931">
        <v>25</v>
      </c>
      <c r="K1931">
        <v>8</v>
      </c>
      <c r="L1931">
        <v>200</v>
      </c>
    </row>
    <row r="1932" spans="1:13" x14ac:dyDescent="0.2">
      <c r="A1932" s="1" t="s">
        <v>46</v>
      </c>
      <c r="B1932">
        <v>4</v>
      </c>
      <c r="C1932" s="1" t="s">
        <v>2088</v>
      </c>
      <c r="D1932" s="2">
        <v>45876</v>
      </c>
      <c r="E1932" s="1" t="s">
        <v>830</v>
      </c>
      <c r="F1932" s="1" t="s">
        <v>49</v>
      </c>
      <c r="G1932" s="1" t="s">
        <v>1270</v>
      </c>
      <c r="H1932">
        <v>5</v>
      </c>
      <c r="I1932">
        <v>0</v>
      </c>
      <c r="J1932">
        <v>50</v>
      </c>
      <c r="K1932">
        <v>6</v>
      </c>
      <c r="L1932">
        <v>150</v>
      </c>
    </row>
    <row r="1933" spans="1:13" x14ac:dyDescent="0.2">
      <c r="A1933" s="1" t="s">
        <v>46</v>
      </c>
      <c r="B1933">
        <v>4</v>
      </c>
      <c r="C1933" s="1" t="s">
        <v>2089</v>
      </c>
      <c r="D1933" s="2">
        <v>45876</v>
      </c>
      <c r="E1933" s="1" t="s">
        <v>1175</v>
      </c>
      <c r="F1933" s="1" t="s">
        <v>49</v>
      </c>
      <c r="G1933" s="1" t="s">
        <v>1432</v>
      </c>
      <c r="H1933">
        <v>5</v>
      </c>
      <c r="I1933">
        <v>0</v>
      </c>
      <c r="J1933">
        <v>200</v>
      </c>
      <c r="K1933">
        <v>4</v>
      </c>
      <c r="L1933">
        <v>100</v>
      </c>
    </row>
    <row r="1934" spans="1:13" x14ac:dyDescent="0.2">
      <c r="A1934" s="1" t="s">
        <v>46</v>
      </c>
      <c r="B1934">
        <v>5</v>
      </c>
      <c r="C1934" s="1" t="s">
        <v>2090</v>
      </c>
      <c r="D1934" s="2">
        <v>45876</v>
      </c>
      <c r="E1934" s="1" t="s">
        <v>582</v>
      </c>
      <c r="F1934" s="1" t="s">
        <v>49</v>
      </c>
      <c r="G1934" s="1" t="s">
        <v>2078</v>
      </c>
      <c r="H1934">
        <v>5</v>
      </c>
      <c r="I1934">
        <v>0</v>
      </c>
      <c r="J1934">
        <v>375</v>
      </c>
      <c r="K1934">
        <v>3</v>
      </c>
      <c r="L1934">
        <v>60</v>
      </c>
    </row>
    <row r="1935" spans="1:13" x14ac:dyDescent="0.2">
      <c r="A1935" s="1" t="s">
        <v>46</v>
      </c>
      <c r="B1935">
        <v>5</v>
      </c>
      <c r="C1935" s="1" t="s">
        <v>2075</v>
      </c>
      <c r="D1935" s="2">
        <v>45876</v>
      </c>
      <c r="E1935" s="1" t="s">
        <v>620</v>
      </c>
      <c r="F1935" s="1" t="s">
        <v>49</v>
      </c>
      <c r="G1935" s="1" t="s">
        <v>2076</v>
      </c>
      <c r="H1935">
        <v>5</v>
      </c>
      <c r="I1935">
        <v>0</v>
      </c>
      <c r="J1935">
        <v>200</v>
      </c>
      <c r="K1935">
        <v>5</v>
      </c>
      <c r="L1935">
        <v>100</v>
      </c>
    </row>
    <row r="1936" spans="1:13" x14ac:dyDescent="0.2">
      <c r="A1936" s="1" t="s">
        <v>46</v>
      </c>
      <c r="B1936">
        <v>6</v>
      </c>
      <c r="C1936" s="1" t="s">
        <v>2061</v>
      </c>
      <c r="D1936" s="2">
        <v>45876</v>
      </c>
      <c r="E1936" s="1" t="s">
        <v>2079</v>
      </c>
      <c r="F1936" s="1" t="s">
        <v>49</v>
      </c>
      <c r="G1936" s="1" t="s">
        <v>1560</v>
      </c>
      <c r="H1936">
        <v>5</v>
      </c>
      <c r="I1936">
        <v>0</v>
      </c>
      <c r="J1936">
        <v>250</v>
      </c>
      <c r="K1936">
        <v>2</v>
      </c>
      <c r="L1936">
        <v>40</v>
      </c>
    </row>
    <row r="1937" spans="1:13" x14ac:dyDescent="0.2">
      <c r="A1937" s="1" t="s">
        <v>46</v>
      </c>
      <c r="B1937">
        <v>6</v>
      </c>
      <c r="C1937" s="1" t="s">
        <v>2091</v>
      </c>
      <c r="D1937" s="2">
        <v>45876</v>
      </c>
      <c r="E1937" s="1" t="s">
        <v>2092</v>
      </c>
      <c r="F1937" s="1" t="s">
        <v>49</v>
      </c>
      <c r="G1937" s="1" t="s">
        <v>2093</v>
      </c>
      <c r="H1937">
        <v>5</v>
      </c>
      <c r="I1937">
        <v>0</v>
      </c>
      <c r="J1937">
        <v>75</v>
      </c>
      <c r="K1937">
        <v>6</v>
      </c>
      <c r="L1937">
        <v>120</v>
      </c>
    </row>
    <row r="1938" spans="1:13" x14ac:dyDescent="0.2">
      <c r="A1938" s="1" t="s">
        <v>46</v>
      </c>
      <c r="B1938">
        <v>1</v>
      </c>
      <c r="C1938" s="1" t="s">
        <v>2094</v>
      </c>
      <c r="D1938" s="2">
        <v>45877</v>
      </c>
      <c r="E1938" s="1" t="s">
        <v>1167</v>
      </c>
      <c r="F1938" s="1" t="s">
        <v>49</v>
      </c>
      <c r="G1938" s="1" t="s">
        <v>1379</v>
      </c>
      <c r="H1938">
        <v>5</v>
      </c>
      <c r="I1938">
        <v>0</v>
      </c>
      <c r="J1938">
        <v>50</v>
      </c>
      <c r="K1938">
        <v>10</v>
      </c>
      <c r="L1938">
        <v>250</v>
      </c>
      <c r="M1938">
        <v>15</v>
      </c>
    </row>
    <row r="1939" spans="1:13" x14ac:dyDescent="0.2">
      <c r="A1939" s="1" t="s">
        <v>46</v>
      </c>
      <c r="B1939">
        <v>1</v>
      </c>
      <c r="C1939" s="1" t="s">
        <v>2095</v>
      </c>
      <c r="D1939" s="2">
        <v>45877</v>
      </c>
      <c r="E1939" s="1" t="s">
        <v>1743</v>
      </c>
      <c r="F1939" s="1" t="s">
        <v>49</v>
      </c>
      <c r="G1939" s="1" t="s">
        <v>899</v>
      </c>
      <c r="H1939">
        <v>5</v>
      </c>
      <c r="I1939">
        <v>0</v>
      </c>
      <c r="J1939">
        <v>25</v>
      </c>
      <c r="K1939">
        <v>3</v>
      </c>
      <c r="L1939">
        <v>75</v>
      </c>
    </row>
    <row r="1940" spans="1:13" x14ac:dyDescent="0.2">
      <c r="A1940" s="1" t="s">
        <v>46</v>
      </c>
      <c r="B1940">
        <v>1</v>
      </c>
      <c r="C1940" s="1" t="s">
        <v>2096</v>
      </c>
      <c r="D1940" s="2">
        <v>45877</v>
      </c>
      <c r="E1940" s="1" t="s">
        <v>1729</v>
      </c>
      <c r="F1940" s="1" t="s">
        <v>49</v>
      </c>
      <c r="G1940" s="1" t="s">
        <v>1410</v>
      </c>
      <c r="H1940">
        <v>5</v>
      </c>
      <c r="I1940">
        <v>0</v>
      </c>
      <c r="J1940">
        <v>50</v>
      </c>
      <c r="K1940">
        <v>3</v>
      </c>
      <c r="L1940">
        <v>75</v>
      </c>
    </row>
    <row r="1941" spans="1:13" x14ac:dyDescent="0.2">
      <c r="A1941" s="1" t="s">
        <v>46</v>
      </c>
      <c r="B1941">
        <v>2</v>
      </c>
      <c r="C1941" s="1" t="s">
        <v>2085</v>
      </c>
      <c r="D1941" s="2">
        <v>45877</v>
      </c>
      <c r="E1941" s="1" t="s">
        <v>1729</v>
      </c>
      <c r="F1941" s="1" t="s">
        <v>49</v>
      </c>
      <c r="G1941" s="1" t="s">
        <v>936</v>
      </c>
      <c r="H1941">
        <v>5</v>
      </c>
      <c r="I1941">
        <v>0</v>
      </c>
      <c r="J1941">
        <v>50</v>
      </c>
      <c r="K1941">
        <v>8</v>
      </c>
      <c r="L1941">
        <v>200</v>
      </c>
    </row>
    <row r="1942" spans="1:13" x14ac:dyDescent="0.2">
      <c r="A1942" s="1" t="s">
        <v>46</v>
      </c>
      <c r="B1942">
        <v>2</v>
      </c>
      <c r="C1942" s="1" t="s">
        <v>2097</v>
      </c>
      <c r="D1942" s="2">
        <v>45877</v>
      </c>
      <c r="E1942" s="1" t="s">
        <v>637</v>
      </c>
      <c r="F1942" s="1" t="s">
        <v>49</v>
      </c>
      <c r="G1942" s="1" t="s">
        <v>2098</v>
      </c>
      <c r="H1942">
        <v>5</v>
      </c>
      <c r="I1942">
        <v>0</v>
      </c>
      <c r="J1942">
        <v>50</v>
      </c>
      <c r="K1942">
        <v>2</v>
      </c>
      <c r="L1942">
        <v>50</v>
      </c>
    </row>
    <row r="1943" spans="1:13" x14ac:dyDescent="0.2">
      <c r="A1943" s="1" t="s">
        <v>46</v>
      </c>
      <c r="B1943">
        <v>2</v>
      </c>
      <c r="C1943" s="1" t="s">
        <v>2099</v>
      </c>
      <c r="D1943" s="2">
        <v>45877</v>
      </c>
      <c r="E1943" s="1" t="s">
        <v>637</v>
      </c>
      <c r="F1943" s="1" t="s">
        <v>49</v>
      </c>
      <c r="G1943" s="1" t="s">
        <v>2100</v>
      </c>
      <c r="H1943">
        <v>5</v>
      </c>
      <c r="I1943">
        <v>0</v>
      </c>
      <c r="J1943">
        <v>25</v>
      </c>
      <c r="K1943">
        <v>4</v>
      </c>
      <c r="L1943">
        <v>100</v>
      </c>
    </row>
    <row r="1944" spans="1:13" x14ac:dyDescent="0.2">
      <c r="A1944" s="1" t="s">
        <v>46</v>
      </c>
      <c r="B1944">
        <v>3</v>
      </c>
      <c r="C1944" s="1" t="s">
        <v>2101</v>
      </c>
      <c r="D1944" s="2">
        <v>45877</v>
      </c>
      <c r="E1944" s="1" t="s">
        <v>919</v>
      </c>
      <c r="F1944" s="1" t="s">
        <v>49</v>
      </c>
      <c r="G1944" s="1" t="s">
        <v>2102</v>
      </c>
      <c r="H1944">
        <v>5</v>
      </c>
      <c r="I1944">
        <v>0</v>
      </c>
      <c r="J1944">
        <v>75</v>
      </c>
      <c r="K1944">
        <v>3</v>
      </c>
      <c r="L1944">
        <v>75</v>
      </c>
    </row>
    <row r="1945" spans="1:13" x14ac:dyDescent="0.2">
      <c r="A1945" s="1" t="s">
        <v>46</v>
      </c>
      <c r="B1945">
        <v>3</v>
      </c>
      <c r="C1945" s="1" t="s">
        <v>2087</v>
      </c>
      <c r="D1945" s="2">
        <v>45877</v>
      </c>
      <c r="E1945" s="1" t="s">
        <v>1175</v>
      </c>
      <c r="F1945" s="1" t="s">
        <v>49</v>
      </c>
      <c r="G1945" s="1" t="s">
        <v>924</v>
      </c>
      <c r="H1945">
        <v>5</v>
      </c>
      <c r="I1945">
        <v>0</v>
      </c>
      <c r="J1945">
        <v>150</v>
      </c>
      <c r="K1945">
        <v>3</v>
      </c>
      <c r="L1945">
        <v>75</v>
      </c>
    </row>
    <row r="1946" spans="1:13" x14ac:dyDescent="0.2">
      <c r="A1946" s="1" t="s">
        <v>46</v>
      </c>
      <c r="B1946">
        <v>3</v>
      </c>
      <c r="C1946" s="1" t="s">
        <v>2103</v>
      </c>
      <c r="D1946" s="2">
        <v>45877</v>
      </c>
      <c r="E1946" s="1" t="s">
        <v>919</v>
      </c>
      <c r="F1946" s="1" t="s">
        <v>49</v>
      </c>
      <c r="G1946" s="1" t="s">
        <v>2104</v>
      </c>
      <c r="H1946">
        <v>5</v>
      </c>
      <c r="I1946">
        <v>0</v>
      </c>
      <c r="J1946">
        <v>75</v>
      </c>
      <c r="K1946">
        <v>5</v>
      </c>
      <c r="L1946">
        <v>125</v>
      </c>
    </row>
    <row r="1947" spans="1:13" x14ac:dyDescent="0.2">
      <c r="A1947" s="1" t="s">
        <v>46</v>
      </c>
      <c r="B1947">
        <v>4</v>
      </c>
      <c r="C1947" s="1" t="s">
        <v>2089</v>
      </c>
      <c r="D1947" s="2">
        <v>45877</v>
      </c>
      <c r="E1947" s="1" t="s">
        <v>1175</v>
      </c>
      <c r="F1947" s="1" t="s">
        <v>49</v>
      </c>
      <c r="G1947" s="1" t="s">
        <v>1432</v>
      </c>
      <c r="H1947">
        <v>5</v>
      </c>
      <c r="I1947">
        <v>0</v>
      </c>
      <c r="J1947">
        <v>200</v>
      </c>
      <c r="K1947">
        <v>4</v>
      </c>
      <c r="L1947">
        <v>100</v>
      </c>
    </row>
    <row r="1948" spans="1:13" x14ac:dyDescent="0.2">
      <c r="A1948" s="1" t="s">
        <v>46</v>
      </c>
      <c r="B1948">
        <v>4</v>
      </c>
      <c r="C1948" s="1" t="s">
        <v>764</v>
      </c>
      <c r="D1948" s="2">
        <v>45877</v>
      </c>
      <c r="E1948" s="1" t="s">
        <v>637</v>
      </c>
      <c r="F1948" s="1" t="s">
        <v>49</v>
      </c>
      <c r="G1948" s="1" t="s">
        <v>1494</v>
      </c>
      <c r="H1948">
        <v>5</v>
      </c>
      <c r="I1948">
        <v>0</v>
      </c>
      <c r="J1948">
        <v>25</v>
      </c>
      <c r="K1948">
        <v>13</v>
      </c>
      <c r="L1948">
        <v>325</v>
      </c>
    </row>
    <row r="1949" spans="1:13" x14ac:dyDescent="0.2">
      <c r="A1949" s="1" t="s">
        <v>46</v>
      </c>
      <c r="B1949">
        <v>5</v>
      </c>
      <c r="C1949" s="1" t="s">
        <v>2075</v>
      </c>
      <c r="D1949" s="2">
        <v>45877</v>
      </c>
      <c r="E1949" s="1" t="s">
        <v>620</v>
      </c>
      <c r="F1949" s="1" t="s">
        <v>49</v>
      </c>
      <c r="G1949" s="1" t="s">
        <v>2076</v>
      </c>
      <c r="H1949">
        <v>5</v>
      </c>
      <c r="I1949">
        <v>0</v>
      </c>
      <c r="J1949">
        <v>200</v>
      </c>
      <c r="K1949">
        <v>4</v>
      </c>
      <c r="L1949">
        <v>80</v>
      </c>
    </row>
    <row r="1950" spans="1:13" x14ac:dyDescent="0.2">
      <c r="A1950" s="1" t="s">
        <v>46</v>
      </c>
      <c r="B1950">
        <v>5</v>
      </c>
      <c r="C1950" s="1" t="s">
        <v>2024</v>
      </c>
      <c r="D1950" s="2">
        <v>45877</v>
      </c>
      <c r="E1950" s="1" t="s">
        <v>620</v>
      </c>
      <c r="F1950" s="1" t="s">
        <v>49</v>
      </c>
      <c r="G1950" s="1" t="s">
        <v>1593</v>
      </c>
      <c r="H1950">
        <v>5</v>
      </c>
      <c r="I1950">
        <v>0</v>
      </c>
      <c r="J1950">
        <v>250</v>
      </c>
      <c r="K1950">
        <v>6</v>
      </c>
      <c r="L1950">
        <v>120</v>
      </c>
    </row>
    <row r="1951" spans="1:13" x14ac:dyDescent="0.2">
      <c r="A1951" s="1" t="s">
        <v>46</v>
      </c>
      <c r="B1951">
        <v>6</v>
      </c>
      <c r="C1951" s="1" t="s">
        <v>2105</v>
      </c>
      <c r="D1951" s="2">
        <v>45877</v>
      </c>
      <c r="E1951" s="1" t="s">
        <v>620</v>
      </c>
      <c r="F1951" s="1" t="s">
        <v>49</v>
      </c>
      <c r="G1951" s="1" t="s">
        <v>2093</v>
      </c>
      <c r="H1951">
        <v>5</v>
      </c>
      <c r="I1951">
        <v>0</v>
      </c>
      <c r="J1951">
        <v>100</v>
      </c>
      <c r="K1951">
        <v>4</v>
      </c>
      <c r="L1951">
        <v>80</v>
      </c>
    </row>
    <row r="1952" spans="1:13" x14ac:dyDescent="0.2">
      <c r="A1952" s="1" t="s">
        <v>46</v>
      </c>
      <c r="B1952">
        <v>1</v>
      </c>
      <c r="C1952" s="1" t="s">
        <v>1389</v>
      </c>
      <c r="D1952" s="2">
        <v>45878</v>
      </c>
      <c r="E1952" s="1" t="s">
        <v>576</v>
      </c>
      <c r="F1952" s="1" t="s">
        <v>49</v>
      </c>
      <c r="G1952" s="1" t="s">
        <v>899</v>
      </c>
      <c r="H1952">
        <v>5</v>
      </c>
      <c r="I1952">
        <v>0</v>
      </c>
      <c r="J1952" t="s">
        <v>51</v>
      </c>
      <c r="K1952">
        <v>13</v>
      </c>
      <c r="L1952">
        <v>325</v>
      </c>
      <c r="M1952">
        <v>11</v>
      </c>
    </row>
    <row r="1953" spans="1:13" x14ac:dyDescent="0.2">
      <c r="A1953" s="1" t="s">
        <v>46</v>
      </c>
      <c r="B1953">
        <v>2</v>
      </c>
      <c r="C1953" s="1" t="s">
        <v>2099</v>
      </c>
      <c r="D1953" s="2">
        <v>45878</v>
      </c>
      <c r="E1953" s="1" t="s">
        <v>637</v>
      </c>
      <c r="F1953" s="1" t="s">
        <v>49</v>
      </c>
      <c r="G1953" s="1" t="s">
        <v>2100</v>
      </c>
      <c r="H1953">
        <v>5</v>
      </c>
      <c r="I1953">
        <v>0</v>
      </c>
      <c r="J1953">
        <v>25</v>
      </c>
      <c r="K1953">
        <v>3</v>
      </c>
      <c r="L1953">
        <v>75</v>
      </c>
    </row>
    <row r="1954" spans="1:13" x14ac:dyDescent="0.2">
      <c r="A1954" s="1" t="s">
        <v>46</v>
      </c>
      <c r="B1954">
        <v>2</v>
      </c>
      <c r="C1954" s="1" t="s">
        <v>773</v>
      </c>
      <c r="D1954" s="2">
        <v>45878</v>
      </c>
      <c r="E1954" s="1" t="s">
        <v>620</v>
      </c>
      <c r="F1954" s="1" t="s">
        <v>49</v>
      </c>
      <c r="G1954" s="1" t="s">
        <v>1736</v>
      </c>
      <c r="H1954">
        <v>8</v>
      </c>
      <c r="I1954">
        <v>0</v>
      </c>
      <c r="J1954">
        <v>250</v>
      </c>
      <c r="K1954">
        <v>10</v>
      </c>
      <c r="L1954">
        <v>263.10000000000002</v>
      </c>
    </row>
    <row r="1955" spans="1:13" x14ac:dyDescent="0.2">
      <c r="A1955" s="1" t="s">
        <v>46</v>
      </c>
      <c r="B1955">
        <v>2</v>
      </c>
      <c r="C1955" s="1" t="s">
        <v>774</v>
      </c>
      <c r="D1955" s="2">
        <v>45878</v>
      </c>
      <c r="E1955" s="1" t="s">
        <v>582</v>
      </c>
      <c r="F1955" s="1" t="s">
        <v>49</v>
      </c>
      <c r="G1955" s="1" t="s">
        <v>1692</v>
      </c>
      <c r="H1955">
        <v>10</v>
      </c>
      <c r="I1955">
        <v>0</v>
      </c>
      <c r="J1955">
        <v>250</v>
      </c>
      <c r="K1955">
        <v>5</v>
      </c>
      <c r="L1955">
        <v>125</v>
      </c>
    </row>
    <row r="1956" spans="1:13" x14ac:dyDescent="0.2">
      <c r="A1956" s="1" t="s">
        <v>46</v>
      </c>
      <c r="B1956">
        <v>3</v>
      </c>
      <c r="C1956" s="1" t="s">
        <v>650</v>
      </c>
      <c r="D1956" s="2">
        <v>45878</v>
      </c>
      <c r="E1956" s="1" t="s">
        <v>641</v>
      </c>
      <c r="F1956" s="1" t="s">
        <v>49</v>
      </c>
      <c r="G1956" s="1" t="s">
        <v>1444</v>
      </c>
      <c r="H1956">
        <v>5</v>
      </c>
      <c r="I1956">
        <v>0</v>
      </c>
      <c r="J1956">
        <v>4000</v>
      </c>
      <c r="K1956">
        <v>12</v>
      </c>
      <c r="L1956">
        <v>420</v>
      </c>
    </row>
    <row r="1957" spans="1:13" x14ac:dyDescent="0.2">
      <c r="A1957" s="1" t="s">
        <v>46</v>
      </c>
      <c r="B1957">
        <v>4</v>
      </c>
      <c r="C1957" s="1" t="s">
        <v>764</v>
      </c>
      <c r="D1957" s="2">
        <v>45878</v>
      </c>
      <c r="E1957" s="1" t="s">
        <v>637</v>
      </c>
      <c r="F1957" s="1" t="s">
        <v>49</v>
      </c>
      <c r="G1957" s="1" t="s">
        <v>1494</v>
      </c>
      <c r="H1957">
        <v>5</v>
      </c>
      <c r="I1957">
        <v>0</v>
      </c>
      <c r="J1957">
        <v>25</v>
      </c>
      <c r="K1957">
        <v>10</v>
      </c>
      <c r="L1957">
        <v>250</v>
      </c>
    </row>
    <row r="1958" spans="1:13" x14ac:dyDescent="0.2">
      <c r="A1958" s="1" t="s">
        <v>46</v>
      </c>
      <c r="B1958">
        <v>4</v>
      </c>
      <c r="C1958" s="1" t="s">
        <v>1676</v>
      </c>
      <c r="D1958" s="2">
        <v>45878</v>
      </c>
      <c r="E1958" s="1" t="s">
        <v>576</v>
      </c>
      <c r="F1958" s="1" t="s">
        <v>49</v>
      </c>
      <c r="G1958" s="1" t="s">
        <v>1677</v>
      </c>
      <c r="H1958">
        <v>5</v>
      </c>
      <c r="I1958">
        <v>0</v>
      </c>
      <c r="J1958" t="s">
        <v>51</v>
      </c>
      <c r="K1958">
        <v>2</v>
      </c>
      <c r="L1958">
        <v>50</v>
      </c>
    </row>
    <row r="1959" spans="1:13" x14ac:dyDescent="0.2">
      <c r="A1959" s="1" t="s">
        <v>46</v>
      </c>
      <c r="B1959">
        <v>4</v>
      </c>
      <c r="C1959" s="1" t="s">
        <v>1375</v>
      </c>
      <c r="D1959" s="2">
        <v>45878</v>
      </c>
      <c r="E1959" s="1" t="s">
        <v>641</v>
      </c>
      <c r="F1959" s="1" t="s">
        <v>49</v>
      </c>
      <c r="G1959" s="1" t="s">
        <v>1376</v>
      </c>
      <c r="H1959">
        <v>0</v>
      </c>
      <c r="I1959">
        <v>0</v>
      </c>
      <c r="J1959">
        <v>10000</v>
      </c>
      <c r="K1959">
        <v>2</v>
      </c>
      <c r="L1959">
        <v>70</v>
      </c>
    </row>
    <row r="1960" spans="1:13" x14ac:dyDescent="0.2">
      <c r="A1960" s="1" t="s">
        <v>46</v>
      </c>
      <c r="B1960">
        <v>6</v>
      </c>
      <c r="C1960" s="1" t="s">
        <v>1402</v>
      </c>
      <c r="D1960" s="2">
        <v>45878</v>
      </c>
      <c r="E1960" s="1" t="s">
        <v>576</v>
      </c>
      <c r="F1960" s="1" t="s">
        <v>49</v>
      </c>
      <c r="G1960" s="1" t="s">
        <v>1403</v>
      </c>
      <c r="H1960">
        <v>5</v>
      </c>
      <c r="I1960">
        <v>0</v>
      </c>
      <c r="J1960" t="s">
        <v>51</v>
      </c>
      <c r="K1960">
        <v>12</v>
      </c>
      <c r="L1960">
        <v>240</v>
      </c>
    </row>
    <row r="1961" spans="1:13" x14ac:dyDescent="0.2">
      <c r="A1961" s="1" t="s">
        <v>46</v>
      </c>
      <c r="B1961">
        <v>2</v>
      </c>
      <c r="C1961" s="1" t="s">
        <v>774</v>
      </c>
      <c r="D1961" s="2">
        <v>45879</v>
      </c>
      <c r="E1961" s="1" t="s">
        <v>582</v>
      </c>
      <c r="F1961" s="1" t="s">
        <v>49</v>
      </c>
      <c r="G1961" s="1" t="s">
        <v>1692</v>
      </c>
      <c r="H1961">
        <v>10</v>
      </c>
      <c r="I1961">
        <v>0</v>
      </c>
      <c r="J1961">
        <v>250</v>
      </c>
      <c r="K1961">
        <v>5</v>
      </c>
      <c r="L1961">
        <v>123.2</v>
      </c>
      <c r="M1961">
        <v>3</v>
      </c>
    </row>
    <row r="1962" spans="1:13" x14ac:dyDescent="0.2">
      <c r="A1962" s="1" t="s">
        <v>46</v>
      </c>
      <c r="B1962">
        <v>2</v>
      </c>
      <c r="C1962" s="1" t="s">
        <v>781</v>
      </c>
      <c r="D1962" s="2">
        <v>45879</v>
      </c>
      <c r="E1962" s="1" t="s">
        <v>582</v>
      </c>
      <c r="F1962" s="1" t="s">
        <v>49</v>
      </c>
      <c r="G1962" s="1" t="s">
        <v>1650</v>
      </c>
      <c r="H1962">
        <v>10</v>
      </c>
      <c r="I1962">
        <v>0</v>
      </c>
      <c r="J1962">
        <v>250</v>
      </c>
      <c r="K1962">
        <v>10</v>
      </c>
      <c r="L1962">
        <v>241.3</v>
      </c>
    </row>
    <row r="1963" spans="1:13" x14ac:dyDescent="0.2">
      <c r="A1963" s="1" t="s">
        <v>46</v>
      </c>
      <c r="B1963">
        <v>2</v>
      </c>
      <c r="C1963" s="1" t="s">
        <v>780</v>
      </c>
      <c r="D1963" s="2">
        <v>45879</v>
      </c>
      <c r="E1963" s="1" t="s">
        <v>582</v>
      </c>
      <c r="F1963" s="1" t="s">
        <v>49</v>
      </c>
      <c r="G1963" s="1" t="s">
        <v>915</v>
      </c>
      <c r="H1963">
        <v>10</v>
      </c>
      <c r="I1963">
        <v>0</v>
      </c>
      <c r="J1963">
        <v>150</v>
      </c>
      <c r="K1963">
        <v>7</v>
      </c>
      <c r="L1963">
        <v>159</v>
      </c>
    </row>
    <row r="1964" spans="1:13" x14ac:dyDescent="0.2">
      <c r="A1964" s="1" t="s">
        <v>46</v>
      </c>
      <c r="B1964">
        <v>2</v>
      </c>
      <c r="C1964" s="1" t="s">
        <v>780</v>
      </c>
      <c r="D1964" s="2">
        <v>45880</v>
      </c>
      <c r="E1964" s="1" t="s">
        <v>582</v>
      </c>
      <c r="F1964" s="1" t="s">
        <v>49</v>
      </c>
      <c r="G1964" s="1" t="s">
        <v>915</v>
      </c>
      <c r="H1964">
        <v>10</v>
      </c>
      <c r="I1964">
        <v>0</v>
      </c>
      <c r="J1964">
        <v>150</v>
      </c>
      <c r="K1964">
        <v>4</v>
      </c>
      <c r="L1964">
        <v>100</v>
      </c>
      <c r="M1964">
        <v>7</v>
      </c>
    </row>
    <row r="1965" spans="1:13" x14ac:dyDescent="0.2">
      <c r="A1965" s="1" t="s">
        <v>46</v>
      </c>
      <c r="B1965">
        <v>2</v>
      </c>
      <c r="C1965" s="1" t="s">
        <v>1464</v>
      </c>
      <c r="D1965" s="2">
        <v>45880</v>
      </c>
      <c r="E1965" s="1" t="s">
        <v>576</v>
      </c>
      <c r="F1965" s="1" t="s">
        <v>49</v>
      </c>
      <c r="G1965" s="1" t="s">
        <v>1465</v>
      </c>
      <c r="H1965">
        <v>5</v>
      </c>
      <c r="I1965">
        <v>0</v>
      </c>
      <c r="J1965" t="s">
        <v>51</v>
      </c>
      <c r="K1965">
        <v>4</v>
      </c>
      <c r="L1965">
        <v>100</v>
      </c>
    </row>
    <row r="1966" spans="1:13" x14ac:dyDescent="0.2">
      <c r="A1966" s="1" t="s">
        <v>46</v>
      </c>
      <c r="B1966">
        <v>2</v>
      </c>
      <c r="C1966" s="1" t="s">
        <v>789</v>
      </c>
      <c r="D1966" s="2">
        <v>45880</v>
      </c>
      <c r="E1966" s="1" t="s">
        <v>582</v>
      </c>
      <c r="F1966" s="1" t="s">
        <v>49</v>
      </c>
      <c r="G1966" s="1" t="s">
        <v>1674</v>
      </c>
      <c r="H1966">
        <v>10</v>
      </c>
      <c r="I1966">
        <v>0</v>
      </c>
      <c r="J1966">
        <v>125</v>
      </c>
      <c r="K1966">
        <v>5</v>
      </c>
      <c r="L1966">
        <v>134.30000000000001</v>
      </c>
    </row>
    <row r="1967" spans="1:13" x14ac:dyDescent="0.2">
      <c r="A1967" s="1" t="s">
        <v>46</v>
      </c>
      <c r="B1967">
        <v>2</v>
      </c>
      <c r="C1967" s="1" t="s">
        <v>1080</v>
      </c>
      <c r="D1967" s="2">
        <v>45880</v>
      </c>
      <c r="E1967" s="1" t="s">
        <v>576</v>
      </c>
      <c r="F1967" s="1" t="s">
        <v>49</v>
      </c>
      <c r="G1967" s="1" t="s">
        <v>946</v>
      </c>
      <c r="H1967">
        <v>5</v>
      </c>
      <c r="I1967">
        <v>0</v>
      </c>
      <c r="J1967" t="s">
        <v>51</v>
      </c>
      <c r="K1967">
        <v>2</v>
      </c>
      <c r="L1967">
        <v>50</v>
      </c>
    </row>
    <row r="1968" spans="1:13" x14ac:dyDescent="0.2">
      <c r="A1968" s="1" t="s">
        <v>46</v>
      </c>
      <c r="B1968">
        <v>1</v>
      </c>
      <c r="C1968" s="1" t="s">
        <v>2629</v>
      </c>
      <c r="D1968" s="2">
        <v>45880</v>
      </c>
      <c r="E1968" s="1" t="s">
        <v>576</v>
      </c>
      <c r="F1968" s="1" t="s">
        <v>49</v>
      </c>
      <c r="G1968" s="1" t="s">
        <v>1620</v>
      </c>
      <c r="H1968">
        <v>5</v>
      </c>
      <c r="I1968">
        <v>0</v>
      </c>
      <c r="J1968" t="s">
        <v>51</v>
      </c>
      <c r="K1968">
        <v>4</v>
      </c>
      <c r="L1968">
        <v>100</v>
      </c>
    </row>
    <row r="1969" spans="1:13" x14ac:dyDescent="0.2">
      <c r="A1969" s="1" t="s">
        <v>46</v>
      </c>
      <c r="B1969">
        <v>1</v>
      </c>
      <c r="C1969" s="1" t="s">
        <v>1413</v>
      </c>
      <c r="D1969" s="2">
        <v>45880</v>
      </c>
      <c r="E1969" s="1" t="s">
        <v>576</v>
      </c>
      <c r="F1969" s="1" t="s">
        <v>49</v>
      </c>
      <c r="G1969" s="1" t="s">
        <v>996</v>
      </c>
      <c r="H1969">
        <v>5</v>
      </c>
      <c r="I1969">
        <v>0</v>
      </c>
      <c r="J1969" t="s">
        <v>51</v>
      </c>
      <c r="K1969">
        <v>6</v>
      </c>
      <c r="L1969">
        <v>150</v>
      </c>
    </row>
    <row r="1970" spans="1:13" x14ac:dyDescent="0.2">
      <c r="A1970" s="1" t="s">
        <v>46</v>
      </c>
      <c r="B1970">
        <v>1</v>
      </c>
      <c r="C1970" s="1" t="s">
        <v>1409</v>
      </c>
      <c r="D1970" s="2">
        <v>45880</v>
      </c>
      <c r="E1970" s="1" t="s">
        <v>576</v>
      </c>
      <c r="F1970" s="1" t="s">
        <v>49</v>
      </c>
      <c r="G1970" s="1" t="s">
        <v>1410</v>
      </c>
      <c r="H1970">
        <v>5</v>
      </c>
      <c r="I1970">
        <v>0</v>
      </c>
      <c r="J1970" t="s">
        <v>51</v>
      </c>
      <c r="K1970">
        <v>2</v>
      </c>
      <c r="L1970">
        <v>50</v>
      </c>
    </row>
    <row r="1971" spans="1:13" x14ac:dyDescent="0.2">
      <c r="A1971" s="1" t="s">
        <v>46</v>
      </c>
      <c r="B1971">
        <v>4</v>
      </c>
      <c r="C1971" s="1" t="s">
        <v>642</v>
      </c>
      <c r="D1971" s="2">
        <v>45880</v>
      </c>
      <c r="E1971" s="1" t="s">
        <v>641</v>
      </c>
      <c r="F1971" s="1" t="s">
        <v>49</v>
      </c>
      <c r="G1971" s="1" t="s">
        <v>1376</v>
      </c>
      <c r="H1971">
        <v>5</v>
      </c>
      <c r="I1971">
        <v>0</v>
      </c>
      <c r="J1971">
        <v>6000</v>
      </c>
      <c r="K1971">
        <v>13</v>
      </c>
      <c r="L1971">
        <v>455</v>
      </c>
    </row>
    <row r="1972" spans="1:13" x14ac:dyDescent="0.2">
      <c r="A1972" s="1" t="s">
        <v>46</v>
      </c>
      <c r="B1972">
        <v>3</v>
      </c>
      <c r="C1972" s="1" t="s">
        <v>650</v>
      </c>
      <c r="D1972" s="2">
        <v>45880</v>
      </c>
      <c r="E1972" s="1" t="s">
        <v>641</v>
      </c>
      <c r="F1972" s="1" t="s">
        <v>49</v>
      </c>
      <c r="G1972" s="1" t="s">
        <v>1444</v>
      </c>
      <c r="H1972">
        <v>5</v>
      </c>
      <c r="I1972">
        <v>0</v>
      </c>
      <c r="J1972">
        <v>4000</v>
      </c>
      <c r="K1972">
        <v>5</v>
      </c>
      <c r="L1972">
        <v>175</v>
      </c>
    </row>
    <row r="1973" spans="1:13" x14ac:dyDescent="0.2">
      <c r="A1973" s="1" t="s">
        <v>46</v>
      </c>
      <c r="B1973">
        <v>3</v>
      </c>
      <c r="C1973" s="1" t="s">
        <v>1435</v>
      </c>
      <c r="D1973" s="2">
        <v>45880</v>
      </c>
      <c r="E1973" s="1" t="s">
        <v>576</v>
      </c>
      <c r="F1973" s="1" t="s">
        <v>49</v>
      </c>
      <c r="G1973" s="1" t="s">
        <v>867</v>
      </c>
      <c r="H1973">
        <v>5</v>
      </c>
      <c r="I1973">
        <v>0</v>
      </c>
      <c r="J1973" t="s">
        <v>51</v>
      </c>
      <c r="K1973">
        <v>5</v>
      </c>
      <c r="L1973">
        <v>125</v>
      </c>
    </row>
    <row r="1974" spans="1:13" x14ac:dyDescent="0.2">
      <c r="A1974" s="1" t="s">
        <v>46</v>
      </c>
      <c r="B1974">
        <v>6</v>
      </c>
      <c r="C1974" s="1" t="s">
        <v>1402</v>
      </c>
      <c r="D1974" s="2">
        <v>45880</v>
      </c>
      <c r="E1974" s="1" t="s">
        <v>576</v>
      </c>
      <c r="F1974" s="1" t="s">
        <v>49</v>
      </c>
      <c r="G1974" s="1" t="s">
        <v>1403</v>
      </c>
      <c r="H1974">
        <v>5</v>
      </c>
      <c r="I1974">
        <v>0</v>
      </c>
      <c r="J1974" t="s">
        <v>51</v>
      </c>
      <c r="K1974">
        <v>9</v>
      </c>
      <c r="L1974">
        <v>180</v>
      </c>
    </row>
    <row r="1975" spans="1:13" x14ac:dyDescent="0.2">
      <c r="A1975" s="1" t="s">
        <v>46</v>
      </c>
      <c r="B1975">
        <v>6</v>
      </c>
      <c r="C1975" s="1" t="s">
        <v>2106</v>
      </c>
      <c r="D1975" s="2">
        <v>45880</v>
      </c>
      <c r="E1975" s="1" t="s">
        <v>637</v>
      </c>
      <c r="F1975" s="1" t="s">
        <v>49</v>
      </c>
      <c r="G1975" s="1" t="s">
        <v>2107</v>
      </c>
      <c r="H1975">
        <v>5</v>
      </c>
      <c r="I1975">
        <v>0</v>
      </c>
      <c r="J1975">
        <v>50</v>
      </c>
      <c r="K1975">
        <v>2</v>
      </c>
      <c r="L1975">
        <v>40</v>
      </c>
    </row>
    <row r="1976" spans="1:13" x14ac:dyDescent="0.2">
      <c r="A1976" s="1" t="s">
        <v>46</v>
      </c>
      <c r="B1976">
        <v>6</v>
      </c>
      <c r="C1976" s="1" t="s">
        <v>1592</v>
      </c>
      <c r="D1976" s="2">
        <v>45880</v>
      </c>
      <c r="E1976" s="1" t="s">
        <v>620</v>
      </c>
      <c r="F1976" s="1" t="s">
        <v>49</v>
      </c>
      <c r="G1976" s="1" t="s">
        <v>1593</v>
      </c>
      <c r="H1976">
        <v>5</v>
      </c>
      <c r="I1976">
        <v>0</v>
      </c>
      <c r="J1976">
        <v>100</v>
      </c>
      <c r="K1976">
        <v>6</v>
      </c>
      <c r="L1976">
        <v>120</v>
      </c>
    </row>
    <row r="1977" spans="1:13" x14ac:dyDescent="0.2">
      <c r="A1977" s="1" t="s">
        <v>46</v>
      </c>
      <c r="B1977">
        <v>6</v>
      </c>
      <c r="C1977" s="1" t="s">
        <v>2108</v>
      </c>
      <c r="D1977" s="2">
        <v>45880</v>
      </c>
      <c r="E1977" s="1" t="s">
        <v>582</v>
      </c>
      <c r="F1977" s="1" t="s">
        <v>49</v>
      </c>
      <c r="G1977" s="1" t="s">
        <v>2109</v>
      </c>
      <c r="H1977">
        <v>5</v>
      </c>
      <c r="I1977">
        <v>0</v>
      </c>
      <c r="J1977">
        <v>100</v>
      </c>
      <c r="K1977">
        <v>6</v>
      </c>
      <c r="L1977">
        <v>120</v>
      </c>
    </row>
    <row r="1978" spans="1:13" x14ac:dyDescent="0.2">
      <c r="A1978" s="1" t="s">
        <v>46</v>
      </c>
      <c r="B1978">
        <v>6</v>
      </c>
      <c r="C1978" s="1" t="s">
        <v>2090</v>
      </c>
      <c r="D1978" s="2">
        <v>45880</v>
      </c>
      <c r="E1978" s="1" t="s">
        <v>582</v>
      </c>
      <c r="F1978" s="1" t="s">
        <v>49</v>
      </c>
      <c r="G1978" s="1" t="s">
        <v>2078</v>
      </c>
      <c r="H1978">
        <v>5</v>
      </c>
      <c r="I1978">
        <v>0</v>
      </c>
      <c r="J1978">
        <v>375</v>
      </c>
      <c r="K1978">
        <v>2</v>
      </c>
      <c r="L1978">
        <v>40</v>
      </c>
    </row>
    <row r="1979" spans="1:13" x14ac:dyDescent="0.2">
      <c r="A1979" s="1" t="s">
        <v>46</v>
      </c>
      <c r="B1979">
        <v>3</v>
      </c>
      <c r="C1979" s="1" t="s">
        <v>1495</v>
      </c>
      <c r="D1979" s="2">
        <v>45880</v>
      </c>
      <c r="E1979" s="1" t="s">
        <v>576</v>
      </c>
      <c r="F1979" s="1" t="s">
        <v>49</v>
      </c>
      <c r="G1979" s="1" t="s">
        <v>1496</v>
      </c>
      <c r="H1979">
        <v>5</v>
      </c>
      <c r="I1979">
        <v>0</v>
      </c>
      <c r="J1979" t="s">
        <v>51</v>
      </c>
      <c r="K1979">
        <v>1</v>
      </c>
      <c r="L1979">
        <v>25</v>
      </c>
    </row>
    <row r="1980" spans="1:13" x14ac:dyDescent="0.2">
      <c r="A1980" s="1" t="s">
        <v>46</v>
      </c>
      <c r="B1980">
        <v>2</v>
      </c>
      <c r="C1980" s="1" t="s">
        <v>1509</v>
      </c>
      <c r="D1980" s="2">
        <v>45881</v>
      </c>
      <c r="E1980" s="1" t="s">
        <v>576</v>
      </c>
      <c r="F1980" s="1" t="s">
        <v>49</v>
      </c>
      <c r="G1980" s="1" t="s">
        <v>1510</v>
      </c>
      <c r="H1980">
        <v>5</v>
      </c>
      <c r="I1980">
        <v>0</v>
      </c>
      <c r="J1980" t="s">
        <v>51</v>
      </c>
      <c r="K1980">
        <v>2</v>
      </c>
      <c r="L1980">
        <v>50</v>
      </c>
      <c r="M1980">
        <v>13</v>
      </c>
    </row>
    <row r="1981" spans="1:13" x14ac:dyDescent="0.2">
      <c r="A1981" s="1" t="s">
        <v>46</v>
      </c>
      <c r="B1981">
        <v>2</v>
      </c>
      <c r="C1981" s="1" t="s">
        <v>2629</v>
      </c>
      <c r="D1981" s="2">
        <v>45881</v>
      </c>
      <c r="E1981" s="1" t="s">
        <v>576</v>
      </c>
      <c r="F1981" s="1" t="s">
        <v>49</v>
      </c>
      <c r="G1981" s="1" t="s">
        <v>1620</v>
      </c>
      <c r="H1981">
        <v>5</v>
      </c>
      <c r="I1981">
        <v>0</v>
      </c>
      <c r="J1981" t="s">
        <v>51</v>
      </c>
      <c r="K1981">
        <v>4</v>
      </c>
      <c r="L1981">
        <v>100</v>
      </c>
    </row>
    <row r="1982" spans="1:13" x14ac:dyDescent="0.2">
      <c r="A1982" s="1" t="s">
        <v>46</v>
      </c>
      <c r="B1982">
        <v>2</v>
      </c>
      <c r="C1982" s="1" t="s">
        <v>1514</v>
      </c>
      <c r="D1982" s="2">
        <v>45881</v>
      </c>
      <c r="E1982" s="1" t="s">
        <v>641</v>
      </c>
      <c r="F1982" s="1" t="s">
        <v>49</v>
      </c>
      <c r="G1982" s="1" t="s">
        <v>946</v>
      </c>
      <c r="H1982">
        <v>5</v>
      </c>
      <c r="I1982">
        <v>0</v>
      </c>
      <c r="J1982">
        <v>100</v>
      </c>
      <c r="K1982">
        <v>2</v>
      </c>
      <c r="L1982">
        <v>50</v>
      </c>
    </row>
    <row r="1983" spans="1:13" x14ac:dyDescent="0.2">
      <c r="A1983" s="1" t="s">
        <v>46</v>
      </c>
      <c r="B1983">
        <v>2</v>
      </c>
      <c r="C1983" s="1" t="s">
        <v>1435</v>
      </c>
      <c r="D1983" s="2">
        <v>45881</v>
      </c>
      <c r="E1983" s="1" t="s">
        <v>576</v>
      </c>
      <c r="F1983" s="1" t="s">
        <v>49</v>
      </c>
      <c r="G1983" s="1" t="s">
        <v>867</v>
      </c>
      <c r="H1983">
        <v>5</v>
      </c>
      <c r="I1983">
        <v>0</v>
      </c>
      <c r="J1983" t="s">
        <v>51</v>
      </c>
      <c r="K1983">
        <v>4</v>
      </c>
      <c r="L1983">
        <v>100</v>
      </c>
    </row>
    <row r="1984" spans="1:13" x14ac:dyDescent="0.2">
      <c r="A1984" s="1" t="s">
        <v>46</v>
      </c>
      <c r="B1984">
        <v>2</v>
      </c>
      <c r="C1984" s="1" t="s">
        <v>294</v>
      </c>
      <c r="D1984" s="2">
        <v>45881</v>
      </c>
      <c r="E1984" s="1" t="s">
        <v>1041</v>
      </c>
      <c r="F1984" s="1" t="s">
        <v>49</v>
      </c>
      <c r="G1984" s="1" t="s">
        <v>1691</v>
      </c>
      <c r="H1984">
        <v>10</v>
      </c>
      <c r="I1984">
        <v>0</v>
      </c>
      <c r="J1984">
        <v>100</v>
      </c>
      <c r="K1984">
        <v>6</v>
      </c>
      <c r="L1984">
        <v>143</v>
      </c>
    </row>
    <row r="1985" spans="1:13" x14ac:dyDescent="0.2">
      <c r="A1985" s="1" t="s">
        <v>46</v>
      </c>
      <c r="B1985">
        <v>1</v>
      </c>
      <c r="C1985" s="1" t="s">
        <v>1409</v>
      </c>
      <c r="D1985" s="2">
        <v>45881</v>
      </c>
      <c r="E1985" s="1" t="s">
        <v>576</v>
      </c>
      <c r="F1985" s="1" t="s">
        <v>49</v>
      </c>
      <c r="G1985" s="1" t="s">
        <v>1410</v>
      </c>
      <c r="H1985">
        <v>5</v>
      </c>
      <c r="I1985">
        <v>0</v>
      </c>
      <c r="J1985" t="s">
        <v>51</v>
      </c>
      <c r="K1985">
        <v>16</v>
      </c>
      <c r="L1985">
        <v>400</v>
      </c>
    </row>
    <row r="1986" spans="1:13" x14ac:dyDescent="0.2">
      <c r="A1986" s="1" t="s">
        <v>46</v>
      </c>
      <c r="B1986">
        <v>3</v>
      </c>
      <c r="C1986" s="1" t="s">
        <v>1435</v>
      </c>
      <c r="D1986" s="2">
        <v>45881</v>
      </c>
      <c r="E1986" s="1" t="s">
        <v>576</v>
      </c>
      <c r="F1986" s="1" t="s">
        <v>49</v>
      </c>
      <c r="G1986" s="1" t="s">
        <v>867</v>
      </c>
      <c r="H1986">
        <v>5</v>
      </c>
      <c r="I1986">
        <v>0</v>
      </c>
      <c r="J1986" t="s">
        <v>51</v>
      </c>
      <c r="K1986">
        <v>5</v>
      </c>
      <c r="L1986">
        <v>125</v>
      </c>
    </row>
    <row r="1987" spans="1:13" x14ac:dyDescent="0.2">
      <c r="A1987" s="1" t="s">
        <v>46</v>
      </c>
      <c r="B1987">
        <v>3</v>
      </c>
      <c r="C1987" s="1" t="s">
        <v>1378</v>
      </c>
      <c r="D1987" s="2">
        <v>45881</v>
      </c>
      <c r="E1987" s="1" t="s">
        <v>576</v>
      </c>
      <c r="F1987" s="1" t="s">
        <v>49</v>
      </c>
      <c r="G1987" s="1" t="s">
        <v>1379</v>
      </c>
      <c r="H1987">
        <v>5</v>
      </c>
      <c r="I1987">
        <v>0</v>
      </c>
      <c r="J1987" t="s">
        <v>51</v>
      </c>
      <c r="K1987">
        <v>8</v>
      </c>
      <c r="L1987">
        <v>200</v>
      </c>
    </row>
    <row r="1988" spans="1:13" x14ac:dyDescent="0.2">
      <c r="A1988" s="1" t="s">
        <v>46</v>
      </c>
      <c r="B1988">
        <v>3</v>
      </c>
      <c r="C1988" s="1" t="s">
        <v>1438</v>
      </c>
      <c r="D1988" s="2">
        <v>45881</v>
      </c>
      <c r="E1988" s="1" t="s">
        <v>951</v>
      </c>
      <c r="F1988" s="1" t="s">
        <v>49</v>
      </c>
      <c r="G1988" s="1" t="s">
        <v>1344</v>
      </c>
      <c r="H1988">
        <v>5</v>
      </c>
      <c r="I1988">
        <v>0</v>
      </c>
      <c r="J1988">
        <v>50</v>
      </c>
      <c r="K1988">
        <v>3</v>
      </c>
      <c r="L1988">
        <v>72.900000000000006</v>
      </c>
    </row>
    <row r="1989" spans="1:13" x14ac:dyDescent="0.2">
      <c r="A1989" s="1" t="s">
        <v>46</v>
      </c>
      <c r="B1989">
        <v>4</v>
      </c>
      <c r="C1989" s="1" t="s">
        <v>1427</v>
      </c>
      <c r="D1989" s="2">
        <v>45881</v>
      </c>
      <c r="E1989" s="1" t="s">
        <v>576</v>
      </c>
      <c r="F1989" s="1" t="s">
        <v>49</v>
      </c>
      <c r="G1989" s="1" t="s">
        <v>1011</v>
      </c>
      <c r="H1989">
        <v>5</v>
      </c>
      <c r="I1989">
        <v>0</v>
      </c>
      <c r="J1989" t="s">
        <v>51</v>
      </c>
      <c r="K1989">
        <v>10</v>
      </c>
      <c r="L1989">
        <v>250</v>
      </c>
    </row>
    <row r="1990" spans="1:13" x14ac:dyDescent="0.2">
      <c r="A1990" s="1" t="s">
        <v>46</v>
      </c>
      <c r="B1990">
        <v>4</v>
      </c>
      <c r="C1990" s="1" t="s">
        <v>1375</v>
      </c>
      <c r="D1990" s="2">
        <v>45881</v>
      </c>
      <c r="E1990" s="1" t="s">
        <v>641</v>
      </c>
      <c r="F1990" s="1" t="s">
        <v>49</v>
      </c>
      <c r="G1990" s="1" t="s">
        <v>1376</v>
      </c>
      <c r="H1990">
        <v>0</v>
      </c>
      <c r="I1990">
        <v>0</v>
      </c>
      <c r="J1990">
        <v>10000</v>
      </c>
      <c r="K1990">
        <v>2</v>
      </c>
      <c r="L1990">
        <v>70</v>
      </c>
    </row>
    <row r="1991" spans="1:13" x14ac:dyDescent="0.2">
      <c r="A1991" s="1" t="s">
        <v>46</v>
      </c>
      <c r="B1991">
        <v>5</v>
      </c>
      <c r="C1991" s="1" t="s">
        <v>1700</v>
      </c>
      <c r="D1991" s="2">
        <v>45881</v>
      </c>
      <c r="E1991" s="1" t="s">
        <v>1041</v>
      </c>
      <c r="F1991" s="1" t="s">
        <v>49</v>
      </c>
      <c r="G1991" s="1" t="s">
        <v>1701</v>
      </c>
      <c r="H1991">
        <v>5</v>
      </c>
      <c r="I1991">
        <v>0</v>
      </c>
      <c r="J1991">
        <v>250</v>
      </c>
      <c r="K1991">
        <v>15</v>
      </c>
      <c r="L1991">
        <v>300</v>
      </c>
    </row>
    <row r="1992" spans="1:13" x14ac:dyDescent="0.2">
      <c r="A1992" s="1" t="s">
        <v>46</v>
      </c>
      <c r="B1992">
        <v>6</v>
      </c>
      <c r="C1992" s="1" t="s">
        <v>1562</v>
      </c>
      <c r="D1992" s="2">
        <v>45881</v>
      </c>
      <c r="E1992" s="1" t="s">
        <v>51</v>
      </c>
      <c r="F1992" s="1" t="s">
        <v>49</v>
      </c>
      <c r="G1992" s="1" t="s">
        <v>1668</v>
      </c>
      <c r="H1992">
        <v>5</v>
      </c>
      <c r="K1992">
        <v>7</v>
      </c>
      <c r="L1992">
        <v>140</v>
      </c>
    </row>
    <row r="1993" spans="1:13" x14ac:dyDescent="0.2">
      <c r="A1993" s="1" t="s">
        <v>46</v>
      </c>
      <c r="B1993">
        <v>6</v>
      </c>
      <c r="C1993" s="1" t="s">
        <v>1402</v>
      </c>
      <c r="D1993" s="2">
        <v>45881</v>
      </c>
      <c r="E1993" s="1" t="s">
        <v>576</v>
      </c>
      <c r="F1993" s="1" t="s">
        <v>49</v>
      </c>
      <c r="G1993" s="1" t="s">
        <v>1403</v>
      </c>
      <c r="H1993">
        <v>5</v>
      </c>
      <c r="I1993">
        <v>0</v>
      </c>
      <c r="J1993" t="s">
        <v>51</v>
      </c>
      <c r="K1993">
        <v>3</v>
      </c>
      <c r="L1993">
        <v>60</v>
      </c>
    </row>
    <row r="1994" spans="1:13" x14ac:dyDescent="0.2">
      <c r="A1994" s="1" t="s">
        <v>46</v>
      </c>
      <c r="B1994">
        <v>2</v>
      </c>
      <c r="C1994" s="1" t="s">
        <v>1495</v>
      </c>
      <c r="D1994" s="2">
        <v>45882</v>
      </c>
      <c r="E1994" s="1" t="s">
        <v>576</v>
      </c>
      <c r="F1994" s="1" t="s">
        <v>49</v>
      </c>
      <c r="G1994" s="1" t="s">
        <v>1496</v>
      </c>
      <c r="H1994">
        <v>5</v>
      </c>
      <c r="I1994">
        <v>0</v>
      </c>
      <c r="J1994" t="s">
        <v>51</v>
      </c>
      <c r="K1994">
        <v>2</v>
      </c>
      <c r="L1994">
        <v>50</v>
      </c>
      <c r="M1994">
        <v>10</v>
      </c>
    </row>
    <row r="1995" spans="1:13" x14ac:dyDescent="0.2">
      <c r="A1995" s="1" t="s">
        <v>46</v>
      </c>
      <c r="B1995">
        <v>2</v>
      </c>
      <c r="C1995" s="1" t="s">
        <v>1388</v>
      </c>
      <c r="D1995" s="2">
        <v>45882</v>
      </c>
      <c r="E1995" s="1" t="s">
        <v>576</v>
      </c>
      <c r="F1995" s="1" t="s">
        <v>49</v>
      </c>
      <c r="G1995" s="1" t="s">
        <v>936</v>
      </c>
      <c r="H1995">
        <v>5</v>
      </c>
      <c r="I1995">
        <v>0</v>
      </c>
      <c r="J1995" t="s">
        <v>51</v>
      </c>
      <c r="K1995">
        <v>8</v>
      </c>
      <c r="L1995">
        <v>200</v>
      </c>
    </row>
    <row r="1996" spans="1:13" x14ac:dyDescent="0.2">
      <c r="A1996" s="1" t="s">
        <v>46</v>
      </c>
      <c r="B1996">
        <v>2</v>
      </c>
      <c r="C1996" s="1" t="s">
        <v>1509</v>
      </c>
      <c r="D1996" s="2">
        <v>45882</v>
      </c>
      <c r="E1996" s="1" t="s">
        <v>576</v>
      </c>
      <c r="F1996" s="1" t="s">
        <v>49</v>
      </c>
      <c r="G1996" s="1" t="s">
        <v>1510</v>
      </c>
      <c r="H1996">
        <v>5</v>
      </c>
      <c r="I1996">
        <v>0</v>
      </c>
      <c r="J1996" t="s">
        <v>51</v>
      </c>
      <c r="K1996">
        <v>6</v>
      </c>
      <c r="L1996">
        <v>150</v>
      </c>
    </row>
    <row r="1997" spans="1:13" x14ac:dyDescent="0.2">
      <c r="A1997" s="1" t="s">
        <v>46</v>
      </c>
      <c r="B1997">
        <v>3</v>
      </c>
      <c r="C1997" s="1" t="s">
        <v>1435</v>
      </c>
      <c r="D1997" s="2">
        <v>45882</v>
      </c>
      <c r="E1997" s="1" t="s">
        <v>576</v>
      </c>
      <c r="F1997" s="1" t="s">
        <v>49</v>
      </c>
      <c r="G1997" s="1" t="s">
        <v>867</v>
      </c>
      <c r="H1997">
        <v>5</v>
      </c>
      <c r="I1997">
        <v>0</v>
      </c>
      <c r="J1997" t="s">
        <v>51</v>
      </c>
      <c r="K1997">
        <v>7</v>
      </c>
      <c r="L1997">
        <v>175</v>
      </c>
    </row>
    <row r="1998" spans="1:13" x14ac:dyDescent="0.2">
      <c r="A1998" s="1" t="s">
        <v>46</v>
      </c>
      <c r="B1998">
        <v>3</v>
      </c>
      <c r="C1998" s="1" t="s">
        <v>1080</v>
      </c>
      <c r="D1998" s="2">
        <v>45882</v>
      </c>
      <c r="E1998" s="1" t="s">
        <v>576</v>
      </c>
      <c r="F1998" s="1" t="s">
        <v>49</v>
      </c>
      <c r="G1998" s="1" t="s">
        <v>946</v>
      </c>
      <c r="H1998">
        <v>5</v>
      </c>
      <c r="I1998">
        <v>0</v>
      </c>
      <c r="J1998" t="s">
        <v>51</v>
      </c>
      <c r="K1998">
        <v>3</v>
      </c>
      <c r="L1998">
        <v>75</v>
      </c>
    </row>
    <row r="1999" spans="1:13" x14ac:dyDescent="0.2">
      <c r="A1999" s="1" t="s">
        <v>46</v>
      </c>
      <c r="B1999">
        <v>3</v>
      </c>
      <c r="C1999" s="1" t="s">
        <v>1378</v>
      </c>
      <c r="D1999" s="2">
        <v>45882</v>
      </c>
      <c r="E1999" s="1" t="s">
        <v>576</v>
      </c>
      <c r="F1999" s="1" t="s">
        <v>49</v>
      </c>
      <c r="G1999" s="1" t="s">
        <v>1379</v>
      </c>
      <c r="H1999">
        <v>5</v>
      </c>
      <c r="I1999">
        <v>0</v>
      </c>
      <c r="J1999" t="s">
        <v>51</v>
      </c>
      <c r="K1999">
        <v>1</v>
      </c>
      <c r="L1999">
        <v>25</v>
      </c>
    </row>
    <row r="2000" spans="1:13" x14ac:dyDescent="0.2">
      <c r="A2000" s="1" t="s">
        <v>46</v>
      </c>
      <c r="B2000">
        <v>5</v>
      </c>
      <c r="C2000" s="1" t="s">
        <v>1460</v>
      </c>
      <c r="D2000" s="2">
        <v>45882</v>
      </c>
      <c r="E2000" s="1" t="s">
        <v>576</v>
      </c>
      <c r="F2000" s="1" t="s">
        <v>49</v>
      </c>
      <c r="G2000" s="1" t="s">
        <v>1082</v>
      </c>
      <c r="H2000">
        <v>5</v>
      </c>
      <c r="I2000">
        <v>0</v>
      </c>
      <c r="J2000" t="s">
        <v>51</v>
      </c>
      <c r="K2000">
        <v>3</v>
      </c>
      <c r="L2000">
        <v>75</v>
      </c>
    </row>
    <row r="2001" spans="1:13" x14ac:dyDescent="0.2">
      <c r="A2001" s="1" t="s">
        <v>46</v>
      </c>
      <c r="B2001">
        <v>5</v>
      </c>
      <c r="C2001" s="1" t="s">
        <v>1456</v>
      </c>
      <c r="D2001" s="2">
        <v>45882</v>
      </c>
      <c r="E2001" s="1" t="s">
        <v>576</v>
      </c>
      <c r="F2001" s="1" t="s">
        <v>49</v>
      </c>
      <c r="G2001" s="1" t="s">
        <v>1457</v>
      </c>
      <c r="H2001">
        <v>5</v>
      </c>
      <c r="I2001">
        <v>0</v>
      </c>
      <c r="J2001" t="s">
        <v>51</v>
      </c>
      <c r="K2001">
        <v>5</v>
      </c>
      <c r="L2001">
        <v>100</v>
      </c>
    </row>
    <row r="2002" spans="1:13" x14ac:dyDescent="0.2">
      <c r="A2002" s="1" t="s">
        <v>46</v>
      </c>
      <c r="B2002">
        <v>6</v>
      </c>
      <c r="C2002" s="1" t="s">
        <v>1402</v>
      </c>
      <c r="D2002" s="2">
        <v>45882</v>
      </c>
      <c r="E2002" s="1" t="s">
        <v>576</v>
      </c>
      <c r="F2002" s="1" t="s">
        <v>49</v>
      </c>
      <c r="G2002" s="1" t="s">
        <v>1403</v>
      </c>
      <c r="H2002">
        <v>5</v>
      </c>
      <c r="I2002">
        <v>0</v>
      </c>
      <c r="J2002" t="s">
        <v>51</v>
      </c>
      <c r="K2002">
        <v>6</v>
      </c>
      <c r="L2002">
        <v>120</v>
      </c>
    </row>
    <row r="2003" spans="1:13" x14ac:dyDescent="0.2">
      <c r="A2003" s="1" t="s">
        <v>46</v>
      </c>
      <c r="B2003">
        <v>6</v>
      </c>
      <c r="C2003" s="1" t="s">
        <v>1470</v>
      </c>
      <c r="D2003" s="2">
        <v>45882</v>
      </c>
      <c r="E2003" s="1" t="s">
        <v>576</v>
      </c>
      <c r="F2003" s="1" t="s">
        <v>49</v>
      </c>
      <c r="G2003" s="1" t="s">
        <v>998</v>
      </c>
      <c r="H2003">
        <v>5</v>
      </c>
      <c r="I2003">
        <v>0</v>
      </c>
      <c r="J2003" t="s">
        <v>51</v>
      </c>
      <c r="K2003">
        <v>5</v>
      </c>
      <c r="L2003">
        <v>125</v>
      </c>
    </row>
    <row r="2004" spans="1:13" x14ac:dyDescent="0.2">
      <c r="A2004" s="1" t="s">
        <v>46</v>
      </c>
      <c r="B2004">
        <v>2</v>
      </c>
      <c r="C2004" s="1" t="s">
        <v>1386</v>
      </c>
      <c r="D2004" s="2">
        <v>45883</v>
      </c>
      <c r="E2004" s="1" t="s">
        <v>582</v>
      </c>
      <c r="F2004" s="1" t="s">
        <v>49</v>
      </c>
      <c r="G2004" s="1" t="s">
        <v>1387</v>
      </c>
      <c r="H2004">
        <v>10</v>
      </c>
      <c r="I2004">
        <v>0</v>
      </c>
      <c r="J2004">
        <v>125</v>
      </c>
      <c r="K2004">
        <v>6</v>
      </c>
      <c r="L2004">
        <v>137</v>
      </c>
      <c r="M2004">
        <v>3</v>
      </c>
    </row>
    <row r="2005" spans="1:13" x14ac:dyDescent="0.2">
      <c r="A2005" s="1" t="s">
        <v>46</v>
      </c>
      <c r="B2005">
        <v>2</v>
      </c>
      <c r="C2005" s="1" t="s">
        <v>185</v>
      </c>
      <c r="D2005" s="2">
        <v>45883</v>
      </c>
      <c r="E2005" s="1" t="s">
        <v>582</v>
      </c>
      <c r="F2005" s="1" t="s">
        <v>49</v>
      </c>
      <c r="G2005" s="1" t="s">
        <v>1615</v>
      </c>
      <c r="H2005">
        <v>6</v>
      </c>
      <c r="I2005">
        <v>0</v>
      </c>
      <c r="J2005">
        <v>1000</v>
      </c>
      <c r="K2005">
        <v>11</v>
      </c>
      <c r="L2005">
        <v>260</v>
      </c>
    </row>
    <row r="2006" spans="1:13" x14ac:dyDescent="0.2">
      <c r="A2006" s="1" t="s">
        <v>46</v>
      </c>
      <c r="B2006">
        <v>2</v>
      </c>
      <c r="C2006" s="1" t="s">
        <v>1388</v>
      </c>
      <c r="D2006" s="2">
        <v>45883</v>
      </c>
      <c r="E2006" s="1" t="s">
        <v>576</v>
      </c>
      <c r="F2006" s="1" t="s">
        <v>49</v>
      </c>
      <c r="G2006" s="1" t="s">
        <v>936</v>
      </c>
      <c r="H2006">
        <v>5</v>
      </c>
      <c r="I2006">
        <v>0</v>
      </c>
      <c r="J2006" t="s">
        <v>51</v>
      </c>
      <c r="K2006">
        <v>6</v>
      </c>
      <c r="L2006">
        <v>150</v>
      </c>
    </row>
    <row r="2007" spans="1:13" x14ac:dyDescent="0.2">
      <c r="A2007" s="1" t="s">
        <v>46</v>
      </c>
      <c r="B2007">
        <v>5</v>
      </c>
      <c r="C2007" s="1" t="s">
        <v>1470</v>
      </c>
      <c r="D2007" s="2">
        <v>45883</v>
      </c>
      <c r="E2007" s="1" t="s">
        <v>576</v>
      </c>
      <c r="F2007" s="1" t="s">
        <v>49</v>
      </c>
      <c r="G2007" s="1" t="s">
        <v>998</v>
      </c>
      <c r="H2007">
        <v>5</v>
      </c>
      <c r="I2007">
        <v>0</v>
      </c>
      <c r="J2007" t="s">
        <v>51</v>
      </c>
      <c r="K2007">
        <v>12</v>
      </c>
      <c r="L2007">
        <v>300</v>
      </c>
    </row>
    <row r="2008" spans="1:13" x14ac:dyDescent="0.2">
      <c r="A2008" s="1" t="s">
        <v>46</v>
      </c>
      <c r="B2008">
        <v>2</v>
      </c>
      <c r="C2008" s="1" t="s">
        <v>1583</v>
      </c>
      <c r="D2008" s="2">
        <v>45884</v>
      </c>
      <c r="E2008" s="1" t="s">
        <v>582</v>
      </c>
      <c r="F2008" s="1" t="s">
        <v>49</v>
      </c>
      <c r="G2008" s="1" t="s">
        <v>1584</v>
      </c>
      <c r="H2008">
        <v>8</v>
      </c>
      <c r="I2008">
        <v>0</v>
      </c>
      <c r="J2008">
        <v>200</v>
      </c>
      <c r="K2008">
        <v>5</v>
      </c>
      <c r="L2008">
        <v>131.6</v>
      </c>
      <c r="M2008">
        <v>9</v>
      </c>
    </row>
    <row r="2009" spans="1:13" x14ac:dyDescent="0.2">
      <c r="A2009" s="1" t="s">
        <v>46</v>
      </c>
      <c r="B2009">
        <v>2</v>
      </c>
      <c r="C2009" s="1" t="s">
        <v>1416</v>
      </c>
      <c r="D2009" s="2">
        <v>45884</v>
      </c>
      <c r="E2009" s="1" t="s">
        <v>576</v>
      </c>
      <c r="F2009" s="1" t="s">
        <v>49</v>
      </c>
      <c r="G2009" s="1" t="s">
        <v>1075</v>
      </c>
      <c r="H2009">
        <v>5</v>
      </c>
      <c r="I2009">
        <v>0</v>
      </c>
      <c r="J2009" t="s">
        <v>51</v>
      </c>
      <c r="K2009">
        <v>4</v>
      </c>
      <c r="L2009">
        <v>100</v>
      </c>
    </row>
    <row r="2010" spans="1:13" x14ac:dyDescent="0.2">
      <c r="A2010" s="1" t="s">
        <v>46</v>
      </c>
      <c r="B2010">
        <v>2</v>
      </c>
      <c r="C2010" s="1" t="s">
        <v>1493</v>
      </c>
      <c r="D2010" s="2">
        <v>45884</v>
      </c>
      <c r="E2010" s="1" t="s">
        <v>576</v>
      </c>
      <c r="F2010" s="1" t="s">
        <v>49</v>
      </c>
      <c r="G2010" s="1" t="s">
        <v>1494</v>
      </c>
      <c r="H2010">
        <v>5</v>
      </c>
      <c r="I2010">
        <v>0</v>
      </c>
      <c r="J2010" t="s">
        <v>51</v>
      </c>
      <c r="K2010">
        <v>4</v>
      </c>
      <c r="L2010">
        <v>100</v>
      </c>
    </row>
    <row r="2011" spans="1:13" x14ac:dyDescent="0.2">
      <c r="A2011" s="1" t="s">
        <v>46</v>
      </c>
      <c r="B2011">
        <v>3</v>
      </c>
      <c r="C2011" s="1" t="s">
        <v>1407</v>
      </c>
      <c r="D2011" s="2">
        <v>45884</v>
      </c>
      <c r="E2011" s="1" t="s">
        <v>576</v>
      </c>
      <c r="F2011" s="1" t="s">
        <v>49</v>
      </c>
      <c r="G2011" s="1" t="s">
        <v>883</v>
      </c>
      <c r="H2011">
        <v>5</v>
      </c>
      <c r="I2011">
        <v>0</v>
      </c>
      <c r="J2011" t="s">
        <v>51</v>
      </c>
      <c r="K2011">
        <v>17</v>
      </c>
      <c r="L2011">
        <v>425</v>
      </c>
    </row>
    <row r="2012" spans="1:13" x14ac:dyDescent="0.2">
      <c r="A2012" s="1" t="s">
        <v>46</v>
      </c>
      <c r="B2012">
        <v>6</v>
      </c>
      <c r="C2012" s="1" t="s">
        <v>255</v>
      </c>
      <c r="D2012" s="2">
        <v>45884</v>
      </c>
      <c r="E2012" s="1" t="s">
        <v>784</v>
      </c>
      <c r="F2012" s="1" t="s">
        <v>49</v>
      </c>
      <c r="G2012" s="1" t="s">
        <v>1043</v>
      </c>
      <c r="H2012">
        <v>4.5</v>
      </c>
      <c r="I2012">
        <v>0</v>
      </c>
      <c r="J2012">
        <v>250</v>
      </c>
      <c r="K2012">
        <v>11</v>
      </c>
      <c r="L2012">
        <v>270.89999999999998</v>
      </c>
    </row>
    <row r="2013" spans="1:13" x14ac:dyDescent="0.2">
      <c r="A2013" s="1" t="s">
        <v>46</v>
      </c>
      <c r="B2013">
        <v>6</v>
      </c>
      <c r="C2013" s="1" t="s">
        <v>1470</v>
      </c>
      <c r="D2013" s="2">
        <v>45884</v>
      </c>
      <c r="E2013" s="1" t="s">
        <v>576</v>
      </c>
      <c r="F2013" s="1" t="s">
        <v>49</v>
      </c>
      <c r="G2013" s="1" t="s">
        <v>998</v>
      </c>
      <c r="H2013">
        <v>5</v>
      </c>
      <c r="I2013">
        <v>0</v>
      </c>
      <c r="J2013" t="s">
        <v>51</v>
      </c>
      <c r="K2013">
        <v>2</v>
      </c>
      <c r="L2013">
        <v>50</v>
      </c>
    </row>
    <row r="2014" spans="1:13" x14ac:dyDescent="0.2">
      <c r="A2014" s="1" t="s">
        <v>46</v>
      </c>
      <c r="B2014">
        <v>5</v>
      </c>
      <c r="C2014" s="1" t="s">
        <v>1460</v>
      </c>
      <c r="D2014" s="2">
        <v>45884</v>
      </c>
      <c r="E2014" s="1" t="s">
        <v>576</v>
      </c>
      <c r="F2014" s="1" t="s">
        <v>49</v>
      </c>
      <c r="G2014" s="1" t="s">
        <v>1082</v>
      </c>
      <c r="H2014">
        <v>5</v>
      </c>
      <c r="I2014">
        <v>0</v>
      </c>
      <c r="J2014" t="s">
        <v>51</v>
      </c>
      <c r="K2014">
        <v>7</v>
      </c>
      <c r="L2014">
        <v>175</v>
      </c>
    </row>
    <row r="2015" spans="1:13" x14ac:dyDescent="0.2">
      <c r="A2015" s="1" t="s">
        <v>46</v>
      </c>
      <c r="B2015">
        <v>5</v>
      </c>
      <c r="C2015" s="1" t="s">
        <v>1473</v>
      </c>
      <c r="D2015" s="2">
        <v>45884</v>
      </c>
      <c r="E2015" s="1" t="s">
        <v>576</v>
      </c>
      <c r="F2015" s="1" t="s">
        <v>49</v>
      </c>
      <c r="G2015" s="1" t="s">
        <v>872</v>
      </c>
      <c r="H2015">
        <v>5</v>
      </c>
      <c r="I2015">
        <v>0</v>
      </c>
      <c r="J2015" t="s">
        <v>51</v>
      </c>
      <c r="K2015">
        <v>4</v>
      </c>
      <c r="L2015">
        <v>100</v>
      </c>
    </row>
    <row r="2016" spans="1:13" x14ac:dyDescent="0.2">
      <c r="A2016" s="1" t="s">
        <v>46</v>
      </c>
      <c r="B2016">
        <v>4</v>
      </c>
      <c r="C2016" s="1" t="s">
        <v>1375</v>
      </c>
      <c r="D2016" s="2">
        <v>45884</v>
      </c>
      <c r="E2016" s="1" t="s">
        <v>641</v>
      </c>
      <c r="F2016" s="1" t="s">
        <v>49</v>
      </c>
      <c r="G2016" s="1" t="s">
        <v>1376</v>
      </c>
      <c r="H2016">
        <v>0</v>
      </c>
      <c r="I2016">
        <v>0</v>
      </c>
      <c r="J2016">
        <v>10000</v>
      </c>
      <c r="K2016">
        <v>6</v>
      </c>
      <c r="L2016">
        <v>210</v>
      </c>
    </row>
    <row r="2017" spans="1:13" x14ac:dyDescent="0.2">
      <c r="A2017" s="1" t="s">
        <v>46</v>
      </c>
      <c r="B2017">
        <v>2</v>
      </c>
      <c r="C2017" s="1" t="s">
        <v>1445</v>
      </c>
      <c r="D2017" s="2">
        <v>45885</v>
      </c>
      <c r="E2017" s="1" t="s">
        <v>576</v>
      </c>
      <c r="F2017" s="1" t="s">
        <v>49</v>
      </c>
      <c r="G2017" s="1" t="s">
        <v>924</v>
      </c>
      <c r="H2017">
        <v>5</v>
      </c>
      <c r="I2017">
        <v>0</v>
      </c>
      <c r="J2017" t="s">
        <v>51</v>
      </c>
      <c r="K2017">
        <v>1</v>
      </c>
      <c r="L2017">
        <v>25</v>
      </c>
      <c r="M2017">
        <v>12</v>
      </c>
    </row>
    <row r="2018" spans="1:13" x14ac:dyDescent="0.2">
      <c r="A2018" s="1" t="s">
        <v>46</v>
      </c>
      <c r="B2018">
        <v>2</v>
      </c>
      <c r="C2018" s="1" t="s">
        <v>1416</v>
      </c>
      <c r="D2018" s="2">
        <v>45885</v>
      </c>
      <c r="E2018" s="1" t="s">
        <v>576</v>
      </c>
      <c r="F2018" s="1" t="s">
        <v>49</v>
      </c>
      <c r="G2018" s="1" t="s">
        <v>1075</v>
      </c>
      <c r="H2018">
        <v>5</v>
      </c>
      <c r="I2018">
        <v>0</v>
      </c>
      <c r="J2018" t="s">
        <v>51</v>
      </c>
      <c r="K2018">
        <v>18</v>
      </c>
      <c r="L2018">
        <v>450</v>
      </c>
    </row>
    <row r="2019" spans="1:13" x14ac:dyDescent="0.2">
      <c r="A2019" s="1" t="s">
        <v>46</v>
      </c>
      <c r="B2019">
        <v>3</v>
      </c>
      <c r="C2019" s="1" t="s">
        <v>1407</v>
      </c>
      <c r="D2019" s="2">
        <v>45885</v>
      </c>
      <c r="E2019" s="1" t="s">
        <v>576</v>
      </c>
      <c r="F2019" s="1" t="s">
        <v>49</v>
      </c>
      <c r="G2019" s="1" t="s">
        <v>883</v>
      </c>
      <c r="H2019">
        <v>5</v>
      </c>
      <c r="I2019">
        <v>0</v>
      </c>
      <c r="J2019" t="s">
        <v>51</v>
      </c>
      <c r="K2019">
        <v>17</v>
      </c>
      <c r="L2019">
        <v>425</v>
      </c>
    </row>
    <row r="2020" spans="1:13" x14ac:dyDescent="0.2">
      <c r="A2020" s="1" t="s">
        <v>46</v>
      </c>
      <c r="B2020">
        <v>4</v>
      </c>
      <c r="C2020" s="1" t="s">
        <v>642</v>
      </c>
      <c r="D2020" s="2">
        <v>45885</v>
      </c>
      <c r="E2020" s="1" t="s">
        <v>641</v>
      </c>
      <c r="F2020" s="1" t="s">
        <v>49</v>
      </c>
      <c r="G2020" s="1" t="s">
        <v>1376</v>
      </c>
      <c r="H2020">
        <v>5</v>
      </c>
      <c r="I2020">
        <v>0</v>
      </c>
      <c r="J2020">
        <v>6000</v>
      </c>
      <c r="K2020">
        <v>12</v>
      </c>
      <c r="L2020">
        <v>420</v>
      </c>
    </row>
    <row r="2021" spans="1:13" x14ac:dyDescent="0.2">
      <c r="A2021" s="1" t="s">
        <v>46</v>
      </c>
      <c r="B2021">
        <v>6</v>
      </c>
      <c r="C2021" s="1" t="s">
        <v>1409</v>
      </c>
      <c r="D2021" s="2">
        <v>45885</v>
      </c>
      <c r="E2021" s="1" t="s">
        <v>576</v>
      </c>
      <c r="F2021" s="1" t="s">
        <v>49</v>
      </c>
      <c r="G2021" s="1" t="s">
        <v>1410</v>
      </c>
      <c r="H2021">
        <v>5</v>
      </c>
      <c r="I2021">
        <v>0</v>
      </c>
      <c r="J2021" t="s">
        <v>51</v>
      </c>
      <c r="K2021">
        <v>2</v>
      </c>
      <c r="L2021">
        <v>50</v>
      </c>
    </row>
    <row r="2022" spans="1:13" x14ac:dyDescent="0.2">
      <c r="A2022" s="1" t="s">
        <v>46</v>
      </c>
      <c r="B2022">
        <v>6</v>
      </c>
      <c r="C2022" s="1" t="s">
        <v>785</v>
      </c>
      <c r="D2022" s="2">
        <v>45885</v>
      </c>
      <c r="E2022" s="1" t="s">
        <v>51</v>
      </c>
      <c r="F2022" s="1"/>
      <c r="G2022" s="1"/>
      <c r="K2022">
        <v>5</v>
      </c>
      <c r="L2022">
        <v>125</v>
      </c>
    </row>
    <row r="2023" spans="1:13" x14ac:dyDescent="0.2">
      <c r="A2023" s="1" t="s">
        <v>46</v>
      </c>
      <c r="B2023">
        <v>6</v>
      </c>
      <c r="C2023" s="1" t="s">
        <v>2110</v>
      </c>
      <c r="D2023" s="2">
        <v>45885</v>
      </c>
      <c r="E2023" s="1" t="s">
        <v>620</v>
      </c>
      <c r="F2023" s="1" t="s">
        <v>49</v>
      </c>
      <c r="G2023" s="1" t="s">
        <v>2111</v>
      </c>
      <c r="H2023">
        <v>5</v>
      </c>
      <c r="I2023">
        <v>0</v>
      </c>
      <c r="J2023">
        <v>200</v>
      </c>
      <c r="K2023">
        <v>7</v>
      </c>
      <c r="L2023">
        <v>140</v>
      </c>
    </row>
    <row r="2024" spans="1:13" x14ac:dyDescent="0.2">
      <c r="A2024" s="1" t="s">
        <v>46</v>
      </c>
      <c r="B2024">
        <v>5</v>
      </c>
      <c r="C2024" s="1" t="s">
        <v>2112</v>
      </c>
      <c r="D2024" s="2">
        <v>45885</v>
      </c>
      <c r="E2024" s="1" t="s">
        <v>51</v>
      </c>
      <c r="F2024" s="1"/>
      <c r="G2024" s="1"/>
      <c r="K2024">
        <v>10</v>
      </c>
      <c r="L2024">
        <v>250</v>
      </c>
    </row>
    <row r="2025" spans="1:13" x14ac:dyDescent="0.2">
      <c r="A2025" s="1" t="s">
        <v>46</v>
      </c>
      <c r="B2025">
        <v>5</v>
      </c>
      <c r="C2025" s="1" t="s">
        <v>2113</v>
      </c>
      <c r="D2025" s="2">
        <v>45885</v>
      </c>
      <c r="E2025" s="1" t="s">
        <v>801</v>
      </c>
      <c r="F2025" s="1" t="s">
        <v>49</v>
      </c>
      <c r="G2025" s="1" t="s">
        <v>2114</v>
      </c>
      <c r="H2025">
        <v>5</v>
      </c>
      <c r="I2025">
        <v>0</v>
      </c>
      <c r="J2025">
        <v>100</v>
      </c>
      <c r="K2025">
        <v>2</v>
      </c>
      <c r="L2025">
        <v>40</v>
      </c>
    </row>
    <row r="2026" spans="1:13" x14ac:dyDescent="0.2">
      <c r="A2026" s="1" t="s">
        <v>46</v>
      </c>
      <c r="B2026">
        <v>2</v>
      </c>
      <c r="C2026" s="1" t="s">
        <v>813</v>
      </c>
      <c r="D2026" s="2">
        <v>45886</v>
      </c>
      <c r="E2026" s="1" t="s">
        <v>797</v>
      </c>
      <c r="F2026" s="1" t="s">
        <v>49</v>
      </c>
      <c r="G2026" s="1" t="s">
        <v>924</v>
      </c>
      <c r="H2026">
        <v>5</v>
      </c>
      <c r="I2026">
        <v>0</v>
      </c>
      <c r="J2026">
        <v>500</v>
      </c>
      <c r="K2026">
        <v>21</v>
      </c>
      <c r="L2026">
        <v>525</v>
      </c>
      <c r="M2026">
        <v>12</v>
      </c>
    </row>
    <row r="2027" spans="1:13" x14ac:dyDescent="0.2">
      <c r="A2027" s="1" t="s">
        <v>46</v>
      </c>
      <c r="B2027">
        <v>3</v>
      </c>
      <c r="C2027" s="1" t="s">
        <v>1388</v>
      </c>
      <c r="D2027" s="2">
        <v>45886</v>
      </c>
      <c r="E2027" s="1" t="s">
        <v>576</v>
      </c>
      <c r="F2027" s="1" t="s">
        <v>49</v>
      </c>
      <c r="G2027" s="1" t="s">
        <v>936</v>
      </c>
      <c r="H2027">
        <v>5</v>
      </c>
      <c r="I2027">
        <v>0</v>
      </c>
      <c r="J2027" t="s">
        <v>51</v>
      </c>
      <c r="K2027">
        <v>20</v>
      </c>
      <c r="L2027">
        <v>500</v>
      </c>
    </row>
    <row r="2028" spans="1:13" x14ac:dyDescent="0.2">
      <c r="A2028" s="1" t="s">
        <v>46</v>
      </c>
      <c r="B2028">
        <v>5</v>
      </c>
      <c r="C2028" s="1" t="s">
        <v>795</v>
      </c>
      <c r="D2028" s="2">
        <v>45886</v>
      </c>
      <c r="E2028" s="1" t="s">
        <v>582</v>
      </c>
      <c r="F2028" s="1" t="s">
        <v>49</v>
      </c>
      <c r="G2028" s="1" t="s">
        <v>1712</v>
      </c>
      <c r="H2028">
        <v>10</v>
      </c>
      <c r="I2028">
        <v>0</v>
      </c>
      <c r="J2028">
        <v>125</v>
      </c>
      <c r="K2028">
        <v>5</v>
      </c>
      <c r="L2028">
        <v>130.69999999999999</v>
      </c>
    </row>
    <row r="2029" spans="1:13" x14ac:dyDescent="0.2">
      <c r="A2029" s="1" t="s">
        <v>46</v>
      </c>
      <c r="B2029">
        <v>5</v>
      </c>
      <c r="C2029" s="1" t="s">
        <v>1380</v>
      </c>
      <c r="D2029" s="2">
        <v>45886</v>
      </c>
      <c r="E2029" s="1" t="s">
        <v>576</v>
      </c>
      <c r="F2029" s="1" t="s">
        <v>49</v>
      </c>
      <c r="G2029" s="1" t="s">
        <v>908</v>
      </c>
      <c r="H2029">
        <v>5</v>
      </c>
      <c r="I2029">
        <v>0</v>
      </c>
      <c r="J2029" t="s">
        <v>51</v>
      </c>
      <c r="K2029">
        <v>6</v>
      </c>
      <c r="L2029">
        <v>120</v>
      </c>
    </row>
    <row r="2030" spans="1:13" x14ac:dyDescent="0.2">
      <c r="A2030" s="1" t="s">
        <v>46</v>
      </c>
      <c r="B2030">
        <v>5</v>
      </c>
      <c r="C2030" s="1" t="s">
        <v>1402</v>
      </c>
      <c r="D2030" s="2">
        <v>45886</v>
      </c>
      <c r="E2030" s="1" t="s">
        <v>576</v>
      </c>
      <c r="F2030" s="1" t="s">
        <v>49</v>
      </c>
      <c r="G2030" s="1" t="s">
        <v>1403</v>
      </c>
      <c r="H2030">
        <v>5</v>
      </c>
      <c r="I2030">
        <v>0</v>
      </c>
      <c r="J2030" t="s">
        <v>51</v>
      </c>
      <c r="K2030">
        <v>3</v>
      </c>
      <c r="L2030">
        <v>60</v>
      </c>
    </row>
    <row r="2031" spans="1:13" x14ac:dyDescent="0.2">
      <c r="A2031" s="1" t="s">
        <v>46</v>
      </c>
      <c r="B2031">
        <v>5</v>
      </c>
      <c r="C2031" s="1" t="s">
        <v>2115</v>
      </c>
      <c r="D2031" s="2">
        <v>45886</v>
      </c>
      <c r="E2031" s="1" t="s">
        <v>801</v>
      </c>
      <c r="F2031" s="1" t="s">
        <v>49</v>
      </c>
      <c r="G2031" s="1" t="s">
        <v>2107</v>
      </c>
      <c r="H2031">
        <v>5</v>
      </c>
      <c r="I2031">
        <v>0</v>
      </c>
      <c r="J2031">
        <v>50</v>
      </c>
      <c r="K2031">
        <v>1</v>
      </c>
      <c r="L2031">
        <v>20</v>
      </c>
    </row>
    <row r="2032" spans="1:13" x14ac:dyDescent="0.2">
      <c r="A2032" s="1" t="s">
        <v>46</v>
      </c>
      <c r="B2032">
        <v>5</v>
      </c>
      <c r="C2032" s="1" t="s">
        <v>2110</v>
      </c>
      <c r="D2032" s="2">
        <v>45886</v>
      </c>
      <c r="E2032" s="1" t="s">
        <v>620</v>
      </c>
      <c r="F2032" s="1" t="s">
        <v>49</v>
      </c>
      <c r="G2032" s="1" t="s">
        <v>2111</v>
      </c>
      <c r="H2032">
        <v>5</v>
      </c>
      <c r="I2032">
        <v>0</v>
      </c>
      <c r="J2032">
        <v>200</v>
      </c>
      <c r="K2032">
        <v>1</v>
      </c>
      <c r="L2032">
        <v>20</v>
      </c>
    </row>
    <row r="2033" spans="1:13" x14ac:dyDescent="0.2">
      <c r="A2033" s="1" t="s">
        <v>46</v>
      </c>
      <c r="B2033">
        <v>3</v>
      </c>
      <c r="C2033" s="1" t="s">
        <v>2116</v>
      </c>
      <c r="D2033" s="2">
        <v>45887</v>
      </c>
      <c r="E2033" s="1" t="s">
        <v>797</v>
      </c>
      <c r="F2033" s="1" t="s">
        <v>49</v>
      </c>
      <c r="G2033" s="1" t="s">
        <v>914</v>
      </c>
      <c r="H2033">
        <v>5</v>
      </c>
      <c r="I2033">
        <v>0</v>
      </c>
      <c r="J2033">
        <v>400</v>
      </c>
      <c r="K2033">
        <v>3</v>
      </c>
      <c r="L2033">
        <v>75</v>
      </c>
      <c r="M2033">
        <v>11</v>
      </c>
    </row>
    <row r="2034" spans="1:13" x14ac:dyDescent="0.2">
      <c r="A2034" s="1" t="s">
        <v>46</v>
      </c>
      <c r="B2034">
        <v>3</v>
      </c>
      <c r="C2034" s="1" t="s">
        <v>1409</v>
      </c>
      <c r="D2034" s="2">
        <v>45887</v>
      </c>
      <c r="E2034" s="1" t="s">
        <v>576</v>
      </c>
      <c r="F2034" s="1" t="s">
        <v>49</v>
      </c>
      <c r="G2034" s="1" t="s">
        <v>1410</v>
      </c>
      <c r="H2034">
        <v>5</v>
      </c>
      <c r="I2034">
        <v>0</v>
      </c>
      <c r="J2034" t="s">
        <v>51</v>
      </c>
      <c r="K2034">
        <v>4</v>
      </c>
      <c r="L2034">
        <v>104.2</v>
      </c>
    </row>
    <row r="2035" spans="1:13" x14ac:dyDescent="0.2">
      <c r="A2035" s="1" t="s">
        <v>46</v>
      </c>
      <c r="B2035">
        <v>3</v>
      </c>
      <c r="C2035" s="1" t="s">
        <v>808</v>
      </c>
      <c r="D2035" s="2">
        <v>45887</v>
      </c>
      <c r="E2035" s="1" t="s">
        <v>809</v>
      </c>
      <c r="F2035" s="1" t="s">
        <v>49</v>
      </c>
      <c r="G2035" s="1" t="s">
        <v>1948</v>
      </c>
      <c r="H2035">
        <v>6</v>
      </c>
      <c r="I2035">
        <v>0</v>
      </c>
      <c r="J2035">
        <v>100</v>
      </c>
      <c r="K2035">
        <v>2</v>
      </c>
      <c r="L2035">
        <v>50</v>
      </c>
    </row>
    <row r="2036" spans="1:13" x14ac:dyDescent="0.2">
      <c r="A2036" s="1" t="s">
        <v>46</v>
      </c>
      <c r="B2036">
        <v>4</v>
      </c>
      <c r="C2036" s="1" t="s">
        <v>1427</v>
      </c>
      <c r="D2036" s="2">
        <v>45887</v>
      </c>
      <c r="E2036" s="1" t="s">
        <v>576</v>
      </c>
      <c r="F2036" s="1" t="s">
        <v>49</v>
      </c>
      <c r="G2036" s="1" t="s">
        <v>1011</v>
      </c>
      <c r="H2036">
        <v>5</v>
      </c>
      <c r="I2036">
        <v>0</v>
      </c>
      <c r="J2036" t="s">
        <v>51</v>
      </c>
      <c r="K2036">
        <v>9</v>
      </c>
      <c r="L2036">
        <v>225</v>
      </c>
    </row>
    <row r="2037" spans="1:13" x14ac:dyDescent="0.2">
      <c r="A2037" s="1" t="s">
        <v>46</v>
      </c>
      <c r="B2037">
        <v>4</v>
      </c>
      <c r="C2037" s="1" t="s">
        <v>1484</v>
      </c>
      <c r="D2037" s="2">
        <v>45887</v>
      </c>
      <c r="E2037" s="1" t="s">
        <v>576</v>
      </c>
      <c r="F2037" s="1" t="s">
        <v>49</v>
      </c>
      <c r="G2037" s="1" t="s">
        <v>1270</v>
      </c>
      <c r="H2037">
        <v>5</v>
      </c>
      <c r="I2037">
        <v>0</v>
      </c>
      <c r="J2037" t="s">
        <v>51</v>
      </c>
      <c r="K2037">
        <v>6</v>
      </c>
      <c r="L2037">
        <v>150</v>
      </c>
    </row>
    <row r="2038" spans="1:13" x14ac:dyDescent="0.2">
      <c r="A2038" s="1" t="s">
        <v>46</v>
      </c>
      <c r="B2038">
        <v>2</v>
      </c>
      <c r="C2038" s="1" t="s">
        <v>2117</v>
      </c>
      <c r="D2038" s="2">
        <v>45887</v>
      </c>
      <c r="E2038" s="1" t="s">
        <v>620</v>
      </c>
      <c r="F2038" s="1" t="s">
        <v>49</v>
      </c>
      <c r="G2038" s="1" t="s">
        <v>1479</v>
      </c>
      <c r="H2038">
        <v>5</v>
      </c>
      <c r="I2038">
        <v>0</v>
      </c>
      <c r="J2038">
        <v>125</v>
      </c>
      <c r="K2038">
        <v>7</v>
      </c>
      <c r="L2038">
        <v>175</v>
      </c>
    </row>
    <row r="2039" spans="1:13" x14ac:dyDescent="0.2">
      <c r="A2039" s="1" t="s">
        <v>46</v>
      </c>
      <c r="B2039">
        <v>2</v>
      </c>
      <c r="C2039" s="1" t="s">
        <v>2118</v>
      </c>
      <c r="D2039" s="2">
        <v>45887</v>
      </c>
      <c r="E2039" s="1" t="s">
        <v>620</v>
      </c>
      <c r="F2039" s="1" t="s">
        <v>49</v>
      </c>
      <c r="G2039" s="1" t="s">
        <v>1477</v>
      </c>
      <c r="H2039">
        <v>5</v>
      </c>
      <c r="I2039">
        <v>0</v>
      </c>
      <c r="J2039">
        <v>125</v>
      </c>
      <c r="K2039">
        <v>5</v>
      </c>
      <c r="L2039">
        <v>125</v>
      </c>
    </row>
    <row r="2040" spans="1:13" x14ac:dyDescent="0.2">
      <c r="A2040" s="1" t="s">
        <v>46</v>
      </c>
      <c r="B2040">
        <v>2</v>
      </c>
      <c r="C2040" s="1" t="s">
        <v>2119</v>
      </c>
      <c r="D2040" s="2">
        <v>45887</v>
      </c>
      <c r="E2040" s="1" t="s">
        <v>846</v>
      </c>
      <c r="F2040" s="1" t="s">
        <v>49</v>
      </c>
      <c r="G2040" s="1" t="s">
        <v>2120</v>
      </c>
      <c r="H2040">
        <v>4.5</v>
      </c>
      <c r="I2040">
        <v>0</v>
      </c>
      <c r="J2040">
        <v>50</v>
      </c>
      <c r="K2040">
        <v>2</v>
      </c>
      <c r="L2040">
        <v>50</v>
      </c>
    </row>
    <row r="2041" spans="1:13" x14ac:dyDescent="0.2">
      <c r="A2041" s="1" t="s">
        <v>46</v>
      </c>
      <c r="B2041">
        <v>1</v>
      </c>
      <c r="C2041" s="1" t="s">
        <v>1378</v>
      </c>
      <c r="D2041" s="2">
        <v>45887</v>
      </c>
      <c r="E2041" s="1" t="s">
        <v>576</v>
      </c>
      <c r="F2041" s="1" t="s">
        <v>49</v>
      </c>
      <c r="G2041" s="1" t="s">
        <v>1379</v>
      </c>
      <c r="H2041">
        <v>5</v>
      </c>
      <c r="I2041">
        <v>0</v>
      </c>
      <c r="J2041" t="s">
        <v>51</v>
      </c>
      <c r="K2041">
        <v>8</v>
      </c>
      <c r="L2041">
        <v>200</v>
      </c>
    </row>
    <row r="2042" spans="1:13" x14ac:dyDescent="0.2">
      <c r="A2042" s="1" t="s">
        <v>46</v>
      </c>
      <c r="B2042">
        <v>1</v>
      </c>
      <c r="C2042" s="1" t="s">
        <v>1393</v>
      </c>
      <c r="D2042" s="2">
        <v>45887</v>
      </c>
      <c r="E2042" s="1" t="s">
        <v>576</v>
      </c>
      <c r="F2042" s="1" t="s">
        <v>49</v>
      </c>
      <c r="G2042" s="1" t="s">
        <v>1394</v>
      </c>
      <c r="H2042">
        <v>5</v>
      </c>
      <c r="I2042">
        <v>0</v>
      </c>
      <c r="J2042" t="s">
        <v>51</v>
      </c>
      <c r="K2042">
        <v>6</v>
      </c>
      <c r="L2042">
        <v>150</v>
      </c>
    </row>
    <row r="2043" spans="1:13" x14ac:dyDescent="0.2">
      <c r="A2043" s="1" t="s">
        <v>46</v>
      </c>
      <c r="B2043">
        <v>5</v>
      </c>
      <c r="C2043" s="1" t="s">
        <v>1402</v>
      </c>
      <c r="D2043" s="2">
        <v>45887</v>
      </c>
      <c r="E2043" s="1" t="s">
        <v>576</v>
      </c>
      <c r="F2043" s="1" t="s">
        <v>49</v>
      </c>
      <c r="G2043" s="1" t="s">
        <v>1403</v>
      </c>
      <c r="H2043">
        <v>5</v>
      </c>
      <c r="I2043">
        <v>0</v>
      </c>
      <c r="J2043" t="s">
        <v>51</v>
      </c>
      <c r="K2043">
        <v>3</v>
      </c>
      <c r="L2043">
        <v>60</v>
      </c>
    </row>
    <row r="2044" spans="1:13" x14ac:dyDescent="0.2">
      <c r="A2044" s="1" t="s">
        <v>46</v>
      </c>
      <c r="B2044">
        <v>5</v>
      </c>
      <c r="C2044" s="1" t="s">
        <v>1380</v>
      </c>
      <c r="D2044" s="2">
        <v>45887</v>
      </c>
      <c r="E2044" s="1" t="s">
        <v>576</v>
      </c>
      <c r="F2044" s="1" t="s">
        <v>49</v>
      </c>
      <c r="G2044" s="1" t="s">
        <v>908</v>
      </c>
      <c r="H2044">
        <v>5</v>
      </c>
      <c r="I2044">
        <v>0</v>
      </c>
      <c r="J2044" t="s">
        <v>51</v>
      </c>
      <c r="K2044">
        <v>1</v>
      </c>
      <c r="L2044">
        <v>20</v>
      </c>
    </row>
    <row r="2045" spans="1:13" x14ac:dyDescent="0.2">
      <c r="A2045" s="1" t="s">
        <v>46</v>
      </c>
      <c r="B2045">
        <v>5</v>
      </c>
      <c r="C2045" s="1" t="s">
        <v>1423</v>
      </c>
      <c r="D2045" s="2">
        <v>45887</v>
      </c>
      <c r="E2045" s="1" t="s">
        <v>576</v>
      </c>
      <c r="F2045" s="1" t="s">
        <v>49</v>
      </c>
      <c r="G2045" s="1" t="s">
        <v>1131</v>
      </c>
      <c r="H2045">
        <v>5</v>
      </c>
      <c r="I2045">
        <v>0</v>
      </c>
      <c r="J2045" t="s">
        <v>51</v>
      </c>
      <c r="K2045">
        <v>8</v>
      </c>
      <c r="L2045">
        <v>160</v>
      </c>
    </row>
    <row r="2046" spans="1:13" x14ac:dyDescent="0.2">
      <c r="A2046" s="1" t="s">
        <v>46</v>
      </c>
      <c r="B2046">
        <v>2</v>
      </c>
      <c r="C2046" s="1" t="s">
        <v>2121</v>
      </c>
      <c r="D2046" s="2">
        <v>45888</v>
      </c>
      <c r="E2046" s="1" t="s">
        <v>846</v>
      </c>
      <c r="F2046" s="1" t="s">
        <v>49</v>
      </c>
      <c r="G2046" s="1" t="s">
        <v>1457</v>
      </c>
      <c r="H2046">
        <v>5</v>
      </c>
      <c r="I2046">
        <v>0</v>
      </c>
      <c r="J2046">
        <v>50</v>
      </c>
      <c r="K2046">
        <v>2</v>
      </c>
      <c r="L2046">
        <v>50</v>
      </c>
      <c r="M2046">
        <v>15</v>
      </c>
    </row>
    <row r="2047" spans="1:13" x14ac:dyDescent="0.2">
      <c r="A2047" s="1" t="s">
        <v>46</v>
      </c>
      <c r="B2047">
        <v>2</v>
      </c>
      <c r="C2047" s="1" t="s">
        <v>2122</v>
      </c>
      <c r="D2047" s="2">
        <v>45888</v>
      </c>
      <c r="E2047" s="1" t="s">
        <v>846</v>
      </c>
      <c r="F2047" s="1" t="s">
        <v>49</v>
      </c>
      <c r="G2047" s="1" t="s">
        <v>1403</v>
      </c>
      <c r="H2047">
        <v>5</v>
      </c>
      <c r="I2047">
        <v>0</v>
      </c>
      <c r="J2047">
        <v>50</v>
      </c>
      <c r="K2047">
        <v>6</v>
      </c>
      <c r="L2047">
        <v>150</v>
      </c>
    </row>
    <row r="2048" spans="1:13" x14ac:dyDescent="0.2">
      <c r="A2048" s="1" t="s">
        <v>46</v>
      </c>
      <c r="B2048">
        <v>2</v>
      </c>
      <c r="C2048" s="1" t="s">
        <v>2123</v>
      </c>
      <c r="D2048" s="2">
        <v>45888</v>
      </c>
      <c r="E2048" s="1" t="s">
        <v>846</v>
      </c>
      <c r="F2048" s="1" t="s">
        <v>49</v>
      </c>
      <c r="G2048" s="1" t="s">
        <v>1131</v>
      </c>
      <c r="H2048">
        <v>5</v>
      </c>
      <c r="I2048">
        <v>0</v>
      </c>
      <c r="J2048">
        <v>50</v>
      </c>
      <c r="K2048">
        <v>1</v>
      </c>
      <c r="L2048">
        <v>25</v>
      </c>
    </row>
    <row r="2049" spans="1:13" x14ac:dyDescent="0.2">
      <c r="A2049" s="1" t="s">
        <v>46</v>
      </c>
      <c r="B2049">
        <v>2</v>
      </c>
      <c r="C2049" s="1" t="s">
        <v>814</v>
      </c>
      <c r="D2049" s="2">
        <v>45888</v>
      </c>
      <c r="E2049" s="1" t="s">
        <v>799</v>
      </c>
      <c r="F2049" s="1" t="s">
        <v>49</v>
      </c>
      <c r="G2049" s="1" t="s">
        <v>1270</v>
      </c>
      <c r="H2049">
        <v>4.5</v>
      </c>
      <c r="I2049">
        <v>0</v>
      </c>
      <c r="J2049">
        <v>100</v>
      </c>
      <c r="K2049">
        <v>4</v>
      </c>
      <c r="L2049">
        <v>100</v>
      </c>
    </row>
    <row r="2050" spans="1:13" x14ac:dyDescent="0.2">
      <c r="A2050" s="1" t="s">
        <v>46</v>
      </c>
      <c r="B2050">
        <v>3</v>
      </c>
      <c r="C2050" s="1" t="s">
        <v>2124</v>
      </c>
      <c r="D2050" s="2">
        <v>45888</v>
      </c>
      <c r="E2050" s="1" t="s">
        <v>799</v>
      </c>
      <c r="F2050" s="1" t="s">
        <v>49</v>
      </c>
      <c r="G2050" s="1" t="s">
        <v>867</v>
      </c>
      <c r="H2050">
        <v>4.5</v>
      </c>
      <c r="I2050">
        <v>0</v>
      </c>
      <c r="J2050">
        <v>200</v>
      </c>
      <c r="K2050">
        <v>3</v>
      </c>
      <c r="L2050">
        <v>75</v>
      </c>
    </row>
    <row r="2051" spans="1:13" x14ac:dyDescent="0.2">
      <c r="A2051" s="1" t="s">
        <v>46</v>
      </c>
      <c r="B2051">
        <v>3</v>
      </c>
      <c r="C2051" s="1" t="s">
        <v>2125</v>
      </c>
      <c r="D2051" s="2">
        <v>45888</v>
      </c>
      <c r="E2051" s="1" t="s">
        <v>799</v>
      </c>
      <c r="F2051" s="1" t="s">
        <v>49</v>
      </c>
      <c r="G2051" s="1" t="s">
        <v>1379</v>
      </c>
      <c r="H2051">
        <v>4.5</v>
      </c>
      <c r="I2051">
        <v>0</v>
      </c>
      <c r="J2051">
        <v>150</v>
      </c>
      <c r="K2051">
        <v>6</v>
      </c>
      <c r="L2051">
        <v>150</v>
      </c>
    </row>
    <row r="2052" spans="1:13" x14ac:dyDescent="0.2">
      <c r="A2052" s="1" t="s">
        <v>46</v>
      </c>
      <c r="B2052">
        <v>1</v>
      </c>
      <c r="C2052" s="1" t="s">
        <v>2126</v>
      </c>
      <c r="D2052" s="2">
        <v>45888</v>
      </c>
      <c r="E2052" s="1" t="s">
        <v>576</v>
      </c>
      <c r="F2052" s="1" t="s">
        <v>49</v>
      </c>
      <c r="G2052" s="1" t="s">
        <v>1323</v>
      </c>
      <c r="H2052">
        <v>5</v>
      </c>
      <c r="I2052">
        <v>0</v>
      </c>
      <c r="J2052" t="s">
        <v>51</v>
      </c>
      <c r="K2052">
        <v>14</v>
      </c>
      <c r="L2052">
        <v>350</v>
      </c>
    </row>
    <row r="2053" spans="1:13" x14ac:dyDescent="0.2">
      <c r="A2053" s="1" t="s">
        <v>46</v>
      </c>
      <c r="B2053">
        <v>4</v>
      </c>
      <c r="C2053" s="1" t="s">
        <v>2127</v>
      </c>
      <c r="D2053" s="2">
        <v>45888</v>
      </c>
      <c r="E2053" s="1" t="s">
        <v>576</v>
      </c>
      <c r="F2053" s="1" t="s">
        <v>49</v>
      </c>
      <c r="G2053" s="1" t="s">
        <v>1270</v>
      </c>
      <c r="H2053">
        <v>5</v>
      </c>
      <c r="I2053">
        <v>0</v>
      </c>
      <c r="J2053" t="s">
        <v>51</v>
      </c>
      <c r="K2053">
        <v>1</v>
      </c>
      <c r="L2053">
        <v>25</v>
      </c>
    </row>
    <row r="2054" spans="1:13" x14ac:dyDescent="0.2">
      <c r="A2054" s="1" t="s">
        <v>46</v>
      </c>
      <c r="B2054">
        <v>4</v>
      </c>
      <c r="C2054" s="1" t="s">
        <v>2152</v>
      </c>
      <c r="D2054" s="2">
        <v>45888</v>
      </c>
      <c r="E2054" s="1" t="s">
        <v>2153</v>
      </c>
      <c r="F2054" s="1" t="s">
        <v>49</v>
      </c>
      <c r="G2054" s="1" t="s">
        <v>1400</v>
      </c>
      <c r="H2054">
        <v>5</v>
      </c>
      <c r="I2054">
        <v>0</v>
      </c>
      <c r="J2054">
        <v>100</v>
      </c>
      <c r="K2054">
        <v>17</v>
      </c>
      <c r="L2054">
        <v>425</v>
      </c>
    </row>
    <row r="2055" spans="1:13" x14ac:dyDescent="0.2">
      <c r="A2055" s="1" t="s">
        <v>46</v>
      </c>
      <c r="B2055">
        <v>5</v>
      </c>
      <c r="C2055" s="1" t="s">
        <v>1456</v>
      </c>
      <c r="D2055" s="2">
        <v>45888</v>
      </c>
      <c r="E2055" s="1" t="s">
        <v>576</v>
      </c>
      <c r="F2055" s="1" t="s">
        <v>49</v>
      </c>
      <c r="G2055" s="1" t="s">
        <v>1457</v>
      </c>
      <c r="H2055">
        <v>5</v>
      </c>
      <c r="I2055">
        <v>0</v>
      </c>
      <c r="J2055" t="s">
        <v>51</v>
      </c>
      <c r="K2055">
        <v>10</v>
      </c>
      <c r="L2055">
        <v>200</v>
      </c>
    </row>
    <row r="2056" spans="1:13" x14ac:dyDescent="0.2">
      <c r="A2056" s="1" t="s">
        <v>46</v>
      </c>
      <c r="B2056">
        <v>6</v>
      </c>
      <c r="C2056" s="1" t="s">
        <v>2128</v>
      </c>
      <c r="D2056" s="2">
        <v>45888</v>
      </c>
      <c r="E2056" s="1" t="s">
        <v>620</v>
      </c>
      <c r="F2056" s="1" t="s">
        <v>49</v>
      </c>
      <c r="G2056" s="1" t="s">
        <v>2129</v>
      </c>
      <c r="H2056">
        <v>5</v>
      </c>
      <c r="I2056">
        <v>0</v>
      </c>
      <c r="J2056">
        <v>250</v>
      </c>
      <c r="K2056">
        <v>12</v>
      </c>
      <c r="L2056">
        <v>240</v>
      </c>
    </row>
    <row r="2057" spans="1:13" x14ac:dyDescent="0.2">
      <c r="A2057" s="1" t="s">
        <v>46</v>
      </c>
      <c r="B2057">
        <v>6</v>
      </c>
      <c r="C2057" s="1" t="s">
        <v>1423</v>
      </c>
      <c r="D2057" s="2">
        <v>45888</v>
      </c>
      <c r="E2057" s="1" t="s">
        <v>576</v>
      </c>
      <c r="F2057" s="1" t="s">
        <v>49</v>
      </c>
      <c r="G2057" s="1" t="s">
        <v>1131</v>
      </c>
      <c r="H2057">
        <v>5</v>
      </c>
      <c r="I2057">
        <v>0</v>
      </c>
      <c r="J2057" t="s">
        <v>51</v>
      </c>
      <c r="K2057">
        <v>4</v>
      </c>
      <c r="L2057">
        <v>80</v>
      </c>
    </row>
    <row r="2058" spans="1:13" x14ac:dyDescent="0.2">
      <c r="A2058" s="1" t="s">
        <v>46</v>
      </c>
      <c r="B2058">
        <v>2</v>
      </c>
      <c r="C2058" s="1" t="s">
        <v>2130</v>
      </c>
      <c r="D2058" s="2">
        <v>45889</v>
      </c>
      <c r="E2058" s="1" t="s">
        <v>846</v>
      </c>
      <c r="F2058" s="1" t="s">
        <v>49</v>
      </c>
      <c r="G2058" s="1" t="s">
        <v>883</v>
      </c>
      <c r="H2058" t="s">
        <v>2131</v>
      </c>
      <c r="I2058">
        <v>0</v>
      </c>
      <c r="J2058">
        <v>100</v>
      </c>
      <c r="K2058">
        <v>1</v>
      </c>
      <c r="L2058">
        <v>25</v>
      </c>
      <c r="M2058">
        <v>10</v>
      </c>
    </row>
    <row r="2059" spans="1:13" x14ac:dyDescent="0.2">
      <c r="A2059" s="1" t="s">
        <v>46</v>
      </c>
      <c r="B2059">
        <v>2</v>
      </c>
      <c r="C2059" s="1" t="s">
        <v>804</v>
      </c>
      <c r="D2059" s="2">
        <v>45889</v>
      </c>
      <c r="E2059" s="1" t="s">
        <v>805</v>
      </c>
      <c r="F2059" s="1" t="s">
        <v>49</v>
      </c>
      <c r="G2059" s="1" t="s">
        <v>881</v>
      </c>
      <c r="H2059">
        <v>8</v>
      </c>
      <c r="I2059">
        <v>0</v>
      </c>
      <c r="J2059">
        <v>50</v>
      </c>
      <c r="K2059">
        <v>2</v>
      </c>
      <c r="L2059">
        <v>50</v>
      </c>
    </row>
    <row r="2060" spans="1:13" x14ac:dyDescent="0.2">
      <c r="A2060" s="1" t="s">
        <v>46</v>
      </c>
      <c r="B2060">
        <v>2</v>
      </c>
      <c r="C2060" s="1" t="s">
        <v>802</v>
      </c>
      <c r="D2060" s="2">
        <v>45889</v>
      </c>
      <c r="E2060" s="1" t="s">
        <v>803</v>
      </c>
      <c r="F2060" s="1" t="s">
        <v>49</v>
      </c>
      <c r="G2060" s="1" t="s">
        <v>881</v>
      </c>
      <c r="H2060">
        <v>8</v>
      </c>
      <c r="I2060">
        <v>0</v>
      </c>
      <c r="J2060">
        <v>50</v>
      </c>
      <c r="K2060">
        <v>2</v>
      </c>
      <c r="L2060">
        <v>55.5</v>
      </c>
    </row>
    <row r="2061" spans="1:13" x14ac:dyDescent="0.2">
      <c r="A2061" s="1" t="s">
        <v>46</v>
      </c>
      <c r="B2061">
        <v>2</v>
      </c>
      <c r="C2061" s="1" t="s">
        <v>2132</v>
      </c>
      <c r="D2061" s="2">
        <v>45889</v>
      </c>
      <c r="E2061" s="1" t="s">
        <v>811</v>
      </c>
      <c r="F2061" s="1" t="s">
        <v>49</v>
      </c>
      <c r="G2061" s="1" t="s">
        <v>2133</v>
      </c>
      <c r="H2061">
        <v>10</v>
      </c>
      <c r="I2061">
        <v>0</v>
      </c>
      <c r="J2061">
        <v>100</v>
      </c>
      <c r="K2061">
        <v>4</v>
      </c>
      <c r="L2061">
        <v>100</v>
      </c>
    </row>
    <row r="2062" spans="1:13" x14ac:dyDescent="0.2">
      <c r="A2062" s="1" t="s">
        <v>46</v>
      </c>
      <c r="B2062">
        <v>2</v>
      </c>
      <c r="C2062" s="1" t="s">
        <v>810</v>
      </c>
      <c r="D2062" s="2">
        <v>45889</v>
      </c>
      <c r="E2062" s="1" t="s">
        <v>811</v>
      </c>
      <c r="F2062" s="1" t="s">
        <v>49</v>
      </c>
      <c r="G2062" s="1" t="s">
        <v>2104</v>
      </c>
      <c r="H2062">
        <v>10</v>
      </c>
      <c r="I2062">
        <v>0</v>
      </c>
      <c r="J2062">
        <v>100</v>
      </c>
      <c r="K2062">
        <v>4</v>
      </c>
      <c r="L2062">
        <v>89.5</v>
      </c>
    </row>
    <row r="2063" spans="1:13" x14ac:dyDescent="0.2">
      <c r="A2063" s="1" t="s">
        <v>46</v>
      </c>
      <c r="B2063">
        <v>2</v>
      </c>
      <c r="C2063" s="1" t="s">
        <v>2134</v>
      </c>
      <c r="D2063" s="2">
        <v>45889</v>
      </c>
      <c r="E2063" s="1" t="s">
        <v>797</v>
      </c>
      <c r="F2063" s="1" t="s">
        <v>1346</v>
      </c>
      <c r="G2063" s="1" t="s">
        <v>1346</v>
      </c>
      <c r="H2063">
        <v>5</v>
      </c>
      <c r="I2063">
        <v>0</v>
      </c>
      <c r="J2063">
        <v>0</v>
      </c>
      <c r="K2063">
        <v>6</v>
      </c>
      <c r="L2063">
        <v>150</v>
      </c>
    </row>
    <row r="2064" spans="1:13" x14ac:dyDescent="0.2">
      <c r="A2064" s="1" t="s">
        <v>46</v>
      </c>
      <c r="B2064">
        <v>3</v>
      </c>
      <c r="C2064" s="1" t="s">
        <v>2124</v>
      </c>
      <c r="D2064" s="2">
        <v>45889</v>
      </c>
      <c r="E2064" s="1" t="s">
        <v>799</v>
      </c>
      <c r="F2064" s="1" t="s">
        <v>49</v>
      </c>
      <c r="G2064" s="1" t="s">
        <v>867</v>
      </c>
      <c r="H2064">
        <v>4.5</v>
      </c>
      <c r="I2064">
        <v>0</v>
      </c>
      <c r="J2064">
        <v>200</v>
      </c>
      <c r="K2064">
        <v>5</v>
      </c>
      <c r="L2064">
        <v>125</v>
      </c>
    </row>
    <row r="2065" spans="1:13" x14ac:dyDescent="0.2">
      <c r="A2065" s="1" t="s">
        <v>46</v>
      </c>
      <c r="B2065">
        <v>3</v>
      </c>
      <c r="C2065" s="1" t="s">
        <v>2135</v>
      </c>
      <c r="D2065" s="2">
        <v>45889</v>
      </c>
      <c r="E2065" s="1" t="s">
        <v>801</v>
      </c>
      <c r="F2065" s="1" t="s">
        <v>49</v>
      </c>
      <c r="G2065" s="1" t="s">
        <v>867</v>
      </c>
      <c r="H2065">
        <v>4.5</v>
      </c>
      <c r="I2065">
        <v>0</v>
      </c>
      <c r="J2065">
        <v>400</v>
      </c>
      <c r="K2065">
        <v>9</v>
      </c>
      <c r="L2065">
        <v>225</v>
      </c>
    </row>
    <row r="2066" spans="1:13" x14ac:dyDescent="0.2">
      <c r="A2066" s="1" t="s">
        <v>46</v>
      </c>
      <c r="B2066">
        <v>1</v>
      </c>
      <c r="C2066" s="1" t="s">
        <v>2136</v>
      </c>
      <c r="D2066" s="2">
        <v>45889</v>
      </c>
      <c r="E2066" s="1" t="s">
        <v>830</v>
      </c>
      <c r="F2066" s="1" t="s">
        <v>49</v>
      </c>
      <c r="G2066" s="1" t="s">
        <v>2137</v>
      </c>
      <c r="H2066">
        <v>5</v>
      </c>
      <c r="I2066">
        <v>0</v>
      </c>
      <c r="J2066">
        <v>25</v>
      </c>
      <c r="K2066">
        <v>3</v>
      </c>
      <c r="L2066">
        <v>75</v>
      </c>
    </row>
    <row r="2067" spans="1:13" x14ac:dyDescent="0.2">
      <c r="A2067" s="1" t="s">
        <v>46</v>
      </c>
      <c r="B2067">
        <v>1</v>
      </c>
      <c r="C2067" s="1" t="s">
        <v>1509</v>
      </c>
      <c r="D2067" s="2">
        <v>45889</v>
      </c>
      <c r="E2067" s="1" t="s">
        <v>576</v>
      </c>
      <c r="F2067" s="1" t="s">
        <v>49</v>
      </c>
      <c r="G2067" s="1" t="s">
        <v>1510</v>
      </c>
      <c r="H2067">
        <v>5</v>
      </c>
      <c r="I2067">
        <v>0</v>
      </c>
      <c r="J2067" t="s">
        <v>51</v>
      </c>
      <c r="K2067">
        <v>3</v>
      </c>
      <c r="L2067">
        <v>75</v>
      </c>
    </row>
    <row r="2068" spans="1:13" x14ac:dyDescent="0.2">
      <c r="A2068" s="1" t="s">
        <v>46</v>
      </c>
      <c r="B2068">
        <v>1</v>
      </c>
      <c r="C2068" s="1" t="s">
        <v>1377</v>
      </c>
      <c r="D2068" s="2">
        <v>45889</v>
      </c>
      <c r="E2068" s="1" t="s">
        <v>576</v>
      </c>
      <c r="F2068" s="1" t="s">
        <v>49</v>
      </c>
      <c r="G2068" s="1" t="s">
        <v>1323</v>
      </c>
      <c r="H2068">
        <v>5</v>
      </c>
      <c r="I2068">
        <v>0</v>
      </c>
      <c r="J2068" t="s">
        <v>51</v>
      </c>
      <c r="K2068">
        <v>8</v>
      </c>
      <c r="L2068">
        <v>200</v>
      </c>
    </row>
    <row r="2069" spans="1:13" x14ac:dyDescent="0.2">
      <c r="A2069" s="1" t="s">
        <v>46</v>
      </c>
      <c r="B2069">
        <v>4</v>
      </c>
      <c r="C2069" s="1" t="s">
        <v>1399</v>
      </c>
      <c r="D2069" s="2">
        <v>45889</v>
      </c>
      <c r="E2069" s="1" t="s">
        <v>576</v>
      </c>
      <c r="F2069" s="1" t="s">
        <v>49</v>
      </c>
      <c r="G2069" s="1" t="s">
        <v>1400</v>
      </c>
      <c r="H2069">
        <v>5</v>
      </c>
      <c r="I2069">
        <v>0</v>
      </c>
      <c r="J2069" t="s">
        <v>51</v>
      </c>
      <c r="K2069">
        <v>3</v>
      </c>
      <c r="L2069">
        <v>75</v>
      </c>
    </row>
    <row r="2070" spans="1:13" x14ac:dyDescent="0.2">
      <c r="A2070" s="1" t="s">
        <v>46</v>
      </c>
      <c r="B2070">
        <v>4</v>
      </c>
      <c r="C2070" s="1" t="s">
        <v>1527</v>
      </c>
      <c r="D2070" s="2">
        <v>45889</v>
      </c>
      <c r="E2070" s="1" t="s">
        <v>576</v>
      </c>
      <c r="F2070" s="1" t="s">
        <v>49</v>
      </c>
      <c r="G2070" s="1" t="s">
        <v>975</v>
      </c>
      <c r="H2070">
        <v>5</v>
      </c>
      <c r="I2070">
        <v>0</v>
      </c>
      <c r="J2070" t="s">
        <v>51</v>
      </c>
      <c r="K2070">
        <v>15</v>
      </c>
      <c r="L2070">
        <v>375</v>
      </c>
    </row>
    <row r="2071" spans="1:13" x14ac:dyDescent="0.2">
      <c r="A2071" s="1" t="s">
        <v>46</v>
      </c>
      <c r="B2071">
        <v>5</v>
      </c>
      <c r="C2071" s="1" t="s">
        <v>1456</v>
      </c>
      <c r="D2071" s="2">
        <v>45889</v>
      </c>
      <c r="E2071" s="1" t="s">
        <v>576</v>
      </c>
      <c r="F2071" s="1" t="s">
        <v>49</v>
      </c>
      <c r="G2071" s="1" t="s">
        <v>1457</v>
      </c>
      <c r="H2071">
        <v>5</v>
      </c>
      <c r="I2071">
        <v>0</v>
      </c>
      <c r="J2071" t="s">
        <v>51</v>
      </c>
      <c r="K2071">
        <v>7</v>
      </c>
      <c r="L2071">
        <v>140</v>
      </c>
    </row>
    <row r="2072" spans="1:13" x14ac:dyDescent="0.2">
      <c r="A2072" s="1" t="s">
        <v>46</v>
      </c>
      <c r="B2072">
        <v>5</v>
      </c>
      <c r="C2072" s="1" t="s">
        <v>1562</v>
      </c>
      <c r="D2072" s="2">
        <v>45889</v>
      </c>
      <c r="E2072" s="1" t="s">
        <v>576</v>
      </c>
      <c r="F2072" s="1" t="s">
        <v>49</v>
      </c>
      <c r="G2072" s="1" t="s">
        <v>1557</v>
      </c>
      <c r="H2072">
        <v>5</v>
      </c>
      <c r="I2072">
        <v>0</v>
      </c>
      <c r="J2072" t="s">
        <v>51</v>
      </c>
      <c r="K2072">
        <v>5</v>
      </c>
      <c r="L2072">
        <v>100</v>
      </c>
    </row>
    <row r="2073" spans="1:13" x14ac:dyDescent="0.2">
      <c r="A2073" s="1" t="s">
        <v>46</v>
      </c>
      <c r="B2073">
        <v>6</v>
      </c>
      <c r="C2073" s="1" t="s">
        <v>1402</v>
      </c>
      <c r="D2073" s="2">
        <v>45889</v>
      </c>
      <c r="E2073" s="1" t="s">
        <v>576</v>
      </c>
      <c r="F2073" s="1" t="s">
        <v>49</v>
      </c>
      <c r="G2073" s="1" t="s">
        <v>1403</v>
      </c>
      <c r="H2073">
        <v>5</v>
      </c>
      <c r="I2073">
        <v>0</v>
      </c>
      <c r="J2073" t="s">
        <v>51</v>
      </c>
      <c r="K2073">
        <v>9</v>
      </c>
      <c r="L2073">
        <v>180</v>
      </c>
    </row>
    <row r="2074" spans="1:13" x14ac:dyDescent="0.2">
      <c r="A2074" s="1" t="s">
        <v>46</v>
      </c>
      <c r="B2074">
        <v>6</v>
      </c>
      <c r="C2074" s="1" t="s">
        <v>1423</v>
      </c>
      <c r="D2074" s="2">
        <v>45889</v>
      </c>
      <c r="E2074" s="1" t="s">
        <v>576</v>
      </c>
      <c r="F2074" s="1" t="s">
        <v>49</v>
      </c>
      <c r="G2074" s="1" t="s">
        <v>1131</v>
      </c>
      <c r="H2074">
        <v>5</v>
      </c>
      <c r="I2074">
        <v>0</v>
      </c>
      <c r="J2074" t="s">
        <v>51</v>
      </c>
      <c r="K2074">
        <v>4</v>
      </c>
      <c r="L2074">
        <v>80</v>
      </c>
    </row>
    <row r="2075" spans="1:13" x14ac:dyDescent="0.2">
      <c r="A2075" s="1" t="s">
        <v>46</v>
      </c>
      <c r="B2075">
        <v>2</v>
      </c>
      <c r="C2075" s="1" t="s">
        <v>2138</v>
      </c>
      <c r="D2075" s="2">
        <v>45890</v>
      </c>
      <c r="E2075" s="1" t="s">
        <v>811</v>
      </c>
      <c r="F2075" s="1" t="s">
        <v>49</v>
      </c>
      <c r="G2075" s="1" t="s">
        <v>1128</v>
      </c>
      <c r="H2075">
        <v>5</v>
      </c>
      <c r="I2075">
        <v>0</v>
      </c>
      <c r="J2075">
        <v>100</v>
      </c>
      <c r="K2075">
        <v>2</v>
      </c>
      <c r="L2075">
        <v>50</v>
      </c>
      <c r="M2075">
        <v>11</v>
      </c>
    </row>
    <row r="2076" spans="1:13" x14ac:dyDescent="0.2">
      <c r="A2076" s="1" t="s">
        <v>46</v>
      </c>
      <c r="B2076">
        <v>2</v>
      </c>
      <c r="C2076" s="1" t="s">
        <v>2139</v>
      </c>
      <c r="D2076" s="2">
        <v>45890</v>
      </c>
      <c r="E2076" s="1" t="s">
        <v>797</v>
      </c>
      <c r="F2076" s="1" t="s">
        <v>49</v>
      </c>
      <c r="G2076" s="1" t="s">
        <v>1088</v>
      </c>
      <c r="H2076">
        <v>5</v>
      </c>
      <c r="I2076">
        <v>0</v>
      </c>
      <c r="J2076">
        <v>150</v>
      </c>
      <c r="K2076">
        <v>6</v>
      </c>
      <c r="L2076">
        <v>145</v>
      </c>
    </row>
    <row r="2077" spans="1:13" x14ac:dyDescent="0.2">
      <c r="A2077" s="1" t="s">
        <v>46</v>
      </c>
      <c r="B2077">
        <v>2</v>
      </c>
      <c r="C2077" s="1" t="s">
        <v>2116</v>
      </c>
      <c r="D2077" s="2">
        <v>45890</v>
      </c>
      <c r="E2077" s="1" t="s">
        <v>797</v>
      </c>
      <c r="F2077" s="1" t="s">
        <v>49</v>
      </c>
      <c r="G2077" s="1" t="s">
        <v>914</v>
      </c>
      <c r="H2077">
        <v>5</v>
      </c>
      <c r="I2077">
        <v>0</v>
      </c>
      <c r="J2077">
        <v>400</v>
      </c>
      <c r="K2077">
        <v>7</v>
      </c>
      <c r="L2077">
        <v>175</v>
      </c>
    </row>
    <row r="2078" spans="1:13" x14ac:dyDescent="0.2">
      <c r="A2078" s="1" t="s">
        <v>46</v>
      </c>
      <c r="B2078">
        <v>4</v>
      </c>
      <c r="C2078" s="1" t="s">
        <v>1446</v>
      </c>
      <c r="D2078" s="2">
        <v>45890</v>
      </c>
      <c r="E2078" s="1" t="s">
        <v>576</v>
      </c>
      <c r="F2078" s="1" t="s">
        <v>49</v>
      </c>
      <c r="G2078" s="1" t="s">
        <v>942</v>
      </c>
      <c r="H2078">
        <v>5</v>
      </c>
      <c r="I2078">
        <v>0</v>
      </c>
      <c r="J2078" t="s">
        <v>51</v>
      </c>
      <c r="K2078">
        <v>10</v>
      </c>
      <c r="L2078">
        <v>250</v>
      </c>
    </row>
    <row r="2079" spans="1:13" x14ac:dyDescent="0.2">
      <c r="A2079" s="1" t="s">
        <v>46</v>
      </c>
      <c r="B2079">
        <v>4</v>
      </c>
      <c r="C2079" s="1" t="s">
        <v>1527</v>
      </c>
      <c r="D2079" s="2">
        <v>45890</v>
      </c>
      <c r="E2079" s="1" t="s">
        <v>576</v>
      </c>
      <c r="F2079" s="1" t="s">
        <v>49</v>
      </c>
      <c r="G2079" s="1" t="s">
        <v>975</v>
      </c>
      <c r="H2079">
        <v>5</v>
      </c>
      <c r="I2079">
        <v>0</v>
      </c>
      <c r="J2079" t="s">
        <v>51</v>
      </c>
      <c r="K2079">
        <v>1</v>
      </c>
      <c r="L2079">
        <v>25</v>
      </c>
    </row>
    <row r="2080" spans="1:13" x14ac:dyDescent="0.2">
      <c r="A2080" s="1" t="s">
        <v>46</v>
      </c>
      <c r="B2080">
        <v>6</v>
      </c>
      <c r="C2080" s="1" t="s">
        <v>1402</v>
      </c>
      <c r="D2080" s="2">
        <v>45890</v>
      </c>
      <c r="E2080" s="1" t="s">
        <v>576</v>
      </c>
      <c r="F2080" s="1" t="s">
        <v>49</v>
      </c>
      <c r="G2080" s="1" t="s">
        <v>1403</v>
      </c>
      <c r="H2080">
        <v>5</v>
      </c>
      <c r="I2080">
        <v>0</v>
      </c>
      <c r="J2080" t="s">
        <v>51</v>
      </c>
      <c r="K2080">
        <v>9</v>
      </c>
      <c r="L2080">
        <v>180</v>
      </c>
    </row>
    <row r="2081" spans="1:13" x14ac:dyDescent="0.2">
      <c r="A2081" s="1" t="s">
        <v>46</v>
      </c>
      <c r="B2081">
        <v>5</v>
      </c>
      <c r="C2081" s="1" t="s">
        <v>1562</v>
      </c>
      <c r="D2081" s="2">
        <v>45890</v>
      </c>
      <c r="E2081" s="1" t="s">
        <v>576</v>
      </c>
      <c r="F2081" s="1" t="s">
        <v>49</v>
      </c>
      <c r="G2081" s="1" t="s">
        <v>1557</v>
      </c>
      <c r="H2081">
        <v>5</v>
      </c>
      <c r="I2081">
        <v>0</v>
      </c>
      <c r="J2081" t="s">
        <v>51</v>
      </c>
      <c r="K2081">
        <v>13</v>
      </c>
      <c r="L2081">
        <v>260</v>
      </c>
    </row>
    <row r="2082" spans="1:13" x14ac:dyDescent="0.2">
      <c r="A2082" s="1" t="s">
        <v>46</v>
      </c>
      <c r="B2082">
        <v>3</v>
      </c>
      <c r="C2082" s="1" t="s">
        <v>2135</v>
      </c>
      <c r="D2082" s="2">
        <v>45890</v>
      </c>
      <c r="E2082" s="1" t="s">
        <v>801</v>
      </c>
      <c r="F2082" s="1" t="s">
        <v>49</v>
      </c>
      <c r="G2082" s="1" t="s">
        <v>867</v>
      </c>
      <c r="H2082">
        <v>4.5</v>
      </c>
      <c r="I2082">
        <v>0</v>
      </c>
      <c r="J2082">
        <v>400</v>
      </c>
      <c r="K2082">
        <v>7</v>
      </c>
      <c r="L2082">
        <v>175</v>
      </c>
    </row>
    <row r="2083" spans="1:13" x14ac:dyDescent="0.2">
      <c r="A2083" s="1" t="s">
        <v>46</v>
      </c>
      <c r="B2083">
        <v>3</v>
      </c>
      <c r="C2083" s="1" t="s">
        <v>847</v>
      </c>
      <c r="D2083" s="2">
        <v>45890</v>
      </c>
      <c r="E2083" s="1" t="s">
        <v>801</v>
      </c>
      <c r="F2083" s="1" t="s">
        <v>49</v>
      </c>
      <c r="G2083" s="1" t="s">
        <v>1379</v>
      </c>
      <c r="H2083">
        <v>4.5</v>
      </c>
      <c r="I2083">
        <v>0</v>
      </c>
      <c r="J2083">
        <v>400</v>
      </c>
      <c r="K2083">
        <v>7</v>
      </c>
      <c r="L2083">
        <v>175</v>
      </c>
    </row>
    <row r="2084" spans="1:13" x14ac:dyDescent="0.2">
      <c r="A2084" s="1" t="s">
        <v>46</v>
      </c>
      <c r="B2084">
        <v>2</v>
      </c>
      <c r="C2084" s="1" t="s">
        <v>1388</v>
      </c>
      <c r="D2084" s="2">
        <v>45891</v>
      </c>
      <c r="E2084" s="1" t="s">
        <v>576</v>
      </c>
      <c r="F2084" s="1" t="s">
        <v>49</v>
      </c>
      <c r="G2084" s="1" t="s">
        <v>936</v>
      </c>
      <c r="H2084">
        <v>5</v>
      </c>
      <c r="I2084">
        <v>0</v>
      </c>
      <c r="J2084" t="s">
        <v>51</v>
      </c>
      <c r="K2084">
        <v>9</v>
      </c>
      <c r="L2084">
        <v>225</v>
      </c>
      <c r="M2084">
        <v>12</v>
      </c>
    </row>
    <row r="2085" spans="1:13" x14ac:dyDescent="0.2">
      <c r="A2085" s="1" t="s">
        <v>46</v>
      </c>
      <c r="B2085">
        <v>2</v>
      </c>
      <c r="C2085" s="1" t="s">
        <v>2138</v>
      </c>
      <c r="D2085" s="2">
        <v>45891</v>
      </c>
      <c r="E2085" s="1" t="s">
        <v>811</v>
      </c>
      <c r="F2085" s="1" t="s">
        <v>49</v>
      </c>
      <c r="G2085" s="1" t="s">
        <v>1128</v>
      </c>
      <c r="H2085">
        <v>5</v>
      </c>
      <c r="I2085">
        <v>0</v>
      </c>
      <c r="J2085">
        <v>100</v>
      </c>
      <c r="K2085">
        <v>3</v>
      </c>
      <c r="L2085">
        <v>75</v>
      </c>
    </row>
    <row r="2086" spans="1:13" x14ac:dyDescent="0.2">
      <c r="A2086" s="1" t="s">
        <v>46</v>
      </c>
      <c r="B2086">
        <v>3</v>
      </c>
      <c r="C2086" s="1" t="s">
        <v>847</v>
      </c>
      <c r="D2086" s="2">
        <v>45891</v>
      </c>
      <c r="E2086" s="1" t="s">
        <v>801</v>
      </c>
      <c r="F2086" s="1" t="s">
        <v>49</v>
      </c>
      <c r="G2086" s="1" t="s">
        <v>1379</v>
      </c>
      <c r="H2086">
        <v>4.5</v>
      </c>
      <c r="I2086">
        <v>0</v>
      </c>
      <c r="J2086">
        <v>400</v>
      </c>
      <c r="K2086">
        <v>11</v>
      </c>
      <c r="L2086">
        <v>275</v>
      </c>
    </row>
    <row r="2087" spans="1:13" x14ac:dyDescent="0.2">
      <c r="A2087" s="1" t="s">
        <v>46</v>
      </c>
      <c r="B2087">
        <v>3</v>
      </c>
      <c r="C2087" s="1" t="s">
        <v>2140</v>
      </c>
      <c r="D2087" s="2">
        <v>45891</v>
      </c>
      <c r="E2087" s="1" t="s">
        <v>799</v>
      </c>
      <c r="F2087" s="1" t="s">
        <v>49</v>
      </c>
      <c r="G2087" s="1" t="s">
        <v>936</v>
      </c>
      <c r="H2087">
        <v>4.5</v>
      </c>
      <c r="I2087">
        <v>0</v>
      </c>
      <c r="J2087">
        <v>150</v>
      </c>
      <c r="K2087">
        <v>5</v>
      </c>
      <c r="L2087">
        <v>125</v>
      </c>
    </row>
    <row r="2088" spans="1:13" x14ac:dyDescent="0.2">
      <c r="A2088" s="1" t="s">
        <v>46</v>
      </c>
      <c r="B2088">
        <v>2</v>
      </c>
      <c r="C2088" s="1" t="s">
        <v>2141</v>
      </c>
      <c r="D2088" s="2">
        <v>45891</v>
      </c>
      <c r="E2088" s="1" t="s">
        <v>799</v>
      </c>
      <c r="F2088" s="1" t="s">
        <v>49</v>
      </c>
      <c r="G2088" s="1" t="s">
        <v>2082</v>
      </c>
      <c r="H2088">
        <v>4.5</v>
      </c>
      <c r="I2088">
        <v>0</v>
      </c>
      <c r="J2088">
        <v>150</v>
      </c>
      <c r="K2088">
        <v>10</v>
      </c>
      <c r="L2088">
        <v>250</v>
      </c>
    </row>
    <row r="2089" spans="1:13" x14ac:dyDescent="0.2">
      <c r="A2089" s="1" t="s">
        <v>46</v>
      </c>
      <c r="B2089">
        <v>4</v>
      </c>
      <c r="C2089" s="1" t="s">
        <v>1416</v>
      </c>
      <c r="D2089" s="2">
        <v>45891</v>
      </c>
      <c r="E2089" s="1" t="s">
        <v>576</v>
      </c>
      <c r="F2089" s="1" t="s">
        <v>49</v>
      </c>
      <c r="G2089" s="1" t="s">
        <v>1075</v>
      </c>
      <c r="H2089">
        <v>5</v>
      </c>
      <c r="I2089">
        <v>0</v>
      </c>
      <c r="J2089" t="s">
        <v>51</v>
      </c>
      <c r="K2089">
        <v>11</v>
      </c>
      <c r="L2089">
        <v>275</v>
      </c>
    </row>
    <row r="2090" spans="1:13" x14ac:dyDescent="0.2">
      <c r="A2090" s="1" t="s">
        <v>46</v>
      </c>
      <c r="B2090">
        <v>5</v>
      </c>
      <c r="C2090" s="1" t="s">
        <v>1562</v>
      </c>
      <c r="D2090" s="2">
        <v>45891</v>
      </c>
      <c r="E2090" s="1" t="s">
        <v>576</v>
      </c>
      <c r="F2090" s="1" t="s">
        <v>49</v>
      </c>
      <c r="G2090" s="1" t="s">
        <v>1557</v>
      </c>
      <c r="H2090">
        <v>5</v>
      </c>
      <c r="I2090">
        <v>0</v>
      </c>
      <c r="J2090" t="s">
        <v>51</v>
      </c>
      <c r="K2090">
        <v>8</v>
      </c>
      <c r="L2090">
        <v>160</v>
      </c>
    </row>
    <row r="2091" spans="1:13" x14ac:dyDescent="0.2">
      <c r="A2091" s="1" t="s">
        <v>46</v>
      </c>
      <c r="B2091">
        <v>5</v>
      </c>
      <c r="C2091" s="1" t="s">
        <v>1402</v>
      </c>
      <c r="D2091" s="2">
        <v>45891</v>
      </c>
      <c r="E2091" s="1" t="s">
        <v>576</v>
      </c>
      <c r="F2091" s="1" t="s">
        <v>49</v>
      </c>
      <c r="G2091" s="1" t="s">
        <v>1403</v>
      </c>
      <c r="H2091">
        <v>5</v>
      </c>
      <c r="I2091">
        <v>0</v>
      </c>
      <c r="J2091" t="s">
        <v>51</v>
      </c>
      <c r="K2091">
        <v>5</v>
      </c>
      <c r="L2091">
        <v>100</v>
      </c>
    </row>
    <row r="2092" spans="1:13" x14ac:dyDescent="0.2">
      <c r="A2092" s="1" t="s">
        <v>46</v>
      </c>
      <c r="B2092">
        <v>5</v>
      </c>
      <c r="C2092" s="1" t="s">
        <v>1446</v>
      </c>
      <c r="D2092" s="2">
        <v>45891</v>
      </c>
      <c r="E2092" s="1" t="s">
        <v>576</v>
      </c>
      <c r="F2092" s="1" t="s">
        <v>49</v>
      </c>
      <c r="G2092" s="1" t="s">
        <v>942</v>
      </c>
      <c r="H2092">
        <v>5</v>
      </c>
      <c r="I2092">
        <v>0</v>
      </c>
      <c r="J2092" t="s">
        <v>51</v>
      </c>
      <c r="K2092">
        <v>1</v>
      </c>
      <c r="L2092">
        <v>25</v>
      </c>
    </row>
    <row r="2093" spans="1:13" x14ac:dyDescent="0.2">
      <c r="A2093" s="1" t="s">
        <v>46</v>
      </c>
      <c r="B2093">
        <v>6</v>
      </c>
      <c r="C2093" s="1" t="s">
        <v>1380</v>
      </c>
      <c r="D2093" s="2">
        <v>45891</v>
      </c>
      <c r="E2093" s="1" t="s">
        <v>576</v>
      </c>
      <c r="F2093" s="1" t="s">
        <v>49</v>
      </c>
      <c r="G2093" s="1" t="s">
        <v>908</v>
      </c>
      <c r="H2093">
        <v>5</v>
      </c>
      <c r="I2093">
        <v>0</v>
      </c>
      <c r="J2093" t="s">
        <v>51</v>
      </c>
      <c r="K2093">
        <v>6</v>
      </c>
      <c r="L2093">
        <v>120</v>
      </c>
    </row>
    <row r="2094" spans="1:13" x14ac:dyDescent="0.2">
      <c r="A2094" s="1" t="s">
        <v>46</v>
      </c>
      <c r="B2094">
        <v>6</v>
      </c>
      <c r="C2094" s="1" t="s">
        <v>1470</v>
      </c>
      <c r="D2094" s="2">
        <v>45891</v>
      </c>
      <c r="E2094" s="1" t="s">
        <v>576</v>
      </c>
      <c r="F2094" s="1" t="s">
        <v>49</v>
      </c>
      <c r="G2094" s="1" t="s">
        <v>998</v>
      </c>
      <c r="H2094">
        <v>5</v>
      </c>
      <c r="I2094">
        <v>0</v>
      </c>
      <c r="J2094" t="s">
        <v>51</v>
      </c>
      <c r="K2094">
        <v>6</v>
      </c>
      <c r="L2094">
        <v>150</v>
      </c>
    </row>
    <row r="2095" spans="1:13" x14ac:dyDescent="0.2">
      <c r="A2095" s="1" t="s">
        <v>46</v>
      </c>
      <c r="B2095">
        <v>2</v>
      </c>
      <c r="C2095" s="1" t="s">
        <v>1388</v>
      </c>
      <c r="D2095" s="2">
        <v>45892</v>
      </c>
      <c r="E2095" s="1" t="s">
        <v>576</v>
      </c>
      <c r="F2095" s="1" t="s">
        <v>49</v>
      </c>
      <c r="G2095" s="1" t="s">
        <v>936</v>
      </c>
      <c r="H2095">
        <v>5</v>
      </c>
      <c r="I2095">
        <v>0</v>
      </c>
      <c r="J2095" t="s">
        <v>51</v>
      </c>
      <c r="K2095">
        <v>13</v>
      </c>
      <c r="L2095">
        <v>325</v>
      </c>
    </row>
    <row r="2096" spans="1:13" x14ac:dyDescent="0.2">
      <c r="A2096" s="1" t="s">
        <v>46</v>
      </c>
      <c r="B2096">
        <v>2</v>
      </c>
      <c r="C2096" s="1" t="s">
        <v>2140</v>
      </c>
      <c r="D2096" s="2">
        <v>45892</v>
      </c>
      <c r="E2096" s="1" t="s">
        <v>799</v>
      </c>
      <c r="F2096" s="1" t="s">
        <v>49</v>
      </c>
      <c r="G2096" s="1" t="s">
        <v>936</v>
      </c>
      <c r="H2096">
        <v>4.5</v>
      </c>
      <c r="I2096">
        <v>0</v>
      </c>
      <c r="J2096">
        <v>150</v>
      </c>
      <c r="K2096">
        <v>1</v>
      </c>
      <c r="L2096">
        <v>25</v>
      </c>
      <c r="M2096">
        <v>18</v>
      </c>
    </row>
    <row r="2097" spans="1:13" x14ac:dyDescent="0.2">
      <c r="A2097" s="1" t="s">
        <v>46</v>
      </c>
      <c r="B2097">
        <v>3</v>
      </c>
      <c r="C2097" s="1" t="s">
        <v>849</v>
      </c>
      <c r="D2097" s="2">
        <v>45892</v>
      </c>
      <c r="E2097" s="1" t="s">
        <v>779</v>
      </c>
      <c r="F2097" s="1" t="s">
        <v>49</v>
      </c>
      <c r="G2097" s="1" t="s">
        <v>2143</v>
      </c>
      <c r="H2097" t="s">
        <v>134</v>
      </c>
      <c r="I2097">
        <v>0</v>
      </c>
      <c r="J2097">
        <v>500</v>
      </c>
      <c r="K2097">
        <v>20</v>
      </c>
      <c r="L2097">
        <v>503.2</v>
      </c>
    </row>
    <row r="2098" spans="1:13" x14ac:dyDescent="0.2">
      <c r="A2098" s="1" t="s">
        <v>46</v>
      </c>
      <c r="B2098">
        <v>4</v>
      </c>
      <c r="C2098" s="1" t="s">
        <v>2144</v>
      </c>
      <c r="D2098" s="2">
        <v>45892</v>
      </c>
      <c r="E2098" s="1" t="s">
        <v>801</v>
      </c>
      <c r="F2098" s="1" t="s">
        <v>49</v>
      </c>
      <c r="G2098" s="1" t="s">
        <v>1900</v>
      </c>
      <c r="H2098">
        <v>4.5</v>
      </c>
      <c r="I2098">
        <v>0</v>
      </c>
      <c r="J2098">
        <v>100</v>
      </c>
      <c r="K2098">
        <v>4</v>
      </c>
      <c r="L2098">
        <v>100</v>
      </c>
    </row>
    <row r="2099" spans="1:13" x14ac:dyDescent="0.2">
      <c r="A2099" s="1" t="s">
        <v>46</v>
      </c>
      <c r="B2099">
        <v>4</v>
      </c>
      <c r="C2099" s="1" t="s">
        <v>2145</v>
      </c>
      <c r="D2099" s="2">
        <v>45892</v>
      </c>
      <c r="E2099" s="1" t="s">
        <v>576</v>
      </c>
      <c r="F2099" s="1" t="s">
        <v>49</v>
      </c>
      <c r="G2099" s="1" t="s">
        <v>1075</v>
      </c>
      <c r="H2099">
        <v>5</v>
      </c>
      <c r="I2099">
        <v>0</v>
      </c>
      <c r="J2099" t="s">
        <v>51</v>
      </c>
      <c r="K2099">
        <v>2</v>
      </c>
      <c r="L2099">
        <v>50</v>
      </c>
    </row>
    <row r="2100" spans="1:13" x14ac:dyDescent="0.2">
      <c r="A2100" s="1" t="s">
        <v>46</v>
      </c>
      <c r="B2100">
        <v>4</v>
      </c>
      <c r="C2100" s="1" t="s">
        <v>2146</v>
      </c>
      <c r="D2100" s="2">
        <v>45892</v>
      </c>
      <c r="E2100" s="1" t="s">
        <v>576</v>
      </c>
      <c r="F2100" s="1" t="s">
        <v>49</v>
      </c>
      <c r="G2100" s="1" t="s">
        <v>1396</v>
      </c>
      <c r="H2100">
        <v>5</v>
      </c>
      <c r="I2100">
        <v>0</v>
      </c>
      <c r="J2100" t="s">
        <v>51</v>
      </c>
      <c r="K2100">
        <v>4</v>
      </c>
      <c r="L2100">
        <v>100</v>
      </c>
    </row>
    <row r="2101" spans="1:13" x14ac:dyDescent="0.2">
      <c r="A2101" s="1" t="s">
        <v>46</v>
      </c>
      <c r="B2101">
        <v>4</v>
      </c>
      <c r="C2101" s="1" t="s">
        <v>833</v>
      </c>
      <c r="D2101" s="2">
        <v>45892</v>
      </c>
      <c r="E2101" s="1" t="s">
        <v>834</v>
      </c>
      <c r="F2101" s="1" t="s">
        <v>49</v>
      </c>
      <c r="G2101" s="1" t="s">
        <v>2147</v>
      </c>
      <c r="H2101">
        <v>8</v>
      </c>
      <c r="I2101">
        <v>0</v>
      </c>
      <c r="J2101">
        <v>50</v>
      </c>
      <c r="K2101">
        <v>2</v>
      </c>
      <c r="L2101">
        <v>64.7</v>
      </c>
    </row>
    <row r="2102" spans="1:13" x14ac:dyDescent="0.2">
      <c r="A2102" s="1" t="s">
        <v>46</v>
      </c>
      <c r="B2102">
        <v>1</v>
      </c>
      <c r="C2102" s="1" t="s">
        <v>2148</v>
      </c>
      <c r="D2102" s="2">
        <v>45892</v>
      </c>
      <c r="E2102" s="1" t="s">
        <v>801</v>
      </c>
      <c r="F2102" s="1" t="s">
        <v>49</v>
      </c>
      <c r="G2102" s="1" t="s">
        <v>2149</v>
      </c>
      <c r="H2102">
        <v>4.5</v>
      </c>
      <c r="I2102">
        <v>0</v>
      </c>
      <c r="J2102">
        <v>100</v>
      </c>
      <c r="K2102">
        <v>2</v>
      </c>
      <c r="L2102">
        <v>50</v>
      </c>
    </row>
    <row r="2103" spans="1:13" x14ac:dyDescent="0.2">
      <c r="A2103" s="1" t="s">
        <v>46</v>
      </c>
      <c r="B2103">
        <v>1</v>
      </c>
      <c r="C2103" s="1" t="s">
        <v>1389</v>
      </c>
      <c r="D2103" s="2">
        <v>45892</v>
      </c>
      <c r="E2103" s="1" t="s">
        <v>576</v>
      </c>
      <c r="F2103" s="1" t="s">
        <v>49</v>
      </c>
      <c r="G2103" s="1" t="s">
        <v>899</v>
      </c>
      <c r="H2103">
        <v>5</v>
      </c>
      <c r="I2103">
        <v>0</v>
      </c>
      <c r="J2103" t="s">
        <v>51</v>
      </c>
      <c r="K2103">
        <v>2</v>
      </c>
      <c r="L2103">
        <v>50</v>
      </c>
    </row>
    <row r="2104" spans="1:13" x14ac:dyDescent="0.2">
      <c r="A2104" s="1" t="s">
        <v>46</v>
      </c>
      <c r="B2104">
        <v>1</v>
      </c>
      <c r="C2104" s="1" t="s">
        <v>1413</v>
      </c>
      <c r="D2104" s="2">
        <v>45892</v>
      </c>
      <c r="E2104" s="1" t="s">
        <v>576</v>
      </c>
      <c r="F2104" s="1" t="s">
        <v>49</v>
      </c>
      <c r="G2104" s="1" t="s">
        <v>996</v>
      </c>
      <c r="H2104">
        <v>5</v>
      </c>
      <c r="I2104">
        <v>0</v>
      </c>
      <c r="J2104" t="s">
        <v>51</v>
      </c>
      <c r="K2104">
        <v>6</v>
      </c>
      <c r="L2104">
        <v>150</v>
      </c>
    </row>
    <row r="2105" spans="1:13" x14ac:dyDescent="0.2">
      <c r="A2105" s="1" t="s">
        <v>46</v>
      </c>
      <c r="B2105">
        <v>6</v>
      </c>
      <c r="C2105" s="1" t="s">
        <v>1470</v>
      </c>
      <c r="D2105" s="2">
        <v>45892</v>
      </c>
      <c r="E2105" s="1" t="s">
        <v>576</v>
      </c>
      <c r="F2105" s="1" t="s">
        <v>49</v>
      </c>
      <c r="G2105" s="1" t="s">
        <v>998</v>
      </c>
      <c r="H2105">
        <v>5</v>
      </c>
      <c r="I2105">
        <v>0</v>
      </c>
      <c r="J2105" t="s">
        <v>51</v>
      </c>
      <c r="K2105">
        <v>4</v>
      </c>
      <c r="L2105">
        <v>100</v>
      </c>
    </row>
    <row r="2106" spans="1:13" x14ac:dyDescent="0.2">
      <c r="A2106" s="1" t="s">
        <v>46</v>
      </c>
      <c r="B2106">
        <v>6</v>
      </c>
      <c r="C2106" s="1" t="s">
        <v>1380</v>
      </c>
      <c r="D2106" s="2">
        <v>45892</v>
      </c>
      <c r="E2106" s="1" t="s">
        <v>576</v>
      </c>
      <c r="F2106" s="1" t="s">
        <v>49</v>
      </c>
      <c r="G2106" s="1" t="s">
        <v>908</v>
      </c>
      <c r="H2106">
        <v>5</v>
      </c>
      <c r="I2106">
        <v>0</v>
      </c>
      <c r="J2106" t="s">
        <v>51</v>
      </c>
      <c r="K2106">
        <v>9</v>
      </c>
      <c r="L2106">
        <v>180</v>
      </c>
    </row>
    <row r="2107" spans="1:13" x14ac:dyDescent="0.2">
      <c r="A2107" s="1" t="s">
        <v>46</v>
      </c>
      <c r="B2107">
        <v>5</v>
      </c>
      <c r="C2107" s="1" t="s">
        <v>1402</v>
      </c>
      <c r="D2107" s="2">
        <v>45892</v>
      </c>
      <c r="E2107" s="1" t="s">
        <v>576</v>
      </c>
      <c r="F2107" s="1" t="s">
        <v>49</v>
      </c>
      <c r="G2107" s="1" t="s">
        <v>1403</v>
      </c>
      <c r="H2107">
        <v>5</v>
      </c>
      <c r="I2107">
        <v>0</v>
      </c>
      <c r="J2107" t="s">
        <v>51</v>
      </c>
      <c r="K2107">
        <v>11</v>
      </c>
      <c r="L2107">
        <v>220</v>
      </c>
    </row>
    <row r="2108" spans="1:13" x14ac:dyDescent="0.2">
      <c r="A2108" s="1" t="s">
        <v>46</v>
      </c>
      <c r="B2108">
        <v>5</v>
      </c>
      <c r="C2108" s="1" t="s">
        <v>1423</v>
      </c>
      <c r="D2108" s="2">
        <v>45892</v>
      </c>
      <c r="E2108" s="1" t="s">
        <v>576</v>
      </c>
      <c r="F2108" s="1" t="s">
        <v>49</v>
      </c>
      <c r="G2108" s="1" t="s">
        <v>1131</v>
      </c>
      <c r="H2108">
        <v>5</v>
      </c>
      <c r="I2108">
        <v>0</v>
      </c>
      <c r="J2108" t="s">
        <v>51</v>
      </c>
      <c r="K2108">
        <v>1</v>
      </c>
      <c r="L2108">
        <v>20</v>
      </c>
    </row>
    <row r="2109" spans="1:13" x14ac:dyDescent="0.2">
      <c r="A2109" s="1" t="s">
        <v>46</v>
      </c>
      <c r="B2109">
        <v>2</v>
      </c>
      <c r="C2109" s="1" t="s">
        <v>1445</v>
      </c>
      <c r="D2109" s="2">
        <v>45893</v>
      </c>
      <c r="E2109" s="1" t="s">
        <v>576</v>
      </c>
      <c r="F2109" s="1" t="s">
        <v>49</v>
      </c>
      <c r="G2109" s="1" t="s">
        <v>924</v>
      </c>
      <c r="H2109">
        <v>5</v>
      </c>
      <c r="I2109">
        <v>0</v>
      </c>
      <c r="J2109" t="s">
        <v>51</v>
      </c>
      <c r="K2109">
        <v>2</v>
      </c>
      <c r="L2109">
        <v>50</v>
      </c>
      <c r="M2109">
        <v>9</v>
      </c>
    </row>
    <row r="2110" spans="1:13" x14ac:dyDescent="0.2">
      <c r="A2110" s="1" t="s">
        <v>46</v>
      </c>
      <c r="B2110">
        <v>2</v>
      </c>
      <c r="C2110" s="1" t="s">
        <v>2142</v>
      </c>
      <c r="D2110" s="2">
        <v>45893</v>
      </c>
      <c r="E2110" s="1" t="s">
        <v>582</v>
      </c>
      <c r="F2110" s="1" t="s">
        <v>49</v>
      </c>
      <c r="G2110" s="1" t="s">
        <v>924</v>
      </c>
      <c r="H2110">
        <v>6</v>
      </c>
      <c r="I2110">
        <v>0</v>
      </c>
      <c r="J2110">
        <v>100</v>
      </c>
      <c r="K2110">
        <v>4</v>
      </c>
      <c r="L2110">
        <v>97.1</v>
      </c>
    </row>
    <row r="2111" spans="1:13" x14ac:dyDescent="0.2">
      <c r="A2111" s="1" t="s">
        <v>46</v>
      </c>
      <c r="B2111">
        <v>2</v>
      </c>
      <c r="C2111" s="1" t="s">
        <v>840</v>
      </c>
      <c r="D2111" s="2">
        <v>45893</v>
      </c>
      <c r="E2111" s="1" t="s">
        <v>611</v>
      </c>
      <c r="F2111" s="1" t="s">
        <v>49</v>
      </c>
      <c r="G2111" s="1" t="s">
        <v>1651</v>
      </c>
      <c r="H2111">
        <v>15</v>
      </c>
      <c r="I2111">
        <v>0</v>
      </c>
      <c r="J2111">
        <v>600</v>
      </c>
      <c r="K2111">
        <v>12</v>
      </c>
      <c r="L2111">
        <v>360</v>
      </c>
    </row>
    <row r="2112" spans="1:13" x14ac:dyDescent="0.2">
      <c r="A2112" s="1" t="s">
        <v>46</v>
      </c>
      <c r="B2112">
        <v>2</v>
      </c>
      <c r="C2112" s="1" t="s">
        <v>839</v>
      </c>
      <c r="D2112" s="2">
        <v>45894</v>
      </c>
      <c r="E2112" s="1" t="s">
        <v>811</v>
      </c>
      <c r="F2112" s="1" t="s">
        <v>49</v>
      </c>
      <c r="G2112" s="1" t="s">
        <v>1370</v>
      </c>
      <c r="H2112">
        <v>5</v>
      </c>
      <c r="I2112">
        <v>0</v>
      </c>
      <c r="J2112">
        <v>100</v>
      </c>
      <c r="K2112">
        <v>5</v>
      </c>
      <c r="L2112">
        <v>119.4</v>
      </c>
      <c r="M2112">
        <v>16</v>
      </c>
    </row>
    <row r="2113" spans="1:13" x14ac:dyDescent="0.2">
      <c r="A2113" s="1" t="s">
        <v>46</v>
      </c>
      <c r="B2113">
        <v>2</v>
      </c>
      <c r="C2113" s="1" t="s">
        <v>840</v>
      </c>
      <c r="D2113" s="2">
        <v>45894</v>
      </c>
      <c r="E2113" s="1" t="s">
        <v>611</v>
      </c>
      <c r="F2113" s="1" t="s">
        <v>49</v>
      </c>
      <c r="G2113" s="1" t="s">
        <v>1651</v>
      </c>
      <c r="H2113">
        <v>15</v>
      </c>
      <c r="I2113">
        <v>0</v>
      </c>
      <c r="J2113">
        <v>600</v>
      </c>
      <c r="K2113">
        <v>11</v>
      </c>
      <c r="L2113">
        <v>335.7</v>
      </c>
    </row>
    <row r="2114" spans="1:13" x14ac:dyDescent="0.2">
      <c r="A2114" s="1" t="s">
        <v>46</v>
      </c>
      <c r="B2114">
        <v>4</v>
      </c>
      <c r="C2114" s="1" t="s">
        <v>798</v>
      </c>
      <c r="D2114" s="2">
        <v>45894</v>
      </c>
      <c r="E2114" s="1" t="s">
        <v>799</v>
      </c>
      <c r="F2114" s="1" t="s">
        <v>49</v>
      </c>
      <c r="G2114" s="1" t="s">
        <v>1494</v>
      </c>
      <c r="H2114">
        <v>4.5</v>
      </c>
      <c r="I2114">
        <v>0</v>
      </c>
      <c r="J2114">
        <v>200</v>
      </c>
      <c r="K2114">
        <v>11</v>
      </c>
      <c r="L2114">
        <v>275</v>
      </c>
    </row>
    <row r="2115" spans="1:13" x14ac:dyDescent="0.2">
      <c r="A2115" s="1" t="s">
        <v>46</v>
      </c>
      <c r="B2115">
        <v>4</v>
      </c>
      <c r="C2115" s="1" t="s">
        <v>812</v>
      </c>
      <c r="D2115" s="2">
        <v>45894</v>
      </c>
      <c r="E2115" s="1" t="s">
        <v>611</v>
      </c>
      <c r="F2115" s="1" t="s">
        <v>49</v>
      </c>
      <c r="G2115" s="1" t="s">
        <v>1494</v>
      </c>
      <c r="H2115" t="s">
        <v>93</v>
      </c>
      <c r="I2115">
        <v>0</v>
      </c>
      <c r="J2115">
        <v>600</v>
      </c>
      <c r="K2115">
        <v>4</v>
      </c>
      <c r="L2115">
        <v>120</v>
      </c>
    </row>
    <row r="2116" spans="1:13" x14ac:dyDescent="0.2">
      <c r="A2116" s="1" t="s">
        <v>46</v>
      </c>
      <c r="B2116">
        <v>3</v>
      </c>
      <c r="C2116" s="1" t="s">
        <v>800</v>
      </c>
      <c r="D2116" s="2">
        <v>45894</v>
      </c>
      <c r="E2116" s="1" t="s">
        <v>801</v>
      </c>
      <c r="F2116" s="1" t="s">
        <v>49</v>
      </c>
      <c r="G2116" s="1" t="s">
        <v>1351</v>
      </c>
      <c r="H2116">
        <v>4.5</v>
      </c>
      <c r="I2116">
        <v>0</v>
      </c>
      <c r="J2116">
        <v>300</v>
      </c>
      <c r="K2116">
        <v>7</v>
      </c>
      <c r="L2116">
        <v>175</v>
      </c>
    </row>
    <row r="2117" spans="1:13" x14ac:dyDescent="0.2">
      <c r="A2117" s="1" t="s">
        <v>46</v>
      </c>
      <c r="B2117">
        <v>3</v>
      </c>
      <c r="C2117" s="1" t="s">
        <v>2018</v>
      </c>
      <c r="D2117" s="2">
        <v>45894</v>
      </c>
      <c r="E2117" s="1" t="s">
        <v>576</v>
      </c>
      <c r="F2117" s="1" t="s">
        <v>49</v>
      </c>
      <c r="G2117" s="1" t="s">
        <v>924</v>
      </c>
      <c r="H2117">
        <v>5</v>
      </c>
      <c r="I2117">
        <v>0</v>
      </c>
      <c r="J2117" t="s">
        <v>51</v>
      </c>
      <c r="K2117">
        <v>1</v>
      </c>
      <c r="L2117">
        <v>25</v>
      </c>
    </row>
    <row r="2118" spans="1:13" x14ac:dyDescent="0.2">
      <c r="A2118" s="1" t="s">
        <v>46</v>
      </c>
      <c r="B2118">
        <v>3</v>
      </c>
      <c r="C2118" s="1" t="s">
        <v>2181</v>
      </c>
      <c r="D2118" s="2">
        <v>45894</v>
      </c>
      <c r="E2118" s="1" t="s">
        <v>846</v>
      </c>
      <c r="F2118" s="1" t="s">
        <v>49</v>
      </c>
      <c r="G2118" s="1" t="s">
        <v>2182</v>
      </c>
      <c r="H2118">
        <v>4.5</v>
      </c>
      <c r="I2118">
        <v>0</v>
      </c>
      <c r="J2118">
        <v>50</v>
      </c>
      <c r="K2118">
        <v>2</v>
      </c>
      <c r="L2118">
        <v>50</v>
      </c>
    </row>
    <row r="2119" spans="1:13" x14ac:dyDescent="0.2">
      <c r="A2119" s="1" t="s">
        <v>46</v>
      </c>
      <c r="B2119">
        <v>6</v>
      </c>
      <c r="C2119" s="1" t="s">
        <v>2183</v>
      </c>
      <c r="D2119" s="2">
        <v>45894</v>
      </c>
      <c r="E2119" s="1" t="s">
        <v>576</v>
      </c>
      <c r="F2119" s="1" t="s">
        <v>49</v>
      </c>
      <c r="G2119" s="1" t="s">
        <v>996</v>
      </c>
      <c r="H2119">
        <v>5</v>
      </c>
      <c r="I2119">
        <v>0</v>
      </c>
      <c r="J2119" t="s">
        <v>51</v>
      </c>
      <c r="K2119">
        <v>2</v>
      </c>
      <c r="L2119">
        <v>50</v>
      </c>
    </row>
    <row r="2120" spans="1:13" x14ac:dyDescent="0.2">
      <c r="A2120" s="1" t="s">
        <v>46</v>
      </c>
      <c r="B2120">
        <v>6</v>
      </c>
      <c r="C2120" s="1" t="s">
        <v>845</v>
      </c>
      <c r="D2120" s="2">
        <v>45894</v>
      </c>
      <c r="E2120" s="1" t="s">
        <v>846</v>
      </c>
      <c r="F2120" s="1" t="s">
        <v>49</v>
      </c>
      <c r="G2120" s="1" t="s">
        <v>1338</v>
      </c>
      <c r="H2120">
        <v>4.5</v>
      </c>
      <c r="I2120">
        <v>0</v>
      </c>
      <c r="J2120">
        <v>50</v>
      </c>
      <c r="K2120">
        <v>2</v>
      </c>
      <c r="L2120">
        <v>50</v>
      </c>
    </row>
    <row r="2121" spans="1:13" x14ac:dyDescent="0.2">
      <c r="A2121" s="1" t="s">
        <v>46</v>
      </c>
      <c r="B2121">
        <v>6</v>
      </c>
      <c r="C2121" s="1" t="s">
        <v>2119</v>
      </c>
      <c r="D2121" s="2">
        <v>45894</v>
      </c>
      <c r="E2121" s="1" t="s">
        <v>846</v>
      </c>
      <c r="F2121" s="1" t="s">
        <v>49</v>
      </c>
      <c r="G2121" s="1" t="s">
        <v>2120</v>
      </c>
      <c r="H2121">
        <v>4.5</v>
      </c>
      <c r="I2121" t="s">
        <v>49</v>
      </c>
      <c r="J2121">
        <v>50</v>
      </c>
      <c r="K2121">
        <v>2</v>
      </c>
      <c r="L2121">
        <v>50</v>
      </c>
    </row>
    <row r="2122" spans="1:13" x14ac:dyDescent="0.2">
      <c r="A2122" s="1" t="s">
        <v>46</v>
      </c>
      <c r="B2122">
        <v>6</v>
      </c>
      <c r="C2122" s="1" t="s">
        <v>2184</v>
      </c>
      <c r="D2122" s="2">
        <v>45894</v>
      </c>
      <c r="E2122" s="1" t="s">
        <v>576</v>
      </c>
      <c r="F2122" s="1" t="s">
        <v>49</v>
      </c>
      <c r="G2122" s="1" t="s">
        <v>998</v>
      </c>
      <c r="H2122">
        <v>5</v>
      </c>
      <c r="I2122" t="s">
        <v>49</v>
      </c>
      <c r="J2122" t="s">
        <v>51</v>
      </c>
      <c r="K2122">
        <v>2</v>
      </c>
      <c r="L2122">
        <v>50</v>
      </c>
    </row>
    <row r="2123" spans="1:13" x14ac:dyDescent="0.2">
      <c r="A2123" s="1" t="s">
        <v>46</v>
      </c>
      <c r="B2123">
        <v>2</v>
      </c>
      <c r="C2123" s="1" t="s">
        <v>2185</v>
      </c>
      <c r="D2123" s="2">
        <v>45895</v>
      </c>
      <c r="E2123" s="1" t="s">
        <v>799</v>
      </c>
      <c r="F2123" s="1" t="s">
        <v>49</v>
      </c>
      <c r="G2123" s="1" t="s">
        <v>1426</v>
      </c>
      <c r="H2123">
        <v>4.5</v>
      </c>
      <c r="I2123" t="s">
        <v>49</v>
      </c>
      <c r="J2123">
        <v>200</v>
      </c>
      <c r="K2123">
        <v>4</v>
      </c>
      <c r="L2123">
        <v>102.9</v>
      </c>
      <c r="M2123">
        <v>11</v>
      </c>
    </row>
    <row r="2124" spans="1:13" x14ac:dyDescent="0.2">
      <c r="A2124" s="1" t="s">
        <v>46</v>
      </c>
      <c r="B2124">
        <v>2</v>
      </c>
      <c r="C2124" s="1" t="s">
        <v>852</v>
      </c>
      <c r="D2124" s="2">
        <v>45895</v>
      </c>
      <c r="E2124" s="1" t="s">
        <v>801</v>
      </c>
      <c r="F2124" s="1" t="s">
        <v>49</v>
      </c>
      <c r="G2124" s="1" t="s">
        <v>1496</v>
      </c>
      <c r="H2124">
        <v>4.5</v>
      </c>
      <c r="I2124" t="s">
        <v>49</v>
      </c>
      <c r="J2124">
        <v>100</v>
      </c>
      <c r="K2124">
        <v>4</v>
      </c>
      <c r="L2124">
        <v>100</v>
      </c>
    </row>
    <row r="2125" spans="1:13" x14ac:dyDescent="0.2">
      <c r="A2125" s="1" t="s">
        <v>46</v>
      </c>
      <c r="B2125">
        <v>2</v>
      </c>
      <c r="C2125" s="1" t="s">
        <v>836</v>
      </c>
      <c r="D2125" s="2">
        <v>45895</v>
      </c>
      <c r="E2125" s="1" t="s">
        <v>801</v>
      </c>
      <c r="F2125" s="1" t="s">
        <v>49</v>
      </c>
      <c r="G2125" s="1" t="s">
        <v>1370</v>
      </c>
      <c r="H2125">
        <v>4.5</v>
      </c>
      <c r="I2125" t="s">
        <v>49</v>
      </c>
      <c r="J2125">
        <v>100</v>
      </c>
      <c r="K2125">
        <v>4</v>
      </c>
      <c r="L2125">
        <v>100</v>
      </c>
    </row>
    <row r="2126" spans="1:13" x14ac:dyDescent="0.2">
      <c r="A2126" s="1" t="s">
        <v>46</v>
      </c>
      <c r="B2126">
        <v>2</v>
      </c>
      <c r="C2126" s="1" t="s">
        <v>843</v>
      </c>
      <c r="D2126" s="2">
        <v>45895</v>
      </c>
      <c r="E2126" s="1" t="s">
        <v>844</v>
      </c>
      <c r="F2126" s="1" t="s">
        <v>49</v>
      </c>
      <c r="G2126" s="1" t="s">
        <v>2186</v>
      </c>
      <c r="H2126">
        <v>10</v>
      </c>
      <c r="I2126" t="s">
        <v>49</v>
      </c>
      <c r="J2126">
        <v>50</v>
      </c>
      <c r="K2126">
        <v>2</v>
      </c>
      <c r="L2126">
        <v>50</v>
      </c>
    </row>
    <row r="2127" spans="1:13" x14ac:dyDescent="0.2">
      <c r="A2127" s="1" t="s">
        <v>46</v>
      </c>
      <c r="B2127">
        <v>4</v>
      </c>
      <c r="C2127" s="1" t="s">
        <v>800</v>
      </c>
      <c r="D2127" s="2">
        <v>45895</v>
      </c>
      <c r="E2127" s="1" t="s">
        <v>801</v>
      </c>
      <c r="F2127" s="1" t="s">
        <v>49</v>
      </c>
      <c r="G2127" s="1" t="s">
        <v>1351</v>
      </c>
      <c r="H2127">
        <v>4.5</v>
      </c>
      <c r="I2127" t="s">
        <v>49</v>
      </c>
      <c r="J2127">
        <v>300</v>
      </c>
      <c r="K2127">
        <v>6</v>
      </c>
      <c r="L2127">
        <v>150</v>
      </c>
    </row>
    <row r="2128" spans="1:13" x14ac:dyDescent="0.2">
      <c r="A2128" s="1" t="s">
        <v>46</v>
      </c>
      <c r="B2128">
        <v>4</v>
      </c>
      <c r="C2128" s="1" t="s">
        <v>2187</v>
      </c>
      <c r="D2128" s="2">
        <v>45895</v>
      </c>
      <c r="E2128" s="1" t="s">
        <v>799</v>
      </c>
      <c r="F2128" s="1" t="s">
        <v>49</v>
      </c>
      <c r="G2128" s="1" t="s">
        <v>2182</v>
      </c>
      <c r="H2128">
        <v>4.5</v>
      </c>
      <c r="I2128" t="s">
        <v>49</v>
      </c>
      <c r="J2128">
        <v>100</v>
      </c>
      <c r="K2128">
        <v>3</v>
      </c>
      <c r="L2128">
        <v>75</v>
      </c>
    </row>
    <row r="2129" spans="1:13" x14ac:dyDescent="0.2">
      <c r="A2129" s="1" t="s">
        <v>46</v>
      </c>
      <c r="B2129">
        <v>4</v>
      </c>
      <c r="C2129" s="1" t="s">
        <v>812</v>
      </c>
      <c r="D2129" s="2">
        <v>45895</v>
      </c>
      <c r="E2129" s="1" t="s">
        <v>611</v>
      </c>
      <c r="F2129" s="1" t="s">
        <v>49</v>
      </c>
      <c r="G2129" s="1" t="s">
        <v>1494</v>
      </c>
      <c r="H2129" t="s">
        <v>93</v>
      </c>
      <c r="I2129" t="s">
        <v>49</v>
      </c>
      <c r="J2129">
        <v>600</v>
      </c>
      <c r="K2129">
        <v>7</v>
      </c>
      <c r="L2129">
        <v>210</v>
      </c>
    </row>
    <row r="2130" spans="1:13" x14ac:dyDescent="0.2">
      <c r="A2130" s="1" t="s">
        <v>46</v>
      </c>
      <c r="B2130">
        <v>1</v>
      </c>
      <c r="C2130" s="1" t="s">
        <v>828</v>
      </c>
      <c r="D2130" s="2">
        <v>45895</v>
      </c>
      <c r="E2130" s="1" t="s">
        <v>826</v>
      </c>
      <c r="F2130" s="1" t="s">
        <v>49</v>
      </c>
      <c r="G2130" s="1" t="s">
        <v>2203</v>
      </c>
      <c r="H2130">
        <v>5</v>
      </c>
      <c r="I2130" t="s">
        <v>49</v>
      </c>
      <c r="J2130">
        <v>75</v>
      </c>
      <c r="K2130">
        <v>15</v>
      </c>
      <c r="L2130">
        <v>375</v>
      </c>
    </row>
    <row r="2131" spans="1:13" x14ac:dyDescent="0.2">
      <c r="A2131" s="1" t="s">
        <v>46</v>
      </c>
      <c r="B2131">
        <v>5</v>
      </c>
      <c r="C2131" s="1" t="s">
        <v>2222</v>
      </c>
      <c r="D2131" s="2">
        <v>45895</v>
      </c>
      <c r="E2131" s="1" t="s">
        <v>863</v>
      </c>
      <c r="F2131" s="1" t="s">
        <v>49</v>
      </c>
      <c r="G2131" s="1" t="s">
        <v>2223</v>
      </c>
      <c r="H2131">
        <v>5</v>
      </c>
      <c r="I2131" t="s">
        <v>49</v>
      </c>
      <c r="J2131">
        <v>150</v>
      </c>
      <c r="K2131">
        <v>6</v>
      </c>
      <c r="L2131">
        <v>120</v>
      </c>
    </row>
    <row r="2132" spans="1:13" x14ac:dyDescent="0.2">
      <c r="A2132" s="1" t="s">
        <v>46</v>
      </c>
      <c r="B2132">
        <v>5</v>
      </c>
      <c r="C2132" s="1" t="s">
        <v>1450</v>
      </c>
      <c r="D2132" s="2">
        <v>45895</v>
      </c>
      <c r="E2132" s="1" t="s">
        <v>576</v>
      </c>
      <c r="F2132" s="1" t="s">
        <v>49</v>
      </c>
      <c r="G2132" s="1" t="s">
        <v>1451</v>
      </c>
      <c r="H2132">
        <v>5</v>
      </c>
      <c r="I2132" t="s">
        <v>49</v>
      </c>
      <c r="J2132" t="s">
        <v>51</v>
      </c>
      <c r="K2132">
        <v>3</v>
      </c>
      <c r="L2132">
        <v>60</v>
      </c>
    </row>
    <row r="2133" spans="1:13" x14ac:dyDescent="0.2">
      <c r="A2133" s="1" t="s">
        <v>46</v>
      </c>
      <c r="B2133">
        <v>2</v>
      </c>
      <c r="C2133" s="1" t="s">
        <v>2188</v>
      </c>
      <c r="D2133" s="2">
        <v>45896</v>
      </c>
      <c r="E2133" s="1" t="s">
        <v>844</v>
      </c>
      <c r="F2133" s="1" t="s">
        <v>49</v>
      </c>
      <c r="G2133" s="1" t="s">
        <v>2189</v>
      </c>
      <c r="H2133">
        <v>10</v>
      </c>
      <c r="I2133" t="s">
        <v>49</v>
      </c>
      <c r="J2133">
        <v>50</v>
      </c>
      <c r="K2133">
        <v>2</v>
      </c>
      <c r="L2133">
        <v>48.3</v>
      </c>
      <c r="M2133">
        <v>18</v>
      </c>
    </row>
    <row r="2134" spans="1:13" x14ac:dyDescent="0.2">
      <c r="A2134" s="1" t="s">
        <v>46</v>
      </c>
      <c r="B2134">
        <v>2</v>
      </c>
      <c r="C2134" s="1" t="s">
        <v>2213</v>
      </c>
      <c r="D2134" s="2">
        <v>45896</v>
      </c>
      <c r="E2134" s="1" t="s">
        <v>51</v>
      </c>
      <c r="F2134" s="1"/>
      <c r="G2134" s="1"/>
      <c r="K2134">
        <v>10</v>
      </c>
      <c r="L2134">
        <v>250</v>
      </c>
    </row>
    <row r="2135" spans="1:13" x14ac:dyDescent="0.2">
      <c r="A2135" s="1" t="s">
        <v>46</v>
      </c>
      <c r="B2135">
        <v>2</v>
      </c>
      <c r="C2135" s="1" t="s">
        <v>2157</v>
      </c>
      <c r="D2135" s="2">
        <v>45896</v>
      </c>
      <c r="E2135" s="1" t="s">
        <v>2158</v>
      </c>
      <c r="F2135" s="1" t="s">
        <v>49</v>
      </c>
      <c r="G2135" s="1" t="s">
        <v>982</v>
      </c>
      <c r="H2135">
        <v>4.5</v>
      </c>
      <c r="I2135" t="s">
        <v>49</v>
      </c>
      <c r="J2135">
        <v>125</v>
      </c>
      <c r="K2135">
        <v>4</v>
      </c>
      <c r="L2135">
        <v>100</v>
      </c>
    </row>
    <row r="2136" spans="1:13" x14ac:dyDescent="0.2">
      <c r="A2136" s="1" t="s">
        <v>46</v>
      </c>
      <c r="B2136">
        <v>1</v>
      </c>
      <c r="C2136" s="1" t="s">
        <v>1413</v>
      </c>
      <c r="D2136" s="2">
        <v>45896</v>
      </c>
      <c r="E2136" s="1" t="s">
        <v>576</v>
      </c>
      <c r="F2136" s="1" t="s">
        <v>49</v>
      </c>
      <c r="G2136" s="1" t="s">
        <v>996</v>
      </c>
      <c r="H2136">
        <v>5</v>
      </c>
      <c r="I2136" t="s">
        <v>49</v>
      </c>
      <c r="J2136" t="s">
        <v>51</v>
      </c>
      <c r="K2136">
        <v>2</v>
      </c>
      <c r="L2136">
        <v>50</v>
      </c>
    </row>
    <row r="2137" spans="1:13" x14ac:dyDescent="0.2">
      <c r="A2137" s="1" t="s">
        <v>46</v>
      </c>
      <c r="B2137">
        <v>1</v>
      </c>
      <c r="C2137" s="1" t="s">
        <v>2202</v>
      </c>
      <c r="D2137" s="2">
        <v>45896</v>
      </c>
      <c r="E2137" s="1" t="s">
        <v>826</v>
      </c>
      <c r="F2137" s="1" t="s">
        <v>49</v>
      </c>
      <c r="G2137" s="1" t="s">
        <v>2204</v>
      </c>
      <c r="H2137">
        <v>5</v>
      </c>
      <c r="I2137" t="s">
        <v>49</v>
      </c>
      <c r="J2137">
        <v>50</v>
      </c>
      <c r="K2137">
        <v>2</v>
      </c>
      <c r="L2137">
        <v>50</v>
      </c>
    </row>
    <row r="2138" spans="1:13" x14ac:dyDescent="0.2">
      <c r="A2138" s="1" t="s">
        <v>46</v>
      </c>
      <c r="B2138">
        <v>1</v>
      </c>
      <c r="C2138" s="1" t="s">
        <v>2190</v>
      </c>
      <c r="D2138" s="2">
        <v>45896</v>
      </c>
      <c r="E2138" s="1" t="s">
        <v>826</v>
      </c>
      <c r="F2138" s="1" t="s">
        <v>49</v>
      </c>
      <c r="G2138" s="1" t="s">
        <v>1351</v>
      </c>
      <c r="H2138">
        <v>5</v>
      </c>
      <c r="I2138" t="s">
        <v>49</v>
      </c>
      <c r="J2138">
        <v>300</v>
      </c>
      <c r="K2138">
        <v>14</v>
      </c>
      <c r="L2138">
        <v>350</v>
      </c>
    </row>
    <row r="2139" spans="1:13" x14ac:dyDescent="0.2">
      <c r="A2139" s="1" t="s">
        <v>46</v>
      </c>
      <c r="B2139">
        <v>4</v>
      </c>
      <c r="C2139" s="1" t="s">
        <v>2191</v>
      </c>
      <c r="D2139" s="2">
        <v>45896</v>
      </c>
      <c r="E2139" s="1" t="s">
        <v>830</v>
      </c>
      <c r="F2139" s="1" t="s">
        <v>49</v>
      </c>
      <c r="G2139" s="1" t="s">
        <v>1432</v>
      </c>
      <c r="H2139">
        <v>5</v>
      </c>
      <c r="I2139" t="s">
        <v>49</v>
      </c>
      <c r="J2139">
        <v>25</v>
      </c>
      <c r="K2139">
        <v>1</v>
      </c>
      <c r="L2139">
        <v>25</v>
      </c>
    </row>
    <row r="2140" spans="1:13" x14ac:dyDescent="0.2">
      <c r="A2140" s="1" t="s">
        <v>46</v>
      </c>
      <c r="B2140">
        <v>4</v>
      </c>
      <c r="C2140" s="1" t="s">
        <v>1493</v>
      </c>
      <c r="D2140" s="2">
        <v>45896</v>
      </c>
      <c r="E2140" s="1" t="s">
        <v>576</v>
      </c>
      <c r="F2140" s="1" t="s">
        <v>49</v>
      </c>
      <c r="G2140" s="1" t="s">
        <v>1494</v>
      </c>
      <c r="H2140">
        <v>5</v>
      </c>
      <c r="I2140" t="s">
        <v>49</v>
      </c>
      <c r="J2140" t="s">
        <v>51</v>
      </c>
      <c r="K2140">
        <v>8</v>
      </c>
      <c r="L2140">
        <v>200</v>
      </c>
    </row>
    <row r="2141" spans="1:13" x14ac:dyDescent="0.2">
      <c r="A2141" s="1" t="s">
        <v>46</v>
      </c>
      <c r="B2141">
        <v>4</v>
      </c>
      <c r="C2141" s="1" t="s">
        <v>812</v>
      </c>
      <c r="D2141" s="2">
        <v>45896</v>
      </c>
      <c r="E2141" s="1" t="s">
        <v>611</v>
      </c>
      <c r="F2141" s="1" t="s">
        <v>49</v>
      </c>
      <c r="G2141" s="1" t="s">
        <v>1494</v>
      </c>
      <c r="H2141" t="s">
        <v>93</v>
      </c>
      <c r="I2141" t="s">
        <v>49</v>
      </c>
      <c r="J2141">
        <v>600</v>
      </c>
      <c r="K2141">
        <v>8</v>
      </c>
      <c r="L2141">
        <v>229.4</v>
      </c>
    </row>
    <row r="2142" spans="1:13" x14ac:dyDescent="0.2">
      <c r="A2142" s="1" t="s">
        <v>46</v>
      </c>
      <c r="B2142">
        <v>1</v>
      </c>
      <c r="C2142" s="1" t="s">
        <v>1450</v>
      </c>
      <c r="D2142" s="2">
        <v>45896</v>
      </c>
      <c r="E2142" s="1" t="s">
        <v>576</v>
      </c>
      <c r="F2142" s="1" t="s">
        <v>49</v>
      </c>
      <c r="G2142" s="1" t="s">
        <v>1451</v>
      </c>
      <c r="H2142">
        <v>5</v>
      </c>
      <c r="I2142" t="s">
        <v>49</v>
      </c>
      <c r="J2142" t="s">
        <v>51</v>
      </c>
      <c r="K2142">
        <v>9</v>
      </c>
      <c r="L2142">
        <v>180</v>
      </c>
    </row>
    <row r="2143" spans="1:13" x14ac:dyDescent="0.2">
      <c r="A2143" s="1" t="s">
        <v>46</v>
      </c>
      <c r="B2143">
        <v>6</v>
      </c>
      <c r="C2143" s="1" t="s">
        <v>1470</v>
      </c>
      <c r="D2143" s="2">
        <v>45896</v>
      </c>
      <c r="E2143" s="1" t="s">
        <v>576</v>
      </c>
      <c r="F2143" s="1" t="s">
        <v>49</v>
      </c>
      <c r="G2143" s="1" t="s">
        <v>998</v>
      </c>
      <c r="H2143">
        <v>5</v>
      </c>
      <c r="I2143" t="s">
        <v>49</v>
      </c>
      <c r="J2143" t="s">
        <v>51</v>
      </c>
      <c r="K2143">
        <v>6</v>
      </c>
      <c r="L2143">
        <v>150</v>
      </c>
    </row>
    <row r="2144" spans="1:13" x14ac:dyDescent="0.2">
      <c r="A2144" s="1" t="s">
        <v>46</v>
      </c>
      <c r="B2144">
        <v>2</v>
      </c>
      <c r="C2144" s="1" t="s">
        <v>2192</v>
      </c>
      <c r="D2144" s="2">
        <v>45897</v>
      </c>
      <c r="E2144" s="1" t="s">
        <v>620</v>
      </c>
      <c r="F2144" s="1" t="s">
        <v>49</v>
      </c>
      <c r="G2144" s="1" t="s">
        <v>1329</v>
      </c>
      <c r="H2144">
        <v>5</v>
      </c>
      <c r="I2144" t="s">
        <v>49</v>
      </c>
      <c r="J2144">
        <v>125</v>
      </c>
      <c r="K2144">
        <v>5</v>
      </c>
      <c r="L2144">
        <v>125</v>
      </c>
      <c r="M2144">
        <v>15</v>
      </c>
    </row>
    <row r="2145" spans="1:13" x14ac:dyDescent="0.2">
      <c r="A2145" s="1" t="s">
        <v>46</v>
      </c>
      <c r="B2145">
        <v>2</v>
      </c>
      <c r="C2145" s="1" t="s">
        <v>2193</v>
      </c>
      <c r="D2145" s="2">
        <v>45897</v>
      </c>
      <c r="E2145" s="1" t="s">
        <v>824</v>
      </c>
      <c r="F2145" s="1" t="s">
        <v>49</v>
      </c>
      <c r="G2145" s="1" t="s">
        <v>1329</v>
      </c>
      <c r="H2145">
        <v>5</v>
      </c>
      <c r="I2145" t="s">
        <v>49</v>
      </c>
      <c r="J2145">
        <v>125</v>
      </c>
      <c r="K2145">
        <v>5</v>
      </c>
      <c r="L2145">
        <v>125</v>
      </c>
    </row>
    <row r="2146" spans="1:13" x14ac:dyDescent="0.2">
      <c r="A2146" s="1" t="s">
        <v>46</v>
      </c>
      <c r="B2146">
        <v>2</v>
      </c>
      <c r="C2146" s="1" t="s">
        <v>2194</v>
      </c>
      <c r="D2146" s="2">
        <v>45897</v>
      </c>
      <c r="E2146" s="1" t="s">
        <v>2155</v>
      </c>
      <c r="F2146" s="1" t="s">
        <v>49</v>
      </c>
      <c r="G2146" s="1" t="s">
        <v>902</v>
      </c>
      <c r="H2146">
        <v>5</v>
      </c>
      <c r="I2146" t="s">
        <v>49</v>
      </c>
      <c r="J2146">
        <v>200</v>
      </c>
      <c r="K2146">
        <v>1</v>
      </c>
      <c r="L2146">
        <v>25</v>
      </c>
    </row>
    <row r="2147" spans="1:13" x14ac:dyDescent="0.2">
      <c r="A2147" s="1" t="s">
        <v>46</v>
      </c>
      <c r="B2147">
        <v>3</v>
      </c>
      <c r="C2147" s="1" t="s">
        <v>2195</v>
      </c>
      <c r="D2147" s="2">
        <v>45897</v>
      </c>
      <c r="E2147" s="1" t="s">
        <v>620</v>
      </c>
      <c r="F2147" s="1" t="s">
        <v>49</v>
      </c>
      <c r="G2147" s="1" t="s">
        <v>1398</v>
      </c>
      <c r="H2147">
        <v>5</v>
      </c>
      <c r="I2147" t="s">
        <v>49</v>
      </c>
      <c r="J2147">
        <v>125</v>
      </c>
      <c r="K2147">
        <v>3</v>
      </c>
      <c r="L2147">
        <v>75</v>
      </c>
    </row>
    <row r="2148" spans="1:13" x14ac:dyDescent="0.2">
      <c r="A2148" s="1" t="s">
        <v>46</v>
      </c>
      <c r="B2148">
        <v>3</v>
      </c>
      <c r="C2148" s="1" t="s">
        <v>1414</v>
      </c>
      <c r="D2148" s="2">
        <v>45897</v>
      </c>
      <c r="E2148" s="1" t="s">
        <v>576</v>
      </c>
      <c r="F2148" s="1" t="s">
        <v>49</v>
      </c>
      <c r="G2148" s="1" t="s">
        <v>1128</v>
      </c>
      <c r="H2148">
        <v>5</v>
      </c>
      <c r="I2148" t="s">
        <v>49</v>
      </c>
      <c r="J2148" t="s">
        <v>51</v>
      </c>
      <c r="K2148">
        <v>5</v>
      </c>
      <c r="L2148">
        <v>125</v>
      </c>
    </row>
    <row r="2149" spans="1:13" x14ac:dyDescent="0.2">
      <c r="A2149" s="1" t="s">
        <v>46</v>
      </c>
      <c r="B2149">
        <v>3</v>
      </c>
      <c r="C2149" s="1" t="s">
        <v>2215</v>
      </c>
      <c r="D2149" s="2">
        <v>45897</v>
      </c>
      <c r="E2149" s="1" t="s">
        <v>826</v>
      </c>
      <c r="F2149" s="1" t="s">
        <v>49</v>
      </c>
      <c r="G2149" s="1" t="s">
        <v>1128</v>
      </c>
      <c r="H2149">
        <v>5</v>
      </c>
      <c r="I2149" t="s">
        <v>49</v>
      </c>
      <c r="J2149">
        <v>50</v>
      </c>
      <c r="K2149">
        <v>2</v>
      </c>
      <c r="L2149">
        <v>50</v>
      </c>
    </row>
    <row r="2150" spans="1:13" x14ac:dyDescent="0.2">
      <c r="A2150" s="1" t="s">
        <v>46</v>
      </c>
      <c r="B2150">
        <v>3</v>
      </c>
      <c r="C2150" s="1" t="s">
        <v>2518</v>
      </c>
      <c r="D2150" s="2">
        <v>45897</v>
      </c>
      <c r="E2150" s="1" t="s">
        <v>2155</v>
      </c>
      <c r="F2150" s="1" t="s">
        <v>49</v>
      </c>
      <c r="G2150" s="1" t="s">
        <v>942</v>
      </c>
      <c r="H2150">
        <v>5</v>
      </c>
      <c r="I2150" t="s">
        <v>49</v>
      </c>
      <c r="J2150">
        <v>500</v>
      </c>
      <c r="K2150">
        <v>3</v>
      </c>
      <c r="L2150">
        <v>75</v>
      </c>
    </row>
    <row r="2151" spans="1:13" x14ac:dyDescent="0.2">
      <c r="A2151" s="1" t="s">
        <v>46</v>
      </c>
      <c r="B2151">
        <v>1</v>
      </c>
      <c r="C2151" s="1" t="s">
        <v>2197</v>
      </c>
      <c r="D2151" s="2">
        <v>45897</v>
      </c>
      <c r="E2151" s="1" t="s">
        <v>826</v>
      </c>
      <c r="F2151" s="1" t="s">
        <v>49</v>
      </c>
      <c r="G2151" s="1" t="s">
        <v>1392</v>
      </c>
      <c r="H2151">
        <v>5</v>
      </c>
      <c r="I2151" t="s">
        <v>49</v>
      </c>
      <c r="J2151">
        <v>75</v>
      </c>
      <c r="K2151">
        <v>3</v>
      </c>
      <c r="L2151">
        <v>75</v>
      </c>
    </row>
    <row r="2152" spans="1:13" x14ac:dyDescent="0.2">
      <c r="A2152" s="1" t="s">
        <v>46</v>
      </c>
      <c r="B2152">
        <v>1</v>
      </c>
      <c r="C2152" s="1" t="s">
        <v>2198</v>
      </c>
      <c r="D2152" s="2">
        <v>45897</v>
      </c>
      <c r="E2152" s="1" t="s">
        <v>830</v>
      </c>
      <c r="F2152" s="1" t="s">
        <v>49</v>
      </c>
      <c r="G2152" s="1" t="s">
        <v>946</v>
      </c>
      <c r="H2152">
        <v>5</v>
      </c>
      <c r="I2152" t="s">
        <v>49</v>
      </c>
      <c r="J2152">
        <v>50</v>
      </c>
      <c r="K2152">
        <v>2</v>
      </c>
      <c r="L2152">
        <v>50</v>
      </c>
    </row>
    <row r="2153" spans="1:13" x14ac:dyDescent="0.2">
      <c r="A2153" s="1" t="s">
        <v>46</v>
      </c>
      <c r="B2153">
        <v>1</v>
      </c>
      <c r="C2153" s="1" t="s">
        <v>1435</v>
      </c>
      <c r="D2153" s="2">
        <v>45897</v>
      </c>
      <c r="E2153" s="1" t="s">
        <v>576</v>
      </c>
      <c r="F2153" s="1" t="s">
        <v>49</v>
      </c>
      <c r="G2153" s="1" t="s">
        <v>867</v>
      </c>
      <c r="H2153">
        <v>5</v>
      </c>
      <c r="I2153" t="s">
        <v>49</v>
      </c>
      <c r="J2153" t="s">
        <v>51</v>
      </c>
      <c r="K2153">
        <v>4</v>
      </c>
      <c r="L2153">
        <v>100</v>
      </c>
    </row>
    <row r="2154" spans="1:13" x14ac:dyDescent="0.2">
      <c r="A2154" s="1" t="s">
        <v>46</v>
      </c>
      <c r="B2154">
        <v>4</v>
      </c>
      <c r="C2154" s="1" t="s">
        <v>2199</v>
      </c>
      <c r="D2154" s="2">
        <v>45897</v>
      </c>
      <c r="E2154" s="1" t="s">
        <v>824</v>
      </c>
      <c r="F2154" s="1" t="s">
        <v>49</v>
      </c>
      <c r="G2154" s="1" t="s">
        <v>1370</v>
      </c>
      <c r="H2154">
        <v>5</v>
      </c>
      <c r="I2154" t="s">
        <v>49</v>
      </c>
      <c r="J2154">
        <v>250</v>
      </c>
      <c r="K2154">
        <v>4</v>
      </c>
      <c r="L2154">
        <v>100</v>
      </c>
    </row>
    <row r="2155" spans="1:13" x14ac:dyDescent="0.2">
      <c r="A2155" s="1" t="s">
        <v>46</v>
      </c>
      <c r="B2155">
        <v>4</v>
      </c>
      <c r="C2155" s="1" t="s">
        <v>2200</v>
      </c>
      <c r="D2155" s="2">
        <v>45897</v>
      </c>
      <c r="E2155" s="1" t="s">
        <v>826</v>
      </c>
      <c r="F2155" s="1" t="s">
        <v>49</v>
      </c>
      <c r="G2155" s="1" t="s">
        <v>2201</v>
      </c>
      <c r="H2155">
        <v>5</v>
      </c>
      <c r="I2155" t="s">
        <v>49</v>
      </c>
      <c r="J2155">
        <v>150</v>
      </c>
      <c r="K2155">
        <v>6</v>
      </c>
      <c r="L2155">
        <v>150</v>
      </c>
    </row>
    <row r="2156" spans="1:13" x14ac:dyDescent="0.2">
      <c r="A2156" s="1" t="s">
        <v>46</v>
      </c>
      <c r="B2156">
        <v>4</v>
      </c>
      <c r="C2156" s="1" t="s">
        <v>1493</v>
      </c>
      <c r="D2156" s="2">
        <v>45897</v>
      </c>
      <c r="E2156" s="1" t="s">
        <v>576</v>
      </c>
      <c r="F2156" s="1" t="s">
        <v>49</v>
      </c>
      <c r="G2156" s="1" t="s">
        <v>1494</v>
      </c>
      <c r="H2156">
        <v>5</v>
      </c>
      <c r="I2156" t="s">
        <v>49</v>
      </c>
      <c r="J2156" t="s">
        <v>51</v>
      </c>
      <c r="K2156">
        <v>3</v>
      </c>
      <c r="L2156">
        <v>75</v>
      </c>
    </row>
    <row r="2157" spans="1:13" x14ac:dyDescent="0.2">
      <c r="A2157" s="1" t="s">
        <v>46</v>
      </c>
      <c r="B2157">
        <v>1</v>
      </c>
      <c r="C2157" s="1" t="s">
        <v>1470</v>
      </c>
      <c r="D2157" s="2">
        <v>45897</v>
      </c>
      <c r="E2157" s="1" t="s">
        <v>576</v>
      </c>
      <c r="F2157" s="1" t="s">
        <v>49</v>
      </c>
      <c r="G2157" s="1" t="s">
        <v>998</v>
      </c>
      <c r="H2157">
        <v>5</v>
      </c>
      <c r="I2157" t="s">
        <v>49</v>
      </c>
      <c r="J2157" t="s">
        <v>51</v>
      </c>
      <c r="K2157">
        <v>1</v>
      </c>
      <c r="L2157">
        <v>25</v>
      </c>
    </row>
    <row r="2158" spans="1:13" x14ac:dyDescent="0.2">
      <c r="A2158" s="1" t="s">
        <v>46</v>
      </c>
      <c r="B2158">
        <v>1</v>
      </c>
      <c r="C2158" s="1" t="s">
        <v>2221</v>
      </c>
      <c r="D2158" s="2">
        <v>45897</v>
      </c>
      <c r="E2158" s="1" t="s">
        <v>51</v>
      </c>
      <c r="F2158" s="1"/>
      <c r="G2158" s="1"/>
      <c r="K2158">
        <v>4</v>
      </c>
      <c r="L2158">
        <v>100</v>
      </c>
    </row>
    <row r="2159" spans="1:13" x14ac:dyDescent="0.2">
      <c r="A2159" s="1" t="s">
        <v>46</v>
      </c>
      <c r="B2159">
        <v>5</v>
      </c>
      <c r="C2159" s="1" t="s">
        <v>1450</v>
      </c>
      <c r="D2159" s="2">
        <v>45897</v>
      </c>
      <c r="E2159" s="1" t="s">
        <v>576</v>
      </c>
      <c r="F2159" s="1" t="s">
        <v>49</v>
      </c>
      <c r="G2159" s="1" t="s">
        <v>1451</v>
      </c>
      <c r="H2159">
        <v>5</v>
      </c>
      <c r="I2159" t="s">
        <v>49</v>
      </c>
      <c r="J2159" t="s">
        <v>51</v>
      </c>
      <c r="K2159">
        <v>11</v>
      </c>
      <c r="L2159">
        <v>220</v>
      </c>
    </row>
    <row r="2160" spans="1:13" x14ac:dyDescent="0.2">
      <c r="A2160" s="1" t="s">
        <v>46</v>
      </c>
      <c r="B2160">
        <v>1</v>
      </c>
      <c r="C2160" s="1" t="s">
        <v>2216</v>
      </c>
      <c r="D2160" s="2">
        <v>45898</v>
      </c>
      <c r="E2160" s="1" t="s">
        <v>2158</v>
      </c>
      <c r="F2160" s="1" t="s">
        <v>49</v>
      </c>
      <c r="G2160" s="1" t="s">
        <v>867</v>
      </c>
      <c r="H2160">
        <v>4.5</v>
      </c>
      <c r="I2160" t="s">
        <v>49</v>
      </c>
      <c r="J2160">
        <v>250</v>
      </c>
      <c r="K2160">
        <v>8</v>
      </c>
      <c r="L2160">
        <v>200</v>
      </c>
      <c r="M2160">
        <v>17</v>
      </c>
    </row>
    <row r="2161" spans="1:13" x14ac:dyDescent="0.2">
      <c r="A2161" s="1" t="s">
        <v>46</v>
      </c>
      <c r="B2161">
        <v>1</v>
      </c>
      <c r="C2161" s="1" t="s">
        <v>1435</v>
      </c>
      <c r="D2161" s="2">
        <v>45898</v>
      </c>
      <c r="E2161" s="1" t="s">
        <v>576</v>
      </c>
      <c r="F2161" s="1" t="s">
        <v>49</v>
      </c>
      <c r="G2161" s="1" t="s">
        <v>867</v>
      </c>
      <c r="H2161">
        <v>5</v>
      </c>
      <c r="I2161" t="s">
        <v>49</v>
      </c>
      <c r="J2161" t="s">
        <v>51</v>
      </c>
      <c r="K2161">
        <v>2</v>
      </c>
      <c r="L2161">
        <v>50</v>
      </c>
    </row>
    <row r="2162" spans="1:13" x14ac:dyDescent="0.2">
      <c r="A2162" s="1" t="s">
        <v>46</v>
      </c>
      <c r="B2162">
        <v>4</v>
      </c>
      <c r="C2162" s="1" t="s">
        <v>2199</v>
      </c>
      <c r="D2162" s="2">
        <v>45898</v>
      </c>
      <c r="E2162" s="1" t="s">
        <v>824</v>
      </c>
      <c r="F2162" s="1" t="s">
        <v>49</v>
      </c>
      <c r="G2162" s="1" t="s">
        <v>1370</v>
      </c>
      <c r="H2162">
        <v>5</v>
      </c>
      <c r="I2162" t="s">
        <v>49</v>
      </c>
      <c r="J2162">
        <v>250</v>
      </c>
      <c r="K2162">
        <v>6</v>
      </c>
      <c r="L2162">
        <v>150</v>
      </c>
    </row>
    <row r="2163" spans="1:13" x14ac:dyDescent="0.2">
      <c r="A2163" s="1" t="s">
        <v>46</v>
      </c>
      <c r="B2163">
        <v>4</v>
      </c>
      <c r="C2163" s="1" t="s">
        <v>2217</v>
      </c>
      <c r="D2163" s="2">
        <v>45898</v>
      </c>
      <c r="E2163" s="1" t="s">
        <v>824</v>
      </c>
      <c r="F2163" s="1" t="s">
        <v>49</v>
      </c>
      <c r="G2163" s="1" t="s">
        <v>2218</v>
      </c>
      <c r="H2163">
        <v>5</v>
      </c>
      <c r="I2163" t="s">
        <v>49</v>
      </c>
      <c r="J2163">
        <v>250</v>
      </c>
      <c r="K2163">
        <v>6</v>
      </c>
      <c r="L2163">
        <v>150</v>
      </c>
    </row>
    <row r="2164" spans="1:13" x14ac:dyDescent="0.2">
      <c r="A2164" s="1" t="s">
        <v>46</v>
      </c>
      <c r="B2164">
        <v>2</v>
      </c>
      <c r="C2164" s="1" t="s">
        <v>2219</v>
      </c>
      <c r="D2164" s="2">
        <v>45898</v>
      </c>
      <c r="E2164" s="1" t="s">
        <v>824</v>
      </c>
      <c r="F2164" s="1" t="s">
        <v>49</v>
      </c>
      <c r="G2164" s="1" t="s">
        <v>1434</v>
      </c>
      <c r="H2164">
        <v>5</v>
      </c>
      <c r="I2164" t="s">
        <v>49</v>
      </c>
      <c r="J2164">
        <v>100</v>
      </c>
      <c r="K2164">
        <v>4</v>
      </c>
      <c r="L2164">
        <v>100</v>
      </c>
    </row>
    <row r="2165" spans="1:13" x14ac:dyDescent="0.2">
      <c r="A2165" s="1" t="s">
        <v>46</v>
      </c>
      <c r="B2165">
        <v>2</v>
      </c>
      <c r="C2165" s="1" t="s">
        <v>2220</v>
      </c>
      <c r="D2165" s="2">
        <v>45898</v>
      </c>
      <c r="E2165" s="1" t="s">
        <v>2155</v>
      </c>
      <c r="F2165" s="1" t="s">
        <v>49</v>
      </c>
      <c r="G2165" s="1" t="s">
        <v>982</v>
      </c>
      <c r="H2165">
        <v>5</v>
      </c>
      <c r="I2165" t="s">
        <v>49</v>
      </c>
      <c r="J2165">
        <v>250</v>
      </c>
      <c r="K2165">
        <v>1</v>
      </c>
      <c r="L2165">
        <v>25</v>
      </c>
    </row>
    <row r="2166" spans="1:13" x14ac:dyDescent="0.2">
      <c r="A2166" s="1" t="s">
        <v>46</v>
      </c>
      <c r="B2166">
        <v>2</v>
      </c>
      <c r="C2166" s="1" t="s">
        <v>1499</v>
      </c>
      <c r="D2166" s="2">
        <v>45898</v>
      </c>
      <c r="E2166" s="1" t="s">
        <v>576</v>
      </c>
      <c r="F2166" s="1" t="s">
        <v>49</v>
      </c>
      <c r="G2166" s="1" t="s">
        <v>902</v>
      </c>
      <c r="H2166">
        <v>5</v>
      </c>
      <c r="I2166" t="s">
        <v>49</v>
      </c>
      <c r="J2166" t="s">
        <v>51</v>
      </c>
      <c r="K2166">
        <v>7</v>
      </c>
      <c r="L2166">
        <v>175</v>
      </c>
    </row>
    <row r="2167" spans="1:13" x14ac:dyDescent="0.2">
      <c r="A2167" s="1" t="s">
        <v>46</v>
      </c>
      <c r="B2167">
        <v>3</v>
      </c>
      <c r="C2167" s="1" t="s">
        <v>1388</v>
      </c>
      <c r="D2167" s="2">
        <v>45898</v>
      </c>
      <c r="E2167" s="1" t="s">
        <v>576</v>
      </c>
      <c r="F2167" s="1" t="s">
        <v>49</v>
      </c>
      <c r="G2167" s="1" t="s">
        <v>936</v>
      </c>
      <c r="H2167">
        <v>5</v>
      </c>
      <c r="I2167" t="s">
        <v>49</v>
      </c>
      <c r="J2167" t="s">
        <v>51</v>
      </c>
      <c r="K2167">
        <v>10</v>
      </c>
      <c r="L2167">
        <v>250</v>
      </c>
    </row>
    <row r="2168" spans="1:13" x14ac:dyDescent="0.2">
      <c r="A2168" s="1" t="s">
        <v>46</v>
      </c>
      <c r="B2168">
        <v>3</v>
      </c>
      <c r="C2168" s="1" t="s">
        <v>2195</v>
      </c>
      <c r="D2168" s="2">
        <v>45898</v>
      </c>
      <c r="E2168" s="1" t="s">
        <v>620</v>
      </c>
      <c r="F2168" s="1" t="s">
        <v>49</v>
      </c>
      <c r="G2168" s="1" t="s">
        <v>1398</v>
      </c>
      <c r="H2168">
        <v>5</v>
      </c>
      <c r="I2168" t="s">
        <v>49</v>
      </c>
      <c r="J2168">
        <v>125</v>
      </c>
      <c r="K2168">
        <v>4</v>
      </c>
      <c r="L2168">
        <v>100</v>
      </c>
    </row>
    <row r="2169" spans="1:13" x14ac:dyDescent="0.2">
      <c r="A2169" s="1" t="s">
        <v>46</v>
      </c>
      <c r="B2169">
        <v>5</v>
      </c>
      <c r="C2169" s="1" t="s">
        <v>1450</v>
      </c>
      <c r="D2169" s="2">
        <v>45898</v>
      </c>
      <c r="E2169" s="1" t="s">
        <v>576</v>
      </c>
      <c r="F2169" s="1" t="s">
        <v>49</v>
      </c>
      <c r="G2169" s="1" t="s">
        <v>1451</v>
      </c>
      <c r="H2169">
        <v>5</v>
      </c>
      <c r="I2169" t="s">
        <v>49</v>
      </c>
      <c r="J2169" t="s">
        <v>51</v>
      </c>
      <c r="K2169">
        <v>8</v>
      </c>
      <c r="L2169">
        <v>160</v>
      </c>
    </row>
    <row r="2170" spans="1:13" x14ac:dyDescent="0.2">
      <c r="A2170" s="1" t="s">
        <v>46</v>
      </c>
      <c r="B2170">
        <v>5</v>
      </c>
      <c r="C2170" s="1" t="s">
        <v>1456</v>
      </c>
      <c r="D2170" s="2">
        <v>45898</v>
      </c>
      <c r="E2170" s="1" t="s">
        <v>576</v>
      </c>
      <c r="F2170" s="1" t="s">
        <v>49</v>
      </c>
      <c r="G2170" s="1" t="s">
        <v>1457</v>
      </c>
      <c r="H2170">
        <v>5</v>
      </c>
      <c r="I2170" t="s">
        <v>49</v>
      </c>
      <c r="J2170" t="s">
        <v>51</v>
      </c>
      <c r="K2170">
        <v>1</v>
      </c>
      <c r="L2170">
        <v>20</v>
      </c>
    </row>
    <row r="2171" spans="1:13" x14ac:dyDescent="0.2">
      <c r="A2171" s="1" t="s">
        <v>46</v>
      </c>
      <c r="B2171">
        <v>6</v>
      </c>
      <c r="C2171" s="1" t="s">
        <v>2221</v>
      </c>
      <c r="D2171" s="2">
        <v>45898</v>
      </c>
      <c r="E2171" s="1" t="s">
        <v>51</v>
      </c>
      <c r="F2171" s="1"/>
      <c r="G2171" s="1"/>
      <c r="K2171">
        <v>4</v>
      </c>
      <c r="L2171">
        <v>100</v>
      </c>
    </row>
    <row r="2172" spans="1:13" x14ac:dyDescent="0.2">
      <c r="A2172" s="1" t="s">
        <v>46</v>
      </c>
      <c r="B2172">
        <v>6</v>
      </c>
      <c r="C2172" s="1" t="s">
        <v>1470</v>
      </c>
      <c r="D2172" s="2">
        <v>45898</v>
      </c>
      <c r="E2172" s="1" t="s">
        <v>576</v>
      </c>
      <c r="F2172" s="1" t="s">
        <v>49</v>
      </c>
      <c r="G2172" s="1" t="s">
        <v>998</v>
      </c>
      <c r="H2172">
        <v>5</v>
      </c>
      <c r="I2172" t="s">
        <v>49</v>
      </c>
      <c r="J2172" t="s">
        <v>51</v>
      </c>
      <c r="K2172">
        <v>8</v>
      </c>
      <c r="L2172">
        <v>200</v>
      </c>
    </row>
    <row r="2173" spans="1:13" x14ac:dyDescent="0.2">
      <c r="A2173" s="1" t="s">
        <v>46</v>
      </c>
      <c r="B2173">
        <v>2</v>
      </c>
      <c r="C2173" s="1" t="s">
        <v>1486</v>
      </c>
      <c r="D2173" s="2">
        <v>45899</v>
      </c>
      <c r="E2173" s="1" t="s">
        <v>576</v>
      </c>
      <c r="F2173" s="1" t="s">
        <v>49</v>
      </c>
      <c r="G2173" s="1" t="s">
        <v>982</v>
      </c>
      <c r="H2173">
        <v>5</v>
      </c>
      <c r="I2173" t="s">
        <v>49</v>
      </c>
      <c r="J2173" t="s">
        <v>51</v>
      </c>
      <c r="K2173">
        <v>20</v>
      </c>
      <c r="L2173">
        <v>500</v>
      </c>
      <c r="M2173">
        <v>11</v>
      </c>
    </row>
    <row r="2174" spans="1:13" x14ac:dyDescent="0.2">
      <c r="A2174" s="1" t="s">
        <v>46</v>
      </c>
      <c r="B2174">
        <v>6</v>
      </c>
      <c r="C2174" s="1" t="s">
        <v>1470</v>
      </c>
      <c r="D2174" s="2">
        <v>45899</v>
      </c>
      <c r="E2174" s="1" t="s">
        <v>576</v>
      </c>
      <c r="F2174" s="1" t="s">
        <v>49</v>
      </c>
      <c r="G2174" s="1" t="s">
        <v>998</v>
      </c>
      <c r="H2174">
        <v>5</v>
      </c>
      <c r="I2174" t="s">
        <v>49</v>
      </c>
      <c r="J2174" t="s">
        <v>51</v>
      </c>
      <c r="K2174">
        <v>7</v>
      </c>
      <c r="L2174">
        <v>175</v>
      </c>
    </row>
    <row r="2175" spans="1:13" x14ac:dyDescent="0.2">
      <c r="A2175" s="1" t="s">
        <v>46</v>
      </c>
      <c r="B2175">
        <v>6</v>
      </c>
      <c r="C2175" s="1" t="s">
        <v>2251</v>
      </c>
      <c r="D2175" s="2">
        <v>45899</v>
      </c>
      <c r="E2175" s="1" t="s">
        <v>2155</v>
      </c>
      <c r="F2175" s="1" t="s">
        <v>49</v>
      </c>
      <c r="G2175" s="1" t="s">
        <v>1079</v>
      </c>
      <c r="H2175">
        <v>5</v>
      </c>
      <c r="I2175" t="s">
        <v>49</v>
      </c>
      <c r="J2175">
        <v>250</v>
      </c>
      <c r="K2175">
        <v>8</v>
      </c>
      <c r="L2175">
        <v>200</v>
      </c>
    </row>
    <row r="2176" spans="1:13" x14ac:dyDescent="0.2">
      <c r="A2176" s="1" t="s">
        <v>46</v>
      </c>
      <c r="B2176">
        <v>3</v>
      </c>
      <c r="C2176" s="1" t="s">
        <v>2240</v>
      </c>
      <c r="D2176" s="2">
        <v>45899</v>
      </c>
      <c r="E2176" s="1" t="s">
        <v>2158</v>
      </c>
      <c r="F2176" s="1" t="s">
        <v>49</v>
      </c>
      <c r="G2176" s="1" t="s">
        <v>2182</v>
      </c>
      <c r="H2176">
        <v>4.5</v>
      </c>
      <c r="I2176" t="s">
        <v>49</v>
      </c>
      <c r="J2176">
        <v>125</v>
      </c>
      <c r="K2176">
        <v>5</v>
      </c>
      <c r="L2176">
        <v>125</v>
      </c>
    </row>
    <row r="2177" spans="1:14" x14ac:dyDescent="0.2">
      <c r="A2177" s="1" t="s">
        <v>46</v>
      </c>
      <c r="B2177">
        <v>3</v>
      </c>
      <c r="C2177" s="1" t="s">
        <v>2518</v>
      </c>
      <c r="D2177" s="2">
        <v>45899</v>
      </c>
      <c r="E2177" s="1" t="s">
        <v>2155</v>
      </c>
      <c r="F2177" s="1" t="s">
        <v>49</v>
      </c>
      <c r="G2177" s="1" t="s">
        <v>942</v>
      </c>
      <c r="H2177">
        <v>5</v>
      </c>
      <c r="I2177" t="s">
        <v>49</v>
      </c>
      <c r="J2177">
        <v>500</v>
      </c>
      <c r="K2177">
        <v>2</v>
      </c>
      <c r="L2177">
        <v>50</v>
      </c>
    </row>
    <row r="2178" spans="1:14" x14ac:dyDescent="0.2">
      <c r="A2178" s="1" t="s">
        <v>46</v>
      </c>
      <c r="B2178">
        <v>3</v>
      </c>
      <c r="C2178" s="1" t="s">
        <v>1388</v>
      </c>
      <c r="D2178" s="2">
        <v>45899</v>
      </c>
      <c r="E2178" s="1" t="s">
        <v>576</v>
      </c>
      <c r="F2178" s="1" t="s">
        <v>49</v>
      </c>
      <c r="G2178" s="1" t="s">
        <v>936</v>
      </c>
      <c r="H2178">
        <v>5</v>
      </c>
      <c r="I2178" t="s">
        <v>49</v>
      </c>
      <c r="J2178" t="s">
        <v>51</v>
      </c>
      <c r="K2178">
        <v>6</v>
      </c>
      <c r="L2178">
        <v>150</v>
      </c>
    </row>
    <row r="2179" spans="1:14" x14ac:dyDescent="0.2">
      <c r="A2179" s="1" t="s">
        <v>46</v>
      </c>
      <c r="B2179">
        <v>1</v>
      </c>
      <c r="C2179" s="1" t="s">
        <v>2216</v>
      </c>
      <c r="D2179" s="2">
        <v>45899</v>
      </c>
      <c r="E2179" s="1" t="s">
        <v>2158</v>
      </c>
      <c r="F2179" s="1" t="s">
        <v>49</v>
      </c>
      <c r="G2179" s="1" t="s">
        <v>867</v>
      </c>
      <c r="H2179">
        <v>4.5</v>
      </c>
      <c r="I2179" t="s">
        <v>49</v>
      </c>
      <c r="J2179">
        <v>250</v>
      </c>
      <c r="K2179">
        <v>3</v>
      </c>
      <c r="L2179">
        <v>75</v>
      </c>
    </row>
    <row r="2180" spans="1:14" x14ac:dyDescent="0.2">
      <c r="A2180" s="1" t="s">
        <v>46</v>
      </c>
      <c r="B2180">
        <v>1</v>
      </c>
      <c r="C2180" s="1" t="s">
        <v>1377</v>
      </c>
      <c r="D2180" s="2">
        <v>45899</v>
      </c>
      <c r="E2180" s="1" t="s">
        <v>576</v>
      </c>
      <c r="F2180" s="1" t="s">
        <v>49</v>
      </c>
      <c r="G2180" s="1" t="s">
        <v>1323</v>
      </c>
      <c r="H2180">
        <v>5</v>
      </c>
      <c r="I2180" t="s">
        <v>49</v>
      </c>
      <c r="J2180" t="s">
        <v>51</v>
      </c>
      <c r="K2180">
        <v>11</v>
      </c>
      <c r="L2180">
        <v>275</v>
      </c>
    </row>
    <row r="2181" spans="1:14" x14ac:dyDescent="0.2">
      <c r="A2181" s="1" t="s">
        <v>46</v>
      </c>
      <c r="B2181">
        <v>4</v>
      </c>
      <c r="C2181" s="1" t="s">
        <v>2217</v>
      </c>
      <c r="D2181" s="2">
        <v>45899</v>
      </c>
      <c r="E2181" s="1" t="s">
        <v>824</v>
      </c>
      <c r="F2181" s="1" t="s">
        <v>49</v>
      </c>
      <c r="G2181" s="1" t="s">
        <v>2218</v>
      </c>
      <c r="H2181">
        <v>5</v>
      </c>
      <c r="I2181" t="s">
        <v>49</v>
      </c>
      <c r="J2181">
        <v>250</v>
      </c>
      <c r="K2181">
        <v>4</v>
      </c>
      <c r="L2181">
        <v>100</v>
      </c>
    </row>
    <row r="2182" spans="1:14" x14ac:dyDescent="0.2">
      <c r="A2182" s="1" t="s">
        <v>46</v>
      </c>
      <c r="B2182">
        <v>4</v>
      </c>
      <c r="C2182" s="1" t="s">
        <v>1675</v>
      </c>
      <c r="D2182" s="2">
        <v>45899</v>
      </c>
      <c r="E2182" s="1" t="s">
        <v>576</v>
      </c>
      <c r="F2182" s="1" t="s">
        <v>49</v>
      </c>
      <c r="G2182" s="1" t="s">
        <v>875</v>
      </c>
      <c r="H2182">
        <v>5</v>
      </c>
      <c r="I2182" t="s">
        <v>49</v>
      </c>
      <c r="J2182" t="s">
        <v>51</v>
      </c>
      <c r="K2182">
        <v>10</v>
      </c>
      <c r="L2182">
        <v>250</v>
      </c>
    </row>
    <row r="2183" spans="1:14" x14ac:dyDescent="0.2">
      <c r="A2183" s="1" t="s">
        <v>46</v>
      </c>
      <c r="B2183">
        <v>5</v>
      </c>
      <c r="C2183" s="1" t="s">
        <v>2241</v>
      </c>
      <c r="D2183" s="2">
        <v>45899</v>
      </c>
      <c r="E2183" s="1" t="s">
        <v>2155</v>
      </c>
      <c r="F2183" s="1" t="s">
        <v>49</v>
      </c>
      <c r="G2183" s="1" t="s">
        <v>1580</v>
      </c>
      <c r="H2183" t="s">
        <v>76</v>
      </c>
      <c r="I2183" t="s">
        <v>49</v>
      </c>
      <c r="J2183">
        <v>375</v>
      </c>
      <c r="K2183">
        <v>9</v>
      </c>
      <c r="L2183">
        <v>180</v>
      </c>
    </row>
    <row r="2184" spans="1:14" x14ac:dyDescent="0.2">
      <c r="A2184" s="1" t="s">
        <v>46</v>
      </c>
      <c r="B2184">
        <v>3</v>
      </c>
      <c r="C2184" s="1" t="s">
        <v>2242</v>
      </c>
      <c r="D2184" s="2">
        <v>45900</v>
      </c>
      <c r="E2184" s="1" t="s">
        <v>582</v>
      </c>
      <c r="F2184" s="1" t="s">
        <v>49</v>
      </c>
      <c r="G2184" s="1" t="s">
        <v>1890</v>
      </c>
      <c r="H2184">
        <v>6</v>
      </c>
      <c r="I2184">
        <v>18</v>
      </c>
      <c r="J2184">
        <v>150</v>
      </c>
      <c r="K2184">
        <v>2</v>
      </c>
      <c r="L2184">
        <v>50</v>
      </c>
      <c r="M2184">
        <v>9</v>
      </c>
    </row>
    <row r="2185" spans="1:14" x14ac:dyDescent="0.2">
      <c r="A2185" s="1" t="s">
        <v>46</v>
      </c>
      <c r="B2185">
        <v>3</v>
      </c>
      <c r="C2185" s="1" t="s">
        <v>2227</v>
      </c>
      <c r="D2185" s="2">
        <v>45900</v>
      </c>
      <c r="E2185" s="1" t="s">
        <v>582</v>
      </c>
      <c r="F2185" s="1" t="s">
        <v>49</v>
      </c>
      <c r="G2185" s="1" t="s">
        <v>1584</v>
      </c>
      <c r="H2185">
        <v>6</v>
      </c>
      <c r="I2185">
        <v>18</v>
      </c>
      <c r="J2185">
        <v>250</v>
      </c>
      <c r="K2185">
        <v>10</v>
      </c>
      <c r="L2185">
        <v>250</v>
      </c>
    </row>
    <row r="2186" spans="1:14" x14ac:dyDescent="0.2">
      <c r="A2186" s="1" t="s">
        <v>46</v>
      </c>
      <c r="B2186">
        <v>3</v>
      </c>
      <c r="C2186" s="1" t="s">
        <v>1388</v>
      </c>
      <c r="D2186" s="2">
        <v>45900</v>
      </c>
      <c r="E2186" s="1" t="s">
        <v>576</v>
      </c>
      <c r="F2186" s="1" t="s">
        <v>49</v>
      </c>
      <c r="G2186" s="1" t="s">
        <v>936</v>
      </c>
      <c r="H2186">
        <v>5</v>
      </c>
      <c r="I2186" t="s">
        <v>332</v>
      </c>
      <c r="J2186" t="s">
        <v>51</v>
      </c>
      <c r="K2186">
        <v>6</v>
      </c>
      <c r="L2186">
        <v>150</v>
      </c>
    </row>
    <row r="2187" spans="1:14" x14ac:dyDescent="0.2">
      <c r="A2187" s="1" t="s">
        <v>46</v>
      </c>
      <c r="B2187">
        <v>2</v>
      </c>
      <c r="C2187" s="1" t="s">
        <v>2252</v>
      </c>
      <c r="D2187" s="2">
        <v>45900</v>
      </c>
      <c r="E2187" s="1" t="s">
        <v>2155</v>
      </c>
      <c r="F2187" s="1" t="s">
        <v>49</v>
      </c>
      <c r="G2187" s="1" t="s">
        <v>926</v>
      </c>
      <c r="H2187">
        <v>5</v>
      </c>
      <c r="I2187" t="s">
        <v>2243</v>
      </c>
      <c r="J2187">
        <v>500</v>
      </c>
      <c r="K2187">
        <v>10</v>
      </c>
      <c r="L2187">
        <v>250</v>
      </c>
    </row>
    <row r="2188" spans="1:14" x14ac:dyDescent="0.2">
      <c r="A2188" s="1" t="s">
        <v>46</v>
      </c>
      <c r="B2188">
        <v>2</v>
      </c>
      <c r="C2188" s="1" t="s">
        <v>2244</v>
      </c>
      <c r="D2188" s="2">
        <v>45900</v>
      </c>
      <c r="E2188" s="1" t="s">
        <v>582</v>
      </c>
      <c r="F2188" s="1" t="s">
        <v>49</v>
      </c>
      <c r="G2188" s="1" t="s">
        <v>1849</v>
      </c>
      <c r="H2188">
        <v>10</v>
      </c>
      <c r="I2188">
        <v>14</v>
      </c>
      <c r="J2188">
        <v>250</v>
      </c>
      <c r="K2188">
        <v>10</v>
      </c>
      <c r="L2188">
        <v>249</v>
      </c>
    </row>
    <row r="2189" spans="1:14" x14ac:dyDescent="0.2">
      <c r="A2189" s="1" t="s">
        <v>46</v>
      </c>
      <c r="B2189">
        <v>6</v>
      </c>
      <c r="C2189" s="1" t="s">
        <v>2251</v>
      </c>
      <c r="D2189" s="2">
        <v>45900</v>
      </c>
      <c r="E2189" s="1" t="s">
        <v>2155</v>
      </c>
      <c r="F2189" s="1" t="s">
        <v>49</v>
      </c>
      <c r="G2189" s="1" t="s">
        <v>1079</v>
      </c>
      <c r="H2189">
        <v>5</v>
      </c>
      <c r="I2189" t="s">
        <v>2245</v>
      </c>
      <c r="J2189">
        <v>250</v>
      </c>
      <c r="K2189">
        <v>4</v>
      </c>
      <c r="L2189">
        <v>100</v>
      </c>
    </row>
    <row r="2190" spans="1:14" x14ac:dyDescent="0.2">
      <c r="A2190" s="1" t="s">
        <v>46</v>
      </c>
      <c r="B2190">
        <v>6</v>
      </c>
      <c r="C2190" s="1" t="s">
        <v>1905</v>
      </c>
      <c r="D2190" s="2">
        <v>45900</v>
      </c>
      <c r="E2190" s="1" t="s">
        <v>641</v>
      </c>
      <c r="F2190" s="1" t="s">
        <v>49</v>
      </c>
      <c r="G2190" s="1" t="s">
        <v>1442</v>
      </c>
      <c r="H2190">
        <v>5</v>
      </c>
      <c r="I2190">
        <v>4</v>
      </c>
      <c r="J2190">
        <v>2000</v>
      </c>
      <c r="K2190">
        <v>9</v>
      </c>
      <c r="L2190">
        <v>315</v>
      </c>
    </row>
    <row r="2191" spans="1:14" x14ac:dyDescent="0.2">
      <c r="A2191" s="1" t="s">
        <v>46</v>
      </c>
      <c r="B2191">
        <v>2</v>
      </c>
      <c r="C2191" s="1" t="s">
        <v>2232</v>
      </c>
      <c r="D2191" s="2">
        <v>45901</v>
      </c>
      <c r="E2191" s="1" t="s">
        <v>582</v>
      </c>
      <c r="F2191" s="1" t="s">
        <v>49</v>
      </c>
      <c r="G2191" s="1" t="s">
        <v>1692</v>
      </c>
      <c r="H2191">
        <v>6</v>
      </c>
      <c r="I2191">
        <v>22</v>
      </c>
      <c r="J2191">
        <v>250</v>
      </c>
      <c r="K2191">
        <v>10</v>
      </c>
      <c r="L2191">
        <v>251.3</v>
      </c>
      <c r="M2191">
        <v>12</v>
      </c>
      <c r="N2191" t="s">
        <v>2306</v>
      </c>
    </row>
    <row r="2192" spans="1:14" x14ac:dyDescent="0.2">
      <c r="A2192" s="1" t="s">
        <v>46</v>
      </c>
      <c r="B2192">
        <v>2</v>
      </c>
      <c r="C2192" s="1" t="s">
        <v>2246</v>
      </c>
      <c r="D2192" s="2">
        <v>45901</v>
      </c>
      <c r="E2192" s="1" t="s">
        <v>2229</v>
      </c>
      <c r="F2192" s="1" t="s">
        <v>49</v>
      </c>
      <c r="G2192" s="1" t="s">
        <v>1465</v>
      </c>
      <c r="H2192" t="s">
        <v>76</v>
      </c>
      <c r="I2192">
        <v>16</v>
      </c>
      <c r="J2192">
        <v>250</v>
      </c>
      <c r="K2192">
        <v>9</v>
      </c>
      <c r="L2192">
        <v>225</v>
      </c>
      <c r="N2192" t="s">
        <v>2306</v>
      </c>
    </row>
    <row r="2193" spans="1:14" x14ac:dyDescent="0.2">
      <c r="A2193" s="1" t="s">
        <v>46</v>
      </c>
      <c r="B2193">
        <v>2</v>
      </c>
      <c r="C2193" s="1" t="s">
        <v>1484</v>
      </c>
      <c r="D2193" s="2">
        <v>45901</v>
      </c>
      <c r="E2193" s="1" t="s">
        <v>576</v>
      </c>
      <c r="F2193" s="1" t="s">
        <v>49</v>
      </c>
      <c r="G2193" s="1" t="s">
        <v>1270</v>
      </c>
      <c r="H2193">
        <v>5</v>
      </c>
      <c r="I2193" t="s">
        <v>2247</v>
      </c>
      <c r="J2193" t="s">
        <v>51</v>
      </c>
      <c r="K2193">
        <v>1</v>
      </c>
      <c r="L2193">
        <v>25</v>
      </c>
      <c r="N2193" t="s">
        <v>2306</v>
      </c>
    </row>
    <row r="2194" spans="1:14" x14ac:dyDescent="0.2">
      <c r="A2194" s="1" t="s">
        <v>46</v>
      </c>
      <c r="B2194">
        <v>3</v>
      </c>
      <c r="C2194" s="1" t="s">
        <v>2248</v>
      </c>
      <c r="D2194" s="2">
        <v>45901</v>
      </c>
      <c r="E2194" s="1" t="s">
        <v>582</v>
      </c>
      <c r="F2194" s="1" t="s">
        <v>49</v>
      </c>
      <c r="G2194" s="1" t="s">
        <v>1274</v>
      </c>
      <c r="H2194">
        <v>6</v>
      </c>
      <c r="I2194">
        <v>16</v>
      </c>
      <c r="J2194">
        <v>1000</v>
      </c>
      <c r="K2194">
        <v>38</v>
      </c>
      <c r="L2194">
        <v>950</v>
      </c>
      <c r="N2194" t="s">
        <v>2307</v>
      </c>
    </row>
    <row r="2195" spans="1:14" x14ac:dyDescent="0.2">
      <c r="A2195" s="1" t="s">
        <v>46</v>
      </c>
      <c r="B2195">
        <v>3</v>
      </c>
      <c r="C2195" s="1" t="s">
        <v>2242</v>
      </c>
      <c r="D2195" s="2">
        <v>45901</v>
      </c>
      <c r="E2195" s="1" t="s">
        <v>582</v>
      </c>
      <c r="F2195" s="1" t="s">
        <v>49</v>
      </c>
      <c r="G2195" s="1" t="s">
        <v>1890</v>
      </c>
      <c r="H2195">
        <v>6</v>
      </c>
      <c r="I2195">
        <v>18</v>
      </c>
      <c r="J2195">
        <v>150</v>
      </c>
      <c r="K2195">
        <v>2</v>
      </c>
      <c r="L2195">
        <v>44.6</v>
      </c>
      <c r="N2195" t="s">
        <v>2307</v>
      </c>
    </row>
    <row r="2196" spans="1:14" x14ac:dyDescent="0.2">
      <c r="A2196" s="1" t="s">
        <v>46</v>
      </c>
      <c r="B2196">
        <v>3</v>
      </c>
      <c r="C2196" s="1" t="s">
        <v>2262</v>
      </c>
      <c r="D2196" s="2">
        <v>45901</v>
      </c>
      <c r="E2196" s="1" t="s">
        <v>2155</v>
      </c>
      <c r="F2196" s="1" t="s">
        <v>49</v>
      </c>
      <c r="G2196" s="1" t="s">
        <v>901</v>
      </c>
      <c r="H2196">
        <v>5</v>
      </c>
      <c r="I2196" t="s">
        <v>99</v>
      </c>
      <c r="J2196">
        <v>250</v>
      </c>
      <c r="K2196">
        <v>10</v>
      </c>
      <c r="L2196">
        <v>250</v>
      </c>
      <c r="N2196" t="s">
        <v>2307</v>
      </c>
    </row>
    <row r="2197" spans="1:14" x14ac:dyDescent="0.2">
      <c r="A2197" s="1" t="s">
        <v>46</v>
      </c>
      <c r="B2197">
        <v>3</v>
      </c>
      <c r="C2197" s="1" t="s">
        <v>2261</v>
      </c>
      <c r="D2197" s="2">
        <v>45901</v>
      </c>
      <c r="E2197" s="1" t="s">
        <v>2155</v>
      </c>
      <c r="F2197" s="1" t="s">
        <v>49</v>
      </c>
      <c r="G2197" s="1" t="s">
        <v>864</v>
      </c>
      <c r="H2197">
        <v>5</v>
      </c>
      <c r="I2197" t="s">
        <v>99</v>
      </c>
      <c r="J2197">
        <v>375</v>
      </c>
      <c r="K2197">
        <v>4</v>
      </c>
      <c r="L2197">
        <v>100</v>
      </c>
      <c r="N2197" t="s">
        <v>2307</v>
      </c>
    </row>
    <row r="2198" spans="1:14" x14ac:dyDescent="0.2">
      <c r="A2198" s="1" t="s">
        <v>46</v>
      </c>
      <c r="B2198">
        <v>6</v>
      </c>
      <c r="C2198" s="1" t="s">
        <v>1905</v>
      </c>
      <c r="D2198" s="2">
        <v>45901</v>
      </c>
      <c r="E2198" s="1" t="s">
        <v>641</v>
      </c>
      <c r="F2198" s="1" t="s">
        <v>49</v>
      </c>
      <c r="G2198" s="1" t="s">
        <v>1442</v>
      </c>
      <c r="H2198">
        <v>5</v>
      </c>
      <c r="I2198">
        <v>4</v>
      </c>
      <c r="J2198">
        <v>2000</v>
      </c>
      <c r="K2198">
        <v>1</v>
      </c>
      <c r="L2198">
        <v>35</v>
      </c>
      <c r="N2198" t="s">
        <v>2308</v>
      </c>
    </row>
    <row r="2199" spans="1:14" x14ac:dyDescent="0.2">
      <c r="A2199" s="1" t="s">
        <v>46</v>
      </c>
      <c r="B2199">
        <v>6</v>
      </c>
      <c r="C2199" s="1" t="s">
        <v>2263</v>
      </c>
      <c r="D2199" s="2">
        <v>45901</v>
      </c>
      <c r="E2199" s="1" t="s">
        <v>51</v>
      </c>
      <c r="F2199" s="1"/>
      <c r="G2199" s="1"/>
      <c r="K2199">
        <v>10</v>
      </c>
      <c r="L2199">
        <v>200</v>
      </c>
      <c r="N2199" t="s">
        <v>2308</v>
      </c>
    </row>
    <row r="2200" spans="1:14" x14ac:dyDescent="0.2">
      <c r="A2200" s="1" t="s">
        <v>46</v>
      </c>
      <c r="B2200">
        <v>6</v>
      </c>
      <c r="C2200" s="1" t="s">
        <v>1502</v>
      </c>
      <c r="D2200" s="2">
        <v>45901</v>
      </c>
      <c r="E2200" s="1" t="s">
        <v>576</v>
      </c>
      <c r="F2200" s="1" t="s">
        <v>49</v>
      </c>
      <c r="G2200" s="1" t="s">
        <v>1503</v>
      </c>
      <c r="H2200">
        <v>5</v>
      </c>
      <c r="I2200" t="s">
        <v>2249</v>
      </c>
      <c r="J2200" t="s">
        <v>51</v>
      </c>
      <c r="K2200">
        <v>5</v>
      </c>
      <c r="L2200">
        <v>100</v>
      </c>
      <c r="N2200" t="s">
        <v>2308</v>
      </c>
    </row>
    <row r="2201" spans="1:14" x14ac:dyDescent="0.2">
      <c r="A2201" s="1" t="s">
        <v>46</v>
      </c>
      <c r="B2201">
        <v>5</v>
      </c>
      <c r="C2201" s="1" t="s">
        <v>2241</v>
      </c>
      <c r="D2201" s="2">
        <v>45901</v>
      </c>
      <c r="E2201" s="1" t="s">
        <v>2155</v>
      </c>
      <c r="F2201" s="1" t="s">
        <v>49</v>
      </c>
      <c r="G2201" s="1" t="s">
        <v>1580</v>
      </c>
      <c r="H2201" t="s">
        <v>76</v>
      </c>
      <c r="I2201">
        <v>2</v>
      </c>
      <c r="J2201">
        <v>375</v>
      </c>
      <c r="K2201">
        <v>6</v>
      </c>
      <c r="L2201">
        <v>120</v>
      </c>
      <c r="N2201" t="s">
        <v>2309</v>
      </c>
    </row>
    <row r="2202" spans="1:14" x14ac:dyDescent="0.2">
      <c r="A2202" s="1" t="s">
        <v>46</v>
      </c>
      <c r="B2202">
        <v>5</v>
      </c>
      <c r="C2202" s="1" t="s">
        <v>1450</v>
      </c>
      <c r="D2202" s="2">
        <v>45901</v>
      </c>
      <c r="E2202" s="1" t="s">
        <v>576</v>
      </c>
      <c r="F2202" s="1" t="s">
        <v>49</v>
      </c>
      <c r="G2202" s="1" t="s">
        <v>1451</v>
      </c>
      <c r="H2202">
        <v>5</v>
      </c>
      <c r="I2202" t="s">
        <v>2250</v>
      </c>
      <c r="J2202" t="s">
        <v>51</v>
      </c>
      <c r="K2202">
        <v>2</v>
      </c>
      <c r="L2202">
        <v>40</v>
      </c>
      <c r="N2202" t="s">
        <v>2309</v>
      </c>
    </row>
    <row r="2203" spans="1:14" x14ac:dyDescent="0.2">
      <c r="A2203" s="1" t="s">
        <v>46</v>
      </c>
      <c r="B2203">
        <v>2</v>
      </c>
      <c r="C2203" s="1" t="s">
        <v>2248</v>
      </c>
      <c r="D2203" s="2">
        <v>45902</v>
      </c>
      <c r="E2203" s="1" t="s">
        <v>582</v>
      </c>
      <c r="F2203" s="1" t="s">
        <v>49</v>
      </c>
      <c r="G2203" s="1" t="s">
        <v>1274</v>
      </c>
      <c r="H2203">
        <v>6</v>
      </c>
      <c r="I2203">
        <v>16</v>
      </c>
      <c r="J2203">
        <v>1000</v>
      </c>
      <c r="K2203">
        <v>6</v>
      </c>
      <c r="L2203">
        <v>146.4</v>
      </c>
      <c r="M2203">
        <v>10</v>
      </c>
    </row>
    <row r="2204" spans="1:14" x14ac:dyDescent="0.2">
      <c r="A2204" s="1" t="s">
        <v>46</v>
      </c>
      <c r="B2204">
        <v>2</v>
      </c>
      <c r="C2204" s="1" t="s">
        <v>2274</v>
      </c>
      <c r="D2204" s="2">
        <v>45902</v>
      </c>
      <c r="E2204" s="1" t="s">
        <v>582</v>
      </c>
      <c r="F2204" s="1" t="s">
        <v>49</v>
      </c>
      <c r="G2204" s="1" t="s">
        <v>1615</v>
      </c>
      <c r="H2204">
        <v>6</v>
      </c>
      <c r="I2204">
        <v>20</v>
      </c>
      <c r="J2204">
        <v>1000</v>
      </c>
      <c r="K2204">
        <v>8</v>
      </c>
      <c r="L2204">
        <v>200</v>
      </c>
    </row>
    <row r="2205" spans="1:14" x14ac:dyDescent="0.2">
      <c r="A2205" s="1" t="s">
        <v>46</v>
      </c>
      <c r="B2205">
        <v>2</v>
      </c>
      <c r="C2205" s="1" t="s">
        <v>2275</v>
      </c>
      <c r="D2205" s="2">
        <v>45902</v>
      </c>
      <c r="E2205" s="1" t="s">
        <v>834</v>
      </c>
      <c r="F2205" s="1" t="s">
        <v>49</v>
      </c>
      <c r="G2205" s="1" t="s">
        <v>881</v>
      </c>
      <c r="H2205">
        <v>8</v>
      </c>
      <c r="I2205">
        <v>10</v>
      </c>
      <c r="J2205">
        <v>50</v>
      </c>
      <c r="K2205">
        <v>2</v>
      </c>
      <c r="L2205">
        <v>50</v>
      </c>
    </row>
    <row r="2206" spans="1:14" x14ac:dyDescent="0.2">
      <c r="A2206" s="1" t="s">
        <v>46</v>
      </c>
      <c r="B2206">
        <v>2</v>
      </c>
      <c r="C2206" s="1" t="s">
        <v>2310</v>
      </c>
      <c r="D2206" s="2">
        <v>45902</v>
      </c>
      <c r="E2206" s="1" t="s">
        <v>803</v>
      </c>
      <c r="F2206" s="1" t="s">
        <v>49</v>
      </c>
      <c r="G2206" s="1" t="s">
        <v>881</v>
      </c>
      <c r="H2206">
        <v>8</v>
      </c>
      <c r="I2206">
        <v>10</v>
      </c>
      <c r="J2206">
        <v>50</v>
      </c>
      <c r="K2206">
        <v>2</v>
      </c>
      <c r="L2206">
        <v>61.1</v>
      </c>
    </row>
    <row r="2207" spans="1:14" x14ac:dyDescent="0.2">
      <c r="A2207" s="1" t="s">
        <v>46</v>
      </c>
      <c r="B2207">
        <v>3</v>
      </c>
      <c r="C2207" s="1" t="s">
        <v>2311</v>
      </c>
      <c r="D2207" s="2">
        <v>45902</v>
      </c>
      <c r="E2207" s="1" t="s">
        <v>620</v>
      </c>
      <c r="F2207" s="1" t="s">
        <v>49</v>
      </c>
      <c r="G2207" s="1" t="s">
        <v>1477</v>
      </c>
      <c r="H2207">
        <v>5</v>
      </c>
      <c r="I2207">
        <v>13</v>
      </c>
      <c r="J2207">
        <v>100</v>
      </c>
      <c r="K2207">
        <v>9</v>
      </c>
      <c r="L2207">
        <v>225</v>
      </c>
    </row>
    <row r="2208" spans="1:14" x14ac:dyDescent="0.2">
      <c r="A2208" s="1" t="s">
        <v>46</v>
      </c>
      <c r="B2208">
        <v>3</v>
      </c>
      <c r="C2208" s="1" t="s">
        <v>2312</v>
      </c>
      <c r="D2208" s="2">
        <v>45902</v>
      </c>
      <c r="E2208" s="1" t="s">
        <v>620</v>
      </c>
      <c r="F2208" s="1" t="s">
        <v>49</v>
      </c>
      <c r="G2208" s="1" t="s">
        <v>1477</v>
      </c>
      <c r="H2208">
        <v>5</v>
      </c>
      <c r="I2208">
        <v>13</v>
      </c>
      <c r="J2208">
        <v>125</v>
      </c>
      <c r="K2208">
        <v>5</v>
      </c>
      <c r="L2208">
        <v>125</v>
      </c>
    </row>
    <row r="2209" spans="1:12" x14ac:dyDescent="0.2">
      <c r="A2209" s="1" t="s">
        <v>46</v>
      </c>
      <c r="B2209">
        <v>3</v>
      </c>
      <c r="C2209" s="1" t="s">
        <v>2313</v>
      </c>
      <c r="D2209" s="2">
        <v>45902</v>
      </c>
      <c r="E2209" s="1" t="s">
        <v>620</v>
      </c>
      <c r="F2209" s="1" t="s">
        <v>49</v>
      </c>
      <c r="G2209" s="1" t="s">
        <v>1479</v>
      </c>
      <c r="H2209">
        <v>5</v>
      </c>
      <c r="I2209">
        <v>13</v>
      </c>
      <c r="J2209">
        <v>125</v>
      </c>
      <c r="K2209">
        <v>2</v>
      </c>
      <c r="L2209">
        <v>50</v>
      </c>
    </row>
    <row r="2210" spans="1:12" x14ac:dyDescent="0.2">
      <c r="A2210" s="1" t="s">
        <v>46</v>
      </c>
      <c r="B2210">
        <v>3</v>
      </c>
      <c r="C2210" s="1" t="s">
        <v>2314</v>
      </c>
      <c r="D2210" s="2">
        <v>45902</v>
      </c>
      <c r="E2210" s="1" t="s">
        <v>779</v>
      </c>
      <c r="F2210" s="1" t="s">
        <v>49</v>
      </c>
      <c r="G2210" s="1" t="s">
        <v>2143</v>
      </c>
      <c r="H2210" t="s">
        <v>134</v>
      </c>
      <c r="I2210">
        <v>14</v>
      </c>
      <c r="J2210">
        <v>3000</v>
      </c>
      <c r="K2210">
        <v>1</v>
      </c>
      <c r="L2210">
        <v>25</v>
      </c>
    </row>
    <row r="2211" spans="1:12" x14ac:dyDescent="0.2">
      <c r="A2211" s="1" t="s">
        <v>46</v>
      </c>
      <c r="B2211">
        <v>3</v>
      </c>
      <c r="C2211" s="1" t="s">
        <v>2269</v>
      </c>
      <c r="D2211" s="2">
        <v>45902</v>
      </c>
      <c r="E2211" s="1" t="s">
        <v>799</v>
      </c>
      <c r="F2211" s="1" t="s">
        <v>49</v>
      </c>
      <c r="G2211" s="1" t="s">
        <v>2315</v>
      </c>
      <c r="H2211">
        <v>4.5</v>
      </c>
      <c r="I2211">
        <v>8</v>
      </c>
      <c r="J2211">
        <v>150</v>
      </c>
      <c r="K2211">
        <v>3</v>
      </c>
      <c r="L2211">
        <v>75</v>
      </c>
    </row>
    <row r="2212" spans="1:12" x14ac:dyDescent="0.2">
      <c r="A2212" s="1" t="s">
        <v>46</v>
      </c>
      <c r="B2212">
        <v>5</v>
      </c>
      <c r="C2212" s="1" t="s">
        <v>2518</v>
      </c>
      <c r="D2212" s="2">
        <v>45902</v>
      </c>
      <c r="E2212" s="1" t="s">
        <v>2155</v>
      </c>
      <c r="F2212" s="1" t="s">
        <v>49</v>
      </c>
      <c r="G2212" s="1" t="s">
        <v>942</v>
      </c>
      <c r="H2212">
        <v>5</v>
      </c>
      <c r="I2212" t="s">
        <v>209</v>
      </c>
      <c r="J2212">
        <v>500</v>
      </c>
      <c r="K2212">
        <v>7</v>
      </c>
      <c r="L2212">
        <v>175</v>
      </c>
    </row>
    <row r="2213" spans="1:12" x14ac:dyDescent="0.2">
      <c r="A2213" s="1" t="s">
        <v>46</v>
      </c>
      <c r="B2213">
        <v>5</v>
      </c>
      <c r="C2213" s="1" t="s">
        <v>1450</v>
      </c>
      <c r="D2213" s="2">
        <v>45902</v>
      </c>
      <c r="E2213" s="1" t="s">
        <v>576</v>
      </c>
      <c r="F2213" s="1" t="s">
        <v>49</v>
      </c>
      <c r="G2213" s="1" t="s">
        <v>1451</v>
      </c>
      <c r="H2213">
        <v>5</v>
      </c>
      <c r="I2213" t="s">
        <v>2250</v>
      </c>
      <c r="J2213" t="s">
        <v>51</v>
      </c>
      <c r="K2213">
        <v>6</v>
      </c>
      <c r="L2213">
        <v>150</v>
      </c>
    </row>
    <row r="2214" spans="1:12" x14ac:dyDescent="0.2">
      <c r="A2214" s="1" t="s">
        <v>46</v>
      </c>
      <c r="B2214">
        <v>5</v>
      </c>
      <c r="C2214" s="1" t="s">
        <v>2316</v>
      </c>
      <c r="D2214" s="2">
        <v>45902</v>
      </c>
      <c r="E2214" s="1" t="s">
        <v>620</v>
      </c>
      <c r="F2214" s="1" t="s">
        <v>49</v>
      </c>
      <c r="G2214" s="1" t="s">
        <v>2317</v>
      </c>
      <c r="H2214">
        <v>5</v>
      </c>
      <c r="I2214">
        <v>2</v>
      </c>
      <c r="J2214">
        <v>200</v>
      </c>
      <c r="K2214">
        <v>7</v>
      </c>
      <c r="L2214">
        <v>140</v>
      </c>
    </row>
    <row r="2215" spans="1:12" x14ac:dyDescent="0.2">
      <c r="A2215" s="1" t="s">
        <v>46</v>
      </c>
      <c r="B2215">
        <v>6</v>
      </c>
      <c r="C2215" s="1" t="s">
        <v>2318</v>
      </c>
      <c r="D2215" s="2">
        <v>45902</v>
      </c>
      <c r="E2215" s="1" t="s">
        <v>51</v>
      </c>
      <c r="F2215" s="1"/>
      <c r="G2215" s="1"/>
      <c r="K2215">
        <v>5</v>
      </c>
      <c r="L2215">
        <v>100</v>
      </c>
    </row>
    <row r="2216" spans="1:12" x14ac:dyDescent="0.2">
      <c r="A2216" s="1" t="s">
        <v>46</v>
      </c>
      <c r="B2216">
        <v>6</v>
      </c>
      <c r="C2216" s="1" t="s">
        <v>2319</v>
      </c>
      <c r="D2216" s="2">
        <v>45902</v>
      </c>
      <c r="E2216" s="1" t="s">
        <v>620</v>
      </c>
      <c r="F2216" s="1" t="s">
        <v>49</v>
      </c>
      <c r="G2216" s="1" t="s">
        <v>2129</v>
      </c>
      <c r="H2216">
        <v>5</v>
      </c>
      <c r="I2216">
        <v>4</v>
      </c>
      <c r="J2216">
        <v>250</v>
      </c>
      <c r="K2216">
        <v>10</v>
      </c>
      <c r="L2216">
        <v>200</v>
      </c>
    </row>
    <row r="2217" spans="1:12" x14ac:dyDescent="0.2">
      <c r="A2217" s="1" t="s">
        <v>46</v>
      </c>
      <c r="B2217">
        <v>6</v>
      </c>
      <c r="C2217" s="1" t="s">
        <v>2305</v>
      </c>
      <c r="D2217" s="2">
        <v>45902</v>
      </c>
      <c r="E2217" s="1" t="s">
        <v>2277</v>
      </c>
      <c r="F2217" s="1" t="s">
        <v>49</v>
      </c>
      <c r="G2217" s="1" t="s">
        <v>2320</v>
      </c>
      <c r="H2217">
        <v>5</v>
      </c>
      <c r="I2217">
        <v>4</v>
      </c>
      <c r="J2217">
        <v>300</v>
      </c>
      <c r="K2217">
        <v>3</v>
      </c>
      <c r="L2217">
        <v>60</v>
      </c>
    </row>
    <row r="2218" spans="1:12" x14ac:dyDescent="0.2">
      <c r="A2218" s="1" t="s">
        <v>53</v>
      </c>
      <c r="B2218">
        <v>2</v>
      </c>
      <c r="C2218" s="1" t="s">
        <v>2314</v>
      </c>
      <c r="D2218" s="2">
        <v>45902</v>
      </c>
      <c r="E2218" s="1" t="s">
        <v>779</v>
      </c>
      <c r="F2218" s="1" t="s">
        <v>49</v>
      </c>
      <c r="G2218" s="1" t="s">
        <v>2143</v>
      </c>
      <c r="H2218" t="s">
        <v>134</v>
      </c>
      <c r="I2218">
        <v>14</v>
      </c>
      <c r="J2218">
        <v>3000</v>
      </c>
      <c r="K2218">
        <v>21</v>
      </c>
      <c r="L2218">
        <v>525</v>
      </c>
    </row>
    <row r="2219" spans="1:12" x14ac:dyDescent="0.2">
      <c r="A2219" s="1" t="s">
        <v>53</v>
      </c>
      <c r="B2219">
        <v>1</v>
      </c>
      <c r="C2219" s="1" t="s">
        <v>2321</v>
      </c>
      <c r="D2219" s="2">
        <v>45902</v>
      </c>
      <c r="E2219" s="1" t="s">
        <v>2155</v>
      </c>
      <c r="F2219" s="1" t="s">
        <v>49</v>
      </c>
      <c r="G2219" s="1" t="s">
        <v>1410</v>
      </c>
      <c r="H2219">
        <v>5</v>
      </c>
      <c r="I2219" t="s">
        <v>1733</v>
      </c>
      <c r="J2219">
        <v>750</v>
      </c>
      <c r="K2219">
        <v>15</v>
      </c>
      <c r="L2219">
        <v>375</v>
      </c>
    </row>
    <row r="2220" spans="1:12" x14ac:dyDescent="0.2">
      <c r="A2220" s="1" t="s">
        <v>53</v>
      </c>
      <c r="B2220">
        <v>1</v>
      </c>
      <c r="C2220" s="1" t="s">
        <v>2322</v>
      </c>
      <c r="D2220" s="2">
        <v>45902</v>
      </c>
      <c r="E2220" s="1" t="s">
        <v>2155</v>
      </c>
      <c r="F2220" s="1" t="s">
        <v>49</v>
      </c>
      <c r="G2220" s="1" t="s">
        <v>1323</v>
      </c>
      <c r="H2220">
        <v>5</v>
      </c>
      <c r="I2220" t="s">
        <v>2323</v>
      </c>
      <c r="J2220">
        <v>750</v>
      </c>
      <c r="K2220">
        <v>1</v>
      </c>
      <c r="L2220">
        <v>25</v>
      </c>
    </row>
    <row r="2221" spans="1:12" x14ac:dyDescent="0.2">
      <c r="A2221" s="1" t="s">
        <v>53</v>
      </c>
      <c r="B2221">
        <v>4</v>
      </c>
      <c r="C2221" s="1" t="s">
        <v>822</v>
      </c>
      <c r="D2221" s="2">
        <v>45902</v>
      </c>
      <c r="E2221" s="1" t="s">
        <v>799</v>
      </c>
      <c r="F2221" s="1" t="s">
        <v>49</v>
      </c>
      <c r="G2221" s="1" t="s">
        <v>1351</v>
      </c>
      <c r="H2221">
        <v>4.5</v>
      </c>
      <c r="I2221">
        <v>8</v>
      </c>
      <c r="J2221">
        <v>100</v>
      </c>
      <c r="K2221">
        <v>1</v>
      </c>
      <c r="L2221">
        <v>25</v>
      </c>
    </row>
    <row r="2222" spans="1:12" x14ac:dyDescent="0.2">
      <c r="A2222" s="1" t="s">
        <v>53</v>
      </c>
      <c r="B2222">
        <v>4</v>
      </c>
      <c r="C2222" s="1" t="s">
        <v>2196</v>
      </c>
      <c r="D2222" s="2">
        <v>45902</v>
      </c>
      <c r="E2222" s="1" t="s">
        <v>2155</v>
      </c>
      <c r="F2222" s="1" t="s">
        <v>49</v>
      </c>
      <c r="G2222" s="1" t="s">
        <v>942</v>
      </c>
      <c r="H2222">
        <v>5</v>
      </c>
      <c r="I2222" t="s">
        <v>209</v>
      </c>
      <c r="J2222">
        <v>500</v>
      </c>
      <c r="K2222">
        <v>8</v>
      </c>
      <c r="L2222">
        <v>200</v>
      </c>
    </row>
    <row r="2223" spans="1:12" x14ac:dyDescent="0.2">
      <c r="A2223" s="1" t="s">
        <v>53</v>
      </c>
      <c r="B2223">
        <v>4</v>
      </c>
      <c r="C2223" s="1" t="s">
        <v>2269</v>
      </c>
      <c r="D2223" s="2">
        <v>45902</v>
      </c>
      <c r="E2223" s="1" t="s">
        <v>799</v>
      </c>
      <c r="F2223" s="1" t="s">
        <v>49</v>
      </c>
      <c r="G2223" s="1" t="s">
        <v>2315</v>
      </c>
      <c r="H2223">
        <v>4.5</v>
      </c>
      <c r="I2223">
        <v>8</v>
      </c>
      <c r="J2223">
        <v>150</v>
      </c>
      <c r="K2223">
        <v>3</v>
      </c>
      <c r="L2223">
        <v>75</v>
      </c>
    </row>
    <row r="2224" spans="1:12" x14ac:dyDescent="0.2">
      <c r="A2224" s="1" t="s">
        <v>53</v>
      </c>
      <c r="B2224">
        <v>4</v>
      </c>
      <c r="C2224" s="1" t="s">
        <v>2324</v>
      </c>
      <c r="D2224" s="2">
        <v>45902</v>
      </c>
      <c r="E2224" s="1" t="s">
        <v>2155</v>
      </c>
      <c r="F2224" s="1" t="s">
        <v>49</v>
      </c>
      <c r="G2224" s="1" t="s">
        <v>1396</v>
      </c>
      <c r="H2224">
        <v>5</v>
      </c>
      <c r="I2224" t="s">
        <v>209</v>
      </c>
      <c r="J2224">
        <v>375</v>
      </c>
      <c r="K2224">
        <v>3</v>
      </c>
      <c r="L2224">
        <v>75</v>
      </c>
    </row>
    <row r="2225" spans="1:14" x14ac:dyDescent="0.2">
      <c r="A2225" s="1" t="s">
        <v>53</v>
      </c>
      <c r="B2225">
        <v>6</v>
      </c>
      <c r="C2225" s="1" t="s">
        <v>2305</v>
      </c>
      <c r="D2225" s="2">
        <v>45902</v>
      </c>
      <c r="E2225" s="1" t="s">
        <v>2277</v>
      </c>
      <c r="F2225" s="1" t="s">
        <v>49</v>
      </c>
      <c r="G2225" s="1" t="s">
        <v>2320</v>
      </c>
      <c r="H2225">
        <v>5</v>
      </c>
      <c r="I2225">
        <v>4</v>
      </c>
      <c r="J2225">
        <v>300</v>
      </c>
      <c r="K2225">
        <v>13</v>
      </c>
      <c r="L2225">
        <v>260</v>
      </c>
    </row>
    <row r="2226" spans="1:14" x14ac:dyDescent="0.2">
      <c r="A2226" s="1" t="s">
        <v>53</v>
      </c>
      <c r="B2226">
        <v>6</v>
      </c>
      <c r="C2226" s="1" t="s">
        <v>1380</v>
      </c>
      <c r="D2226" s="2">
        <v>45902</v>
      </c>
      <c r="E2226" s="1" t="s">
        <v>576</v>
      </c>
      <c r="F2226" s="1" t="s">
        <v>49</v>
      </c>
      <c r="G2226" s="1" t="s">
        <v>908</v>
      </c>
      <c r="H2226">
        <v>5</v>
      </c>
      <c r="I2226" t="s">
        <v>2249</v>
      </c>
      <c r="J2226" t="s">
        <v>51</v>
      </c>
      <c r="K2226">
        <v>5</v>
      </c>
      <c r="L2226">
        <v>100</v>
      </c>
    </row>
    <row r="2227" spans="1:14" x14ac:dyDescent="0.2">
      <c r="A2227" s="1" t="s">
        <v>46</v>
      </c>
      <c r="B2227">
        <v>3</v>
      </c>
      <c r="C2227" s="1" t="s">
        <v>2325</v>
      </c>
      <c r="D2227" s="2">
        <v>45903</v>
      </c>
      <c r="E2227" s="1" t="s">
        <v>2326</v>
      </c>
      <c r="F2227" s="1" t="s">
        <v>49</v>
      </c>
      <c r="G2227" s="1" t="s">
        <v>1432</v>
      </c>
      <c r="H2227">
        <v>5</v>
      </c>
      <c r="I2227">
        <v>18</v>
      </c>
      <c r="J2227">
        <v>25</v>
      </c>
      <c r="K2227">
        <v>1</v>
      </c>
      <c r="L2227">
        <v>25</v>
      </c>
      <c r="M2227">
        <v>8</v>
      </c>
      <c r="N2227" t="s">
        <v>2306</v>
      </c>
    </row>
    <row r="2228" spans="1:14" x14ac:dyDescent="0.2">
      <c r="A2228" s="1" t="s">
        <v>46</v>
      </c>
      <c r="B2228">
        <v>3</v>
      </c>
      <c r="C2228" s="1" t="s">
        <v>2327</v>
      </c>
      <c r="D2228" s="2">
        <v>45903</v>
      </c>
      <c r="E2228" s="1" t="s">
        <v>2158</v>
      </c>
      <c r="F2228" s="1" t="s">
        <v>49</v>
      </c>
      <c r="G2228" s="1" t="s">
        <v>1494</v>
      </c>
      <c r="H2228">
        <v>4.5</v>
      </c>
      <c r="I2228">
        <v>18</v>
      </c>
      <c r="J2228">
        <v>100</v>
      </c>
      <c r="K2228">
        <v>4</v>
      </c>
      <c r="L2228">
        <v>100</v>
      </c>
      <c r="N2228" t="s">
        <v>2306</v>
      </c>
    </row>
    <row r="2229" spans="1:14" x14ac:dyDescent="0.2">
      <c r="A2229" s="1" t="s">
        <v>46</v>
      </c>
      <c r="B2229">
        <v>3</v>
      </c>
      <c r="C2229" s="1" t="s">
        <v>2274</v>
      </c>
      <c r="D2229" s="2">
        <v>45903</v>
      </c>
      <c r="E2229" s="1" t="s">
        <v>582</v>
      </c>
      <c r="F2229" s="1" t="s">
        <v>49</v>
      </c>
      <c r="G2229" s="1" t="s">
        <v>1615</v>
      </c>
      <c r="H2229">
        <v>6</v>
      </c>
      <c r="I2229">
        <v>20</v>
      </c>
      <c r="J2229">
        <v>1000</v>
      </c>
      <c r="K2229">
        <v>13</v>
      </c>
      <c r="L2229">
        <v>325</v>
      </c>
      <c r="N2229" t="s">
        <v>2306</v>
      </c>
    </row>
    <row r="2230" spans="1:14" x14ac:dyDescent="0.2">
      <c r="A2230" s="1" t="s">
        <v>46</v>
      </c>
      <c r="B2230">
        <v>2</v>
      </c>
      <c r="C2230" s="1" t="s">
        <v>2314</v>
      </c>
      <c r="D2230" s="2">
        <v>45903</v>
      </c>
      <c r="E2230" s="1" t="s">
        <v>779</v>
      </c>
      <c r="F2230" s="1" t="s">
        <v>49</v>
      </c>
      <c r="G2230" s="1" t="s">
        <v>2143</v>
      </c>
      <c r="H2230" t="s">
        <v>134</v>
      </c>
      <c r="I2230">
        <v>14</v>
      </c>
      <c r="J2230">
        <v>3000</v>
      </c>
      <c r="K2230">
        <v>20</v>
      </c>
      <c r="L2230">
        <v>500</v>
      </c>
      <c r="N2230" t="s">
        <v>2307</v>
      </c>
    </row>
    <row r="2231" spans="1:14" x14ac:dyDescent="0.2">
      <c r="A2231" s="1" t="s">
        <v>46</v>
      </c>
      <c r="B2231">
        <v>6</v>
      </c>
      <c r="C2231" s="1" t="s">
        <v>2632</v>
      </c>
      <c r="D2231" s="2">
        <v>45903</v>
      </c>
      <c r="E2231" s="1" t="s">
        <v>2277</v>
      </c>
      <c r="F2231" s="1" t="s">
        <v>49</v>
      </c>
      <c r="G2231" s="1" t="s">
        <v>2328</v>
      </c>
      <c r="H2231">
        <v>5</v>
      </c>
      <c r="I2231">
        <v>4.5</v>
      </c>
      <c r="J2231">
        <v>160</v>
      </c>
      <c r="K2231">
        <v>6</v>
      </c>
      <c r="L2231">
        <v>120</v>
      </c>
      <c r="N2231" t="s">
        <v>2308</v>
      </c>
    </row>
    <row r="2232" spans="1:14" x14ac:dyDescent="0.2">
      <c r="A2232" s="1" t="s">
        <v>46</v>
      </c>
      <c r="B2232">
        <v>6</v>
      </c>
      <c r="C2232" s="1" t="s">
        <v>1380</v>
      </c>
      <c r="D2232" s="2">
        <v>45903</v>
      </c>
      <c r="E2232" s="1" t="s">
        <v>576</v>
      </c>
      <c r="F2232" s="1" t="s">
        <v>49</v>
      </c>
      <c r="G2232" s="1" t="s">
        <v>908</v>
      </c>
      <c r="H2232">
        <v>5</v>
      </c>
      <c r="I2232" t="s">
        <v>2249</v>
      </c>
      <c r="J2232" t="s">
        <v>51</v>
      </c>
      <c r="K2232">
        <v>2</v>
      </c>
      <c r="L2232">
        <v>40</v>
      </c>
      <c r="N2232" t="s">
        <v>2308</v>
      </c>
    </row>
    <row r="2233" spans="1:14" x14ac:dyDescent="0.2">
      <c r="A2233" s="1" t="s">
        <v>46</v>
      </c>
      <c r="B2233">
        <v>6</v>
      </c>
      <c r="C2233" s="1" t="s">
        <v>2329</v>
      </c>
      <c r="D2233" s="2">
        <v>45903</v>
      </c>
      <c r="E2233" s="1" t="s">
        <v>620</v>
      </c>
      <c r="F2233" s="1" t="s">
        <v>49</v>
      </c>
      <c r="G2233" s="1" t="s">
        <v>2330</v>
      </c>
      <c r="H2233">
        <v>5</v>
      </c>
      <c r="I2233">
        <v>2.5</v>
      </c>
      <c r="J2233">
        <v>300</v>
      </c>
      <c r="K2233">
        <v>5</v>
      </c>
      <c r="L2233">
        <v>100</v>
      </c>
      <c r="N2233" t="s">
        <v>2308</v>
      </c>
    </row>
    <row r="2234" spans="1:14" x14ac:dyDescent="0.2">
      <c r="A2234" s="1" t="s">
        <v>46</v>
      </c>
      <c r="B2234">
        <v>5</v>
      </c>
      <c r="C2234" s="1" t="s">
        <v>1450</v>
      </c>
      <c r="D2234" s="2">
        <v>45903</v>
      </c>
      <c r="E2234" s="1" t="s">
        <v>576</v>
      </c>
      <c r="F2234" s="1" t="s">
        <v>49</v>
      </c>
      <c r="G2234" s="1" t="s">
        <v>1451</v>
      </c>
      <c r="H2234">
        <v>5</v>
      </c>
      <c r="I2234" t="s">
        <v>2250</v>
      </c>
      <c r="J2234" t="s">
        <v>51</v>
      </c>
      <c r="K2234">
        <v>7</v>
      </c>
      <c r="L2234">
        <v>140</v>
      </c>
      <c r="N2234" t="s">
        <v>2309</v>
      </c>
    </row>
    <row r="2235" spans="1:14" x14ac:dyDescent="0.2">
      <c r="A2235" s="1" t="s">
        <v>46</v>
      </c>
      <c r="B2235">
        <v>1</v>
      </c>
      <c r="C2235" s="1" t="s">
        <v>2331</v>
      </c>
      <c r="D2235" s="2">
        <v>45903</v>
      </c>
      <c r="E2235" s="1" t="s">
        <v>2155</v>
      </c>
      <c r="F2235" s="1" t="s">
        <v>49</v>
      </c>
      <c r="G2235" s="1" t="s">
        <v>867</v>
      </c>
      <c r="H2235">
        <v>5</v>
      </c>
      <c r="I2235" t="s">
        <v>1733</v>
      </c>
      <c r="J2235">
        <v>500</v>
      </c>
      <c r="K2235">
        <v>9</v>
      </c>
      <c r="L2235">
        <v>225</v>
      </c>
      <c r="N2235" t="s">
        <v>2332</v>
      </c>
    </row>
    <row r="2236" spans="1:14" x14ac:dyDescent="0.2">
      <c r="A2236" s="1" t="s">
        <v>46</v>
      </c>
      <c r="B2236">
        <v>1</v>
      </c>
      <c r="C2236" s="1" t="s">
        <v>2321</v>
      </c>
      <c r="D2236" s="2">
        <v>45903</v>
      </c>
      <c r="E2236" s="1" t="s">
        <v>2155</v>
      </c>
      <c r="F2236" s="1" t="s">
        <v>49</v>
      </c>
      <c r="G2236" s="1" t="s">
        <v>1410</v>
      </c>
      <c r="H2236">
        <v>5</v>
      </c>
      <c r="I2236" t="s">
        <v>1733</v>
      </c>
      <c r="J2236">
        <v>750</v>
      </c>
      <c r="K2236">
        <v>7</v>
      </c>
      <c r="L2236">
        <v>175</v>
      </c>
      <c r="N2236" t="s">
        <v>2332</v>
      </c>
    </row>
    <row r="2237" spans="1:14" x14ac:dyDescent="0.2">
      <c r="A2237" s="1" t="s">
        <v>46</v>
      </c>
      <c r="B2237">
        <v>2</v>
      </c>
      <c r="C2237" s="1" t="s">
        <v>2333</v>
      </c>
      <c r="D2237" s="2">
        <v>45904</v>
      </c>
      <c r="E2237" s="1" t="s">
        <v>2155</v>
      </c>
      <c r="F2237" s="1" t="s">
        <v>49</v>
      </c>
      <c r="G2237" s="1" t="s">
        <v>899</v>
      </c>
      <c r="H2237">
        <v>5</v>
      </c>
      <c r="I2237" t="s">
        <v>2323</v>
      </c>
      <c r="J2237">
        <v>375</v>
      </c>
      <c r="K2237">
        <v>4</v>
      </c>
      <c r="L2237">
        <v>100</v>
      </c>
      <c r="M2237">
        <v>13</v>
      </c>
    </row>
    <row r="2238" spans="1:14" x14ac:dyDescent="0.2">
      <c r="A2238" s="1" t="s">
        <v>46</v>
      </c>
      <c r="B2238">
        <v>2</v>
      </c>
      <c r="C2238" s="1" t="s">
        <v>2322</v>
      </c>
      <c r="D2238" s="2">
        <v>45904</v>
      </c>
      <c r="E2238" s="1" t="s">
        <v>2155</v>
      </c>
      <c r="F2238" s="1" t="s">
        <v>49</v>
      </c>
      <c r="G2238" s="1" t="s">
        <v>1323</v>
      </c>
      <c r="H2238">
        <v>5</v>
      </c>
      <c r="I2238" t="s">
        <v>2323</v>
      </c>
      <c r="J2238">
        <v>750</v>
      </c>
      <c r="K2238">
        <v>5</v>
      </c>
      <c r="L2238">
        <v>125</v>
      </c>
    </row>
    <row r="2239" spans="1:14" x14ac:dyDescent="0.2">
      <c r="A2239" s="1" t="s">
        <v>46</v>
      </c>
      <c r="B2239">
        <v>2</v>
      </c>
      <c r="C2239" s="1" t="s">
        <v>1413</v>
      </c>
      <c r="D2239" s="2">
        <v>45904</v>
      </c>
      <c r="E2239" s="1" t="s">
        <v>576</v>
      </c>
      <c r="F2239" s="1" t="s">
        <v>49</v>
      </c>
      <c r="G2239" s="1" t="s">
        <v>996</v>
      </c>
      <c r="H2239">
        <v>5</v>
      </c>
      <c r="I2239" t="s">
        <v>2323</v>
      </c>
      <c r="J2239" t="s">
        <v>51</v>
      </c>
      <c r="K2239">
        <v>11</v>
      </c>
      <c r="L2239">
        <v>275</v>
      </c>
    </row>
    <row r="2240" spans="1:14" x14ac:dyDescent="0.2">
      <c r="A2240" s="1" t="s">
        <v>46</v>
      </c>
      <c r="B2240">
        <v>3</v>
      </c>
      <c r="C2240" s="1" t="s">
        <v>2274</v>
      </c>
      <c r="D2240" s="2">
        <v>45904</v>
      </c>
      <c r="E2240" s="1" t="s">
        <v>582</v>
      </c>
      <c r="F2240" s="1" t="s">
        <v>49</v>
      </c>
      <c r="G2240" s="1" t="s">
        <v>1615</v>
      </c>
      <c r="H2240">
        <v>6</v>
      </c>
      <c r="I2240">
        <v>20</v>
      </c>
      <c r="J2240">
        <v>1000</v>
      </c>
      <c r="K2240">
        <v>13</v>
      </c>
      <c r="L2240">
        <v>325</v>
      </c>
    </row>
    <row r="2241" spans="1:12" x14ac:dyDescent="0.2">
      <c r="A2241" s="1" t="s">
        <v>46</v>
      </c>
      <c r="B2241">
        <v>1</v>
      </c>
      <c r="C2241" s="1" t="s">
        <v>1435</v>
      </c>
      <c r="D2241" s="2">
        <v>45904</v>
      </c>
      <c r="E2241" s="1" t="s">
        <v>576</v>
      </c>
      <c r="F2241" s="1" t="s">
        <v>49</v>
      </c>
      <c r="G2241" s="1" t="s">
        <v>867</v>
      </c>
      <c r="H2241">
        <v>5</v>
      </c>
      <c r="I2241" t="s">
        <v>1733</v>
      </c>
      <c r="J2241" t="s">
        <v>51</v>
      </c>
      <c r="K2241">
        <v>16</v>
      </c>
      <c r="L2241">
        <v>400</v>
      </c>
    </row>
    <row r="2242" spans="1:12" x14ac:dyDescent="0.2">
      <c r="A2242" s="1" t="s">
        <v>46</v>
      </c>
      <c r="B2242">
        <v>5</v>
      </c>
      <c r="C2242" s="1" t="s">
        <v>2329</v>
      </c>
      <c r="D2242" s="2">
        <v>45904</v>
      </c>
      <c r="E2242" s="1" t="s">
        <v>620</v>
      </c>
      <c r="F2242" s="1" t="s">
        <v>49</v>
      </c>
      <c r="G2242" s="1" t="s">
        <v>2330</v>
      </c>
      <c r="H2242">
        <v>5</v>
      </c>
      <c r="I2242">
        <v>2.5</v>
      </c>
      <c r="J2242">
        <v>300</v>
      </c>
      <c r="K2242">
        <v>15</v>
      </c>
      <c r="L2242">
        <v>300</v>
      </c>
    </row>
    <row r="2243" spans="1:12" x14ac:dyDescent="0.2">
      <c r="A2243" s="1" t="s">
        <v>46</v>
      </c>
      <c r="B2243">
        <v>5</v>
      </c>
      <c r="C2243" s="1" t="s">
        <v>1380</v>
      </c>
      <c r="D2243" s="2">
        <v>45904</v>
      </c>
      <c r="E2243" s="1" t="s">
        <v>576</v>
      </c>
      <c r="F2243" s="1" t="s">
        <v>49</v>
      </c>
      <c r="G2243" s="1" t="s">
        <v>908</v>
      </c>
      <c r="H2243">
        <v>5</v>
      </c>
      <c r="I2243" t="s">
        <v>2249</v>
      </c>
      <c r="J2243" t="s">
        <v>51</v>
      </c>
      <c r="K2243">
        <v>2</v>
      </c>
      <c r="L2243">
        <v>40</v>
      </c>
    </row>
    <row r="2244" spans="1:12" x14ac:dyDescent="0.2">
      <c r="A2244" s="1" t="s">
        <v>46</v>
      </c>
      <c r="B2244">
        <v>5</v>
      </c>
      <c r="C2244" s="1" t="s">
        <v>2334</v>
      </c>
      <c r="D2244" s="2">
        <v>45904</v>
      </c>
      <c r="E2244" s="1" t="s">
        <v>582</v>
      </c>
      <c r="F2244" s="1" t="s">
        <v>49</v>
      </c>
      <c r="G2244" s="1" t="s">
        <v>2335</v>
      </c>
      <c r="H2244">
        <v>5</v>
      </c>
      <c r="I2244">
        <v>4</v>
      </c>
      <c r="J2244">
        <v>125</v>
      </c>
      <c r="K2244">
        <v>2</v>
      </c>
      <c r="L2244">
        <v>40</v>
      </c>
    </row>
    <row r="2245" spans="1:12" x14ac:dyDescent="0.2">
      <c r="A2245" s="1" t="s">
        <v>53</v>
      </c>
      <c r="B2245">
        <v>3</v>
      </c>
      <c r="C2245" s="1" t="s">
        <v>2274</v>
      </c>
      <c r="D2245" s="2">
        <v>45904</v>
      </c>
      <c r="E2245" s="1" t="s">
        <v>582</v>
      </c>
      <c r="F2245" s="1" t="s">
        <v>49</v>
      </c>
      <c r="G2245" s="1" t="s">
        <v>1615</v>
      </c>
      <c r="H2245">
        <v>6</v>
      </c>
      <c r="I2245">
        <v>20</v>
      </c>
      <c r="J2245">
        <v>1000</v>
      </c>
      <c r="K2245">
        <v>8</v>
      </c>
      <c r="L2245">
        <v>217.9</v>
      </c>
    </row>
    <row r="2246" spans="1:12" x14ac:dyDescent="0.2">
      <c r="A2246" s="1" t="s">
        <v>53</v>
      </c>
      <c r="B2246">
        <v>3</v>
      </c>
      <c r="C2246" s="1" t="s">
        <v>2334</v>
      </c>
      <c r="D2246" s="2">
        <v>45904</v>
      </c>
      <c r="E2246" s="1" t="s">
        <v>582</v>
      </c>
      <c r="F2246" s="1" t="s">
        <v>49</v>
      </c>
      <c r="G2246" s="1" t="s">
        <v>2335</v>
      </c>
      <c r="H2246">
        <v>5</v>
      </c>
      <c r="I2246">
        <v>4</v>
      </c>
      <c r="J2246">
        <v>125</v>
      </c>
      <c r="K2246">
        <v>5</v>
      </c>
      <c r="L2246">
        <v>100</v>
      </c>
    </row>
    <row r="2247" spans="1:12" x14ac:dyDescent="0.2">
      <c r="A2247" s="1" t="s">
        <v>53</v>
      </c>
      <c r="B2247">
        <v>3</v>
      </c>
      <c r="C2247" s="1" t="s">
        <v>2336</v>
      </c>
      <c r="D2247" s="2">
        <v>45904</v>
      </c>
      <c r="E2247" s="1" t="s">
        <v>582</v>
      </c>
      <c r="F2247" s="1" t="s">
        <v>49</v>
      </c>
      <c r="G2247" s="1" t="s">
        <v>2111</v>
      </c>
      <c r="H2247">
        <v>5</v>
      </c>
      <c r="I2247">
        <v>4</v>
      </c>
      <c r="J2247">
        <v>125</v>
      </c>
      <c r="K2247">
        <v>5</v>
      </c>
      <c r="L2247">
        <v>100</v>
      </c>
    </row>
    <row r="2248" spans="1:12" x14ac:dyDescent="0.2">
      <c r="A2248" s="1" t="s">
        <v>53</v>
      </c>
      <c r="B2248">
        <v>2</v>
      </c>
      <c r="C2248" s="1" t="s">
        <v>2337</v>
      </c>
      <c r="D2248" s="2">
        <v>45904</v>
      </c>
      <c r="E2248" s="1" t="s">
        <v>2155</v>
      </c>
      <c r="F2248" s="1" t="s">
        <v>49</v>
      </c>
      <c r="G2248" s="1" t="s">
        <v>1426</v>
      </c>
      <c r="H2248">
        <v>5</v>
      </c>
      <c r="I2248" t="s">
        <v>1155</v>
      </c>
      <c r="J2248">
        <v>375</v>
      </c>
      <c r="K2248">
        <v>20</v>
      </c>
      <c r="L2248">
        <v>500</v>
      </c>
    </row>
    <row r="2249" spans="1:12" x14ac:dyDescent="0.2">
      <c r="A2249" s="1" t="s">
        <v>53</v>
      </c>
      <c r="B2249">
        <v>2</v>
      </c>
      <c r="C2249" s="1" t="s">
        <v>2333</v>
      </c>
      <c r="D2249" s="2">
        <v>45904</v>
      </c>
      <c r="E2249" s="1" t="s">
        <v>2155</v>
      </c>
      <c r="F2249" s="1" t="s">
        <v>49</v>
      </c>
      <c r="G2249" s="1" t="s">
        <v>899</v>
      </c>
      <c r="H2249">
        <v>5</v>
      </c>
      <c r="I2249" t="s">
        <v>2323</v>
      </c>
      <c r="J2249">
        <v>375</v>
      </c>
      <c r="K2249">
        <v>1</v>
      </c>
      <c r="L2249">
        <v>25</v>
      </c>
    </row>
    <row r="2250" spans="1:12" x14ac:dyDescent="0.2">
      <c r="A2250" s="1" t="s">
        <v>46</v>
      </c>
      <c r="B2250">
        <v>2</v>
      </c>
      <c r="C2250" s="1" t="s">
        <v>2288</v>
      </c>
      <c r="D2250" s="2">
        <v>45905</v>
      </c>
      <c r="E2250" s="1" t="s">
        <v>2289</v>
      </c>
      <c r="F2250" s="1" t="s">
        <v>49</v>
      </c>
      <c r="G2250" s="1" t="s">
        <v>1370</v>
      </c>
      <c r="H2250">
        <v>4</v>
      </c>
      <c r="I2250">
        <v>7</v>
      </c>
      <c r="J2250">
        <v>200</v>
      </c>
      <c r="K2250">
        <v>8</v>
      </c>
      <c r="L2250">
        <v>195</v>
      </c>
    </row>
    <row r="2251" spans="1:12" x14ac:dyDescent="0.2">
      <c r="A2251" s="1" t="s">
        <v>46</v>
      </c>
      <c r="B2251">
        <v>2</v>
      </c>
      <c r="C2251" s="1" t="s">
        <v>2261</v>
      </c>
      <c r="D2251" s="2">
        <v>45905</v>
      </c>
      <c r="E2251" s="1" t="s">
        <v>2155</v>
      </c>
      <c r="F2251" s="1" t="s">
        <v>49</v>
      </c>
      <c r="G2251" s="1" t="s">
        <v>864</v>
      </c>
      <c r="H2251">
        <v>5</v>
      </c>
      <c r="I2251" t="s">
        <v>99</v>
      </c>
      <c r="J2251">
        <v>375</v>
      </c>
      <c r="K2251">
        <v>3</v>
      </c>
      <c r="L2251">
        <v>75</v>
      </c>
    </row>
    <row r="2252" spans="1:12" x14ac:dyDescent="0.2">
      <c r="A2252" s="1" t="s">
        <v>46</v>
      </c>
      <c r="B2252">
        <v>2</v>
      </c>
      <c r="C2252" s="1" t="s">
        <v>2356</v>
      </c>
      <c r="D2252" s="2">
        <v>45905</v>
      </c>
      <c r="E2252" s="1" t="s">
        <v>2357</v>
      </c>
      <c r="F2252" s="1" t="s">
        <v>49</v>
      </c>
      <c r="G2252" s="1" t="s">
        <v>2358</v>
      </c>
      <c r="H2252">
        <v>5</v>
      </c>
      <c r="I2252">
        <v>7</v>
      </c>
      <c r="J2252">
        <v>100</v>
      </c>
      <c r="K2252">
        <v>4</v>
      </c>
      <c r="L2252">
        <v>100</v>
      </c>
    </row>
    <row r="2253" spans="1:12" x14ac:dyDescent="0.2">
      <c r="A2253" s="1" t="s">
        <v>46</v>
      </c>
      <c r="B2253">
        <v>2</v>
      </c>
      <c r="C2253" s="1" t="s">
        <v>2337</v>
      </c>
      <c r="D2253" s="2">
        <v>45905</v>
      </c>
      <c r="E2253" s="1" t="s">
        <v>2155</v>
      </c>
      <c r="F2253" s="1" t="s">
        <v>49</v>
      </c>
      <c r="G2253" s="1" t="s">
        <v>1426</v>
      </c>
      <c r="H2253">
        <v>5</v>
      </c>
      <c r="I2253" t="s">
        <v>1155</v>
      </c>
      <c r="J2253">
        <v>375</v>
      </c>
      <c r="K2253">
        <v>2</v>
      </c>
      <c r="L2253">
        <v>800</v>
      </c>
    </row>
    <row r="2254" spans="1:12" x14ac:dyDescent="0.2">
      <c r="A2254" s="1" t="s">
        <v>46</v>
      </c>
      <c r="B2254">
        <v>1</v>
      </c>
      <c r="C2254" s="1" t="s">
        <v>2359</v>
      </c>
      <c r="D2254" s="2">
        <v>45905</v>
      </c>
      <c r="E2254" s="1" t="s">
        <v>2360</v>
      </c>
      <c r="F2254" s="1" t="s">
        <v>49</v>
      </c>
      <c r="G2254" s="1" t="s">
        <v>2084</v>
      </c>
      <c r="H2254">
        <v>4.5</v>
      </c>
      <c r="I2254">
        <v>9</v>
      </c>
      <c r="J2254">
        <v>250</v>
      </c>
      <c r="K2254">
        <v>4</v>
      </c>
      <c r="L2254">
        <v>100</v>
      </c>
    </row>
    <row r="2255" spans="1:12" x14ac:dyDescent="0.2">
      <c r="A2255" s="1" t="s">
        <v>46</v>
      </c>
      <c r="B2255">
        <v>1</v>
      </c>
      <c r="C2255" s="1" t="s">
        <v>2322</v>
      </c>
      <c r="D2255" s="2">
        <v>45905</v>
      </c>
      <c r="E2255" s="1" t="s">
        <v>2155</v>
      </c>
      <c r="F2255" s="1" t="s">
        <v>49</v>
      </c>
      <c r="G2255" s="1" t="s">
        <v>1323</v>
      </c>
      <c r="H2255">
        <v>5</v>
      </c>
      <c r="I2255" t="s">
        <v>2323</v>
      </c>
      <c r="J2255">
        <v>750</v>
      </c>
      <c r="K2255">
        <v>2</v>
      </c>
      <c r="L2255">
        <v>50</v>
      </c>
    </row>
    <row r="2256" spans="1:12" x14ac:dyDescent="0.2">
      <c r="A2256" s="1" t="s">
        <v>46</v>
      </c>
      <c r="B2256">
        <v>1</v>
      </c>
      <c r="C2256" s="1" t="s">
        <v>2331</v>
      </c>
      <c r="D2256" s="2">
        <v>45905</v>
      </c>
      <c r="E2256" s="1" t="s">
        <v>2155</v>
      </c>
      <c r="F2256" s="1" t="s">
        <v>49</v>
      </c>
      <c r="G2256" s="1" t="s">
        <v>867</v>
      </c>
      <c r="H2256">
        <v>5</v>
      </c>
      <c r="I2256" t="s">
        <v>1733</v>
      </c>
      <c r="J2256">
        <v>500</v>
      </c>
      <c r="K2256">
        <v>8</v>
      </c>
      <c r="L2256">
        <v>200</v>
      </c>
    </row>
    <row r="2257" spans="1:13" x14ac:dyDescent="0.2">
      <c r="A2257" s="1" t="s">
        <v>46</v>
      </c>
      <c r="B2257">
        <v>1</v>
      </c>
      <c r="C2257" s="1" t="s">
        <v>2333</v>
      </c>
      <c r="D2257" s="2">
        <v>45905</v>
      </c>
      <c r="E2257" s="1" t="s">
        <v>2155</v>
      </c>
      <c r="F2257" s="1" t="s">
        <v>49</v>
      </c>
      <c r="G2257" s="1" t="s">
        <v>899</v>
      </c>
      <c r="H2257">
        <v>5</v>
      </c>
      <c r="I2257" t="s">
        <v>2323</v>
      </c>
      <c r="J2257">
        <v>375</v>
      </c>
      <c r="K2257">
        <v>2</v>
      </c>
      <c r="L2257">
        <v>50</v>
      </c>
    </row>
    <row r="2258" spans="1:13" x14ac:dyDescent="0.2">
      <c r="A2258" s="1" t="s">
        <v>46</v>
      </c>
      <c r="B2258">
        <v>5</v>
      </c>
      <c r="C2258" s="1" t="s">
        <v>2278</v>
      </c>
      <c r="D2258" s="2">
        <v>45905</v>
      </c>
      <c r="E2258" s="1" t="s">
        <v>2158</v>
      </c>
      <c r="F2258" s="1" t="s">
        <v>49</v>
      </c>
      <c r="G2258" s="1" t="s">
        <v>2361</v>
      </c>
      <c r="H2258" t="s">
        <v>2245</v>
      </c>
      <c r="I2258">
        <v>3.5</v>
      </c>
      <c r="J2258">
        <v>125</v>
      </c>
      <c r="K2258">
        <v>6</v>
      </c>
      <c r="L2258">
        <v>120</v>
      </c>
    </row>
    <row r="2259" spans="1:13" x14ac:dyDescent="0.2">
      <c r="A2259" s="1" t="s">
        <v>46</v>
      </c>
      <c r="B2259">
        <v>5</v>
      </c>
      <c r="C2259" s="1" t="s">
        <v>2362</v>
      </c>
      <c r="D2259" s="2">
        <v>45905</v>
      </c>
      <c r="E2259" s="1" t="s">
        <v>582</v>
      </c>
      <c r="F2259" s="1" t="s">
        <v>49</v>
      </c>
      <c r="G2259" s="1" t="s">
        <v>2363</v>
      </c>
      <c r="H2259">
        <v>5</v>
      </c>
      <c r="I2259">
        <v>4</v>
      </c>
      <c r="J2259">
        <v>250</v>
      </c>
      <c r="K2259">
        <v>9</v>
      </c>
      <c r="L2259">
        <v>180</v>
      </c>
    </row>
    <row r="2260" spans="1:13" x14ac:dyDescent="0.2">
      <c r="A2260" s="1" t="s">
        <v>46</v>
      </c>
      <c r="B2260">
        <v>5</v>
      </c>
      <c r="C2260" s="1" t="s">
        <v>2367</v>
      </c>
      <c r="D2260" s="2">
        <v>45905</v>
      </c>
      <c r="E2260" s="1" t="s">
        <v>2158</v>
      </c>
      <c r="F2260" s="1" t="s">
        <v>49</v>
      </c>
      <c r="G2260" s="1" t="s">
        <v>2320</v>
      </c>
      <c r="H2260">
        <v>5</v>
      </c>
      <c r="I2260">
        <v>4</v>
      </c>
      <c r="J2260">
        <v>250</v>
      </c>
      <c r="K2260">
        <v>5</v>
      </c>
      <c r="L2260">
        <v>100</v>
      </c>
    </row>
    <row r="2261" spans="1:13" x14ac:dyDescent="0.2">
      <c r="A2261" s="1" t="s">
        <v>46</v>
      </c>
      <c r="B2261">
        <v>3</v>
      </c>
      <c r="C2261" s="1" t="s">
        <v>2518</v>
      </c>
      <c r="D2261" s="2">
        <v>45905</v>
      </c>
      <c r="E2261" s="1" t="s">
        <v>2155</v>
      </c>
      <c r="F2261" s="1" t="s">
        <v>49</v>
      </c>
      <c r="G2261" s="1" t="s">
        <v>942</v>
      </c>
      <c r="H2261">
        <v>5</v>
      </c>
      <c r="I2261" t="s">
        <v>209</v>
      </c>
      <c r="J2261">
        <v>500</v>
      </c>
      <c r="K2261">
        <v>8</v>
      </c>
      <c r="L2261">
        <v>160</v>
      </c>
    </row>
    <row r="2262" spans="1:13" x14ac:dyDescent="0.2">
      <c r="A2262" s="1" t="s">
        <v>46</v>
      </c>
      <c r="B2262">
        <v>3</v>
      </c>
      <c r="C2262" s="1" t="s">
        <v>2364</v>
      </c>
      <c r="D2262" s="2">
        <v>45905</v>
      </c>
      <c r="E2262" s="1" t="s">
        <v>2155</v>
      </c>
      <c r="F2262" s="1" t="s">
        <v>49</v>
      </c>
      <c r="G2262" s="1" t="s">
        <v>936</v>
      </c>
      <c r="H2262">
        <v>5</v>
      </c>
      <c r="I2262" t="s">
        <v>332</v>
      </c>
      <c r="J2262">
        <v>375</v>
      </c>
      <c r="K2262">
        <v>2</v>
      </c>
      <c r="L2262">
        <v>40</v>
      </c>
    </row>
    <row r="2263" spans="1:13" x14ac:dyDescent="0.2">
      <c r="A2263" s="1" t="s">
        <v>46</v>
      </c>
      <c r="B2263">
        <v>2</v>
      </c>
      <c r="C2263" s="1" t="s">
        <v>2365</v>
      </c>
      <c r="D2263" s="2">
        <v>45906</v>
      </c>
      <c r="E2263" s="1" t="s">
        <v>2155</v>
      </c>
      <c r="F2263" s="1" t="s">
        <v>49</v>
      </c>
      <c r="G2263" s="1" t="s">
        <v>924</v>
      </c>
      <c r="H2263">
        <v>5</v>
      </c>
      <c r="I2263" t="s">
        <v>2243</v>
      </c>
      <c r="J2263">
        <v>500</v>
      </c>
      <c r="K2263">
        <v>12</v>
      </c>
      <c r="L2263">
        <v>300</v>
      </c>
      <c r="M2263">
        <v>4</v>
      </c>
    </row>
    <row r="2264" spans="1:13" x14ac:dyDescent="0.2">
      <c r="A2264" s="1" t="s">
        <v>46</v>
      </c>
      <c r="B2264">
        <v>2</v>
      </c>
      <c r="C2264" s="1" t="s">
        <v>2293</v>
      </c>
      <c r="D2264" s="2">
        <v>45906</v>
      </c>
      <c r="E2264" s="1" t="s">
        <v>2158</v>
      </c>
      <c r="F2264" s="1" t="s">
        <v>49</v>
      </c>
      <c r="G2264" s="1" t="s">
        <v>924</v>
      </c>
      <c r="H2264">
        <v>4.5</v>
      </c>
      <c r="I2264">
        <v>14</v>
      </c>
      <c r="J2264">
        <v>100</v>
      </c>
      <c r="K2264">
        <v>4</v>
      </c>
      <c r="L2264">
        <v>100</v>
      </c>
    </row>
    <row r="2265" spans="1:13" x14ac:dyDescent="0.2">
      <c r="A2265" s="1" t="s">
        <v>46</v>
      </c>
      <c r="B2265">
        <v>2</v>
      </c>
      <c r="C2265" s="1" t="s">
        <v>2366</v>
      </c>
      <c r="D2265" s="2">
        <v>45906</v>
      </c>
      <c r="E2265" s="1" t="s">
        <v>2158</v>
      </c>
      <c r="F2265" s="1" t="s">
        <v>49</v>
      </c>
      <c r="G2265" s="1" t="s">
        <v>926</v>
      </c>
      <c r="H2265">
        <v>4.5</v>
      </c>
      <c r="I2265">
        <v>14</v>
      </c>
      <c r="J2265">
        <v>100</v>
      </c>
      <c r="K2265">
        <v>4</v>
      </c>
      <c r="L2265">
        <v>100</v>
      </c>
    </row>
    <row r="2266" spans="1:13" x14ac:dyDescent="0.2">
      <c r="A2266" s="1" t="s">
        <v>46</v>
      </c>
      <c r="B2266">
        <v>5</v>
      </c>
      <c r="C2266" s="1" t="s">
        <v>2278</v>
      </c>
      <c r="D2266" s="2">
        <v>45906</v>
      </c>
      <c r="E2266" s="1" t="s">
        <v>2158</v>
      </c>
      <c r="F2266" s="1" t="s">
        <v>49</v>
      </c>
      <c r="G2266" s="1" t="s">
        <v>2361</v>
      </c>
      <c r="H2266" t="s">
        <v>2245</v>
      </c>
      <c r="I2266">
        <v>3.5</v>
      </c>
      <c r="J2266">
        <v>125</v>
      </c>
      <c r="K2266">
        <v>11</v>
      </c>
      <c r="L2266">
        <v>220</v>
      </c>
    </row>
    <row r="2267" spans="1:13" x14ac:dyDescent="0.2">
      <c r="A2267" s="1" t="s">
        <v>46</v>
      </c>
      <c r="B2267">
        <v>5</v>
      </c>
      <c r="C2267" s="1" t="s">
        <v>2367</v>
      </c>
      <c r="D2267" s="2">
        <v>45906</v>
      </c>
      <c r="E2267" s="1" t="s">
        <v>2158</v>
      </c>
      <c r="F2267" s="1" t="s">
        <v>49</v>
      </c>
      <c r="G2267" s="1" t="s">
        <v>2320</v>
      </c>
      <c r="H2267">
        <v>5</v>
      </c>
      <c r="I2267">
        <v>4</v>
      </c>
      <c r="K2267">
        <v>8</v>
      </c>
      <c r="L2267">
        <v>160</v>
      </c>
    </row>
    <row r="2268" spans="1:13" x14ac:dyDescent="0.2">
      <c r="A2268" s="1" t="s">
        <v>46</v>
      </c>
      <c r="B2268">
        <v>2</v>
      </c>
      <c r="C2268" s="1" t="s">
        <v>2365</v>
      </c>
      <c r="D2268" s="2">
        <v>45907</v>
      </c>
      <c r="E2268" s="1" t="s">
        <v>2155</v>
      </c>
      <c r="F2268" s="1" t="s">
        <v>49</v>
      </c>
      <c r="G2268" s="1" t="s">
        <v>924</v>
      </c>
      <c r="H2268">
        <v>5</v>
      </c>
      <c r="I2268" t="s">
        <v>2243</v>
      </c>
      <c r="J2268">
        <v>500</v>
      </c>
      <c r="K2268">
        <v>8</v>
      </c>
      <c r="L2268">
        <v>200</v>
      </c>
      <c r="M2268">
        <v>4</v>
      </c>
    </row>
    <row r="2269" spans="1:13" x14ac:dyDescent="0.2">
      <c r="A2269" s="1" t="s">
        <v>46</v>
      </c>
      <c r="B2269">
        <v>2</v>
      </c>
      <c r="C2269" s="1" t="s">
        <v>2630</v>
      </c>
      <c r="D2269" s="2">
        <v>45907</v>
      </c>
      <c r="E2269" s="1" t="s">
        <v>2155</v>
      </c>
      <c r="F2269" s="1" t="s">
        <v>49</v>
      </c>
      <c r="G2269" s="1" t="s">
        <v>926</v>
      </c>
      <c r="H2269">
        <v>5</v>
      </c>
      <c r="I2269" t="s">
        <v>2243</v>
      </c>
      <c r="J2269">
        <v>500</v>
      </c>
      <c r="K2269">
        <v>9</v>
      </c>
      <c r="L2269">
        <v>225</v>
      </c>
    </row>
    <row r="2270" spans="1:13" x14ac:dyDescent="0.2">
      <c r="A2270" s="1" t="s">
        <v>46</v>
      </c>
      <c r="B2270">
        <v>2</v>
      </c>
      <c r="C2270" s="1" t="s">
        <v>2390</v>
      </c>
      <c r="D2270" s="2">
        <v>45907</v>
      </c>
      <c r="E2270" s="1" t="s">
        <v>2158</v>
      </c>
      <c r="F2270" s="1" t="s">
        <v>49</v>
      </c>
      <c r="G2270" s="1" t="s">
        <v>936</v>
      </c>
      <c r="H2270">
        <v>4.5</v>
      </c>
      <c r="I2270">
        <v>12</v>
      </c>
      <c r="J2270">
        <v>200</v>
      </c>
      <c r="K2270">
        <v>3</v>
      </c>
      <c r="L2270">
        <v>75</v>
      </c>
    </row>
    <row r="2271" spans="1:13" x14ac:dyDescent="0.2">
      <c r="A2271" s="1" t="s">
        <v>46</v>
      </c>
      <c r="B2271">
        <v>1</v>
      </c>
      <c r="C2271" s="1" t="s">
        <v>1389</v>
      </c>
      <c r="D2271" s="2">
        <v>45908</v>
      </c>
      <c r="E2271" s="1" t="s">
        <v>576</v>
      </c>
      <c r="F2271" s="1" t="s">
        <v>49</v>
      </c>
      <c r="G2271" s="1" t="s">
        <v>899</v>
      </c>
      <c r="H2271">
        <v>5</v>
      </c>
      <c r="I2271" t="s">
        <v>2323</v>
      </c>
      <c r="J2271" t="s">
        <v>51</v>
      </c>
      <c r="K2271">
        <v>8</v>
      </c>
      <c r="L2271">
        <v>200</v>
      </c>
      <c r="M2271">
        <v>8</v>
      </c>
    </row>
    <row r="2272" spans="1:13" x14ac:dyDescent="0.2">
      <c r="A2272" s="1" t="s">
        <v>46</v>
      </c>
      <c r="B2272">
        <v>2</v>
      </c>
      <c r="C2272" s="1" t="s">
        <v>2393</v>
      </c>
      <c r="D2272" s="2">
        <v>45908</v>
      </c>
      <c r="E2272" s="1" t="s">
        <v>576</v>
      </c>
      <c r="F2272" s="1" t="s">
        <v>49</v>
      </c>
      <c r="G2272" s="1" t="s">
        <v>1677</v>
      </c>
      <c r="H2272">
        <v>5</v>
      </c>
      <c r="I2272" t="s">
        <v>99</v>
      </c>
      <c r="J2272" t="s">
        <v>51</v>
      </c>
      <c r="K2272">
        <v>1</v>
      </c>
      <c r="L2272">
        <v>25</v>
      </c>
    </row>
    <row r="2273" spans="1:13" x14ac:dyDescent="0.2">
      <c r="A2273" s="1" t="s">
        <v>46</v>
      </c>
      <c r="B2273">
        <v>2</v>
      </c>
      <c r="C2273" s="1" t="s">
        <v>2391</v>
      </c>
      <c r="D2273" s="2">
        <v>45908</v>
      </c>
      <c r="E2273" s="1" t="s">
        <v>611</v>
      </c>
      <c r="F2273" s="1" t="s">
        <v>49</v>
      </c>
      <c r="G2273" s="1" t="s">
        <v>1400</v>
      </c>
      <c r="H2273">
        <v>5</v>
      </c>
      <c r="I2273">
        <v>11</v>
      </c>
      <c r="J2273">
        <v>150</v>
      </c>
      <c r="K2273">
        <v>7</v>
      </c>
      <c r="L2273">
        <v>175</v>
      </c>
    </row>
    <row r="2274" spans="1:13" x14ac:dyDescent="0.2">
      <c r="A2274" s="1" t="s">
        <v>46</v>
      </c>
      <c r="B2274">
        <v>2</v>
      </c>
      <c r="C2274" s="1" t="s">
        <v>2390</v>
      </c>
      <c r="D2274" s="2">
        <v>45908</v>
      </c>
      <c r="E2274" s="1" t="s">
        <v>2158</v>
      </c>
      <c r="F2274" s="1" t="s">
        <v>49</v>
      </c>
      <c r="G2274" s="1" t="s">
        <v>936</v>
      </c>
      <c r="H2274">
        <v>4.5</v>
      </c>
      <c r="I2274">
        <v>12</v>
      </c>
      <c r="J2274">
        <v>200</v>
      </c>
      <c r="K2274">
        <v>5</v>
      </c>
      <c r="L2274">
        <v>125</v>
      </c>
    </row>
    <row r="2275" spans="1:13" x14ac:dyDescent="0.2">
      <c r="A2275" s="1" t="s">
        <v>46</v>
      </c>
      <c r="B2275">
        <v>2</v>
      </c>
      <c r="C2275" s="1" t="s">
        <v>2349</v>
      </c>
      <c r="D2275" s="2">
        <v>45908</v>
      </c>
      <c r="E2275" s="1" t="s">
        <v>2158</v>
      </c>
      <c r="F2275" s="1" t="s">
        <v>49</v>
      </c>
      <c r="G2275" s="1" t="s">
        <v>1046</v>
      </c>
      <c r="H2275">
        <v>4.5</v>
      </c>
      <c r="I2275">
        <v>12</v>
      </c>
      <c r="J2275">
        <v>100</v>
      </c>
      <c r="K2275">
        <v>4</v>
      </c>
      <c r="L2275">
        <v>100</v>
      </c>
    </row>
    <row r="2276" spans="1:13" x14ac:dyDescent="0.2">
      <c r="A2276" s="1" t="s">
        <v>46</v>
      </c>
      <c r="B2276">
        <v>3</v>
      </c>
      <c r="C2276" s="1" t="s">
        <v>1388</v>
      </c>
      <c r="D2276" s="2">
        <v>45908</v>
      </c>
      <c r="E2276" s="1" t="s">
        <v>576</v>
      </c>
      <c r="F2276" s="1" t="s">
        <v>49</v>
      </c>
      <c r="G2276" s="1" t="s">
        <v>936</v>
      </c>
      <c r="H2276">
        <v>5</v>
      </c>
      <c r="I2276" t="s">
        <v>332</v>
      </c>
      <c r="J2276" t="s">
        <v>51</v>
      </c>
      <c r="K2276">
        <v>16</v>
      </c>
      <c r="L2276">
        <v>400</v>
      </c>
    </row>
    <row r="2277" spans="1:13" x14ac:dyDescent="0.2">
      <c r="A2277" s="1" t="s">
        <v>46</v>
      </c>
      <c r="B2277">
        <v>4</v>
      </c>
      <c r="C2277" s="1" t="s">
        <v>1395</v>
      </c>
      <c r="D2277" s="2">
        <v>45908</v>
      </c>
      <c r="E2277" s="1" t="s">
        <v>576</v>
      </c>
      <c r="F2277" s="1" t="s">
        <v>49</v>
      </c>
      <c r="G2277" s="1" t="s">
        <v>1396</v>
      </c>
      <c r="H2277">
        <v>5</v>
      </c>
      <c r="I2277" t="s">
        <v>209</v>
      </c>
      <c r="J2277" t="s">
        <v>51</v>
      </c>
      <c r="K2277">
        <v>6</v>
      </c>
      <c r="L2277">
        <v>150</v>
      </c>
    </row>
    <row r="2278" spans="1:13" x14ac:dyDescent="0.2">
      <c r="A2278" s="1" t="s">
        <v>46</v>
      </c>
      <c r="B2278">
        <v>4</v>
      </c>
      <c r="C2278" s="1" t="s">
        <v>1402</v>
      </c>
      <c r="D2278" s="2">
        <v>45908</v>
      </c>
      <c r="E2278" s="1" t="s">
        <v>576</v>
      </c>
      <c r="F2278" s="1" t="s">
        <v>49</v>
      </c>
      <c r="G2278" s="1" t="s">
        <v>1403</v>
      </c>
      <c r="H2278">
        <v>5</v>
      </c>
      <c r="I2278" t="s">
        <v>2392</v>
      </c>
      <c r="J2278" t="s">
        <v>51</v>
      </c>
      <c r="K2278">
        <v>10</v>
      </c>
      <c r="L2278">
        <v>200</v>
      </c>
    </row>
    <row r="2279" spans="1:13" x14ac:dyDescent="0.2">
      <c r="A2279" s="1" t="s">
        <v>46</v>
      </c>
      <c r="B2279">
        <v>3</v>
      </c>
      <c r="C2279" s="1" t="s">
        <v>2364</v>
      </c>
      <c r="D2279" s="2">
        <v>45909</v>
      </c>
      <c r="E2279" s="1" t="s">
        <v>2155</v>
      </c>
      <c r="F2279" s="1" t="s">
        <v>49</v>
      </c>
      <c r="G2279" s="1" t="s">
        <v>936</v>
      </c>
      <c r="H2279">
        <v>5</v>
      </c>
      <c r="I2279" t="s">
        <v>332</v>
      </c>
      <c r="J2279">
        <v>375</v>
      </c>
      <c r="K2279">
        <v>18</v>
      </c>
      <c r="L2279">
        <v>450</v>
      </c>
      <c r="M2279">
        <v>4</v>
      </c>
    </row>
    <row r="2280" spans="1:13" x14ac:dyDescent="0.2">
      <c r="A2280" s="1" t="s">
        <v>46</v>
      </c>
      <c r="B2280">
        <v>2</v>
      </c>
      <c r="C2280" s="1" t="s">
        <v>2393</v>
      </c>
      <c r="D2280" s="2">
        <v>45909</v>
      </c>
      <c r="E2280" s="1" t="s">
        <v>2155</v>
      </c>
      <c r="F2280" s="1" t="s">
        <v>49</v>
      </c>
      <c r="G2280" s="1" t="s">
        <v>1677</v>
      </c>
      <c r="H2280">
        <v>5</v>
      </c>
      <c r="I2280" t="s">
        <v>99</v>
      </c>
      <c r="J2280">
        <v>250</v>
      </c>
      <c r="K2280">
        <v>6</v>
      </c>
      <c r="L2280">
        <v>150</v>
      </c>
    </row>
    <row r="2281" spans="1:13" x14ac:dyDescent="0.2">
      <c r="A2281" s="1" t="s">
        <v>46</v>
      </c>
      <c r="B2281">
        <v>2</v>
      </c>
      <c r="C2281" s="1" t="s">
        <v>2314</v>
      </c>
      <c r="D2281" s="2">
        <v>45909</v>
      </c>
      <c r="E2281" s="1" t="s">
        <v>779</v>
      </c>
      <c r="F2281" s="1" t="s">
        <v>49</v>
      </c>
      <c r="G2281" s="1" t="s">
        <v>2143</v>
      </c>
      <c r="H2281" t="s">
        <v>134</v>
      </c>
      <c r="I2281">
        <v>14</v>
      </c>
      <c r="J2281">
        <v>3000</v>
      </c>
      <c r="K2281">
        <v>14</v>
      </c>
      <c r="L2281">
        <v>350</v>
      </c>
    </row>
    <row r="2282" spans="1:13" x14ac:dyDescent="0.2">
      <c r="A2282" s="1" t="s">
        <v>46</v>
      </c>
      <c r="B2282">
        <v>5</v>
      </c>
      <c r="C2282" s="1" t="s">
        <v>1402</v>
      </c>
      <c r="D2282" s="2">
        <v>45909</v>
      </c>
      <c r="E2282" s="1" t="s">
        <v>576</v>
      </c>
      <c r="F2282" s="1" t="s">
        <v>49</v>
      </c>
      <c r="G2282" s="1" t="s">
        <v>1403</v>
      </c>
      <c r="H2282">
        <v>5</v>
      </c>
      <c r="I2282" t="s">
        <v>2392</v>
      </c>
      <c r="J2282" t="s">
        <v>51</v>
      </c>
      <c r="K2282">
        <v>13</v>
      </c>
      <c r="L2282">
        <v>260</v>
      </c>
    </row>
    <row r="2283" spans="1:13" x14ac:dyDescent="0.2">
      <c r="A2283" s="1" t="s">
        <v>46</v>
      </c>
      <c r="B2283">
        <v>1</v>
      </c>
      <c r="C2283" s="1" t="s">
        <v>2333</v>
      </c>
      <c r="D2283" s="2">
        <v>45910</v>
      </c>
      <c r="E2283" s="1" t="s">
        <v>2155</v>
      </c>
      <c r="F2283" s="1" t="s">
        <v>49</v>
      </c>
      <c r="G2283" s="1" t="s">
        <v>899</v>
      </c>
      <c r="H2283">
        <v>5</v>
      </c>
      <c r="I2283" t="s">
        <v>2323</v>
      </c>
      <c r="J2283">
        <v>375</v>
      </c>
      <c r="K2283">
        <v>1</v>
      </c>
      <c r="L2283">
        <v>25</v>
      </c>
      <c r="M2283">
        <v>10</v>
      </c>
    </row>
    <row r="2284" spans="1:13" x14ac:dyDescent="0.2">
      <c r="A2284" s="1" t="s">
        <v>46</v>
      </c>
      <c r="B2284">
        <v>1</v>
      </c>
      <c r="C2284" s="1" t="s">
        <v>2394</v>
      </c>
      <c r="D2284" s="2">
        <v>45910</v>
      </c>
      <c r="E2284" s="1" t="s">
        <v>2155</v>
      </c>
      <c r="F2284" s="1" t="s">
        <v>49</v>
      </c>
      <c r="G2284" s="1" t="s">
        <v>1510</v>
      </c>
      <c r="H2284">
        <v>5</v>
      </c>
      <c r="I2284" t="s">
        <v>2323</v>
      </c>
      <c r="J2284">
        <v>500</v>
      </c>
      <c r="K2284">
        <v>2</v>
      </c>
      <c r="L2284">
        <v>50</v>
      </c>
    </row>
    <row r="2285" spans="1:13" x14ac:dyDescent="0.2">
      <c r="A2285" s="1" t="s">
        <v>46</v>
      </c>
      <c r="B2285">
        <v>1</v>
      </c>
      <c r="C2285" s="1" t="s">
        <v>2395</v>
      </c>
      <c r="D2285" s="2">
        <v>45910</v>
      </c>
      <c r="E2285" s="1" t="s">
        <v>2155</v>
      </c>
      <c r="F2285" s="1" t="s">
        <v>49</v>
      </c>
      <c r="G2285" s="1" t="s">
        <v>996</v>
      </c>
      <c r="H2285">
        <v>5</v>
      </c>
      <c r="I2285" t="s">
        <v>2323</v>
      </c>
      <c r="J2285">
        <v>250</v>
      </c>
      <c r="K2285">
        <v>5</v>
      </c>
      <c r="L2285">
        <v>125</v>
      </c>
    </row>
    <row r="2286" spans="1:13" x14ac:dyDescent="0.2">
      <c r="A2286" s="1" t="s">
        <v>46</v>
      </c>
      <c r="B2286">
        <v>1</v>
      </c>
      <c r="C2286" s="1" t="s">
        <v>2396</v>
      </c>
      <c r="D2286" s="2">
        <v>45910</v>
      </c>
      <c r="E2286" s="1" t="s">
        <v>2397</v>
      </c>
      <c r="F2286" s="1" t="s">
        <v>49</v>
      </c>
      <c r="G2286" s="1" t="s">
        <v>2137</v>
      </c>
      <c r="H2286">
        <v>5</v>
      </c>
      <c r="I2286">
        <v>9</v>
      </c>
      <c r="J2286">
        <v>25</v>
      </c>
      <c r="K2286">
        <v>5</v>
      </c>
      <c r="L2286">
        <v>125</v>
      </c>
    </row>
    <row r="2287" spans="1:13" x14ac:dyDescent="0.2">
      <c r="A2287" s="1" t="s">
        <v>46</v>
      </c>
      <c r="B2287">
        <v>1</v>
      </c>
      <c r="C2287" s="1" t="s">
        <v>2398</v>
      </c>
      <c r="D2287" s="2">
        <v>45910</v>
      </c>
      <c r="E2287" s="1" t="s">
        <v>2229</v>
      </c>
      <c r="F2287" s="1" t="s">
        <v>49</v>
      </c>
      <c r="G2287" s="1" t="s">
        <v>2399</v>
      </c>
      <c r="H2287" t="s">
        <v>76</v>
      </c>
      <c r="I2287">
        <v>9</v>
      </c>
      <c r="J2287">
        <v>100</v>
      </c>
      <c r="K2287">
        <v>4</v>
      </c>
      <c r="L2287">
        <v>100</v>
      </c>
    </row>
    <row r="2288" spans="1:13" x14ac:dyDescent="0.2">
      <c r="A2288" s="1" t="s">
        <v>46</v>
      </c>
      <c r="B2288">
        <v>2</v>
      </c>
      <c r="C2288" s="1" t="s">
        <v>2314</v>
      </c>
      <c r="D2288" s="2">
        <v>45910</v>
      </c>
      <c r="E2288" s="1" t="s">
        <v>779</v>
      </c>
      <c r="F2288" s="1" t="s">
        <v>49</v>
      </c>
      <c r="G2288" s="1" t="s">
        <v>2143</v>
      </c>
      <c r="H2288" t="s">
        <v>134</v>
      </c>
      <c r="I2288">
        <v>14</v>
      </c>
      <c r="J2288">
        <v>3000</v>
      </c>
      <c r="K2288">
        <v>16</v>
      </c>
      <c r="L2288">
        <v>400</v>
      </c>
    </row>
    <row r="2289" spans="1:13" x14ac:dyDescent="0.2">
      <c r="A2289" s="1" t="s">
        <v>46</v>
      </c>
      <c r="B2289">
        <v>3</v>
      </c>
      <c r="C2289" s="1" t="s">
        <v>2364</v>
      </c>
      <c r="D2289" s="2">
        <v>45910</v>
      </c>
      <c r="E2289" s="1" t="s">
        <v>2155</v>
      </c>
      <c r="F2289" s="1" t="s">
        <v>49</v>
      </c>
      <c r="G2289" s="1" t="s">
        <v>936</v>
      </c>
      <c r="H2289">
        <v>5</v>
      </c>
      <c r="I2289" t="s">
        <v>332</v>
      </c>
      <c r="J2289">
        <v>375</v>
      </c>
      <c r="K2289">
        <v>3</v>
      </c>
      <c r="L2289">
        <v>75</v>
      </c>
    </row>
    <row r="2290" spans="1:13" x14ac:dyDescent="0.2">
      <c r="A2290" s="1" t="s">
        <v>46</v>
      </c>
      <c r="B2290">
        <v>3</v>
      </c>
      <c r="C2290" s="1" t="s">
        <v>2400</v>
      </c>
      <c r="D2290" s="2">
        <v>45910</v>
      </c>
      <c r="E2290" s="1" t="s">
        <v>1986</v>
      </c>
      <c r="F2290" s="1" t="s">
        <v>49</v>
      </c>
      <c r="G2290" s="1" t="s">
        <v>1900</v>
      </c>
      <c r="H2290">
        <v>5</v>
      </c>
      <c r="I2290">
        <v>16</v>
      </c>
      <c r="J2290">
        <v>50</v>
      </c>
      <c r="K2290">
        <v>2</v>
      </c>
      <c r="L2290">
        <v>50</v>
      </c>
    </row>
    <row r="2291" spans="1:13" x14ac:dyDescent="0.2">
      <c r="A2291" s="1" t="s">
        <v>46</v>
      </c>
      <c r="B2291">
        <v>3</v>
      </c>
      <c r="C2291" s="1" t="s">
        <v>2401</v>
      </c>
      <c r="D2291" s="2">
        <v>45910</v>
      </c>
      <c r="E2291" s="1" t="s">
        <v>2402</v>
      </c>
      <c r="F2291" s="1" t="s">
        <v>49</v>
      </c>
      <c r="G2291" s="1" t="s">
        <v>1900</v>
      </c>
      <c r="H2291">
        <v>5</v>
      </c>
      <c r="I2291">
        <v>16</v>
      </c>
      <c r="J2291">
        <v>50</v>
      </c>
      <c r="K2291">
        <v>2</v>
      </c>
      <c r="L2291">
        <v>50</v>
      </c>
    </row>
    <row r="2292" spans="1:13" x14ac:dyDescent="0.2">
      <c r="A2292" s="1" t="s">
        <v>46</v>
      </c>
      <c r="B2292">
        <v>3</v>
      </c>
      <c r="C2292" s="1" t="s">
        <v>2403</v>
      </c>
      <c r="D2292" s="2">
        <v>45910</v>
      </c>
      <c r="E2292" s="1" t="s">
        <v>2155</v>
      </c>
      <c r="F2292" s="1" t="s">
        <v>49</v>
      </c>
      <c r="G2292" s="1" t="s">
        <v>1465</v>
      </c>
      <c r="H2292">
        <v>5</v>
      </c>
      <c r="I2292" t="s">
        <v>2404</v>
      </c>
      <c r="J2292">
        <v>250</v>
      </c>
      <c r="K2292">
        <v>7</v>
      </c>
      <c r="L2292">
        <v>175</v>
      </c>
    </row>
    <row r="2293" spans="1:13" x14ac:dyDescent="0.2">
      <c r="A2293" s="1" t="s">
        <v>46</v>
      </c>
      <c r="B2293">
        <v>4</v>
      </c>
      <c r="C2293" s="1" t="s">
        <v>2405</v>
      </c>
      <c r="D2293" s="2">
        <v>45910</v>
      </c>
      <c r="E2293" s="1" t="s">
        <v>2406</v>
      </c>
      <c r="F2293" s="1" t="s">
        <v>49</v>
      </c>
      <c r="G2293" s="1" t="s">
        <v>2407</v>
      </c>
      <c r="H2293">
        <v>5</v>
      </c>
      <c r="I2293">
        <v>10</v>
      </c>
      <c r="J2293">
        <v>200</v>
      </c>
      <c r="K2293">
        <v>8</v>
      </c>
      <c r="L2293">
        <v>200</v>
      </c>
    </row>
    <row r="2294" spans="1:13" x14ac:dyDescent="0.2">
      <c r="A2294" s="1" t="s">
        <v>46</v>
      </c>
      <c r="B2294">
        <v>4</v>
      </c>
      <c r="C2294" s="1" t="s">
        <v>2408</v>
      </c>
      <c r="D2294" s="2">
        <v>45910</v>
      </c>
      <c r="E2294" s="1" t="s">
        <v>1167</v>
      </c>
      <c r="F2294" s="1" t="s">
        <v>49</v>
      </c>
      <c r="G2294" s="1" t="s">
        <v>1379</v>
      </c>
      <c r="H2294">
        <v>5</v>
      </c>
      <c r="I2294">
        <v>10</v>
      </c>
      <c r="J2294">
        <v>50</v>
      </c>
      <c r="K2294">
        <v>10</v>
      </c>
      <c r="L2294">
        <v>250</v>
      </c>
    </row>
    <row r="2295" spans="1:13" x14ac:dyDescent="0.2">
      <c r="A2295" s="1" t="s">
        <v>46</v>
      </c>
      <c r="B2295">
        <v>5</v>
      </c>
      <c r="C2295" s="1" t="s">
        <v>1402</v>
      </c>
      <c r="D2295" s="2">
        <v>45910</v>
      </c>
      <c r="E2295" s="1" t="s">
        <v>576</v>
      </c>
      <c r="F2295" s="1" t="s">
        <v>49</v>
      </c>
      <c r="G2295" s="1" t="s">
        <v>1403</v>
      </c>
      <c r="H2295">
        <v>5</v>
      </c>
      <c r="I2295" t="s">
        <v>2392</v>
      </c>
      <c r="J2295" t="s">
        <v>51</v>
      </c>
      <c r="K2295">
        <v>11</v>
      </c>
      <c r="L2295">
        <v>220</v>
      </c>
    </row>
    <row r="2296" spans="1:13" x14ac:dyDescent="0.2">
      <c r="A2296" s="1" t="s">
        <v>46</v>
      </c>
      <c r="B2296">
        <v>5</v>
      </c>
      <c r="C2296" s="1" t="s">
        <v>2409</v>
      </c>
      <c r="D2296" s="2">
        <v>45910</v>
      </c>
      <c r="E2296" s="1" t="s">
        <v>2155</v>
      </c>
      <c r="F2296" s="1" t="s">
        <v>49</v>
      </c>
      <c r="G2296" s="1" t="s">
        <v>1131</v>
      </c>
      <c r="H2296">
        <v>5</v>
      </c>
      <c r="I2296" t="s">
        <v>2249</v>
      </c>
      <c r="J2296">
        <v>500</v>
      </c>
      <c r="K2296">
        <v>1</v>
      </c>
      <c r="L2296">
        <v>20</v>
      </c>
    </row>
    <row r="2297" spans="1:13" x14ac:dyDescent="0.2">
      <c r="A2297" s="1" t="s">
        <v>46</v>
      </c>
      <c r="B2297">
        <v>1</v>
      </c>
      <c r="C2297" s="1" t="s">
        <v>2395</v>
      </c>
      <c r="D2297" s="2">
        <v>45911</v>
      </c>
      <c r="E2297" s="1" t="s">
        <v>2155</v>
      </c>
      <c r="F2297" s="1" t="s">
        <v>49</v>
      </c>
      <c r="G2297" s="1" t="s">
        <v>996</v>
      </c>
      <c r="H2297">
        <v>5</v>
      </c>
      <c r="I2297" t="s">
        <v>2323</v>
      </c>
      <c r="J2297">
        <v>250</v>
      </c>
      <c r="K2297">
        <v>5</v>
      </c>
      <c r="L2297">
        <v>125</v>
      </c>
      <c r="M2297">
        <v>14</v>
      </c>
    </row>
    <row r="2298" spans="1:13" x14ac:dyDescent="0.2">
      <c r="A2298" s="1" t="s">
        <v>46</v>
      </c>
      <c r="B2298">
        <v>1</v>
      </c>
      <c r="C2298" s="1" t="s">
        <v>2429</v>
      </c>
      <c r="D2298" s="2">
        <v>45911</v>
      </c>
      <c r="E2298" s="1" t="s">
        <v>2430</v>
      </c>
      <c r="F2298" s="1" t="s">
        <v>49</v>
      </c>
      <c r="G2298" s="1" t="s">
        <v>1270</v>
      </c>
      <c r="H2298">
        <v>5</v>
      </c>
      <c r="I2298" t="s">
        <v>1270</v>
      </c>
      <c r="J2298">
        <v>50</v>
      </c>
      <c r="K2298">
        <v>9</v>
      </c>
      <c r="L2298">
        <v>225</v>
      </c>
    </row>
    <row r="2299" spans="1:13" x14ac:dyDescent="0.2">
      <c r="A2299" s="1" t="s">
        <v>46</v>
      </c>
      <c r="B2299">
        <v>1</v>
      </c>
      <c r="C2299" s="1" t="s">
        <v>2431</v>
      </c>
      <c r="D2299" s="2">
        <v>45911</v>
      </c>
      <c r="E2299" s="1" t="s">
        <v>2155</v>
      </c>
      <c r="F2299" s="1" t="s">
        <v>49</v>
      </c>
      <c r="G2299" s="1" t="s">
        <v>1400</v>
      </c>
      <c r="H2299">
        <v>5</v>
      </c>
      <c r="I2299" t="s">
        <v>2247</v>
      </c>
      <c r="J2299">
        <v>500</v>
      </c>
      <c r="K2299">
        <v>4</v>
      </c>
      <c r="L2299">
        <v>100</v>
      </c>
    </row>
    <row r="2300" spans="1:13" x14ac:dyDescent="0.2">
      <c r="A2300" s="1" t="s">
        <v>46</v>
      </c>
      <c r="B2300">
        <v>2</v>
      </c>
      <c r="C2300" s="1" t="s">
        <v>2314</v>
      </c>
      <c r="D2300" s="2">
        <v>45911</v>
      </c>
      <c r="E2300" s="1" t="s">
        <v>779</v>
      </c>
      <c r="F2300" s="1" t="s">
        <v>49</v>
      </c>
      <c r="G2300" s="1" t="s">
        <v>2143</v>
      </c>
      <c r="H2300" t="s">
        <v>134</v>
      </c>
      <c r="I2300">
        <v>14</v>
      </c>
      <c r="J2300">
        <v>3000</v>
      </c>
      <c r="K2300">
        <v>20</v>
      </c>
      <c r="L2300">
        <v>500</v>
      </c>
    </row>
    <row r="2301" spans="1:13" x14ac:dyDescent="0.2">
      <c r="A2301" s="1" t="s">
        <v>46</v>
      </c>
      <c r="B2301">
        <v>2</v>
      </c>
      <c r="C2301" s="1" t="s">
        <v>2191</v>
      </c>
      <c r="D2301" s="2">
        <v>45911</v>
      </c>
      <c r="E2301" s="1" t="s">
        <v>830</v>
      </c>
      <c r="F2301" s="1" t="s">
        <v>49</v>
      </c>
      <c r="G2301" s="1" t="s">
        <v>1432</v>
      </c>
      <c r="H2301">
        <v>5</v>
      </c>
      <c r="I2301">
        <v>18</v>
      </c>
      <c r="J2301">
        <v>25</v>
      </c>
      <c r="K2301">
        <v>2</v>
      </c>
      <c r="L2301">
        <v>50</v>
      </c>
    </row>
    <row r="2302" spans="1:13" x14ac:dyDescent="0.2">
      <c r="A2302" s="1" t="s">
        <v>46</v>
      </c>
      <c r="B2302">
        <v>2</v>
      </c>
      <c r="C2302" s="1" t="s">
        <v>2432</v>
      </c>
      <c r="D2302" s="2">
        <v>45911</v>
      </c>
      <c r="E2302" s="1" t="s">
        <v>2406</v>
      </c>
      <c r="F2302" s="1" t="s">
        <v>49</v>
      </c>
      <c r="G2302" s="1" t="s">
        <v>2433</v>
      </c>
      <c r="H2302">
        <v>5</v>
      </c>
      <c r="I2302">
        <v>8</v>
      </c>
      <c r="J2302">
        <v>300</v>
      </c>
      <c r="K2302">
        <v>8</v>
      </c>
      <c r="L2302">
        <v>200</v>
      </c>
    </row>
    <row r="2303" spans="1:13" x14ac:dyDescent="0.2">
      <c r="A2303" s="1" t="s">
        <v>46</v>
      </c>
      <c r="B2303">
        <v>4</v>
      </c>
      <c r="C2303" s="1" t="s">
        <v>2408</v>
      </c>
      <c r="D2303" s="2">
        <v>45911</v>
      </c>
      <c r="E2303" s="1" t="s">
        <v>1167</v>
      </c>
      <c r="F2303" s="1" t="s">
        <v>49</v>
      </c>
      <c r="G2303" s="1" t="s">
        <v>1379</v>
      </c>
      <c r="H2303">
        <v>5</v>
      </c>
      <c r="I2303">
        <v>10</v>
      </c>
      <c r="J2303">
        <v>50</v>
      </c>
      <c r="K2303">
        <v>17</v>
      </c>
      <c r="L2303">
        <v>425</v>
      </c>
    </row>
    <row r="2304" spans="1:13" x14ac:dyDescent="0.2">
      <c r="A2304" s="1" t="s">
        <v>46</v>
      </c>
      <c r="B2304">
        <v>4</v>
      </c>
      <c r="C2304" s="1" t="s">
        <v>2434</v>
      </c>
      <c r="D2304" s="2">
        <v>45911</v>
      </c>
      <c r="E2304" s="1" t="s">
        <v>2155</v>
      </c>
      <c r="F2304" s="1" t="s">
        <v>49</v>
      </c>
      <c r="G2304" s="1" t="s">
        <v>946</v>
      </c>
      <c r="H2304">
        <v>5</v>
      </c>
      <c r="I2304" t="s">
        <v>1733</v>
      </c>
      <c r="J2304">
        <v>250</v>
      </c>
      <c r="K2304">
        <v>1</v>
      </c>
      <c r="L2304">
        <v>25</v>
      </c>
    </row>
    <row r="2305" spans="1:13" x14ac:dyDescent="0.2">
      <c r="A2305" s="1" t="s">
        <v>46</v>
      </c>
      <c r="B2305">
        <v>5</v>
      </c>
      <c r="C2305" s="1" t="s">
        <v>2409</v>
      </c>
      <c r="D2305" s="2">
        <v>45911</v>
      </c>
      <c r="E2305" s="1" t="s">
        <v>2155</v>
      </c>
      <c r="F2305" s="1" t="s">
        <v>49</v>
      </c>
      <c r="G2305" s="1" t="s">
        <v>1131</v>
      </c>
      <c r="H2305">
        <v>5</v>
      </c>
      <c r="I2305" t="s">
        <v>2249</v>
      </c>
      <c r="J2305">
        <v>500</v>
      </c>
      <c r="K2305">
        <v>9</v>
      </c>
      <c r="L2305">
        <v>180</v>
      </c>
    </row>
    <row r="2306" spans="1:13" x14ac:dyDescent="0.2">
      <c r="A2306" s="1" t="s">
        <v>46</v>
      </c>
      <c r="B2306">
        <v>5</v>
      </c>
      <c r="C2306" s="1" t="s">
        <v>2435</v>
      </c>
      <c r="D2306" s="2">
        <v>45911</v>
      </c>
      <c r="E2306" s="1" t="s">
        <v>620</v>
      </c>
      <c r="F2306" s="1" t="s">
        <v>49</v>
      </c>
      <c r="G2306" s="1" t="s">
        <v>2436</v>
      </c>
      <c r="H2306">
        <v>5</v>
      </c>
      <c r="I2306">
        <v>4</v>
      </c>
      <c r="J2306">
        <v>125</v>
      </c>
      <c r="K2306">
        <v>5</v>
      </c>
      <c r="L2306">
        <v>100</v>
      </c>
    </row>
    <row r="2307" spans="1:13" x14ac:dyDescent="0.2">
      <c r="A2307" s="1" t="s">
        <v>46</v>
      </c>
      <c r="B2307">
        <v>1</v>
      </c>
      <c r="C2307" s="1" t="s">
        <v>2431</v>
      </c>
      <c r="D2307" s="2">
        <v>45912</v>
      </c>
      <c r="E2307" s="1" t="s">
        <v>2155</v>
      </c>
      <c r="F2307" s="1" t="s">
        <v>49</v>
      </c>
      <c r="G2307" s="1" t="s">
        <v>1400</v>
      </c>
      <c r="H2307">
        <v>5</v>
      </c>
      <c r="I2307" t="s">
        <v>49</v>
      </c>
      <c r="J2307">
        <v>500</v>
      </c>
      <c r="K2307">
        <v>16</v>
      </c>
      <c r="L2307">
        <v>400</v>
      </c>
      <c r="M2307">
        <v>17</v>
      </c>
    </row>
    <row r="2308" spans="1:13" x14ac:dyDescent="0.2">
      <c r="A2308" s="1" t="s">
        <v>46</v>
      </c>
      <c r="B2308">
        <v>1</v>
      </c>
      <c r="C2308" s="1" t="s">
        <v>2437</v>
      </c>
      <c r="D2308" s="2">
        <v>45912</v>
      </c>
      <c r="E2308" s="1" t="s">
        <v>2155</v>
      </c>
      <c r="F2308" s="1" t="s">
        <v>49</v>
      </c>
      <c r="G2308" s="1" t="s">
        <v>1270</v>
      </c>
      <c r="H2308">
        <v>5</v>
      </c>
      <c r="I2308" t="s">
        <v>49</v>
      </c>
      <c r="J2308">
        <v>500</v>
      </c>
      <c r="K2308">
        <v>2</v>
      </c>
      <c r="L2308">
        <v>50</v>
      </c>
    </row>
    <row r="2309" spans="1:13" x14ac:dyDescent="0.2">
      <c r="A2309" s="1" t="s">
        <v>46</v>
      </c>
      <c r="B2309">
        <v>2</v>
      </c>
      <c r="C2309" s="1" t="s">
        <v>2314</v>
      </c>
      <c r="D2309" s="2">
        <v>45912</v>
      </c>
      <c r="E2309" s="1" t="s">
        <v>779</v>
      </c>
      <c r="F2309" s="1" t="s">
        <v>49</v>
      </c>
      <c r="G2309" s="1" t="s">
        <v>2143</v>
      </c>
      <c r="H2309" t="s">
        <v>134</v>
      </c>
      <c r="I2309" t="s">
        <v>49</v>
      </c>
      <c r="J2309">
        <v>3000</v>
      </c>
      <c r="K2309">
        <v>20</v>
      </c>
      <c r="L2309">
        <v>500</v>
      </c>
    </row>
    <row r="2310" spans="1:13" x14ac:dyDescent="0.2">
      <c r="A2310" s="1" t="s">
        <v>46</v>
      </c>
      <c r="B2310">
        <v>3</v>
      </c>
      <c r="C2310" s="1" t="s">
        <v>2432</v>
      </c>
      <c r="D2310" s="2">
        <v>45912</v>
      </c>
      <c r="E2310" s="1" t="s">
        <v>2406</v>
      </c>
      <c r="F2310" s="1" t="s">
        <v>49</v>
      </c>
      <c r="G2310" s="1" t="s">
        <v>2433</v>
      </c>
      <c r="H2310">
        <v>5</v>
      </c>
      <c r="I2310" t="s">
        <v>49</v>
      </c>
      <c r="J2310">
        <v>300</v>
      </c>
      <c r="K2310">
        <v>4</v>
      </c>
      <c r="L2310">
        <v>100</v>
      </c>
    </row>
    <row r="2311" spans="1:13" x14ac:dyDescent="0.2">
      <c r="A2311" s="1" t="s">
        <v>46</v>
      </c>
      <c r="B2311">
        <v>3</v>
      </c>
      <c r="C2311" s="1" t="s">
        <v>2324</v>
      </c>
      <c r="D2311" s="2">
        <v>45912</v>
      </c>
      <c r="E2311" s="1" t="s">
        <v>2155</v>
      </c>
      <c r="F2311" s="1" t="s">
        <v>49</v>
      </c>
      <c r="G2311" s="1" t="s">
        <v>1396</v>
      </c>
      <c r="H2311">
        <v>5</v>
      </c>
      <c r="I2311" t="s">
        <v>49</v>
      </c>
      <c r="J2311">
        <v>375</v>
      </c>
      <c r="K2311">
        <v>1</v>
      </c>
      <c r="L2311">
        <v>25</v>
      </c>
    </row>
    <row r="2312" spans="1:13" x14ac:dyDescent="0.2">
      <c r="A2312" s="1" t="s">
        <v>46</v>
      </c>
      <c r="B2312">
        <v>3</v>
      </c>
      <c r="C2312" s="1" t="s">
        <v>2424</v>
      </c>
      <c r="D2312" s="2">
        <v>45912</v>
      </c>
      <c r="E2312" s="1" t="s">
        <v>1986</v>
      </c>
      <c r="F2312" s="1" t="s">
        <v>49</v>
      </c>
      <c r="G2312" s="1" t="s">
        <v>936</v>
      </c>
      <c r="H2312">
        <v>4</v>
      </c>
      <c r="I2312" t="s">
        <v>49</v>
      </c>
      <c r="J2312">
        <v>150</v>
      </c>
      <c r="K2312">
        <v>4</v>
      </c>
      <c r="L2312">
        <v>100</v>
      </c>
    </row>
    <row r="2313" spans="1:13" x14ac:dyDescent="0.2">
      <c r="A2313" s="1" t="s">
        <v>46</v>
      </c>
      <c r="B2313">
        <v>3</v>
      </c>
      <c r="C2313" s="1" t="s">
        <v>2438</v>
      </c>
      <c r="D2313" s="2">
        <v>45912</v>
      </c>
      <c r="E2313" s="1" t="s">
        <v>2155</v>
      </c>
      <c r="F2313" s="1" t="s">
        <v>49</v>
      </c>
      <c r="G2313" s="1" t="s">
        <v>1046</v>
      </c>
      <c r="H2313">
        <v>5</v>
      </c>
      <c r="I2313" t="s">
        <v>49</v>
      </c>
      <c r="J2313">
        <v>500</v>
      </c>
      <c r="K2313">
        <v>6</v>
      </c>
      <c r="L2313">
        <v>150</v>
      </c>
    </row>
    <row r="2314" spans="1:13" x14ac:dyDescent="0.2">
      <c r="A2314" s="1" t="s">
        <v>46</v>
      </c>
      <c r="B2314">
        <v>4</v>
      </c>
      <c r="C2314" s="1" t="s">
        <v>2434</v>
      </c>
      <c r="D2314" s="2">
        <v>45912</v>
      </c>
      <c r="E2314" s="1" t="s">
        <v>2155</v>
      </c>
      <c r="F2314" s="1" t="s">
        <v>49</v>
      </c>
      <c r="G2314" s="1" t="s">
        <v>946</v>
      </c>
      <c r="H2314">
        <v>5</v>
      </c>
      <c r="I2314" t="s">
        <v>49</v>
      </c>
      <c r="J2314">
        <v>250</v>
      </c>
      <c r="K2314">
        <v>9</v>
      </c>
      <c r="L2314">
        <v>225</v>
      </c>
    </row>
    <row r="2315" spans="1:13" x14ac:dyDescent="0.2">
      <c r="A2315" s="1" t="s">
        <v>46</v>
      </c>
      <c r="B2315">
        <v>4</v>
      </c>
      <c r="C2315" s="1" t="s">
        <v>2439</v>
      </c>
      <c r="D2315" s="2">
        <v>45912</v>
      </c>
      <c r="E2315" s="1" t="s">
        <v>2155</v>
      </c>
      <c r="F2315" s="1" t="s">
        <v>49</v>
      </c>
      <c r="G2315" s="1" t="s">
        <v>1996</v>
      </c>
      <c r="H2315">
        <v>5</v>
      </c>
      <c r="I2315" t="s">
        <v>49</v>
      </c>
      <c r="J2315">
        <v>125</v>
      </c>
      <c r="K2315">
        <v>5</v>
      </c>
      <c r="L2315">
        <v>125</v>
      </c>
    </row>
    <row r="2316" spans="1:13" x14ac:dyDescent="0.2">
      <c r="A2316" s="1" t="s">
        <v>46</v>
      </c>
      <c r="B2316">
        <v>4</v>
      </c>
      <c r="C2316" s="1" t="s">
        <v>2440</v>
      </c>
      <c r="D2316" s="2">
        <v>45912</v>
      </c>
      <c r="E2316" s="1" t="s">
        <v>2155</v>
      </c>
      <c r="F2316" s="1" t="s">
        <v>49</v>
      </c>
      <c r="G2316" s="1" t="s">
        <v>1394</v>
      </c>
      <c r="H2316">
        <v>5</v>
      </c>
      <c r="I2316" t="s">
        <v>49</v>
      </c>
      <c r="J2316">
        <v>250</v>
      </c>
      <c r="K2316">
        <v>2</v>
      </c>
      <c r="L2316">
        <v>50</v>
      </c>
    </row>
    <row r="2317" spans="1:13" x14ac:dyDescent="0.2">
      <c r="A2317" s="1" t="s">
        <v>46</v>
      </c>
      <c r="B2317">
        <v>5</v>
      </c>
      <c r="C2317" s="1" t="s">
        <v>2441</v>
      </c>
      <c r="D2317" s="2">
        <v>45912</v>
      </c>
      <c r="E2317" s="1" t="s">
        <v>2155</v>
      </c>
      <c r="F2317" s="1" t="s">
        <v>49</v>
      </c>
      <c r="G2317" s="1" t="s">
        <v>908</v>
      </c>
      <c r="H2317">
        <v>5</v>
      </c>
      <c r="I2317" t="s">
        <v>49</v>
      </c>
      <c r="J2317">
        <v>500</v>
      </c>
      <c r="K2317">
        <v>3</v>
      </c>
      <c r="L2317">
        <v>60</v>
      </c>
    </row>
    <row r="2318" spans="1:13" x14ac:dyDescent="0.2">
      <c r="A2318" s="1" t="s">
        <v>46</v>
      </c>
      <c r="B2318">
        <v>5</v>
      </c>
      <c r="C2318" s="1" t="s">
        <v>2442</v>
      </c>
      <c r="D2318" s="2">
        <v>45912</v>
      </c>
      <c r="E2318" s="1" t="s">
        <v>2155</v>
      </c>
      <c r="F2318" s="1" t="s">
        <v>49</v>
      </c>
      <c r="G2318" s="1" t="s">
        <v>1534</v>
      </c>
      <c r="H2318" t="s">
        <v>76</v>
      </c>
      <c r="I2318" t="s">
        <v>49</v>
      </c>
      <c r="J2318">
        <v>100</v>
      </c>
      <c r="K2318">
        <v>3</v>
      </c>
      <c r="L2318">
        <v>60</v>
      </c>
    </row>
    <row r="2319" spans="1:13" x14ac:dyDescent="0.2">
      <c r="A2319" s="1" t="s">
        <v>46</v>
      </c>
      <c r="B2319">
        <v>2</v>
      </c>
      <c r="C2319" s="1" t="s">
        <v>2314</v>
      </c>
      <c r="D2319" s="2">
        <v>45913</v>
      </c>
      <c r="E2319" s="1" t="s">
        <v>779</v>
      </c>
      <c r="F2319" s="1" t="s">
        <v>49</v>
      </c>
      <c r="G2319" s="1" t="s">
        <v>2143</v>
      </c>
      <c r="H2319" t="s">
        <v>134</v>
      </c>
      <c r="I2319" t="s">
        <v>49</v>
      </c>
      <c r="J2319">
        <v>3000</v>
      </c>
      <c r="K2319">
        <v>7</v>
      </c>
      <c r="L2319">
        <v>175</v>
      </c>
    </row>
    <row r="2320" spans="1:13" x14ac:dyDescent="0.2">
      <c r="A2320" s="1" t="s">
        <v>46</v>
      </c>
      <c r="B2320">
        <v>2</v>
      </c>
      <c r="C2320" s="1" t="s">
        <v>2384</v>
      </c>
      <c r="D2320" s="2">
        <v>45913</v>
      </c>
      <c r="E2320" s="1" t="s">
        <v>2385</v>
      </c>
      <c r="F2320" s="1" t="s">
        <v>49</v>
      </c>
      <c r="G2320" s="1" t="s">
        <v>2455</v>
      </c>
      <c r="H2320">
        <v>5</v>
      </c>
      <c r="I2320" t="s">
        <v>49</v>
      </c>
      <c r="J2320">
        <v>200</v>
      </c>
      <c r="K2320">
        <v>8</v>
      </c>
      <c r="L2320">
        <v>204.9</v>
      </c>
    </row>
    <row r="2321" spans="1:13" x14ac:dyDescent="0.2">
      <c r="A2321" s="1" t="s">
        <v>46</v>
      </c>
      <c r="B2321">
        <v>2</v>
      </c>
      <c r="C2321" s="1" t="s">
        <v>2422</v>
      </c>
      <c r="D2321" s="2">
        <v>45913</v>
      </c>
      <c r="E2321" s="1" t="s">
        <v>620</v>
      </c>
      <c r="F2321" s="1" t="s">
        <v>49</v>
      </c>
      <c r="G2321" s="1" t="s">
        <v>1496</v>
      </c>
      <c r="H2321">
        <v>8</v>
      </c>
      <c r="I2321" t="s">
        <v>49</v>
      </c>
      <c r="J2321">
        <v>375</v>
      </c>
      <c r="K2321">
        <v>6</v>
      </c>
      <c r="L2321">
        <v>150</v>
      </c>
    </row>
    <row r="2322" spans="1:13" x14ac:dyDescent="0.2">
      <c r="A2322" s="1" t="s">
        <v>46</v>
      </c>
      <c r="B2322">
        <v>3</v>
      </c>
      <c r="C2322" s="1" t="s">
        <v>2438</v>
      </c>
      <c r="D2322" s="2">
        <v>45913</v>
      </c>
      <c r="E2322" s="1" t="s">
        <v>2155</v>
      </c>
      <c r="F2322" s="1" t="s">
        <v>49</v>
      </c>
      <c r="G2322" s="1" t="s">
        <v>1046</v>
      </c>
      <c r="H2322">
        <v>5</v>
      </c>
      <c r="I2322" t="s">
        <v>49</v>
      </c>
      <c r="J2322">
        <v>500</v>
      </c>
      <c r="K2322">
        <v>8</v>
      </c>
      <c r="L2322">
        <v>200</v>
      </c>
    </row>
    <row r="2323" spans="1:13" x14ac:dyDescent="0.2">
      <c r="A2323" s="1" t="s">
        <v>46</v>
      </c>
      <c r="B2323">
        <v>3</v>
      </c>
      <c r="C2323" s="1" t="s">
        <v>2456</v>
      </c>
      <c r="D2323" s="2">
        <v>45913</v>
      </c>
      <c r="E2323" s="1" t="s">
        <v>2155</v>
      </c>
      <c r="F2323" s="1" t="s">
        <v>49</v>
      </c>
      <c r="G2323" s="1" t="s">
        <v>978</v>
      </c>
      <c r="H2323">
        <v>5</v>
      </c>
      <c r="I2323" t="s">
        <v>49</v>
      </c>
      <c r="J2323">
        <v>500</v>
      </c>
      <c r="K2323">
        <v>4</v>
      </c>
      <c r="L2323">
        <v>100</v>
      </c>
    </row>
    <row r="2324" spans="1:13" x14ac:dyDescent="0.2">
      <c r="A2324" s="1" t="s">
        <v>46</v>
      </c>
      <c r="B2324">
        <v>4</v>
      </c>
      <c r="C2324" s="1" t="s">
        <v>2437</v>
      </c>
      <c r="D2324" s="2">
        <v>45913</v>
      </c>
      <c r="E2324" s="1" t="s">
        <v>2155</v>
      </c>
      <c r="F2324" s="1" t="s">
        <v>49</v>
      </c>
      <c r="G2324" s="1" t="s">
        <v>1270</v>
      </c>
      <c r="H2324">
        <v>5</v>
      </c>
      <c r="I2324" t="s">
        <v>49</v>
      </c>
      <c r="J2324">
        <v>500</v>
      </c>
      <c r="K2324">
        <v>10</v>
      </c>
      <c r="L2324">
        <v>250</v>
      </c>
    </row>
    <row r="2325" spans="1:13" x14ac:dyDescent="0.2">
      <c r="A2325" s="1" t="s">
        <v>46</v>
      </c>
      <c r="B2325">
        <v>4</v>
      </c>
      <c r="C2325" s="1" t="s">
        <v>2457</v>
      </c>
      <c r="D2325" s="2">
        <v>45913</v>
      </c>
      <c r="E2325" s="1" t="s">
        <v>2155</v>
      </c>
      <c r="F2325" s="1" t="s">
        <v>49</v>
      </c>
      <c r="G2325" s="1" t="s">
        <v>1434</v>
      </c>
      <c r="H2325">
        <v>5</v>
      </c>
      <c r="I2325" t="s">
        <v>49</v>
      </c>
      <c r="J2325">
        <v>250</v>
      </c>
      <c r="K2325">
        <v>4</v>
      </c>
      <c r="L2325">
        <v>100</v>
      </c>
    </row>
    <row r="2326" spans="1:13" x14ac:dyDescent="0.2">
      <c r="A2326" s="1" t="s">
        <v>46</v>
      </c>
      <c r="B2326">
        <v>5</v>
      </c>
      <c r="C2326" s="1" t="s">
        <v>2458</v>
      </c>
      <c r="D2326" s="2">
        <v>45913</v>
      </c>
      <c r="E2326" s="1" t="s">
        <v>2155</v>
      </c>
      <c r="F2326" s="1" t="s">
        <v>49</v>
      </c>
      <c r="G2326" s="1" t="s">
        <v>1490</v>
      </c>
      <c r="H2326">
        <v>5</v>
      </c>
      <c r="I2326" t="s">
        <v>49</v>
      </c>
      <c r="J2326">
        <v>375</v>
      </c>
      <c r="K2326">
        <v>15</v>
      </c>
      <c r="L2326">
        <v>300</v>
      </c>
    </row>
    <row r="2327" spans="1:13" x14ac:dyDescent="0.2">
      <c r="A2327" s="1" t="s">
        <v>46</v>
      </c>
      <c r="B2327">
        <v>5</v>
      </c>
      <c r="C2327" s="1" t="s">
        <v>2442</v>
      </c>
      <c r="D2327" s="2">
        <v>45913</v>
      </c>
      <c r="E2327" s="1" t="s">
        <v>2155</v>
      </c>
      <c r="F2327" s="1" t="s">
        <v>49</v>
      </c>
      <c r="G2327" s="1" t="s">
        <v>1534</v>
      </c>
      <c r="H2327" t="s">
        <v>76</v>
      </c>
      <c r="I2327" t="s">
        <v>49</v>
      </c>
      <c r="J2327">
        <v>100</v>
      </c>
      <c r="K2327">
        <v>5</v>
      </c>
      <c r="L2327">
        <v>100</v>
      </c>
    </row>
    <row r="2328" spans="1:13" x14ac:dyDescent="0.2">
      <c r="A2328" s="1" t="s">
        <v>46</v>
      </c>
      <c r="B2328">
        <v>2</v>
      </c>
      <c r="C2328" s="1" t="s">
        <v>2422</v>
      </c>
      <c r="D2328" s="2">
        <v>45914</v>
      </c>
      <c r="E2328" s="1" t="s">
        <v>620</v>
      </c>
      <c r="F2328" s="1" t="s">
        <v>49</v>
      </c>
      <c r="G2328" s="1" t="s">
        <v>1496</v>
      </c>
      <c r="H2328">
        <v>8</v>
      </c>
      <c r="I2328" t="s">
        <v>49</v>
      </c>
      <c r="J2328">
        <v>375</v>
      </c>
      <c r="K2328">
        <v>9</v>
      </c>
      <c r="L2328">
        <v>222.6</v>
      </c>
      <c r="M2328">
        <v>11</v>
      </c>
    </row>
    <row r="2329" spans="1:13" x14ac:dyDescent="0.2">
      <c r="A2329" s="1" t="s">
        <v>46</v>
      </c>
      <c r="B2329">
        <v>2</v>
      </c>
      <c r="C2329" s="1" t="s">
        <v>2423</v>
      </c>
      <c r="D2329" s="2">
        <v>45914</v>
      </c>
      <c r="E2329" s="1" t="s">
        <v>620</v>
      </c>
      <c r="F2329" s="1" t="s">
        <v>49</v>
      </c>
      <c r="G2329" s="1" t="s">
        <v>1736</v>
      </c>
      <c r="H2329">
        <v>8</v>
      </c>
      <c r="I2329" t="s">
        <v>49</v>
      </c>
      <c r="J2329">
        <v>375</v>
      </c>
      <c r="K2329">
        <v>15</v>
      </c>
      <c r="L2329">
        <v>379.7</v>
      </c>
    </row>
    <row r="2330" spans="1:13" x14ac:dyDescent="0.2">
      <c r="A2330" s="1" t="s">
        <v>46</v>
      </c>
      <c r="B2330">
        <v>4</v>
      </c>
      <c r="C2330" s="1" t="s">
        <v>2437</v>
      </c>
      <c r="D2330" s="2">
        <v>45914</v>
      </c>
      <c r="E2330" s="1" t="s">
        <v>2155</v>
      </c>
      <c r="F2330" s="1" t="s">
        <v>49</v>
      </c>
      <c r="G2330" s="1" t="s">
        <v>1270</v>
      </c>
      <c r="H2330">
        <v>5</v>
      </c>
      <c r="I2330" t="s">
        <v>49</v>
      </c>
      <c r="J2330">
        <v>500</v>
      </c>
      <c r="K2330">
        <v>5</v>
      </c>
      <c r="L2330">
        <v>125</v>
      </c>
    </row>
    <row r="2331" spans="1:13" x14ac:dyDescent="0.2">
      <c r="A2331" s="1" t="s">
        <v>46</v>
      </c>
      <c r="B2331">
        <v>4</v>
      </c>
      <c r="C2331" s="1" t="s">
        <v>2459</v>
      </c>
      <c r="D2331" s="2">
        <v>45914</v>
      </c>
      <c r="E2331" s="1" t="s">
        <v>2155</v>
      </c>
      <c r="F2331" s="1" t="s">
        <v>49</v>
      </c>
      <c r="G2331" s="1" t="s">
        <v>936</v>
      </c>
      <c r="H2331">
        <v>5</v>
      </c>
      <c r="I2331" t="s">
        <v>49</v>
      </c>
      <c r="J2331">
        <v>500</v>
      </c>
      <c r="K2331">
        <v>11</v>
      </c>
      <c r="L2331">
        <v>275</v>
      </c>
    </row>
    <row r="2332" spans="1:13" x14ac:dyDescent="0.2">
      <c r="A2332" s="1" t="s">
        <v>46</v>
      </c>
      <c r="B2332">
        <v>5</v>
      </c>
      <c r="C2332" s="1" t="s">
        <v>2458</v>
      </c>
      <c r="D2332" s="2">
        <v>45914</v>
      </c>
      <c r="E2332" s="1" t="s">
        <v>2155</v>
      </c>
      <c r="F2332" s="1" t="s">
        <v>49</v>
      </c>
      <c r="G2332" s="1" t="s">
        <v>1490</v>
      </c>
      <c r="H2332">
        <v>5</v>
      </c>
      <c r="I2332" t="s">
        <v>49</v>
      </c>
      <c r="J2332">
        <v>375</v>
      </c>
      <c r="K2332">
        <v>3</v>
      </c>
      <c r="L2332">
        <v>60</v>
      </c>
    </row>
    <row r="2333" spans="1:13" x14ac:dyDescent="0.2">
      <c r="A2333" s="1" t="s">
        <v>46</v>
      </c>
      <c r="B2333">
        <v>5</v>
      </c>
      <c r="C2333" s="1" t="s">
        <v>2441</v>
      </c>
      <c r="D2333" s="2">
        <v>45914</v>
      </c>
      <c r="E2333" s="1" t="s">
        <v>2155</v>
      </c>
      <c r="F2333" s="1" t="s">
        <v>49</v>
      </c>
      <c r="G2333" s="1" t="s">
        <v>908</v>
      </c>
      <c r="H2333">
        <v>5</v>
      </c>
      <c r="I2333" t="s">
        <v>49</v>
      </c>
      <c r="J2333">
        <v>500</v>
      </c>
      <c r="K2333">
        <v>1</v>
      </c>
      <c r="L2333">
        <v>20</v>
      </c>
    </row>
    <row r="2334" spans="1:13" x14ac:dyDescent="0.2">
      <c r="A2334" s="1" t="s">
        <v>46</v>
      </c>
      <c r="B2334">
        <v>5</v>
      </c>
      <c r="C2334" s="1" t="s">
        <v>2460</v>
      </c>
      <c r="D2334" s="2">
        <v>45914</v>
      </c>
      <c r="E2334" s="1" t="s">
        <v>2155</v>
      </c>
      <c r="F2334" s="1" t="s">
        <v>49</v>
      </c>
      <c r="G2334" s="1" t="s">
        <v>1544</v>
      </c>
      <c r="H2334">
        <v>5</v>
      </c>
      <c r="I2334" t="s">
        <v>49</v>
      </c>
      <c r="J2334">
        <v>500</v>
      </c>
      <c r="K2334">
        <v>10</v>
      </c>
      <c r="L2334">
        <v>250</v>
      </c>
    </row>
    <row r="2335" spans="1:13" x14ac:dyDescent="0.2">
      <c r="A2335" s="1" t="s">
        <v>46</v>
      </c>
      <c r="B2335">
        <v>4</v>
      </c>
      <c r="C2335" s="1" t="s">
        <v>2395</v>
      </c>
      <c r="D2335" s="2">
        <v>45915</v>
      </c>
      <c r="E2335" s="1" t="s">
        <v>2155</v>
      </c>
      <c r="F2335" s="1" t="s">
        <v>49</v>
      </c>
      <c r="G2335" s="1" t="s">
        <v>996</v>
      </c>
      <c r="H2335">
        <v>5</v>
      </c>
      <c r="I2335" t="s">
        <v>49</v>
      </c>
      <c r="J2335">
        <v>250</v>
      </c>
      <c r="K2335">
        <v>10</v>
      </c>
      <c r="L2335">
        <v>250</v>
      </c>
      <c r="M2335">
        <v>9</v>
      </c>
    </row>
    <row r="2336" spans="1:13" x14ac:dyDescent="0.2">
      <c r="A2336" s="1" t="s">
        <v>46</v>
      </c>
      <c r="B2336">
        <v>2</v>
      </c>
      <c r="C2336" s="1" t="s">
        <v>2426</v>
      </c>
      <c r="D2336" s="2">
        <v>45915</v>
      </c>
      <c r="E2336" s="1" t="s">
        <v>1167</v>
      </c>
      <c r="F2336" s="1" t="s">
        <v>49</v>
      </c>
      <c r="G2336" s="1" t="s">
        <v>936</v>
      </c>
      <c r="H2336">
        <v>10</v>
      </c>
      <c r="I2336" t="s">
        <v>49</v>
      </c>
      <c r="J2336">
        <v>50</v>
      </c>
      <c r="K2336">
        <v>2</v>
      </c>
      <c r="L2336">
        <v>61.3</v>
      </c>
    </row>
    <row r="2337" spans="1:13" x14ac:dyDescent="0.2">
      <c r="A2337" s="1" t="s">
        <v>46</v>
      </c>
      <c r="B2337">
        <v>2</v>
      </c>
      <c r="C2337" s="1" t="s">
        <v>2452</v>
      </c>
      <c r="D2337" s="2">
        <v>45915</v>
      </c>
      <c r="E2337" s="1" t="s">
        <v>1167</v>
      </c>
      <c r="F2337" s="1" t="s">
        <v>49</v>
      </c>
      <c r="G2337" s="1" t="s">
        <v>1351</v>
      </c>
      <c r="H2337">
        <v>10</v>
      </c>
      <c r="I2337" t="s">
        <v>49</v>
      </c>
      <c r="J2337">
        <v>50</v>
      </c>
      <c r="K2337">
        <v>2</v>
      </c>
      <c r="L2337">
        <v>54.55</v>
      </c>
    </row>
    <row r="2338" spans="1:13" x14ac:dyDescent="0.2">
      <c r="A2338" s="1" t="s">
        <v>46</v>
      </c>
      <c r="B2338">
        <v>3</v>
      </c>
      <c r="C2338" s="1" t="s">
        <v>2456</v>
      </c>
      <c r="D2338" s="2">
        <v>45915</v>
      </c>
      <c r="E2338" s="1" t="s">
        <v>2155</v>
      </c>
      <c r="F2338" s="1" t="s">
        <v>49</v>
      </c>
      <c r="G2338" s="1" t="s">
        <v>978</v>
      </c>
      <c r="H2338">
        <v>5</v>
      </c>
      <c r="I2338" t="s">
        <v>49</v>
      </c>
      <c r="J2338">
        <v>500</v>
      </c>
      <c r="K2338">
        <v>10</v>
      </c>
      <c r="L2338">
        <v>250</v>
      </c>
    </row>
    <row r="2339" spans="1:13" x14ac:dyDescent="0.2">
      <c r="A2339" s="1" t="s">
        <v>46</v>
      </c>
      <c r="B2339">
        <v>4</v>
      </c>
      <c r="C2339" s="1" t="s">
        <v>2364</v>
      </c>
      <c r="D2339" s="2">
        <v>45915</v>
      </c>
      <c r="E2339" s="1" t="s">
        <v>2155</v>
      </c>
      <c r="F2339" s="1" t="s">
        <v>49</v>
      </c>
      <c r="G2339" s="1" t="s">
        <v>936</v>
      </c>
      <c r="H2339">
        <v>5</v>
      </c>
      <c r="I2339" t="s">
        <v>49</v>
      </c>
      <c r="J2339">
        <v>375</v>
      </c>
      <c r="K2339">
        <v>12</v>
      </c>
      <c r="L2339">
        <v>300</v>
      </c>
    </row>
    <row r="2340" spans="1:13" x14ac:dyDescent="0.2">
      <c r="A2340" s="1" t="s">
        <v>46</v>
      </c>
      <c r="B2340">
        <v>5</v>
      </c>
      <c r="C2340" s="1" t="s">
        <v>2460</v>
      </c>
      <c r="D2340" s="2">
        <v>45915</v>
      </c>
      <c r="E2340" s="1" t="s">
        <v>2155</v>
      </c>
      <c r="F2340" s="1" t="s">
        <v>49</v>
      </c>
      <c r="G2340" s="1" t="s">
        <v>1544</v>
      </c>
      <c r="H2340">
        <v>5</v>
      </c>
      <c r="I2340" t="s">
        <v>49</v>
      </c>
      <c r="J2340">
        <v>500</v>
      </c>
      <c r="K2340">
        <v>12</v>
      </c>
      <c r="L2340">
        <v>300</v>
      </c>
    </row>
    <row r="2341" spans="1:13" x14ac:dyDescent="0.2">
      <c r="A2341" s="1" t="s">
        <v>46</v>
      </c>
      <c r="B2341">
        <v>1</v>
      </c>
      <c r="C2341" s="1" t="s">
        <v>2394</v>
      </c>
      <c r="D2341" s="2">
        <v>45916</v>
      </c>
      <c r="E2341" s="1" t="s">
        <v>2155</v>
      </c>
      <c r="F2341" s="1" t="s">
        <v>49</v>
      </c>
      <c r="G2341" s="1" t="s">
        <v>1510</v>
      </c>
      <c r="H2341">
        <v>5</v>
      </c>
      <c r="I2341" t="s">
        <v>49</v>
      </c>
      <c r="J2341">
        <v>500</v>
      </c>
      <c r="K2341">
        <v>16</v>
      </c>
      <c r="L2341">
        <v>400</v>
      </c>
      <c r="M2341">
        <v>11</v>
      </c>
    </row>
    <row r="2342" spans="1:13" x14ac:dyDescent="0.2">
      <c r="A2342" s="1" t="s">
        <v>46</v>
      </c>
      <c r="B2342">
        <v>2</v>
      </c>
      <c r="C2342" s="1" t="s">
        <v>2480</v>
      </c>
      <c r="D2342" s="2">
        <v>45916</v>
      </c>
      <c r="E2342" s="1" t="s">
        <v>2155</v>
      </c>
      <c r="F2342" s="1" t="s">
        <v>49</v>
      </c>
      <c r="G2342" s="1" t="s">
        <v>1013</v>
      </c>
      <c r="H2342">
        <v>5</v>
      </c>
      <c r="I2342" t="s">
        <v>49</v>
      </c>
      <c r="J2342">
        <v>250</v>
      </c>
      <c r="K2342">
        <v>11</v>
      </c>
      <c r="L2342">
        <v>275</v>
      </c>
    </row>
    <row r="2343" spans="1:13" x14ac:dyDescent="0.2">
      <c r="A2343" s="1" t="s">
        <v>46</v>
      </c>
      <c r="B2343">
        <v>3</v>
      </c>
      <c r="C2343" s="1" t="s">
        <v>2456</v>
      </c>
      <c r="D2343" s="2">
        <v>45916</v>
      </c>
      <c r="E2343" s="1" t="s">
        <v>2155</v>
      </c>
      <c r="F2343" s="1" t="s">
        <v>49</v>
      </c>
      <c r="G2343" s="1" t="s">
        <v>978</v>
      </c>
      <c r="H2343">
        <v>5</v>
      </c>
      <c r="I2343" t="s">
        <v>49</v>
      </c>
      <c r="J2343">
        <v>500</v>
      </c>
      <c r="K2343">
        <v>6</v>
      </c>
      <c r="L2343">
        <v>150</v>
      </c>
    </row>
    <row r="2344" spans="1:13" x14ac:dyDescent="0.2">
      <c r="A2344" s="1" t="s">
        <v>46</v>
      </c>
      <c r="B2344">
        <v>3</v>
      </c>
      <c r="C2344" s="1" t="s">
        <v>2481</v>
      </c>
      <c r="D2344" s="2">
        <v>45916</v>
      </c>
      <c r="E2344" s="1" t="s">
        <v>2155</v>
      </c>
      <c r="F2344" s="1" t="s">
        <v>49</v>
      </c>
      <c r="G2344" s="1" t="s">
        <v>1396</v>
      </c>
      <c r="H2344">
        <v>5</v>
      </c>
      <c r="I2344" t="s">
        <v>49</v>
      </c>
      <c r="J2344">
        <v>500</v>
      </c>
      <c r="K2344">
        <v>3</v>
      </c>
      <c r="L2344">
        <v>75</v>
      </c>
    </row>
    <row r="2345" spans="1:13" x14ac:dyDescent="0.2">
      <c r="A2345" s="1" t="s">
        <v>46</v>
      </c>
      <c r="B2345">
        <v>5</v>
      </c>
      <c r="C2345" s="1" t="s">
        <v>2441</v>
      </c>
      <c r="D2345" s="2">
        <v>45916</v>
      </c>
      <c r="E2345" s="1" t="s">
        <v>2155</v>
      </c>
      <c r="F2345" s="1" t="s">
        <v>49</v>
      </c>
      <c r="G2345" s="1" t="s">
        <v>908</v>
      </c>
      <c r="H2345">
        <v>5</v>
      </c>
      <c r="I2345" t="s">
        <v>49</v>
      </c>
      <c r="J2345">
        <v>500</v>
      </c>
      <c r="K2345">
        <v>15</v>
      </c>
      <c r="L2345">
        <v>300</v>
      </c>
    </row>
    <row r="2346" spans="1:13" x14ac:dyDescent="0.2">
      <c r="A2346" s="1" t="s">
        <v>46</v>
      </c>
      <c r="B2346">
        <v>1</v>
      </c>
      <c r="C2346" s="1" t="s">
        <v>2394</v>
      </c>
      <c r="D2346" s="2">
        <v>45917</v>
      </c>
      <c r="E2346" s="1" t="s">
        <v>2155</v>
      </c>
      <c r="F2346" s="1" t="s">
        <v>49</v>
      </c>
      <c r="G2346" s="1" t="s">
        <v>1510</v>
      </c>
      <c r="H2346">
        <v>5</v>
      </c>
      <c r="I2346" t="s">
        <v>49</v>
      </c>
      <c r="J2346">
        <v>500</v>
      </c>
      <c r="K2346">
        <v>2</v>
      </c>
      <c r="L2346">
        <v>50</v>
      </c>
      <c r="M2346">
        <v>6</v>
      </c>
    </row>
    <row r="2347" spans="1:13" x14ac:dyDescent="0.2">
      <c r="A2347" s="1" t="s">
        <v>46</v>
      </c>
      <c r="B2347">
        <v>1</v>
      </c>
      <c r="C2347" s="1" t="s">
        <v>2497</v>
      </c>
      <c r="D2347" s="2">
        <v>45917</v>
      </c>
      <c r="E2347" s="1" t="s">
        <v>2155</v>
      </c>
      <c r="F2347" s="1" t="s">
        <v>49</v>
      </c>
      <c r="G2347" s="1" t="s">
        <v>1323</v>
      </c>
      <c r="H2347">
        <v>5</v>
      </c>
      <c r="I2347" t="s">
        <v>49</v>
      </c>
      <c r="J2347">
        <v>250</v>
      </c>
      <c r="K2347">
        <v>7</v>
      </c>
      <c r="L2347">
        <v>175</v>
      </c>
    </row>
    <row r="2348" spans="1:13" x14ac:dyDescent="0.2">
      <c r="A2348" s="1" t="s">
        <v>46</v>
      </c>
      <c r="B2348">
        <v>1</v>
      </c>
      <c r="C2348" s="1" t="s">
        <v>2498</v>
      </c>
      <c r="D2348" s="2">
        <v>45917</v>
      </c>
      <c r="E2348" s="1" t="s">
        <v>1054</v>
      </c>
      <c r="F2348" s="1" t="s">
        <v>49</v>
      </c>
      <c r="G2348" s="1" t="s">
        <v>867</v>
      </c>
      <c r="H2348">
        <v>5</v>
      </c>
      <c r="I2348" t="s">
        <v>49</v>
      </c>
      <c r="J2348">
        <v>50</v>
      </c>
      <c r="K2348">
        <v>1</v>
      </c>
      <c r="L2348">
        <v>25</v>
      </c>
    </row>
    <row r="2349" spans="1:13" x14ac:dyDescent="0.2">
      <c r="A2349" s="1" t="s">
        <v>46</v>
      </c>
      <c r="B2349">
        <v>2</v>
      </c>
      <c r="C2349" s="1" t="s">
        <v>2480</v>
      </c>
      <c r="D2349" s="2">
        <v>45917</v>
      </c>
      <c r="E2349" s="1" t="s">
        <v>2155</v>
      </c>
      <c r="F2349" s="1" t="s">
        <v>49</v>
      </c>
      <c r="G2349" s="1" t="s">
        <v>1013</v>
      </c>
      <c r="H2349">
        <v>5</v>
      </c>
      <c r="I2349" t="s">
        <v>49</v>
      </c>
      <c r="J2349">
        <v>250</v>
      </c>
      <c r="K2349">
        <v>1</v>
      </c>
      <c r="L2349">
        <v>25</v>
      </c>
    </row>
    <row r="2350" spans="1:13" x14ac:dyDescent="0.2">
      <c r="A2350" s="1" t="s">
        <v>46</v>
      </c>
      <c r="B2350">
        <v>2</v>
      </c>
      <c r="C2350" s="1" t="s">
        <v>2499</v>
      </c>
      <c r="D2350" s="2">
        <v>45917</v>
      </c>
      <c r="E2350" s="1" t="s">
        <v>2469</v>
      </c>
      <c r="F2350" s="1" t="s">
        <v>49</v>
      </c>
      <c r="G2350" s="1" t="s">
        <v>2500</v>
      </c>
      <c r="H2350">
        <v>5</v>
      </c>
      <c r="I2350" t="s">
        <v>49</v>
      </c>
      <c r="J2350">
        <v>50</v>
      </c>
      <c r="K2350">
        <v>2</v>
      </c>
      <c r="L2350">
        <v>50</v>
      </c>
    </row>
    <row r="2351" spans="1:13" x14ac:dyDescent="0.2">
      <c r="A2351" s="1" t="s">
        <v>46</v>
      </c>
      <c r="B2351">
        <v>2</v>
      </c>
      <c r="C2351" s="1" t="s">
        <v>2501</v>
      </c>
      <c r="D2351" s="2">
        <v>45917</v>
      </c>
      <c r="E2351" s="1" t="s">
        <v>2155</v>
      </c>
      <c r="F2351" s="1" t="s">
        <v>49</v>
      </c>
      <c r="G2351" s="1" t="s">
        <v>902</v>
      </c>
      <c r="H2351">
        <v>5</v>
      </c>
      <c r="I2351" t="s">
        <v>49</v>
      </c>
      <c r="J2351">
        <v>500</v>
      </c>
      <c r="K2351">
        <v>6</v>
      </c>
      <c r="L2351">
        <v>150</v>
      </c>
    </row>
    <row r="2352" spans="1:13" x14ac:dyDescent="0.2">
      <c r="A2352" s="1" t="s">
        <v>46</v>
      </c>
      <c r="B2352">
        <v>3</v>
      </c>
      <c r="C2352" s="1" t="s">
        <v>2481</v>
      </c>
      <c r="D2352" s="2">
        <v>45917</v>
      </c>
      <c r="E2352" s="1" t="s">
        <v>2155</v>
      </c>
      <c r="F2352" s="1" t="s">
        <v>49</v>
      </c>
      <c r="G2352" s="1" t="s">
        <v>1396</v>
      </c>
      <c r="H2352">
        <v>5</v>
      </c>
      <c r="I2352" t="s">
        <v>49</v>
      </c>
      <c r="J2352">
        <v>500</v>
      </c>
      <c r="K2352">
        <v>7</v>
      </c>
      <c r="L2352">
        <v>175</v>
      </c>
    </row>
    <row r="2353" spans="1:13" x14ac:dyDescent="0.2">
      <c r="A2353" s="1" t="s">
        <v>46</v>
      </c>
      <c r="B2353">
        <v>3</v>
      </c>
      <c r="C2353" s="1" t="s">
        <v>2502</v>
      </c>
      <c r="D2353" s="2">
        <v>45917</v>
      </c>
      <c r="E2353" s="1" t="s">
        <v>2155</v>
      </c>
      <c r="F2353" s="1" t="s">
        <v>49</v>
      </c>
      <c r="G2353" s="1" t="s">
        <v>1421</v>
      </c>
      <c r="H2353">
        <v>5</v>
      </c>
      <c r="I2353" t="s">
        <v>49</v>
      </c>
      <c r="J2353">
        <v>250</v>
      </c>
      <c r="K2353">
        <v>3</v>
      </c>
      <c r="L2353">
        <v>75</v>
      </c>
    </row>
    <row r="2354" spans="1:13" x14ac:dyDescent="0.2">
      <c r="A2354" s="1" t="s">
        <v>46</v>
      </c>
      <c r="B2354">
        <v>5</v>
      </c>
      <c r="C2354" s="1" t="s">
        <v>2441</v>
      </c>
      <c r="D2354" s="2">
        <v>45917</v>
      </c>
      <c r="E2354" s="1" t="s">
        <v>2155</v>
      </c>
      <c r="F2354" s="1" t="s">
        <v>49</v>
      </c>
      <c r="G2354" s="1" t="s">
        <v>908</v>
      </c>
      <c r="H2354">
        <v>5</v>
      </c>
      <c r="I2354" t="s">
        <v>49</v>
      </c>
      <c r="J2354">
        <v>500</v>
      </c>
      <c r="K2354">
        <v>1</v>
      </c>
      <c r="L2354">
        <v>20</v>
      </c>
    </row>
    <row r="2355" spans="1:13" x14ac:dyDescent="0.2">
      <c r="A2355" s="1" t="s">
        <v>46</v>
      </c>
      <c r="B2355">
        <v>5</v>
      </c>
      <c r="C2355" s="1" t="s">
        <v>2503</v>
      </c>
      <c r="D2355" s="2">
        <v>45917</v>
      </c>
      <c r="E2355" s="1" t="s">
        <v>2469</v>
      </c>
      <c r="F2355" s="1" t="s">
        <v>49</v>
      </c>
      <c r="G2355" s="1" t="s">
        <v>2073</v>
      </c>
      <c r="H2355">
        <v>5</v>
      </c>
      <c r="I2355" t="s">
        <v>49</v>
      </c>
      <c r="J2355">
        <v>100</v>
      </c>
      <c r="K2355">
        <v>4</v>
      </c>
      <c r="L2355">
        <v>80</v>
      </c>
    </row>
    <row r="2356" spans="1:13" x14ac:dyDescent="0.2">
      <c r="A2356" s="1" t="s">
        <v>46</v>
      </c>
      <c r="B2356">
        <v>5</v>
      </c>
      <c r="C2356" s="1" t="s">
        <v>2409</v>
      </c>
      <c r="D2356" s="2">
        <v>45917</v>
      </c>
      <c r="E2356" s="1" t="s">
        <v>2155</v>
      </c>
      <c r="F2356" s="1" t="s">
        <v>49</v>
      </c>
      <c r="G2356" s="1" t="s">
        <v>1131</v>
      </c>
      <c r="H2356">
        <v>5</v>
      </c>
      <c r="I2356" t="s">
        <v>49</v>
      </c>
      <c r="J2356">
        <v>500</v>
      </c>
      <c r="K2356">
        <v>3</v>
      </c>
      <c r="L2356">
        <v>60</v>
      </c>
    </row>
    <row r="2357" spans="1:13" x14ac:dyDescent="0.2">
      <c r="A2357" s="1" t="s">
        <v>46</v>
      </c>
      <c r="B2357">
        <v>5</v>
      </c>
      <c r="C2357" s="1" t="s">
        <v>2504</v>
      </c>
      <c r="D2357" s="2">
        <v>45917</v>
      </c>
      <c r="E2357" s="1" t="s">
        <v>620</v>
      </c>
      <c r="F2357" s="1" t="s">
        <v>49</v>
      </c>
      <c r="G2357" s="1" t="s">
        <v>2505</v>
      </c>
      <c r="H2357">
        <v>5</v>
      </c>
      <c r="I2357" t="s">
        <v>49</v>
      </c>
      <c r="J2357">
        <v>100</v>
      </c>
      <c r="K2357">
        <v>3</v>
      </c>
      <c r="L2357">
        <v>60</v>
      </c>
    </row>
    <row r="2358" spans="1:13" x14ac:dyDescent="0.2">
      <c r="A2358" s="1" t="s">
        <v>46</v>
      </c>
      <c r="B2358">
        <v>1</v>
      </c>
      <c r="C2358" s="1" t="s">
        <v>2506</v>
      </c>
      <c r="D2358" s="2">
        <v>45918</v>
      </c>
      <c r="E2358" s="1" t="s">
        <v>2469</v>
      </c>
      <c r="F2358" s="1" t="s">
        <v>49</v>
      </c>
      <c r="G2358" s="1" t="s">
        <v>867</v>
      </c>
      <c r="H2358">
        <v>5</v>
      </c>
      <c r="I2358" t="s">
        <v>49</v>
      </c>
      <c r="J2358">
        <v>125</v>
      </c>
      <c r="K2358">
        <v>5</v>
      </c>
      <c r="L2358">
        <v>125</v>
      </c>
      <c r="M2358">
        <v>7</v>
      </c>
    </row>
    <row r="2359" spans="1:13" x14ac:dyDescent="0.2">
      <c r="A2359" s="1" t="s">
        <v>46</v>
      </c>
      <c r="B2359">
        <v>1</v>
      </c>
      <c r="C2359" s="1" t="s">
        <v>2498</v>
      </c>
      <c r="D2359" s="2">
        <v>45918</v>
      </c>
      <c r="E2359" s="1" t="s">
        <v>1054</v>
      </c>
      <c r="F2359" s="1" t="s">
        <v>49</v>
      </c>
      <c r="G2359" s="1" t="s">
        <v>867</v>
      </c>
      <c r="H2359">
        <v>5</v>
      </c>
      <c r="I2359" t="s">
        <v>49</v>
      </c>
      <c r="J2359">
        <v>50</v>
      </c>
      <c r="K2359">
        <v>1</v>
      </c>
      <c r="L2359">
        <v>25</v>
      </c>
    </row>
    <row r="2360" spans="1:13" x14ac:dyDescent="0.2">
      <c r="A2360" s="1" t="s">
        <v>46</v>
      </c>
      <c r="B2360">
        <v>1</v>
      </c>
      <c r="C2360" s="1" t="s">
        <v>2440</v>
      </c>
      <c r="D2360" s="2">
        <v>45918</v>
      </c>
      <c r="E2360" s="1" t="s">
        <v>2155</v>
      </c>
      <c r="F2360" s="1" t="s">
        <v>49</v>
      </c>
      <c r="G2360" s="1" t="s">
        <v>1394</v>
      </c>
      <c r="H2360">
        <v>5</v>
      </c>
      <c r="I2360" t="s">
        <v>49</v>
      </c>
      <c r="J2360">
        <v>250</v>
      </c>
      <c r="K2360">
        <v>8</v>
      </c>
      <c r="L2360">
        <v>200</v>
      </c>
    </row>
    <row r="2361" spans="1:13" x14ac:dyDescent="0.2">
      <c r="A2361" s="1" t="s">
        <v>46</v>
      </c>
      <c r="B2361">
        <v>4</v>
      </c>
      <c r="C2361" s="1" t="s">
        <v>2502</v>
      </c>
      <c r="D2361" s="2">
        <v>45918</v>
      </c>
      <c r="E2361" s="1" t="s">
        <v>2155</v>
      </c>
      <c r="F2361" s="1" t="s">
        <v>49</v>
      </c>
      <c r="G2361" s="1" t="s">
        <v>1421</v>
      </c>
      <c r="H2361">
        <v>5</v>
      </c>
      <c r="I2361" t="s">
        <v>49</v>
      </c>
      <c r="J2361">
        <v>250</v>
      </c>
      <c r="K2361">
        <v>1</v>
      </c>
      <c r="L2361">
        <v>25</v>
      </c>
    </row>
    <row r="2362" spans="1:13" x14ac:dyDescent="0.2">
      <c r="A2362" s="1" t="s">
        <v>46</v>
      </c>
      <c r="B2362">
        <v>4</v>
      </c>
      <c r="C2362" s="1" t="s">
        <v>2403</v>
      </c>
      <c r="D2362" s="2">
        <v>45918</v>
      </c>
      <c r="E2362" s="1" t="s">
        <v>2155</v>
      </c>
      <c r="F2362" s="1" t="s">
        <v>49</v>
      </c>
      <c r="G2362" s="1" t="s">
        <v>1465</v>
      </c>
      <c r="H2362">
        <v>5</v>
      </c>
      <c r="I2362" t="s">
        <v>49</v>
      </c>
      <c r="J2362">
        <v>250</v>
      </c>
      <c r="K2362">
        <v>4</v>
      </c>
      <c r="L2362">
        <v>100</v>
      </c>
    </row>
    <row r="2363" spans="1:13" x14ac:dyDescent="0.2">
      <c r="A2363" s="1" t="s">
        <v>46</v>
      </c>
      <c r="B2363">
        <v>4</v>
      </c>
      <c r="C2363" s="1" t="s">
        <v>2507</v>
      </c>
      <c r="D2363" s="2">
        <v>45918</v>
      </c>
      <c r="E2363" s="1" t="s">
        <v>2155</v>
      </c>
      <c r="F2363" s="1" t="s">
        <v>49</v>
      </c>
      <c r="G2363" s="1" t="s">
        <v>1479</v>
      </c>
      <c r="H2363">
        <v>5</v>
      </c>
      <c r="I2363" t="s">
        <v>49</v>
      </c>
      <c r="J2363">
        <v>250</v>
      </c>
      <c r="K2363">
        <v>10</v>
      </c>
      <c r="L2363">
        <v>250</v>
      </c>
    </row>
    <row r="2364" spans="1:13" x14ac:dyDescent="0.2">
      <c r="A2364" s="1" t="s">
        <v>46</v>
      </c>
      <c r="B2364">
        <v>5</v>
      </c>
      <c r="C2364" s="1" t="s">
        <v>2504</v>
      </c>
      <c r="D2364" s="2">
        <v>45918</v>
      </c>
      <c r="E2364" s="1" t="s">
        <v>620</v>
      </c>
      <c r="F2364" s="1" t="s">
        <v>49</v>
      </c>
      <c r="G2364" s="1" t="s">
        <v>2505</v>
      </c>
      <c r="H2364">
        <v>5</v>
      </c>
      <c r="I2364" t="s">
        <v>49</v>
      </c>
      <c r="J2364">
        <v>100</v>
      </c>
      <c r="K2364">
        <v>2</v>
      </c>
      <c r="L2364">
        <v>40</v>
      </c>
    </row>
    <row r="2365" spans="1:13" x14ac:dyDescent="0.2">
      <c r="A2365" s="1" t="s">
        <v>46</v>
      </c>
      <c r="B2365">
        <v>5</v>
      </c>
      <c r="C2365" s="1" t="s">
        <v>2508</v>
      </c>
      <c r="D2365" s="2">
        <v>45918</v>
      </c>
      <c r="E2365" s="1" t="s">
        <v>576</v>
      </c>
      <c r="F2365" s="1" t="s">
        <v>49</v>
      </c>
      <c r="G2365" s="1" t="s">
        <v>1697</v>
      </c>
      <c r="H2365" t="s">
        <v>76</v>
      </c>
      <c r="I2365" t="s">
        <v>49</v>
      </c>
      <c r="J2365">
        <v>125</v>
      </c>
      <c r="K2365">
        <v>2</v>
      </c>
      <c r="L2365">
        <v>40</v>
      </c>
    </row>
    <row r="2366" spans="1:13" x14ac:dyDescent="0.2">
      <c r="A2366" s="1" t="s">
        <v>46</v>
      </c>
      <c r="B2366">
        <v>5</v>
      </c>
      <c r="C2366" s="1" t="s">
        <v>2509</v>
      </c>
      <c r="D2366" s="2">
        <v>45918</v>
      </c>
      <c r="E2366" s="1" t="s">
        <v>620</v>
      </c>
      <c r="F2366" s="1" t="s">
        <v>49</v>
      </c>
      <c r="G2366" s="1" t="s">
        <v>2317</v>
      </c>
      <c r="H2366">
        <v>5</v>
      </c>
      <c r="I2366" t="s">
        <v>49</v>
      </c>
      <c r="J2366">
        <v>200</v>
      </c>
      <c r="K2366">
        <v>3</v>
      </c>
      <c r="L2366">
        <v>60</v>
      </c>
    </row>
    <row r="2367" spans="1:13" x14ac:dyDescent="0.2">
      <c r="A2367" s="1" t="s">
        <v>46</v>
      </c>
      <c r="B2367">
        <v>2</v>
      </c>
      <c r="C2367" s="1" t="s">
        <v>2194</v>
      </c>
      <c r="D2367" s="2">
        <v>45919</v>
      </c>
      <c r="E2367" s="1" t="s">
        <v>2155</v>
      </c>
      <c r="F2367" s="1" t="s">
        <v>49</v>
      </c>
      <c r="G2367" s="1" t="s">
        <v>902</v>
      </c>
      <c r="H2367">
        <v>5</v>
      </c>
      <c r="I2367" t="s">
        <v>2641</v>
      </c>
      <c r="J2367">
        <v>200</v>
      </c>
      <c r="K2367">
        <v>8</v>
      </c>
      <c r="L2367">
        <v>200</v>
      </c>
      <c r="M2367">
        <v>9</v>
      </c>
    </row>
    <row r="2368" spans="1:13" x14ac:dyDescent="0.2">
      <c r="A2368" s="1" t="s">
        <v>46</v>
      </c>
      <c r="B2368">
        <v>2</v>
      </c>
      <c r="C2368" s="1" t="s">
        <v>2516</v>
      </c>
      <c r="D2368" s="2">
        <v>45919</v>
      </c>
      <c r="E2368" s="1" t="s">
        <v>746</v>
      </c>
      <c r="F2368" s="1" t="s">
        <v>49</v>
      </c>
      <c r="G2368" s="1" t="s">
        <v>2517</v>
      </c>
      <c r="H2368">
        <v>5</v>
      </c>
      <c r="I2368">
        <v>6</v>
      </c>
      <c r="J2368">
        <v>50</v>
      </c>
      <c r="K2368">
        <v>2</v>
      </c>
      <c r="L2368">
        <v>50</v>
      </c>
    </row>
    <row r="2369" spans="1:12" x14ac:dyDescent="0.2">
      <c r="A2369" s="1" t="s">
        <v>46</v>
      </c>
      <c r="B2369">
        <v>3</v>
      </c>
      <c r="C2369" s="1" t="s">
        <v>2518</v>
      </c>
      <c r="D2369" s="2">
        <v>45919</v>
      </c>
      <c r="E2369" s="1" t="s">
        <v>2155</v>
      </c>
      <c r="F2369" s="1" t="s">
        <v>49</v>
      </c>
      <c r="G2369" s="1" t="s">
        <v>942</v>
      </c>
      <c r="H2369">
        <v>5</v>
      </c>
      <c r="I2369" t="s">
        <v>209</v>
      </c>
      <c r="J2369">
        <v>375</v>
      </c>
      <c r="K2369">
        <v>8</v>
      </c>
      <c r="L2369">
        <v>200</v>
      </c>
    </row>
    <row r="2370" spans="1:12" x14ac:dyDescent="0.2">
      <c r="A2370" s="1" t="s">
        <v>46</v>
      </c>
      <c r="B2370">
        <v>3</v>
      </c>
      <c r="C2370" s="1" t="s">
        <v>2481</v>
      </c>
      <c r="D2370" s="2">
        <v>45919</v>
      </c>
      <c r="E2370" s="1" t="s">
        <v>2155</v>
      </c>
      <c r="F2370" s="1" t="s">
        <v>49</v>
      </c>
      <c r="G2370" s="1" t="s">
        <v>1396</v>
      </c>
      <c r="H2370">
        <v>5</v>
      </c>
      <c r="I2370" t="s">
        <v>209</v>
      </c>
      <c r="J2370">
        <v>500</v>
      </c>
      <c r="K2370">
        <v>4</v>
      </c>
      <c r="L2370">
        <v>100</v>
      </c>
    </row>
    <row r="2371" spans="1:12" x14ac:dyDescent="0.2">
      <c r="A2371" s="1" t="s">
        <v>46</v>
      </c>
      <c r="B2371">
        <v>1</v>
      </c>
      <c r="C2371" s="1" t="s">
        <v>2321</v>
      </c>
      <c r="D2371" s="2">
        <v>45919</v>
      </c>
      <c r="E2371" s="1" t="s">
        <v>2155</v>
      </c>
      <c r="F2371" s="1" t="s">
        <v>49</v>
      </c>
      <c r="G2371" s="1" t="s">
        <v>1410</v>
      </c>
      <c r="H2371">
        <v>5</v>
      </c>
      <c r="I2371" t="s">
        <v>1733</v>
      </c>
      <c r="J2371">
        <v>750</v>
      </c>
      <c r="K2371">
        <v>16</v>
      </c>
      <c r="L2371">
        <v>400</v>
      </c>
    </row>
    <row r="2372" spans="1:12" x14ac:dyDescent="0.2">
      <c r="A2372" s="1" t="s">
        <v>46</v>
      </c>
      <c r="B2372">
        <v>4</v>
      </c>
      <c r="C2372" s="1" t="s">
        <v>2519</v>
      </c>
      <c r="D2372" s="2">
        <v>45919</v>
      </c>
      <c r="E2372" s="1" t="s">
        <v>2155</v>
      </c>
      <c r="F2372" s="1" t="s">
        <v>49</v>
      </c>
      <c r="G2372" s="1" t="s">
        <v>1270</v>
      </c>
      <c r="H2372">
        <v>5</v>
      </c>
      <c r="I2372" t="s">
        <v>2247</v>
      </c>
      <c r="J2372">
        <v>250</v>
      </c>
      <c r="K2372">
        <v>19</v>
      </c>
      <c r="L2372">
        <v>475</v>
      </c>
    </row>
    <row r="2373" spans="1:12" x14ac:dyDescent="0.2">
      <c r="A2373" s="1" t="s">
        <v>46</v>
      </c>
      <c r="B2373">
        <v>5</v>
      </c>
      <c r="C2373" s="1" t="s">
        <v>2509</v>
      </c>
      <c r="D2373" s="2">
        <v>45919</v>
      </c>
      <c r="E2373" s="1" t="s">
        <v>620</v>
      </c>
      <c r="F2373" s="1" t="s">
        <v>49</v>
      </c>
      <c r="G2373" s="1" t="s">
        <v>2317</v>
      </c>
      <c r="H2373">
        <v>5</v>
      </c>
      <c r="I2373">
        <v>2</v>
      </c>
      <c r="J2373">
        <v>200</v>
      </c>
      <c r="K2373">
        <v>7</v>
      </c>
      <c r="L2373">
        <v>140</v>
      </c>
    </row>
    <row r="2374" spans="1:12" x14ac:dyDescent="0.2">
      <c r="A2374" s="1" t="s">
        <v>46</v>
      </c>
      <c r="B2374">
        <v>5</v>
      </c>
      <c r="C2374" s="1" t="s">
        <v>2241</v>
      </c>
      <c r="D2374" s="2">
        <v>45919</v>
      </c>
      <c r="E2374" s="1" t="s">
        <v>2155</v>
      </c>
      <c r="F2374" s="1" t="s">
        <v>49</v>
      </c>
      <c r="G2374" s="1" t="s">
        <v>1580</v>
      </c>
      <c r="H2374" t="s">
        <v>76</v>
      </c>
      <c r="I2374">
        <v>2</v>
      </c>
      <c r="J2374">
        <v>375</v>
      </c>
      <c r="K2374">
        <v>1</v>
      </c>
      <c r="L2374">
        <v>20</v>
      </c>
    </row>
    <row r="2375" spans="1:12" x14ac:dyDescent="0.2">
      <c r="A2375" s="1" t="s">
        <v>46</v>
      </c>
      <c r="B2375">
        <v>5</v>
      </c>
      <c r="C2375" s="1" t="s">
        <v>2520</v>
      </c>
      <c r="D2375" s="2">
        <v>45919</v>
      </c>
      <c r="E2375" s="1" t="s">
        <v>2469</v>
      </c>
      <c r="F2375" s="1" t="s">
        <v>49</v>
      </c>
      <c r="G2375" s="1" t="s">
        <v>2107</v>
      </c>
      <c r="H2375">
        <v>5</v>
      </c>
      <c r="I2375">
        <v>3.5</v>
      </c>
      <c r="J2375">
        <v>50</v>
      </c>
      <c r="K2375">
        <v>2</v>
      </c>
      <c r="L2375">
        <v>40</v>
      </c>
    </row>
    <row r="2376" spans="1:12" x14ac:dyDescent="0.2">
      <c r="A2376" s="1" t="s">
        <v>46</v>
      </c>
      <c r="B2376">
        <v>2</v>
      </c>
      <c r="C2376" s="1" t="s">
        <v>2501</v>
      </c>
      <c r="D2376" s="2">
        <v>45920</v>
      </c>
      <c r="E2376" s="1" t="s">
        <v>2155</v>
      </c>
      <c r="F2376" s="1" t="s">
        <v>49</v>
      </c>
      <c r="G2376" s="1" t="s">
        <v>902</v>
      </c>
      <c r="H2376">
        <v>5</v>
      </c>
      <c r="I2376" t="s">
        <v>2641</v>
      </c>
      <c r="J2376">
        <v>500</v>
      </c>
      <c r="K2376">
        <v>8</v>
      </c>
      <c r="L2376">
        <v>200</v>
      </c>
    </row>
    <row r="2377" spans="1:12" x14ac:dyDescent="0.2">
      <c r="A2377" s="1" t="s">
        <v>46</v>
      </c>
      <c r="B2377">
        <v>2</v>
      </c>
      <c r="C2377" s="1" t="s">
        <v>2524</v>
      </c>
      <c r="D2377" s="2">
        <v>45920</v>
      </c>
      <c r="E2377" s="1" t="s">
        <v>2155</v>
      </c>
      <c r="F2377" s="1" t="s">
        <v>49</v>
      </c>
      <c r="G2377" s="1" t="s">
        <v>892</v>
      </c>
      <c r="H2377">
        <v>5</v>
      </c>
      <c r="I2377" t="s">
        <v>2641</v>
      </c>
      <c r="J2377">
        <v>200</v>
      </c>
      <c r="K2377">
        <v>4</v>
      </c>
      <c r="L2377">
        <v>100</v>
      </c>
    </row>
    <row r="2378" spans="1:12" x14ac:dyDescent="0.2">
      <c r="A2378" s="1" t="s">
        <v>46</v>
      </c>
      <c r="B2378">
        <v>2</v>
      </c>
      <c r="C2378" s="1" t="s">
        <v>2468</v>
      </c>
      <c r="D2378" s="2">
        <v>45920</v>
      </c>
      <c r="E2378" s="1" t="s">
        <v>2469</v>
      </c>
      <c r="F2378" s="1" t="s">
        <v>49</v>
      </c>
      <c r="G2378" s="1" t="s">
        <v>1351</v>
      </c>
      <c r="H2378">
        <v>10</v>
      </c>
      <c r="I2378">
        <v>8</v>
      </c>
      <c r="J2378">
        <v>100</v>
      </c>
      <c r="K2378">
        <v>4</v>
      </c>
      <c r="L2378">
        <v>105.7</v>
      </c>
    </row>
    <row r="2379" spans="1:12" x14ac:dyDescent="0.2">
      <c r="A2379" s="1" t="s">
        <v>46</v>
      </c>
      <c r="B2379">
        <v>1</v>
      </c>
      <c r="C2379" s="1" t="s">
        <v>2321</v>
      </c>
      <c r="D2379" s="2">
        <v>45920</v>
      </c>
      <c r="E2379" s="1" t="s">
        <v>2155</v>
      </c>
      <c r="F2379" s="1" t="s">
        <v>49</v>
      </c>
      <c r="G2379" s="1" t="s">
        <v>1410</v>
      </c>
      <c r="H2379">
        <v>5</v>
      </c>
      <c r="I2379" t="s">
        <v>1733</v>
      </c>
      <c r="J2379">
        <v>750</v>
      </c>
      <c r="K2379">
        <v>10</v>
      </c>
      <c r="L2379">
        <v>250</v>
      </c>
    </row>
    <row r="2380" spans="1:12" x14ac:dyDescent="0.2">
      <c r="A2380" s="1" t="s">
        <v>46</v>
      </c>
      <c r="B2380">
        <v>1</v>
      </c>
      <c r="C2380" s="1" t="s">
        <v>2525</v>
      </c>
      <c r="D2380" s="2">
        <v>45920</v>
      </c>
      <c r="E2380" s="1" t="s">
        <v>1175</v>
      </c>
      <c r="F2380" s="1" t="s">
        <v>49</v>
      </c>
      <c r="G2380" s="1" t="s">
        <v>1481</v>
      </c>
      <c r="H2380">
        <v>5</v>
      </c>
      <c r="I2380" t="s">
        <v>1733</v>
      </c>
      <c r="J2380">
        <v>250</v>
      </c>
      <c r="K2380">
        <v>6</v>
      </c>
      <c r="L2380">
        <v>150</v>
      </c>
    </row>
    <row r="2381" spans="1:12" x14ac:dyDescent="0.2">
      <c r="A2381" s="1" t="s">
        <v>46</v>
      </c>
      <c r="B2381">
        <v>4</v>
      </c>
      <c r="C2381" s="1" t="s">
        <v>2526</v>
      </c>
      <c r="D2381" s="2">
        <v>45920</v>
      </c>
      <c r="E2381" s="1" t="s">
        <v>2155</v>
      </c>
      <c r="F2381" s="1" t="s">
        <v>49</v>
      </c>
      <c r="G2381" s="1" t="s">
        <v>1637</v>
      </c>
      <c r="H2381">
        <v>5</v>
      </c>
      <c r="I2381" t="s">
        <v>99</v>
      </c>
      <c r="J2381">
        <v>375</v>
      </c>
      <c r="K2381">
        <v>6</v>
      </c>
      <c r="L2381">
        <v>150</v>
      </c>
    </row>
    <row r="2382" spans="1:12" x14ac:dyDescent="0.2">
      <c r="A2382" s="1" t="s">
        <v>46</v>
      </c>
      <c r="B2382">
        <v>4</v>
      </c>
      <c r="C2382" s="1" t="s">
        <v>2431</v>
      </c>
      <c r="D2382" s="2">
        <v>45920</v>
      </c>
      <c r="E2382" s="1" t="s">
        <v>2155</v>
      </c>
      <c r="F2382" s="1" t="s">
        <v>49</v>
      </c>
      <c r="G2382" s="1" t="s">
        <v>1400</v>
      </c>
      <c r="H2382">
        <v>5</v>
      </c>
      <c r="I2382" t="s">
        <v>2247</v>
      </c>
      <c r="J2382">
        <v>500</v>
      </c>
      <c r="K2382">
        <v>5</v>
      </c>
      <c r="L2382">
        <v>125</v>
      </c>
    </row>
    <row r="2383" spans="1:12" x14ac:dyDescent="0.2">
      <c r="A2383" s="1" t="s">
        <v>46</v>
      </c>
      <c r="B2383">
        <v>4</v>
      </c>
      <c r="C2383" s="1" t="s">
        <v>2437</v>
      </c>
      <c r="D2383" s="2">
        <v>45920</v>
      </c>
      <c r="E2383" s="1" t="s">
        <v>2155</v>
      </c>
      <c r="F2383" s="1" t="s">
        <v>49</v>
      </c>
      <c r="G2383" s="1" t="s">
        <v>1270</v>
      </c>
      <c r="H2383">
        <v>5</v>
      </c>
      <c r="I2383" t="s">
        <v>2247</v>
      </c>
      <c r="J2383">
        <v>500</v>
      </c>
      <c r="K2383">
        <v>1</v>
      </c>
      <c r="L2383">
        <v>25</v>
      </c>
    </row>
    <row r="2384" spans="1:12" x14ac:dyDescent="0.2">
      <c r="A2384" s="1" t="s">
        <v>46</v>
      </c>
      <c r="B2384">
        <v>3</v>
      </c>
      <c r="C2384" s="1" t="s">
        <v>2518</v>
      </c>
      <c r="D2384" s="2">
        <v>45920</v>
      </c>
      <c r="E2384" s="1" t="s">
        <v>2155</v>
      </c>
      <c r="F2384" s="1" t="s">
        <v>49</v>
      </c>
      <c r="G2384" s="1" t="s">
        <v>942</v>
      </c>
      <c r="H2384">
        <v>5</v>
      </c>
      <c r="I2384" t="s">
        <v>209</v>
      </c>
      <c r="J2384">
        <v>375</v>
      </c>
      <c r="K2384">
        <v>12</v>
      </c>
      <c r="L2384">
        <v>300</v>
      </c>
    </row>
    <row r="2385" spans="1:12" x14ac:dyDescent="0.2">
      <c r="A2385" s="1" t="s">
        <v>46</v>
      </c>
      <c r="B2385">
        <v>5</v>
      </c>
      <c r="C2385" s="1" t="s">
        <v>2533</v>
      </c>
      <c r="D2385" s="2">
        <v>45920</v>
      </c>
      <c r="E2385" s="1" t="s">
        <v>2534</v>
      </c>
      <c r="F2385" s="1" t="s">
        <v>49</v>
      </c>
      <c r="G2385" s="1" t="s">
        <v>2107</v>
      </c>
      <c r="H2385">
        <v>5</v>
      </c>
      <c r="I2385">
        <v>3.5</v>
      </c>
      <c r="J2385">
        <v>75</v>
      </c>
      <c r="K2385">
        <v>7</v>
      </c>
      <c r="L2385">
        <v>140</v>
      </c>
    </row>
    <row r="2386" spans="1:12" x14ac:dyDescent="0.2">
      <c r="A2386" s="1" t="s">
        <v>46</v>
      </c>
      <c r="B2386">
        <v>5</v>
      </c>
      <c r="C2386" s="1" t="s">
        <v>2467</v>
      </c>
      <c r="D2386" s="2">
        <v>45920</v>
      </c>
      <c r="E2386" s="1" t="s">
        <v>1167</v>
      </c>
      <c r="F2386" s="1" t="s">
        <v>49</v>
      </c>
      <c r="G2386" s="1" t="s">
        <v>2527</v>
      </c>
      <c r="H2386">
        <v>10</v>
      </c>
      <c r="I2386">
        <v>5.5</v>
      </c>
      <c r="J2386">
        <v>75</v>
      </c>
      <c r="K2386">
        <v>3</v>
      </c>
      <c r="L2386">
        <v>77.400000000000006</v>
      </c>
    </row>
    <row r="2387" spans="1:12" x14ac:dyDescent="0.2">
      <c r="A2387" s="1" t="s">
        <v>46</v>
      </c>
      <c r="B2387">
        <v>2</v>
      </c>
      <c r="C2387" s="1" t="s">
        <v>2528</v>
      </c>
      <c r="D2387" s="2">
        <v>45921</v>
      </c>
      <c r="E2387" s="1" t="s">
        <v>2529</v>
      </c>
      <c r="F2387" s="1" t="s">
        <v>49</v>
      </c>
      <c r="G2387" s="1" t="s">
        <v>1046</v>
      </c>
      <c r="H2387">
        <v>5</v>
      </c>
      <c r="I2387">
        <v>12</v>
      </c>
      <c r="J2387">
        <v>200</v>
      </c>
      <c r="K2387">
        <v>8</v>
      </c>
      <c r="L2387">
        <v>200</v>
      </c>
    </row>
    <row r="2388" spans="1:12" x14ac:dyDescent="0.2">
      <c r="A2388" s="1" t="s">
        <v>46</v>
      </c>
      <c r="B2388">
        <v>2</v>
      </c>
      <c r="C2388" s="1" t="s">
        <v>2530</v>
      </c>
      <c r="D2388" s="2">
        <v>45921</v>
      </c>
      <c r="E2388" s="1" t="s">
        <v>1175</v>
      </c>
      <c r="F2388" s="1" t="s">
        <v>49</v>
      </c>
      <c r="G2388" s="1" t="s">
        <v>2531</v>
      </c>
      <c r="H2388">
        <v>5</v>
      </c>
      <c r="I2388" t="s">
        <v>2493</v>
      </c>
      <c r="J2388">
        <v>250</v>
      </c>
      <c r="K2388">
        <v>10</v>
      </c>
      <c r="L2388">
        <v>250</v>
      </c>
    </row>
    <row r="2389" spans="1:12" x14ac:dyDescent="0.2">
      <c r="A2389" s="1" t="s">
        <v>46</v>
      </c>
      <c r="B2389">
        <v>2</v>
      </c>
      <c r="C2389" s="1" t="s">
        <v>2532</v>
      </c>
      <c r="D2389" s="2">
        <v>45921</v>
      </c>
      <c r="E2389" s="1" t="s">
        <v>2155</v>
      </c>
      <c r="F2389" s="1" t="s">
        <v>49</v>
      </c>
      <c r="G2389" s="1" t="s">
        <v>1398</v>
      </c>
      <c r="H2389">
        <v>5</v>
      </c>
      <c r="I2389" t="s">
        <v>332</v>
      </c>
      <c r="J2389">
        <v>500</v>
      </c>
      <c r="K2389">
        <v>2</v>
      </c>
      <c r="L2389">
        <v>50</v>
      </c>
    </row>
    <row r="2390" spans="1:12" x14ac:dyDescent="0.2">
      <c r="A2390" s="1" t="s">
        <v>46</v>
      </c>
      <c r="B2390">
        <v>2</v>
      </c>
      <c r="C2390" s="1" t="s">
        <v>2535</v>
      </c>
      <c r="D2390" s="2">
        <v>45922</v>
      </c>
      <c r="E2390" s="1" t="s">
        <v>2360</v>
      </c>
      <c r="F2390" s="1" t="s">
        <v>49</v>
      </c>
      <c r="G2390" s="1" t="s">
        <v>1372</v>
      </c>
      <c r="H2390" t="s">
        <v>2249</v>
      </c>
      <c r="I2390">
        <v>6</v>
      </c>
      <c r="J2390">
        <v>250</v>
      </c>
      <c r="K2390">
        <v>2</v>
      </c>
      <c r="L2390">
        <v>50</v>
      </c>
    </row>
    <row r="2391" spans="1:12" x14ac:dyDescent="0.2">
      <c r="A2391" s="1" t="s">
        <v>46</v>
      </c>
      <c r="B2391">
        <v>2</v>
      </c>
      <c r="C2391" s="1" t="s">
        <v>2380</v>
      </c>
      <c r="D2391" s="2">
        <v>45922</v>
      </c>
      <c r="E2391" s="1" t="s">
        <v>2360</v>
      </c>
      <c r="F2391" s="1" t="s">
        <v>49</v>
      </c>
      <c r="G2391" s="1" t="s">
        <v>2536</v>
      </c>
      <c r="H2391">
        <v>4.5</v>
      </c>
      <c r="I2391">
        <v>6</v>
      </c>
      <c r="J2391">
        <v>250</v>
      </c>
      <c r="K2391">
        <v>10</v>
      </c>
      <c r="L2391">
        <v>250</v>
      </c>
    </row>
    <row r="2392" spans="1:12" x14ac:dyDescent="0.2">
      <c r="A2392" s="1" t="s">
        <v>46</v>
      </c>
      <c r="B2392">
        <v>2</v>
      </c>
      <c r="C2392" s="1" t="s">
        <v>2631</v>
      </c>
      <c r="D2392" s="2">
        <v>45922</v>
      </c>
      <c r="E2392" s="1" t="s">
        <v>2155</v>
      </c>
      <c r="F2392" s="1" t="s">
        <v>49</v>
      </c>
      <c r="G2392" s="1" t="s">
        <v>1398</v>
      </c>
      <c r="H2392">
        <v>5</v>
      </c>
      <c r="I2392" t="s">
        <v>332</v>
      </c>
      <c r="J2392">
        <v>250</v>
      </c>
      <c r="K2392">
        <v>3</v>
      </c>
      <c r="L2392">
        <v>75</v>
      </c>
    </row>
    <row r="2393" spans="1:12" x14ac:dyDescent="0.2">
      <c r="A2393" s="1" t="s">
        <v>46</v>
      </c>
      <c r="B2393">
        <v>4</v>
      </c>
      <c r="C2393" s="1" t="s">
        <v>2526</v>
      </c>
      <c r="D2393" s="2">
        <v>45922</v>
      </c>
      <c r="E2393" s="1" t="s">
        <v>2155</v>
      </c>
      <c r="F2393" s="1" t="s">
        <v>49</v>
      </c>
      <c r="G2393" s="1" t="s">
        <v>1637</v>
      </c>
      <c r="H2393">
        <v>5</v>
      </c>
      <c r="I2393" t="s">
        <v>99</v>
      </c>
      <c r="J2393">
        <v>375</v>
      </c>
      <c r="K2393">
        <v>6</v>
      </c>
      <c r="L2393">
        <v>150</v>
      </c>
    </row>
    <row r="2394" spans="1:12" x14ac:dyDescent="0.2">
      <c r="A2394" s="1" t="s">
        <v>46</v>
      </c>
      <c r="B2394">
        <v>4</v>
      </c>
      <c r="C2394" s="1" t="s">
        <v>2537</v>
      </c>
      <c r="D2394" s="2">
        <v>45922</v>
      </c>
      <c r="E2394" s="1" t="s">
        <v>1175</v>
      </c>
      <c r="F2394" s="1" t="s">
        <v>49</v>
      </c>
      <c r="G2394" s="1" t="s">
        <v>2218</v>
      </c>
      <c r="H2394">
        <v>5</v>
      </c>
      <c r="I2394" t="s">
        <v>2642</v>
      </c>
      <c r="J2394">
        <v>200</v>
      </c>
      <c r="K2394">
        <v>7</v>
      </c>
      <c r="L2394">
        <v>175</v>
      </c>
    </row>
    <row r="2395" spans="1:12" x14ac:dyDescent="0.2">
      <c r="A2395" s="1" t="s">
        <v>46</v>
      </c>
      <c r="B2395">
        <v>2</v>
      </c>
      <c r="C2395" s="1" t="s">
        <v>2538</v>
      </c>
      <c r="D2395" s="2">
        <v>45922</v>
      </c>
      <c r="E2395" s="1" t="s">
        <v>2155</v>
      </c>
      <c r="F2395" s="1" t="s">
        <v>49</v>
      </c>
      <c r="G2395" s="1" t="s">
        <v>867</v>
      </c>
      <c r="H2395">
        <v>5</v>
      </c>
      <c r="I2395" t="s">
        <v>1733</v>
      </c>
      <c r="J2395">
        <v>375</v>
      </c>
      <c r="K2395">
        <v>8</v>
      </c>
      <c r="L2395">
        <v>200</v>
      </c>
    </row>
    <row r="2396" spans="1:12" x14ac:dyDescent="0.2">
      <c r="A2396" s="1" t="s">
        <v>46</v>
      </c>
      <c r="B2396">
        <v>2</v>
      </c>
      <c r="C2396" s="1" t="s">
        <v>2525</v>
      </c>
      <c r="D2396" s="2">
        <v>45922</v>
      </c>
      <c r="E2396" s="1" t="s">
        <v>1175</v>
      </c>
      <c r="F2396" s="1" t="s">
        <v>49</v>
      </c>
      <c r="G2396" s="1" t="s">
        <v>1481</v>
      </c>
      <c r="H2396">
        <v>5</v>
      </c>
      <c r="I2396" t="s">
        <v>1733</v>
      </c>
      <c r="J2396">
        <v>250</v>
      </c>
      <c r="K2396">
        <v>4</v>
      </c>
      <c r="L2396">
        <v>100</v>
      </c>
    </row>
    <row r="2397" spans="1:12" x14ac:dyDescent="0.2">
      <c r="A2397" s="1" t="s">
        <v>46</v>
      </c>
      <c r="B2397">
        <v>2</v>
      </c>
      <c r="C2397" s="1" t="s">
        <v>2497</v>
      </c>
      <c r="D2397" s="2">
        <v>45922</v>
      </c>
      <c r="E2397" s="1" t="s">
        <v>2155</v>
      </c>
      <c r="F2397" s="1" t="s">
        <v>49</v>
      </c>
      <c r="G2397" s="1" t="s">
        <v>1323</v>
      </c>
      <c r="H2397">
        <v>5</v>
      </c>
      <c r="I2397" t="s">
        <v>2323</v>
      </c>
      <c r="J2397">
        <v>250</v>
      </c>
      <c r="K2397">
        <v>3</v>
      </c>
      <c r="L2397">
        <v>75</v>
      </c>
    </row>
    <row r="2398" spans="1:12" x14ac:dyDescent="0.2">
      <c r="A2398" s="1" t="s">
        <v>46</v>
      </c>
      <c r="B2398">
        <v>3</v>
      </c>
      <c r="C2398" s="1" t="s">
        <v>2444</v>
      </c>
      <c r="D2398" s="2">
        <v>45922</v>
      </c>
      <c r="E2398" s="1" t="s">
        <v>824</v>
      </c>
      <c r="F2398" s="1" t="s">
        <v>49</v>
      </c>
      <c r="G2398" s="1" t="s">
        <v>2445</v>
      </c>
      <c r="H2398">
        <v>5</v>
      </c>
      <c r="I2398">
        <v>8</v>
      </c>
      <c r="J2398">
        <v>100</v>
      </c>
      <c r="K2398">
        <v>4</v>
      </c>
      <c r="L2398">
        <v>100</v>
      </c>
    </row>
    <row r="2399" spans="1:12" x14ac:dyDescent="0.2">
      <c r="A2399" s="1" t="s">
        <v>46</v>
      </c>
      <c r="B2399">
        <v>3</v>
      </c>
      <c r="C2399" s="1" t="s">
        <v>2539</v>
      </c>
      <c r="D2399" s="2">
        <v>45922</v>
      </c>
      <c r="E2399" s="1" t="s">
        <v>2155</v>
      </c>
      <c r="F2399" s="1" t="s">
        <v>49</v>
      </c>
      <c r="G2399" s="1" t="s">
        <v>978</v>
      </c>
      <c r="H2399">
        <v>5</v>
      </c>
      <c r="I2399" t="s">
        <v>209</v>
      </c>
      <c r="J2399">
        <v>500</v>
      </c>
      <c r="K2399">
        <v>8</v>
      </c>
      <c r="L2399">
        <v>200</v>
      </c>
    </row>
    <row r="2400" spans="1:12" x14ac:dyDescent="0.2">
      <c r="A2400" s="1" t="s">
        <v>46</v>
      </c>
      <c r="B2400">
        <v>5</v>
      </c>
      <c r="C2400" s="1" t="s">
        <v>2540</v>
      </c>
      <c r="D2400" s="2">
        <v>45922</v>
      </c>
      <c r="E2400" s="1" t="s">
        <v>2541</v>
      </c>
      <c r="F2400" s="1" t="s">
        <v>49</v>
      </c>
      <c r="G2400" s="1" t="s">
        <v>1491</v>
      </c>
      <c r="H2400">
        <v>4.5</v>
      </c>
      <c r="I2400">
        <v>3.5</v>
      </c>
      <c r="J2400">
        <v>150</v>
      </c>
      <c r="K2400">
        <v>9</v>
      </c>
      <c r="L2400">
        <v>170.9</v>
      </c>
    </row>
    <row r="2401" spans="1:14" x14ac:dyDescent="0.2">
      <c r="A2401" s="1" t="s">
        <v>46</v>
      </c>
      <c r="B2401">
        <v>5</v>
      </c>
      <c r="C2401" s="1" t="s">
        <v>2542</v>
      </c>
      <c r="D2401" s="2">
        <v>45922</v>
      </c>
      <c r="E2401" s="1" t="s">
        <v>2541</v>
      </c>
      <c r="F2401" s="1" t="s">
        <v>49</v>
      </c>
      <c r="G2401" s="1" t="s">
        <v>1490</v>
      </c>
      <c r="H2401">
        <v>4.5</v>
      </c>
      <c r="I2401">
        <v>4</v>
      </c>
      <c r="J2401">
        <v>250</v>
      </c>
      <c r="K2401">
        <v>2</v>
      </c>
      <c r="L2401">
        <v>40</v>
      </c>
    </row>
    <row r="2402" spans="1:14" x14ac:dyDescent="0.2">
      <c r="A2402" s="1" t="s">
        <v>53</v>
      </c>
      <c r="B2402">
        <v>3</v>
      </c>
      <c r="C2402" s="1" t="s">
        <v>2543</v>
      </c>
      <c r="D2402" s="2">
        <v>45922</v>
      </c>
      <c r="E2402" s="1" t="s">
        <v>2541</v>
      </c>
      <c r="F2402" s="1" t="s">
        <v>49</v>
      </c>
      <c r="G2402" s="1" t="s">
        <v>936</v>
      </c>
      <c r="H2402">
        <v>4.5</v>
      </c>
      <c r="I2402">
        <v>12</v>
      </c>
      <c r="J2402">
        <v>200</v>
      </c>
      <c r="K2402">
        <v>8</v>
      </c>
      <c r="L2402">
        <v>200</v>
      </c>
      <c r="M2402">
        <v>15</v>
      </c>
    </row>
    <row r="2403" spans="1:14" x14ac:dyDescent="0.2">
      <c r="A2403" s="1" t="s">
        <v>53</v>
      </c>
      <c r="B2403">
        <v>3</v>
      </c>
      <c r="C2403" s="1" t="s">
        <v>2544</v>
      </c>
      <c r="D2403" s="2">
        <v>45922</v>
      </c>
      <c r="E2403" s="1" t="s">
        <v>2541</v>
      </c>
      <c r="F2403" s="1" t="s">
        <v>49</v>
      </c>
      <c r="G2403" s="1" t="s">
        <v>946</v>
      </c>
      <c r="H2403">
        <v>4.5</v>
      </c>
      <c r="I2403">
        <v>10</v>
      </c>
      <c r="J2403">
        <v>200</v>
      </c>
      <c r="K2403">
        <v>8</v>
      </c>
      <c r="L2403">
        <v>200</v>
      </c>
    </row>
    <row r="2404" spans="1:14" x14ac:dyDescent="0.2">
      <c r="A2404" s="1" t="s">
        <v>53</v>
      </c>
      <c r="B2404">
        <v>5</v>
      </c>
      <c r="C2404" s="1" t="s">
        <v>2545</v>
      </c>
      <c r="D2404" s="2">
        <v>45922</v>
      </c>
      <c r="E2404" s="1" t="s">
        <v>2541</v>
      </c>
      <c r="F2404" s="1" t="s">
        <v>49</v>
      </c>
      <c r="G2404" s="1" t="s">
        <v>1043</v>
      </c>
      <c r="H2404">
        <v>4.5</v>
      </c>
      <c r="I2404">
        <v>4.5</v>
      </c>
      <c r="J2404">
        <v>150</v>
      </c>
      <c r="K2404">
        <v>7</v>
      </c>
      <c r="L2404">
        <v>140</v>
      </c>
    </row>
    <row r="2405" spans="1:14" x14ac:dyDescent="0.2">
      <c r="A2405" s="1" t="s">
        <v>53</v>
      </c>
      <c r="B2405">
        <v>5</v>
      </c>
      <c r="C2405" s="1" t="s">
        <v>2542</v>
      </c>
      <c r="D2405" s="2">
        <v>45922</v>
      </c>
      <c r="E2405" s="1" t="s">
        <v>2541</v>
      </c>
      <c r="F2405" s="1" t="s">
        <v>49</v>
      </c>
      <c r="G2405" s="1" t="s">
        <v>1490</v>
      </c>
      <c r="H2405">
        <v>4.5</v>
      </c>
      <c r="I2405">
        <v>4</v>
      </c>
      <c r="J2405">
        <v>250</v>
      </c>
      <c r="K2405">
        <v>13</v>
      </c>
      <c r="L2405">
        <v>254</v>
      </c>
    </row>
    <row r="2406" spans="1:14" x14ac:dyDescent="0.2">
      <c r="A2406" s="1" t="s">
        <v>46</v>
      </c>
      <c r="B2406">
        <v>2</v>
      </c>
      <c r="C2406" s="1" t="s">
        <v>2535</v>
      </c>
      <c r="D2406" s="2">
        <v>45923</v>
      </c>
      <c r="E2406" s="1" t="s">
        <v>2360</v>
      </c>
      <c r="F2406" s="1" t="s">
        <v>49</v>
      </c>
      <c r="G2406" s="1" t="s">
        <v>1372</v>
      </c>
      <c r="H2406" t="s">
        <v>2249</v>
      </c>
      <c r="I2406">
        <v>6</v>
      </c>
      <c r="J2406">
        <v>250</v>
      </c>
      <c r="K2406">
        <v>8</v>
      </c>
      <c r="L2406">
        <v>200</v>
      </c>
      <c r="M2406">
        <v>16</v>
      </c>
      <c r="N2406" t="s">
        <v>51</v>
      </c>
    </row>
    <row r="2407" spans="1:14" x14ac:dyDescent="0.2">
      <c r="A2407" s="1" t="s">
        <v>46</v>
      </c>
      <c r="B2407">
        <v>2</v>
      </c>
      <c r="C2407" s="1" t="s">
        <v>2501</v>
      </c>
      <c r="D2407" s="2">
        <v>45923</v>
      </c>
      <c r="E2407" s="1" t="s">
        <v>2155</v>
      </c>
      <c r="F2407" s="1" t="s">
        <v>49</v>
      </c>
      <c r="G2407" s="1" t="s">
        <v>902</v>
      </c>
      <c r="H2407">
        <v>5</v>
      </c>
      <c r="I2407" t="s">
        <v>2641</v>
      </c>
      <c r="J2407">
        <v>500</v>
      </c>
      <c r="K2407">
        <v>3</v>
      </c>
      <c r="L2407">
        <v>75</v>
      </c>
      <c r="N2407" t="s">
        <v>51</v>
      </c>
    </row>
    <row r="2408" spans="1:14" x14ac:dyDescent="0.2">
      <c r="A2408" s="1" t="s">
        <v>46</v>
      </c>
      <c r="B2408">
        <v>3</v>
      </c>
      <c r="C2408" s="1" t="s">
        <v>2539</v>
      </c>
      <c r="D2408" s="2">
        <v>45923</v>
      </c>
      <c r="E2408" s="1" t="s">
        <v>2155</v>
      </c>
      <c r="F2408" s="1" t="s">
        <v>49</v>
      </c>
      <c r="G2408" s="1" t="s">
        <v>978</v>
      </c>
      <c r="H2408">
        <v>5</v>
      </c>
      <c r="I2408" t="s">
        <v>209</v>
      </c>
      <c r="J2408">
        <v>500</v>
      </c>
      <c r="K2408">
        <v>3</v>
      </c>
      <c r="L2408">
        <v>75</v>
      </c>
      <c r="N2408" t="s">
        <v>51</v>
      </c>
    </row>
    <row r="2409" spans="1:14" x14ac:dyDescent="0.2">
      <c r="A2409" s="1" t="s">
        <v>46</v>
      </c>
      <c r="B2409">
        <v>3</v>
      </c>
      <c r="C2409" s="1" t="s">
        <v>2548</v>
      </c>
      <c r="D2409" s="2">
        <v>45923</v>
      </c>
      <c r="E2409" s="1" t="s">
        <v>1175</v>
      </c>
      <c r="F2409" s="1" t="s">
        <v>49</v>
      </c>
      <c r="G2409" s="1" t="s">
        <v>2549</v>
      </c>
      <c r="H2409">
        <v>5</v>
      </c>
      <c r="I2409" t="s">
        <v>2643</v>
      </c>
      <c r="J2409">
        <v>200</v>
      </c>
      <c r="K2409">
        <v>8</v>
      </c>
      <c r="L2409">
        <v>200</v>
      </c>
      <c r="N2409" t="s">
        <v>51</v>
      </c>
    </row>
    <row r="2410" spans="1:14" x14ac:dyDescent="0.2">
      <c r="A2410" s="1" t="s">
        <v>46</v>
      </c>
      <c r="B2410">
        <v>3</v>
      </c>
      <c r="C2410" s="1" t="s">
        <v>2550</v>
      </c>
      <c r="D2410" s="2">
        <v>45923</v>
      </c>
      <c r="E2410" s="1" t="s">
        <v>1175</v>
      </c>
      <c r="F2410" s="1" t="s">
        <v>49</v>
      </c>
      <c r="G2410" s="1" t="s">
        <v>2182</v>
      </c>
      <c r="H2410">
        <v>5</v>
      </c>
      <c r="I2410" t="s">
        <v>2643</v>
      </c>
      <c r="J2410">
        <v>375</v>
      </c>
      <c r="K2410">
        <v>1</v>
      </c>
      <c r="L2410">
        <v>25</v>
      </c>
      <c r="N2410" t="s">
        <v>51</v>
      </c>
    </row>
    <row r="2411" spans="1:14" x14ac:dyDescent="0.2">
      <c r="A2411" s="1" t="s">
        <v>46</v>
      </c>
      <c r="B2411">
        <v>4</v>
      </c>
      <c r="C2411" s="1" t="s">
        <v>2537</v>
      </c>
      <c r="D2411" s="2">
        <v>45923</v>
      </c>
      <c r="E2411" s="1" t="s">
        <v>1175</v>
      </c>
      <c r="F2411" s="1" t="s">
        <v>49</v>
      </c>
      <c r="G2411" s="1" t="s">
        <v>2218</v>
      </c>
      <c r="H2411">
        <v>5</v>
      </c>
      <c r="I2411" t="s">
        <v>2642</v>
      </c>
      <c r="J2411">
        <v>200</v>
      </c>
      <c r="K2411">
        <v>1</v>
      </c>
      <c r="L2411">
        <v>25</v>
      </c>
      <c r="N2411" t="s">
        <v>51</v>
      </c>
    </row>
    <row r="2412" spans="1:14" x14ac:dyDescent="0.2">
      <c r="A2412" s="1" t="s">
        <v>46</v>
      </c>
      <c r="B2412">
        <v>4</v>
      </c>
      <c r="C2412" s="1" t="s">
        <v>2558</v>
      </c>
      <c r="D2412" s="2">
        <v>45923</v>
      </c>
      <c r="E2412" s="1" t="s">
        <v>1175</v>
      </c>
      <c r="F2412" s="1" t="s">
        <v>49</v>
      </c>
      <c r="G2412" s="1" t="s">
        <v>2069</v>
      </c>
      <c r="H2412">
        <v>5</v>
      </c>
      <c r="I2412" t="s">
        <v>2642</v>
      </c>
      <c r="J2412">
        <v>250</v>
      </c>
      <c r="K2412">
        <v>10</v>
      </c>
      <c r="L2412">
        <v>250</v>
      </c>
      <c r="N2412" t="s">
        <v>51</v>
      </c>
    </row>
    <row r="2413" spans="1:14" x14ac:dyDescent="0.2">
      <c r="A2413" s="1" t="s">
        <v>46</v>
      </c>
      <c r="B2413">
        <v>1</v>
      </c>
      <c r="C2413" s="1" t="s">
        <v>2538</v>
      </c>
      <c r="D2413" s="2">
        <v>45923</v>
      </c>
      <c r="E2413" s="1" t="s">
        <v>2155</v>
      </c>
      <c r="F2413" s="1" t="s">
        <v>49</v>
      </c>
      <c r="G2413" s="1" t="s">
        <v>867</v>
      </c>
      <c r="H2413">
        <v>5</v>
      </c>
      <c r="I2413" t="s">
        <v>1733</v>
      </c>
      <c r="J2413">
        <v>375</v>
      </c>
      <c r="K2413">
        <v>9</v>
      </c>
      <c r="L2413">
        <v>225</v>
      </c>
      <c r="N2413" t="s">
        <v>51</v>
      </c>
    </row>
    <row r="2414" spans="1:14" x14ac:dyDescent="0.2">
      <c r="A2414" s="1" t="s">
        <v>46</v>
      </c>
      <c r="B2414">
        <v>1</v>
      </c>
      <c r="C2414" s="1" t="s">
        <v>2497</v>
      </c>
      <c r="D2414" s="2">
        <v>45923</v>
      </c>
      <c r="E2414" s="1" t="s">
        <v>2155</v>
      </c>
      <c r="F2414" s="1" t="s">
        <v>49</v>
      </c>
      <c r="G2414" s="1" t="s">
        <v>1323</v>
      </c>
      <c r="H2414">
        <v>5</v>
      </c>
      <c r="I2414" t="s">
        <v>2323</v>
      </c>
      <c r="J2414">
        <v>250</v>
      </c>
      <c r="K2414">
        <v>6</v>
      </c>
      <c r="L2414">
        <v>150</v>
      </c>
      <c r="N2414" t="s">
        <v>51</v>
      </c>
    </row>
    <row r="2415" spans="1:14" x14ac:dyDescent="0.2">
      <c r="A2415" s="1" t="s">
        <v>46</v>
      </c>
      <c r="B2415">
        <v>5</v>
      </c>
      <c r="C2415" s="1" t="s">
        <v>2551</v>
      </c>
      <c r="D2415" s="2">
        <v>45923</v>
      </c>
      <c r="E2415" s="1" t="s">
        <v>2552</v>
      </c>
      <c r="F2415" s="1" t="s">
        <v>49</v>
      </c>
      <c r="G2415" s="1" t="s">
        <v>2553</v>
      </c>
      <c r="H2415">
        <v>5</v>
      </c>
      <c r="I2415">
        <v>3</v>
      </c>
      <c r="J2415">
        <v>240</v>
      </c>
      <c r="K2415">
        <v>3</v>
      </c>
      <c r="L2415">
        <v>75</v>
      </c>
      <c r="N2415" t="s">
        <v>51</v>
      </c>
    </row>
    <row r="2416" spans="1:14" x14ac:dyDescent="0.2">
      <c r="A2416" s="1" t="s">
        <v>46</v>
      </c>
      <c r="B2416">
        <v>5</v>
      </c>
      <c r="C2416" s="1" t="s">
        <v>2545</v>
      </c>
      <c r="D2416" s="2">
        <v>45923</v>
      </c>
      <c r="E2416" s="1" t="s">
        <v>2541</v>
      </c>
      <c r="F2416" s="1" t="s">
        <v>49</v>
      </c>
      <c r="G2416" s="1" t="s">
        <v>1043</v>
      </c>
      <c r="H2416">
        <v>4.5</v>
      </c>
      <c r="I2416">
        <v>4.5</v>
      </c>
      <c r="J2416">
        <v>150</v>
      </c>
      <c r="K2416">
        <v>2</v>
      </c>
      <c r="L2416">
        <v>37.6</v>
      </c>
    </row>
    <row r="2417" spans="1:14" x14ac:dyDescent="0.2">
      <c r="A2417" s="1" t="s">
        <v>46</v>
      </c>
      <c r="B2417">
        <v>5</v>
      </c>
      <c r="C2417" s="1" t="s">
        <v>1402</v>
      </c>
      <c r="D2417" s="2">
        <v>45923</v>
      </c>
      <c r="E2417" s="1" t="s">
        <v>576</v>
      </c>
      <c r="F2417" s="1" t="s">
        <v>49</v>
      </c>
      <c r="G2417" s="1" t="s">
        <v>1403</v>
      </c>
      <c r="H2417">
        <v>5</v>
      </c>
      <c r="I2417" t="s">
        <v>2392</v>
      </c>
      <c r="J2417" t="s">
        <v>51</v>
      </c>
      <c r="K2417">
        <v>4</v>
      </c>
      <c r="L2417">
        <v>80</v>
      </c>
      <c r="N2417" t="s">
        <v>51</v>
      </c>
    </row>
    <row r="2418" spans="1:14" x14ac:dyDescent="0.2">
      <c r="A2418" s="1" t="s">
        <v>46</v>
      </c>
      <c r="B2418">
        <v>2</v>
      </c>
      <c r="C2418" s="1" t="s">
        <v>2501</v>
      </c>
      <c r="D2418" s="2">
        <v>45924</v>
      </c>
      <c r="E2418" s="1" t="s">
        <v>2155</v>
      </c>
      <c r="F2418" s="1" t="s">
        <v>49</v>
      </c>
      <c r="G2418" s="1" t="s">
        <v>902</v>
      </c>
      <c r="H2418">
        <v>5</v>
      </c>
      <c r="I2418" t="s">
        <v>2641</v>
      </c>
      <c r="J2418">
        <v>500</v>
      </c>
      <c r="K2418">
        <v>13</v>
      </c>
      <c r="L2418">
        <v>325</v>
      </c>
      <c r="M2418">
        <v>17</v>
      </c>
    </row>
    <row r="2419" spans="1:14" x14ac:dyDescent="0.2">
      <c r="A2419" s="1" t="s">
        <v>46</v>
      </c>
      <c r="B2419">
        <v>1</v>
      </c>
      <c r="C2419" s="1" t="s">
        <v>2586</v>
      </c>
      <c r="D2419" s="2">
        <v>45924</v>
      </c>
      <c r="E2419" s="1" t="s">
        <v>2587</v>
      </c>
      <c r="F2419" s="1" t="s">
        <v>49</v>
      </c>
      <c r="G2419" s="1" t="s">
        <v>2355</v>
      </c>
      <c r="H2419">
        <v>4.5</v>
      </c>
      <c r="I2419">
        <v>9</v>
      </c>
      <c r="J2419">
        <v>50</v>
      </c>
      <c r="K2419">
        <v>2</v>
      </c>
      <c r="L2419">
        <v>50</v>
      </c>
    </row>
    <row r="2420" spans="1:14" x14ac:dyDescent="0.2">
      <c r="A2420" s="1" t="s">
        <v>46</v>
      </c>
      <c r="B2420">
        <v>1</v>
      </c>
      <c r="C2420" s="1" t="s">
        <v>2497</v>
      </c>
      <c r="D2420" s="2">
        <v>45924</v>
      </c>
      <c r="E2420" s="1" t="s">
        <v>2155</v>
      </c>
      <c r="F2420" s="1" t="s">
        <v>49</v>
      </c>
      <c r="G2420" s="1" t="s">
        <v>1323</v>
      </c>
      <c r="H2420">
        <v>5</v>
      </c>
      <c r="I2420" t="s">
        <v>2323</v>
      </c>
      <c r="J2420">
        <v>250</v>
      </c>
      <c r="K2420">
        <v>3</v>
      </c>
      <c r="L2420">
        <v>75</v>
      </c>
    </row>
    <row r="2421" spans="1:14" x14ac:dyDescent="0.2">
      <c r="A2421" s="1" t="s">
        <v>46</v>
      </c>
      <c r="B2421">
        <v>1</v>
      </c>
      <c r="C2421" s="1" t="s">
        <v>2321</v>
      </c>
      <c r="D2421" s="2">
        <v>45924</v>
      </c>
      <c r="E2421" s="1" t="s">
        <v>2155</v>
      </c>
      <c r="F2421" s="1" t="s">
        <v>49</v>
      </c>
      <c r="G2421" s="1" t="s">
        <v>1410</v>
      </c>
      <c r="H2421">
        <v>5</v>
      </c>
      <c r="I2421" t="s">
        <v>1733</v>
      </c>
      <c r="J2421">
        <v>750</v>
      </c>
      <c r="K2421">
        <v>4</v>
      </c>
      <c r="L2421">
        <v>100</v>
      </c>
    </row>
    <row r="2422" spans="1:14" x14ac:dyDescent="0.2">
      <c r="A2422" s="1" t="s">
        <v>46</v>
      </c>
      <c r="B2422">
        <v>1</v>
      </c>
      <c r="C2422" s="1" t="s">
        <v>2538</v>
      </c>
      <c r="D2422" s="2">
        <v>45924</v>
      </c>
      <c r="E2422" s="1" t="s">
        <v>2155</v>
      </c>
      <c r="F2422" s="1" t="s">
        <v>49</v>
      </c>
      <c r="G2422" s="1" t="s">
        <v>867</v>
      </c>
      <c r="H2422">
        <v>5</v>
      </c>
      <c r="I2422" t="s">
        <v>1733</v>
      </c>
      <c r="J2422">
        <v>375</v>
      </c>
      <c r="K2422">
        <v>2</v>
      </c>
      <c r="L2422">
        <v>50</v>
      </c>
    </row>
    <row r="2423" spans="1:14" x14ac:dyDescent="0.2">
      <c r="A2423" s="1" t="s">
        <v>46</v>
      </c>
      <c r="B2423">
        <v>3</v>
      </c>
      <c r="C2423" s="1" t="s">
        <v>2550</v>
      </c>
      <c r="D2423" s="2">
        <v>45924</v>
      </c>
      <c r="E2423" s="1" t="s">
        <v>1175</v>
      </c>
      <c r="F2423" s="1" t="s">
        <v>49</v>
      </c>
      <c r="G2423" s="1" t="s">
        <v>2182</v>
      </c>
      <c r="H2423">
        <v>5</v>
      </c>
      <c r="I2423" t="s">
        <v>2643</v>
      </c>
      <c r="J2423">
        <v>375</v>
      </c>
      <c r="K2423">
        <v>15</v>
      </c>
      <c r="L2423">
        <v>375</v>
      </c>
    </row>
    <row r="2424" spans="1:14" x14ac:dyDescent="0.2">
      <c r="A2424" s="1" t="s">
        <v>46</v>
      </c>
      <c r="B2424">
        <v>4</v>
      </c>
      <c r="C2424" s="1" t="s">
        <v>2588</v>
      </c>
      <c r="D2424" s="2">
        <v>45924</v>
      </c>
      <c r="E2424" s="1" t="s">
        <v>2155</v>
      </c>
      <c r="F2424" s="1" t="s">
        <v>49</v>
      </c>
      <c r="G2424" s="1" t="s">
        <v>901</v>
      </c>
      <c r="H2424">
        <v>5</v>
      </c>
      <c r="I2424" t="s">
        <v>99</v>
      </c>
      <c r="J2424">
        <v>500</v>
      </c>
      <c r="K2424">
        <v>13</v>
      </c>
      <c r="L2424">
        <v>325</v>
      </c>
    </row>
    <row r="2425" spans="1:14" x14ac:dyDescent="0.2">
      <c r="A2425" s="1" t="s">
        <v>46</v>
      </c>
      <c r="B2425">
        <v>6</v>
      </c>
      <c r="C2425" s="1" t="s">
        <v>2589</v>
      </c>
      <c r="D2425" s="2">
        <v>45924</v>
      </c>
      <c r="E2425" s="1" t="s">
        <v>1175</v>
      </c>
      <c r="F2425" s="1" t="s">
        <v>49</v>
      </c>
      <c r="G2425" s="1" t="s">
        <v>1338</v>
      </c>
      <c r="H2425">
        <v>5</v>
      </c>
      <c r="I2425" t="s">
        <v>2577</v>
      </c>
      <c r="J2425">
        <v>200</v>
      </c>
      <c r="K2425">
        <v>8</v>
      </c>
      <c r="L2425">
        <v>200</v>
      </c>
    </row>
    <row r="2426" spans="1:14" x14ac:dyDescent="0.2">
      <c r="A2426" s="1" t="s">
        <v>46</v>
      </c>
      <c r="B2426">
        <v>5</v>
      </c>
      <c r="C2426" s="1" t="s">
        <v>2590</v>
      </c>
      <c r="D2426" s="2">
        <v>45924</v>
      </c>
      <c r="E2426" s="1" t="s">
        <v>620</v>
      </c>
      <c r="F2426" s="1" t="s">
        <v>49</v>
      </c>
      <c r="G2426" s="1" t="s">
        <v>2076</v>
      </c>
      <c r="H2426">
        <v>5</v>
      </c>
      <c r="I2426">
        <v>2.5</v>
      </c>
      <c r="J2426">
        <v>260</v>
      </c>
      <c r="K2426">
        <v>8</v>
      </c>
      <c r="L2426">
        <v>200</v>
      </c>
    </row>
    <row r="2427" spans="1:14" x14ac:dyDescent="0.2">
      <c r="A2427" s="1" t="s">
        <v>46</v>
      </c>
      <c r="B2427">
        <v>5</v>
      </c>
      <c r="C2427" s="1" t="s">
        <v>2591</v>
      </c>
      <c r="D2427" s="2">
        <v>45924</v>
      </c>
      <c r="E2427" s="1" t="s">
        <v>620</v>
      </c>
      <c r="F2427" s="1" t="s">
        <v>49</v>
      </c>
      <c r="G2427" s="1" t="s">
        <v>2330</v>
      </c>
      <c r="H2427">
        <v>5</v>
      </c>
      <c r="I2427">
        <v>2.5</v>
      </c>
      <c r="J2427">
        <v>500</v>
      </c>
      <c r="K2427">
        <v>8</v>
      </c>
      <c r="L2427">
        <v>200</v>
      </c>
    </row>
    <row r="2428" spans="1:14" x14ac:dyDescent="0.2">
      <c r="A2428" s="1" t="s">
        <v>46</v>
      </c>
      <c r="B2428">
        <v>2</v>
      </c>
      <c r="C2428" s="1" t="s">
        <v>2606</v>
      </c>
      <c r="D2428" s="2">
        <v>45925</v>
      </c>
      <c r="E2428" s="1" t="s">
        <v>1617</v>
      </c>
      <c r="F2428" s="1" t="s">
        <v>49</v>
      </c>
      <c r="G2428" s="1" t="s">
        <v>2607</v>
      </c>
      <c r="H2428">
        <v>5</v>
      </c>
      <c r="I2428">
        <v>18</v>
      </c>
      <c r="J2428">
        <v>100</v>
      </c>
      <c r="K2428">
        <v>4</v>
      </c>
      <c r="L2428">
        <v>100</v>
      </c>
      <c r="M2428">
        <v>15</v>
      </c>
    </row>
    <row r="2429" spans="1:14" x14ac:dyDescent="0.2">
      <c r="A2429" s="1" t="s">
        <v>46</v>
      </c>
      <c r="B2429">
        <v>2</v>
      </c>
      <c r="C2429" s="1" t="s">
        <v>2608</v>
      </c>
      <c r="D2429" s="2">
        <v>45925</v>
      </c>
      <c r="E2429" s="1" t="s">
        <v>2609</v>
      </c>
      <c r="F2429" s="1" t="s">
        <v>49</v>
      </c>
      <c r="G2429" s="1" t="s">
        <v>1612</v>
      </c>
      <c r="H2429">
        <v>5</v>
      </c>
      <c r="I2429">
        <v>16</v>
      </c>
      <c r="J2429">
        <v>100</v>
      </c>
      <c r="K2429">
        <v>4</v>
      </c>
      <c r="L2429">
        <v>100</v>
      </c>
    </row>
    <row r="2430" spans="1:14" x14ac:dyDescent="0.2">
      <c r="A2430" s="1" t="s">
        <v>46</v>
      </c>
      <c r="B2430">
        <v>2</v>
      </c>
      <c r="C2430" s="1" t="s">
        <v>2501</v>
      </c>
      <c r="D2430" s="2">
        <v>45925</v>
      </c>
      <c r="E2430" s="1" t="s">
        <v>2155</v>
      </c>
      <c r="F2430" s="1" t="s">
        <v>49</v>
      </c>
      <c r="G2430" s="1" t="s">
        <v>902</v>
      </c>
      <c r="H2430">
        <v>5</v>
      </c>
      <c r="I2430" t="s">
        <v>2641</v>
      </c>
      <c r="J2430">
        <v>500</v>
      </c>
      <c r="K2430">
        <v>3</v>
      </c>
      <c r="L2430">
        <v>75</v>
      </c>
    </row>
    <row r="2431" spans="1:14" x14ac:dyDescent="0.2">
      <c r="A2431" s="1" t="s">
        <v>46</v>
      </c>
      <c r="B2431">
        <v>2</v>
      </c>
      <c r="C2431" s="1" t="s">
        <v>2610</v>
      </c>
      <c r="D2431" s="2">
        <v>45925</v>
      </c>
      <c r="E2431" s="1" t="s">
        <v>1617</v>
      </c>
      <c r="F2431" s="1" t="s">
        <v>49</v>
      </c>
      <c r="G2431" s="1" t="s">
        <v>1372</v>
      </c>
      <c r="H2431">
        <v>5</v>
      </c>
      <c r="I2431">
        <v>6</v>
      </c>
      <c r="J2431">
        <v>100</v>
      </c>
      <c r="K2431">
        <v>4</v>
      </c>
      <c r="L2431">
        <v>100</v>
      </c>
    </row>
    <row r="2432" spans="1:14" x14ac:dyDescent="0.2">
      <c r="A2432" s="1" t="s">
        <v>46</v>
      </c>
      <c r="B2432">
        <v>3</v>
      </c>
      <c r="C2432" s="1" t="s">
        <v>1416</v>
      </c>
      <c r="D2432" s="2">
        <v>45925</v>
      </c>
      <c r="E2432" s="1" t="s">
        <v>576</v>
      </c>
      <c r="F2432" s="1" t="s">
        <v>49</v>
      </c>
      <c r="G2432" s="1" t="s">
        <v>1075</v>
      </c>
      <c r="H2432">
        <v>5</v>
      </c>
      <c r="I2432" t="s">
        <v>209</v>
      </c>
      <c r="J2432" t="s">
        <v>51</v>
      </c>
      <c r="K2432">
        <v>10</v>
      </c>
      <c r="L2432">
        <v>250</v>
      </c>
    </row>
    <row r="2433" spans="1:13" x14ac:dyDescent="0.2">
      <c r="A2433" s="1" t="s">
        <v>46</v>
      </c>
      <c r="B2433">
        <v>3</v>
      </c>
      <c r="C2433" s="1" t="s">
        <v>2611</v>
      </c>
      <c r="D2433" s="2">
        <v>45925</v>
      </c>
      <c r="E2433" s="1" t="s">
        <v>2541</v>
      </c>
      <c r="F2433" s="1" t="s">
        <v>49</v>
      </c>
      <c r="G2433" s="1" t="s">
        <v>942</v>
      </c>
      <c r="H2433">
        <v>4.5</v>
      </c>
      <c r="I2433">
        <v>8</v>
      </c>
      <c r="J2433">
        <v>150</v>
      </c>
      <c r="K2433">
        <v>7</v>
      </c>
      <c r="L2433">
        <v>175</v>
      </c>
    </row>
    <row r="2434" spans="1:13" x14ac:dyDescent="0.2">
      <c r="A2434" s="1" t="s">
        <v>46</v>
      </c>
      <c r="B2434">
        <v>1</v>
      </c>
      <c r="C2434" s="1" t="s">
        <v>2497</v>
      </c>
      <c r="D2434" s="2">
        <v>45925</v>
      </c>
      <c r="E2434" s="1" t="s">
        <v>2155</v>
      </c>
      <c r="F2434" s="1" t="s">
        <v>49</v>
      </c>
      <c r="G2434" s="1" t="s">
        <v>1323</v>
      </c>
      <c r="H2434">
        <v>5</v>
      </c>
      <c r="I2434" t="s">
        <v>2323</v>
      </c>
      <c r="J2434">
        <v>250</v>
      </c>
      <c r="K2434">
        <v>7</v>
      </c>
      <c r="L2434">
        <v>175</v>
      </c>
    </row>
    <row r="2435" spans="1:13" x14ac:dyDescent="0.2">
      <c r="A2435" s="1" t="s">
        <v>46</v>
      </c>
      <c r="B2435">
        <v>1</v>
      </c>
      <c r="C2435" s="1" t="s">
        <v>2578</v>
      </c>
      <c r="D2435" s="2">
        <v>45925</v>
      </c>
      <c r="E2435" s="1" t="s">
        <v>2579</v>
      </c>
      <c r="F2435" s="1" t="s">
        <v>49</v>
      </c>
      <c r="G2435" s="1" t="s">
        <v>2612</v>
      </c>
      <c r="H2435">
        <v>7</v>
      </c>
      <c r="I2435">
        <v>9</v>
      </c>
      <c r="J2435">
        <v>100</v>
      </c>
      <c r="K2435">
        <v>4</v>
      </c>
      <c r="L2435">
        <v>108.5</v>
      </c>
    </row>
    <row r="2436" spans="1:13" x14ac:dyDescent="0.2">
      <c r="A2436" s="1" t="s">
        <v>46</v>
      </c>
      <c r="B2436">
        <v>4</v>
      </c>
      <c r="C2436" s="1" t="s">
        <v>1427</v>
      </c>
      <c r="D2436" s="2">
        <v>45925</v>
      </c>
      <c r="E2436" s="1" t="s">
        <v>576</v>
      </c>
      <c r="F2436" s="1" t="s">
        <v>49</v>
      </c>
      <c r="G2436" s="1" t="s">
        <v>1011</v>
      </c>
      <c r="H2436">
        <v>5</v>
      </c>
      <c r="I2436" t="s">
        <v>99</v>
      </c>
      <c r="J2436" t="s">
        <v>51</v>
      </c>
      <c r="K2436">
        <v>7</v>
      </c>
      <c r="L2436">
        <v>175</v>
      </c>
    </row>
    <row r="2437" spans="1:13" x14ac:dyDescent="0.2">
      <c r="A2437" s="1" t="s">
        <v>46</v>
      </c>
      <c r="B2437">
        <v>4</v>
      </c>
      <c r="C2437" s="1" t="s">
        <v>2588</v>
      </c>
      <c r="D2437" s="2">
        <v>45925</v>
      </c>
      <c r="E2437" s="1" t="s">
        <v>2155</v>
      </c>
      <c r="F2437" s="1" t="s">
        <v>49</v>
      </c>
      <c r="G2437" s="1" t="s">
        <v>901</v>
      </c>
      <c r="H2437">
        <v>5</v>
      </c>
      <c r="I2437" t="s">
        <v>99</v>
      </c>
      <c r="J2437">
        <v>500</v>
      </c>
      <c r="K2437">
        <v>7</v>
      </c>
      <c r="L2437">
        <v>175</v>
      </c>
    </row>
    <row r="2438" spans="1:13" x14ac:dyDescent="0.2">
      <c r="A2438" s="1" t="s">
        <v>46</v>
      </c>
      <c r="B2438">
        <v>5</v>
      </c>
      <c r="C2438" s="1" t="s">
        <v>2591</v>
      </c>
      <c r="D2438" s="2">
        <v>45925</v>
      </c>
      <c r="E2438" s="1" t="s">
        <v>620</v>
      </c>
      <c r="F2438" s="1" t="s">
        <v>49</v>
      </c>
      <c r="G2438" s="1" t="s">
        <v>2330</v>
      </c>
      <c r="H2438">
        <v>5</v>
      </c>
      <c r="I2438">
        <v>2.5</v>
      </c>
      <c r="J2438">
        <v>500</v>
      </c>
      <c r="K2438">
        <v>13</v>
      </c>
      <c r="L2438">
        <v>325</v>
      </c>
    </row>
    <row r="2439" spans="1:13" x14ac:dyDescent="0.2">
      <c r="A2439" s="1" t="s">
        <v>46</v>
      </c>
      <c r="B2439">
        <v>6</v>
      </c>
      <c r="C2439" s="1" t="s">
        <v>2576</v>
      </c>
      <c r="D2439" s="2">
        <v>45925</v>
      </c>
      <c r="E2439" s="1" t="s">
        <v>1175</v>
      </c>
      <c r="F2439" s="1" t="s">
        <v>49</v>
      </c>
      <c r="G2439" s="1" t="s">
        <v>2613</v>
      </c>
      <c r="H2439">
        <v>14</v>
      </c>
      <c r="I2439" t="s">
        <v>2577</v>
      </c>
      <c r="J2439">
        <v>200</v>
      </c>
      <c r="K2439">
        <v>6</v>
      </c>
      <c r="L2439">
        <v>150</v>
      </c>
    </row>
    <row r="2440" spans="1:13" x14ac:dyDescent="0.2">
      <c r="A2440" s="1" t="s">
        <v>46</v>
      </c>
      <c r="B2440">
        <v>6</v>
      </c>
      <c r="C2440" s="1" t="s">
        <v>1470</v>
      </c>
      <c r="D2440" s="2">
        <v>45925</v>
      </c>
      <c r="E2440" s="1" t="s">
        <v>576</v>
      </c>
      <c r="F2440" s="1" t="s">
        <v>49</v>
      </c>
      <c r="G2440" s="1" t="s">
        <v>998</v>
      </c>
      <c r="H2440">
        <v>5</v>
      </c>
      <c r="I2440" t="s">
        <v>2245</v>
      </c>
      <c r="J2440" t="s">
        <v>51</v>
      </c>
      <c r="K2440">
        <v>2</v>
      </c>
      <c r="L2440">
        <v>50</v>
      </c>
    </row>
    <row r="2441" spans="1:13" x14ac:dyDescent="0.2">
      <c r="A2441" s="1" t="s">
        <v>46</v>
      </c>
      <c r="B2441">
        <v>2</v>
      </c>
      <c r="C2441" s="1" t="s">
        <v>2614</v>
      </c>
      <c r="D2441" s="2">
        <v>45926</v>
      </c>
      <c r="E2441" s="1" t="s">
        <v>2595</v>
      </c>
      <c r="F2441" s="1" t="s">
        <v>49</v>
      </c>
      <c r="G2441" s="1" t="s">
        <v>2104</v>
      </c>
      <c r="H2441">
        <v>5</v>
      </c>
      <c r="I2441">
        <v>6</v>
      </c>
      <c r="J2441">
        <v>200</v>
      </c>
      <c r="K2441">
        <v>3</v>
      </c>
      <c r="L2441">
        <v>75</v>
      </c>
      <c r="M2441">
        <v>15</v>
      </c>
    </row>
    <row r="2442" spans="1:13" x14ac:dyDescent="0.2">
      <c r="A2442" s="1" t="s">
        <v>46</v>
      </c>
      <c r="B2442">
        <v>2</v>
      </c>
      <c r="C2442" s="1" t="s">
        <v>2615</v>
      </c>
      <c r="D2442" s="2">
        <v>45926</v>
      </c>
      <c r="E2442" s="1" t="s">
        <v>1617</v>
      </c>
      <c r="F2442" s="1" t="s">
        <v>49</v>
      </c>
      <c r="G2442" s="1" t="s">
        <v>1432</v>
      </c>
      <c r="H2442">
        <v>5</v>
      </c>
      <c r="I2442">
        <v>18</v>
      </c>
      <c r="J2442">
        <v>100</v>
      </c>
      <c r="K2442">
        <v>4</v>
      </c>
      <c r="L2442">
        <v>100</v>
      </c>
    </row>
    <row r="2443" spans="1:13" x14ac:dyDescent="0.2">
      <c r="A2443" s="1" t="s">
        <v>46</v>
      </c>
      <c r="B2443">
        <v>2</v>
      </c>
      <c r="C2443" s="1" t="s">
        <v>2644</v>
      </c>
      <c r="D2443" s="2">
        <v>45926</v>
      </c>
      <c r="E2443" s="1" t="s">
        <v>1614</v>
      </c>
      <c r="F2443" s="1" t="s">
        <v>49</v>
      </c>
      <c r="G2443" s="1" t="s">
        <v>1432</v>
      </c>
      <c r="H2443">
        <v>5</v>
      </c>
      <c r="I2443">
        <v>18</v>
      </c>
      <c r="J2443">
        <v>50</v>
      </c>
      <c r="K2443">
        <v>1</v>
      </c>
      <c r="L2443">
        <v>25</v>
      </c>
    </row>
    <row r="2444" spans="1:13" x14ac:dyDescent="0.2">
      <c r="A2444" s="1" t="s">
        <v>46</v>
      </c>
      <c r="B2444">
        <v>2</v>
      </c>
      <c r="C2444" s="1" t="s">
        <v>1493</v>
      </c>
      <c r="D2444" s="2">
        <v>45926</v>
      </c>
      <c r="E2444" s="1" t="s">
        <v>576</v>
      </c>
      <c r="F2444" s="1" t="s">
        <v>49</v>
      </c>
      <c r="G2444" s="1" t="s">
        <v>1494</v>
      </c>
      <c r="H2444">
        <v>5</v>
      </c>
      <c r="I2444" t="s">
        <v>2645</v>
      </c>
      <c r="J2444" t="s">
        <v>51</v>
      </c>
      <c r="K2444">
        <v>8</v>
      </c>
      <c r="L2444">
        <v>200</v>
      </c>
    </row>
    <row r="2445" spans="1:13" x14ac:dyDescent="0.2">
      <c r="A2445" s="1" t="s">
        <v>46</v>
      </c>
      <c r="B2445">
        <v>3</v>
      </c>
      <c r="C2445" s="1" t="s">
        <v>2616</v>
      </c>
      <c r="D2445" s="2">
        <v>45926</v>
      </c>
      <c r="E2445" s="1" t="s">
        <v>1175</v>
      </c>
      <c r="F2445" s="1" t="s">
        <v>49</v>
      </c>
      <c r="G2445" s="1" t="s">
        <v>883</v>
      </c>
      <c r="H2445">
        <v>5</v>
      </c>
      <c r="I2445" t="s">
        <v>332</v>
      </c>
      <c r="J2445">
        <v>150</v>
      </c>
      <c r="K2445">
        <v>6</v>
      </c>
      <c r="L2445">
        <v>150</v>
      </c>
    </row>
    <row r="2446" spans="1:13" x14ac:dyDescent="0.2">
      <c r="A2446" s="1" t="s">
        <v>46</v>
      </c>
      <c r="B2446">
        <v>3</v>
      </c>
      <c r="C2446" s="1" t="s">
        <v>2532</v>
      </c>
      <c r="D2446" s="2">
        <v>45926</v>
      </c>
      <c r="E2446" s="1" t="s">
        <v>2155</v>
      </c>
      <c r="F2446" s="1" t="s">
        <v>49</v>
      </c>
      <c r="G2446" s="1" t="s">
        <v>1398</v>
      </c>
      <c r="H2446">
        <v>5</v>
      </c>
      <c r="I2446" t="s">
        <v>332</v>
      </c>
      <c r="J2446">
        <v>500</v>
      </c>
      <c r="K2446">
        <v>10</v>
      </c>
      <c r="L2446">
        <v>250</v>
      </c>
    </row>
    <row r="2447" spans="1:13" x14ac:dyDescent="0.2">
      <c r="A2447" s="1" t="s">
        <v>46</v>
      </c>
      <c r="B2447">
        <v>1</v>
      </c>
      <c r="C2447" s="1" t="s">
        <v>2497</v>
      </c>
      <c r="D2447" s="2">
        <v>45926</v>
      </c>
      <c r="E2447" s="1" t="s">
        <v>2155</v>
      </c>
      <c r="F2447" s="1" t="s">
        <v>49</v>
      </c>
      <c r="G2447" s="1" t="s">
        <v>1323</v>
      </c>
      <c r="H2447">
        <v>5</v>
      </c>
      <c r="I2447" t="s">
        <v>2323</v>
      </c>
      <c r="J2447">
        <v>250</v>
      </c>
      <c r="K2447">
        <v>16</v>
      </c>
      <c r="L2447">
        <v>400</v>
      </c>
    </row>
    <row r="2448" spans="1:13" x14ac:dyDescent="0.2">
      <c r="A2448" s="1" t="s">
        <v>46</v>
      </c>
      <c r="B2448">
        <v>4</v>
      </c>
      <c r="C2448" s="1" t="s">
        <v>2617</v>
      </c>
      <c r="D2448" s="2">
        <v>45926</v>
      </c>
      <c r="E2448" s="1" t="s">
        <v>2360</v>
      </c>
      <c r="F2448" s="1" t="s">
        <v>49</v>
      </c>
      <c r="G2448" s="1" t="s">
        <v>1494</v>
      </c>
      <c r="H2448">
        <v>4.5</v>
      </c>
      <c r="I2448">
        <v>18</v>
      </c>
      <c r="J2448">
        <v>250</v>
      </c>
      <c r="K2448">
        <v>4</v>
      </c>
      <c r="L2448">
        <v>100</v>
      </c>
    </row>
    <row r="2449" spans="1:13" x14ac:dyDescent="0.2">
      <c r="A2449" s="1" t="s">
        <v>46</v>
      </c>
      <c r="B2449">
        <v>4</v>
      </c>
      <c r="C2449" s="1" t="s">
        <v>1427</v>
      </c>
      <c r="D2449" s="2">
        <v>45926</v>
      </c>
      <c r="E2449" s="1" t="s">
        <v>576</v>
      </c>
      <c r="F2449" s="1" t="s">
        <v>49</v>
      </c>
      <c r="G2449" s="1" t="s">
        <v>1011</v>
      </c>
      <c r="H2449">
        <v>5</v>
      </c>
      <c r="I2449" t="s">
        <v>99</v>
      </c>
      <c r="J2449" t="s">
        <v>51</v>
      </c>
      <c r="K2449">
        <v>4</v>
      </c>
      <c r="L2449">
        <v>100</v>
      </c>
    </row>
    <row r="2450" spans="1:13" x14ac:dyDescent="0.2">
      <c r="A2450" s="1" t="s">
        <v>46</v>
      </c>
      <c r="B2450">
        <v>4</v>
      </c>
      <c r="C2450" s="1" t="s">
        <v>2618</v>
      </c>
      <c r="D2450" s="2">
        <v>45926</v>
      </c>
      <c r="E2450" s="1" t="s">
        <v>2155</v>
      </c>
      <c r="F2450" s="1" t="s">
        <v>49</v>
      </c>
      <c r="G2450" s="1" t="s">
        <v>1637</v>
      </c>
      <c r="H2450">
        <v>5</v>
      </c>
      <c r="I2450" t="s">
        <v>99</v>
      </c>
      <c r="J2450">
        <v>250</v>
      </c>
      <c r="K2450">
        <v>7</v>
      </c>
      <c r="L2450">
        <v>175</v>
      </c>
    </row>
    <row r="2451" spans="1:13" x14ac:dyDescent="0.2">
      <c r="A2451" s="1" t="s">
        <v>46</v>
      </c>
      <c r="B2451">
        <v>6</v>
      </c>
      <c r="C2451" s="1" t="s">
        <v>2576</v>
      </c>
      <c r="D2451" s="2">
        <v>45926</v>
      </c>
      <c r="E2451" s="1" t="s">
        <v>1175</v>
      </c>
      <c r="F2451" s="1" t="s">
        <v>49</v>
      </c>
      <c r="G2451" s="1" t="s">
        <v>2613</v>
      </c>
      <c r="H2451">
        <v>14</v>
      </c>
      <c r="I2451" t="s">
        <v>2577</v>
      </c>
      <c r="J2451">
        <v>200</v>
      </c>
      <c r="K2451">
        <v>2</v>
      </c>
      <c r="L2451">
        <v>55.8</v>
      </c>
    </row>
    <row r="2452" spans="1:13" x14ac:dyDescent="0.2">
      <c r="A2452" s="1" t="s">
        <v>46</v>
      </c>
      <c r="B2452">
        <v>5</v>
      </c>
      <c r="C2452" s="1" t="s">
        <v>2619</v>
      </c>
      <c r="D2452" s="2">
        <v>45926</v>
      </c>
      <c r="E2452" s="1" t="s">
        <v>2155</v>
      </c>
      <c r="F2452" s="1" t="s">
        <v>49</v>
      </c>
      <c r="G2452" s="1" t="s">
        <v>908</v>
      </c>
      <c r="H2452">
        <v>5</v>
      </c>
      <c r="I2452" t="s">
        <v>2249</v>
      </c>
      <c r="J2452">
        <v>625</v>
      </c>
      <c r="K2452">
        <v>3</v>
      </c>
      <c r="L2452">
        <v>75</v>
      </c>
    </row>
    <row r="2453" spans="1:13" x14ac:dyDescent="0.2">
      <c r="A2453" s="1" t="s">
        <v>46</v>
      </c>
      <c r="B2453">
        <v>5</v>
      </c>
      <c r="C2453" s="1" t="s">
        <v>2620</v>
      </c>
      <c r="D2453" s="2">
        <v>45926</v>
      </c>
      <c r="E2453" s="1" t="s">
        <v>2155</v>
      </c>
      <c r="F2453" s="1" t="s">
        <v>49</v>
      </c>
      <c r="G2453" s="1" t="s">
        <v>1451</v>
      </c>
      <c r="H2453">
        <v>5</v>
      </c>
      <c r="I2453" t="s">
        <v>2250</v>
      </c>
      <c r="J2453">
        <v>625</v>
      </c>
      <c r="K2453">
        <v>9</v>
      </c>
      <c r="L2453">
        <v>225</v>
      </c>
    </row>
    <row r="2454" spans="1:13" x14ac:dyDescent="0.2">
      <c r="A2454" s="1" t="s">
        <v>46</v>
      </c>
      <c r="B2454">
        <v>2</v>
      </c>
      <c r="C2454" s="1" t="s">
        <v>2621</v>
      </c>
      <c r="D2454" s="2">
        <v>45927</v>
      </c>
      <c r="E2454" s="1" t="s">
        <v>1175</v>
      </c>
      <c r="F2454" s="1" t="s">
        <v>49</v>
      </c>
      <c r="G2454" s="1" t="s">
        <v>2622</v>
      </c>
      <c r="H2454">
        <v>5</v>
      </c>
      <c r="I2454" t="s">
        <v>2646</v>
      </c>
      <c r="J2454">
        <v>150</v>
      </c>
      <c r="K2454">
        <v>4</v>
      </c>
      <c r="L2454">
        <v>100</v>
      </c>
      <c r="M2454">
        <v>14</v>
      </c>
    </row>
    <row r="2455" spans="1:13" x14ac:dyDescent="0.2">
      <c r="A2455" s="1" t="s">
        <v>46</v>
      </c>
      <c r="B2455">
        <v>2</v>
      </c>
      <c r="C2455" s="1" t="s">
        <v>2614</v>
      </c>
      <c r="D2455" s="2">
        <v>45927</v>
      </c>
      <c r="E2455" s="1" t="s">
        <v>2595</v>
      </c>
      <c r="F2455" s="1" t="s">
        <v>49</v>
      </c>
      <c r="G2455" s="1" t="s">
        <v>2104</v>
      </c>
      <c r="H2455">
        <v>5</v>
      </c>
      <c r="I2455">
        <v>6</v>
      </c>
      <c r="J2455">
        <v>200</v>
      </c>
      <c r="K2455">
        <v>11</v>
      </c>
      <c r="L2455">
        <v>275</v>
      </c>
    </row>
    <row r="2456" spans="1:13" x14ac:dyDescent="0.2">
      <c r="A2456" s="1" t="s">
        <v>46</v>
      </c>
      <c r="B2456">
        <v>3</v>
      </c>
      <c r="C2456" s="1" t="s">
        <v>2532</v>
      </c>
      <c r="D2456" s="2">
        <v>45927</v>
      </c>
      <c r="E2456" s="1" t="s">
        <v>2155</v>
      </c>
      <c r="F2456" s="1" t="s">
        <v>49</v>
      </c>
      <c r="G2456" s="1" t="s">
        <v>1398</v>
      </c>
      <c r="H2456">
        <v>5</v>
      </c>
      <c r="I2456" t="s">
        <v>332</v>
      </c>
      <c r="J2456">
        <v>500</v>
      </c>
      <c r="K2456">
        <v>5</v>
      </c>
      <c r="L2456">
        <v>125</v>
      </c>
    </row>
    <row r="2457" spans="1:13" x14ac:dyDescent="0.2">
      <c r="A2457" s="1" t="s">
        <v>46</v>
      </c>
      <c r="B2457">
        <v>3</v>
      </c>
      <c r="C2457" s="1" t="s">
        <v>2438</v>
      </c>
      <c r="D2457" s="2">
        <v>45927</v>
      </c>
      <c r="E2457" s="1" t="s">
        <v>2155</v>
      </c>
      <c r="F2457" s="1" t="s">
        <v>49</v>
      </c>
      <c r="G2457" s="1" t="s">
        <v>1046</v>
      </c>
      <c r="H2457">
        <v>5</v>
      </c>
      <c r="I2457" t="s">
        <v>332</v>
      </c>
      <c r="J2457">
        <v>500</v>
      </c>
      <c r="K2457">
        <v>5</v>
      </c>
      <c r="L2457">
        <v>125</v>
      </c>
    </row>
    <row r="2458" spans="1:13" x14ac:dyDescent="0.2">
      <c r="A2458" s="1" t="s">
        <v>46</v>
      </c>
      <c r="B2458">
        <v>3</v>
      </c>
      <c r="C2458" s="1" t="s">
        <v>2623</v>
      </c>
      <c r="D2458" s="2">
        <v>45927</v>
      </c>
      <c r="E2458" s="1" t="s">
        <v>1175</v>
      </c>
      <c r="F2458" s="1" t="s">
        <v>49</v>
      </c>
      <c r="G2458" s="1" t="s">
        <v>1599</v>
      </c>
      <c r="H2458">
        <v>5</v>
      </c>
      <c r="I2458" t="s">
        <v>1155</v>
      </c>
      <c r="J2458">
        <v>200</v>
      </c>
      <c r="K2458">
        <v>8</v>
      </c>
      <c r="L2458">
        <v>200</v>
      </c>
    </row>
    <row r="2459" spans="1:13" x14ac:dyDescent="0.2">
      <c r="A2459" s="1" t="s">
        <v>46</v>
      </c>
      <c r="B2459">
        <v>4</v>
      </c>
      <c r="C2459" s="1" t="s">
        <v>1493</v>
      </c>
      <c r="D2459" s="2">
        <v>45927</v>
      </c>
      <c r="E2459" s="1" t="s">
        <v>576</v>
      </c>
      <c r="F2459" s="1" t="s">
        <v>49</v>
      </c>
      <c r="G2459" s="1" t="s">
        <v>1494</v>
      </c>
      <c r="H2459">
        <v>5</v>
      </c>
      <c r="I2459" t="s">
        <v>2645</v>
      </c>
      <c r="J2459" t="s">
        <v>51</v>
      </c>
      <c r="K2459">
        <v>18</v>
      </c>
      <c r="L2459">
        <v>450</v>
      </c>
    </row>
    <row r="2460" spans="1:13" x14ac:dyDescent="0.2">
      <c r="A2460" s="1" t="s">
        <v>46</v>
      </c>
      <c r="B2460">
        <v>1</v>
      </c>
      <c r="C2460" s="1" t="s">
        <v>2322</v>
      </c>
      <c r="D2460" s="2">
        <v>45927</v>
      </c>
      <c r="E2460" s="1" t="s">
        <v>2155</v>
      </c>
      <c r="F2460" s="1" t="s">
        <v>49</v>
      </c>
      <c r="G2460" s="1" t="s">
        <v>1323</v>
      </c>
      <c r="H2460">
        <v>5</v>
      </c>
      <c r="I2460" t="s">
        <v>2323</v>
      </c>
      <c r="J2460">
        <v>750</v>
      </c>
      <c r="K2460">
        <v>16</v>
      </c>
      <c r="L2460">
        <v>400</v>
      </c>
    </row>
    <row r="2461" spans="1:13" x14ac:dyDescent="0.2">
      <c r="A2461" s="1" t="s">
        <v>46</v>
      </c>
      <c r="B2461">
        <v>5</v>
      </c>
      <c r="C2461" s="1" t="s">
        <v>2620</v>
      </c>
      <c r="D2461" s="2">
        <v>45927</v>
      </c>
      <c r="E2461" s="1" t="s">
        <v>2155</v>
      </c>
      <c r="F2461" s="1" t="s">
        <v>49</v>
      </c>
      <c r="G2461" s="1" t="s">
        <v>1451</v>
      </c>
      <c r="H2461">
        <v>5</v>
      </c>
      <c r="I2461" t="s">
        <v>2250</v>
      </c>
      <c r="J2461">
        <v>625</v>
      </c>
      <c r="K2461">
        <v>8</v>
      </c>
      <c r="L2461">
        <v>200</v>
      </c>
    </row>
    <row r="2462" spans="1:13" x14ac:dyDescent="0.2">
      <c r="A2462" s="1" t="s">
        <v>46</v>
      </c>
      <c r="B2462">
        <v>6</v>
      </c>
      <c r="C2462" s="1" t="s">
        <v>2619</v>
      </c>
      <c r="D2462" s="2">
        <v>45927</v>
      </c>
      <c r="E2462" s="1" t="s">
        <v>2155</v>
      </c>
      <c r="F2462" s="1" t="s">
        <v>49</v>
      </c>
      <c r="G2462" s="1" t="s">
        <v>908</v>
      </c>
      <c r="H2462">
        <v>5</v>
      </c>
      <c r="I2462" t="s">
        <v>2249</v>
      </c>
      <c r="J2462">
        <v>625</v>
      </c>
      <c r="K2462">
        <v>6</v>
      </c>
      <c r="L2462">
        <v>150</v>
      </c>
    </row>
    <row r="2463" spans="1:13" x14ac:dyDescent="0.2">
      <c r="A2463" s="1" t="s">
        <v>46</v>
      </c>
      <c r="B2463">
        <v>6</v>
      </c>
      <c r="C2463" s="1" t="s">
        <v>2276</v>
      </c>
      <c r="D2463" s="2">
        <v>45927</v>
      </c>
      <c r="E2463" s="1" t="s">
        <v>2277</v>
      </c>
      <c r="F2463" s="1" t="s">
        <v>49</v>
      </c>
      <c r="G2463" s="1" t="s">
        <v>2328</v>
      </c>
      <c r="H2463">
        <v>5</v>
      </c>
      <c r="I2463">
        <v>4.5</v>
      </c>
      <c r="J2463">
        <v>160</v>
      </c>
      <c r="K2463">
        <v>4</v>
      </c>
      <c r="L2463">
        <v>97</v>
      </c>
    </row>
    <row r="2464" spans="1:13" x14ac:dyDescent="0.2">
      <c r="A2464" s="1" t="s">
        <v>46</v>
      </c>
      <c r="B2464">
        <v>2</v>
      </c>
      <c r="C2464" s="1" t="s">
        <v>2563</v>
      </c>
      <c r="D2464" s="2">
        <v>45928</v>
      </c>
      <c r="E2464" s="1" t="s">
        <v>1175</v>
      </c>
      <c r="F2464" s="1" t="s">
        <v>49</v>
      </c>
      <c r="G2464" s="1" t="s">
        <v>2007</v>
      </c>
      <c r="H2464">
        <v>14</v>
      </c>
      <c r="I2464" t="s">
        <v>1733</v>
      </c>
      <c r="J2464">
        <v>200</v>
      </c>
      <c r="K2464">
        <v>8</v>
      </c>
      <c r="L2464">
        <v>192.8</v>
      </c>
      <c r="M2464">
        <v>13</v>
      </c>
    </row>
    <row r="2465" spans="1:13" x14ac:dyDescent="0.2">
      <c r="A2465" s="1" t="s">
        <v>46</v>
      </c>
      <c r="B2465">
        <v>2</v>
      </c>
      <c r="C2465" s="1" t="s">
        <v>2564</v>
      </c>
      <c r="D2465" s="2">
        <v>45928</v>
      </c>
      <c r="E2465" s="1" t="s">
        <v>2469</v>
      </c>
      <c r="F2465" s="1" t="s">
        <v>49</v>
      </c>
      <c r="G2465" s="1" t="s">
        <v>867</v>
      </c>
      <c r="H2465">
        <v>7</v>
      </c>
      <c r="I2465">
        <v>10</v>
      </c>
      <c r="J2465">
        <v>100</v>
      </c>
      <c r="K2465">
        <v>4</v>
      </c>
      <c r="L2465">
        <v>103.4</v>
      </c>
    </row>
    <row r="2466" spans="1:13" x14ac:dyDescent="0.2">
      <c r="A2466" s="1" t="s">
        <v>46</v>
      </c>
      <c r="B2466">
        <v>2</v>
      </c>
      <c r="C2466" s="1" t="s">
        <v>2604</v>
      </c>
      <c r="D2466" s="2">
        <v>45928</v>
      </c>
      <c r="E2466" s="1" t="s">
        <v>2605</v>
      </c>
      <c r="F2466" s="1" t="s">
        <v>49</v>
      </c>
      <c r="G2466" s="1" t="s">
        <v>881</v>
      </c>
      <c r="H2466">
        <v>8</v>
      </c>
      <c r="I2466">
        <v>10</v>
      </c>
      <c r="J2466">
        <v>100</v>
      </c>
      <c r="K2466">
        <v>4</v>
      </c>
      <c r="L2466">
        <v>110.1</v>
      </c>
    </row>
    <row r="2467" spans="1:13" x14ac:dyDescent="0.2">
      <c r="A2467" s="1" t="s">
        <v>46</v>
      </c>
      <c r="B2467">
        <v>2</v>
      </c>
      <c r="C2467" s="1" t="s">
        <v>2624</v>
      </c>
      <c r="D2467" s="2">
        <v>45928</v>
      </c>
      <c r="E2467" s="1" t="s">
        <v>2595</v>
      </c>
      <c r="F2467" s="1" t="s">
        <v>49</v>
      </c>
      <c r="G2467" s="1" t="s">
        <v>1479</v>
      </c>
      <c r="H2467">
        <v>5</v>
      </c>
      <c r="I2467">
        <v>13</v>
      </c>
      <c r="J2467">
        <v>375</v>
      </c>
      <c r="K2467">
        <v>3</v>
      </c>
      <c r="L2467">
        <v>75</v>
      </c>
    </row>
    <row r="2468" spans="1:13" x14ac:dyDescent="0.2">
      <c r="A2468" s="1" t="s">
        <v>46</v>
      </c>
      <c r="B2468">
        <v>3</v>
      </c>
      <c r="C2468" s="1" t="s">
        <v>2625</v>
      </c>
      <c r="D2468" s="2">
        <v>45928</v>
      </c>
      <c r="E2468" s="1" t="s">
        <v>1175</v>
      </c>
      <c r="F2468" s="1" t="s">
        <v>49</v>
      </c>
      <c r="G2468" s="1" t="s">
        <v>2626</v>
      </c>
      <c r="H2468">
        <v>5</v>
      </c>
      <c r="I2468" t="s">
        <v>1155</v>
      </c>
      <c r="J2468">
        <v>200</v>
      </c>
      <c r="K2468">
        <v>8</v>
      </c>
      <c r="L2468">
        <v>200</v>
      </c>
    </row>
    <row r="2469" spans="1:13" x14ac:dyDescent="0.2">
      <c r="A2469" s="1" t="s">
        <v>46</v>
      </c>
      <c r="B2469">
        <v>3</v>
      </c>
      <c r="C2469" s="1" t="s">
        <v>2627</v>
      </c>
      <c r="D2469" s="2">
        <v>45928</v>
      </c>
      <c r="E2469" s="1" t="s">
        <v>2155</v>
      </c>
      <c r="F2469" s="1" t="s">
        <v>49</v>
      </c>
      <c r="G2469" s="1" t="s">
        <v>1501</v>
      </c>
      <c r="H2469">
        <v>5</v>
      </c>
      <c r="I2469" t="s">
        <v>1155</v>
      </c>
      <c r="J2469">
        <v>250</v>
      </c>
      <c r="K2469">
        <v>1</v>
      </c>
      <c r="L2469">
        <v>25</v>
      </c>
    </row>
    <row r="2470" spans="1:13" x14ac:dyDescent="0.2">
      <c r="A2470" s="1" t="s">
        <v>46</v>
      </c>
      <c r="B2470">
        <v>1</v>
      </c>
      <c r="C2470" s="1" t="s">
        <v>2322</v>
      </c>
      <c r="D2470" s="2">
        <v>45928</v>
      </c>
      <c r="E2470" s="1" t="s">
        <v>2155</v>
      </c>
      <c r="F2470" s="1" t="s">
        <v>49</v>
      </c>
      <c r="G2470" s="1" t="s">
        <v>1323</v>
      </c>
      <c r="H2470">
        <v>5</v>
      </c>
      <c r="I2470" t="s">
        <v>2323</v>
      </c>
      <c r="J2470">
        <v>750</v>
      </c>
      <c r="K2470">
        <v>4</v>
      </c>
      <c r="L2470">
        <v>100</v>
      </c>
    </row>
    <row r="2471" spans="1:13" x14ac:dyDescent="0.2">
      <c r="A2471" s="1" t="s">
        <v>46</v>
      </c>
      <c r="B2471">
        <v>1</v>
      </c>
      <c r="C2471" s="1" t="s">
        <v>2395</v>
      </c>
      <c r="D2471" s="2">
        <v>45928</v>
      </c>
      <c r="E2471" s="1" t="s">
        <v>2155</v>
      </c>
      <c r="F2471" s="1" t="s">
        <v>49</v>
      </c>
      <c r="G2471" s="1" t="s">
        <v>996</v>
      </c>
      <c r="H2471">
        <v>5</v>
      </c>
      <c r="I2471" t="s">
        <v>2323</v>
      </c>
      <c r="J2471">
        <v>250</v>
      </c>
      <c r="K2471">
        <v>5</v>
      </c>
      <c r="L2471">
        <v>125</v>
      </c>
    </row>
    <row r="2472" spans="1:13" x14ac:dyDescent="0.2">
      <c r="A2472" s="1" t="s">
        <v>46</v>
      </c>
      <c r="B2472">
        <v>1</v>
      </c>
      <c r="C2472" s="1" t="s">
        <v>2628</v>
      </c>
      <c r="D2472" s="2">
        <v>45928</v>
      </c>
      <c r="E2472" s="1" t="s">
        <v>2155</v>
      </c>
      <c r="F2472" s="1" t="s">
        <v>49</v>
      </c>
      <c r="G2472" s="1" t="s">
        <v>1400</v>
      </c>
      <c r="H2472">
        <v>5</v>
      </c>
      <c r="I2472" t="s">
        <v>2247</v>
      </c>
      <c r="J2472">
        <v>250</v>
      </c>
      <c r="K2472">
        <v>7</v>
      </c>
      <c r="L2472">
        <v>175</v>
      </c>
    </row>
    <row r="2473" spans="1:13" x14ac:dyDescent="0.2">
      <c r="A2473" s="1" t="s">
        <v>46</v>
      </c>
      <c r="B2473">
        <v>4</v>
      </c>
      <c r="C2473" s="1" t="s">
        <v>1493</v>
      </c>
      <c r="D2473" s="2">
        <v>45928</v>
      </c>
      <c r="E2473" s="1" t="s">
        <v>576</v>
      </c>
      <c r="F2473" s="1" t="s">
        <v>49</v>
      </c>
      <c r="G2473" s="1" t="s">
        <v>1494</v>
      </c>
      <c r="H2473">
        <v>5</v>
      </c>
      <c r="I2473" t="s">
        <v>2645</v>
      </c>
      <c r="J2473" t="s">
        <v>51</v>
      </c>
      <c r="K2473">
        <v>15</v>
      </c>
      <c r="L2473">
        <v>375</v>
      </c>
    </row>
    <row r="2474" spans="1:13" x14ac:dyDescent="0.2">
      <c r="A2474" s="1" t="s">
        <v>46</v>
      </c>
      <c r="B2474">
        <v>4</v>
      </c>
      <c r="C2474" s="1" t="s">
        <v>2518</v>
      </c>
      <c r="D2474" s="2">
        <v>45928</v>
      </c>
      <c r="E2474" s="1" t="s">
        <v>2155</v>
      </c>
      <c r="F2474" s="1" t="s">
        <v>49</v>
      </c>
      <c r="G2474" s="1" t="s">
        <v>942</v>
      </c>
      <c r="H2474">
        <v>5</v>
      </c>
      <c r="I2474" t="s">
        <v>209</v>
      </c>
      <c r="J2474">
        <v>375</v>
      </c>
      <c r="K2474">
        <v>1</v>
      </c>
      <c r="L2474">
        <v>25</v>
      </c>
    </row>
    <row r="2475" spans="1:13" x14ac:dyDescent="0.2">
      <c r="A2475" s="1" t="s">
        <v>46</v>
      </c>
      <c r="B2475">
        <v>1</v>
      </c>
      <c r="C2475" s="1" t="s">
        <v>2431</v>
      </c>
      <c r="D2475" s="2">
        <v>45929</v>
      </c>
      <c r="E2475" s="1" t="s">
        <v>2155</v>
      </c>
      <c r="F2475" s="1" t="s">
        <v>49</v>
      </c>
      <c r="G2475" s="1" t="s">
        <v>1400</v>
      </c>
      <c r="H2475">
        <v>5</v>
      </c>
      <c r="I2475" t="s">
        <v>2247</v>
      </c>
      <c r="J2475">
        <v>500</v>
      </c>
      <c r="K2475">
        <v>6</v>
      </c>
      <c r="L2475">
        <v>150</v>
      </c>
      <c r="M2475">
        <v>18</v>
      </c>
    </row>
    <row r="2476" spans="1:13" x14ac:dyDescent="0.2">
      <c r="A2476" s="1" t="s">
        <v>46</v>
      </c>
      <c r="B2476">
        <v>1</v>
      </c>
      <c r="C2476" s="1" t="s">
        <v>2640</v>
      </c>
      <c r="D2476" s="2">
        <v>45929</v>
      </c>
      <c r="E2476" s="1" t="s">
        <v>2541</v>
      </c>
      <c r="F2476" s="1" t="s">
        <v>49</v>
      </c>
      <c r="G2476" s="1" t="s">
        <v>1400</v>
      </c>
      <c r="H2476">
        <v>4.5</v>
      </c>
      <c r="I2476">
        <v>11</v>
      </c>
      <c r="J2476">
        <v>50</v>
      </c>
      <c r="K2476">
        <v>2</v>
      </c>
      <c r="L2476">
        <v>50</v>
      </c>
    </row>
    <row r="2477" spans="1:13" x14ac:dyDescent="0.2">
      <c r="A2477" s="1" t="s">
        <v>46</v>
      </c>
      <c r="B2477">
        <v>1</v>
      </c>
      <c r="C2477" s="1" t="s">
        <v>2647</v>
      </c>
      <c r="D2477" s="2">
        <v>45929</v>
      </c>
      <c r="E2477" s="1" t="s">
        <v>2541</v>
      </c>
      <c r="F2477" s="1" t="s">
        <v>49</v>
      </c>
      <c r="G2477" s="1" t="s">
        <v>897</v>
      </c>
      <c r="H2477">
        <v>4.5</v>
      </c>
      <c r="I2477">
        <v>11</v>
      </c>
      <c r="J2477">
        <v>50</v>
      </c>
      <c r="K2477">
        <v>2</v>
      </c>
      <c r="L2477">
        <v>50</v>
      </c>
    </row>
    <row r="2478" spans="1:13" x14ac:dyDescent="0.2">
      <c r="A2478" s="1" t="s">
        <v>46</v>
      </c>
      <c r="B2478">
        <v>2</v>
      </c>
      <c r="C2478" s="1" t="s">
        <v>2624</v>
      </c>
      <c r="D2478" s="2">
        <v>45929</v>
      </c>
      <c r="E2478" s="1" t="s">
        <v>2595</v>
      </c>
      <c r="F2478" s="1" t="s">
        <v>49</v>
      </c>
      <c r="G2478" s="1" t="s">
        <v>1479</v>
      </c>
      <c r="H2478">
        <v>5</v>
      </c>
      <c r="I2478">
        <v>13</v>
      </c>
      <c r="J2478">
        <v>375</v>
      </c>
      <c r="K2478">
        <v>14</v>
      </c>
      <c r="L2478">
        <v>350</v>
      </c>
    </row>
    <row r="2479" spans="1:13" x14ac:dyDescent="0.2">
      <c r="A2479" s="1" t="s">
        <v>46</v>
      </c>
      <c r="B2479">
        <v>2</v>
      </c>
      <c r="C2479" s="1" t="s">
        <v>2621</v>
      </c>
      <c r="D2479" s="2">
        <v>45929</v>
      </c>
      <c r="E2479" s="1" t="s">
        <v>1175</v>
      </c>
      <c r="F2479" s="1" t="s">
        <v>49</v>
      </c>
      <c r="G2479" s="1" t="s">
        <v>2622</v>
      </c>
      <c r="H2479">
        <v>5</v>
      </c>
      <c r="I2479" t="s">
        <v>2646</v>
      </c>
      <c r="J2479">
        <v>150</v>
      </c>
      <c r="K2479">
        <v>2</v>
      </c>
      <c r="L2479">
        <v>50</v>
      </c>
    </row>
    <row r="2480" spans="1:13" x14ac:dyDescent="0.2">
      <c r="A2480" s="1" t="s">
        <v>46</v>
      </c>
      <c r="B2480">
        <v>2</v>
      </c>
      <c r="C2480" s="1" t="s">
        <v>2648</v>
      </c>
      <c r="D2480" s="2">
        <v>45929</v>
      </c>
      <c r="E2480" s="1" t="s">
        <v>2155</v>
      </c>
      <c r="F2480" s="1" t="s">
        <v>49</v>
      </c>
      <c r="G2480" s="1" t="s">
        <v>867</v>
      </c>
      <c r="H2480">
        <v>5</v>
      </c>
      <c r="I2480" t="s">
        <v>1733</v>
      </c>
      <c r="J2480">
        <v>500</v>
      </c>
      <c r="K2480">
        <v>2</v>
      </c>
      <c r="L2480">
        <v>50</v>
      </c>
    </row>
    <row r="2481" spans="1:13" x14ac:dyDescent="0.2">
      <c r="A2481" s="1" t="s">
        <v>46</v>
      </c>
      <c r="B2481">
        <v>3</v>
      </c>
      <c r="C2481" s="1" t="s">
        <v>2627</v>
      </c>
      <c r="D2481" s="2">
        <v>45929</v>
      </c>
      <c r="E2481" s="1" t="s">
        <v>2155</v>
      </c>
      <c r="F2481" s="1" t="s">
        <v>49</v>
      </c>
      <c r="G2481" s="1" t="s">
        <v>1501</v>
      </c>
      <c r="H2481">
        <v>5</v>
      </c>
      <c r="I2481" t="s">
        <v>1155</v>
      </c>
      <c r="J2481">
        <v>250</v>
      </c>
      <c r="K2481">
        <v>12</v>
      </c>
      <c r="L2481">
        <v>297.7</v>
      </c>
    </row>
    <row r="2482" spans="1:13" x14ac:dyDescent="0.2">
      <c r="A2482" s="1" t="s">
        <v>46</v>
      </c>
      <c r="B2482">
        <v>3</v>
      </c>
      <c r="C2482" s="1" t="s">
        <v>2649</v>
      </c>
      <c r="D2482" s="2">
        <v>45929</v>
      </c>
      <c r="E2482" s="1" t="s">
        <v>2155</v>
      </c>
      <c r="F2482" s="1" t="s">
        <v>49</v>
      </c>
      <c r="G2482" s="1" t="s">
        <v>982</v>
      </c>
      <c r="H2482">
        <v>5</v>
      </c>
      <c r="I2482" t="s">
        <v>2243</v>
      </c>
      <c r="J2482">
        <v>375</v>
      </c>
      <c r="K2482">
        <v>10</v>
      </c>
      <c r="L2482">
        <v>250</v>
      </c>
    </row>
    <row r="2483" spans="1:13" x14ac:dyDescent="0.2">
      <c r="A2483" s="1" t="s">
        <v>46</v>
      </c>
      <c r="B2483">
        <v>4</v>
      </c>
      <c r="C2483" s="1" t="s">
        <v>2650</v>
      </c>
      <c r="D2483" s="2">
        <v>45929</v>
      </c>
      <c r="E2483" s="1" t="s">
        <v>2155</v>
      </c>
      <c r="F2483" s="1" t="s">
        <v>49</v>
      </c>
      <c r="G2483" s="1" t="s">
        <v>942</v>
      </c>
      <c r="H2483">
        <v>5</v>
      </c>
      <c r="I2483" t="s">
        <v>209</v>
      </c>
      <c r="J2483">
        <v>750</v>
      </c>
      <c r="K2483">
        <v>17</v>
      </c>
      <c r="L2483">
        <v>425</v>
      </c>
    </row>
    <row r="2484" spans="1:13" x14ac:dyDescent="0.2">
      <c r="A2484" s="1" t="s">
        <v>46</v>
      </c>
      <c r="B2484">
        <v>7</v>
      </c>
      <c r="C2484" s="1" t="s">
        <v>2431</v>
      </c>
      <c r="D2484" s="2">
        <v>45929</v>
      </c>
      <c r="E2484" s="1" t="s">
        <v>2155</v>
      </c>
      <c r="F2484" s="1" t="s">
        <v>49</v>
      </c>
      <c r="G2484" s="1" t="s">
        <v>1400</v>
      </c>
      <c r="H2484">
        <v>5</v>
      </c>
      <c r="I2484" t="s">
        <v>2247</v>
      </c>
      <c r="J2484">
        <v>500</v>
      </c>
      <c r="K2484">
        <v>6</v>
      </c>
      <c r="L2484">
        <v>150</v>
      </c>
    </row>
    <row r="2485" spans="1:13" x14ac:dyDescent="0.2">
      <c r="A2485" s="1" t="s">
        <v>46</v>
      </c>
      <c r="B2485">
        <v>6</v>
      </c>
      <c r="C2485" s="1" t="s">
        <v>2619</v>
      </c>
      <c r="D2485" s="2">
        <v>45929</v>
      </c>
      <c r="E2485" s="1" t="s">
        <v>2155</v>
      </c>
      <c r="F2485" s="1" t="s">
        <v>49</v>
      </c>
      <c r="G2485" s="1" t="s">
        <v>908</v>
      </c>
      <c r="H2485">
        <v>5</v>
      </c>
      <c r="I2485" t="s">
        <v>2249</v>
      </c>
      <c r="J2485">
        <v>625</v>
      </c>
      <c r="K2485">
        <v>11</v>
      </c>
      <c r="L2485">
        <v>275</v>
      </c>
    </row>
    <row r="2486" spans="1:13" x14ac:dyDescent="0.2">
      <c r="A2486" s="1" t="s">
        <v>46</v>
      </c>
      <c r="B2486">
        <v>5</v>
      </c>
      <c r="C2486" s="1" t="s">
        <v>2574</v>
      </c>
      <c r="D2486" s="2">
        <v>45929</v>
      </c>
      <c r="E2486" s="1" t="s">
        <v>2575</v>
      </c>
      <c r="F2486" s="1" t="s">
        <v>49</v>
      </c>
      <c r="G2486" s="1" t="s">
        <v>2651</v>
      </c>
      <c r="H2486">
        <v>12</v>
      </c>
      <c r="I2486">
        <v>2</v>
      </c>
      <c r="J2486">
        <v>500</v>
      </c>
      <c r="K2486">
        <v>11</v>
      </c>
      <c r="L2486">
        <v>275</v>
      </c>
    </row>
    <row r="2487" spans="1:13" x14ac:dyDescent="0.2">
      <c r="A2487" s="1" t="s">
        <v>46</v>
      </c>
      <c r="B2487">
        <v>3</v>
      </c>
      <c r="C2487" s="1" t="s">
        <v>2678</v>
      </c>
      <c r="D2487" s="2">
        <v>45930</v>
      </c>
      <c r="E2487" s="1" t="s">
        <v>620</v>
      </c>
      <c r="F2487" s="1" t="s">
        <v>49</v>
      </c>
      <c r="G2487" s="1" t="s">
        <v>2679</v>
      </c>
      <c r="H2487">
        <v>5</v>
      </c>
      <c r="I2487">
        <v>7</v>
      </c>
      <c r="J2487">
        <v>100</v>
      </c>
      <c r="K2487">
        <v>4</v>
      </c>
      <c r="L2487">
        <v>100</v>
      </c>
      <c r="M2487">
        <v>14</v>
      </c>
    </row>
    <row r="2488" spans="1:13" x14ac:dyDescent="0.2">
      <c r="A2488" s="1" t="s">
        <v>46</v>
      </c>
      <c r="B2488">
        <v>3</v>
      </c>
      <c r="C2488" s="1" t="s">
        <v>2680</v>
      </c>
      <c r="D2488" s="2">
        <v>45930</v>
      </c>
      <c r="E2488" s="1" t="s">
        <v>2155</v>
      </c>
      <c r="F2488" s="1" t="s">
        <v>49</v>
      </c>
      <c r="G2488" s="1" t="s">
        <v>1421</v>
      </c>
      <c r="H2488">
        <v>5</v>
      </c>
      <c r="I2488" t="s">
        <v>2243</v>
      </c>
      <c r="J2488">
        <v>125</v>
      </c>
      <c r="K2488">
        <v>5</v>
      </c>
      <c r="L2488">
        <v>125</v>
      </c>
    </row>
    <row r="2489" spans="1:13" x14ac:dyDescent="0.2">
      <c r="A2489" s="1" t="s">
        <v>46</v>
      </c>
      <c r="B2489">
        <v>3</v>
      </c>
      <c r="C2489" s="1" t="s">
        <v>2649</v>
      </c>
      <c r="D2489" s="2">
        <v>45930</v>
      </c>
      <c r="E2489" s="1" t="s">
        <v>2155</v>
      </c>
      <c r="F2489" s="1" t="s">
        <v>49</v>
      </c>
      <c r="G2489" s="1" t="s">
        <v>982</v>
      </c>
      <c r="H2489">
        <v>5</v>
      </c>
      <c r="I2489" t="s">
        <v>2243</v>
      </c>
      <c r="J2489">
        <v>375</v>
      </c>
      <c r="K2489">
        <v>10</v>
      </c>
      <c r="L2489">
        <v>250</v>
      </c>
    </row>
    <row r="2490" spans="1:13" x14ac:dyDescent="0.2">
      <c r="A2490" s="1" t="s">
        <v>46</v>
      </c>
      <c r="B2490">
        <v>2</v>
      </c>
      <c r="C2490" s="1" t="s">
        <v>2681</v>
      </c>
      <c r="D2490" s="2">
        <v>45930</v>
      </c>
      <c r="E2490" s="1" t="s">
        <v>2155</v>
      </c>
      <c r="F2490" s="1" t="s">
        <v>49</v>
      </c>
      <c r="G2490" s="1" t="s">
        <v>869</v>
      </c>
      <c r="H2490">
        <v>5</v>
      </c>
      <c r="I2490" t="s">
        <v>2641</v>
      </c>
      <c r="J2490">
        <v>250</v>
      </c>
      <c r="K2490">
        <v>12</v>
      </c>
      <c r="L2490">
        <v>300</v>
      </c>
    </row>
    <row r="2491" spans="1:13" x14ac:dyDescent="0.2">
      <c r="A2491" s="1" t="s">
        <v>46</v>
      </c>
      <c r="B2491">
        <v>1</v>
      </c>
      <c r="C2491" s="1" t="s">
        <v>2648</v>
      </c>
      <c r="D2491" s="2">
        <v>45930</v>
      </c>
      <c r="E2491" s="1" t="s">
        <v>2155</v>
      </c>
      <c r="F2491" s="1" t="s">
        <v>49</v>
      </c>
      <c r="G2491" s="1" t="s">
        <v>867</v>
      </c>
      <c r="H2491">
        <v>5</v>
      </c>
      <c r="I2491" t="s">
        <v>1733</v>
      </c>
      <c r="J2491">
        <v>500</v>
      </c>
      <c r="K2491">
        <v>16</v>
      </c>
      <c r="L2491">
        <v>400</v>
      </c>
    </row>
    <row r="2492" spans="1:13" x14ac:dyDescent="0.2">
      <c r="A2492" s="1" t="s">
        <v>46</v>
      </c>
      <c r="B2492">
        <v>4</v>
      </c>
      <c r="C2492" s="1" t="s">
        <v>2650</v>
      </c>
      <c r="D2492" s="2">
        <v>45930</v>
      </c>
      <c r="E2492" s="1" t="s">
        <v>2155</v>
      </c>
      <c r="F2492" s="1" t="s">
        <v>49</v>
      </c>
      <c r="G2492" s="1" t="s">
        <v>942</v>
      </c>
      <c r="H2492">
        <v>5</v>
      </c>
      <c r="I2492" t="s">
        <v>209</v>
      </c>
      <c r="J2492">
        <v>750</v>
      </c>
      <c r="K2492">
        <v>17</v>
      </c>
      <c r="L2492">
        <v>425</v>
      </c>
    </row>
    <row r="2493" spans="1:13" x14ac:dyDescent="0.2">
      <c r="A2493" s="1" t="s">
        <v>46</v>
      </c>
      <c r="B2493">
        <v>6</v>
      </c>
      <c r="C2493" s="1" t="s">
        <v>2619</v>
      </c>
      <c r="D2493" s="2">
        <v>45930</v>
      </c>
      <c r="E2493" s="1" t="s">
        <v>2155</v>
      </c>
      <c r="F2493" s="1" t="s">
        <v>49</v>
      </c>
      <c r="G2493" s="1" t="s">
        <v>908</v>
      </c>
      <c r="H2493">
        <v>5</v>
      </c>
      <c r="I2493" t="s">
        <v>2249</v>
      </c>
      <c r="J2493">
        <v>625</v>
      </c>
      <c r="K2493">
        <v>11</v>
      </c>
      <c r="L2493">
        <v>275</v>
      </c>
    </row>
    <row r="2494" spans="1:13" x14ac:dyDescent="0.2">
      <c r="A2494" s="1" t="s">
        <v>46</v>
      </c>
      <c r="B2494">
        <v>5</v>
      </c>
      <c r="C2494" s="1" t="s">
        <v>2574</v>
      </c>
      <c r="D2494" s="2">
        <v>45930</v>
      </c>
      <c r="E2494" s="1" t="s">
        <v>2575</v>
      </c>
      <c r="F2494" s="1" t="s">
        <v>49</v>
      </c>
      <c r="G2494" s="1" t="s">
        <v>2651</v>
      </c>
      <c r="H2494">
        <v>12</v>
      </c>
      <c r="I2494">
        <v>2</v>
      </c>
      <c r="J2494">
        <v>500</v>
      </c>
      <c r="K2494">
        <v>10</v>
      </c>
      <c r="L2494">
        <v>233.4</v>
      </c>
    </row>
    <row r="2495" spans="1:13" x14ac:dyDescent="0.2">
      <c r="A2495" s="1" t="s">
        <v>46</v>
      </c>
      <c r="B2495">
        <v>2</v>
      </c>
      <c r="C2495" s="1" t="s">
        <v>2681</v>
      </c>
      <c r="D2495" s="2">
        <v>45931</v>
      </c>
      <c r="E2495" s="1" t="s">
        <v>2155</v>
      </c>
      <c r="F2495" s="1" t="s">
        <v>49</v>
      </c>
      <c r="G2495" s="1" t="s">
        <v>869</v>
      </c>
      <c r="H2495">
        <v>5</v>
      </c>
      <c r="I2495" t="s">
        <v>2641</v>
      </c>
      <c r="J2495">
        <v>250</v>
      </c>
      <c r="K2495">
        <v>3</v>
      </c>
      <c r="L2495">
        <v>75</v>
      </c>
      <c r="M2495">
        <v>14</v>
      </c>
    </row>
    <row r="2496" spans="1:13" x14ac:dyDescent="0.2">
      <c r="A2496" s="1" t="s">
        <v>46</v>
      </c>
      <c r="B2496">
        <v>2</v>
      </c>
      <c r="C2496" s="1" t="s">
        <v>2686</v>
      </c>
      <c r="D2496" s="2">
        <v>45931</v>
      </c>
      <c r="E2496" s="1" t="s">
        <v>1175</v>
      </c>
      <c r="F2496" s="1" t="s">
        <v>49</v>
      </c>
      <c r="G2496" s="1" t="s">
        <v>2687</v>
      </c>
      <c r="H2496">
        <v>5</v>
      </c>
      <c r="I2496" t="s">
        <v>1733</v>
      </c>
      <c r="J2496">
        <v>200</v>
      </c>
      <c r="K2496">
        <v>8</v>
      </c>
      <c r="L2496">
        <v>200</v>
      </c>
    </row>
    <row r="2497" spans="1:13" x14ac:dyDescent="0.2">
      <c r="A2497" s="1" t="s">
        <v>46</v>
      </c>
      <c r="B2497">
        <v>2</v>
      </c>
      <c r="C2497" s="1" t="s">
        <v>2486</v>
      </c>
      <c r="D2497" s="2">
        <v>45931</v>
      </c>
      <c r="E2497" s="1" t="s">
        <v>2469</v>
      </c>
      <c r="F2497" s="1" t="s">
        <v>49</v>
      </c>
      <c r="G2497" s="1" t="s">
        <v>926</v>
      </c>
      <c r="H2497">
        <v>7</v>
      </c>
      <c r="I2497">
        <v>14</v>
      </c>
      <c r="J2497">
        <v>100</v>
      </c>
      <c r="K2497">
        <v>3</v>
      </c>
      <c r="L2497">
        <v>75</v>
      </c>
    </row>
    <row r="2498" spans="1:13" x14ac:dyDescent="0.2">
      <c r="A2498" s="1" t="s">
        <v>46</v>
      </c>
      <c r="B2498">
        <v>3</v>
      </c>
      <c r="C2498" s="1" t="s">
        <v>2688</v>
      </c>
      <c r="D2498" s="2">
        <v>45931</v>
      </c>
      <c r="E2498" s="1" t="s">
        <v>2155</v>
      </c>
      <c r="F2498" s="1" t="s">
        <v>49</v>
      </c>
      <c r="G2498" s="1" t="s">
        <v>1677</v>
      </c>
      <c r="H2498">
        <v>5</v>
      </c>
      <c r="I2498" t="s">
        <v>99</v>
      </c>
      <c r="J2498">
        <v>250</v>
      </c>
      <c r="K2498">
        <v>10</v>
      </c>
      <c r="L2498">
        <v>250</v>
      </c>
    </row>
    <row r="2499" spans="1:13" x14ac:dyDescent="0.2">
      <c r="A2499" s="1" t="s">
        <v>46</v>
      </c>
      <c r="B2499">
        <v>3</v>
      </c>
      <c r="C2499" s="1" t="s">
        <v>2689</v>
      </c>
      <c r="D2499" s="2">
        <v>45931</v>
      </c>
      <c r="E2499" s="1" t="s">
        <v>1617</v>
      </c>
      <c r="F2499" s="1" t="s">
        <v>49</v>
      </c>
      <c r="G2499" s="1" t="s">
        <v>2172</v>
      </c>
      <c r="H2499">
        <v>5</v>
      </c>
      <c r="I2499">
        <v>7</v>
      </c>
      <c r="J2499">
        <v>200</v>
      </c>
      <c r="K2499">
        <v>2</v>
      </c>
      <c r="L2499">
        <v>50</v>
      </c>
    </row>
    <row r="2500" spans="1:13" x14ac:dyDescent="0.2">
      <c r="A2500" s="1" t="s">
        <v>46</v>
      </c>
      <c r="B2500">
        <v>3</v>
      </c>
      <c r="C2500" s="1" t="s">
        <v>2690</v>
      </c>
      <c r="D2500" s="2">
        <v>45931</v>
      </c>
      <c r="E2500" s="1" t="s">
        <v>2155</v>
      </c>
      <c r="F2500" s="1" t="s">
        <v>49</v>
      </c>
      <c r="G2500" s="1" t="s">
        <v>929</v>
      </c>
      <c r="H2500">
        <v>5</v>
      </c>
      <c r="I2500" t="s">
        <v>99</v>
      </c>
      <c r="J2500">
        <v>250</v>
      </c>
      <c r="K2500">
        <v>6</v>
      </c>
      <c r="L2500">
        <v>150</v>
      </c>
    </row>
    <row r="2501" spans="1:13" x14ac:dyDescent="0.2">
      <c r="A2501" s="1" t="s">
        <v>46</v>
      </c>
      <c r="B2501">
        <v>4</v>
      </c>
      <c r="C2501" s="1" t="s">
        <v>2539</v>
      </c>
      <c r="D2501" s="2">
        <v>45931</v>
      </c>
      <c r="E2501" s="1" t="s">
        <v>2155</v>
      </c>
      <c r="F2501" s="1" t="s">
        <v>49</v>
      </c>
      <c r="G2501" s="1" t="s">
        <v>978</v>
      </c>
      <c r="H2501">
        <v>5</v>
      </c>
      <c r="I2501" t="s">
        <v>209</v>
      </c>
      <c r="J2501">
        <v>500</v>
      </c>
      <c r="K2501">
        <v>12</v>
      </c>
      <c r="L2501">
        <v>300</v>
      </c>
    </row>
    <row r="2502" spans="1:13" x14ac:dyDescent="0.2">
      <c r="A2502" s="1" t="s">
        <v>46</v>
      </c>
      <c r="B2502">
        <v>4</v>
      </c>
      <c r="C2502" s="1" t="s">
        <v>2619</v>
      </c>
      <c r="D2502" s="2">
        <v>45931</v>
      </c>
      <c r="E2502" s="1" t="s">
        <v>2155</v>
      </c>
      <c r="F2502" s="1" t="s">
        <v>49</v>
      </c>
      <c r="G2502" s="1" t="s">
        <v>908</v>
      </c>
      <c r="H2502">
        <v>5</v>
      </c>
      <c r="I2502" t="s">
        <v>2249</v>
      </c>
      <c r="J2502">
        <v>625</v>
      </c>
      <c r="K2502">
        <v>1</v>
      </c>
      <c r="L2502">
        <v>25</v>
      </c>
    </row>
    <row r="2503" spans="1:13" x14ac:dyDescent="0.2">
      <c r="A2503" s="1" t="s">
        <v>46</v>
      </c>
      <c r="B2503">
        <v>5</v>
      </c>
      <c r="C2503" s="1" t="s">
        <v>2620</v>
      </c>
      <c r="D2503" s="2">
        <v>45931</v>
      </c>
      <c r="E2503" s="1" t="s">
        <v>2155</v>
      </c>
      <c r="F2503" s="1" t="s">
        <v>49</v>
      </c>
      <c r="G2503" s="1" t="s">
        <v>1451</v>
      </c>
      <c r="H2503">
        <v>5</v>
      </c>
      <c r="I2503" t="s">
        <v>2250</v>
      </c>
      <c r="J2503">
        <v>625</v>
      </c>
      <c r="K2503">
        <v>9</v>
      </c>
      <c r="L2503">
        <v>225</v>
      </c>
    </row>
    <row r="2504" spans="1:13" x14ac:dyDescent="0.2">
      <c r="A2504" s="1" t="s">
        <v>53</v>
      </c>
      <c r="B2504">
        <v>6</v>
      </c>
      <c r="C2504" s="1" t="s">
        <v>2691</v>
      </c>
      <c r="D2504" s="2">
        <v>45931</v>
      </c>
      <c r="E2504" s="1" t="s">
        <v>2155</v>
      </c>
      <c r="F2504" s="1" t="s">
        <v>49</v>
      </c>
      <c r="G2504" s="1" t="s">
        <v>1505</v>
      </c>
      <c r="H2504">
        <v>5</v>
      </c>
      <c r="I2504" t="s">
        <v>2249</v>
      </c>
      <c r="J2504">
        <v>250</v>
      </c>
      <c r="K2504">
        <v>11</v>
      </c>
      <c r="L2504">
        <v>275</v>
      </c>
      <c r="M2504">
        <v>2</v>
      </c>
    </row>
    <row r="2505" spans="1:13" x14ac:dyDescent="0.2">
      <c r="A2505" s="1" t="s">
        <v>53</v>
      </c>
      <c r="B2505">
        <v>6</v>
      </c>
      <c r="C2505" s="1" t="s">
        <v>2715</v>
      </c>
      <c r="D2505" s="2">
        <v>45931</v>
      </c>
      <c r="E2505" s="1" t="s">
        <v>2155</v>
      </c>
      <c r="F2505" s="1" t="s">
        <v>49</v>
      </c>
      <c r="G2505" s="1" t="s">
        <v>1457</v>
      </c>
      <c r="H2505">
        <v>5</v>
      </c>
      <c r="I2505" t="s">
        <v>2250</v>
      </c>
      <c r="J2505">
        <v>375</v>
      </c>
      <c r="K2505">
        <v>4</v>
      </c>
      <c r="L2505">
        <v>100</v>
      </c>
    </row>
    <row r="2506" spans="1:13" x14ac:dyDescent="0.2">
      <c r="A2506" s="1" t="s">
        <v>53</v>
      </c>
      <c r="B2506">
        <v>6</v>
      </c>
      <c r="C2506" s="1" t="s">
        <v>2620</v>
      </c>
      <c r="D2506" s="2">
        <v>45931</v>
      </c>
      <c r="E2506" s="1" t="s">
        <v>2155</v>
      </c>
      <c r="F2506" s="1" t="s">
        <v>49</v>
      </c>
      <c r="G2506" s="1" t="s">
        <v>1451</v>
      </c>
      <c r="H2506">
        <v>5</v>
      </c>
      <c r="I2506" t="s">
        <v>2250</v>
      </c>
      <c r="J2506">
        <v>625</v>
      </c>
      <c r="K2506">
        <v>1</v>
      </c>
      <c r="L2506">
        <v>25</v>
      </c>
    </row>
    <row r="2507" spans="1:13" x14ac:dyDescent="0.2">
      <c r="A2507" s="1" t="s">
        <v>46</v>
      </c>
      <c r="B2507">
        <v>2</v>
      </c>
      <c r="C2507" s="1" t="s">
        <v>2716</v>
      </c>
      <c r="D2507" s="2">
        <v>45932</v>
      </c>
      <c r="E2507" s="1" t="s">
        <v>2155</v>
      </c>
      <c r="F2507" s="1" t="s">
        <v>49</v>
      </c>
      <c r="G2507" s="1" t="s">
        <v>936</v>
      </c>
      <c r="H2507">
        <v>5</v>
      </c>
      <c r="I2507" t="s">
        <v>332</v>
      </c>
      <c r="J2507">
        <v>625</v>
      </c>
      <c r="K2507">
        <v>19</v>
      </c>
      <c r="L2507">
        <v>475</v>
      </c>
      <c r="M2507">
        <v>13</v>
      </c>
    </row>
    <row r="2508" spans="1:13" x14ac:dyDescent="0.2">
      <c r="A2508" s="1" t="s">
        <v>46</v>
      </c>
      <c r="B2508">
        <v>2</v>
      </c>
      <c r="C2508" s="1" t="s">
        <v>2486</v>
      </c>
      <c r="D2508" s="2">
        <v>45932</v>
      </c>
      <c r="E2508" s="1" t="s">
        <v>2469</v>
      </c>
      <c r="F2508" s="1" t="s">
        <v>49</v>
      </c>
      <c r="G2508" s="1" t="s">
        <v>926</v>
      </c>
      <c r="H2508">
        <v>7</v>
      </c>
      <c r="I2508">
        <v>14</v>
      </c>
      <c r="J2508">
        <v>100</v>
      </c>
      <c r="K2508">
        <v>1</v>
      </c>
      <c r="L2508">
        <v>21.7</v>
      </c>
    </row>
    <row r="2509" spans="1:13" x14ac:dyDescent="0.2">
      <c r="A2509" s="1" t="s">
        <v>46</v>
      </c>
      <c r="B2509">
        <v>1</v>
      </c>
      <c r="C2509" s="1" t="s">
        <v>2648</v>
      </c>
      <c r="D2509" s="2">
        <v>45932</v>
      </c>
      <c r="E2509" s="1" t="s">
        <v>2155</v>
      </c>
      <c r="F2509" s="1" t="s">
        <v>49</v>
      </c>
      <c r="G2509" s="1" t="s">
        <v>867</v>
      </c>
      <c r="H2509">
        <v>5</v>
      </c>
      <c r="I2509" t="s">
        <v>1733</v>
      </c>
      <c r="J2509">
        <v>500</v>
      </c>
      <c r="K2509">
        <v>3</v>
      </c>
      <c r="L2509">
        <v>75</v>
      </c>
    </row>
    <row r="2510" spans="1:13" x14ac:dyDescent="0.2">
      <c r="A2510" s="1" t="s">
        <v>46</v>
      </c>
      <c r="B2510">
        <v>1</v>
      </c>
      <c r="C2510" s="1" t="s">
        <v>2717</v>
      </c>
      <c r="D2510" s="2">
        <v>45932</v>
      </c>
      <c r="E2510" s="1" t="s">
        <v>2158</v>
      </c>
      <c r="F2510" s="1" t="s">
        <v>49</v>
      </c>
      <c r="G2510" s="1" t="s">
        <v>867</v>
      </c>
      <c r="H2510">
        <v>4.5</v>
      </c>
      <c r="I2510">
        <v>10</v>
      </c>
      <c r="J2510">
        <v>150</v>
      </c>
      <c r="K2510">
        <v>6</v>
      </c>
      <c r="L2510">
        <v>150</v>
      </c>
    </row>
    <row r="2511" spans="1:13" x14ac:dyDescent="0.2">
      <c r="A2511" s="1" t="s">
        <v>46</v>
      </c>
      <c r="B2511">
        <v>1</v>
      </c>
      <c r="C2511" s="1" t="s">
        <v>2718</v>
      </c>
      <c r="D2511" s="2">
        <v>45932</v>
      </c>
      <c r="E2511" s="1" t="s">
        <v>2158</v>
      </c>
      <c r="F2511" s="1" t="s">
        <v>49</v>
      </c>
      <c r="G2511" s="1" t="s">
        <v>1292</v>
      </c>
      <c r="H2511">
        <v>4.5</v>
      </c>
      <c r="I2511">
        <v>10</v>
      </c>
      <c r="J2511">
        <v>50</v>
      </c>
      <c r="K2511">
        <v>2</v>
      </c>
      <c r="L2511">
        <v>50</v>
      </c>
    </row>
    <row r="2512" spans="1:13" x14ac:dyDescent="0.2">
      <c r="A2512" s="1" t="s">
        <v>46</v>
      </c>
      <c r="B2512">
        <v>3</v>
      </c>
      <c r="C2512" s="1" t="s">
        <v>2719</v>
      </c>
      <c r="D2512" s="2">
        <v>45932</v>
      </c>
      <c r="E2512" s="1" t="s">
        <v>2720</v>
      </c>
      <c r="F2512" s="1" t="s">
        <v>49</v>
      </c>
      <c r="G2512" s="1" t="s">
        <v>936</v>
      </c>
      <c r="H2512" t="s">
        <v>290</v>
      </c>
      <c r="I2512">
        <v>12</v>
      </c>
      <c r="J2512">
        <v>100</v>
      </c>
      <c r="K2512">
        <v>4</v>
      </c>
      <c r="L2512">
        <v>100</v>
      </c>
    </row>
    <row r="2513" spans="1:13" x14ac:dyDescent="0.2">
      <c r="A2513" s="1" t="s">
        <v>46</v>
      </c>
      <c r="B2513">
        <v>3</v>
      </c>
      <c r="C2513" s="1" t="s">
        <v>2721</v>
      </c>
      <c r="D2513" s="2">
        <v>45932</v>
      </c>
      <c r="E2513" s="1" t="s">
        <v>2158</v>
      </c>
      <c r="F2513" s="1" t="s">
        <v>49</v>
      </c>
      <c r="G2513" s="1" t="s">
        <v>883</v>
      </c>
      <c r="H2513">
        <v>4.5</v>
      </c>
      <c r="I2513">
        <v>12</v>
      </c>
      <c r="J2513">
        <v>100</v>
      </c>
      <c r="K2513">
        <v>4</v>
      </c>
      <c r="L2513">
        <v>100</v>
      </c>
    </row>
    <row r="2514" spans="1:13" x14ac:dyDescent="0.2">
      <c r="A2514" s="1" t="s">
        <v>46</v>
      </c>
      <c r="B2514">
        <v>3</v>
      </c>
      <c r="C2514" s="1" t="s">
        <v>2690</v>
      </c>
      <c r="D2514" s="2">
        <v>45932</v>
      </c>
      <c r="E2514" s="1" t="s">
        <v>2155</v>
      </c>
      <c r="F2514" s="1" t="s">
        <v>49</v>
      </c>
      <c r="G2514" s="1" t="s">
        <v>929</v>
      </c>
      <c r="H2514">
        <v>5</v>
      </c>
      <c r="I2514" t="s">
        <v>99</v>
      </c>
      <c r="J2514">
        <v>250</v>
      </c>
      <c r="K2514">
        <v>8</v>
      </c>
      <c r="L2514">
        <v>200</v>
      </c>
    </row>
    <row r="2515" spans="1:13" x14ac:dyDescent="0.2">
      <c r="A2515" s="1" t="s">
        <v>46</v>
      </c>
      <c r="B2515">
        <v>3</v>
      </c>
      <c r="C2515" s="1" t="s">
        <v>2722</v>
      </c>
      <c r="D2515" s="2">
        <v>45932</v>
      </c>
      <c r="E2515" s="1" t="s">
        <v>2155</v>
      </c>
      <c r="F2515" s="1" t="s">
        <v>49</v>
      </c>
      <c r="G2515" s="1" t="s">
        <v>926</v>
      </c>
      <c r="H2515">
        <v>5</v>
      </c>
      <c r="I2515" t="s">
        <v>2243</v>
      </c>
      <c r="J2515">
        <v>250</v>
      </c>
      <c r="K2515">
        <v>3</v>
      </c>
      <c r="L2515">
        <v>75</v>
      </c>
    </row>
    <row r="2516" spans="1:13" x14ac:dyDescent="0.2">
      <c r="A2516" s="1" t="s">
        <v>46</v>
      </c>
      <c r="B2516">
        <v>4</v>
      </c>
      <c r="C2516" s="1" t="s">
        <v>2539</v>
      </c>
      <c r="D2516" s="2">
        <v>45932</v>
      </c>
      <c r="E2516" s="1" t="s">
        <v>2155</v>
      </c>
      <c r="F2516" s="1" t="s">
        <v>49</v>
      </c>
      <c r="G2516" s="1" t="s">
        <v>978</v>
      </c>
      <c r="H2516">
        <v>5</v>
      </c>
      <c r="I2516" t="s">
        <v>209</v>
      </c>
      <c r="J2516">
        <v>500</v>
      </c>
      <c r="K2516">
        <v>5</v>
      </c>
      <c r="L2516">
        <v>125</v>
      </c>
    </row>
    <row r="2517" spans="1:13" x14ac:dyDescent="0.2">
      <c r="A2517" s="1" t="s">
        <v>46</v>
      </c>
      <c r="B2517">
        <v>4</v>
      </c>
      <c r="C2517" s="1" t="s">
        <v>2723</v>
      </c>
      <c r="D2517" s="2">
        <v>45932</v>
      </c>
      <c r="E2517" s="1" t="s">
        <v>2158</v>
      </c>
      <c r="F2517" s="1" t="s">
        <v>49</v>
      </c>
      <c r="G2517" s="1" t="s">
        <v>2182</v>
      </c>
      <c r="H2517">
        <v>4.5</v>
      </c>
      <c r="I2517">
        <v>8</v>
      </c>
      <c r="J2517">
        <v>150</v>
      </c>
      <c r="K2517">
        <v>3</v>
      </c>
      <c r="L2517">
        <v>75</v>
      </c>
    </row>
    <row r="2518" spans="1:13" x14ac:dyDescent="0.2">
      <c r="A2518" s="1" t="s">
        <v>46</v>
      </c>
      <c r="B2518">
        <v>4</v>
      </c>
      <c r="C2518" s="1" t="s">
        <v>2724</v>
      </c>
      <c r="D2518" s="2">
        <v>45932</v>
      </c>
      <c r="E2518" s="1" t="s">
        <v>2158</v>
      </c>
      <c r="F2518" s="1" t="s">
        <v>49</v>
      </c>
      <c r="G2518" s="1" t="s">
        <v>1351</v>
      </c>
      <c r="H2518">
        <v>4.5</v>
      </c>
      <c r="I2518">
        <v>8</v>
      </c>
      <c r="J2518">
        <v>100</v>
      </c>
      <c r="K2518">
        <v>4</v>
      </c>
      <c r="L2518">
        <v>100</v>
      </c>
    </row>
    <row r="2519" spans="1:13" x14ac:dyDescent="0.2">
      <c r="A2519" s="1" t="s">
        <v>46</v>
      </c>
      <c r="B2519">
        <v>6</v>
      </c>
      <c r="C2519" s="1" t="s">
        <v>2691</v>
      </c>
      <c r="D2519" s="2">
        <v>45932</v>
      </c>
      <c r="E2519" s="1" t="s">
        <v>2155</v>
      </c>
      <c r="F2519" s="1" t="s">
        <v>49</v>
      </c>
      <c r="G2519" s="1" t="s">
        <v>1505</v>
      </c>
      <c r="H2519">
        <v>5</v>
      </c>
      <c r="I2519" t="s">
        <v>2249</v>
      </c>
      <c r="J2519">
        <v>250</v>
      </c>
      <c r="K2519">
        <v>1</v>
      </c>
      <c r="L2519">
        <v>25</v>
      </c>
    </row>
    <row r="2520" spans="1:13" x14ac:dyDescent="0.2">
      <c r="A2520" s="1" t="s">
        <v>46</v>
      </c>
      <c r="B2520">
        <v>6</v>
      </c>
      <c r="C2520" s="1" t="s">
        <v>2725</v>
      </c>
      <c r="D2520" s="2">
        <v>45932</v>
      </c>
      <c r="E2520" s="1" t="s">
        <v>2155</v>
      </c>
      <c r="F2520" s="1" t="s">
        <v>49</v>
      </c>
      <c r="G2520" s="1" t="s">
        <v>1131</v>
      </c>
      <c r="H2520">
        <v>5</v>
      </c>
      <c r="I2520" t="s">
        <v>2249</v>
      </c>
      <c r="J2520">
        <v>375</v>
      </c>
      <c r="K2520">
        <v>8</v>
      </c>
      <c r="L2520">
        <v>200</v>
      </c>
    </row>
    <row r="2521" spans="1:13" x14ac:dyDescent="0.2">
      <c r="A2521" s="1" t="s">
        <v>46</v>
      </c>
      <c r="B2521">
        <v>7</v>
      </c>
      <c r="C2521" s="1" t="s">
        <v>2715</v>
      </c>
      <c r="D2521" s="2">
        <v>45932</v>
      </c>
      <c r="E2521" s="1" t="s">
        <v>2155</v>
      </c>
      <c r="F2521" s="1" t="s">
        <v>49</v>
      </c>
      <c r="G2521" s="1" t="s">
        <v>1457</v>
      </c>
      <c r="H2521">
        <v>5</v>
      </c>
      <c r="I2521" t="s">
        <v>2250</v>
      </c>
      <c r="J2521">
        <v>375</v>
      </c>
      <c r="K2521">
        <v>7</v>
      </c>
      <c r="L2521">
        <v>175</v>
      </c>
    </row>
    <row r="2522" spans="1:13" x14ac:dyDescent="0.2">
      <c r="A2522" s="1" t="s">
        <v>46</v>
      </c>
      <c r="B2522">
        <v>2</v>
      </c>
      <c r="C2522" s="1" t="s">
        <v>7413</v>
      </c>
      <c r="D2522" s="2">
        <v>45933</v>
      </c>
      <c r="E2522" s="1" t="s">
        <v>620</v>
      </c>
      <c r="F2522" s="1" t="s">
        <v>49</v>
      </c>
      <c r="G2522" s="1" t="s">
        <v>1467</v>
      </c>
      <c r="H2522">
        <v>5</v>
      </c>
      <c r="I2522">
        <v>12</v>
      </c>
      <c r="J2522">
        <v>200</v>
      </c>
      <c r="K2522">
        <v>8</v>
      </c>
      <c r="L2522">
        <v>200</v>
      </c>
      <c r="M2522">
        <v>12</v>
      </c>
    </row>
    <row r="2523" spans="1:13" x14ac:dyDescent="0.2">
      <c r="A2523" s="1" t="s">
        <v>46</v>
      </c>
      <c r="B2523">
        <v>2</v>
      </c>
      <c r="C2523" s="1" t="s">
        <v>2438</v>
      </c>
      <c r="D2523" s="2">
        <v>45933</v>
      </c>
      <c r="E2523" s="1" t="s">
        <v>2155</v>
      </c>
      <c r="F2523" s="1" t="s">
        <v>49</v>
      </c>
      <c r="G2523" s="1" t="s">
        <v>1046</v>
      </c>
      <c r="H2523">
        <v>5</v>
      </c>
      <c r="I2523" t="s">
        <v>332</v>
      </c>
      <c r="J2523">
        <v>500</v>
      </c>
      <c r="K2523">
        <v>4</v>
      </c>
      <c r="L2523">
        <v>100</v>
      </c>
    </row>
    <row r="2524" spans="1:13" x14ac:dyDescent="0.2">
      <c r="A2524" s="1" t="s">
        <v>46</v>
      </c>
      <c r="B2524">
        <v>2</v>
      </c>
      <c r="C2524" s="1" t="s">
        <v>7414</v>
      </c>
      <c r="D2524" s="2">
        <v>45933</v>
      </c>
      <c r="E2524" s="1" t="s">
        <v>1175</v>
      </c>
      <c r="F2524" s="1" t="s">
        <v>49</v>
      </c>
      <c r="G2524" s="1" t="s">
        <v>894</v>
      </c>
      <c r="H2524">
        <v>5</v>
      </c>
      <c r="I2524" t="s">
        <v>2493</v>
      </c>
      <c r="J2524">
        <v>375</v>
      </c>
      <c r="K2524">
        <v>3</v>
      </c>
      <c r="L2524">
        <v>75</v>
      </c>
    </row>
    <row r="2525" spans="1:13" x14ac:dyDescent="0.2">
      <c r="A2525" s="1" t="s">
        <v>46</v>
      </c>
      <c r="B2525">
        <v>3</v>
      </c>
      <c r="C2525" s="1" t="s">
        <v>2722</v>
      </c>
      <c r="D2525" s="2">
        <v>45933</v>
      </c>
      <c r="E2525" s="1" t="s">
        <v>2155</v>
      </c>
      <c r="F2525" s="1" t="s">
        <v>49</v>
      </c>
      <c r="G2525" s="1" t="s">
        <v>926</v>
      </c>
      <c r="H2525">
        <v>5</v>
      </c>
      <c r="I2525" t="s">
        <v>2243</v>
      </c>
      <c r="J2525">
        <v>250</v>
      </c>
      <c r="K2525">
        <v>14</v>
      </c>
      <c r="L2525">
        <v>350</v>
      </c>
    </row>
    <row r="2526" spans="1:13" x14ac:dyDescent="0.2">
      <c r="A2526" s="1" t="s">
        <v>46</v>
      </c>
      <c r="B2526">
        <v>3</v>
      </c>
      <c r="C2526" s="1" t="s">
        <v>7415</v>
      </c>
      <c r="D2526" s="2">
        <v>45933</v>
      </c>
      <c r="E2526" s="1" t="s">
        <v>2158</v>
      </c>
      <c r="F2526" s="1" t="s">
        <v>49</v>
      </c>
      <c r="G2526" s="1" t="s">
        <v>982</v>
      </c>
      <c r="H2526">
        <v>4.5</v>
      </c>
      <c r="I2526">
        <v>14</v>
      </c>
      <c r="J2526">
        <v>150</v>
      </c>
      <c r="K2526">
        <v>6</v>
      </c>
      <c r="L2526">
        <v>150</v>
      </c>
    </row>
    <row r="2527" spans="1:13" x14ac:dyDescent="0.2">
      <c r="A2527" s="1" t="s">
        <v>46</v>
      </c>
      <c r="B2527">
        <v>1</v>
      </c>
      <c r="C2527" s="1" t="s">
        <v>7416</v>
      </c>
      <c r="D2527" s="2">
        <v>45933</v>
      </c>
      <c r="E2527" s="1" t="s">
        <v>2158</v>
      </c>
      <c r="F2527" s="1" t="s">
        <v>49</v>
      </c>
      <c r="G2527" s="1" t="s">
        <v>2204</v>
      </c>
      <c r="H2527">
        <v>4.5</v>
      </c>
      <c r="I2527">
        <v>9</v>
      </c>
      <c r="J2527">
        <v>150</v>
      </c>
      <c r="K2527">
        <v>6</v>
      </c>
      <c r="L2527">
        <v>150</v>
      </c>
    </row>
    <row r="2528" spans="1:13" x14ac:dyDescent="0.2">
      <c r="A2528" s="1" t="s">
        <v>46</v>
      </c>
      <c r="B2528">
        <v>1</v>
      </c>
      <c r="C2528" s="1" t="s">
        <v>7417</v>
      </c>
      <c r="D2528" s="2">
        <v>45933</v>
      </c>
      <c r="E2528" s="1" t="s">
        <v>2158</v>
      </c>
      <c r="F2528" s="1" t="s">
        <v>49</v>
      </c>
      <c r="G2528" s="1" t="s">
        <v>1410</v>
      </c>
      <c r="H2528">
        <v>4.5</v>
      </c>
      <c r="I2528">
        <v>10</v>
      </c>
      <c r="J2528">
        <v>100</v>
      </c>
      <c r="K2528">
        <v>4</v>
      </c>
      <c r="L2528">
        <v>100</v>
      </c>
    </row>
    <row r="2529" spans="1:12" x14ac:dyDescent="0.2">
      <c r="A2529" s="1" t="s">
        <v>46</v>
      </c>
      <c r="B2529">
        <v>1</v>
      </c>
      <c r="C2529" s="1" t="s">
        <v>1409</v>
      </c>
      <c r="D2529" s="2">
        <v>45933</v>
      </c>
      <c r="E2529" s="1" t="s">
        <v>576</v>
      </c>
      <c r="F2529" s="1" t="s">
        <v>49</v>
      </c>
      <c r="G2529" s="1" t="s">
        <v>1410</v>
      </c>
      <c r="H2529">
        <v>5</v>
      </c>
      <c r="I2529" t="s">
        <v>1733</v>
      </c>
      <c r="J2529" t="s">
        <v>51</v>
      </c>
      <c r="K2529">
        <v>1</v>
      </c>
      <c r="L2529">
        <v>25</v>
      </c>
    </row>
    <row r="2530" spans="1:12" x14ac:dyDescent="0.2">
      <c r="A2530" s="1" t="s">
        <v>46</v>
      </c>
      <c r="B2530">
        <v>6</v>
      </c>
      <c r="C2530" s="1" t="s">
        <v>7418</v>
      </c>
      <c r="D2530" s="2">
        <v>45933</v>
      </c>
      <c r="E2530" s="1" t="s">
        <v>2155</v>
      </c>
      <c r="F2530" s="1" t="s">
        <v>49</v>
      </c>
      <c r="G2530" s="1" t="s">
        <v>1505</v>
      </c>
      <c r="H2530">
        <v>5</v>
      </c>
      <c r="I2530" t="s">
        <v>2249</v>
      </c>
      <c r="J2530">
        <v>625</v>
      </c>
      <c r="K2530">
        <v>3</v>
      </c>
      <c r="L2530">
        <v>75</v>
      </c>
    </row>
    <row r="2531" spans="1:12" x14ac:dyDescent="0.2">
      <c r="A2531" s="1" t="s">
        <v>46</v>
      </c>
      <c r="B2531">
        <v>6</v>
      </c>
      <c r="C2531" s="1" t="s">
        <v>7419</v>
      </c>
      <c r="D2531" s="2">
        <v>45933</v>
      </c>
      <c r="E2531" s="1" t="s">
        <v>582</v>
      </c>
      <c r="F2531" s="1" t="s">
        <v>49</v>
      </c>
      <c r="G2531" s="1" t="s">
        <v>2436</v>
      </c>
      <c r="H2531">
        <v>5</v>
      </c>
      <c r="I2531">
        <v>4</v>
      </c>
      <c r="J2531">
        <v>75</v>
      </c>
      <c r="K2531">
        <v>3</v>
      </c>
      <c r="L2531">
        <v>75</v>
      </c>
    </row>
    <row r="2532" spans="1:12" x14ac:dyDescent="0.2">
      <c r="A2532" s="1" t="s">
        <v>46</v>
      </c>
      <c r="B2532">
        <v>6</v>
      </c>
      <c r="C2532" s="1" t="s">
        <v>2725</v>
      </c>
      <c r="D2532" s="2">
        <v>45933</v>
      </c>
      <c r="E2532" s="1" t="s">
        <v>2155</v>
      </c>
      <c r="F2532" s="1" t="s">
        <v>49</v>
      </c>
      <c r="G2532" s="1" t="s">
        <v>1131</v>
      </c>
      <c r="H2532">
        <v>5</v>
      </c>
      <c r="I2532" t="s">
        <v>2249</v>
      </c>
      <c r="J2532">
        <v>375</v>
      </c>
      <c r="K2532">
        <v>7</v>
      </c>
      <c r="L2532">
        <v>175</v>
      </c>
    </row>
    <row r="2533" spans="1:12" x14ac:dyDescent="0.2">
      <c r="A2533" s="1" t="s">
        <v>46</v>
      </c>
      <c r="B2533">
        <v>5</v>
      </c>
      <c r="C2533" s="1" t="s">
        <v>2715</v>
      </c>
      <c r="D2533" s="2">
        <v>45933</v>
      </c>
      <c r="E2533" s="1" t="s">
        <v>2155</v>
      </c>
      <c r="F2533" s="1" t="s">
        <v>49</v>
      </c>
      <c r="G2533" s="1" t="s">
        <v>1457</v>
      </c>
      <c r="H2533">
        <v>5</v>
      </c>
      <c r="I2533" t="s">
        <v>2250</v>
      </c>
      <c r="J2533">
        <v>375</v>
      </c>
      <c r="K2533">
        <v>6</v>
      </c>
      <c r="L2533">
        <v>150</v>
      </c>
    </row>
    <row r="2534" spans="1:12" x14ac:dyDescent="0.2">
      <c r="A2534" s="1" t="s">
        <v>46</v>
      </c>
      <c r="B2534">
        <v>5</v>
      </c>
      <c r="C2534" s="1" t="s">
        <v>2196</v>
      </c>
      <c r="D2534" s="2">
        <v>45933</v>
      </c>
      <c r="E2534" s="1" t="s">
        <v>2155</v>
      </c>
      <c r="F2534" s="1" t="s">
        <v>49</v>
      </c>
      <c r="G2534" s="1" t="s">
        <v>942</v>
      </c>
      <c r="H2534">
        <v>5</v>
      </c>
      <c r="I2534" t="s">
        <v>209</v>
      </c>
      <c r="J2534">
        <v>500</v>
      </c>
      <c r="K2534">
        <v>2</v>
      </c>
      <c r="L2534">
        <v>50</v>
      </c>
    </row>
    <row r="2535" spans="1:12" x14ac:dyDescent="0.2">
      <c r="A2535" s="1" t="s">
        <v>46</v>
      </c>
      <c r="B2535">
        <v>2</v>
      </c>
      <c r="C2535" s="1" t="s">
        <v>7414</v>
      </c>
      <c r="D2535" s="2">
        <v>45934</v>
      </c>
      <c r="E2535" s="1" t="s">
        <v>1175</v>
      </c>
      <c r="F2535" s="1" t="s">
        <v>49</v>
      </c>
      <c r="G2535" s="1" t="s">
        <v>894</v>
      </c>
      <c r="H2535">
        <v>5</v>
      </c>
      <c r="I2535" t="s">
        <v>2493</v>
      </c>
      <c r="J2535">
        <v>375</v>
      </c>
      <c r="K2535">
        <v>15</v>
      </c>
      <c r="L2535">
        <v>375</v>
      </c>
    </row>
    <row r="2536" spans="1:12" x14ac:dyDescent="0.2">
      <c r="A2536" s="1" t="s">
        <v>46</v>
      </c>
      <c r="B2536">
        <v>2</v>
      </c>
      <c r="C2536" s="1" t="s">
        <v>7454</v>
      </c>
      <c r="D2536" s="2">
        <v>45934</v>
      </c>
      <c r="E2536" s="1" t="s">
        <v>582</v>
      </c>
      <c r="F2536" s="1" t="s">
        <v>49</v>
      </c>
      <c r="G2536" s="1" t="s">
        <v>1850</v>
      </c>
      <c r="H2536">
        <v>6</v>
      </c>
      <c r="I2536">
        <v>12</v>
      </c>
      <c r="J2536">
        <v>350</v>
      </c>
      <c r="K2536">
        <v>1</v>
      </c>
      <c r="L2536">
        <v>25</v>
      </c>
    </row>
    <row r="2537" spans="1:12" x14ac:dyDescent="0.2">
      <c r="A2537" s="1" t="s">
        <v>46</v>
      </c>
      <c r="B2537">
        <v>1</v>
      </c>
      <c r="C2537" s="1" t="s">
        <v>7455</v>
      </c>
      <c r="D2537" s="2">
        <v>45934</v>
      </c>
      <c r="E2537" s="1" t="s">
        <v>2158</v>
      </c>
      <c r="F2537" s="1" t="s">
        <v>49</v>
      </c>
      <c r="G2537" s="1" t="s">
        <v>2082</v>
      </c>
      <c r="H2537">
        <v>4.5</v>
      </c>
      <c r="I2537">
        <v>9</v>
      </c>
      <c r="J2537">
        <v>200</v>
      </c>
      <c r="K2537">
        <v>8</v>
      </c>
      <c r="L2537">
        <v>200</v>
      </c>
    </row>
    <row r="2538" spans="1:12" x14ac:dyDescent="0.2">
      <c r="A2538" s="1" t="s">
        <v>46</v>
      </c>
      <c r="B2538">
        <v>1</v>
      </c>
      <c r="C2538" s="1" t="s">
        <v>7456</v>
      </c>
      <c r="D2538" s="2">
        <v>45934</v>
      </c>
      <c r="E2538" s="1" t="s">
        <v>2158</v>
      </c>
      <c r="F2538" s="1" t="s">
        <v>49</v>
      </c>
      <c r="G2538" s="1" t="s">
        <v>2137</v>
      </c>
      <c r="H2538">
        <v>4.5</v>
      </c>
      <c r="I2538">
        <v>9</v>
      </c>
      <c r="J2538">
        <v>100</v>
      </c>
      <c r="K2538">
        <v>4</v>
      </c>
      <c r="L2538">
        <v>100</v>
      </c>
    </row>
    <row r="2539" spans="1:12" x14ac:dyDescent="0.2">
      <c r="A2539" s="1" t="s">
        <v>46</v>
      </c>
      <c r="B2539">
        <v>3</v>
      </c>
      <c r="C2539" s="1" t="s">
        <v>7457</v>
      </c>
      <c r="D2539" s="2">
        <v>45934</v>
      </c>
      <c r="E2539" s="1" t="s">
        <v>7412</v>
      </c>
      <c r="F2539" s="1" t="s">
        <v>49</v>
      </c>
      <c r="G2539" s="1" t="s">
        <v>7458</v>
      </c>
      <c r="H2539">
        <v>4</v>
      </c>
      <c r="I2539">
        <v>16</v>
      </c>
      <c r="J2539">
        <v>50</v>
      </c>
      <c r="K2539">
        <v>1</v>
      </c>
      <c r="L2539">
        <v>25</v>
      </c>
    </row>
    <row r="2540" spans="1:12" x14ac:dyDescent="0.2">
      <c r="A2540" s="1" t="s">
        <v>46</v>
      </c>
      <c r="B2540">
        <v>3</v>
      </c>
      <c r="C2540" s="1" t="s">
        <v>2716</v>
      </c>
      <c r="D2540" s="2">
        <v>45934</v>
      </c>
      <c r="E2540" s="1" t="s">
        <v>2155</v>
      </c>
      <c r="F2540" s="1" t="s">
        <v>49</v>
      </c>
      <c r="G2540" s="1" t="s">
        <v>936</v>
      </c>
      <c r="H2540">
        <v>5</v>
      </c>
      <c r="I2540" t="s">
        <v>332</v>
      </c>
      <c r="J2540">
        <v>625</v>
      </c>
      <c r="K2540">
        <v>6</v>
      </c>
      <c r="L2540">
        <v>150</v>
      </c>
    </row>
    <row r="2541" spans="1:12" x14ac:dyDescent="0.2">
      <c r="A2541" s="1" t="s">
        <v>46</v>
      </c>
      <c r="B2541">
        <v>3</v>
      </c>
      <c r="C2541" s="1" t="s">
        <v>2631</v>
      </c>
      <c r="D2541" s="2">
        <v>45934</v>
      </c>
      <c r="E2541" s="1" t="s">
        <v>2155</v>
      </c>
      <c r="F2541" s="1" t="s">
        <v>49</v>
      </c>
      <c r="G2541" s="1" t="s">
        <v>1398</v>
      </c>
      <c r="H2541">
        <v>5</v>
      </c>
      <c r="I2541" t="s">
        <v>332</v>
      </c>
      <c r="J2541">
        <v>250</v>
      </c>
      <c r="K2541">
        <v>2</v>
      </c>
      <c r="L2541">
        <v>50</v>
      </c>
    </row>
    <row r="2542" spans="1:12" x14ac:dyDescent="0.2">
      <c r="A2542" s="1" t="s">
        <v>46</v>
      </c>
      <c r="B2542">
        <v>3</v>
      </c>
      <c r="C2542" s="1" t="s">
        <v>2722</v>
      </c>
      <c r="D2542" s="2">
        <v>45934</v>
      </c>
      <c r="E2542" s="1" t="s">
        <v>2155</v>
      </c>
      <c r="F2542" s="1" t="s">
        <v>49</v>
      </c>
      <c r="G2542" s="1" t="s">
        <v>926</v>
      </c>
      <c r="H2542">
        <v>5</v>
      </c>
      <c r="I2542" t="s">
        <v>2243</v>
      </c>
      <c r="J2542">
        <v>250</v>
      </c>
      <c r="K2542">
        <v>1</v>
      </c>
      <c r="L2542">
        <v>25</v>
      </c>
    </row>
    <row r="2543" spans="1:12" x14ac:dyDescent="0.2">
      <c r="A2543" s="1" t="s">
        <v>46</v>
      </c>
      <c r="B2543">
        <v>3</v>
      </c>
      <c r="C2543" s="1" t="s">
        <v>7459</v>
      </c>
      <c r="D2543" s="2">
        <v>45934</v>
      </c>
      <c r="E2543" s="1" t="s">
        <v>7460</v>
      </c>
      <c r="F2543" s="1" t="s">
        <v>49</v>
      </c>
      <c r="G2543" s="1" t="s">
        <v>924</v>
      </c>
      <c r="H2543">
        <v>4</v>
      </c>
      <c r="I2543">
        <v>14</v>
      </c>
      <c r="J2543">
        <v>100</v>
      </c>
      <c r="K2543">
        <v>4</v>
      </c>
      <c r="L2543">
        <v>100</v>
      </c>
    </row>
    <row r="2544" spans="1:12" x14ac:dyDescent="0.2">
      <c r="A2544" s="1" t="s">
        <v>46</v>
      </c>
      <c r="B2544">
        <v>3</v>
      </c>
      <c r="C2544" s="1" t="s">
        <v>7461</v>
      </c>
      <c r="D2544" s="2">
        <v>45934</v>
      </c>
      <c r="E2544" s="1" t="s">
        <v>2155</v>
      </c>
      <c r="F2544" s="1" t="s">
        <v>49</v>
      </c>
      <c r="G2544" s="1" t="s">
        <v>924</v>
      </c>
      <c r="H2544">
        <v>5</v>
      </c>
      <c r="I2544" t="s">
        <v>2243</v>
      </c>
      <c r="J2544">
        <v>375</v>
      </c>
      <c r="K2544">
        <v>5</v>
      </c>
      <c r="L2544">
        <v>125</v>
      </c>
    </row>
    <row r="2545" spans="1:14" x14ac:dyDescent="0.2">
      <c r="A2545" s="1" t="s">
        <v>46</v>
      </c>
      <c r="B2545">
        <v>6</v>
      </c>
      <c r="C2545" s="1" t="s">
        <v>7462</v>
      </c>
      <c r="D2545" s="2">
        <v>45934</v>
      </c>
      <c r="E2545" s="1" t="s">
        <v>7460</v>
      </c>
      <c r="F2545" s="1" t="s">
        <v>49</v>
      </c>
      <c r="G2545" s="1" t="s">
        <v>7463</v>
      </c>
      <c r="H2545">
        <v>4</v>
      </c>
      <c r="I2545">
        <v>5</v>
      </c>
      <c r="J2545">
        <v>200</v>
      </c>
      <c r="K2545">
        <v>6</v>
      </c>
      <c r="L2545">
        <v>150</v>
      </c>
    </row>
    <row r="2546" spans="1:14" x14ac:dyDescent="0.2">
      <c r="A2546" s="1" t="s">
        <v>46</v>
      </c>
      <c r="B2546">
        <v>6</v>
      </c>
      <c r="C2546" s="1" t="s">
        <v>7418</v>
      </c>
      <c r="D2546" s="2">
        <v>45934</v>
      </c>
      <c r="E2546" s="1" t="s">
        <v>2155</v>
      </c>
      <c r="F2546" s="1" t="s">
        <v>49</v>
      </c>
      <c r="G2546" s="1" t="s">
        <v>1505</v>
      </c>
      <c r="H2546">
        <v>5</v>
      </c>
      <c r="I2546" t="s">
        <v>2249</v>
      </c>
      <c r="J2546">
        <v>625</v>
      </c>
      <c r="K2546">
        <v>6</v>
      </c>
      <c r="L2546">
        <v>150</v>
      </c>
    </row>
    <row r="2547" spans="1:14" x14ac:dyDescent="0.2">
      <c r="A2547" s="1" t="s">
        <v>46</v>
      </c>
      <c r="B2547">
        <v>5</v>
      </c>
      <c r="C2547" s="1" t="s">
        <v>7464</v>
      </c>
      <c r="D2547" s="2">
        <v>45934</v>
      </c>
      <c r="E2547" s="1" t="s">
        <v>582</v>
      </c>
      <c r="F2547" s="1" t="s">
        <v>49</v>
      </c>
      <c r="G2547" s="1" t="s">
        <v>7465</v>
      </c>
      <c r="H2547">
        <v>5</v>
      </c>
      <c r="I2547">
        <v>2.5</v>
      </c>
      <c r="J2547">
        <v>250</v>
      </c>
      <c r="K2547">
        <v>10</v>
      </c>
      <c r="L2547">
        <v>200</v>
      </c>
    </row>
    <row r="2548" spans="1:14" x14ac:dyDescent="0.2">
      <c r="A2548" s="1" t="s">
        <v>46</v>
      </c>
      <c r="B2548">
        <v>2</v>
      </c>
      <c r="C2548" s="1" t="s">
        <v>7454</v>
      </c>
      <c r="D2548" s="2">
        <v>45935</v>
      </c>
      <c r="E2548" s="1" t="s">
        <v>582</v>
      </c>
      <c r="F2548" s="1" t="s">
        <v>49</v>
      </c>
      <c r="G2548" s="1" t="s">
        <v>1850</v>
      </c>
      <c r="H2548">
        <v>6</v>
      </c>
      <c r="I2548">
        <v>12</v>
      </c>
      <c r="J2548">
        <v>350</v>
      </c>
      <c r="K2548">
        <v>13</v>
      </c>
      <c r="L2548">
        <v>326.2</v>
      </c>
      <c r="M2548">
        <v>5</v>
      </c>
    </row>
    <row r="2549" spans="1:14" x14ac:dyDescent="0.2">
      <c r="A2549" s="1" t="s">
        <v>46</v>
      </c>
      <c r="B2549">
        <v>3</v>
      </c>
      <c r="C2549" s="1" t="s">
        <v>7457</v>
      </c>
      <c r="D2549" s="2">
        <v>45935</v>
      </c>
      <c r="E2549" s="1" t="s">
        <v>7412</v>
      </c>
      <c r="F2549" s="1" t="s">
        <v>49</v>
      </c>
      <c r="G2549" s="1" t="s">
        <v>7458</v>
      </c>
      <c r="H2549">
        <v>4</v>
      </c>
      <c r="I2549">
        <v>16</v>
      </c>
      <c r="J2549">
        <v>50</v>
      </c>
      <c r="K2549">
        <v>1</v>
      </c>
      <c r="L2549">
        <v>25</v>
      </c>
    </row>
    <row r="2550" spans="1:14" x14ac:dyDescent="0.2">
      <c r="A2550" s="1" t="s">
        <v>46</v>
      </c>
      <c r="B2550">
        <v>3</v>
      </c>
      <c r="C2550" s="1" t="s">
        <v>7466</v>
      </c>
      <c r="D2550" s="2">
        <v>45935</v>
      </c>
      <c r="E2550" s="1" t="s">
        <v>7460</v>
      </c>
      <c r="F2550" s="1" t="s">
        <v>49</v>
      </c>
      <c r="G2550" s="1" t="s">
        <v>1465</v>
      </c>
      <c r="H2550">
        <v>4</v>
      </c>
      <c r="I2550">
        <v>16</v>
      </c>
      <c r="J2550">
        <v>50</v>
      </c>
      <c r="K2550">
        <v>2</v>
      </c>
      <c r="L2550">
        <v>50</v>
      </c>
    </row>
    <row r="2551" spans="1:14" x14ac:dyDescent="0.2">
      <c r="A2551" s="1" t="s">
        <v>46</v>
      </c>
      <c r="B2551">
        <v>3</v>
      </c>
      <c r="C2551" s="1" t="s">
        <v>7409</v>
      </c>
      <c r="D2551" s="2">
        <v>45935</v>
      </c>
      <c r="E2551" s="1" t="s">
        <v>582</v>
      </c>
      <c r="F2551" s="1" t="s">
        <v>49</v>
      </c>
      <c r="G2551" s="1" t="s">
        <v>1274</v>
      </c>
      <c r="H2551">
        <v>6</v>
      </c>
      <c r="I2551">
        <v>16</v>
      </c>
      <c r="J2551">
        <v>1000</v>
      </c>
      <c r="K2551">
        <v>15</v>
      </c>
      <c r="L2551">
        <v>375</v>
      </c>
    </row>
    <row r="2552" spans="1:14" x14ac:dyDescent="0.2">
      <c r="A2552" s="1" t="s">
        <v>46</v>
      </c>
      <c r="B2552">
        <v>6</v>
      </c>
      <c r="C2552" s="1" t="s">
        <v>7467</v>
      </c>
      <c r="D2552" s="2">
        <v>45935</v>
      </c>
      <c r="E2552" s="1" t="s">
        <v>582</v>
      </c>
      <c r="F2552" s="1" t="s">
        <v>49</v>
      </c>
      <c r="G2552" s="1" t="s">
        <v>924</v>
      </c>
      <c r="H2552">
        <v>6</v>
      </c>
      <c r="I2552">
        <v>14</v>
      </c>
      <c r="J2552">
        <v>150</v>
      </c>
      <c r="K2552">
        <v>6</v>
      </c>
      <c r="L2552">
        <v>150</v>
      </c>
    </row>
    <row r="2553" spans="1:14" x14ac:dyDescent="0.2">
      <c r="A2553" s="1" t="s">
        <v>46</v>
      </c>
      <c r="B2553">
        <v>2</v>
      </c>
      <c r="C2553" s="1" t="s">
        <v>7437</v>
      </c>
      <c r="D2553" s="2">
        <v>45935</v>
      </c>
      <c r="E2553" s="1" t="s">
        <v>582</v>
      </c>
      <c r="F2553" s="1" t="s">
        <v>49</v>
      </c>
      <c r="G2553" s="1" t="s">
        <v>1849</v>
      </c>
      <c r="H2553">
        <v>6</v>
      </c>
      <c r="I2553">
        <v>14</v>
      </c>
      <c r="J2553">
        <v>500</v>
      </c>
      <c r="K2553">
        <v>2</v>
      </c>
      <c r="L2553">
        <v>50</v>
      </c>
    </row>
    <row r="2554" spans="1:14" x14ac:dyDescent="0.2">
      <c r="A2554" s="1" t="s">
        <v>46</v>
      </c>
      <c r="B2554">
        <v>2</v>
      </c>
      <c r="C2554" s="1" t="s">
        <v>7437</v>
      </c>
      <c r="D2554" s="2">
        <v>45936</v>
      </c>
      <c r="E2554" s="1" t="s">
        <v>582</v>
      </c>
      <c r="F2554" s="1" t="s">
        <v>49</v>
      </c>
      <c r="G2554" s="1" t="s">
        <v>1849</v>
      </c>
      <c r="H2554">
        <v>6</v>
      </c>
      <c r="I2554">
        <v>14</v>
      </c>
      <c r="J2554">
        <v>500</v>
      </c>
      <c r="K2554">
        <v>16</v>
      </c>
      <c r="L2554">
        <v>397.4</v>
      </c>
      <c r="M2554">
        <v>16</v>
      </c>
      <c r="N2554" t="s">
        <v>51</v>
      </c>
    </row>
    <row r="2555" spans="1:14" x14ac:dyDescent="0.2">
      <c r="A2555" s="1" t="s">
        <v>46</v>
      </c>
      <c r="B2555">
        <v>2</v>
      </c>
      <c r="C2555" s="1" t="s">
        <v>7468</v>
      </c>
      <c r="D2555" s="2">
        <v>45936</v>
      </c>
      <c r="E2555" s="1" t="s">
        <v>746</v>
      </c>
      <c r="F2555" s="1" t="s">
        <v>49</v>
      </c>
      <c r="G2555" s="1" t="s">
        <v>7469</v>
      </c>
      <c r="H2555">
        <v>5</v>
      </c>
      <c r="I2555">
        <v>6</v>
      </c>
      <c r="J2555">
        <v>50</v>
      </c>
      <c r="K2555">
        <v>2</v>
      </c>
      <c r="L2555">
        <v>50</v>
      </c>
    </row>
    <row r="2556" spans="1:14" x14ac:dyDescent="0.2">
      <c r="A2556" s="1" t="s">
        <v>46</v>
      </c>
      <c r="B2556">
        <v>1</v>
      </c>
      <c r="C2556" s="1" t="s">
        <v>7470</v>
      </c>
      <c r="D2556" s="2">
        <v>45936</v>
      </c>
      <c r="E2556" s="1" t="s">
        <v>7460</v>
      </c>
      <c r="F2556" s="1" t="s">
        <v>49</v>
      </c>
      <c r="G2556" s="1" t="s">
        <v>2082</v>
      </c>
      <c r="H2556">
        <v>4</v>
      </c>
      <c r="I2556">
        <v>9</v>
      </c>
      <c r="J2556">
        <v>50</v>
      </c>
      <c r="K2556">
        <v>2</v>
      </c>
      <c r="L2556">
        <v>50</v>
      </c>
    </row>
    <row r="2557" spans="1:14" x14ac:dyDescent="0.2">
      <c r="A2557" s="1" t="s">
        <v>46</v>
      </c>
      <c r="B2557">
        <v>1</v>
      </c>
      <c r="C2557" s="1" t="s">
        <v>7471</v>
      </c>
      <c r="D2557" s="2">
        <v>45936</v>
      </c>
      <c r="E2557" s="1" t="s">
        <v>7460</v>
      </c>
      <c r="F2557" s="1" t="s">
        <v>49</v>
      </c>
      <c r="G2557" s="1" t="s">
        <v>2084</v>
      </c>
      <c r="H2557">
        <v>4</v>
      </c>
      <c r="I2557">
        <v>9</v>
      </c>
      <c r="J2557">
        <v>100</v>
      </c>
      <c r="K2557">
        <v>4</v>
      </c>
      <c r="L2557">
        <v>100</v>
      </c>
    </row>
    <row r="2558" spans="1:14" x14ac:dyDescent="0.2">
      <c r="A2558" s="1" t="s">
        <v>46</v>
      </c>
      <c r="B2558">
        <v>1</v>
      </c>
      <c r="C2558" s="1" t="s">
        <v>2497</v>
      </c>
      <c r="D2558" s="2">
        <v>45936</v>
      </c>
      <c r="E2558" s="1" t="s">
        <v>2155</v>
      </c>
      <c r="F2558" s="1" t="s">
        <v>49</v>
      </c>
      <c r="G2558" s="1" t="s">
        <v>1323</v>
      </c>
      <c r="H2558">
        <v>5</v>
      </c>
      <c r="I2558" t="s">
        <v>2323</v>
      </c>
      <c r="J2558">
        <v>250</v>
      </c>
      <c r="K2558">
        <v>1</v>
      </c>
      <c r="L2558">
        <v>25</v>
      </c>
    </row>
    <row r="2559" spans="1:14" x14ac:dyDescent="0.2">
      <c r="A2559" s="1" t="s">
        <v>46</v>
      </c>
      <c r="B2559">
        <v>1</v>
      </c>
      <c r="C2559" s="1" t="s">
        <v>7409</v>
      </c>
      <c r="D2559" s="2">
        <v>45936</v>
      </c>
      <c r="E2559" s="1" t="s">
        <v>582</v>
      </c>
      <c r="F2559" s="1" t="s">
        <v>49</v>
      </c>
      <c r="G2559" s="1" t="s">
        <v>1274</v>
      </c>
      <c r="H2559">
        <v>6</v>
      </c>
      <c r="I2559">
        <v>16</v>
      </c>
      <c r="J2559">
        <v>1000</v>
      </c>
      <c r="K2559">
        <v>4</v>
      </c>
      <c r="L2559">
        <v>100</v>
      </c>
    </row>
    <row r="2560" spans="1:14" x14ac:dyDescent="0.2">
      <c r="A2560" s="1" t="s">
        <v>46</v>
      </c>
      <c r="B2560">
        <v>3</v>
      </c>
      <c r="C2560" s="1" t="s">
        <v>7472</v>
      </c>
      <c r="D2560" s="2">
        <v>45936</v>
      </c>
      <c r="E2560" s="1" t="s">
        <v>7412</v>
      </c>
      <c r="F2560" s="1" t="s">
        <v>49</v>
      </c>
      <c r="G2560" s="1" t="s">
        <v>7473</v>
      </c>
      <c r="H2560">
        <v>4</v>
      </c>
      <c r="I2560">
        <v>24</v>
      </c>
      <c r="J2560">
        <v>100</v>
      </c>
      <c r="K2560">
        <v>5</v>
      </c>
      <c r="L2560">
        <v>118.2</v>
      </c>
    </row>
    <row r="2561" spans="1:13" x14ac:dyDescent="0.2">
      <c r="A2561" s="1" t="s">
        <v>46</v>
      </c>
      <c r="B2561">
        <v>3</v>
      </c>
      <c r="C2561" s="1" t="s">
        <v>7445</v>
      </c>
      <c r="D2561" s="2">
        <v>45936</v>
      </c>
      <c r="E2561" s="1" t="s">
        <v>7412</v>
      </c>
      <c r="F2561" s="1" t="s">
        <v>49</v>
      </c>
      <c r="G2561" s="1" t="s">
        <v>7474</v>
      </c>
      <c r="H2561">
        <v>4</v>
      </c>
      <c r="I2561">
        <v>24</v>
      </c>
      <c r="J2561">
        <v>100</v>
      </c>
      <c r="K2561">
        <v>4</v>
      </c>
      <c r="L2561">
        <v>100</v>
      </c>
    </row>
    <row r="2562" spans="1:13" x14ac:dyDescent="0.2">
      <c r="A2562" s="1" t="s">
        <v>46</v>
      </c>
      <c r="B2562">
        <v>3</v>
      </c>
      <c r="C2562" s="1" t="s">
        <v>7475</v>
      </c>
      <c r="D2562" s="2">
        <v>45936</v>
      </c>
      <c r="E2562" s="1" t="s">
        <v>2155</v>
      </c>
      <c r="F2562" s="1" t="s">
        <v>49</v>
      </c>
      <c r="G2562" s="1" t="s">
        <v>1426</v>
      </c>
      <c r="H2562">
        <v>5</v>
      </c>
      <c r="I2562">
        <v>24</v>
      </c>
      <c r="J2562">
        <v>500</v>
      </c>
      <c r="K2562">
        <v>1</v>
      </c>
      <c r="L2562">
        <v>25</v>
      </c>
    </row>
    <row r="2563" spans="1:13" x14ac:dyDescent="0.2">
      <c r="A2563" s="1" t="s">
        <v>46</v>
      </c>
      <c r="B2563">
        <v>3</v>
      </c>
      <c r="C2563" s="1" t="s">
        <v>7409</v>
      </c>
      <c r="D2563" s="2">
        <v>45936</v>
      </c>
      <c r="E2563" s="1" t="s">
        <v>582</v>
      </c>
      <c r="F2563" s="1" t="s">
        <v>49</v>
      </c>
      <c r="G2563" s="1" t="s">
        <v>1274</v>
      </c>
      <c r="H2563">
        <v>6</v>
      </c>
      <c r="I2563">
        <v>16</v>
      </c>
      <c r="J2563">
        <v>1000</v>
      </c>
      <c r="K2563">
        <v>3</v>
      </c>
      <c r="L2563">
        <v>75</v>
      </c>
    </row>
    <row r="2564" spans="1:13" x14ac:dyDescent="0.2">
      <c r="A2564" s="1" t="s">
        <v>46</v>
      </c>
      <c r="B2564">
        <v>3</v>
      </c>
      <c r="C2564" s="1" t="s">
        <v>7411</v>
      </c>
      <c r="D2564" s="2">
        <v>45936</v>
      </c>
      <c r="E2564" s="1" t="s">
        <v>7412</v>
      </c>
      <c r="F2564" s="1" t="s">
        <v>49</v>
      </c>
      <c r="G2564" s="1" t="s">
        <v>7476</v>
      </c>
      <c r="H2564">
        <v>4</v>
      </c>
      <c r="I2564">
        <v>12</v>
      </c>
      <c r="J2564">
        <v>300</v>
      </c>
      <c r="K2564">
        <v>4</v>
      </c>
      <c r="L2564">
        <v>100</v>
      </c>
    </row>
    <row r="2565" spans="1:13" x14ac:dyDescent="0.2">
      <c r="A2565" s="1" t="s">
        <v>46</v>
      </c>
      <c r="B2565">
        <v>3</v>
      </c>
      <c r="C2565" s="1" t="s">
        <v>7477</v>
      </c>
      <c r="D2565" s="2">
        <v>45936</v>
      </c>
      <c r="E2565" s="1" t="s">
        <v>7412</v>
      </c>
      <c r="F2565" s="1" t="s">
        <v>49</v>
      </c>
      <c r="G2565" s="1" t="s">
        <v>7478</v>
      </c>
      <c r="H2565">
        <v>4</v>
      </c>
      <c r="I2565">
        <v>12</v>
      </c>
      <c r="J2565">
        <v>50</v>
      </c>
      <c r="K2565">
        <v>2</v>
      </c>
      <c r="L2565">
        <v>50</v>
      </c>
    </row>
    <row r="2566" spans="1:13" x14ac:dyDescent="0.2">
      <c r="A2566" s="1" t="s">
        <v>46</v>
      </c>
      <c r="B2566">
        <v>6</v>
      </c>
      <c r="C2566" s="1" t="s">
        <v>7462</v>
      </c>
      <c r="D2566" s="2">
        <v>45936</v>
      </c>
      <c r="E2566" s="1" t="s">
        <v>7460</v>
      </c>
      <c r="F2566" s="1" t="s">
        <v>49</v>
      </c>
      <c r="G2566" s="1" t="s">
        <v>7463</v>
      </c>
      <c r="H2566">
        <v>4</v>
      </c>
      <c r="I2566">
        <v>5</v>
      </c>
      <c r="J2566">
        <v>200</v>
      </c>
      <c r="K2566">
        <v>2</v>
      </c>
      <c r="L2566">
        <v>50</v>
      </c>
    </row>
    <row r="2567" spans="1:13" x14ac:dyDescent="0.2">
      <c r="A2567" s="1" t="s">
        <v>46</v>
      </c>
      <c r="B2567">
        <v>6</v>
      </c>
      <c r="C2567" s="1" t="s">
        <v>7479</v>
      </c>
      <c r="D2567" s="2">
        <v>45936</v>
      </c>
      <c r="E2567" s="1" t="s">
        <v>51</v>
      </c>
      <c r="F2567" s="1"/>
      <c r="G2567" s="1"/>
      <c r="K2567">
        <v>2</v>
      </c>
      <c r="L2567">
        <v>50</v>
      </c>
    </row>
    <row r="2568" spans="1:13" x14ac:dyDescent="0.2">
      <c r="A2568" s="1" t="s">
        <v>46</v>
      </c>
      <c r="B2568">
        <v>6</v>
      </c>
      <c r="C2568" s="1" t="s">
        <v>7480</v>
      </c>
      <c r="D2568" s="2">
        <v>45936</v>
      </c>
      <c r="E2568" s="1" t="s">
        <v>582</v>
      </c>
      <c r="F2568" s="1" t="s">
        <v>49</v>
      </c>
      <c r="G2568" s="1" t="s">
        <v>7481</v>
      </c>
      <c r="H2568">
        <v>5</v>
      </c>
      <c r="I2568">
        <v>4</v>
      </c>
      <c r="J2568">
        <v>50</v>
      </c>
      <c r="K2568">
        <v>1</v>
      </c>
      <c r="L2568">
        <v>25</v>
      </c>
    </row>
    <row r="2569" spans="1:13" x14ac:dyDescent="0.2">
      <c r="A2569" s="1" t="s">
        <v>46</v>
      </c>
      <c r="B2569">
        <v>6</v>
      </c>
      <c r="C2569" s="1" t="s">
        <v>7482</v>
      </c>
      <c r="D2569" s="2">
        <v>45936</v>
      </c>
      <c r="E2569" s="1" t="s">
        <v>582</v>
      </c>
      <c r="F2569" s="1" t="s">
        <v>49</v>
      </c>
      <c r="G2569" s="1" t="s">
        <v>7483</v>
      </c>
      <c r="H2569">
        <v>5</v>
      </c>
      <c r="I2569">
        <v>4</v>
      </c>
      <c r="J2569">
        <v>50</v>
      </c>
      <c r="K2569">
        <v>2</v>
      </c>
      <c r="L2569">
        <v>50</v>
      </c>
    </row>
    <row r="2570" spans="1:13" x14ac:dyDescent="0.2">
      <c r="A2570" s="1" t="s">
        <v>46</v>
      </c>
      <c r="B2570">
        <v>6</v>
      </c>
      <c r="C2570" s="1" t="s">
        <v>7484</v>
      </c>
      <c r="D2570" s="2">
        <v>45936</v>
      </c>
      <c r="E2570" s="1" t="s">
        <v>582</v>
      </c>
      <c r="F2570" s="1" t="s">
        <v>49</v>
      </c>
      <c r="G2570" s="1" t="s">
        <v>2335</v>
      </c>
      <c r="H2570">
        <v>5</v>
      </c>
      <c r="I2570">
        <v>4</v>
      </c>
      <c r="J2570">
        <v>150</v>
      </c>
      <c r="K2570">
        <v>4</v>
      </c>
      <c r="L2570">
        <v>100</v>
      </c>
    </row>
    <row r="2571" spans="1:13" x14ac:dyDescent="0.2">
      <c r="A2571" s="1" t="s">
        <v>46</v>
      </c>
      <c r="B2571">
        <v>5</v>
      </c>
      <c r="C2571" s="1" t="s">
        <v>7464</v>
      </c>
      <c r="D2571" s="2">
        <v>45936</v>
      </c>
      <c r="E2571" s="1" t="s">
        <v>582</v>
      </c>
      <c r="F2571" s="1" t="s">
        <v>49</v>
      </c>
      <c r="G2571" s="1" t="s">
        <v>7465</v>
      </c>
      <c r="H2571">
        <v>5</v>
      </c>
      <c r="I2571">
        <v>2.5</v>
      </c>
      <c r="J2571">
        <v>250</v>
      </c>
      <c r="K2571">
        <v>3</v>
      </c>
      <c r="L2571">
        <v>60</v>
      </c>
    </row>
    <row r="2572" spans="1:13" x14ac:dyDescent="0.2">
      <c r="A2572" s="1" t="s">
        <v>46</v>
      </c>
      <c r="B2572">
        <v>5</v>
      </c>
      <c r="C2572" s="1" t="s">
        <v>7485</v>
      </c>
      <c r="D2572" s="2">
        <v>45936</v>
      </c>
      <c r="E2572" s="1" t="s">
        <v>582</v>
      </c>
      <c r="F2572" s="1" t="s">
        <v>49</v>
      </c>
      <c r="G2572" s="1" t="s">
        <v>2078</v>
      </c>
      <c r="H2572">
        <v>5</v>
      </c>
      <c r="I2572">
        <v>2.5</v>
      </c>
      <c r="J2572">
        <v>250</v>
      </c>
      <c r="K2572">
        <v>6</v>
      </c>
      <c r="L2572">
        <v>150</v>
      </c>
    </row>
    <row r="2573" spans="1:13" x14ac:dyDescent="0.2">
      <c r="A2573" s="1" t="s">
        <v>46</v>
      </c>
      <c r="B2573">
        <v>2</v>
      </c>
      <c r="C2573" s="1" t="s">
        <v>7600</v>
      </c>
      <c r="D2573" s="2">
        <v>45937</v>
      </c>
      <c r="E2573" s="1" t="s">
        <v>2155</v>
      </c>
      <c r="F2573" s="1" t="s">
        <v>49</v>
      </c>
      <c r="G2573" s="1" t="s">
        <v>892</v>
      </c>
      <c r="H2573">
        <v>5</v>
      </c>
      <c r="I2573" t="s">
        <v>2641</v>
      </c>
      <c r="J2573">
        <v>250</v>
      </c>
      <c r="K2573">
        <v>11</v>
      </c>
      <c r="L2573">
        <v>275</v>
      </c>
      <c r="M2573">
        <v>14</v>
      </c>
    </row>
    <row r="2574" spans="1:13" x14ac:dyDescent="0.2">
      <c r="A2574" s="1" t="s">
        <v>46</v>
      </c>
      <c r="B2574">
        <v>1</v>
      </c>
      <c r="C2574" s="1" t="s">
        <v>7409</v>
      </c>
      <c r="D2574" s="2">
        <v>45937</v>
      </c>
      <c r="E2574" s="1" t="s">
        <v>582</v>
      </c>
      <c r="F2574" s="1" t="s">
        <v>49</v>
      </c>
      <c r="G2574" s="1" t="s">
        <v>1274</v>
      </c>
      <c r="H2574">
        <v>6</v>
      </c>
      <c r="I2574">
        <v>16</v>
      </c>
      <c r="J2574">
        <v>1000</v>
      </c>
      <c r="K2574">
        <v>18</v>
      </c>
      <c r="L2574">
        <v>458.3</v>
      </c>
    </row>
    <row r="2575" spans="1:13" x14ac:dyDescent="0.2">
      <c r="A2575" s="1" t="s">
        <v>46</v>
      </c>
      <c r="B2575">
        <v>3</v>
      </c>
      <c r="C2575" s="1" t="s">
        <v>7601</v>
      </c>
      <c r="D2575" s="2">
        <v>45937</v>
      </c>
      <c r="E2575" s="1" t="s">
        <v>2529</v>
      </c>
      <c r="F2575" s="1" t="s">
        <v>49</v>
      </c>
      <c r="G2575" s="1" t="s">
        <v>1046</v>
      </c>
      <c r="H2575">
        <v>5</v>
      </c>
      <c r="I2575">
        <v>12</v>
      </c>
      <c r="J2575">
        <v>200</v>
      </c>
      <c r="K2575">
        <v>8</v>
      </c>
      <c r="L2575">
        <v>200</v>
      </c>
    </row>
    <row r="2576" spans="1:13" x14ac:dyDescent="0.2">
      <c r="A2576" s="1" t="s">
        <v>46</v>
      </c>
      <c r="B2576">
        <v>3</v>
      </c>
      <c r="C2576" s="1" t="s">
        <v>2438</v>
      </c>
      <c r="D2576" s="2">
        <v>45937</v>
      </c>
      <c r="E2576" s="1" t="s">
        <v>2155</v>
      </c>
      <c r="F2576" s="1" t="s">
        <v>49</v>
      </c>
      <c r="G2576" s="1" t="s">
        <v>1046</v>
      </c>
      <c r="H2576">
        <v>5</v>
      </c>
      <c r="I2576" t="s">
        <v>332</v>
      </c>
      <c r="J2576">
        <v>500</v>
      </c>
      <c r="K2576">
        <v>1</v>
      </c>
      <c r="L2576">
        <v>25</v>
      </c>
    </row>
    <row r="2577" spans="1:14" x14ac:dyDescent="0.2">
      <c r="A2577" s="1" t="s">
        <v>46</v>
      </c>
      <c r="B2577">
        <v>3</v>
      </c>
      <c r="C2577" s="1" t="s">
        <v>7602</v>
      </c>
      <c r="D2577" s="2">
        <v>45937</v>
      </c>
      <c r="E2577" s="1" t="s">
        <v>7412</v>
      </c>
      <c r="F2577" s="1" t="s">
        <v>49</v>
      </c>
      <c r="G2577" s="1" t="s">
        <v>7603</v>
      </c>
      <c r="H2577">
        <v>4</v>
      </c>
      <c r="I2577">
        <v>12</v>
      </c>
      <c r="J2577">
        <v>50</v>
      </c>
      <c r="K2577">
        <v>2</v>
      </c>
      <c r="L2577">
        <v>50</v>
      </c>
    </row>
    <row r="2578" spans="1:14" x14ac:dyDescent="0.2">
      <c r="A2578" s="1" t="s">
        <v>46</v>
      </c>
      <c r="B2578">
        <v>3</v>
      </c>
      <c r="C2578" s="1" t="s">
        <v>7411</v>
      </c>
      <c r="D2578" s="2">
        <v>45937</v>
      </c>
      <c r="E2578" s="1" t="s">
        <v>7412</v>
      </c>
      <c r="F2578" s="1" t="s">
        <v>49</v>
      </c>
      <c r="G2578" s="1" t="s">
        <v>7476</v>
      </c>
      <c r="H2578">
        <v>4</v>
      </c>
      <c r="I2578">
        <v>12</v>
      </c>
      <c r="J2578">
        <v>300</v>
      </c>
      <c r="K2578">
        <v>5</v>
      </c>
      <c r="L2578">
        <v>125</v>
      </c>
    </row>
    <row r="2579" spans="1:14" x14ac:dyDescent="0.2">
      <c r="A2579" s="1" t="s">
        <v>46</v>
      </c>
      <c r="B2579">
        <v>3</v>
      </c>
      <c r="C2579" s="1" t="s">
        <v>7604</v>
      </c>
      <c r="D2579" s="2">
        <v>45937</v>
      </c>
      <c r="E2579" s="1" t="s">
        <v>7412</v>
      </c>
      <c r="F2579" s="1" t="s">
        <v>49</v>
      </c>
      <c r="G2579" s="1" t="s">
        <v>7605</v>
      </c>
      <c r="H2579">
        <v>4</v>
      </c>
      <c r="I2579">
        <v>7</v>
      </c>
      <c r="J2579">
        <v>50</v>
      </c>
      <c r="K2579">
        <v>1</v>
      </c>
      <c r="L2579">
        <v>25</v>
      </c>
    </row>
    <row r="2580" spans="1:14" x14ac:dyDescent="0.2">
      <c r="A2580" s="1" t="s">
        <v>46</v>
      </c>
      <c r="B2580">
        <v>3</v>
      </c>
      <c r="C2580" s="1" t="s">
        <v>7606</v>
      </c>
      <c r="D2580" s="2">
        <v>45937</v>
      </c>
      <c r="E2580" s="1" t="s">
        <v>7460</v>
      </c>
      <c r="F2580" s="1" t="s">
        <v>49</v>
      </c>
      <c r="G2580" s="1" t="s">
        <v>2315</v>
      </c>
      <c r="H2580">
        <v>4</v>
      </c>
      <c r="I2580">
        <v>8</v>
      </c>
      <c r="J2580">
        <v>100</v>
      </c>
      <c r="K2580">
        <v>4</v>
      </c>
      <c r="L2580">
        <v>100</v>
      </c>
    </row>
    <row r="2581" spans="1:14" x14ac:dyDescent="0.2">
      <c r="A2581" s="1" t="s">
        <v>46</v>
      </c>
      <c r="B2581">
        <v>3</v>
      </c>
      <c r="C2581" s="1" t="s">
        <v>7607</v>
      </c>
      <c r="D2581" s="2">
        <v>45937</v>
      </c>
      <c r="E2581" s="1" t="s">
        <v>2155</v>
      </c>
      <c r="F2581" s="1" t="s">
        <v>49</v>
      </c>
      <c r="G2581" s="1" t="s">
        <v>978</v>
      </c>
      <c r="H2581">
        <v>5</v>
      </c>
      <c r="I2581" t="s">
        <v>209</v>
      </c>
      <c r="J2581">
        <v>500</v>
      </c>
      <c r="K2581">
        <v>6</v>
      </c>
      <c r="L2581">
        <v>150</v>
      </c>
    </row>
    <row r="2582" spans="1:14" x14ac:dyDescent="0.2">
      <c r="A2582" s="1" t="s">
        <v>46</v>
      </c>
      <c r="B2582">
        <v>3</v>
      </c>
      <c r="C2582" s="1" t="s">
        <v>7608</v>
      </c>
      <c r="D2582" s="2">
        <v>45937</v>
      </c>
      <c r="E2582" s="1" t="s">
        <v>2155</v>
      </c>
      <c r="F2582" s="1" t="s">
        <v>49</v>
      </c>
      <c r="G2582" s="1" t="s">
        <v>1075</v>
      </c>
      <c r="H2582">
        <v>5</v>
      </c>
      <c r="I2582" t="s">
        <v>209</v>
      </c>
      <c r="J2582">
        <v>750</v>
      </c>
      <c r="K2582">
        <v>6</v>
      </c>
      <c r="L2582">
        <v>150</v>
      </c>
    </row>
    <row r="2583" spans="1:14" x14ac:dyDescent="0.2">
      <c r="A2583" s="1" t="s">
        <v>46</v>
      </c>
      <c r="B2583">
        <v>6</v>
      </c>
      <c r="C2583" s="1" t="s">
        <v>7418</v>
      </c>
      <c r="D2583" s="2">
        <v>45937</v>
      </c>
      <c r="E2583" s="1" t="s">
        <v>2155</v>
      </c>
      <c r="F2583" s="1" t="s">
        <v>49</v>
      </c>
      <c r="G2583" s="1" t="s">
        <v>1505</v>
      </c>
      <c r="H2583">
        <v>5</v>
      </c>
      <c r="I2583" t="s">
        <v>2249</v>
      </c>
      <c r="J2583">
        <v>625</v>
      </c>
      <c r="K2583">
        <v>8</v>
      </c>
      <c r="L2583">
        <v>200</v>
      </c>
    </row>
    <row r="2584" spans="1:14" x14ac:dyDescent="0.2">
      <c r="A2584" s="1" t="s">
        <v>46</v>
      </c>
      <c r="B2584">
        <v>6</v>
      </c>
      <c r="C2584" s="1" t="s">
        <v>7450</v>
      </c>
      <c r="D2584" s="2">
        <v>45937</v>
      </c>
      <c r="E2584" s="1" t="s">
        <v>1167</v>
      </c>
      <c r="F2584" s="1" t="s">
        <v>49</v>
      </c>
      <c r="G2584" s="1" t="s">
        <v>2613</v>
      </c>
      <c r="H2584">
        <v>10</v>
      </c>
      <c r="I2584">
        <v>5</v>
      </c>
      <c r="J2584">
        <v>100</v>
      </c>
      <c r="K2584">
        <v>4</v>
      </c>
      <c r="L2584">
        <v>103.1</v>
      </c>
    </row>
    <row r="2585" spans="1:14" x14ac:dyDescent="0.2">
      <c r="A2585" s="1" t="s">
        <v>46</v>
      </c>
      <c r="B2585">
        <v>5</v>
      </c>
      <c r="C2585" s="1" t="s">
        <v>7485</v>
      </c>
      <c r="D2585" s="2">
        <v>45937</v>
      </c>
      <c r="E2585" s="1" t="s">
        <v>582</v>
      </c>
      <c r="F2585" s="1" t="s">
        <v>49</v>
      </c>
      <c r="G2585" s="1" t="s">
        <v>2078</v>
      </c>
      <c r="H2585">
        <v>5</v>
      </c>
      <c r="I2585">
        <v>2.5</v>
      </c>
      <c r="J2585">
        <v>250</v>
      </c>
      <c r="K2585">
        <v>4</v>
      </c>
      <c r="L2585">
        <v>100</v>
      </c>
    </row>
    <row r="2586" spans="1:14" x14ac:dyDescent="0.2">
      <c r="A2586" s="1" t="s">
        <v>46</v>
      </c>
      <c r="B2586">
        <v>2</v>
      </c>
      <c r="C2586" s="1" t="s">
        <v>7600</v>
      </c>
      <c r="D2586" s="2">
        <v>45938</v>
      </c>
      <c r="E2586" s="1" t="s">
        <v>2155</v>
      </c>
      <c r="F2586" s="1" t="s">
        <v>49</v>
      </c>
      <c r="G2586" s="1" t="s">
        <v>892</v>
      </c>
      <c r="H2586">
        <v>5</v>
      </c>
      <c r="I2586" t="s">
        <v>2641</v>
      </c>
      <c r="J2586">
        <v>250</v>
      </c>
      <c r="K2586">
        <v>13</v>
      </c>
      <c r="L2586">
        <v>325</v>
      </c>
      <c r="M2586">
        <v>8</v>
      </c>
    </row>
    <row r="2587" spans="1:14" x14ac:dyDescent="0.2">
      <c r="A2587" s="1" t="s">
        <v>46</v>
      </c>
      <c r="B2587">
        <v>3</v>
      </c>
      <c r="C2587" s="1" t="s">
        <v>7604</v>
      </c>
      <c r="D2587" s="2">
        <v>45938</v>
      </c>
      <c r="E2587" s="1" t="s">
        <v>7412</v>
      </c>
      <c r="F2587" s="1" t="s">
        <v>49</v>
      </c>
      <c r="G2587" s="1" t="s">
        <v>7605</v>
      </c>
      <c r="H2587">
        <v>4</v>
      </c>
      <c r="I2587">
        <v>7</v>
      </c>
      <c r="J2587">
        <v>50</v>
      </c>
      <c r="K2587">
        <v>1</v>
      </c>
      <c r="L2587">
        <v>25</v>
      </c>
    </row>
    <row r="2588" spans="1:14" x14ac:dyDescent="0.2">
      <c r="A2588" s="1" t="s">
        <v>46</v>
      </c>
      <c r="B2588">
        <v>3</v>
      </c>
      <c r="C2588" s="1" t="s">
        <v>1427</v>
      </c>
      <c r="D2588" s="2">
        <v>45938</v>
      </c>
      <c r="E2588" s="1" t="s">
        <v>576</v>
      </c>
      <c r="F2588" s="1" t="s">
        <v>49</v>
      </c>
      <c r="G2588" s="1" t="s">
        <v>1011</v>
      </c>
      <c r="H2588">
        <v>5</v>
      </c>
      <c r="I2588" t="s">
        <v>99</v>
      </c>
      <c r="J2588" t="s">
        <v>51</v>
      </c>
      <c r="K2588">
        <v>16</v>
      </c>
      <c r="L2588">
        <v>400</v>
      </c>
    </row>
    <row r="2589" spans="1:14" x14ac:dyDescent="0.2">
      <c r="A2589" s="1" t="s">
        <v>46</v>
      </c>
      <c r="B2589">
        <v>6</v>
      </c>
      <c r="C2589" s="1" t="s">
        <v>1472</v>
      </c>
      <c r="D2589" s="2">
        <v>45938</v>
      </c>
      <c r="E2589" s="1" t="s">
        <v>576</v>
      </c>
      <c r="F2589" s="1" t="s">
        <v>49</v>
      </c>
      <c r="G2589" s="1" t="s">
        <v>1442</v>
      </c>
      <c r="H2589">
        <v>5</v>
      </c>
      <c r="I2589" t="s">
        <v>2249</v>
      </c>
      <c r="J2589" t="s">
        <v>51</v>
      </c>
      <c r="K2589">
        <v>14</v>
      </c>
      <c r="L2589">
        <v>350</v>
      </c>
    </row>
    <row r="2590" spans="1:14" x14ac:dyDescent="0.2">
      <c r="A2590" s="1" t="s">
        <v>46</v>
      </c>
      <c r="B2590">
        <v>5</v>
      </c>
      <c r="C2590" s="1" t="s">
        <v>2620</v>
      </c>
      <c r="D2590" s="2">
        <v>45938</v>
      </c>
      <c r="E2590" s="1" t="s">
        <v>2155</v>
      </c>
      <c r="F2590" s="1" t="s">
        <v>49</v>
      </c>
      <c r="G2590" s="1" t="s">
        <v>1451</v>
      </c>
      <c r="H2590">
        <v>5</v>
      </c>
      <c r="I2590" t="s">
        <v>2250</v>
      </c>
      <c r="J2590">
        <v>625</v>
      </c>
      <c r="K2590">
        <v>9</v>
      </c>
      <c r="L2590">
        <v>225</v>
      </c>
    </row>
    <row r="2591" spans="1:14" x14ac:dyDescent="0.2">
      <c r="A2591" s="1" t="s">
        <v>46</v>
      </c>
      <c r="B2591">
        <v>2</v>
      </c>
      <c r="C2591" s="1" t="s">
        <v>2501</v>
      </c>
      <c r="D2591" s="2">
        <v>45939</v>
      </c>
      <c r="E2591" s="1" t="s">
        <v>2155</v>
      </c>
      <c r="F2591" s="1" t="s">
        <v>49</v>
      </c>
      <c r="G2591" s="1" t="s">
        <v>902</v>
      </c>
      <c r="H2591">
        <v>5</v>
      </c>
      <c r="I2591" t="s">
        <v>2641</v>
      </c>
      <c r="J2591">
        <v>500</v>
      </c>
      <c r="K2591">
        <v>16</v>
      </c>
      <c r="L2591">
        <v>400</v>
      </c>
      <c r="M2591">
        <v>20</v>
      </c>
      <c r="N2591" t="s">
        <v>51</v>
      </c>
    </row>
    <row r="2592" spans="1:14" x14ac:dyDescent="0.2">
      <c r="A2592" s="1" t="s">
        <v>46</v>
      </c>
      <c r="B2592">
        <v>2</v>
      </c>
      <c r="C2592" s="1" t="s">
        <v>7600</v>
      </c>
      <c r="D2592" s="2">
        <v>45939</v>
      </c>
      <c r="E2592" s="1" t="s">
        <v>2155</v>
      </c>
      <c r="F2592" s="1" t="s">
        <v>49</v>
      </c>
      <c r="G2592" s="1" t="s">
        <v>892</v>
      </c>
      <c r="H2592">
        <v>5</v>
      </c>
      <c r="I2592" t="s">
        <v>2641</v>
      </c>
      <c r="J2592">
        <v>250</v>
      </c>
      <c r="K2592">
        <v>1</v>
      </c>
      <c r="L2592">
        <v>25</v>
      </c>
    </row>
    <row r="2593" spans="1:13" x14ac:dyDescent="0.2">
      <c r="A2593" s="1" t="s">
        <v>46</v>
      </c>
      <c r="B2593">
        <v>1</v>
      </c>
      <c r="C2593" s="1" t="s">
        <v>2702</v>
      </c>
      <c r="D2593" s="2">
        <v>45939</v>
      </c>
      <c r="E2593" s="1" t="s">
        <v>582</v>
      </c>
      <c r="F2593" s="1" t="s">
        <v>49</v>
      </c>
      <c r="G2593" s="1" t="s">
        <v>1584</v>
      </c>
      <c r="H2593">
        <v>6</v>
      </c>
      <c r="I2593">
        <v>18</v>
      </c>
      <c r="J2593">
        <v>500</v>
      </c>
      <c r="K2593">
        <v>17</v>
      </c>
      <c r="L2593">
        <v>425</v>
      </c>
    </row>
    <row r="2594" spans="1:13" x14ac:dyDescent="0.2">
      <c r="A2594" s="1" t="s">
        <v>46</v>
      </c>
      <c r="B2594">
        <v>1</v>
      </c>
      <c r="C2594" s="1" t="s">
        <v>7437</v>
      </c>
      <c r="D2594" s="2">
        <v>45939</v>
      </c>
      <c r="E2594" s="1" t="s">
        <v>582</v>
      </c>
      <c r="F2594" s="1" t="s">
        <v>49</v>
      </c>
      <c r="G2594" s="1" t="s">
        <v>1849</v>
      </c>
      <c r="H2594">
        <v>6</v>
      </c>
      <c r="I2594">
        <v>14</v>
      </c>
      <c r="J2594">
        <v>500</v>
      </c>
      <c r="K2594">
        <v>3</v>
      </c>
      <c r="L2594">
        <v>81.3</v>
      </c>
    </row>
    <row r="2595" spans="1:13" x14ac:dyDescent="0.2">
      <c r="A2595" s="1" t="s">
        <v>46</v>
      </c>
      <c r="B2595">
        <v>4</v>
      </c>
      <c r="C2595" s="1" t="s">
        <v>7608</v>
      </c>
      <c r="D2595" s="2">
        <v>45939</v>
      </c>
      <c r="E2595" s="1" t="s">
        <v>2155</v>
      </c>
      <c r="F2595" s="1" t="s">
        <v>49</v>
      </c>
      <c r="G2595" s="1" t="s">
        <v>1075</v>
      </c>
      <c r="H2595">
        <v>5</v>
      </c>
      <c r="I2595" t="s">
        <v>209</v>
      </c>
      <c r="J2595">
        <v>750</v>
      </c>
      <c r="K2595">
        <v>18</v>
      </c>
      <c r="L2595">
        <v>450</v>
      </c>
    </row>
    <row r="2596" spans="1:13" x14ac:dyDescent="0.2">
      <c r="A2596" s="1" t="s">
        <v>46</v>
      </c>
      <c r="B2596">
        <v>3</v>
      </c>
      <c r="C2596" s="1" t="s">
        <v>7742</v>
      </c>
      <c r="D2596" s="2">
        <v>45939</v>
      </c>
      <c r="E2596" s="1" t="s">
        <v>51</v>
      </c>
      <c r="F2596" s="1"/>
      <c r="G2596" s="1"/>
      <c r="K2596">
        <v>1</v>
      </c>
      <c r="L2596">
        <v>25</v>
      </c>
    </row>
    <row r="2597" spans="1:13" x14ac:dyDescent="0.2">
      <c r="A2597" s="1" t="s">
        <v>46</v>
      </c>
      <c r="B2597">
        <v>3</v>
      </c>
      <c r="C2597" s="1" t="s">
        <v>7585</v>
      </c>
      <c r="D2597" s="2">
        <v>45939</v>
      </c>
      <c r="E2597" s="1" t="s">
        <v>7586</v>
      </c>
      <c r="F2597" s="1" t="s">
        <v>49</v>
      </c>
      <c r="G2597" s="1" t="s">
        <v>881</v>
      </c>
      <c r="H2597">
        <v>8</v>
      </c>
      <c r="I2597">
        <v>10</v>
      </c>
      <c r="J2597">
        <v>50</v>
      </c>
      <c r="K2597">
        <v>2</v>
      </c>
      <c r="L2597">
        <v>51.5</v>
      </c>
    </row>
    <row r="2598" spans="1:13" x14ac:dyDescent="0.2">
      <c r="A2598" s="1" t="s">
        <v>46</v>
      </c>
      <c r="B2598">
        <v>3</v>
      </c>
      <c r="C2598" s="1" t="s">
        <v>7453</v>
      </c>
      <c r="D2598" s="2">
        <v>45939</v>
      </c>
      <c r="E2598" s="1" t="s">
        <v>582</v>
      </c>
      <c r="F2598" s="1" t="s">
        <v>49</v>
      </c>
      <c r="G2598" s="1" t="s">
        <v>1615</v>
      </c>
      <c r="H2598">
        <v>6</v>
      </c>
      <c r="I2598">
        <v>20</v>
      </c>
      <c r="J2598">
        <v>500</v>
      </c>
      <c r="K2598">
        <v>12</v>
      </c>
      <c r="L2598">
        <v>300</v>
      </c>
    </row>
    <row r="2599" spans="1:13" x14ac:dyDescent="0.2">
      <c r="A2599" s="1" t="s">
        <v>46</v>
      </c>
      <c r="B2599">
        <v>3</v>
      </c>
      <c r="C2599" s="1" t="s">
        <v>1427</v>
      </c>
      <c r="D2599" s="2">
        <v>45939</v>
      </c>
      <c r="E2599" s="1" t="s">
        <v>576</v>
      </c>
      <c r="F2599" s="1" t="s">
        <v>49</v>
      </c>
      <c r="G2599" s="1" t="s">
        <v>1011</v>
      </c>
      <c r="H2599">
        <v>5</v>
      </c>
      <c r="I2599" t="s">
        <v>99</v>
      </c>
      <c r="J2599" t="s">
        <v>51</v>
      </c>
      <c r="K2599">
        <v>2</v>
      </c>
      <c r="L2599">
        <v>50</v>
      </c>
    </row>
    <row r="2600" spans="1:13" x14ac:dyDescent="0.2">
      <c r="A2600" s="1" t="s">
        <v>46</v>
      </c>
      <c r="B2600">
        <v>6</v>
      </c>
      <c r="C2600" s="1" t="s">
        <v>7743</v>
      </c>
      <c r="D2600" s="2">
        <v>45939</v>
      </c>
      <c r="E2600" s="1" t="s">
        <v>2155</v>
      </c>
      <c r="F2600" s="1" t="s">
        <v>49</v>
      </c>
      <c r="G2600" s="1" t="s">
        <v>908</v>
      </c>
      <c r="H2600">
        <v>5</v>
      </c>
      <c r="I2600" t="s">
        <v>2249</v>
      </c>
      <c r="J2600">
        <v>500</v>
      </c>
      <c r="K2600">
        <v>10</v>
      </c>
      <c r="L2600">
        <v>250</v>
      </c>
    </row>
    <row r="2601" spans="1:13" x14ac:dyDescent="0.2">
      <c r="A2601" s="1" t="s">
        <v>46</v>
      </c>
      <c r="B2601">
        <v>6</v>
      </c>
      <c r="C2601" s="1" t="s">
        <v>1472</v>
      </c>
      <c r="D2601" s="2">
        <v>45939</v>
      </c>
      <c r="E2601" s="1" t="s">
        <v>576</v>
      </c>
      <c r="F2601" s="1" t="s">
        <v>49</v>
      </c>
      <c r="G2601" s="1" t="s">
        <v>1442</v>
      </c>
      <c r="H2601">
        <v>5</v>
      </c>
      <c r="I2601" t="s">
        <v>2249</v>
      </c>
      <c r="J2601" t="s">
        <v>51</v>
      </c>
      <c r="K2601">
        <v>2</v>
      </c>
      <c r="L2601">
        <v>50</v>
      </c>
    </row>
    <row r="2602" spans="1:13" x14ac:dyDescent="0.2">
      <c r="A2602" s="1" t="s">
        <v>46</v>
      </c>
      <c r="B2602">
        <v>5</v>
      </c>
      <c r="C2602" s="1" t="s">
        <v>7744</v>
      </c>
      <c r="D2602" s="2">
        <v>45939</v>
      </c>
      <c r="E2602" s="1" t="s">
        <v>582</v>
      </c>
      <c r="F2602" s="1" t="s">
        <v>49</v>
      </c>
      <c r="G2602" s="1" t="s">
        <v>1327</v>
      </c>
      <c r="H2602">
        <v>5</v>
      </c>
      <c r="I2602">
        <v>3</v>
      </c>
      <c r="J2602">
        <v>250</v>
      </c>
      <c r="K2602">
        <v>4</v>
      </c>
      <c r="L2602">
        <v>100</v>
      </c>
    </row>
    <row r="2603" spans="1:13" x14ac:dyDescent="0.2">
      <c r="A2603" s="1" t="s">
        <v>46</v>
      </c>
      <c r="B2603">
        <v>5</v>
      </c>
      <c r="C2603" s="1" t="s">
        <v>7745</v>
      </c>
      <c r="D2603" s="2">
        <v>45939</v>
      </c>
      <c r="E2603" s="1" t="s">
        <v>2155</v>
      </c>
      <c r="F2603" s="1" t="s">
        <v>49</v>
      </c>
      <c r="G2603" s="1" t="s">
        <v>1403</v>
      </c>
      <c r="H2603">
        <v>5</v>
      </c>
      <c r="I2603">
        <v>3</v>
      </c>
      <c r="J2603">
        <v>625</v>
      </c>
      <c r="K2603">
        <v>2</v>
      </c>
      <c r="L2603">
        <v>50</v>
      </c>
    </row>
    <row r="2604" spans="1:13" x14ac:dyDescent="0.2">
      <c r="A2604" s="1" t="s">
        <v>46</v>
      </c>
      <c r="B2604">
        <v>5</v>
      </c>
      <c r="C2604" s="1" t="s">
        <v>2620</v>
      </c>
      <c r="D2604" s="2">
        <v>45939</v>
      </c>
      <c r="E2604" s="1" t="s">
        <v>2155</v>
      </c>
      <c r="F2604" s="1" t="s">
        <v>49</v>
      </c>
      <c r="G2604" s="1" t="s">
        <v>1451</v>
      </c>
      <c r="H2604">
        <v>5</v>
      </c>
      <c r="I2604" t="s">
        <v>2250</v>
      </c>
      <c r="J2604">
        <v>625</v>
      </c>
      <c r="K2604">
        <v>4</v>
      </c>
      <c r="L2604">
        <v>100</v>
      </c>
    </row>
    <row r="2605" spans="1:13" x14ac:dyDescent="0.2">
      <c r="A2605" s="1" t="s">
        <v>46</v>
      </c>
      <c r="B2605">
        <v>1</v>
      </c>
      <c r="C2605" s="1" t="s">
        <v>2702</v>
      </c>
      <c r="D2605" s="2">
        <v>45940</v>
      </c>
      <c r="E2605" s="1" t="s">
        <v>582</v>
      </c>
      <c r="F2605" s="1" t="s">
        <v>49</v>
      </c>
      <c r="G2605" s="1" t="s">
        <v>1584</v>
      </c>
      <c r="H2605">
        <v>6</v>
      </c>
      <c r="I2605">
        <v>18</v>
      </c>
      <c r="J2605">
        <v>500</v>
      </c>
      <c r="K2605">
        <v>4</v>
      </c>
      <c r="L2605">
        <v>91.4</v>
      </c>
      <c r="M2605">
        <v>11</v>
      </c>
    </row>
    <row r="2606" spans="1:13" x14ac:dyDescent="0.2">
      <c r="A2606" s="1" t="s">
        <v>46</v>
      </c>
      <c r="B2606">
        <v>1</v>
      </c>
      <c r="C2606" s="1" t="s">
        <v>7746</v>
      </c>
      <c r="D2606" s="2">
        <v>45940</v>
      </c>
      <c r="E2606" s="1" t="s">
        <v>2155</v>
      </c>
      <c r="F2606" s="1" t="s">
        <v>49</v>
      </c>
      <c r="G2606" s="1" t="s">
        <v>899</v>
      </c>
      <c r="H2606">
        <v>5</v>
      </c>
      <c r="I2606" t="s">
        <v>2323</v>
      </c>
      <c r="J2606">
        <v>300</v>
      </c>
      <c r="K2606">
        <v>10</v>
      </c>
      <c r="L2606">
        <v>250</v>
      </c>
    </row>
    <row r="2607" spans="1:13" x14ac:dyDescent="0.2">
      <c r="A2607" s="1" t="s">
        <v>46</v>
      </c>
      <c r="B2607">
        <v>2</v>
      </c>
      <c r="C2607" s="1" t="s">
        <v>2501</v>
      </c>
      <c r="D2607" s="2">
        <v>45940</v>
      </c>
      <c r="E2607" s="1" t="s">
        <v>2155</v>
      </c>
      <c r="F2607" s="1" t="s">
        <v>49</v>
      </c>
      <c r="G2607" s="1" t="s">
        <v>902</v>
      </c>
      <c r="H2607">
        <v>5</v>
      </c>
      <c r="I2607" t="s">
        <v>2641</v>
      </c>
      <c r="J2607">
        <v>500</v>
      </c>
      <c r="K2607">
        <v>12</v>
      </c>
      <c r="L2607">
        <v>300</v>
      </c>
    </row>
    <row r="2608" spans="1:13" x14ac:dyDescent="0.2">
      <c r="A2608" s="1" t="s">
        <v>46</v>
      </c>
      <c r="B2608">
        <v>2</v>
      </c>
      <c r="C2608" s="1" t="s">
        <v>7608</v>
      </c>
      <c r="D2608" s="2">
        <v>45940</v>
      </c>
      <c r="E2608" s="1" t="s">
        <v>2155</v>
      </c>
      <c r="F2608" s="1" t="s">
        <v>49</v>
      </c>
      <c r="G2608" s="1" t="s">
        <v>1075</v>
      </c>
      <c r="H2608">
        <v>5</v>
      </c>
      <c r="I2608" t="s">
        <v>209</v>
      </c>
      <c r="J2608">
        <v>750</v>
      </c>
      <c r="K2608">
        <v>6</v>
      </c>
      <c r="L2608">
        <v>150</v>
      </c>
    </row>
    <row r="2609" spans="1:13" x14ac:dyDescent="0.2">
      <c r="A2609" s="1" t="s">
        <v>46</v>
      </c>
      <c r="B2609">
        <v>2</v>
      </c>
      <c r="C2609" s="1" t="s">
        <v>7747</v>
      </c>
      <c r="D2609" s="2">
        <v>45940</v>
      </c>
      <c r="E2609" s="1" t="s">
        <v>2155</v>
      </c>
      <c r="F2609" s="1" t="s">
        <v>49</v>
      </c>
      <c r="G2609" s="1" t="s">
        <v>1396</v>
      </c>
      <c r="H2609">
        <v>5</v>
      </c>
      <c r="I2609" t="s">
        <v>209</v>
      </c>
      <c r="J2609">
        <v>375</v>
      </c>
      <c r="K2609">
        <v>8</v>
      </c>
      <c r="L2609">
        <v>200</v>
      </c>
    </row>
    <row r="2610" spans="1:13" x14ac:dyDescent="0.2">
      <c r="A2610" s="1" t="s">
        <v>46</v>
      </c>
      <c r="B2610">
        <v>6</v>
      </c>
      <c r="C2610" s="1" t="s">
        <v>7743</v>
      </c>
      <c r="D2610" s="2">
        <v>45940</v>
      </c>
      <c r="E2610" s="1" t="s">
        <v>2155</v>
      </c>
      <c r="F2610" s="1" t="s">
        <v>49</v>
      </c>
      <c r="G2610" s="1" t="s">
        <v>908</v>
      </c>
      <c r="H2610">
        <v>5</v>
      </c>
      <c r="I2610" t="s">
        <v>2249</v>
      </c>
      <c r="J2610">
        <v>500</v>
      </c>
      <c r="K2610">
        <v>12</v>
      </c>
      <c r="L2610">
        <v>300</v>
      </c>
    </row>
    <row r="2611" spans="1:13" x14ac:dyDescent="0.2">
      <c r="A2611" s="1" t="s">
        <v>46</v>
      </c>
      <c r="B2611">
        <v>5</v>
      </c>
      <c r="C2611" s="1" t="s">
        <v>7745</v>
      </c>
      <c r="D2611" s="2">
        <v>45940</v>
      </c>
      <c r="E2611" s="1" t="s">
        <v>2155</v>
      </c>
      <c r="F2611" s="1" t="s">
        <v>49</v>
      </c>
      <c r="G2611" s="1" t="s">
        <v>1403</v>
      </c>
      <c r="H2611">
        <v>5</v>
      </c>
      <c r="I2611">
        <v>3</v>
      </c>
      <c r="J2611">
        <v>625</v>
      </c>
      <c r="K2611">
        <v>10</v>
      </c>
      <c r="L2611">
        <v>250</v>
      </c>
    </row>
    <row r="2612" spans="1:13" x14ac:dyDescent="0.2">
      <c r="A2612" s="1" t="s">
        <v>46</v>
      </c>
      <c r="B2612">
        <v>3</v>
      </c>
      <c r="C2612" s="1" t="s">
        <v>7742</v>
      </c>
      <c r="D2612" s="2">
        <v>45940</v>
      </c>
      <c r="E2612" s="1" t="s">
        <v>51</v>
      </c>
      <c r="F2612" s="1"/>
      <c r="G2612" s="1"/>
      <c r="K2612">
        <v>3</v>
      </c>
      <c r="L2612">
        <v>75</v>
      </c>
    </row>
    <row r="2613" spans="1:13" x14ac:dyDescent="0.2">
      <c r="A2613" s="1" t="s">
        <v>46</v>
      </c>
      <c r="B2613">
        <v>3</v>
      </c>
      <c r="C2613" s="1" t="s">
        <v>7453</v>
      </c>
      <c r="D2613" s="2">
        <v>45940</v>
      </c>
      <c r="E2613" s="1" t="s">
        <v>582</v>
      </c>
      <c r="F2613" s="1" t="s">
        <v>49</v>
      </c>
      <c r="G2613" s="1" t="s">
        <v>1615</v>
      </c>
      <c r="H2613">
        <v>6</v>
      </c>
      <c r="I2613">
        <v>20</v>
      </c>
      <c r="J2613">
        <v>500</v>
      </c>
      <c r="K2613">
        <v>7</v>
      </c>
      <c r="L2613">
        <v>173</v>
      </c>
    </row>
    <row r="2614" spans="1:13" x14ac:dyDescent="0.2">
      <c r="A2614" s="1" t="s">
        <v>46</v>
      </c>
      <c r="B2614">
        <v>2</v>
      </c>
      <c r="C2614" s="1" t="s">
        <v>2501</v>
      </c>
      <c r="D2614" s="2">
        <v>45941</v>
      </c>
      <c r="E2614" s="1" t="s">
        <v>2155</v>
      </c>
      <c r="F2614" s="1" t="s">
        <v>49</v>
      </c>
      <c r="G2614" s="1" t="s">
        <v>902</v>
      </c>
      <c r="H2614">
        <v>5</v>
      </c>
      <c r="I2614" t="s">
        <v>2641</v>
      </c>
      <c r="J2614">
        <v>500</v>
      </c>
      <c r="K2614">
        <v>15</v>
      </c>
      <c r="L2614">
        <v>375</v>
      </c>
      <c r="M2614">
        <v>10</v>
      </c>
    </row>
    <row r="2615" spans="1:13" x14ac:dyDescent="0.2">
      <c r="A2615" s="1" t="s">
        <v>46</v>
      </c>
      <c r="B2615">
        <v>2</v>
      </c>
      <c r="C2615" s="1" t="s">
        <v>2716</v>
      </c>
      <c r="D2615" s="2">
        <v>45941</v>
      </c>
      <c r="E2615" s="1" t="s">
        <v>2155</v>
      </c>
      <c r="F2615" s="1" t="s">
        <v>49</v>
      </c>
      <c r="G2615" s="1" t="s">
        <v>936</v>
      </c>
      <c r="H2615">
        <v>5</v>
      </c>
      <c r="I2615" t="s">
        <v>332</v>
      </c>
      <c r="J2615">
        <v>625</v>
      </c>
      <c r="K2615">
        <v>19</v>
      </c>
      <c r="L2615">
        <v>475</v>
      </c>
    </row>
    <row r="2616" spans="1:13" x14ac:dyDescent="0.2">
      <c r="A2616" s="1" t="s">
        <v>46</v>
      </c>
      <c r="B2616">
        <v>2</v>
      </c>
      <c r="C2616" s="1" t="s">
        <v>7746</v>
      </c>
      <c r="D2616" s="2">
        <v>45941</v>
      </c>
      <c r="E2616" s="1" t="s">
        <v>2155</v>
      </c>
      <c r="F2616" s="1" t="s">
        <v>49</v>
      </c>
      <c r="G2616" s="1" t="s">
        <v>899</v>
      </c>
      <c r="H2616">
        <v>5</v>
      </c>
      <c r="I2616" t="s">
        <v>2323</v>
      </c>
      <c r="J2616">
        <v>300</v>
      </c>
      <c r="K2616">
        <v>10</v>
      </c>
      <c r="L2616">
        <v>250</v>
      </c>
    </row>
    <row r="2617" spans="1:13" x14ac:dyDescent="0.2">
      <c r="A2617" s="1" t="s">
        <v>46</v>
      </c>
      <c r="B2617">
        <v>1</v>
      </c>
      <c r="C2617" s="1" t="s">
        <v>7748</v>
      </c>
      <c r="D2617" s="2">
        <v>45941</v>
      </c>
      <c r="E2617" s="1" t="s">
        <v>2155</v>
      </c>
      <c r="F2617" s="1" t="s">
        <v>49</v>
      </c>
      <c r="G2617" s="1" t="s">
        <v>996</v>
      </c>
      <c r="H2617">
        <v>5</v>
      </c>
      <c r="I2617" t="s">
        <v>2323</v>
      </c>
      <c r="J2617">
        <v>300</v>
      </c>
      <c r="K2617">
        <v>4</v>
      </c>
      <c r="L2617">
        <v>100</v>
      </c>
    </row>
    <row r="2618" spans="1:13" x14ac:dyDescent="0.2">
      <c r="A2618" s="1" t="s">
        <v>46</v>
      </c>
      <c r="B2618">
        <v>5</v>
      </c>
      <c r="C2618" s="1" t="s">
        <v>7745</v>
      </c>
      <c r="D2618" s="2">
        <v>45941</v>
      </c>
      <c r="E2618" s="1" t="s">
        <v>2155</v>
      </c>
      <c r="F2618" s="1" t="s">
        <v>49</v>
      </c>
      <c r="G2618" s="1" t="s">
        <v>1403</v>
      </c>
      <c r="H2618">
        <v>5</v>
      </c>
      <c r="I2618">
        <v>3</v>
      </c>
      <c r="J2618">
        <v>625</v>
      </c>
      <c r="K2618">
        <v>10</v>
      </c>
      <c r="L2618">
        <v>250</v>
      </c>
    </row>
    <row r="2619" spans="1:13" x14ac:dyDescent="0.2">
      <c r="A2619" s="1" t="s">
        <v>46</v>
      </c>
      <c r="B2619">
        <v>2</v>
      </c>
      <c r="C2619" s="1" t="s">
        <v>7738</v>
      </c>
      <c r="D2619" s="2">
        <v>45942</v>
      </c>
      <c r="E2619" s="1" t="s">
        <v>7739</v>
      </c>
      <c r="F2619" s="1" t="s">
        <v>49</v>
      </c>
      <c r="G2619" s="1" t="s">
        <v>982</v>
      </c>
      <c r="H2619">
        <v>13</v>
      </c>
      <c r="I2619" t="s">
        <v>2243</v>
      </c>
      <c r="J2619">
        <v>100</v>
      </c>
      <c r="K2619">
        <v>4</v>
      </c>
      <c r="L2619">
        <v>110.7</v>
      </c>
      <c r="M2619">
        <v>10</v>
      </c>
    </row>
    <row r="2620" spans="1:13" x14ac:dyDescent="0.2">
      <c r="A2620" s="1" t="s">
        <v>46</v>
      </c>
      <c r="B2620">
        <v>2</v>
      </c>
      <c r="C2620" s="1" t="s">
        <v>7475</v>
      </c>
      <c r="D2620" s="2">
        <v>45942</v>
      </c>
      <c r="E2620" s="1" t="s">
        <v>2155</v>
      </c>
      <c r="F2620" s="1" t="s">
        <v>49</v>
      </c>
      <c r="G2620" s="1" t="s">
        <v>1426</v>
      </c>
      <c r="H2620">
        <v>5</v>
      </c>
      <c r="I2620">
        <v>24</v>
      </c>
      <c r="J2620">
        <v>500</v>
      </c>
      <c r="K2620">
        <v>14</v>
      </c>
      <c r="L2620">
        <v>350</v>
      </c>
    </row>
    <row r="2621" spans="1:13" x14ac:dyDescent="0.2">
      <c r="A2621" s="1" t="s">
        <v>46</v>
      </c>
      <c r="B2621">
        <v>4</v>
      </c>
      <c r="C2621" s="1" t="s">
        <v>7914</v>
      </c>
      <c r="D2621" s="2">
        <v>45942</v>
      </c>
      <c r="E2621" s="1" t="s">
        <v>2155</v>
      </c>
      <c r="F2621" s="1" t="s">
        <v>49</v>
      </c>
      <c r="G2621" s="1" t="s">
        <v>1410</v>
      </c>
      <c r="H2621">
        <v>5</v>
      </c>
      <c r="I2621" t="s">
        <v>1733</v>
      </c>
      <c r="J2621">
        <v>550</v>
      </c>
      <c r="K2621">
        <v>12</v>
      </c>
      <c r="L2621">
        <v>300</v>
      </c>
    </row>
    <row r="2622" spans="1:13" x14ac:dyDescent="0.2">
      <c r="A2622" s="1" t="s">
        <v>46</v>
      </c>
      <c r="B2622">
        <v>4</v>
      </c>
      <c r="C2622" s="1" t="s">
        <v>2716</v>
      </c>
      <c r="D2622" s="2">
        <v>45942</v>
      </c>
      <c r="E2622" s="1" t="s">
        <v>2155</v>
      </c>
      <c r="F2622" s="1" t="s">
        <v>49</v>
      </c>
      <c r="G2622" s="1" t="s">
        <v>936</v>
      </c>
      <c r="H2622">
        <v>5</v>
      </c>
      <c r="I2622" t="s">
        <v>332</v>
      </c>
      <c r="J2622">
        <v>625</v>
      </c>
      <c r="K2622">
        <v>6</v>
      </c>
      <c r="L2622">
        <v>150</v>
      </c>
    </row>
    <row r="2623" spans="1:13" x14ac:dyDescent="0.2">
      <c r="A2623" s="1" t="s">
        <v>46</v>
      </c>
      <c r="B2623">
        <v>1</v>
      </c>
      <c r="C2623" s="1" t="s">
        <v>7748</v>
      </c>
      <c r="D2623" s="2">
        <v>45943</v>
      </c>
      <c r="E2623" s="1" t="s">
        <v>2155</v>
      </c>
      <c r="F2623" s="1" t="s">
        <v>49</v>
      </c>
      <c r="G2623" s="1" t="s">
        <v>996</v>
      </c>
      <c r="H2623">
        <v>5</v>
      </c>
      <c r="I2623" t="s">
        <v>2323</v>
      </c>
      <c r="J2623">
        <v>300</v>
      </c>
      <c r="K2623">
        <v>13</v>
      </c>
      <c r="L2623">
        <v>325</v>
      </c>
      <c r="M2623">
        <v>13</v>
      </c>
    </row>
    <row r="2624" spans="1:13" x14ac:dyDescent="0.2">
      <c r="A2624" s="1" t="s">
        <v>46</v>
      </c>
      <c r="B2624">
        <v>1</v>
      </c>
      <c r="C2624" s="1" t="s">
        <v>2644</v>
      </c>
      <c r="D2624" s="2">
        <v>45943</v>
      </c>
      <c r="E2624" s="1" t="s">
        <v>1614</v>
      </c>
      <c r="F2624" s="1" t="s">
        <v>49</v>
      </c>
      <c r="G2624" s="1" t="s">
        <v>1432</v>
      </c>
      <c r="H2624">
        <v>5</v>
      </c>
      <c r="I2624">
        <v>18</v>
      </c>
      <c r="J2624">
        <v>50</v>
      </c>
      <c r="K2624">
        <v>3</v>
      </c>
      <c r="L2624">
        <v>75</v>
      </c>
    </row>
    <row r="2625" spans="1:13" x14ac:dyDescent="0.2">
      <c r="A2625" s="1" t="s">
        <v>46</v>
      </c>
      <c r="B2625">
        <v>2</v>
      </c>
      <c r="C2625" s="1" t="s">
        <v>7475</v>
      </c>
      <c r="D2625" s="2">
        <v>45943</v>
      </c>
      <c r="E2625" s="1" t="s">
        <v>2155</v>
      </c>
      <c r="F2625" s="1" t="s">
        <v>49</v>
      </c>
      <c r="G2625" s="1" t="s">
        <v>1426</v>
      </c>
      <c r="H2625">
        <v>5</v>
      </c>
      <c r="I2625">
        <v>24</v>
      </c>
      <c r="J2625">
        <v>500</v>
      </c>
      <c r="K2625">
        <v>5</v>
      </c>
      <c r="L2625">
        <v>114.3</v>
      </c>
    </row>
    <row r="2626" spans="1:13" x14ac:dyDescent="0.2">
      <c r="A2626" s="1" t="s">
        <v>46</v>
      </c>
      <c r="B2626">
        <v>2</v>
      </c>
      <c r="C2626" s="1" t="s">
        <v>2501</v>
      </c>
      <c r="D2626" s="2">
        <v>45943</v>
      </c>
      <c r="E2626" s="1" t="s">
        <v>2155</v>
      </c>
      <c r="F2626" s="1" t="s">
        <v>49</v>
      </c>
      <c r="G2626" s="1" t="s">
        <v>902</v>
      </c>
      <c r="H2626">
        <v>5</v>
      </c>
      <c r="I2626" t="s">
        <v>2641</v>
      </c>
      <c r="J2626">
        <v>500</v>
      </c>
      <c r="K2626">
        <v>10</v>
      </c>
      <c r="L2626">
        <v>250</v>
      </c>
    </row>
    <row r="2627" spans="1:13" x14ac:dyDescent="0.2">
      <c r="A2627" s="1" t="s">
        <v>46</v>
      </c>
      <c r="B2627">
        <v>6</v>
      </c>
      <c r="C2627" s="1" t="s">
        <v>7915</v>
      </c>
      <c r="D2627" s="2">
        <v>45943</v>
      </c>
      <c r="E2627" s="1" t="s">
        <v>2155</v>
      </c>
      <c r="F2627" s="1" t="s">
        <v>49</v>
      </c>
      <c r="G2627" s="1" t="s">
        <v>7916</v>
      </c>
      <c r="H2627">
        <v>5</v>
      </c>
      <c r="I2627">
        <v>4</v>
      </c>
      <c r="J2627">
        <v>500</v>
      </c>
      <c r="K2627">
        <v>10</v>
      </c>
      <c r="L2627">
        <v>250</v>
      </c>
    </row>
    <row r="2628" spans="1:13" x14ac:dyDescent="0.2">
      <c r="A2628" s="1" t="s">
        <v>46</v>
      </c>
      <c r="B2628">
        <v>5</v>
      </c>
      <c r="C2628" s="1" t="s">
        <v>7745</v>
      </c>
      <c r="D2628" s="2">
        <v>45943</v>
      </c>
      <c r="E2628" s="1" t="s">
        <v>2155</v>
      </c>
      <c r="F2628" s="1" t="s">
        <v>49</v>
      </c>
      <c r="G2628" s="1" t="s">
        <v>1403</v>
      </c>
      <c r="H2628">
        <v>5</v>
      </c>
      <c r="I2628">
        <v>3</v>
      </c>
      <c r="J2628">
        <v>625</v>
      </c>
      <c r="K2628">
        <v>6</v>
      </c>
      <c r="L2628">
        <v>150</v>
      </c>
    </row>
    <row r="2629" spans="1:13" x14ac:dyDescent="0.2">
      <c r="A2629" s="1" t="s">
        <v>46</v>
      </c>
      <c r="B2629">
        <v>5</v>
      </c>
      <c r="C2629" s="1" t="s">
        <v>2620</v>
      </c>
      <c r="D2629" s="2">
        <v>45943</v>
      </c>
      <c r="E2629" s="1" t="s">
        <v>2155</v>
      </c>
      <c r="F2629" s="1" t="s">
        <v>49</v>
      </c>
      <c r="G2629" s="1" t="s">
        <v>1451</v>
      </c>
      <c r="H2629">
        <v>5</v>
      </c>
      <c r="I2629" t="s">
        <v>2250</v>
      </c>
      <c r="J2629">
        <v>625</v>
      </c>
      <c r="K2629">
        <v>2</v>
      </c>
      <c r="L2629">
        <v>50</v>
      </c>
    </row>
    <row r="2630" spans="1:13" x14ac:dyDescent="0.2">
      <c r="A2630" s="1" t="s">
        <v>46</v>
      </c>
      <c r="B2630">
        <v>2</v>
      </c>
      <c r="C2630" s="1" t="s">
        <v>7917</v>
      </c>
      <c r="D2630" s="2">
        <v>45944</v>
      </c>
      <c r="E2630" s="1" t="s">
        <v>2155</v>
      </c>
      <c r="F2630" s="1" t="s">
        <v>49</v>
      </c>
      <c r="G2630" s="1" t="s">
        <v>1329</v>
      </c>
      <c r="H2630">
        <v>5</v>
      </c>
      <c r="I2630">
        <v>6</v>
      </c>
      <c r="J2630">
        <v>500</v>
      </c>
      <c r="K2630">
        <v>15</v>
      </c>
      <c r="L2630">
        <v>375</v>
      </c>
      <c r="M2630">
        <v>7</v>
      </c>
    </row>
    <row r="2631" spans="1:13" x14ac:dyDescent="0.2">
      <c r="A2631" s="1" t="s">
        <v>46</v>
      </c>
      <c r="B2631">
        <v>1</v>
      </c>
      <c r="C2631" s="1" t="s">
        <v>2644</v>
      </c>
      <c r="D2631" s="2">
        <v>45944</v>
      </c>
      <c r="E2631" s="1" t="s">
        <v>1614</v>
      </c>
      <c r="F2631" s="1" t="s">
        <v>49</v>
      </c>
      <c r="G2631" s="1" t="s">
        <v>1432</v>
      </c>
      <c r="H2631">
        <v>5</v>
      </c>
      <c r="I2631">
        <v>18</v>
      </c>
      <c r="J2631">
        <v>50</v>
      </c>
      <c r="K2631">
        <v>1</v>
      </c>
      <c r="L2631">
        <v>25</v>
      </c>
    </row>
    <row r="2632" spans="1:13" x14ac:dyDescent="0.2">
      <c r="A2632" s="1" t="s">
        <v>46</v>
      </c>
      <c r="B2632">
        <v>1</v>
      </c>
      <c r="C2632" s="1" t="s">
        <v>1493</v>
      </c>
      <c r="D2632" s="2">
        <v>45944</v>
      </c>
      <c r="E2632" s="1" t="s">
        <v>576</v>
      </c>
      <c r="F2632" s="1" t="s">
        <v>49</v>
      </c>
      <c r="G2632" s="1" t="s">
        <v>1494</v>
      </c>
      <c r="H2632">
        <v>5</v>
      </c>
      <c r="I2632" t="s">
        <v>2645</v>
      </c>
      <c r="J2632" t="s">
        <v>51</v>
      </c>
      <c r="K2632">
        <v>11</v>
      </c>
      <c r="L2632">
        <v>275</v>
      </c>
    </row>
    <row r="2633" spans="1:13" x14ac:dyDescent="0.2">
      <c r="A2633" s="1" t="s">
        <v>46</v>
      </c>
      <c r="B2633">
        <v>3</v>
      </c>
      <c r="C2633" s="1" t="s">
        <v>7914</v>
      </c>
      <c r="D2633" s="2">
        <v>45944</v>
      </c>
      <c r="E2633" s="1" t="s">
        <v>2155</v>
      </c>
      <c r="F2633" s="1" t="s">
        <v>49</v>
      </c>
      <c r="G2633" s="1" t="s">
        <v>1410</v>
      </c>
      <c r="H2633">
        <v>5</v>
      </c>
      <c r="I2633" t="s">
        <v>1733</v>
      </c>
      <c r="J2633">
        <v>550</v>
      </c>
      <c r="K2633">
        <v>3</v>
      </c>
      <c r="L2633">
        <v>75</v>
      </c>
    </row>
    <row r="2634" spans="1:13" x14ac:dyDescent="0.2">
      <c r="A2634" s="1" t="s">
        <v>46</v>
      </c>
      <c r="B2634">
        <v>3</v>
      </c>
      <c r="C2634" s="1" t="s">
        <v>2718</v>
      </c>
      <c r="D2634" s="2">
        <v>45944</v>
      </c>
      <c r="E2634" s="1" t="s">
        <v>2158</v>
      </c>
      <c r="F2634" s="1" t="s">
        <v>49</v>
      </c>
      <c r="G2634" s="1" t="s">
        <v>1292</v>
      </c>
      <c r="H2634">
        <v>4.5</v>
      </c>
      <c r="I2634">
        <v>10</v>
      </c>
      <c r="J2634">
        <v>50</v>
      </c>
      <c r="K2634">
        <v>2</v>
      </c>
      <c r="L2634">
        <v>50</v>
      </c>
    </row>
    <row r="2635" spans="1:13" x14ac:dyDescent="0.2">
      <c r="A2635" s="1" t="s">
        <v>46</v>
      </c>
      <c r="B2635">
        <v>3</v>
      </c>
      <c r="C2635" s="1" t="s">
        <v>1390</v>
      </c>
      <c r="D2635" s="2">
        <v>45944</v>
      </c>
      <c r="E2635" s="1" t="s">
        <v>576</v>
      </c>
      <c r="F2635" s="1" t="s">
        <v>49</v>
      </c>
      <c r="G2635" s="1" t="s">
        <v>1292</v>
      </c>
      <c r="H2635">
        <v>5</v>
      </c>
      <c r="I2635" t="s">
        <v>1733</v>
      </c>
      <c r="J2635" t="s">
        <v>51</v>
      </c>
      <c r="K2635">
        <v>3</v>
      </c>
      <c r="L2635">
        <v>75</v>
      </c>
    </row>
    <row r="2636" spans="1:13" x14ac:dyDescent="0.2">
      <c r="A2636" s="1" t="s">
        <v>46</v>
      </c>
      <c r="B2636">
        <v>6</v>
      </c>
      <c r="C2636" s="1" t="s">
        <v>7915</v>
      </c>
      <c r="D2636" s="2">
        <v>45944</v>
      </c>
      <c r="E2636" s="1" t="s">
        <v>2155</v>
      </c>
      <c r="F2636" s="1" t="s">
        <v>49</v>
      </c>
      <c r="G2636" s="1" t="s">
        <v>7916</v>
      </c>
      <c r="H2636">
        <v>5</v>
      </c>
      <c r="I2636">
        <v>4</v>
      </c>
      <c r="J2636">
        <v>500</v>
      </c>
      <c r="K2636">
        <v>2</v>
      </c>
      <c r="L2636">
        <v>50</v>
      </c>
    </row>
    <row r="2637" spans="1:13" x14ac:dyDescent="0.2">
      <c r="A2637" s="1" t="s">
        <v>46</v>
      </c>
      <c r="B2637">
        <v>6</v>
      </c>
      <c r="C2637" s="1" t="s">
        <v>2620</v>
      </c>
      <c r="D2637" s="2">
        <v>45944</v>
      </c>
      <c r="E2637" s="1" t="s">
        <v>2155</v>
      </c>
      <c r="F2637" s="1" t="s">
        <v>49</v>
      </c>
      <c r="G2637" s="1" t="s">
        <v>1451</v>
      </c>
      <c r="H2637">
        <v>5</v>
      </c>
      <c r="I2637" t="s">
        <v>2250</v>
      </c>
      <c r="J2637">
        <v>625</v>
      </c>
      <c r="K2637">
        <v>2</v>
      </c>
      <c r="L2637">
        <v>50</v>
      </c>
    </row>
    <row r="2638" spans="1:13" x14ac:dyDescent="0.2">
      <c r="A2638" s="1" t="s">
        <v>46</v>
      </c>
      <c r="B2638">
        <v>6</v>
      </c>
      <c r="C2638" s="1" t="s">
        <v>7918</v>
      </c>
      <c r="D2638" s="2">
        <v>45944</v>
      </c>
      <c r="E2638" s="1" t="s">
        <v>620</v>
      </c>
      <c r="F2638" s="1" t="s">
        <v>49</v>
      </c>
      <c r="G2638" s="1" t="s">
        <v>2076</v>
      </c>
      <c r="H2638">
        <v>5</v>
      </c>
      <c r="I2638" t="s">
        <v>2250</v>
      </c>
      <c r="J2638">
        <v>250</v>
      </c>
      <c r="K2638">
        <v>2</v>
      </c>
      <c r="L2638">
        <v>50</v>
      </c>
    </row>
    <row r="2639" spans="1:13" x14ac:dyDescent="0.2">
      <c r="A2639" s="1" t="s">
        <v>46</v>
      </c>
      <c r="B2639">
        <v>2</v>
      </c>
      <c r="C2639" s="1" t="s">
        <v>7600</v>
      </c>
      <c r="D2639" s="2">
        <v>45945</v>
      </c>
      <c r="E2639" s="1" t="s">
        <v>2155</v>
      </c>
      <c r="F2639" s="1" t="s">
        <v>49</v>
      </c>
      <c r="G2639" s="1" t="s">
        <v>892</v>
      </c>
      <c r="H2639">
        <v>5</v>
      </c>
      <c r="I2639" t="s">
        <v>2641</v>
      </c>
      <c r="J2639">
        <v>250</v>
      </c>
      <c r="K2639">
        <v>4</v>
      </c>
      <c r="L2639">
        <v>100</v>
      </c>
      <c r="M2639">
        <v>11</v>
      </c>
    </row>
    <row r="2640" spans="1:13" x14ac:dyDescent="0.2">
      <c r="A2640" s="1" t="s">
        <v>46</v>
      </c>
      <c r="B2640">
        <v>2</v>
      </c>
      <c r="C2640" s="1" t="s">
        <v>7917</v>
      </c>
      <c r="D2640" s="2">
        <v>45945</v>
      </c>
      <c r="E2640" s="1" t="s">
        <v>2155</v>
      </c>
      <c r="F2640" s="1" t="s">
        <v>49</v>
      </c>
      <c r="G2640" s="1" t="s">
        <v>1329</v>
      </c>
      <c r="H2640">
        <v>5</v>
      </c>
      <c r="I2640">
        <v>6</v>
      </c>
      <c r="J2640">
        <v>500</v>
      </c>
      <c r="K2640">
        <v>5</v>
      </c>
      <c r="L2640">
        <v>125</v>
      </c>
    </row>
    <row r="2641" spans="1:14" x14ac:dyDescent="0.2">
      <c r="A2641" s="1" t="s">
        <v>46</v>
      </c>
      <c r="B2641">
        <v>2</v>
      </c>
      <c r="C2641" s="1" t="s">
        <v>2681</v>
      </c>
      <c r="D2641" s="2">
        <v>45945</v>
      </c>
      <c r="E2641" s="1" t="s">
        <v>2155</v>
      </c>
      <c r="F2641" s="1" t="s">
        <v>49</v>
      </c>
      <c r="G2641" s="1" t="s">
        <v>869</v>
      </c>
      <c r="H2641">
        <v>5</v>
      </c>
      <c r="I2641" t="s">
        <v>2641</v>
      </c>
      <c r="J2641">
        <v>250</v>
      </c>
      <c r="K2641">
        <v>4</v>
      </c>
      <c r="L2641">
        <v>100</v>
      </c>
    </row>
    <row r="2642" spans="1:14" x14ac:dyDescent="0.2">
      <c r="A2642" s="1" t="s">
        <v>46</v>
      </c>
      <c r="B2642">
        <v>2</v>
      </c>
      <c r="C2642" s="1" t="s">
        <v>7903</v>
      </c>
      <c r="D2642" s="2">
        <v>45945</v>
      </c>
      <c r="E2642" s="1" t="s">
        <v>7739</v>
      </c>
      <c r="F2642" s="1" t="s">
        <v>49</v>
      </c>
      <c r="G2642" s="1" t="s">
        <v>1465</v>
      </c>
      <c r="H2642">
        <v>13</v>
      </c>
      <c r="I2642" t="s">
        <v>2404</v>
      </c>
      <c r="J2642">
        <v>75</v>
      </c>
      <c r="K2642">
        <v>3</v>
      </c>
      <c r="L2642">
        <v>78.3</v>
      </c>
    </row>
    <row r="2643" spans="1:14" x14ac:dyDescent="0.2">
      <c r="A2643" s="1" t="s">
        <v>46</v>
      </c>
      <c r="B2643">
        <v>3</v>
      </c>
      <c r="C2643" s="1" t="s">
        <v>8080</v>
      </c>
      <c r="D2643" s="2">
        <v>45945</v>
      </c>
      <c r="E2643" s="1" t="s">
        <v>7595</v>
      </c>
      <c r="F2643" s="1" t="s">
        <v>49</v>
      </c>
      <c r="G2643" s="1" t="s">
        <v>1434</v>
      </c>
      <c r="H2643">
        <v>5</v>
      </c>
      <c r="I2643" t="s">
        <v>2243</v>
      </c>
      <c r="J2643">
        <v>125</v>
      </c>
      <c r="K2643">
        <v>5</v>
      </c>
      <c r="L2643">
        <v>125</v>
      </c>
    </row>
    <row r="2644" spans="1:14" x14ac:dyDescent="0.2">
      <c r="A2644" s="1" t="s">
        <v>46</v>
      </c>
      <c r="B2644">
        <v>3</v>
      </c>
      <c r="C2644" s="1" t="s">
        <v>8081</v>
      </c>
      <c r="D2644" s="2">
        <v>45945</v>
      </c>
      <c r="E2644" s="1" t="s">
        <v>2155</v>
      </c>
      <c r="F2644" s="1" t="s">
        <v>49</v>
      </c>
      <c r="G2644" s="1" t="s">
        <v>982</v>
      </c>
      <c r="H2644">
        <v>5</v>
      </c>
      <c r="I2644">
        <v>14</v>
      </c>
      <c r="J2644">
        <v>375</v>
      </c>
      <c r="K2644">
        <v>15</v>
      </c>
      <c r="L2644">
        <v>375</v>
      </c>
    </row>
    <row r="2645" spans="1:14" x14ac:dyDescent="0.2">
      <c r="A2645" s="1" t="s">
        <v>46</v>
      </c>
      <c r="B2645">
        <v>1</v>
      </c>
      <c r="C2645" s="1" t="s">
        <v>1493</v>
      </c>
      <c r="D2645" s="2">
        <v>45945</v>
      </c>
      <c r="E2645" s="1" t="s">
        <v>576</v>
      </c>
      <c r="F2645" s="1" t="s">
        <v>49</v>
      </c>
      <c r="G2645" s="1" t="s">
        <v>1494</v>
      </c>
      <c r="H2645">
        <v>5</v>
      </c>
      <c r="I2645" t="s">
        <v>2645</v>
      </c>
      <c r="J2645" t="s">
        <v>51</v>
      </c>
      <c r="K2645">
        <v>16</v>
      </c>
      <c r="L2645">
        <v>400</v>
      </c>
    </row>
    <row r="2646" spans="1:14" x14ac:dyDescent="0.2">
      <c r="A2646" s="1" t="s">
        <v>46</v>
      </c>
      <c r="B2646">
        <v>6</v>
      </c>
      <c r="C2646" s="1" t="s">
        <v>7743</v>
      </c>
      <c r="D2646" s="2">
        <v>45945</v>
      </c>
      <c r="E2646" s="1" t="s">
        <v>2155</v>
      </c>
      <c r="F2646" s="1" t="s">
        <v>49</v>
      </c>
      <c r="G2646" s="1" t="s">
        <v>908</v>
      </c>
      <c r="H2646">
        <v>5</v>
      </c>
      <c r="I2646" t="s">
        <v>2249</v>
      </c>
      <c r="J2646">
        <v>500</v>
      </c>
      <c r="K2646">
        <v>5</v>
      </c>
      <c r="L2646">
        <v>125</v>
      </c>
    </row>
    <row r="2647" spans="1:14" x14ac:dyDescent="0.2">
      <c r="A2647" s="1" t="s">
        <v>46</v>
      </c>
      <c r="B2647">
        <v>6</v>
      </c>
      <c r="C2647" s="1" t="s">
        <v>8082</v>
      </c>
      <c r="D2647" s="2">
        <v>45945</v>
      </c>
      <c r="E2647" s="1" t="s">
        <v>2155</v>
      </c>
      <c r="F2647" s="1" t="s">
        <v>49</v>
      </c>
      <c r="G2647" s="1" t="s">
        <v>1668</v>
      </c>
      <c r="H2647">
        <v>5</v>
      </c>
      <c r="I2647" t="s">
        <v>8083</v>
      </c>
      <c r="J2647">
        <v>250</v>
      </c>
      <c r="K2647">
        <v>6</v>
      </c>
      <c r="L2647">
        <v>150</v>
      </c>
    </row>
    <row r="2648" spans="1:14" x14ac:dyDescent="0.2">
      <c r="A2648" s="1" t="s">
        <v>46</v>
      </c>
      <c r="B2648">
        <v>5</v>
      </c>
      <c r="C2648" s="1" t="s">
        <v>7918</v>
      </c>
      <c r="D2648" s="2">
        <v>45945</v>
      </c>
      <c r="E2648" s="1" t="s">
        <v>620</v>
      </c>
      <c r="F2648" s="1" t="s">
        <v>49</v>
      </c>
      <c r="G2648" s="1" t="s">
        <v>2076</v>
      </c>
      <c r="H2648">
        <v>5</v>
      </c>
      <c r="I2648" t="s">
        <v>2250</v>
      </c>
      <c r="J2648">
        <v>250</v>
      </c>
      <c r="K2648">
        <v>4</v>
      </c>
      <c r="L2648">
        <v>100</v>
      </c>
    </row>
    <row r="2649" spans="1:14" x14ac:dyDescent="0.2">
      <c r="A2649" s="1" t="s">
        <v>46</v>
      </c>
      <c r="B2649">
        <v>2</v>
      </c>
      <c r="C2649" s="1" t="s">
        <v>7726</v>
      </c>
      <c r="D2649" s="2">
        <v>45946</v>
      </c>
      <c r="E2649" s="1" t="s">
        <v>611</v>
      </c>
      <c r="F2649" s="1" t="s">
        <v>49</v>
      </c>
      <c r="G2649" s="1" t="s">
        <v>8084</v>
      </c>
      <c r="H2649" t="s">
        <v>107</v>
      </c>
      <c r="I2649" t="s">
        <v>99</v>
      </c>
      <c r="J2649">
        <v>900</v>
      </c>
      <c r="K2649">
        <v>19</v>
      </c>
      <c r="L2649">
        <v>570</v>
      </c>
      <c r="M2649">
        <v>9</v>
      </c>
    </row>
    <row r="2650" spans="1:14" x14ac:dyDescent="0.2">
      <c r="A2650" s="1" t="s">
        <v>46</v>
      </c>
      <c r="B2650">
        <v>3</v>
      </c>
      <c r="C2650" s="1" t="s">
        <v>2252</v>
      </c>
      <c r="D2650" s="2">
        <v>45946</v>
      </c>
      <c r="E2650" s="1" t="s">
        <v>2155</v>
      </c>
      <c r="F2650" s="1" t="s">
        <v>49</v>
      </c>
      <c r="G2650" s="1" t="s">
        <v>926</v>
      </c>
      <c r="H2650">
        <v>5</v>
      </c>
      <c r="I2650" t="s">
        <v>2243</v>
      </c>
      <c r="J2650">
        <v>500</v>
      </c>
      <c r="K2650">
        <v>4</v>
      </c>
      <c r="L2650">
        <v>100</v>
      </c>
    </row>
    <row r="2651" spans="1:14" x14ac:dyDescent="0.2">
      <c r="A2651" s="1" t="s">
        <v>46</v>
      </c>
      <c r="B2651">
        <v>3</v>
      </c>
      <c r="C2651" s="1" t="s">
        <v>2716</v>
      </c>
      <c r="D2651" s="2">
        <v>45946</v>
      </c>
      <c r="E2651" s="1" t="s">
        <v>2155</v>
      </c>
      <c r="F2651" s="1" t="s">
        <v>49</v>
      </c>
      <c r="G2651" s="1" t="s">
        <v>936</v>
      </c>
      <c r="H2651">
        <v>5</v>
      </c>
      <c r="I2651" t="s">
        <v>332</v>
      </c>
      <c r="J2651">
        <v>625</v>
      </c>
      <c r="K2651">
        <v>16</v>
      </c>
      <c r="L2651">
        <v>400</v>
      </c>
    </row>
    <row r="2652" spans="1:14" x14ac:dyDescent="0.2">
      <c r="A2652" s="1" t="s">
        <v>46</v>
      </c>
      <c r="B2652">
        <v>4</v>
      </c>
      <c r="C2652" s="1" t="s">
        <v>1390</v>
      </c>
      <c r="D2652" s="2">
        <v>45946</v>
      </c>
      <c r="E2652" s="1" t="s">
        <v>576</v>
      </c>
      <c r="F2652" s="1" t="s">
        <v>49</v>
      </c>
      <c r="G2652" s="1" t="s">
        <v>1292</v>
      </c>
      <c r="H2652">
        <v>5</v>
      </c>
      <c r="I2652" t="s">
        <v>1733</v>
      </c>
      <c r="J2652" t="s">
        <v>51</v>
      </c>
      <c r="K2652">
        <v>16</v>
      </c>
      <c r="L2652">
        <v>400</v>
      </c>
    </row>
    <row r="2653" spans="1:14" x14ac:dyDescent="0.2">
      <c r="A2653" s="1" t="s">
        <v>46</v>
      </c>
      <c r="B2653">
        <v>6</v>
      </c>
      <c r="C2653" s="1" t="s">
        <v>7915</v>
      </c>
      <c r="D2653" s="2">
        <v>45946</v>
      </c>
      <c r="E2653" s="1" t="s">
        <v>2155</v>
      </c>
      <c r="F2653" s="1" t="s">
        <v>49</v>
      </c>
      <c r="G2653" s="1" t="s">
        <v>7916</v>
      </c>
      <c r="H2653">
        <v>5</v>
      </c>
      <c r="I2653">
        <v>4</v>
      </c>
      <c r="J2653">
        <v>500</v>
      </c>
      <c r="K2653">
        <v>9</v>
      </c>
      <c r="L2653">
        <v>225</v>
      </c>
    </row>
    <row r="2654" spans="1:14" x14ac:dyDescent="0.2">
      <c r="A2654" s="1" t="s">
        <v>46</v>
      </c>
      <c r="B2654">
        <v>6</v>
      </c>
      <c r="C2654" s="1" t="s">
        <v>7918</v>
      </c>
      <c r="D2654" s="2">
        <v>45946</v>
      </c>
      <c r="E2654" s="1" t="s">
        <v>620</v>
      </c>
      <c r="F2654" s="1" t="s">
        <v>49</v>
      </c>
      <c r="G2654" s="1" t="s">
        <v>2076</v>
      </c>
      <c r="H2654">
        <v>5</v>
      </c>
      <c r="I2654" t="s">
        <v>2250</v>
      </c>
      <c r="J2654">
        <v>250</v>
      </c>
      <c r="K2654">
        <v>2</v>
      </c>
      <c r="L2654">
        <v>50</v>
      </c>
    </row>
    <row r="2655" spans="1:14" x14ac:dyDescent="0.2">
      <c r="A2655" s="1" t="s">
        <v>46</v>
      </c>
      <c r="B2655">
        <v>6</v>
      </c>
      <c r="C2655" s="1" t="s">
        <v>8082</v>
      </c>
      <c r="D2655" s="2">
        <v>45946</v>
      </c>
      <c r="E2655" s="1" t="s">
        <v>2155</v>
      </c>
      <c r="F2655" s="1" t="s">
        <v>49</v>
      </c>
      <c r="G2655" s="1" t="s">
        <v>1668</v>
      </c>
      <c r="H2655">
        <v>5</v>
      </c>
      <c r="I2655" t="s">
        <v>8083</v>
      </c>
      <c r="J2655">
        <v>250</v>
      </c>
      <c r="K2655">
        <v>1</v>
      </c>
      <c r="L2655">
        <v>25</v>
      </c>
    </row>
    <row r="2656" spans="1:14" x14ac:dyDescent="0.2">
      <c r="A2656" s="1" t="s">
        <v>46</v>
      </c>
      <c r="B2656">
        <v>2</v>
      </c>
      <c r="C2656" s="1" t="s">
        <v>7894</v>
      </c>
      <c r="D2656" s="2">
        <v>45947</v>
      </c>
      <c r="E2656" s="1" t="s">
        <v>611</v>
      </c>
      <c r="F2656" s="1" t="s">
        <v>49</v>
      </c>
      <c r="G2656" s="1" t="s">
        <v>8085</v>
      </c>
      <c r="H2656" t="s">
        <v>107</v>
      </c>
      <c r="I2656" t="s">
        <v>2323</v>
      </c>
      <c r="J2656">
        <v>150</v>
      </c>
      <c r="K2656">
        <v>5</v>
      </c>
      <c r="L2656">
        <v>152</v>
      </c>
      <c r="M2656">
        <v>7</v>
      </c>
      <c r="N2656" t="s">
        <v>51</v>
      </c>
    </row>
    <row r="2657" spans="1:13" x14ac:dyDescent="0.2">
      <c r="A2657" s="1" t="s">
        <v>46</v>
      </c>
      <c r="B2657">
        <v>2</v>
      </c>
      <c r="C2657" s="1" t="s">
        <v>7726</v>
      </c>
      <c r="D2657" s="2">
        <v>45947</v>
      </c>
      <c r="E2657" s="1" t="s">
        <v>611</v>
      </c>
      <c r="F2657" s="1" t="s">
        <v>49</v>
      </c>
      <c r="G2657" s="1" t="s">
        <v>8084</v>
      </c>
      <c r="H2657" t="s">
        <v>107</v>
      </c>
      <c r="I2657" t="s">
        <v>99</v>
      </c>
      <c r="J2657">
        <v>900</v>
      </c>
      <c r="K2657">
        <v>13</v>
      </c>
      <c r="L2657">
        <v>383.3</v>
      </c>
    </row>
    <row r="2658" spans="1:13" x14ac:dyDescent="0.2">
      <c r="A2658" s="1" t="s">
        <v>46</v>
      </c>
      <c r="B2658">
        <v>3</v>
      </c>
      <c r="C2658" s="1" t="s">
        <v>7898</v>
      </c>
      <c r="D2658" s="2">
        <v>45947</v>
      </c>
      <c r="E2658" s="1" t="s">
        <v>7460</v>
      </c>
      <c r="F2658" s="1" t="s">
        <v>49</v>
      </c>
      <c r="G2658" s="1" t="s">
        <v>1039</v>
      </c>
      <c r="H2658">
        <v>4</v>
      </c>
      <c r="I2658">
        <v>13</v>
      </c>
      <c r="J2658">
        <v>100</v>
      </c>
      <c r="K2658">
        <v>4</v>
      </c>
      <c r="L2658">
        <v>100</v>
      </c>
    </row>
    <row r="2659" spans="1:13" x14ac:dyDescent="0.2">
      <c r="A2659" s="1" t="s">
        <v>46</v>
      </c>
      <c r="B2659">
        <v>3</v>
      </c>
      <c r="C2659" s="1" t="s">
        <v>8086</v>
      </c>
      <c r="D2659" s="2">
        <v>45947</v>
      </c>
      <c r="E2659" s="1" t="s">
        <v>2155</v>
      </c>
      <c r="F2659" s="1" t="s">
        <v>49</v>
      </c>
      <c r="G2659" s="1" t="s">
        <v>1046</v>
      </c>
      <c r="H2659">
        <v>5</v>
      </c>
      <c r="I2659" t="s">
        <v>332</v>
      </c>
      <c r="J2659">
        <v>500</v>
      </c>
      <c r="K2659">
        <v>9</v>
      </c>
      <c r="L2659">
        <v>225</v>
      </c>
    </row>
    <row r="2660" spans="1:13" x14ac:dyDescent="0.2">
      <c r="A2660" s="1" t="s">
        <v>46</v>
      </c>
      <c r="B2660">
        <v>4</v>
      </c>
      <c r="C2660" s="1" t="s">
        <v>7914</v>
      </c>
      <c r="D2660" s="2">
        <v>45947</v>
      </c>
      <c r="E2660" s="1" t="s">
        <v>2155</v>
      </c>
      <c r="F2660" s="1" t="s">
        <v>49</v>
      </c>
      <c r="G2660" s="1" t="s">
        <v>1410</v>
      </c>
      <c r="H2660">
        <v>5</v>
      </c>
      <c r="I2660" t="s">
        <v>1733</v>
      </c>
      <c r="J2660">
        <v>550</v>
      </c>
      <c r="K2660">
        <v>9</v>
      </c>
      <c r="L2660">
        <v>225</v>
      </c>
    </row>
    <row r="2661" spans="1:13" x14ac:dyDescent="0.2">
      <c r="A2661" s="1" t="s">
        <v>46</v>
      </c>
      <c r="B2661">
        <v>4</v>
      </c>
      <c r="C2661" s="1" t="s">
        <v>8087</v>
      </c>
      <c r="D2661" s="2">
        <v>45947</v>
      </c>
      <c r="E2661" s="1" t="s">
        <v>2155</v>
      </c>
      <c r="F2661" s="1" t="s">
        <v>49</v>
      </c>
      <c r="G2661" s="1" t="s">
        <v>2149</v>
      </c>
      <c r="H2661">
        <v>5</v>
      </c>
      <c r="I2661">
        <v>9</v>
      </c>
      <c r="J2661">
        <v>250</v>
      </c>
      <c r="K2661">
        <v>3</v>
      </c>
      <c r="L2661">
        <v>75</v>
      </c>
    </row>
    <row r="2662" spans="1:13" x14ac:dyDescent="0.2">
      <c r="A2662" s="1" t="s">
        <v>46</v>
      </c>
      <c r="B2662">
        <v>6</v>
      </c>
      <c r="C2662" s="1" t="s">
        <v>7915</v>
      </c>
      <c r="D2662" s="2">
        <v>45947</v>
      </c>
      <c r="E2662" s="1" t="s">
        <v>2155</v>
      </c>
      <c r="F2662" s="1" t="s">
        <v>49</v>
      </c>
      <c r="G2662" s="1" t="s">
        <v>7916</v>
      </c>
      <c r="H2662">
        <v>5</v>
      </c>
      <c r="I2662">
        <v>4</v>
      </c>
      <c r="J2662">
        <v>500</v>
      </c>
      <c r="K2662">
        <v>8</v>
      </c>
      <c r="L2662">
        <v>200</v>
      </c>
    </row>
    <row r="2663" spans="1:13" x14ac:dyDescent="0.2">
      <c r="A2663" s="1" t="s">
        <v>46</v>
      </c>
      <c r="B2663">
        <v>5</v>
      </c>
      <c r="C2663" s="1" t="s">
        <v>8088</v>
      </c>
      <c r="D2663" s="2">
        <v>45947</v>
      </c>
      <c r="E2663" s="1" t="s">
        <v>620</v>
      </c>
      <c r="F2663" s="1" t="s">
        <v>49</v>
      </c>
      <c r="G2663" s="1" t="s">
        <v>2330</v>
      </c>
      <c r="H2663">
        <v>5</v>
      </c>
      <c r="I2663" t="s">
        <v>2250</v>
      </c>
      <c r="J2663">
        <v>250</v>
      </c>
      <c r="K2663">
        <v>4</v>
      </c>
      <c r="L2663">
        <v>100</v>
      </c>
    </row>
    <row r="2664" spans="1:13" x14ac:dyDescent="0.2">
      <c r="A2664" s="1" t="s">
        <v>46</v>
      </c>
      <c r="B2664">
        <v>5</v>
      </c>
      <c r="C2664" s="1" t="s">
        <v>8089</v>
      </c>
      <c r="D2664" s="2">
        <v>45947</v>
      </c>
      <c r="E2664" s="1" t="s">
        <v>2155</v>
      </c>
      <c r="F2664" s="1" t="s">
        <v>49</v>
      </c>
      <c r="G2664" s="1" t="s">
        <v>1457</v>
      </c>
      <c r="H2664">
        <v>5</v>
      </c>
      <c r="I2664" t="s">
        <v>2250</v>
      </c>
      <c r="J2664">
        <v>300</v>
      </c>
      <c r="K2664">
        <v>5</v>
      </c>
      <c r="L2664">
        <v>125</v>
      </c>
    </row>
    <row r="2665" spans="1:13" x14ac:dyDescent="0.2">
      <c r="A2665" s="1" t="s">
        <v>46</v>
      </c>
      <c r="B2665">
        <v>2</v>
      </c>
      <c r="C2665" s="1" t="s">
        <v>8090</v>
      </c>
      <c r="D2665" s="2">
        <v>45948</v>
      </c>
      <c r="E2665" s="1" t="s">
        <v>2155</v>
      </c>
      <c r="F2665" s="1" t="s">
        <v>49</v>
      </c>
      <c r="G2665" s="1" t="s">
        <v>1465</v>
      </c>
      <c r="H2665">
        <v>5</v>
      </c>
      <c r="I2665">
        <v>16</v>
      </c>
      <c r="J2665">
        <v>250</v>
      </c>
      <c r="K2665">
        <v>15</v>
      </c>
      <c r="L2665">
        <v>375</v>
      </c>
      <c r="M2665">
        <v>8</v>
      </c>
    </row>
    <row r="2666" spans="1:13" x14ac:dyDescent="0.2">
      <c r="A2666" s="1" t="s">
        <v>46</v>
      </c>
      <c r="B2666">
        <v>3</v>
      </c>
      <c r="C2666" s="1" t="s">
        <v>8086</v>
      </c>
      <c r="D2666" s="2">
        <v>45948</v>
      </c>
      <c r="E2666" s="1" t="s">
        <v>2155</v>
      </c>
      <c r="F2666" s="1" t="s">
        <v>49</v>
      </c>
      <c r="G2666" s="1" t="s">
        <v>1046</v>
      </c>
      <c r="H2666">
        <v>5</v>
      </c>
      <c r="I2666" t="s">
        <v>332</v>
      </c>
      <c r="J2666">
        <v>500</v>
      </c>
      <c r="K2666">
        <v>15</v>
      </c>
      <c r="L2666">
        <v>375</v>
      </c>
    </row>
    <row r="2667" spans="1:13" x14ac:dyDescent="0.2">
      <c r="A2667" s="1" t="s">
        <v>46</v>
      </c>
      <c r="B2667">
        <v>3</v>
      </c>
      <c r="C2667" s="1" t="s">
        <v>8091</v>
      </c>
      <c r="D2667" s="2">
        <v>45948</v>
      </c>
      <c r="E2667" s="1" t="s">
        <v>2155</v>
      </c>
      <c r="F2667" s="1" t="s">
        <v>49</v>
      </c>
      <c r="G2667" s="1" t="s">
        <v>1398</v>
      </c>
      <c r="H2667">
        <v>5</v>
      </c>
      <c r="I2667">
        <v>12</v>
      </c>
      <c r="J2667">
        <v>500</v>
      </c>
      <c r="K2667">
        <v>5</v>
      </c>
      <c r="L2667">
        <v>125</v>
      </c>
    </row>
    <row r="2668" spans="1:13" x14ac:dyDescent="0.2">
      <c r="A2668" s="1" t="s">
        <v>46</v>
      </c>
      <c r="B2668">
        <v>4</v>
      </c>
      <c r="C2668" s="1" t="s">
        <v>8087</v>
      </c>
      <c r="D2668" s="2">
        <v>45948</v>
      </c>
      <c r="E2668" s="1" t="s">
        <v>2155</v>
      </c>
      <c r="F2668" s="1" t="s">
        <v>49</v>
      </c>
      <c r="G2668" s="1" t="s">
        <v>2149</v>
      </c>
      <c r="H2668">
        <v>5</v>
      </c>
      <c r="I2668">
        <v>9</v>
      </c>
      <c r="J2668">
        <v>250</v>
      </c>
      <c r="K2668">
        <v>2</v>
      </c>
      <c r="L2668">
        <v>50</v>
      </c>
    </row>
    <row r="2669" spans="1:13" x14ac:dyDescent="0.2">
      <c r="A2669" s="1" t="s">
        <v>46</v>
      </c>
      <c r="B2669">
        <v>4</v>
      </c>
      <c r="C2669" s="1" t="s">
        <v>7915</v>
      </c>
      <c r="D2669" s="2">
        <v>45948</v>
      </c>
      <c r="E2669" s="1" t="s">
        <v>2155</v>
      </c>
      <c r="F2669" s="1" t="s">
        <v>49</v>
      </c>
      <c r="G2669" s="1" t="s">
        <v>7916</v>
      </c>
      <c r="H2669">
        <v>5</v>
      </c>
      <c r="I2669">
        <v>4</v>
      </c>
      <c r="J2669">
        <v>500</v>
      </c>
      <c r="K2669">
        <v>11</v>
      </c>
      <c r="L2669">
        <v>275</v>
      </c>
    </row>
    <row r="2670" spans="1:13" x14ac:dyDescent="0.2">
      <c r="A2670" s="1" t="s">
        <v>46</v>
      </c>
      <c r="B2670">
        <v>5</v>
      </c>
      <c r="C2670" s="1" t="s">
        <v>2715</v>
      </c>
      <c r="D2670" s="2">
        <v>45948</v>
      </c>
      <c r="E2670" s="1" t="s">
        <v>2155</v>
      </c>
      <c r="F2670" s="1" t="s">
        <v>49</v>
      </c>
      <c r="G2670" s="1" t="s">
        <v>1457</v>
      </c>
      <c r="H2670">
        <v>5</v>
      </c>
      <c r="I2670" t="s">
        <v>2250</v>
      </c>
      <c r="J2670">
        <v>375</v>
      </c>
      <c r="K2670">
        <v>5</v>
      </c>
      <c r="L2670">
        <v>125</v>
      </c>
    </row>
    <row r="2671" spans="1:13" x14ac:dyDescent="0.2">
      <c r="A2671" s="1" t="s">
        <v>46</v>
      </c>
      <c r="B2671">
        <v>5</v>
      </c>
      <c r="C2671" s="1" t="s">
        <v>8092</v>
      </c>
      <c r="D2671" s="2">
        <v>45948</v>
      </c>
      <c r="E2671" s="1" t="s">
        <v>2155</v>
      </c>
      <c r="F2671" s="1" t="s">
        <v>49</v>
      </c>
      <c r="G2671" s="1" t="s">
        <v>2093</v>
      </c>
      <c r="H2671">
        <v>5</v>
      </c>
      <c r="I2671">
        <v>3</v>
      </c>
      <c r="J2671">
        <v>375</v>
      </c>
      <c r="K2671">
        <v>2</v>
      </c>
      <c r="L2671">
        <v>50</v>
      </c>
    </row>
    <row r="2672" spans="1:13" x14ac:dyDescent="0.2">
      <c r="A2672" s="1"/>
      <c r="C2672" s="1"/>
      <c r="D2672" s="2">
        <v>45949</v>
      </c>
      <c r="E2672" s="1" t="s">
        <v>6324</v>
      </c>
      <c r="F2672" s="1"/>
      <c r="G2672" s="1"/>
    </row>
    <row r="2673" spans="1:13" x14ac:dyDescent="0.2">
      <c r="A2673" s="1" t="s">
        <v>46</v>
      </c>
      <c r="B2673">
        <v>2</v>
      </c>
      <c r="C2673" s="1" t="s">
        <v>8027</v>
      </c>
      <c r="D2673" s="2">
        <v>45950</v>
      </c>
      <c r="E2673" s="1" t="s">
        <v>582</v>
      </c>
      <c r="F2673" s="1" t="s">
        <v>49</v>
      </c>
      <c r="G2673" s="1" t="s">
        <v>1387</v>
      </c>
      <c r="H2673">
        <v>14</v>
      </c>
      <c r="I2673" t="s">
        <v>1155</v>
      </c>
      <c r="J2673">
        <v>200</v>
      </c>
      <c r="K2673">
        <v>8</v>
      </c>
      <c r="L2673">
        <v>206.8</v>
      </c>
      <c r="M2673">
        <v>10</v>
      </c>
    </row>
    <row r="2674" spans="1:13" x14ac:dyDescent="0.2">
      <c r="A2674" s="1" t="s">
        <v>46</v>
      </c>
      <c r="B2674">
        <v>2</v>
      </c>
      <c r="C2674" s="1" t="s">
        <v>8033</v>
      </c>
      <c r="D2674" s="2">
        <v>45950</v>
      </c>
      <c r="E2674" s="1" t="s">
        <v>582</v>
      </c>
      <c r="F2674" s="1" t="s">
        <v>49</v>
      </c>
      <c r="G2674" s="1" t="s">
        <v>1615</v>
      </c>
      <c r="H2674">
        <v>14</v>
      </c>
      <c r="I2674" t="s">
        <v>5765</v>
      </c>
      <c r="J2674">
        <v>125</v>
      </c>
      <c r="K2674">
        <v>5</v>
      </c>
      <c r="L2674">
        <v>108.6</v>
      </c>
    </row>
    <row r="2675" spans="1:13" x14ac:dyDescent="0.2">
      <c r="A2675" s="1" t="s">
        <v>46</v>
      </c>
      <c r="B2675">
        <v>2</v>
      </c>
      <c r="C2675" s="1" t="s">
        <v>8025</v>
      </c>
      <c r="D2675" s="2">
        <v>45950</v>
      </c>
      <c r="E2675" s="1" t="s">
        <v>582</v>
      </c>
      <c r="F2675" s="1" t="s">
        <v>49</v>
      </c>
      <c r="G2675" s="1" t="s">
        <v>1890</v>
      </c>
      <c r="H2675">
        <v>6</v>
      </c>
      <c r="I2675" t="s">
        <v>2645</v>
      </c>
      <c r="J2675">
        <v>150</v>
      </c>
      <c r="K2675">
        <v>3</v>
      </c>
      <c r="L2675">
        <v>75</v>
      </c>
    </row>
    <row r="2676" spans="1:13" x14ac:dyDescent="0.2">
      <c r="A2676" s="1" t="s">
        <v>46</v>
      </c>
      <c r="B2676">
        <v>2</v>
      </c>
      <c r="C2676" s="1" t="s">
        <v>8090</v>
      </c>
      <c r="D2676" s="2">
        <v>45950</v>
      </c>
      <c r="E2676" s="1" t="s">
        <v>2155</v>
      </c>
      <c r="F2676" s="1" t="s">
        <v>49</v>
      </c>
      <c r="G2676" s="1" t="s">
        <v>1465</v>
      </c>
      <c r="H2676">
        <v>5</v>
      </c>
      <c r="I2676">
        <v>16</v>
      </c>
      <c r="J2676">
        <v>250</v>
      </c>
      <c r="K2676">
        <v>3</v>
      </c>
      <c r="L2676">
        <v>75</v>
      </c>
    </row>
    <row r="2677" spans="1:13" x14ac:dyDescent="0.2">
      <c r="A2677" s="1" t="s">
        <v>46</v>
      </c>
      <c r="B2677">
        <v>3</v>
      </c>
      <c r="C2677" s="1" t="s">
        <v>8091</v>
      </c>
      <c r="D2677" s="2">
        <v>45950</v>
      </c>
      <c r="E2677" s="1" t="s">
        <v>2155</v>
      </c>
      <c r="F2677" s="1" t="s">
        <v>49</v>
      </c>
      <c r="G2677" s="1" t="s">
        <v>1398</v>
      </c>
      <c r="H2677">
        <v>5</v>
      </c>
      <c r="I2677">
        <v>12</v>
      </c>
      <c r="J2677">
        <v>500</v>
      </c>
      <c r="K2677">
        <v>4</v>
      </c>
      <c r="L2677">
        <v>100</v>
      </c>
    </row>
    <row r="2678" spans="1:13" x14ac:dyDescent="0.2">
      <c r="A2678" s="1" t="s">
        <v>46</v>
      </c>
      <c r="B2678">
        <v>3</v>
      </c>
      <c r="C2678" s="1" t="s">
        <v>8060</v>
      </c>
      <c r="D2678" s="2">
        <v>45950</v>
      </c>
      <c r="E2678" s="1" t="s">
        <v>641</v>
      </c>
      <c r="F2678" s="1" t="s">
        <v>49</v>
      </c>
      <c r="G2678" s="1" t="s">
        <v>8093</v>
      </c>
      <c r="H2678">
        <v>5</v>
      </c>
      <c r="I2678" t="s">
        <v>99</v>
      </c>
      <c r="J2678">
        <v>4000</v>
      </c>
      <c r="K2678">
        <v>8</v>
      </c>
      <c r="L2678">
        <v>280</v>
      </c>
    </row>
    <row r="2679" spans="1:13" x14ac:dyDescent="0.2">
      <c r="A2679" s="1" t="s">
        <v>46</v>
      </c>
      <c r="B2679">
        <v>6</v>
      </c>
      <c r="C2679" s="1" t="s">
        <v>8094</v>
      </c>
      <c r="D2679" s="2">
        <v>45950</v>
      </c>
      <c r="E2679" s="1" t="s">
        <v>641</v>
      </c>
      <c r="F2679" s="1" t="s">
        <v>49</v>
      </c>
      <c r="G2679" s="1" t="s">
        <v>2111</v>
      </c>
      <c r="H2679">
        <v>5</v>
      </c>
      <c r="I2679" t="s">
        <v>2249</v>
      </c>
      <c r="J2679">
        <v>2000</v>
      </c>
      <c r="K2679">
        <v>8</v>
      </c>
      <c r="L2679">
        <v>280</v>
      </c>
    </row>
    <row r="2680" spans="1:13" x14ac:dyDescent="0.2">
      <c r="A2680" s="1" t="s">
        <v>46</v>
      </c>
      <c r="B2680">
        <v>5</v>
      </c>
      <c r="C2680" s="1" t="s">
        <v>8092</v>
      </c>
      <c r="D2680" s="2">
        <v>45950</v>
      </c>
      <c r="E2680" s="1" t="s">
        <v>2155</v>
      </c>
      <c r="F2680" s="1" t="s">
        <v>49</v>
      </c>
      <c r="G2680" s="1" t="s">
        <v>2093</v>
      </c>
      <c r="H2680">
        <v>5</v>
      </c>
      <c r="I2680">
        <v>3</v>
      </c>
      <c r="J2680">
        <v>375</v>
      </c>
      <c r="K2680">
        <v>8</v>
      </c>
      <c r="L2680">
        <v>200</v>
      </c>
    </row>
    <row r="2681" spans="1:13" x14ac:dyDescent="0.2">
      <c r="A2681" s="1" t="s">
        <v>46</v>
      </c>
      <c r="B2681">
        <v>3</v>
      </c>
      <c r="C2681" s="1" t="s">
        <v>8060</v>
      </c>
      <c r="D2681" s="2">
        <v>45951</v>
      </c>
      <c r="E2681" s="1" t="s">
        <v>641</v>
      </c>
      <c r="F2681" s="1" t="s">
        <v>49</v>
      </c>
      <c r="G2681" s="1" t="s">
        <v>8093</v>
      </c>
      <c r="H2681">
        <v>5</v>
      </c>
      <c r="I2681" t="s">
        <v>99</v>
      </c>
      <c r="J2681">
        <v>4000</v>
      </c>
      <c r="K2681">
        <v>14</v>
      </c>
      <c r="L2681">
        <v>490</v>
      </c>
      <c r="M2681">
        <v>15</v>
      </c>
    </row>
    <row r="2682" spans="1:13" x14ac:dyDescent="0.2">
      <c r="A2682" s="1" t="s">
        <v>46</v>
      </c>
      <c r="B2682">
        <v>1</v>
      </c>
      <c r="C2682" s="1" t="s">
        <v>8087</v>
      </c>
      <c r="D2682" s="2">
        <v>45951</v>
      </c>
      <c r="E2682" s="1" t="s">
        <v>2155</v>
      </c>
      <c r="F2682" s="1" t="s">
        <v>49</v>
      </c>
      <c r="G2682" s="1" t="s">
        <v>2149</v>
      </c>
      <c r="H2682">
        <v>5</v>
      </c>
      <c r="I2682">
        <v>9</v>
      </c>
      <c r="J2682">
        <v>250</v>
      </c>
      <c r="K2682">
        <v>17</v>
      </c>
      <c r="L2682">
        <v>425</v>
      </c>
    </row>
    <row r="2683" spans="1:13" x14ac:dyDescent="0.2">
      <c r="A2683" s="1" t="s">
        <v>46</v>
      </c>
      <c r="B2683">
        <v>4</v>
      </c>
      <c r="C2683" s="1" t="s">
        <v>2196</v>
      </c>
      <c r="D2683" s="2">
        <v>45951</v>
      </c>
      <c r="E2683" s="1" t="s">
        <v>2155</v>
      </c>
      <c r="F2683" s="1" t="s">
        <v>49</v>
      </c>
      <c r="G2683" s="1" t="s">
        <v>942</v>
      </c>
      <c r="H2683">
        <v>5</v>
      </c>
      <c r="I2683" t="s">
        <v>209</v>
      </c>
      <c r="J2683">
        <v>500</v>
      </c>
      <c r="K2683">
        <v>15</v>
      </c>
      <c r="L2683">
        <v>375</v>
      </c>
    </row>
    <row r="2684" spans="1:13" x14ac:dyDescent="0.2">
      <c r="A2684" s="1" t="s">
        <v>46</v>
      </c>
      <c r="B2684">
        <v>2</v>
      </c>
      <c r="C2684" s="1" t="s">
        <v>8095</v>
      </c>
      <c r="D2684" s="2">
        <v>45951</v>
      </c>
      <c r="E2684" s="1" t="s">
        <v>2155</v>
      </c>
      <c r="F2684" s="1" t="s">
        <v>49</v>
      </c>
      <c r="G2684" s="1" t="s">
        <v>1465</v>
      </c>
      <c r="H2684">
        <v>5</v>
      </c>
      <c r="I2684">
        <v>16</v>
      </c>
      <c r="J2684">
        <v>500</v>
      </c>
      <c r="K2684">
        <v>13</v>
      </c>
      <c r="L2684">
        <v>325</v>
      </c>
    </row>
    <row r="2685" spans="1:13" x14ac:dyDescent="0.2">
      <c r="A2685" s="1" t="s">
        <v>46</v>
      </c>
      <c r="B2685">
        <v>2</v>
      </c>
      <c r="C2685" s="1" t="s">
        <v>8025</v>
      </c>
      <c r="D2685" s="2">
        <v>45951</v>
      </c>
      <c r="E2685" s="1" t="s">
        <v>582</v>
      </c>
      <c r="F2685" s="1" t="s">
        <v>49</v>
      </c>
      <c r="G2685" s="1" t="s">
        <v>1890</v>
      </c>
      <c r="H2685">
        <v>6</v>
      </c>
      <c r="I2685" t="s">
        <v>2645</v>
      </c>
      <c r="J2685">
        <v>150</v>
      </c>
      <c r="K2685">
        <v>3</v>
      </c>
      <c r="L2685">
        <v>78.599999999999994</v>
      </c>
    </row>
    <row r="2686" spans="1:13" x14ac:dyDescent="0.2">
      <c r="A2686" s="1" t="s">
        <v>46</v>
      </c>
      <c r="B2686">
        <v>6</v>
      </c>
      <c r="C2686" s="1" t="s">
        <v>8094</v>
      </c>
      <c r="D2686" s="2">
        <v>45951</v>
      </c>
      <c r="E2686" s="1" t="s">
        <v>641</v>
      </c>
      <c r="F2686" s="1" t="s">
        <v>49</v>
      </c>
      <c r="G2686" s="1" t="s">
        <v>2111</v>
      </c>
      <c r="H2686">
        <v>5</v>
      </c>
      <c r="I2686" t="s">
        <v>2249</v>
      </c>
      <c r="J2686">
        <v>2000</v>
      </c>
      <c r="K2686">
        <v>4</v>
      </c>
      <c r="L2686">
        <v>140</v>
      </c>
    </row>
    <row r="2687" spans="1:13" x14ac:dyDescent="0.2">
      <c r="A2687" s="1" t="s">
        <v>46</v>
      </c>
      <c r="B2687">
        <v>6</v>
      </c>
      <c r="C2687" s="1" t="s">
        <v>8096</v>
      </c>
      <c r="D2687" s="2">
        <v>45951</v>
      </c>
      <c r="E2687" s="1" t="s">
        <v>684</v>
      </c>
      <c r="F2687" s="1" t="s">
        <v>49</v>
      </c>
      <c r="G2687" s="1" t="s">
        <v>8097</v>
      </c>
      <c r="H2687">
        <v>5</v>
      </c>
      <c r="I2687" t="s">
        <v>6058</v>
      </c>
      <c r="J2687">
        <v>200</v>
      </c>
      <c r="K2687">
        <v>6</v>
      </c>
      <c r="L2687">
        <v>120</v>
      </c>
    </row>
    <row r="2688" spans="1:13" x14ac:dyDescent="0.2">
      <c r="A2688" s="1" t="s">
        <v>46</v>
      </c>
      <c r="B2688">
        <v>5</v>
      </c>
      <c r="C2688" s="1" t="s">
        <v>8092</v>
      </c>
      <c r="D2688" s="2">
        <v>45951</v>
      </c>
      <c r="E2688" s="1" t="s">
        <v>2155</v>
      </c>
      <c r="F2688" s="1" t="s">
        <v>49</v>
      </c>
      <c r="G2688" s="1" t="s">
        <v>2093</v>
      </c>
      <c r="H2688">
        <v>5</v>
      </c>
      <c r="I2688">
        <v>3</v>
      </c>
      <c r="J2688">
        <v>375</v>
      </c>
      <c r="K2688">
        <v>9</v>
      </c>
      <c r="L2688">
        <v>180</v>
      </c>
    </row>
    <row r="2689" spans="1:12" x14ac:dyDescent="0.2">
      <c r="A2689" s="1" t="s">
        <v>46</v>
      </c>
      <c r="B2689">
        <v>5</v>
      </c>
      <c r="C2689" s="1" t="s">
        <v>8098</v>
      </c>
      <c r="D2689" s="2">
        <v>45951</v>
      </c>
      <c r="E2689" s="1" t="s">
        <v>620</v>
      </c>
      <c r="F2689" s="1" t="s">
        <v>49</v>
      </c>
      <c r="G2689" s="1" t="s">
        <v>8099</v>
      </c>
      <c r="H2689">
        <v>5</v>
      </c>
      <c r="I2689" t="s">
        <v>2392</v>
      </c>
      <c r="J2689">
        <v>50</v>
      </c>
      <c r="K2689">
        <v>2</v>
      </c>
      <c r="L2689">
        <v>40</v>
      </c>
    </row>
    <row r="2690" spans="1:12" x14ac:dyDescent="0.2">
      <c r="A2690" s="1" t="s">
        <v>46</v>
      </c>
      <c r="B2690">
        <v>5</v>
      </c>
      <c r="C2690" s="1" t="s">
        <v>8100</v>
      </c>
      <c r="D2690" s="2">
        <v>45951</v>
      </c>
      <c r="E2690" s="1" t="s">
        <v>620</v>
      </c>
      <c r="F2690" s="1" t="s">
        <v>49</v>
      </c>
      <c r="G2690" s="1" t="s">
        <v>8101</v>
      </c>
      <c r="H2690">
        <v>5</v>
      </c>
      <c r="I2690" t="s">
        <v>2392</v>
      </c>
      <c r="J2690">
        <v>50</v>
      </c>
      <c r="K2690">
        <v>2</v>
      </c>
      <c r="L2690">
        <v>40</v>
      </c>
    </row>
    <row r="2691" spans="1:12" x14ac:dyDescent="0.2">
      <c r="A2691" s="1" t="s">
        <v>46</v>
      </c>
      <c r="B2691">
        <v>5</v>
      </c>
      <c r="C2691" s="1" t="s">
        <v>8102</v>
      </c>
      <c r="D2691" s="2">
        <v>45951</v>
      </c>
      <c r="E2691" s="1" t="s">
        <v>2155</v>
      </c>
      <c r="F2691" s="1" t="s">
        <v>49</v>
      </c>
      <c r="G2691" s="1" t="s">
        <v>1327</v>
      </c>
      <c r="H2691">
        <v>5</v>
      </c>
      <c r="I2691">
        <v>3</v>
      </c>
      <c r="J2691">
        <v>200</v>
      </c>
      <c r="K2691">
        <v>1</v>
      </c>
      <c r="L2691">
        <v>20</v>
      </c>
    </row>
    <row r="2692" spans="1:12" x14ac:dyDescent="0.2">
      <c r="A2692" s="1"/>
      <c r="C2692" s="1"/>
      <c r="D2692" s="2"/>
      <c r="E2692" s="1" t="s">
        <v>51</v>
      </c>
      <c r="F2692" s="1"/>
      <c r="G2692" s="1"/>
    </row>
    <row r="2693" spans="1:12" x14ac:dyDescent="0.2">
      <c r="A2693" s="1"/>
      <c r="C2693" s="1"/>
      <c r="D2693" s="2"/>
      <c r="E2693" s="1" t="s">
        <v>51</v>
      </c>
      <c r="F2693" s="1"/>
      <c r="G2693" s="1"/>
    </row>
    <row r="2694" spans="1:12" x14ac:dyDescent="0.2">
      <c r="A2694" s="1"/>
      <c r="C2694" s="1"/>
      <c r="D2694" s="2"/>
      <c r="E2694" s="1" t="s">
        <v>51</v>
      </c>
      <c r="F2694" s="1"/>
      <c r="G2694" s="1"/>
    </row>
    <row r="2695" spans="1:12" x14ac:dyDescent="0.2">
      <c r="A2695" s="1"/>
      <c r="C2695" s="1"/>
      <c r="D2695" s="2"/>
      <c r="E2695" s="1" t="s">
        <v>51</v>
      </c>
      <c r="F2695" s="1"/>
      <c r="G2695" s="1"/>
    </row>
    <row r="2696" spans="1:12" x14ac:dyDescent="0.2">
      <c r="A2696" s="1"/>
      <c r="C2696" s="1"/>
      <c r="D2696" s="2"/>
      <c r="E2696" s="1" t="s">
        <v>51</v>
      </c>
      <c r="F2696" s="1"/>
      <c r="G2696" s="1"/>
    </row>
    <row r="2697" spans="1:12" x14ac:dyDescent="0.2">
      <c r="A2697" s="1"/>
      <c r="C2697" s="1"/>
      <c r="D2697" s="2"/>
      <c r="E2697" s="1" t="s">
        <v>51</v>
      </c>
      <c r="F2697" s="1"/>
      <c r="G2697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F1806-40AA-4343-9312-50ECC7B960A3}">
  <dimension ref="A1:K244"/>
  <sheetViews>
    <sheetView topLeftCell="A226" workbookViewId="0">
      <selection activeCell="B236" sqref="B236"/>
    </sheetView>
  </sheetViews>
  <sheetFormatPr defaultRowHeight="12.75" x14ac:dyDescent="0.2"/>
  <cols>
    <col min="1" max="1" width="8.140625" bestFit="1" customWidth="1"/>
    <col min="2" max="2" width="7.7109375" bestFit="1" customWidth="1"/>
    <col min="3" max="3" width="16.42578125" bestFit="1" customWidth="1"/>
    <col min="4" max="4" width="10.85546875" bestFit="1" customWidth="1"/>
    <col min="5" max="5" width="6.42578125" bestFit="1" customWidth="1"/>
    <col min="6" max="6" width="7.7109375" bestFit="1" customWidth="1"/>
    <col min="7" max="7" width="9.28515625" bestFit="1" customWidth="1"/>
    <col min="8" max="8" width="9.7109375" bestFit="1" customWidth="1"/>
    <col min="9" max="9" width="9.7109375" customWidth="1"/>
    <col min="10" max="10" width="9" bestFit="1" customWidth="1"/>
    <col min="11" max="11" width="5" bestFit="1" customWidth="1"/>
  </cols>
  <sheetData>
    <row r="1" spans="1:11" ht="13.5" thickBot="1" x14ac:dyDescent="0.25">
      <c r="A1" s="35" t="s">
        <v>3</v>
      </c>
      <c r="B1" s="37" t="s">
        <v>854</v>
      </c>
      <c r="C1" s="37" t="s">
        <v>855</v>
      </c>
      <c r="D1" s="37" t="s">
        <v>6</v>
      </c>
      <c r="E1" s="37" t="s">
        <v>7</v>
      </c>
      <c r="F1" s="37" t="s">
        <v>8</v>
      </c>
      <c r="G1" s="37" t="s">
        <v>856</v>
      </c>
      <c r="H1" s="37" t="s">
        <v>857</v>
      </c>
      <c r="I1" s="37" t="s">
        <v>2214</v>
      </c>
      <c r="J1" s="37" t="s">
        <v>858</v>
      </c>
      <c r="K1" s="38" t="s">
        <v>859</v>
      </c>
    </row>
    <row r="2" spans="1:11" x14ac:dyDescent="0.2">
      <c r="A2" s="26">
        <v>45892</v>
      </c>
      <c r="B2" s="46" t="s">
        <v>833</v>
      </c>
      <c r="C2" s="28" t="str" cm="1">
        <f t="array" ref="C2:G2">VLOOKUP(B2,'PP BOTTOM SEAL'!C:N,{3,5,6,4,8},0)</f>
        <v>بلال ازعظم مال کینٹ</v>
      </c>
      <c r="D2" s="28" t="str">
        <v>12X30</v>
      </c>
      <c r="E2" s="28">
        <v>8</v>
      </c>
      <c r="F2" s="28" t="str">
        <v>PP</v>
      </c>
      <c r="G2" s="28">
        <v>50</v>
      </c>
      <c r="H2" s="29">
        <f>SUMIFS('PP BOTTOM SEAL'!L:L,'PP BOTTOM SEAL'!C:C,'PP BOTTOM SEAL JOB CARD'!B2)</f>
        <v>64.7</v>
      </c>
      <c r="I2" s="31"/>
      <c r="J2" s="31">
        <f>50+14.7</f>
        <v>64.7</v>
      </c>
      <c r="K2" s="28">
        <f>+H2-J2</f>
        <v>0</v>
      </c>
    </row>
    <row r="3" spans="1:11" x14ac:dyDescent="0.2">
      <c r="A3" s="26">
        <v>45892</v>
      </c>
      <c r="B3" s="32" t="s">
        <v>2142</v>
      </c>
      <c r="C3" s="28" t="str" cm="1">
        <f t="array" ref="C3:G3">VLOOKUP(B3,'PP BOTTOM SEAL'!C:N,{3,5,6,4,8},0)</f>
        <v>العمر پلاسٹک گوجرانوالہ</v>
      </c>
      <c r="D3" s="28" t="str">
        <v>14X16</v>
      </c>
      <c r="E3" s="28">
        <v>6</v>
      </c>
      <c r="F3" s="28" t="str">
        <v>PP</v>
      </c>
      <c r="G3" s="28">
        <v>100</v>
      </c>
      <c r="H3" s="29">
        <f>SUMIFS('PP BOTTOM SEAL'!L:L,'PP BOTTOM SEAL'!C:C,'PP BOTTOM SEAL JOB CARD'!B3)</f>
        <v>97.1</v>
      </c>
      <c r="I3" s="30"/>
      <c r="J3" s="30">
        <f>75+22.1</f>
        <v>97.1</v>
      </c>
      <c r="K3" s="28">
        <f t="shared" ref="K3:K38" si="0">+H3-J3</f>
        <v>0</v>
      </c>
    </row>
    <row r="4" spans="1:11" x14ac:dyDescent="0.2">
      <c r="A4" s="26">
        <v>45892</v>
      </c>
      <c r="B4" s="32" t="s">
        <v>849</v>
      </c>
      <c r="C4" s="28" t="str" cm="1">
        <f t="array" ref="C4:G4">VLOOKUP(B4,'PP BOTTOM SEAL'!C:N,{3,5,6,4,8},0)</f>
        <v>ریفلیکٹ پیک لاہور</v>
      </c>
      <c r="D4" s="28" t="str">
        <v>14X15</v>
      </c>
      <c r="E4" s="28" t="str">
        <v>5-5.5</v>
      </c>
      <c r="F4" s="28" t="str">
        <v>PP</v>
      </c>
      <c r="G4" s="28">
        <v>500</v>
      </c>
      <c r="H4" s="29">
        <f>SUMIFS('PP BOTTOM SEAL'!L:L,'PP BOTTOM SEAL'!C:C,'PP BOTTOM SEAL JOB CARD'!B4)</f>
        <v>503.2</v>
      </c>
      <c r="I4" s="30"/>
      <c r="J4" s="30">
        <f>25*19+28.2</f>
        <v>503.2</v>
      </c>
      <c r="K4" s="28">
        <f t="shared" si="0"/>
        <v>0</v>
      </c>
    </row>
    <row r="5" spans="1:11" x14ac:dyDescent="0.2">
      <c r="A5" s="33">
        <v>45888</v>
      </c>
      <c r="B5" s="32" t="s">
        <v>2152</v>
      </c>
      <c r="C5" s="28" t="str" cm="1">
        <f t="array" ref="C5:G5">VLOOKUP(B5,'PP BOTTOM SEAL'!C:N,{3,5,6,4,8},0)</f>
        <v>ارشد افضل حاصلپور</v>
      </c>
      <c r="D5" s="28" t="str">
        <v>11X16</v>
      </c>
      <c r="E5" s="28">
        <v>5</v>
      </c>
      <c r="F5" s="28" t="str">
        <v>PP</v>
      </c>
      <c r="G5" s="28">
        <v>100</v>
      </c>
      <c r="H5" s="29">
        <f>SUMIFS('PP BOTTOM SEAL'!L:L,'PP BOTTOM SEAL'!C:C,'PP BOTTOM SEAL JOB CARD'!B5)</f>
        <v>425</v>
      </c>
      <c r="I5" s="30"/>
      <c r="J5" s="30">
        <f>25*4+25*13</f>
        <v>425</v>
      </c>
      <c r="K5" s="28">
        <f t="shared" si="0"/>
        <v>0</v>
      </c>
    </row>
    <row r="6" spans="1:11" x14ac:dyDescent="0.2">
      <c r="A6" s="33">
        <v>45888</v>
      </c>
      <c r="B6" s="32" t="s">
        <v>2128</v>
      </c>
      <c r="C6" s="28" t="str" cm="1">
        <f t="array" ref="C6:G6">VLOOKUP(B6,'PP BOTTOM SEAL'!C:N,{3,5,6,4,8},0)</f>
        <v>محبوب مقبول گوجرانوالہ</v>
      </c>
      <c r="D6" s="28" t="str">
        <v>04X12</v>
      </c>
      <c r="E6" s="28">
        <v>5</v>
      </c>
      <c r="F6" s="28" t="str">
        <v>PP</v>
      </c>
      <c r="G6" s="28">
        <v>250</v>
      </c>
      <c r="H6" s="29">
        <f>SUMIFS('PP BOTTOM SEAL'!L:L,'PP BOTTOM SEAL'!C:C,'PP BOTTOM SEAL JOB CARD'!B6)</f>
        <v>240</v>
      </c>
      <c r="I6" s="30"/>
      <c r="J6" s="30">
        <f>20*12</f>
        <v>240</v>
      </c>
      <c r="K6" s="28">
        <f t="shared" si="0"/>
        <v>0</v>
      </c>
    </row>
    <row r="7" spans="1:11" x14ac:dyDescent="0.2">
      <c r="A7" s="33">
        <v>45895</v>
      </c>
      <c r="B7" s="32" t="s">
        <v>2188</v>
      </c>
      <c r="C7" s="28" t="str" cm="1">
        <f t="array" ref="C7:G7">VLOOKUP(B7,'PP BOTTOM SEAL'!C:N,{3,5,6,4,8},0)</f>
        <v>عظیم ٹوائز لاہور</v>
      </c>
      <c r="D7" s="28" t="str">
        <v>05.50X12</v>
      </c>
      <c r="E7" s="28">
        <v>10</v>
      </c>
      <c r="F7" s="28" t="str">
        <v>PP</v>
      </c>
      <c r="G7" s="28">
        <v>50</v>
      </c>
      <c r="H7" s="29">
        <f>SUMIFS('PP BOTTOM SEAL'!L:L,'PP BOTTOM SEAL'!C:C,'PP BOTTOM SEAL JOB CARD'!B7)</f>
        <v>48.3</v>
      </c>
      <c r="I7" s="30"/>
      <c r="J7" s="30">
        <f>25+23.3</f>
        <v>48.3</v>
      </c>
      <c r="K7" s="28">
        <f t="shared" si="0"/>
        <v>0</v>
      </c>
    </row>
    <row r="8" spans="1:11" x14ac:dyDescent="0.2">
      <c r="A8" s="33">
        <v>45895</v>
      </c>
      <c r="B8" s="32" t="s">
        <v>843</v>
      </c>
      <c r="C8" s="28" t="str" cm="1">
        <f t="array" ref="C8:G8">VLOOKUP(B8,'PP BOTTOM SEAL'!C:N,{3,5,6,4,8},0)</f>
        <v>عظیم ٹوائز لاہور</v>
      </c>
      <c r="D8" s="28" t="str">
        <v>05.50X13</v>
      </c>
      <c r="E8" s="28">
        <v>10</v>
      </c>
      <c r="F8" s="28" t="str">
        <v>PP</v>
      </c>
      <c r="G8" s="28">
        <v>50</v>
      </c>
      <c r="H8" s="29">
        <f>SUMIFS('PP BOTTOM SEAL'!L:L,'PP BOTTOM SEAL'!C:C,'PP BOTTOM SEAL JOB CARD'!B8)</f>
        <v>50</v>
      </c>
      <c r="I8" s="30"/>
      <c r="J8" s="30">
        <v>50</v>
      </c>
      <c r="K8" s="28">
        <f t="shared" si="0"/>
        <v>0</v>
      </c>
    </row>
    <row r="9" spans="1:11" x14ac:dyDescent="0.2">
      <c r="A9" s="33">
        <v>45896</v>
      </c>
      <c r="B9" s="32" t="s">
        <v>2202</v>
      </c>
      <c r="C9" s="28" t="str" cm="1">
        <f t="array" ref="C9:G9">VLOOKUP(B9,'PP BOTTOM SEAL'!C:N,{3,5,6,4,8},0)</f>
        <v>فضل سعید صادق اباد</v>
      </c>
      <c r="D9" s="28" t="str">
        <v>09X16</v>
      </c>
      <c r="E9" s="28">
        <v>5</v>
      </c>
      <c r="F9" s="28" t="str">
        <v>PP</v>
      </c>
      <c r="G9" s="28">
        <v>50</v>
      </c>
      <c r="H9" s="29">
        <f>SUMIFS('PP BOTTOM SEAL'!L:L,'PP BOTTOM SEAL'!C:C,'PP BOTTOM SEAL JOB CARD'!B9)</f>
        <v>50</v>
      </c>
      <c r="I9" s="30"/>
      <c r="J9" s="30">
        <v>50</v>
      </c>
      <c r="K9" s="28">
        <f t="shared" si="0"/>
        <v>0</v>
      </c>
    </row>
    <row r="10" spans="1:11" x14ac:dyDescent="0.2">
      <c r="A10" s="33">
        <v>45896</v>
      </c>
      <c r="B10" s="32" t="s">
        <v>2213</v>
      </c>
      <c r="C10" s="28" t="str" cm="1">
        <f t="array" ref="C10:G10">VLOOKUP(B10,'PP BOTTOM SEAL'!C:N,{3,5,6,4,8},0)</f>
        <v>-</v>
      </c>
      <c r="D10" s="28">
        <v>0</v>
      </c>
      <c r="E10" s="28">
        <v>0</v>
      </c>
      <c r="F10" s="28">
        <v>0</v>
      </c>
      <c r="G10" s="28">
        <v>0</v>
      </c>
      <c r="H10" s="29">
        <f>SUMIFS('PP BOTTOM SEAL'!L:L,'PP BOTTOM SEAL'!C:C,'PP BOTTOM SEAL JOB CARD'!B10)</f>
        <v>250</v>
      </c>
      <c r="I10" s="30"/>
      <c r="J10" s="30">
        <v>250</v>
      </c>
      <c r="K10" s="28">
        <f t="shared" si="0"/>
        <v>0</v>
      </c>
    </row>
    <row r="11" spans="1:11" x14ac:dyDescent="0.2">
      <c r="A11" s="33">
        <v>45896</v>
      </c>
      <c r="B11" s="32" t="s">
        <v>812</v>
      </c>
      <c r="C11" s="28" t="str" cm="1">
        <f t="array" ref="C11:G11">VLOOKUP(B11,'PP BOTTOM SEAL'!C:N,{3,5,6,4,8},0)</f>
        <v>ایم دین پنڈی</v>
      </c>
      <c r="D11" s="28" t="str">
        <v>18X24</v>
      </c>
      <c r="E11" s="28" t="str">
        <v>6-6.5</v>
      </c>
      <c r="F11" s="28" t="str">
        <v>PP</v>
      </c>
      <c r="G11" s="28">
        <v>600</v>
      </c>
      <c r="H11" s="29">
        <f>SUMIFS('PP BOTTOM SEAL'!L:L,'PP BOTTOM SEAL'!C:C,'PP BOTTOM SEAL JOB CARD'!B11)</f>
        <v>559.4</v>
      </c>
      <c r="I11" s="30"/>
      <c r="J11" s="30">
        <f>30*4+30*7+30*7+19.4</f>
        <v>559.4</v>
      </c>
      <c r="K11" s="28">
        <f t="shared" si="0"/>
        <v>0</v>
      </c>
    </row>
    <row r="12" spans="1:11" x14ac:dyDescent="0.2">
      <c r="A12" s="33">
        <v>45896</v>
      </c>
      <c r="B12" s="32" t="s">
        <v>2191</v>
      </c>
      <c r="C12" s="28" t="str" cm="1">
        <f t="array" ref="C12:G12">VLOOKUP(B12,'PP BOTTOM SEAL'!C:N,{3,5,6,4,8},0)</f>
        <v>نادر پلاسٹک سرگودھا</v>
      </c>
      <c r="D12" s="28" t="str">
        <v>18X30</v>
      </c>
      <c r="E12" s="28">
        <v>5</v>
      </c>
      <c r="F12" s="28" t="str">
        <v>PP</v>
      </c>
      <c r="G12" s="28">
        <v>25</v>
      </c>
      <c r="H12" s="29">
        <f>SUMIFS('PP BOTTOM SEAL'!L:L,'PP BOTTOM SEAL'!C:C,'PP BOTTOM SEAL JOB CARD'!B12)</f>
        <v>75</v>
      </c>
      <c r="I12" s="30"/>
      <c r="J12" s="30">
        <v>25</v>
      </c>
      <c r="K12" s="28">
        <f t="shared" si="0"/>
        <v>50</v>
      </c>
    </row>
    <row r="13" spans="1:11" x14ac:dyDescent="0.2">
      <c r="A13" s="33">
        <v>45897</v>
      </c>
      <c r="B13" s="32" t="s">
        <v>2193</v>
      </c>
      <c r="C13" s="28" t="str" cm="1">
        <f t="array" ref="C13:G13">VLOOKUP(B13,'PP BOTTOM SEAL'!C:N,{3,5,6,4,8},0)</f>
        <v>ہیڈ افس سٹاک لاہور</v>
      </c>
      <c r="D13" s="28" t="str">
        <v>06X08</v>
      </c>
      <c r="E13" s="28">
        <v>5</v>
      </c>
      <c r="F13" s="28" t="str">
        <v>PP</v>
      </c>
      <c r="G13" s="28">
        <v>125</v>
      </c>
      <c r="H13" s="29">
        <f>SUMIFS('PP BOTTOM SEAL'!L:L,'PP BOTTOM SEAL'!C:C,'PP BOTTOM SEAL JOB CARD'!B13)</f>
        <v>125</v>
      </c>
      <c r="I13" s="30">
        <v>5</v>
      </c>
      <c r="J13" s="30">
        <v>125</v>
      </c>
      <c r="K13" s="28">
        <f t="shared" si="0"/>
        <v>0</v>
      </c>
    </row>
    <row r="14" spans="1:11" x14ac:dyDescent="0.2">
      <c r="A14" s="33">
        <v>45897</v>
      </c>
      <c r="B14" s="32" t="s">
        <v>2192</v>
      </c>
      <c r="C14" s="28" t="str" cm="1">
        <f t="array" ref="C14:G14">VLOOKUP(B14,'PP BOTTOM SEAL'!C:N,{3,5,6,4,8},0)</f>
        <v>محبوب مقبول گوجرانوالہ</v>
      </c>
      <c r="D14" s="28" t="str">
        <v>06X08</v>
      </c>
      <c r="E14" s="28">
        <v>5</v>
      </c>
      <c r="F14" s="28" t="str">
        <v>PP</v>
      </c>
      <c r="G14" s="28">
        <v>125</v>
      </c>
      <c r="H14" s="29">
        <f>SUMIFS('PP BOTTOM SEAL'!L:L,'PP BOTTOM SEAL'!C:C,'PP BOTTOM SEAL JOB CARD'!B14)</f>
        <v>125</v>
      </c>
      <c r="I14" s="30">
        <v>5</v>
      </c>
      <c r="J14" s="30">
        <v>125</v>
      </c>
      <c r="K14" s="28">
        <f t="shared" si="0"/>
        <v>0</v>
      </c>
    </row>
    <row r="15" spans="1:11" x14ac:dyDescent="0.2">
      <c r="A15" s="33">
        <v>45897</v>
      </c>
      <c r="B15" s="32" t="s">
        <v>2195</v>
      </c>
      <c r="C15" s="28" t="str" cm="1">
        <f t="array" ref="C15:G15">VLOOKUP(B15,'PP BOTTOM SEAL'!C:N,{3,5,6,4,8},0)</f>
        <v>محبوب مقبول گوجرانوالہ</v>
      </c>
      <c r="D15" s="28" t="str">
        <v>12X14</v>
      </c>
      <c r="E15" s="28">
        <v>5</v>
      </c>
      <c r="F15" s="28" t="str">
        <v>PP</v>
      </c>
      <c r="G15" s="28">
        <v>125</v>
      </c>
      <c r="H15" s="29">
        <f>SUMIFS('PP BOTTOM SEAL'!L:L,'PP BOTTOM SEAL'!C:C,'PP BOTTOM SEAL JOB CARD'!B15)</f>
        <v>175</v>
      </c>
      <c r="I15" s="30">
        <v>5</v>
      </c>
      <c r="J15" s="30">
        <v>125</v>
      </c>
      <c r="K15" s="28">
        <f t="shared" si="0"/>
        <v>50</v>
      </c>
    </row>
    <row r="16" spans="1:11" x14ac:dyDescent="0.2">
      <c r="A16" s="33">
        <v>45897</v>
      </c>
      <c r="B16" s="32" t="s">
        <v>2200</v>
      </c>
      <c r="C16" s="28" t="str" cm="1">
        <f t="array" ref="C16:G16">VLOOKUP(B16,'PP BOTTOM SEAL'!C:N,{3,5,6,4,8},0)</f>
        <v>فضل سعید صادق اباد</v>
      </c>
      <c r="D16" s="28" t="str">
        <v>07X14</v>
      </c>
      <c r="E16" s="28">
        <v>5</v>
      </c>
      <c r="F16" s="28" t="str">
        <v>PP</v>
      </c>
      <c r="G16" s="28">
        <v>150</v>
      </c>
      <c r="H16" s="29">
        <f>SUMIFS('PP BOTTOM SEAL'!L:L,'PP BOTTOM SEAL'!C:C,'PP BOTTOM SEAL JOB CARD'!B16)</f>
        <v>150</v>
      </c>
      <c r="I16" s="30">
        <v>6</v>
      </c>
      <c r="J16" s="30">
        <f>25*I16</f>
        <v>150</v>
      </c>
      <c r="K16" s="28">
        <f t="shared" si="0"/>
        <v>0</v>
      </c>
    </row>
    <row r="17" spans="1:11" x14ac:dyDescent="0.2">
      <c r="A17" s="33">
        <v>45897</v>
      </c>
      <c r="B17" s="32" t="s">
        <v>2190</v>
      </c>
      <c r="C17" s="28" t="str" cm="1">
        <f t="array" ref="C17:G17">VLOOKUP(B17,'PP BOTTOM SEAL'!C:N,{3,5,6,4,8},0)</f>
        <v>فضل سعید صادق اباد</v>
      </c>
      <c r="D17" s="28" t="str">
        <v>08X12</v>
      </c>
      <c r="E17" s="28">
        <v>5</v>
      </c>
      <c r="F17" s="28" t="str">
        <v>PP</v>
      </c>
      <c r="G17" s="28">
        <v>300</v>
      </c>
      <c r="H17" s="29">
        <f>SUMIFS('PP BOTTOM SEAL'!L:L,'PP BOTTOM SEAL'!C:C,'PP BOTTOM SEAL JOB CARD'!B17)</f>
        <v>350</v>
      </c>
      <c r="I17" s="30">
        <v>14</v>
      </c>
      <c r="J17" s="30">
        <f t="shared" ref="J17:J28" si="1">25*I17</f>
        <v>350</v>
      </c>
      <c r="K17" s="28">
        <f t="shared" si="0"/>
        <v>0</v>
      </c>
    </row>
    <row r="18" spans="1:11" x14ac:dyDescent="0.2">
      <c r="A18" s="33">
        <v>45897</v>
      </c>
      <c r="B18" s="32" t="s">
        <v>2197</v>
      </c>
      <c r="C18" s="28" t="str" cm="1">
        <f t="array" ref="C18:G18">VLOOKUP(B18,'PP BOTTOM SEAL'!C:N,{3,5,6,4,8},0)</f>
        <v>فضل سعید صادق اباد</v>
      </c>
      <c r="D18" s="28" t="str">
        <v>10X30</v>
      </c>
      <c r="E18" s="28">
        <v>5</v>
      </c>
      <c r="F18" s="28" t="str">
        <v>PP</v>
      </c>
      <c r="G18" s="28">
        <v>75</v>
      </c>
      <c r="H18" s="29">
        <f>SUMIFS('PP BOTTOM SEAL'!L:L,'PP BOTTOM SEAL'!C:C,'PP BOTTOM SEAL JOB CARD'!B18)</f>
        <v>75</v>
      </c>
      <c r="I18" s="30">
        <v>3</v>
      </c>
      <c r="J18" s="30">
        <f t="shared" si="1"/>
        <v>75</v>
      </c>
      <c r="K18" s="28">
        <f t="shared" si="0"/>
        <v>0</v>
      </c>
    </row>
    <row r="19" spans="1:11" x14ac:dyDescent="0.2">
      <c r="A19" s="33">
        <v>45897</v>
      </c>
      <c r="B19" s="32" t="s">
        <v>2215</v>
      </c>
      <c r="C19" s="28" t="str" cm="1">
        <f t="array" ref="C19:G19">VLOOKUP(B19,'PP BOTTOM SEAL'!C:N,{3,5,6,4,8},0)</f>
        <v>فضل سعید صادق اباد</v>
      </c>
      <c r="D19" s="28" t="str">
        <v>12X24</v>
      </c>
      <c r="E19" s="28">
        <v>5</v>
      </c>
      <c r="F19" s="28" t="str">
        <v>PP</v>
      </c>
      <c r="G19" s="28">
        <v>50</v>
      </c>
      <c r="H19" s="29">
        <f>SUMIFS('PP BOTTOM SEAL'!L:L,'PP BOTTOM SEAL'!C:C,'PP BOTTOM SEAL JOB CARD'!B19)</f>
        <v>50</v>
      </c>
      <c r="I19" s="30">
        <v>2</v>
      </c>
      <c r="J19" s="30">
        <f t="shared" si="1"/>
        <v>50</v>
      </c>
      <c r="K19" s="28">
        <f t="shared" si="0"/>
        <v>0</v>
      </c>
    </row>
    <row r="20" spans="1:11" x14ac:dyDescent="0.2">
      <c r="A20" s="33">
        <v>45898</v>
      </c>
      <c r="B20" s="32" t="s">
        <v>2221</v>
      </c>
      <c r="C20" s="28" t="str" cm="1">
        <f t="array" ref="C20:G20">VLOOKUP(B20,'PP BOTTOM SEAL'!C:N,{3,5,6,4,8},0)</f>
        <v>-</v>
      </c>
      <c r="D20" s="28">
        <v>0</v>
      </c>
      <c r="E20" s="28">
        <v>0</v>
      </c>
      <c r="F20" s="28">
        <v>0</v>
      </c>
      <c r="G20" s="28">
        <v>0</v>
      </c>
      <c r="H20" s="29">
        <f>SUMIFS('PP BOTTOM SEAL'!L:L,'PP BOTTOM SEAL'!C:C,'PP BOTTOM SEAL JOB CARD'!B20)</f>
        <v>200</v>
      </c>
      <c r="I20" s="30">
        <v>8</v>
      </c>
      <c r="J20" s="30">
        <f t="shared" si="1"/>
        <v>200</v>
      </c>
      <c r="K20" s="28">
        <f t="shared" si="0"/>
        <v>0</v>
      </c>
    </row>
    <row r="21" spans="1:11" x14ac:dyDescent="0.2">
      <c r="A21" s="33">
        <v>45898</v>
      </c>
      <c r="B21" s="32" t="s">
        <v>2222</v>
      </c>
      <c r="C21" s="28" t="str" cm="1">
        <f t="array" ref="C21:G21">VLOOKUP(B21,'PP BOTTOM SEAL'!C:N,{3,5,6,4,8},0)</f>
        <v>حاجی اسلماعیل وہاڑی</v>
      </c>
      <c r="D21" s="28" t="str">
        <v>02.50X03.50</v>
      </c>
      <c r="E21" s="28">
        <v>5</v>
      </c>
      <c r="F21" s="28" t="str">
        <v>PP</v>
      </c>
      <c r="G21" s="28">
        <v>150</v>
      </c>
      <c r="H21" s="29">
        <f>SUMIFS('PP BOTTOM SEAL'!L:L,'PP BOTTOM SEAL'!C:C,'PP BOTTOM SEAL JOB CARD'!B21)</f>
        <v>120</v>
      </c>
      <c r="I21" s="30">
        <v>6</v>
      </c>
      <c r="J21" s="30">
        <f>20*I21</f>
        <v>120</v>
      </c>
      <c r="K21" s="28">
        <f t="shared" si="0"/>
        <v>0</v>
      </c>
    </row>
    <row r="22" spans="1:11" x14ac:dyDescent="0.2">
      <c r="A22" s="33">
        <v>45898</v>
      </c>
      <c r="B22" s="32" t="s">
        <v>1450</v>
      </c>
      <c r="C22" s="28" t="str" cm="1">
        <f t="array" ref="C22:G22">VLOOKUP(B22,'PP BOTTOM SEAL'!C:N,{3,5,6,4,8},0)</f>
        <v>جیلانی پولی سٹاک</v>
      </c>
      <c r="D22" s="28" t="str">
        <v>2.5X3.5</v>
      </c>
      <c r="E22" s="28">
        <v>5</v>
      </c>
      <c r="F22" s="28" t="str">
        <v>PP</v>
      </c>
      <c r="G22" s="28" t="str">
        <v>-</v>
      </c>
      <c r="H22" s="29">
        <f>SUMIFS('PP BOTTOM SEAL'!L:L,'PP BOTTOM SEAL'!C:C,'PP BOTTOM SEAL JOB CARD'!B22)</f>
        <v>4310</v>
      </c>
      <c r="I22" s="30">
        <f>3+9+11+8</f>
        <v>31</v>
      </c>
      <c r="J22" s="30">
        <f>20*I22</f>
        <v>620</v>
      </c>
      <c r="K22" s="28">
        <f t="shared" si="0"/>
        <v>3690</v>
      </c>
    </row>
    <row r="23" spans="1:11" x14ac:dyDescent="0.2">
      <c r="A23" s="33">
        <v>45898</v>
      </c>
      <c r="B23" s="32" t="s">
        <v>2198</v>
      </c>
      <c r="C23" s="28" t="str" cm="1">
        <f t="array" ref="C23:G23">VLOOKUP(B23,'PP BOTTOM SEAL'!C:N,{3,5,6,4,8},0)</f>
        <v>نادر پلاسٹک سرگودھا</v>
      </c>
      <c r="D23" s="28" t="str">
        <v>10X22</v>
      </c>
      <c r="E23" s="28">
        <v>5</v>
      </c>
      <c r="F23" s="28" t="str">
        <v>PP</v>
      </c>
      <c r="G23" s="28">
        <v>50</v>
      </c>
      <c r="H23" s="29">
        <f>SUMIFS('PP BOTTOM SEAL'!L:L,'PP BOTTOM SEAL'!C:C,'PP BOTTOM SEAL JOB CARD'!B23)</f>
        <v>50</v>
      </c>
      <c r="I23" s="30">
        <v>2</v>
      </c>
      <c r="J23" s="30">
        <f t="shared" si="1"/>
        <v>50</v>
      </c>
      <c r="K23" s="28">
        <f t="shared" si="0"/>
        <v>0</v>
      </c>
    </row>
    <row r="24" spans="1:11" x14ac:dyDescent="0.2">
      <c r="A24" s="33">
        <v>45898</v>
      </c>
      <c r="B24" s="32" t="s">
        <v>2199</v>
      </c>
      <c r="C24" s="28" t="str" cm="1">
        <f t="array" ref="C24:G24">VLOOKUP(B24,'PP BOTTOM SEAL'!C:N,{3,5,6,4,8},0)</f>
        <v>ہیڈ افس سٹاک لاہور</v>
      </c>
      <c r="D24" s="28" t="str">
        <v>07X11</v>
      </c>
      <c r="E24" s="28">
        <v>5</v>
      </c>
      <c r="F24" s="28" t="str">
        <v>PP</v>
      </c>
      <c r="G24" s="28">
        <v>250</v>
      </c>
      <c r="H24" s="29">
        <f>SUMIFS('PP BOTTOM SEAL'!L:L,'PP BOTTOM SEAL'!C:C,'PP BOTTOM SEAL JOB CARD'!B24)</f>
        <v>250</v>
      </c>
      <c r="I24" s="30">
        <v>10</v>
      </c>
      <c r="J24" s="30">
        <f t="shared" si="1"/>
        <v>250</v>
      </c>
      <c r="K24" s="28">
        <f t="shared" si="0"/>
        <v>0</v>
      </c>
    </row>
    <row r="25" spans="1:11" x14ac:dyDescent="0.2">
      <c r="A25" s="33">
        <v>45898</v>
      </c>
      <c r="B25" s="32" t="s">
        <v>2219</v>
      </c>
      <c r="C25" s="28" t="str" cm="1">
        <f t="array" ref="C25:G25">VLOOKUP(B25,'PP BOTTOM SEAL'!C:N,{3,5,6,4,8},0)</f>
        <v>ہیڈ افس سٹاک لاہور</v>
      </c>
      <c r="D25" s="28" t="str">
        <v>14X26</v>
      </c>
      <c r="E25" s="28">
        <v>5</v>
      </c>
      <c r="F25" s="28" t="str">
        <v>PP</v>
      </c>
      <c r="G25" s="28">
        <v>100</v>
      </c>
      <c r="H25" s="29">
        <f>SUMIFS('PP BOTTOM SEAL'!L:L,'PP BOTTOM SEAL'!C:C,'PP BOTTOM SEAL JOB CARD'!B25)</f>
        <v>100</v>
      </c>
      <c r="I25" s="30">
        <v>4</v>
      </c>
      <c r="J25" s="30">
        <f t="shared" si="1"/>
        <v>100</v>
      </c>
      <c r="K25" s="28">
        <f t="shared" si="0"/>
        <v>0</v>
      </c>
    </row>
    <row r="26" spans="1:11" x14ac:dyDescent="0.2">
      <c r="A26" s="33">
        <v>45900</v>
      </c>
      <c r="B26" s="32" t="s">
        <v>2251</v>
      </c>
      <c r="C26" s="28" t="str" cm="1">
        <f t="array" ref="C26:G26">VLOOKUP(B26,'PP BOTTOM SEAL'!C:N,{3,5,6,4,8},0)</f>
        <v>سٹاک</v>
      </c>
      <c r="D26" s="28" t="str">
        <v>5X12</v>
      </c>
      <c r="E26" s="28">
        <v>5</v>
      </c>
      <c r="F26" s="28" t="str">
        <v>PP</v>
      </c>
      <c r="G26" s="28">
        <v>250</v>
      </c>
      <c r="H26" s="29">
        <f>SUMIFS('PP BOTTOM SEAL'!L:L,'PP BOTTOM SEAL'!C:C,'PP BOTTOM SEAL JOB CARD'!B26)</f>
        <v>300</v>
      </c>
      <c r="I26" s="30">
        <v>12</v>
      </c>
      <c r="J26" s="30">
        <f t="shared" si="1"/>
        <v>300</v>
      </c>
      <c r="K26" s="28">
        <f t="shared" si="0"/>
        <v>0</v>
      </c>
    </row>
    <row r="27" spans="1:11" x14ac:dyDescent="0.2">
      <c r="A27" s="33">
        <v>45900</v>
      </c>
      <c r="B27" s="32" t="s">
        <v>1905</v>
      </c>
      <c r="C27" s="28" t="str" cm="1">
        <f t="array" ref="C27:G27">VLOOKUP(B27,'PP BOTTOM SEAL'!C:N,{3,5,6,4,8},0)</f>
        <v>عثمان امین لاہور</v>
      </c>
      <c r="D27" s="28" t="str">
        <v>4X8</v>
      </c>
      <c r="E27" s="28">
        <v>5</v>
      </c>
      <c r="F27" s="28" t="str">
        <v>PP</v>
      </c>
      <c r="G27" s="28">
        <v>2000</v>
      </c>
      <c r="H27" s="29">
        <f>SUMIFS('PP BOTTOM SEAL'!L:L,'PP BOTTOM SEAL'!C:C,'PP BOTTOM SEAL JOB CARD'!B27)</f>
        <v>1295</v>
      </c>
      <c r="I27" s="30">
        <v>10</v>
      </c>
      <c r="J27" s="30">
        <f t="shared" si="1"/>
        <v>250</v>
      </c>
      <c r="K27" s="28">
        <f t="shared" si="0"/>
        <v>1045</v>
      </c>
    </row>
    <row r="28" spans="1:11" x14ac:dyDescent="0.2">
      <c r="A28" s="33">
        <v>45900</v>
      </c>
      <c r="B28" s="32" t="s">
        <v>2252</v>
      </c>
      <c r="C28" s="28" t="str" cm="1">
        <f t="array" ref="C28:G28">VLOOKUP(B28,'PP BOTTOM SEAL'!C:N,{3,5,6,4,8},0)</f>
        <v>سٹاک</v>
      </c>
      <c r="D28" s="28" t="str">
        <v>14X18</v>
      </c>
      <c r="E28" s="28">
        <v>5</v>
      </c>
      <c r="F28" s="28" t="str">
        <v>PP</v>
      </c>
      <c r="G28" s="28">
        <v>500</v>
      </c>
      <c r="H28" s="29">
        <f>SUMIFS('PP BOTTOM SEAL'!L:L,'PP BOTTOM SEAL'!C:C,'PP BOTTOM SEAL JOB CARD'!B28)</f>
        <v>350</v>
      </c>
      <c r="I28" s="30">
        <v>10</v>
      </c>
      <c r="J28" s="30">
        <f t="shared" si="1"/>
        <v>250</v>
      </c>
      <c r="K28" s="28">
        <f t="shared" si="0"/>
        <v>100</v>
      </c>
    </row>
    <row r="29" spans="1:11" x14ac:dyDescent="0.2">
      <c r="A29" s="33">
        <v>45900</v>
      </c>
      <c r="B29" s="32" t="s">
        <v>2232</v>
      </c>
      <c r="C29" s="28" t="str" cm="1">
        <f t="array" ref="C29:G29">VLOOKUP(B29,'PP BOTTOM SEAL'!C:N,{3,5,6,4,8},0)</f>
        <v>العمر پلاسٹک گوجرانوالہ</v>
      </c>
      <c r="D29" s="28" t="str">
        <v>22X22</v>
      </c>
      <c r="E29" s="28">
        <v>6</v>
      </c>
      <c r="F29" s="28" t="str">
        <v>PP</v>
      </c>
      <c r="G29" s="28">
        <v>250</v>
      </c>
      <c r="H29" s="29">
        <f>SUMIFS('PP BOTTOM SEAL'!L:L,'PP BOTTOM SEAL'!C:C,'PP BOTTOM SEAL JOB CARD'!B29)</f>
        <v>251.3</v>
      </c>
      <c r="I29" s="30">
        <v>10</v>
      </c>
      <c r="J29" s="30">
        <f>25*9+26.3</f>
        <v>251.3</v>
      </c>
      <c r="K29" s="28">
        <f t="shared" si="0"/>
        <v>0</v>
      </c>
    </row>
    <row r="30" spans="1:11" x14ac:dyDescent="0.2">
      <c r="A30" s="33">
        <v>45900</v>
      </c>
      <c r="B30" s="32" t="s">
        <v>2244</v>
      </c>
      <c r="C30" s="28" t="str" cm="1">
        <f t="array" ref="C30:G30">VLOOKUP(B30,'PP BOTTOM SEAL'!C:N,{3,5,6,4,8},0)</f>
        <v>العمر پلاسٹک گوجرانوالہ</v>
      </c>
      <c r="D30" s="28" t="str">
        <v>14X14</v>
      </c>
      <c r="E30" s="28">
        <v>10</v>
      </c>
      <c r="F30" s="28" t="str">
        <v>PP</v>
      </c>
      <c r="G30" s="28">
        <v>250</v>
      </c>
      <c r="H30" s="29">
        <f>SUMIFS('PP BOTTOM SEAL'!L:L,'PP BOTTOM SEAL'!C:C,'PP BOTTOM SEAL JOB CARD'!B30)</f>
        <v>249</v>
      </c>
      <c r="I30" s="30">
        <v>10</v>
      </c>
      <c r="J30" s="30">
        <f>25*9+24</f>
        <v>249</v>
      </c>
      <c r="K30" s="28">
        <f t="shared" si="0"/>
        <v>0</v>
      </c>
    </row>
    <row r="31" spans="1:11" x14ac:dyDescent="0.2">
      <c r="A31" s="33">
        <v>45900</v>
      </c>
      <c r="B31" s="32" t="s">
        <v>2227</v>
      </c>
      <c r="C31" s="28" t="str" cm="1">
        <f t="array" ref="C31:G31">VLOOKUP(B31,'PP BOTTOM SEAL'!C:N,{3,5,6,4,8},0)</f>
        <v>العمر پلاسٹک گوجرانوالہ</v>
      </c>
      <c r="D31" s="28" t="str">
        <v>18X18</v>
      </c>
      <c r="E31" s="28">
        <v>6</v>
      </c>
      <c r="F31" s="28" t="str">
        <v>PP</v>
      </c>
      <c r="G31" s="28">
        <v>250</v>
      </c>
      <c r="H31" s="29">
        <f>SUMIFS('PP BOTTOM SEAL'!L:L,'PP BOTTOM SEAL'!C:C,'PP BOTTOM SEAL JOB CARD'!B31)</f>
        <v>250</v>
      </c>
      <c r="I31" s="30">
        <v>10</v>
      </c>
      <c r="J31" s="30">
        <f>25*I31</f>
        <v>250</v>
      </c>
      <c r="K31" s="28">
        <f t="shared" si="0"/>
        <v>0</v>
      </c>
    </row>
    <row r="32" spans="1:11" x14ac:dyDescent="0.2">
      <c r="A32" s="33">
        <v>45900</v>
      </c>
      <c r="B32" s="32" t="s">
        <v>2261</v>
      </c>
      <c r="C32" s="28" t="str" cm="1">
        <f t="array" ref="C32:G32">VLOOKUP(B32,'PP BOTTOM SEAL'!C:N,{3,5,6,4,8},0)</f>
        <v>سٹاک</v>
      </c>
      <c r="D32" s="28" t="str">
        <v>7X14</v>
      </c>
      <c r="E32" s="28">
        <v>5</v>
      </c>
      <c r="F32" s="28" t="str">
        <v>PP</v>
      </c>
      <c r="G32" s="28">
        <v>375</v>
      </c>
      <c r="H32" s="29">
        <f>SUMIFS('PP BOTTOM SEAL'!L:L,'PP BOTTOM SEAL'!C:C,'PP BOTTOM SEAL JOB CARD'!B32)</f>
        <v>175</v>
      </c>
      <c r="I32" s="30">
        <v>4</v>
      </c>
      <c r="J32" s="30">
        <f t="shared" ref="J32:J37" si="2">25*I32</f>
        <v>100</v>
      </c>
      <c r="K32" s="28">
        <f t="shared" si="0"/>
        <v>75</v>
      </c>
    </row>
    <row r="33" spans="1:11" x14ac:dyDescent="0.2">
      <c r="A33" s="33">
        <v>45900</v>
      </c>
      <c r="B33" s="32" t="s">
        <v>2262</v>
      </c>
      <c r="C33" s="28" t="str" cm="1">
        <f t="array" ref="C33:G33">VLOOKUP(B33,'PP BOTTOM SEAL'!C:N,{3,5,6,4,8},0)</f>
        <v>سٹاک</v>
      </c>
      <c r="D33" s="28" t="str">
        <v>7X11</v>
      </c>
      <c r="E33" s="28">
        <v>5</v>
      </c>
      <c r="F33" s="28" t="str">
        <v>PP</v>
      </c>
      <c r="G33" s="28">
        <v>250</v>
      </c>
      <c r="H33" s="29">
        <f>SUMIFS('PP BOTTOM SEAL'!L:L,'PP BOTTOM SEAL'!C:C,'PP BOTTOM SEAL JOB CARD'!B33)</f>
        <v>250</v>
      </c>
      <c r="I33" s="30">
        <v>10</v>
      </c>
      <c r="J33" s="30">
        <f t="shared" si="2"/>
        <v>250</v>
      </c>
      <c r="K33" s="28">
        <f t="shared" si="0"/>
        <v>0</v>
      </c>
    </row>
    <row r="34" spans="1:11" x14ac:dyDescent="0.2">
      <c r="A34" s="33">
        <v>45900</v>
      </c>
      <c r="B34" s="32" t="s">
        <v>2263</v>
      </c>
      <c r="C34" s="28" t="str" cm="1">
        <f t="array" ref="C34:G34">VLOOKUP(B34,'PP BOTTOM SEAL'!C:N,{3,5,6,4,8},0)</f>
        <v>-</v>
      </c>
      <c r="D34" s="28">
        <v>0</v>
      </c>
      <c r="E34" s="28">
        <v>0</v>
      </c>
      <c r="F34" s="28">
        <v>0</v>
      </c>
      <c r="G34" s="28">
        <v>0</v>
      </c>
      <c r="H34" s="29">
        <f>SUMIFS('PP BOTTOM SEAL'!L:L,'PP BOTTOM SEAL'!C:C,'PP BOTTOM SEAL JOB CARD'!B34)</f>
        <v>200</v>
      </c>
      <c r="I34" s="30">
        <v>10</v>
      </c>
      <c r="J34" s="30">
        <f t="shared" si="2"/>
        <v>250</v>
      </c>
      <c r="K34" s="28">
        <f t="shared" si="0"/>
        <v>-50</v>
      </c>
    </row>
    <row r="35" spans="1:11" x14ac:dyDescent="0.2">
      <c r="A35" s="33">
        <v>45900</v>
      </c>
      <c r="B35" s="32" t="s">
        <v>2242</v>
      </c>
      <c r="C35" s="28" t="str" cm="1">
        <f t="array" ref="C35:G35">VLOOKUP(B35,'PP BOTTOM SEAL'!C:N,{3,5,6,4,8},0)</f>
        <v>العمر پلاسٹک گوجرانوالہ</v>
      </c>
      <c r="D35" s="28" t="str">
        <v>18X16</v>
      </c>
      <c r="E35" s="28">
        <v>6</v>
      </c>
      <c r="F35" s="28" t="str">
        <v>PP</v>
      </c>
      <c r="G35" s="28">
        <v>150</v>
      </c>
      <c r="H35" s="29">
        <f>SUMIFS('PP BOTTOM SEAL'!L:L,'PP BOTTOM SEAL'!C:C,'PP BOTTOM SEAL JOB CARD'!B35)</f>
        <v>94.6</v>
      </c>
      <c r="I35" s="30">
        <f>2+1+1</f>
        <v>4</v>
      </c>
      <c r="J35" s="30">
        <f>75+19.6</f>
        <v>94.6</v>
      </c>
      <c r="K35" s="28">
        <f t="shared" si="0"/>
        <v>0</v>
      </c>
    </row>
    <row r="36" spans="1:11" x14ac:dyDescent="0.2">
      <c r="A36" s="33">
        <v>45900</v>
      </c>
      <c r="B36" s="34" t="s">
        <v>2241</v>
      </c>
      <c r="C36" s="28" t="str" cm="1">
        <f t="array" ref="C36:G36">VLOOKUP(B36,'PP BOTTOM SEAL'!C:N,{3,5,6,4,8},0)</f>
        <v>سٹاک</v>
      </c>
      <c r="D36" s="28" t="str">
        <v>2X3</v>
      </c>
      <c r="E36" s="28" t="str">
        <v>5.5-6</v>
      </c>
      <c r="F36" s="28" t="str">
        <v>PP</v>
      </c>
      <c r="G36" s="28">
        <v>375</v>
      </c>
      <c r="H36" s="29">
        <f>SUMIFS('PP BOTTOM SEAL'!L:L,'PP BOTTOM SEAL'!C:C,'PP BOTTOM SEAL JOB CARD'!B36)</f>
        <v>320</v>
      </c>
      <c r="I36" s="30">
        <f>9+6</f>
        <v>15</v>
      </c>
      <c r="J36" s="30">
        <f>20*I36</f>
        <v>300</v>
      </c>
      <c r="K36" s="28">
        <f t="shared" si="0"/>
        <v>20</v>
      </c>
    </row>
    <row r="37" spans="1:11" x14ac:dyDescent="0.2">
      <c r="A37" s="33">
        <v>45900</v>
      </c>
      <c r="B37" s="32" t="s">
        <v>2246</v>
      </c>
      <c r="C37" s="28" t="str" cm="1">
        <f t="array" ref="C37:G37">VLOOKUP(B37,'PP BOTTOM SEAL'!C:N,{3,5,6,4,8},0)</f>
        <v>Cakes and Bakes Lahore</v>
      </c>
      <c r="D37" s="28" t="str">
        <v>16X22</v>
      </c>
      <c r="E37" s="28" t="str">
        <v>5.5-6</v>
      </c>
      <c r="F37" s="28" t="str">
        <v>PP</v>
      </c>
      <c r="G37" s="28">
        <v>250</v>
      </c>
      <c r="H37" s="29">
        <f>SUMIFS('PP BOTTOM SEAL'!L:L,'PP BOTTOM SEAL'!C:C,'PP BOTTOM SEAL JOB CARD'!B37)</f>
        <v>225</v>
      </c>
      <c r="I37" s="30">
        <v>9</v>
      </c>
      <c r="J37" s="30">
        <f t="shared" si="2"/>
        <v>225</v>
      </c>
      <c r="K37" s="28">
        <f t="shared" si="0"/>
        <v>0</v>
      </c>
    </row>
    <row r="38" spans="1:11" x14ac:dyDescent="0.2">
      <c r="A38" s="33">
        <v>45904</v>
      </c>
      <c r="B38" s="32" t="s">
        <v>2305</v>
      </c>
      <c r="C38" s="28" t="str" cm="1">
        <f t="array" ref="C38:G38">VLOOKUP(B38,'PP BOTTOM SEAL'!C:N,{3,5,6,4,8},0)</f>
        <v>بلال سویاں سرگودھا</v>
      </c>
      <c r="D38" s="28" t="str">
        <v>04X18</v>
      </c>
      <c r="E38" s="28">
        <v>5</v>
      </c>
      <c r="F38" s="28" t="str">
        <v>PP</v>
      </c>
      <c r="G38" s="28">
        <v>300</v>
      </c>
      <c r="H38" s="29">
        <f>SUMIFS('PP BOTTOM SEAL'!L:L,'PP BOTTOM SEAL'!C:C,'PP BOTTOM SEAL JOB CARD'!B38)</f>
        <v>320</v>
      </c>
      <c r="I38" s="30">
        <f>13+3</f>
        <v>16</v>
      </c>
      <c r="J38" s="30">
        <f>20*I38</f>
        <v>320</v>
      </c>
      <c r="K38" s="28">
        <f t="shared" si="0"/>
        <v>0</v>
      </c>
    </row>
    <row r="39" spans="1:11" x14ac:dyDescent="0.2">
      <c r="A39" s="33">
        <v>45904</v>
      </c>
      <c r="B39" s="32" t="s">
        <v>2316</v>
      </c>
      <c r="C39" s="28" t="str" cm="1">
        <f t="array" ref="C39:G39">VLOOKUP(B39,'PP BOTTOM SEAL'!C:N,{3,5,6,4,8},0)</f>
        <v>محبوب مقبول گوجرانوالہ</v>
      </c>
      <c r="D39" s="28" t="str">
        <v>02X18</v>
      </c>
      <c r="E39" s="28">
        <v>5</v>
      </c>
      <c r="F39" s="28" t="str">
        <v>PP</v>
      </c>
      <c r="G39" s="28">
        <v>200</v>
      </c>
      <c r="H39" s="29">
        <f>SUMIFS('PP BOTTOM SEAL'!L:L,'PP BOTTOM SEAL'!C:C,'PP BOTTOM SEAL JOB CARD'!B39)</f>
        <v>140</v>
      </c>
      <c r="I39" s="30">
        <v>7</v>
      </c>
      <c r="J39" s="30">
        <f>20*I39</f>
        <v>140</v>
      </c>
      <c r="K39" s="28">
        <f t="shared" ref="K39:K101" si="3">+H39-J39</f>
        <v>0</v>
      </c>
    </row>
    <row r="40" spans="1:11" x14ac:dyDescent="0.2">
      <c r="A40" s="33">
        <v>45904</v>
      </c>
      <c r="B40" s="32" t="s">
        <v>2311</v>
      </c>
      <c r="C40" s="28" t="str" cm="1">
        <f t="array" ref="C40:G40">VLOOKUP(B40,'PP BOTTOM SEAL'!C:N,{3,5,6,4,8},0)</f>
        <v>محبوب مقبول گوجرانوالہ</v>
      </c>
      <c r="D40" s="28" t="str">
        <v>13X22</v>
      </c>
      <c r="E40" s="28">
        <v>5</v>
      </c>
      <c r="F40" s="28" t="str">
        <v>PP</v>
      </c>
      <c r="G40" s="28">
        <v>100</v>
      </c>
      <c r="H40" s="29">
        <f>SUMIFS('PP BOTTOM SEAL'!L:L,'PP BOTTOM SEAL'!C:C,'PP BOTTOM SEAL JOB CARD'!B40)</f>
        <v>225</v>
      </c>
      <c r="I40" s="30">
        <v>9</v>
      </c>
      <c r="J40" s="30">
        <f>25*I40</f>
        <v>225</v>
      </c>
      <c r="K40" s="28">
        <f t="shared" si="3"/>
        <v>0</v>
      </c>
    </row>
    <row r="41" spans="1:11" x14ac:dyDescent="0.2">
      <c r="A41" s="33">
        <v>45904</v>
      </c>
      <c r="B41" s="32" t="s">
        <v>2313</v>
      </c>
      <c r="C41" s="28" t="str" cm="1">
        <f t="array" ref="C41:G41">VLOOKUP(B41,'PP BOTTOM SEAL'!C:N,{3,5,6,4,8},0)</f>
        <v>محبوب مقبول گوجرانوالہ</v>
      </c>
      <c r="D41" s="28" t="str">
        <v>13X18</v>
      </c>
      <c r="E41" s="28">
        <v>5</v>
      </c>
      <c r="F41" s="28" t="str">
        <v>PP</v>
      </c>
      <c r="G41" s="28">
        <v>125</v>
      </c>
      <c r="H41" s="29">
        <f>SUMIFS('PP BOTTOM SEAL'!L:L,'PP BOTTOM SEAL'!C:C,'PP BOTTOM SEAL JOB CARD'!B41)</f>
        <v>50</v>
      </c>
      <c r="I41" s="30">
        <v>5</v>
      </c>
      <c r="J41" s="30">
        <f>25*I41</f>
        <v>125</v>
      </c>
      <c r="K41" s="28">
        <f t="shared" si="3"/>
        <v>-75</v>
      </c>
    </row>
    <row r="42" spans="1:11" x14ac:dyDescent="0.2">
      <c r="A42" s="33">
        <v>45904</v>
      </c>
      <c r="B42" s="32" t="s">
        <v>2310</v>
      </c>
      <c r="C42" s="28" t="str" cm="1">
        <f t="array" ref="C42:G42">VLOOKUP(B42,'PP BOTTOM SEAL'!C:N,{3,5,6,4,8},0)</f>
        <v>خذیفہ پلاسٹک اعظم مارکیٹ</v>
      </c>
      <c r="D42" s="28" t="str">
        <v>10X28</v>
      </c>
      <c r="E42" s="28">
        <v>8</v>
      </c>
      <c r="F42" s="28" t="str">
        <v>PP</v>
      </c>
      <c r="G42" s="28">
        <v>50</v>
      </c>
      <c r="H42" s="29">
        <f>SUMIFS('PP BOTTOM SEAL'!L:L,'PP BOTTOM SEAL'!C:C,'PP BOTTOM SEAL JOB CARD'!B42)</f>
        <v>61.1</v>
      </c>
      <c r="I42" s="30">
        <v>2</v>
      </c>
      <c r="J42" s="30">
        <f>25+36.1</f>
        <v>61.1</v>
      </c>
      <c r="K42" s="28">
        <f t="shared" si="3"/>
        <v>0</v>
      </c>
    </row>
    <row r="43" spans="1:11" x14ac:dyDescent="0.2">
      <c r="A43" s="33">
        <v>45904</v>
      </c>
      <c r="B43" s="32" t="s">
        <v>2275</v>
      </c>
      <c r="C43" s="28" t="str" cm="1">
        <f t="array" ref="C43:G43">VLOOKUP(B43,'PP BOTTOM SEAL'!C:N,{3,5,6,4,8},0)</f>
        <v>بلال ازعظم مال کینٹ</v>
      </c>
      <c r="D43" s="28" t="str">
        <v>10X28</v>
      </c>
      <c r="E43" s="28">
        <v>8</v>
      </c>
      <c r="F43" s="28" t="str">
        <v>PP</v>
      </c>
      <c r="G43" s="28">
        <v>50</v>
      </c>
      <c r="H43" s="29">
        <f>SUMIFS('PP BOTTOM SEAL'!L:L,'PP BOTTOM SEAL'!C:C,'PP BOTTOM SEAL JOB CARD'!B43)</f>
        <v>50</v>
      </c>
      <c r="I43" s="30">
        <v>2</v>
      </c>
      <c r="J43" s="30">
        <v>50</v>
      </c>
      <c r="K43" s="28">
        <f t="shared" si="3"/>
        <v>0</v>
      </c>
    </row>
    <row r="44" spans="1:11" x14ac:dyDescent="0.2">
      <c r="A44" s="33">
        <v>45904</v>
      </c>
      <c r="B44" s="32" t="s">
        <v>2319</v>
      </c>
      <c r="C44" s="28" t="str" cm="1">
        <f t="array" ref="C44:G44">VLOOKUP(B44,'PP BOTTOM SEAL'!C:N,{3,5,6,4,8},0)</f>
        <v>محبوب مقبول گوجرانوالہ</v>
      </c>
      <c r="D44" s="28" t="str">
        <v>04X12</v>
      </c>
      <c r="E44" s="28">
        <v>5</v>
      </c>
      <c r="F44" s="28" t="str">
        <v>PP</v>
      </c>
      <c r="G44" s="28">
        <v>250</v>
      </c>
      <c r="H44" s="29">
        <f>SUMIFS('PP BOTTOM SEAL'!L:L,'PP BOTTOM SEAL'!C:C,'PP BOTTOM SEAL JOB CARD'!B44)</f>
        <v>200</v>
      </c>
      <c r="I44" s="30">
        <v>10</v>
      </c>
      <c r="J44" s="30">
        <f>25*I44</f>
        <v>250</v>
      </c>
      <c r="K44" s="28">
        <f t="shared" si="3"/>
        <v>-50</v>
      </c>
    </row>
    <row r="45" spans="1:11" x14ac:dyDescent="0.2">
      <c r="A45" s="33">
        <v>45904</v>
      </c>
      <c r="B45" s="32" t="s">
        <v>2312</v>
      </c>
      <c r="C45" s="28" t="str" cm="1">
        <f t="array" ref="C45:G45">VLOOKUP(B45,'PP BOTTOM SEAL'!C:N,{3,5,6,4,8},0)</f>
        <v>محبوب مقبول گوجرانوالہ</v>
      </c>
      <c r="D45" s="28" t="str">
        <v>13X22</v>
      </c>
      <c r="E45" s="28">
        <v>5</v>
      </c>
      <c r="F45" s="28" t="str">
        <v>PP</v>
      </c>
      <c r="G45" s="28">
        <v>125</v>
      </c>
      <c r="H45" s="29">
        <f>SUMIFS('PP BOTTOM SEAL'!L:L,'PP BOTTOM SEAL'!C:C,'PP BOTTOM SEAL JOB CARD'!B45)</f>
        <v>125</v>
      </c>
      <c r="I45" s="30">
        <v>5</v>
      </c>
      <c r="J45" s="30">
        <v>125</v>
      </c>
      <c r="K45" s="28">
        <f t="shared" si="3"/>
        <v>0</v>
      </c>
    </row>
    <row r="46" spans="1:11" x14ac:dyDescent="0.2">
      <c r="A46" s="33">
        <v>45904</v>
      </c>
      <c r="B46" s="32" t="s">
        <v>2248</v>
      </c>
      <c r="C46" s="28" t="str" cm="1">
        <f t="array" ref="C46:G46">VLOOKUP(B46,'PP BOTTOM SEAL'!C:N,{3,5,6,4,8},0)</f>
        <v>العمر پلاسٹک گوجرانوالہ</v>
      </c>
      <c r="D46" s="28" t="str">
        <v>16X16</v>
      </c>
      <c r="E46" s="28">
        <v>6</v>
      </c>
      <c r="F46" s="28" t="str">
        <v>PP</v>
      </c>
      <c r="G46" s="28">
        <v>1000</v>
      </c>
      <c r="H46" s="29">
        <f>SUMIFS('PP BOTTOM SEAL'!L:L,'PP BOTTOM SEAL'!C:C,'PP BOTTOM SEAL JOB CARD'!B46)</f>
        <v>1096.4000000000001</v>
      </c>
      <c r="I46" s="30">
        <f>38+5+1</f>
        <v>44</v>
      </c>
      <c r="J46" s="30">
        <f>25*43+21.4</f>
        <v>1096.4000000000001</v>
      </c>
      <c r="K46" s="28">
        <f t="shared" si="3"/>
        <v>0</v>
      </c>
    </row>
    <row r="47" spans="1:11" x14ac:dyDescent="0.2">
      <c r="A47" s="33">
        <v>45904</v>
      </c>
      <c r="B47" s="32" t="s">
        <v>2274</v>
      </c>
      <c r="C47" s="28" t="str" cm="1">
        <f t="array" ref="C47:G47">VLOOKUP(B47,'PP BOTTOM SEAL'!C:N,{3,5,6,4,8},0)</f>
        <v>العمر پلاسٹک گوجرانوالہ</v>
      </c>
      <c r="D47" s="28" t="str">
        <v>20X20</v>
      </c>
      <c r="E47" s="28">
        <v>6</v>
      </c>
      <c r="F47" s="28" t="str">
        <v>PP</v>
      </c>
      <c r="G47" s="28">
        <v>1000</v>
      </c>
      <c r="H47" s="29">
        <f>SUMIFS('PP BOTTOM SEAL'!L:L,'PP BOTTOM SEAL'!C:C,'PP BOTTOM SEAL JOB CARD'!B47)</f>
        <v>1067.9000000000001</v>
      </c>
      <c r="I47" s="30">
        <f>8+13+13+8+1</f>
        <v>43</v>
      </c>
      <c r="J47" s="30">
        <f>25*42+17.9</f>
        <v>1067.9000000000001</v>
      </c>
      <c r="K47" s="28">
        <f t="shared" si="3"/>
        <v>0</v>
      </c>
    </row>
    <row r="48" spans="1:11" x14ac:dyDescent="0.2">
      <c r="A48" s="33">
        <v>45904</v>
      </c>
      <c r="B48" s="32" t="s">
        <v>2338</v>
      </c>
      <c r="C48" s="28" t="e" cm="1">
        <f t="array" ref="C48">VLOOKUP(B48,'PP BOTTOM SEAL'!C:N,{3,5,6,4,8},0)</f>
        <v>#N/A</v>
      </c>
      <c r="D48" s="28"/>
      <c r="E48" s="28"/>
      <c r="F48" s="28"/>
      <c r="G48" s="28"/>
      <c r="H48" s="29">
        <f>SUMIFS('PP BOTTOM SEAL'!L:L,'PP BOTTOM SEAL'!C:C,'PP BOTTOM SEAL JOB CARD'!B48)</f>
        <v>0</v>
      </c>
      <c r="I48" s="30">
        <v>4</v>
      </c>
      <c r="J48" s="30">
        <f t="shared" ref="J48:J89" si="4">25*I48</f>
        <v>100</v>
      </c>
      <c r="K48" s="28">
        <f t="shared" si="3"/>
        <v>-100</v>
      </c>
    </row>
    <row r="49" spans="1:11" x14ac:dyDescent="0.2">
      <c r="A49" s="33">
        <v>45904</v>
      </c>
      <c r="B49" s="32" t="s">
        <v>2325</v>
      </c>
      <c r="C49" s="28" t="str" cm="1">
        <f t="array" ref="C49:G49">VLOOKUP(B49,'PP BOTTOM SEAL'!C:N,{3,5,6,4,8},0)</f>
        <v>زوہیب پلاسٹک عارف والا</v>
      </c>
      <c r="D49" s="28" t="str">
        <v>18X30</v>
      </c>
      <c r="E49" s="28">
        <v>5</v>
      </c>
      <c r="F49" s="28" t="str">
        <v>PP</v>
      </c>
      <c r="G49" s="28">
        <v>25</v>
      </c>
      <c r="H49" s="29">
        <f>SUMIFS('PP BOTTOM SEAL'!L:L,'PP BOTTOM SEAL'!C:C,'PP BOTTOM SEAL JOB CARD'!B49)</f>
        <v>25</v>
      </c>
      <c r="I49" s="30">
        <v>1</v>
      </c>
      <c r="J49" s="30">
        <f t="shared" si="4"/>
        <v>25</v>
      </c>
      <c r="K49" s="28">
        <f t="shared" si="3"/>
        <v>0</v>
      </c>
    </row>
    <row r="50" spans="1:11" x14ac:dyDescent="0.2">
      <c r="A50" s="33">
        <v>45904</v>
      </c>
      <c r="B50" s="32" t="s">
        <v>2327</v>
      </c>
      <c r="C50" s="28" t="str" cm="1">
        <f t="array" ref="C50:G50">VLOOKUP(B50,'PP BOTTOM SEAL'!C:N,{3,5,6,4,8},0)</f>
        <v>اصف پلاسٹک سرگودھا</v>
      </c>
      <c r="D50" s="28" t="str">
        <v>18X24</v>
      </c>
      <c r="E50" s="28">
        <v>4.5</v>
      </c>
      <c r="F50" s="28" t="str">
        <v>PP</v>
      </c>
      <c r="G50" s="28">
        <v>100</v>
      </c>
      <c r="H50" s="29">
        <f>SUMIFS('PP BOTTOM SEAL'!L:L,'PP BOTTOM SEAL'!C:C,'PP BOTTOM SEAL JOB CARD'!B50)</f>
        <v>100</v>
      </c>
      <c r="I50" s="30">
        <v>4</v>
      </c>
      <c r="J50" s="30">
        <f t="shared" si="4"/>
        <v>100</v>
      </c>
      <c r="K50" s="28">
        <f t="shared" si="3"/>
        <v>0</v>
      </c>
    </row>
    <row r="51" spans="1:11" x14ac:dyDescent="0.2">
      <c r="A51" s="33">
        <v>45904</v>
      </c>
      <c r="B51" s="32" t="s">
        <v>2336</v>
      </c>
      <c r="C51" s="28" t="str" cm="1">
        <f t="array" ref="C51:G51">VLOOKUP(B51,'PP BOTTOM SEAL'!C:N,{3,5,6,4,8},0)</f>
        <v>العمر پلاسٹک گوجرانوالہ</v>
      </c>
      <c r="D51" s="28" t="str">
        <v>04X08</v>
      </c>
      <c r="E51" s="28">
        <v>5</v>
      </c>
      <c r="F51" s="28" t="str">
        <v>PP</v>
      </c>
      <c r="G51" s="28">
        <v>125</v>
      </c>
      <c r="H51" s="29">
        <f>SUMIFS('PP BOTTOM SEAL'!L:L,'PP BOTTOM SEAL'!C:C,'PP BOTTOM SEAL JOB CARD'!B51)</f>
        <v>100</v>
      </c>
      <c r="I51" s="30">
        <v>5</v>
      </c>
      <c r="J51" s="30">
        <v>100</v>
      </c>
      <c r="K51" s="28">
        <f t="shared" si="3"/>
        <v>0</v>
      </c>
    </row>
    <row r="52" spans="1:11" x14ac:dyDescent="0.2">
      <c r="A52" s="33">
        <v>45904</v>
      </c>
      <c r="B52" s="32" t="s">
        <v>2337</v>
      </c>
      <c r="C52" s="28" t="str" cm="1">
        <f t="array" ref="C52:G52">VLOOKUP(B52,'PP BOTTOM SEAL'!C:N,{3,5,6,4,8},0)</f>
        <v>سٹاک</v>
      </c>
      <c r="D52" s="28" t="str">
        <v>24X36</v>
      </c>
      <c r="E52" s="28">
        <v>5</v>
      </c>
      <c r="F52" s="28" t="str">
        <v>PP</v>
      </c>
      <c r="G52" s="28">
        <v>375</v>
      </c>
      <c r="H52" s="29">
        <f>SUMIFS('PP BOTTOM SEAL'!L:L,'PP BOTTOM SEAL'!C:C,'PP BOTTOM SEAL JOB CARD'!B52)</f>
        <v>1300</v>
      </c>
      <c r="I52" s="30">
        <f>20+1+1</f>
        <v>22</v>
      </c>
      <c r="J52" s="30">
        <f>25*20+25+32</f>
        <v>557</v>
      </c>
      <c r="K52" s="28">
        <f t="shared" si="3"/>
        <v>743</v>
      </c>
    </row>
    <row r="53" spans="1:11" x14ac:dyDescent="0.2">
      <c r="A53" s="33">
        <v>45904</v>
      </c>
      <c r="B53" s="32" t="s">
        <v>2334</v>
      </c>
      <c r="C53" s="28" t="str" cm="1">
        <f t="array" ref="C53:G53">VLOOKUP(B53,'PP BOTTOM SEAL'!C:N,{3,5,6,4,8},0)</f>
        <v>العمر پلاسٹک گوجرانوالہ</v>
      </c>
      <c r="D53" s="28" t="str">
        <v>04X10</v>
      </c>
      <c r="E53" s="28">
        <v>5</v>
      </c>
      <c r="F53" s="28" t="str">
        <v>PP</v>
      </c>
      <c r="G53" s="28">
        <v>125</v>
      </c>
      <c r="H53" s="29">
        <f>SUMIFS('PP BOTTOM SEAL'!L:L,'PP BOTTOM SEAL'!C:C,'PP BOTTOM SEAL JOB CARD'!B53)</f>
        <v>140</v>
      </c>
      <c r="I53" s="30">
        <v>7</v>
      </c>
      <c r="J53" s="30">
        <f>20*I53</f>
        <v>140</v>
      </c>
      <c r="K53" s="28">
        <f t="shared" si="3"/>
        <v>0</v>
      </c>
    </row>
    <row r="54" spans="1:11" x14ac:dyDescent="0.2">
      <c r="A54" s="33">
        <v>45906</v>
      </c>
      <c r="B54" s="32" t="s">
        <v>2367</v>
      </c>
      <c r="C54" s="28" t="str" cm="1">
        <f t="array" ref="C54:G54">VLOOKUP(B54,'PP BOTTOM SEAL'!C:N,{3,5,6,4,8},0)</f>
        <v>اصف پلاسٹک سرگودھا</v>
      </c>
      <c r="D54" s="28" t="str">
        <v>04X18</v>
      </c>
      <c r="E54" s="28">
        <v>5</v>
      </c>
      <c r="F54" s="28" t="str">
        <v>PP</v>
      </c>
      <c r="G54" s="28">
        <v>250</v>
      </c>
      <c r="H54" s="29">
        <f>SUMIFS('PP BOTTOM SEAL'!L:L,'PP BOTTOM SEAL'!C:C,'PP BOTTOM SEAL JOB CARD'!B54)</f>
        <v>260</v>
      </c>
      <c r="I54" s="30">
        <f>5+8</f>
        <v>13</v>
      </c>
      <c r="J54" s="30">
        <f>20*I54</f>
        <v>260</v>
      </c>
      <c r="K54" s="28">
        <f t="shared" si="3"/>
        <v>0</v>
      </c>
    </row>
    <row r="55" spans="1:11" x14ac:dyDescent="0.2">
      <c r="A55" s="33">
        <v>45906</v>
      </c>
      <c r="B55" s="32" t="s">
        <v>2293</v>
      </c>
      <c r="C55" s="28" t="str" cm="1">
        <f t="array" ref="C55:G55">VLOOKUP(B55,'PP BOTTOM SEAL'!C:N,{3,5,6,4,8},0)</f>
        <v>اصف پلاسٹک سرگودھا</v>
      </c>
      <c r="D55" s="28" t="str">
        <v>14X16</v>
      </c>
      <c r="E55" s="28">
        <v>4.5</v>
      </c>
      <c r="F55" s="28" t="str">
        <v>PP</v>
      </c>
      <c r="G55" s="28">
        <v>100</v>
      </c>
      <c r="H55" s="29">
        <f>SUMIFS('PP BOTTOM SEAL'!L:L,'PP BOTTOM SEAL'!C:C,'PP BOTTOM SEAL JOB CARD'!B55)</f>
        <v>100</v>
      </c>
      <c r="I55" s="30">
        <v>4</v>
      </c>
      <c r="J55" s="30">
        <f t="shared" si="4"/>
        <v>100</v>
      </c>
      <c r="K55" s="28">
        <f t="shared" si="3"/>
        <v>0</v>
      </c>
    </row>
    <row r="56" spans="1:11" x14ac:dyDescent="0.2">
      <c r="A56" s="33">
        <v>45906</v>
      </c>
      <c r="B56" s="32" t="s">
        <v>2366</v>
      </c>
      <c r="C56" s="28" t="str" cm="1">
        <f t="array" ref="C56:G56">VLOOKUP(B56,'PP BOTTOM SEAL'!C:N,{3,5,6,4,8},0)</f>
        <v>اصف پلاسٹک سرگودھا</v>
      </c>
      <c r="D56" s="28" t="str">
        <v>14X18</v>
      </c>
      <c r="E56" s="28">
        <v>4.5</v>
      </c>
      <c r="F56" s="28" t="str">
        <v>PP</v>
      </c>
      <c r="G56" s="28">
        <v>100</v>
      </c>
      <c r="H56" s="29">
        <f>SUMIFS('PP BOTTOM SEAL'!L:L,'PP BOTTOM SEAL'!C:C,'PP BOTTOM SEAL JOB CARD'!B56)</f>
        <v>100</v>
      </c>
      <c r="I56" s="30">
        <v>4</v>
      </c>
      <c r="J56" s="30">
        <f t="shared" si="4"/>
        <v>100</v>
      </c>
      <c r="K56" s="28">
        <f t="shared" si="3"/>
        <v>0</v>
      </c>
    </row>
    <row r="57" spans="1:11" x14ac:dyDescent="0.2">
      <c r="A57" s="33">
        <v>45906</v>
      </c>
      <c r="B57" s="32" t="s">
        <v>2362</v>
      </c>
      <c r="C57" s="28" t="str" cm="1">
        <f t="array" ref="C57:G57">VLOOKUP(B57,'PP BOTTOM SEAL'!C:N,{3,5,6,4,8},0)</f>
        <v>العمر پلاسٹک گوجرانوالہ</v>
      </c>
      <c r="D57" s="28" t="str">
        <v>04X06</v>
      </c>
      <c r="E57" s="28">
        <v>5</v>
      </c>
      <c r="F57" s="28" t="str">
        <v>PP</v>
      </c>
      <c r="G57" s="28">
        <v>250</v>
      </c>
      <c r="H57" s="29">
        <f>SUMIFS('PP BOTTOM SEAL'!L:L,'PP BOTTOM SEAL'!C:C,'PP BOTTOM SEAL JOB CARD'!B57)</f>
        <v>180</v>
      </c>
      <c r="I57" s="30">
        <v>9</v>
      </c>
      <c r="J57" s="30">
        <f>20*I57</f>
        <v>180</v>
      </c>
      <c r="K57" s="28">
        <f t="shared" si="3"/>
        <v>0</v>
      </c>
    </row>
    <row r="58" spans="1:11" x14ac:dyDescent="0.2">
      <c r="A58" s="33">
        <v>45906</v>
      </c>
      <c r="B58" s="32" t="s">
        <v>2278</v>
      </c>
      <c r="C58" s="28" t="str" cm="1">
        <f t="array" ref="C58:G58">VLOOKUP(B58,'PP BOTTOM SEAL'!C:N,{3,5,6,4,8},0)</f>
        <v>اصف پلاسٹک سرگودھا</v>
      </c>
      <c r="D58" s="28" t="str">
        <v>03.50X18</v>
      </c>
      <c r="E58" s="28" t="str">
        <v>5</v>
      </c>
      <c r="F58" s="28" t="str">
        <v>PP</v>
      </c>
      <c r="G58" s="28">
        <v>125</v>
      </c>
      <c r="H58" s="29">
        <f>SUMIFS('PP BOTTOM SEAL'!L:L,'PP BOTTOM SEAL'!C:C,'PP BOTTOM SEAL JOB CARD'!B58)</f>
        <v>340</v>
      </c>
      <c r="I58" s="30">
        <f>6+11</f>
        <v>17</v>
      </c>
      <c r="J58" s="30">
        <f>20*I58</f>
        <v>340</v>
      </c>
      <c r="K58" s="28">
        <f t="shared" si="3"/>
        <v>0</v>
      </c>
    </row>
    <row r="59" spans="1:11" x14ac:dyDescent="0.2">
      <c r="A59" s="33">
        <v>45906</v>
      </c>
      <c r="B59" s="32" t="s">
        <v>2288</v>
      </c>
      <c r="C59" s="28" t="str" cm="1">
        <f t="array" ref="C59:G59">VLOOKUP(B59,'PP BOTTOM SEAL'!C:N,{3,5,6,4,8},0)</f>
        <v>اسد پلاسٹک ملتان</v>
      </c>
      <c r="D59" s="28" t="str">
        <v>07X11</v>
      </c>
      <c r="E59" s="28">
        <v>4</v>
      </c>
      <c r="F59" s="28" t="str">
        <v>PP</v>
      </c>
      <c r="G59" s="28">
        <v>200</v>
      </c>
      <c r="H59" s="29">
        <f>SUMIFS('PP BOTTOM SEAL'!L:L,'PP BOTTOM SEAL'!C:C,'PP BOTTOM SEAL JOB CARD'!B59)</f>
        <v>195</v>
      </c>
      <c r="I59" s="30">
        <v>8</v>
      </c>
      <c r="J59" s="30">
        <f>25*7+20</f>
        <v>195</v>
      </c>
      <c r="K59" s="28">
        <f t="shared" si="3"/>
        <v>0</v>
      </c>
    </row>
    <row r="60" spans="1:11" x14ac:dyDescent="0.2">
      <c r="A60" s="33">
        <v>45906</v>
      </c>
      <c r="B60" s="32" t="s">
        <v>2356</v>
      </c>
      <c r="C60" s="28" t="str" cm="1">
        <f t="array" ref="C60:G60">VLOOKUP(B60,'PP BOTTOM SEAL'!C:N,{3,5,6,4,8},0)</f>
        <v>حسین پلاسٹک بہاولپور</v>
      </c>
      <c r="D60" s="28" t="str">
        <v>07X16</v>
      </c>
      <c r="E60" s="28">
        <v>5</v>
      </c>
      <c r="F60" s="28" t="str">
        <v>PP</v>
      </c>
      <c r="G60" s="28">
        <v>100</v>
      </c>
      <c r="H60" s="29">
        <f>SUMIFS('PP BOTTOM SEAL'!L:L,'PP BOTTOM SEAL'!C:C,'PP BOTTOM SEAL JOB CARD'!B60)</f>
        <v>100</v>
      </c>
      <c r="I60" s="30">
        <v>4</v>
      </c>
      <c r="J60" s="30">
        <f t="shared" si="4"/>
        <v>100</v>
      </c>
      <c r="K60" s="28">
        <f t="shared" si="3"/>
        <v>0</v>
      </c>
    </row>
    <row r="61" spans="1:11" x14ac:dyDescent="0.2">
      <c r="A61" s="33">
        <v>45906</v>
      </c>
      <c r="B61" s="32" t="s">
        <v>2188</v>
      </c>
      <c r="C61" s="28" t="str" cm="1">
        <f t="array" ref="C61:G61">VLOOKUP(B61,'PP BOTTOM SEAL'!C:N,{3,5,6,4,8},0)</f>
        <v>عظیم ٹوائز لاہور</v>
      </c>
      <c r="D61" s="28" t="str">
        <v>05.50X12</v>
      </c>
      <c r="E61" s="28">
        <v>10</v>
      </c>
      <c r="F61" s="28" t="str">
        <v>PP</v>
      </c>
      <c r="G61" s="28">
        <v>50</v>
      </c>
      <c r="H61" s="29">
        <f>SUMIFS('PP BOTTOM SEAL'!L:L,'PP BOTTOM SEAL'!C:C,'PP BOTTOM SEAL JOB CARD'!B61)</f>
        <v>48.3</v>
      </c>
      <c r="I61" s="30">
        <v>2</v>
      </c>
      <c r="J61" s="30">
        <f>25+23.3</f>
        <v>48.3</v>
      </c>
      <c r="K61" s="28">
        <f t="shared" si="3"/>
        <v>0</v>
      </c>
    </row>
    <row r="62" spans="1:11" x14ac:dyDescent="0.2">
      <c r="A62" s="33">
        <v>45909</v>
      </c>
      <c r="B62" s="32" t="s">
        <v>2390</v>
      </c>
      <c r="C62" s="28" t="str" cm="1">
        <f t="array" ref="C62:G62">VLOOKUP(B62,'PP BOTTOM SEAL'!C:N,{3,5,6,4,8},0)</f>
        <v>اصف پلاسٹک سرگودھا</v>
      </c>
      <c r="D62" s="28" t="str">
        <v>12X18</v>
      </c>
      <c r="E62" s="28">
        <v>4.5</v>
      </c>
      <c r="F62" s="28" t="str">
        <v>PP</v>
      </c>
      <c r="G62" s="28">
        <v>200</v>
      </c>
      <c r="H62" s="29">
        <f>SUMIFS('PP BOTTOM SEAL'!L:L,'PP BOTTOM SEAL'!C:C,'PP BOTTOM SEAL JOB CARD'!B62)</f>
        <v>200</v>
      </c>
      <c r="I62" s="30">
        <v>8</v>
      </c>
      <c r="J62" s="30">
        <f t="shared" si="4"/>
        <v>200</v>
      </c>
      <c r="K62" s="28">
        <f t="shared" si="3"/>
        <v>0</v>
      </c>
    </row>
    <row r="63" spans="1:11" x14ac:dyDescent="0.2">
      <c r="A63" s="33">
        <v>45909</v>
      </c>
      <c r="B63" s="32" t="s">
        <v>2349</v>
      </c>
      <c r="C63" s="28" t="str" cm="1">
        <f t="array" ref="C63:G63">VLOOKUP(B63,'PP BOTTOM SEAL'!C:N,{3,5,6,4,8},0)</f>
        <v>اصف پلاسٹک سرگودھا</v>
      </c>
      <c r="D63" s="28" t="str">
        <v>12X16</v>
      </c>
      <c r="E63" s="28">
        <v>4.5</v>
      </c>
      <c r="F63" s="28" t="str">
        <v>PP</v>
      </c>
      <c r="G63" s="28">
        <v>100</v>
      </c>
      <c r="H63" s="29">
        <f>SUMIFS('PP BOTTOM SEAL'!L:L,'PP BOTTOM SEAL'!C:C,'PP BOTTOM SEAL JOB CARD'!B63)</f>
        <v>100</v>
      </c>
      <c r="I63" s="30">
        <v>4</v>
      </c>
      <c r="J63" s="30">
        <f t="shared" si="4"/>
        <v>100</v>
      </c>
      <c r="K63" s="28">
        <f t="shared" si="3"/>
        <v>0</v>
      </c>
    </row>
    <row r="64" spans="1:11" x14ac:dyDescent="0.2">
      <c r="A64" s="33">
        <v>45909</v>
      </c>
      <c r="B64" s="32" t="s">
        <v>2391</v>
      </c>
      <c r="C64" s="28" t="str" cm="1">
        <f t="array" ref="C64:G64">VLOOKUP(B64,'PP BOTTOM SEAL'!C:N,{3,5,6,4,8},0)</f>
        <v>ایم دین پنڈی</v>
      </c>
      <c r="D64" s="28" t="str">
        <v>11X16</v>
      </c>
      <c r="E64" s="28">
        <v>5</v>
      </c>
      <c r="F64" s="28" t="str">
        <v>PP</v>
      </c>
      <c r="G64" s="28">
        <v>150</v>
      </c>
      <c r="H64" s="29">
        <f>SUMIFS('PP BOTTOM SEAL'!L:L,'PP BOTTOM SEAL'!C:C,'PP BOTTOM SEAL JOB CARD'!B64)</f>
        <v>175</v>
      </c>
      <c r="I64" s="30">
        <v>7</v>
      </c>
      <c r="J64" s="30">
        <f t="shared" si="4"/>
        <v>175</v>
      </c>
      <c r="K64" s="28">
        <f t="shared" si="3"/>
        <v>0</v>
      </c>
    </row>
    <row r="65" spans="1:11" x14ac:dyDescent="0.2">
      <c r="A65" s="33">
        <v>45912</v>
      </c>
      <c r="B65" s="32" t="s">
        <v>2435</v>
      </c>
      <c r="C65" s="28" t="str" cm="1">
        <f t="array" ref="C65:G65">VLOOKUP(B65,'PP BOTTOM SEAL'!C:N,{3,5,6,4,8},0)</f>
        <v>محبوب مقبول گوجرانوالہ</v>
      </c>
      <c r="D65" s="28" t="str">
        <v>04X14</v>
      </c>
      <c r="E65" s="28">
        <v>5</v>
      </c>
      <c r="F65" s="28" t="str">
        <v>PP</v>
      </c>
      <c r="G65" s="28">
        <v>125</v>
      </c>
      <c r="H65" s="29">
        <f>SUMIFS('PP BOTTOM SEAL'!L:L,'PP BOTTOM SEAL'!C:C,'PP BOTTOM SEAL JOB CARD'!B65)</f>
        <v>100</v>
      </c>
      <c r="I65" s="30">
        <v>5</v>
      </c>
      <c r="J65" s="30">
        <f>20*I65</f>
        <v>100</v>
      </c>
      <c r="K65" s="28">
        <f t="shared" si="3"/>
        <v>0</v>
      </c>
    </row>
    <row r="66" spans="1:11" x14ac:dyDescent="0.2">
      <c r="A66" s="33">
        <v>45912</v>
      </c>
      <c r="B66" s="32" t="s">
        <v>2405</v>
      </c>
      <c r="C66" s="28" t="str" cm="1">
        <f t="array" ref="C66:G66">VLOOKUP(B66,'PP BOTTOM SEAL'!C:N,{3,5,6,4,8},0)</f>
        <v>احمد ضیاٗ گجراںوالہ</v>
      </c>
      <c r="D66" s="28" t="str">
        <v>10X35</v>
      </c>
      <c r="E66" s="28">
        <v>5</v>
      </c>
      <c r="F66" s="28" t="str">
        <v>PP</v>
      </c>
      <c r="G66" s="28">
        <v>200</v>
      </c>
      <c r="H66" s="29">
        <f>SUMIFS('PP BOTTOM SEAL'!L:L,'PP BOTTOM SEAL'!C:C,'PP BOTTOM SEAL JOB CARD'!B66)</f>
        <v>200</v>
      </c>
      <c r="I66" s="30">
        <v>8</v>
      </c>
      <c r="J66" s="30">
        <f t="shared" si="4"/>
        <v>200</v>
      </c>
      <c r="K66" s="28">
        <f t="shared" si="3"/>
        <v>0</v>
      </c>
    </row>
    <row r="67" spans="1:11" x14ac:dyDescent="0.2">
      <c r="A67" s="33">
        <v>45912</v>
      </c>
      <c r="B67" s="32" t="s">
        <v>2396</v>
      </c>
      <c r="C67" s="28" t="str" cm="1">
        <f t="array" ref="C67:G67">VLOOKUP(B67,'PP BOTTOM SEAL'!C:N,{3,5,6,4,8},0)</f>
        <v>ایم ار یس   سرگودحا</v>
      </c>
      <c r="D67" s="28" t="str">
        <v>09X22</v>
      </c>
      <c r="E67" s="28">
        <v>5</v>
      </c>
      <c r="F67" s="28" t="str">
        <v>PP</v>
      </c>
      <c r="G67" s="28">
        <v>25</v>
      </c>
      <c r="H67" s="29">
        <f>SUMIFS('PP BOTTOM SEAL'!L:L,'PP BOTTOM SEAL'!C:C,'PP BOTTOM SEAL JOB CARD'!B67)</f>
        <v>125</v>
      </c>
      <c r="I67" s="30">
        <v>5</v>
      </c>
      <c r="J67" s="30">
        <f t="shared" si="4"/>
        <v>125</v>
      </c>
      <c r="K67" s="28">
        <f t="shared" si="3"/>
        <v>0</v>
      </c>
    </row>
    <row r="68" spans="1:11" x14ac:dyDescent="0.2">
      <c r="A68" s="33">
        <v>45912</v>
      </c>
      <c r="B68" s="32" t="s">
        <v>2408</v>
      </c>
      <c r="C68" s="28" t="str" cm="1">
        <f t="array" ref="C68:G68">VLOOKUP(B68,'PP BOTTOM SEAL'!C:N,{3,5,6,4,8},0)</f>
        <v>خرم پلاسٹک لالہ موسہ</v>
      </c>
      <c r="D68" s="28" t="str">
        <v>10X18</v>
      </c>
      <c r="E68" s="28">
        <v>5</v>
      </c>
      <c r="F68" s="28" t="str">
        <v>PP</v>
      </c>
      <c r="G68" s="28">
        <v>50</v>
      </c>
      <c r="H68" s="29">
        <f>SUMIFS('PP BOTTOM SEAL'!L:L,'PP BOTTOM SEAL'!C:C,'PP BOTTOM SEAL JOB CARD'!B68)</f>
        <v>675</v>
      </c>
      <c r="I68" s="30">
        <v>2</v>
      </c>
      <c r="J68" s="30">
        <f t="shared" si="4"/>
        <v>50</v>
      </c>
      <c r="K68" s="28">
        <f t="shared" si="3"/>
        <v>625</v>
      </c>
    </row>
    <row r="69" spans="1:11" x14ac:dyDescent="0.2">
      <c r="A69" s="33">
        <v>45914</v>
      </c>
      <c r="B69" s="32" t="s">
        <v>2431</v>
      </c>
      <c r="C69" s="28" t="str" cm="1">
        <f t="array" ref="C69:G69">VLOOKUP(B69,'PP BOTTOM SEAL'!C:N,{3,5,6,4,8},0)</f>
        <v>سٹاک</v>
      </c>
      <c r="D69" s="28" t="str">
        <v>11X16</v>
      </c>
      <c r="E69" s="28">
        <v>5</v>
      </c>
      <c r="F69" s="28" t="str">
        <v>PP</v>
      </c>
      <c r="G69" s="28">
        <v>500</v>
      </c>
      <c r="H69" s="29">
        <f>SUMIFS('PP BOTTOM SEAL'!L:L,'PP BOTTOM SEAL'!C:C,'PP BOTTOM SEAL JOB CARD'!B69)</f>
        <v>925</v>
      </c>
      <c r="I69" s="30">
        <v>5</v>
      </c>
      <c r="J69" s="30">
        <f>25*20</f>
        <v>500</v>
      </c>
      <c r="K69" s="28">
        <f t="shared" si="3"/>
        <v>425</v>
      </c>
    </row>
    <row r="70" spans="1:11" x14ac:dyDescent="0.2">
      <c r="A70" s="33">
        <v>45914</v>
      </c>
      <c r="B70" s="32" t="s">
        <v>2434</v>
      </c>
      <c r="C70" s="28" t="str" cm="1">
        <f t="array" ref="C70:G70">VLOOKUP(B70,'PP BOTTOM SEAL'!C:N,{3,5,6,4,8},0)</f>
        <v>سٹاک</v>
      </c>
      <c r="D70" s="28" t="str">
        <v>10X22</v>
      </c>
      <c r="E70" s="28">
        <v>5</v>
      </c>
      <c r="F70" s="28" t="str">
        <v>PP</v>
      </c>
      <c r="G70" s="28">
        <v>250</v>
      </c>
      <c r="H70" s="29">
        <f>SUMIFS('PP BOTTOM SEAL'!L:L,'PP BOTTOM SEAL'!C:C,'PP BOTTOM SEAL JOB CARD'!B70)</f>
        <v>250</v>
      </c>
      <c r="I70" s="30">
        <v>10</v>
      </c>
      <c r="J70" s="30">
        <f>25*9+25*1</f>
        <v>250</v>
      </c>
      <c r="K70" s="28">
        <f t="shared" si="3"/>
        <v>0</v>
      </c>
    </row>
    <row r="71" spans="1:11" x14ac:dyDescent="0.2">
      <c r="A71" s="33">
        <v>45914</v>
      </c>
      <c r="B71" s="32" t="s">
        <v>2424</v>
      </c>
      <c r="C71" s="28" t="str" cm="1">
        <f t="array" ref="C71:G71">VLOOKUP(B71,'PP BOTTOM SEAL'!C:N,{3,5,6,4,8},0)</f>
        <v>رفیق پلاسٹک اوکازہ</v>
      </c>
      <c r="D71" s="28" t="str">
        <v>12X18</v>
      </c>
      <c r="E71" s="28">
        <v>4</v>
      </c>
      <c r="F71" s="28" t="str">
        <v>PP</v>
      </c>
      <c r="G71" s="28">
        <v>150</v>
      </c>
      <c r="H71" s="29">
        <f>SUMIFS('PP BOTTOM SEAL'!L:L,'PP BOTTOM SEAL'!C:C,'PP BOTTOM SEAL JOB CARD'!B71)</f>
        <v>100</v>
      </c>
      <c r="I71" s="30">
        <v>4</v>
      </c>
      <c r="J71" s="30">
        <f>25*4</f>
        <v>100</v>
      </c>
      <c r="K71" s="28">
        <f t="shared" si="3"/>
        <v>0</v>
      </c>
    </row>
    <row r="72" spans="1:11" x14ac:dyDescent="0.2">
      <c r="A72" s="33">
        <v>45914</v>
      </c>
      <c r="B72" s="32" t="s">
        <v>2432</v>
      </c>
      <c r="C72" s="28" t="str" cm="1">
        <f t="array" ref="C72:G72">VLOOKUP(B72,'PP BOTTOM SEAL'!C:N,{3,5,6,4,8},0)</f>
        <v>احمد ضیاٗ گجراںوالہ</v>
      </c>
      <c r="D72" s="28" t="str">
        <v>08X34</v>
      </c>
      <c r="E72" s="28">
        <v>5</v>
      </c>
      <c r="F72" s="28" t="str">
        <v>PP</v>
      </c>
      <c r="G72" s="28">
        <v>300</v>
      </c>
      <c r="H72" s="29">
        <f>SUMIFS('PP BOTTOM SEAL'!L:L,'PP BOTTOM SEAL'!C:C,'PP BOTTOM SEAL JOB CARD'!B72)</f>
        <v>300</v>
      </c>
      <c r="I72" s="30">
        <f>8+4</f>
        <v>12</v>
      </c>
      <c r="J72" s="30">
        <f t="shared" si="4"/>
        <v>300</v>
      </c>
      <c r="K72" s="28">
        <f t="shared" si="3"/>
        <v>0</v>
      </c>
    </row>
    <row r="73" spans="1:11" x14ac:dyDescent="0.2">
      <c r="A73" s="33">
        <v>45914</v>
      </c>
      <c r="B73" s="32" t="s">
        <v>2439</v>
      </c>
      <c r="C73" s="28" t="str" cm="1">
        <f t="array" ref="C73:G73">VLOOKUP(B73,'PP BOTTOM SEAL'!C:N,{3,5,6,4,8},0)</f>
        <v>سٹاک</v>
      </c>
      <c r="D73" s="28" t="str">
        <v>10X24</v>
      </c>
      <c r="E73" s="28">
        <v>5</v>
      </c>
      <c r="F73" s="28" t="str">
        <v>PP</v>
      </c>
      <c r="G73" s="28">
        <v>125</v>
      </c>
      <c r="H73" s="29">
        <f>SUMIFS('PP BOTTOM SEAL'!L:L,'PP BOTTOM SEAL'!C:C,'PP BOTTOM SEAL JOB CARD'!B73)</f>
        <v>125</v>
      </c>
      <c r="I73" s="30">
        <v>5</v>
      </c>
      <c r="J73" s="30">
        <f t="shared" si="4"/>
        <v>125</v>
      </c>
      <c r="K73" s="28">
        <f t="shared" si="3"/>
        <v>0</v>
      </c>
    </row>
    <row r="74" spans="1:11" x14ac:dyDescent="0.2">
      <c r="A74" s="33">
        <v>45914</v>
      </c>
      <c r="B74" s="32" t="s">
        <v>2365</v>
      </c>
      <c r="C74" s="28" t="str" cm="1">
        <f t="array" ref="C74:G74">VLOOKUP(B74,'PP BOTTOM SEAL'!C:N,{3,5,6,4,8},0)</f>
        <v>سٹاک</v>
      </c>
      <c r="D74" s="28" t="str">
        <v>14X16</v>
      </c>
      <c r="E74" s="28">
        <v>5</v>
      </c>
      <c r="F74" s="28" t="str">
        <v>PP</v>
      </c>
      <c r="G74" s="28">
        <v>500</v>
      </c>
      <c r="H74" s="29">
        <f>SUMIFS('PP BOTTOM SEAL'!L:L,'PP BOTTOM SEAL'!C:C,'PP BOTTOM SEAL JOB CARD'!B74)</f>
        <v>500</v>
      </c>
      <c r="I74" s="30">
        <f>8+12</f>
        <v>20</v>
      </c>
      <c r="J74" s="30">
        <f t="shared" si="4"/>
        <v>500</v>
      </c>
      <c r="K74" s="28">
        <f t="shared" si="3"/>
        <v>0</v>
      </c>
    </row>
    <row r="75" spans="1:11" x14ac:dyDescent="0.2">
      <c r="A75" s="33">
        <v>45914</v>
      </c>
      <c r="B75" s="32" t="s">
        <v>2400</v>
      </c>
      <c r="C75" s="28" t="str" cm="1">
        <f t="array" ref="C75:G75">VLOOKUP(B75,'PP BOTTOM SEAL'!C:N,{3,5,6,4,8},0)</f>
        <v>رفیق پلاسٹک اوکازہ</v>
      </c>
      <c r="D75" s="28" t="str">
        <v>16X30</v>
      </c>
      <c r="E75" s="28">
        <v>5</v>
      </c>
      <c r="F75" s="28" t="str">
        <v>PP</v>
      </c>
      <c r="G75" s="28">
        <v>50</v>
      </c>
      <c r="H75" s="29">
        <f>SUMIFS('PP BOTTOM SEAL'!L:L,'PP BOTTOM SEAL'!C:C,'PP BOTTOM SEAL JOB CARD'!B75)</f>
        <v>50</v>
      </c>
      <c r="I75" s="30">
        <v>2</v>
      </c>
      <c r="J75" s="30">
        <f t="shared" si="4"/>
        <v>50</v>
      </c>
      <c r="K75" s="28">
        <f t="shared" si="3"/>
        <v>0</v>
      </c>
    </row>
    <row r="76" spans="1:11" x14ac:dyDescent="0.2">
      <c r="A76" s="33">
        <v>45914</v>
      </c>
      <c r="B76" s="32" t="s">
        <v>2401</v>
      </c>
      <c r="C76" s="28" t="str" cm="1">
        <f t="array" ref="C76:G76">VLOOKUP(B76,'PP BOTTOM SEAL'!C:N,{3,5,6,4,8},0)</f>
        <v>فرحان پلاسٹک اوکاڑہ</v>
      </c>
      <c r="D76" s="28" t="str">
        <v>16X30</v>
      </c>
      <c r="E76" s="28">
        <v>5</v>
      </c>
      <c r="F76" s="28" t="str">
        <v>PP</v>
      </c>
      <c r="G76" s="28">
        <v>50</v>
      </c>
      <c r="H76" s="29">
        <f>SUMIFS('PP BOTTOM SEAL'!L:L,'PP BOTTOM SEAL'!C:C,'PP BOTTOM SEAL JOB CARD'!B76)</f>
        <v>50</v>
      </c>
      <c r="I76" s="30">
        <v>2</v>
      </c>
      <c r="J76" s="30">
        <f t="shared" si="4"/>
        <v>50</v>
      </c>
      <c r="K76" s="28">
        <f t="shared" si="3"/>
        <v>0</v>
      </c>
    </row>
    <row r="77" spans="1:11" x14ac:dyDescent="0.2">
      <c r="A77" s="33">
        <v>45914</v>
      </c>
      <c r="B77" s="32" t="s">
        <v>2422</v>
      </c>
      <c r="C77" s="28" t="str" cm="1">
        <f t="array" ref="C77:G77">VLOOKUP(B77,'PP BOTTOM SEAL'!C:N,{3,5,6,4,8},0)</f>
        <v>محبوب مقبول گوجرانوالہ</v>
      </c>
      <c r="D77" s="28" t="str">
        <v>20X30</v>
      </c>
      <c r="E77" s="28">
        <v>8</v>
      </c>
      <c r="F77" s="28" t="str">
        <v>PP</v>
      </c>
      <c r="G77" s="28">
        <v>375</v>
      </c>
      <c r="H77" s="29">
        <f>SUMIFS('PP BOTTOM SEAL'!L:L,'PP BOTTOM SEAL'!C:C,'PP BOTTOM SEAL JOB CARD'!B77)</f>
        <v>372.6</v>
      </c>
      <c r="I77" s="30">
        <v>15</v>
      </c>
      <c r="J77" s="30">
        <f>25*14+22.6</f>
        <v>372.6</v>
      </c>
      <c r="K77" s="28">
        <f t="shared" si="3"/>
        <v>0</v>
      </c>
    </row>
    <row r="78" spans="1:11" x14ac:dyDescent="0.2">
      <c r="A78" s="33">
        <v>45914</v>
      </c>
      <c r="B78" s="32" t="s">
        <v>2423</v>
      </c>
      <c r="C78" s="28" t="str" cm="1">
        <f t="array" ref="C78:G78">VLOOKUP(B78,'PP BOTTOM SEAL'!C:N,{3,5,6,4,8},0)</f>
        <v>محبوب مقبول گوجرانوالہ</v>
      </c>
      <c r="D78" s="28" t="str">
        <v>22X36</v>
      </c>
      <c r="E78" s="28">
        <v>8</v>
      </c>
      <c r="F78" s="28" t="str">
        <v>PP</v>
      </c>
      <c r="G78" s="28">
        <v>375</v>
      </c>
      <c r="H78" s="29">
        <f>SUMIFS('PP BOTTOM SEAL'!L:L,'PP BOTTOM SEAL'!C:C,'PP BOTTOM SEAL JOB CARD'!B78)</f>
        <v>379.7</v>
      </c>
      <c r="I78" s="30">
        <v>15</v>
      </c>
      <c r="J78" s="30">
        <f>25*14+29.7</f>
        <v>379.7</v>
      </c>
      <c r="K78" s="28">
        <f t="shared" si="3"/>
        <v>0</v>
      </c>
    </row>
    <row r="79" spans="1:11" x14ac:dyDescent="0.2">
      <c r="A79" s="33">
        <v>45914</v>
      </c>
      <c r="B79" s="32" t="s">
        <v>2314</v>
      </c>
      <c r="C79" s="28" t="str" cm="1">
        <f t="array" ref="C79:G79">VLOOKUP(B79,'PP BOTTOM SEAL'!C:N,{3,5,6,4,8},0)</f>
        <v>ریفلیکٹ پیک لاہور</v>
      </c>
      <c r="D79" s="28" t="str">
        <v>14X15</v>
      </c>
      <c r="E79" s="28" t="str">
        <v>5-5.5</v>
      </c>
      <c r="F79" s="28" t="str">
        <v>PP</v>
      </c>
      <c r="G79" s="28">
        <v>3000</v>
      </c>
      <c r="H79" s="29">
        <f>SUMIFS('PP BOTTOM SEAL'!L:L,'PP BOTTOM SEAL'!C:C,'PP BOTTOM SEAL JOB CARD'!B79)</f>
        <v>2975</v>
      </c>
      <c r="I79" s="30">
        <f>1+21+20+14+16+20+20+7</f>
        <v>119</v>
      </c>
      <c r="J79" s="30">
        <f t="shared" si="4"/>
        <v>2975</v>
      </c>
      <c r="K79" s="28">
        <f t="shared" si="3"/>
        <v>0</v>
      </c>
    </row>
    <row r="80" spans="1:11" x14ac:dyDescent="0.2">
      <c r="A80" s="33">
        <v>45914</v>
      </c>
      <c r="B80" s="32" t="s">
        <v>2457</v>
      </c>
      <c r="C80" s="28" t="str" cm="1">
        <f t="array" ref="C80:G80">VLOOKUP(B80,'PP BOTTOM SEAL'!C:N,{3,5,6,4,8},0)</f>
        <v>سٹاک</v>
      </c>
      <c r="D80" s="28" t="str">
        <v>14X26</v>
      </c>
      <c r="E80" s="28">
        <v>5</v>
      </c>
      <c r="F80" s="28" t="str">
        <v>PP</v>
      </c>
      <c r="G80" s="28">
        <v>250</v>
      </c>
      <c r="H80" s="29">
        <f>SUMIFS('PP BOTTOM SEAL'!L:L,'PP BOTTOM SEAL'!C:C,'PP BOTTOM SEAL JOB CARD'!B80)</f>
        <v>100</v>
      </c>
      <c r="I80" s="30">
        <v>4</v>
      </c>
      <c r="J80" s="30">
        <f t="shared" si="4"/>
        <v>100</v>
      </c>
      <c r="K80" s="28">
        <f t="shared" si="3"/>
        <v>0</v>
      </c>
    </row>
    <row r="81" spans="1:11" x14ac:dyDescent="0.2">
      <c r="A81" s="33">
        <v>45914</v>
      </c>
      <c r="B81" s="32" t="s">
        <v>2442</v>
      </c>
      <c r="C81" s="28" t="str" cm="1">
        <f t="array" ref="C81:G81">VLOOKUP(B81,'PP BOTTOM SEAL'!C:N,{3,5,6,4,8},0)</f>
        <v>سٹاک</v>
      </c>
      <c r="D81" s="28" t="str">
        <v>2X18</v>
      </c>
      <c r="E81" s="28" t="str">
        <v>5.5-6</v>
      </c>
      <c r="F81" s="28" t="str">
        <v>PP</v>
      </c>
      <c r="G81" s="28">
        <v>100</v>
      </c>
      <c r="H81" s="29">
        <f>SUMIFS('PP BOTTOM SEAL'!L:L,'PP BOTTOM SEAL'!C:C,'PP BOTTOM SEAL JOB CARD'!B81)</f>
        <v>160</v>
      </c>
      <c r="I81" s="30">
        <f>3+5</f>
        <v>8</v>
      </c>
      <c r="J81" s="30">
        <f t="shared" si="4"/>
        <v>200</v>
      </c>
      <c r="K81" s="28">
        <f t="shared" si="3"/>
        <v>-40</v>
      </c>
    </row>
    <row r="82" spans="1:11" x14ac:dyDescent="0.2">
      <c r="A82" s="33">
        <v>45914</v>
      </c>
      <c r="B82" s="32" t="s">
        <v>2384</v>
      </c>
      <c r="C82" s="28" t="str" cm="1">
        <f t="array" ref="C82:G82">VLOOKUP(B82,'PP BOTTOM SEAL'!C:N,{3,5,6,4,8},0)</f>
        <v>عائشہ ٹریڈرز دادیددز</v>
      </c>
      <c r="D82" s="28" t="str">
        <v>23X28</v>
      </c>
      <c r="E82" s="28">
        <v>5</v>
      </c>
      <c r="F82" s="28" t="str">
        <v>PP</v>
      </c>
      <c r="G82" s="28">
        <v>200</v>
      </c>
      <c r="H82" s="29">
        <f>SUMIFS('PP BOTTOM SEAL'!L:L,'PP BOTTOM SEAL'!C:C,'PP BOTTOM SEAL JOB CARD'!B82)</f>
        <v>204.9</v>
      </c>
      <c r="I82" s="30">
        <v>8</v>
      </c>
      <c r="J82" s="30">
        <f>25*7+29.9</f>
        <v>204.9</v>
      </c>
      <c r="K82" s="28">
        <f t="shared" si="3"/>
        <v>0</v>
      </c>
    </row>
    <row r="83" spans="1:11" x14ac:dyDescent="0.2">
      <c r="A83" s="33">
        <v>45914</v>
      </c>
      <c r="B83" s="32" t="s">
        <v>2458</v>
      </c>
      <c r="C83" s="28" t="str" cm="1">
        <f t="array" ref="C83:G83">VLOOKUP(B83,'PP BOTTOM SEAL'!C:N,{3,5,6,4,8},0)</f>
        <v>سٹاک</v>
      </c>
      <c r="D83" s="28" t="str">
        <v>4X18</v>
      </c>
      <c r="E83" s="28">
        <v>5</v>
      </c>
      <c r="F83" s="28" t="str">
        <v>PP</v>
      </c>
      <c r="G83" s="28">
        <v>375</v>
      </c>
      <c r="H83" s="29">
        <f>SUMIFS('PP BOTTOM SEAL'!L:L,'PP BOTTOM SEAL'!C:C,'PP BOTTOM SEAL JOB CARD'!B83)</f>
        <v>360</v>
      </c>
      <c r="I83" s="30">
        <f>15+3</f>
        <v>18</v>
      </c>
      <c r="J83" s="30">
        <f t="shared" si="4"/>
        <v>450</v>
      </c>
      <c r="K83" s="28">
        <f t="shared" si="3"/>
        <v>-90</v>
      </c>
    </row>
    <row r="84" spans="1:11" x14ac:dyDescent="0.2">
      <c r="A84" s="33">
        <v>45914</v>
      </c>
      <c r="B84" s="32" t="s">
        <v>2460</v>
      </c>
      <c r="C84" s="28" t="str" cm="1">
        <f t="array" ref="C84:G84">VLOOKUP(B84,'PP BOTTOM SEAL'!C:N,{3,5,6,4,8},0)</f>
        <v>سٹاک</v>
      </c>
      <c r="D84" s="28" t="str">
        <v>5X5</v>
      </c>
      <c r="E84" s="28">
        <v>5</v>
      </c>
      <c r="F84" s="28" t="str">
        <v>PP</v>
      </c>
      <c r="G84" s="28">
        <v>500</v>
      </c>
      <c r="H84" s="29">
        <f>SUMIFS('PP BOTTOM SEAL'!L:L,'PP BOTTOM SEAL'!C:C,'PP BOTTOM SEAL JOB CARD'!B84)</f>
        <v>550</v>
      </c>
      <c r="I84" s="30">
        <v>10</v>
      </c>
      <c r="J84" s="30">
        <f t="shared" si="4"/>
        <v>250</v>
      </c>
      <c r="K84" s="28">
        <f t="shared" si="3"/>
        <v>300</v>
      </c>
    </row>
    <row r="85" spans="1:11" x14ac:dyDescent="0.2">
      <c r="A85" s="33">
        <v>45915</v>
      </c>
      <c r="B85" s="32" t="s">
        <v>2364</v>
      </c>
      <c r="C85" s="28" t="str" cm="1">
        <f t="array" ref="C85:G85">VLOOKUP(B85,'PP BOTTOM SEAL'!C:N,{3,5,6,4,8},0)</f>
        <v>سٹاک</v>
      </c>
      <c r="D85" s="28" t="str">
        <v>12X18</v>
      </c>
      <c r="E85" s="28">
        <v>5</v>
      </c>
      <c r="F85" s="28" t="str">
        <v>PP</v>
      </c>
      <c r="G85" s="28">
        <v>375</v>
      </c>
      <c r="H85" s="29">
        <f>SUMIFS('PP BOTTOM SEAL'!L:L,'PP BOTTOM SEAL'!C:C,'PP BOTTOM SEAL JOB CARD'!B85)</f>
        <v>865</v>
      </c>
      <c r="I85" s="30">
        <f>18+16+11+12</f>
        <v>57</v>
      </c>
      <c r="J85" s="30">
        <f t="shared" si="4"/>
        <v>1425</v>
      </c>
      <c r="K85" s="28">
        <f t="shared" si="3"/>
        <v>-560</v>
      </c>
    </row>
    <row r="86" spans="1:11" x14ac:dyDescent="0.2">
      <c r="A86" s="33">
        <v>45915</v>
      </c>
      <c r="B86" s="32" t="s">
        <v>2395</v>
      </c>
      <c r="C86" s="28" t="str" cm="1">
        <f t="array" ref="C86:G86">VLOOKUP(B86,'PP BOTTOM SEAL'!C:N,{3,5,6,4,8},0)</f>
        <v>سٹاک</v>
      </c>
      <c r="D86" s="28" t="str">
        <v>9X16</v>
      </c>
      <c r="E86" s="28">
        <v>5</v>
      </c>
      <c r="F86" s="28" t="str">
        <v>PP</v>
      </c>
      <c r="G86" s="28">
        <v>250</v>
      </c>
      <c r="H86" s="29">
        <f>SUMIFS('PP BOTTOM SEAL'!L:L,'PP BOTTOM SEAL'!C:C,'PP BOTTOM SEAL JOB CARD'!B86)</f>
        <v>625</v>
      </c>
      <c r="I86" s="30">
        <v>10</v>
      </c>
      <c r="J86" s="30">
        <f t="shared" si="4"/>
        <v>250</v>
      </c>
      <c r="K86" s="28">
        <f t="shared" si="3"/>
        <v>375</v>
      </c>
    </row>
    <row r="87" spans="1:11" x14ac:dyDescent="0.2">
      <c r="A87" s="33">
        <v>45915</v>
      </c>
      <c r="B87" s="32" t="s">
        <v>2452</v>
      </c>
      <c r="C87" s="28" t="str" cm="1">
        <f t="array" ref="C87:G87">VLOOKUP(B87,'PP BOTTOM SEAL'!C:N,{3,5,6,4,8},0)</f>
        <v>خرم پلاسٹک لالہ موسہ</v>
      </c>
      <c r="D87" s="28" t="str">
        <v>08X12</v>
      </c>
      <c r="E87" s="28">
        <v>10</v>
      </c>
      <c r="F87" s="28" t="str">
        <v>PP</v>
      </c>
      <c r="G87" s="28">
        <v>50</v>
      </c>
      <c r="H87" s="29">
        <f>SUMIFS('PP BOTTOM SEAL'!L:L,'PP BOTTOM SEAL'!C:C,'PP BOTTOM SEAL JOB CARD'!B87)</f>
        <v>54.55</v>
      </c>
      <c r="I87" s="30">
        <v>2</v>
      </c>
      <c r="J87" s="30">
        <f>25+29.55</f>
        <v>54.55</v>
      </c>
      <c r="K87" s="28">
        <f t="shared" si="3"/>
        <v>0</v>
      </c>
    </row>
    <row r="88" spans="1:11" x14ac:dyDescent="0.2">
      <c r="A88" s="33">
        <v>45915</v>
      </c>
      <c r="B88" s="32" t="s">
        <v>2426</v>
      </c>
      <c r="C88" s="28" t="str" cm="1">
        <f t="array" ref="C88:G88">VLOOKUP(B88,'PP BOTTOM SEAL'!C:N,{3,5,6,4,8},0)</f>
        <v>خرم پلاسٹک لالہ موسہ</v>
      </c>
      <c r="D88" s="28" t="str">
        <v>12X18</v>
      </c>
      <c r="E88" s="28">
        <v>10</v>
      </c>
      <c r="F88" s="28" t="str">
        <v>PP</v>
      </c>
      <c r="G88" s="28">
        <v>50</v>
      </c>
      <c r="H88" s="29">
        <f>SUMIFS('PP BOTTOM SEAL'!L:L,'PP BOTTOM SEAL'!C:C,'PP BOTTOM SEAL JOB CARD'!B88)</f>
        <v>61.3</v>
      </c>
      <c r="I88" s="30">
        <v>2</v>
      </c>
      <c r="J88" s="30">
        <f>25+36.3</f>
        <v>61.3</v>
      </c>
      <c r="K88" s="28">
        <f t="shared" si="3"/>
        <v>0</v>
      </c>
    </row>
    <row r="89" spans="1:11" x14ac:dyDescent="0.2">
      <c r="A89" s="33">
        <v>45916</v>
      </c>
      <c r="B89" s="32" t="s">
        <v>2480</v>
      </c>
      <c r="C89" s="28" t="str" cm="1">
        <f t="array" ref="C89:G89">VLOOKUP(B89,'PP BOTTOM SEAL'!C:N,{3,5,6,4,8},0)</f>
        <v>سٹاک</v>
      </c>
      <c r="D89" s="28" t="str">
        <v>6X12</v>
      </c>
      <c r="E89" s="28">
        <v>5</v>
      </c>
      <c r="F89" s="28" t="str">
        <v>PP</v>
      </c>
      <c r="G89" s="28">
        <v>250</v>
      </c>
      <c r="H89" s="29">
        <f>SUMIFS('PP BOTTOM SEAL'!L:L,'PP BOTTOM SEAL'!C:C,'PP BOTTOM SEAL JOB CARD'!B89)</f>
        <v>300</v>
      </c>
      <c r="I89" s="30">
        <v>10</v>
      </c>
      <c r="J89" s="30">
        <f t="shared" si="4"/>
        <v>250</v>
      </c>
      <c r="K89" s="28">
        <f t="shared" si="3"/>
        <v>50</v>
      </c>
    </row>
    <row r="90" spans="1:11" x14ac:dyDescent="0.2">
      <c r="A90" s="33">
        <v>45916</v>
      </c>
      <c r="B90" s="32" t="s">
        <v>2456</v>
      </c>
      <c r="C90" s="28" t="str" cm="1">
        <f t="array" ref="C90:G90">VLOOKUP(B90,'PP BOTTOM SEAL'!C:N,{3,5,6,4,8},0)</f>
        <v>سٹاک</v>
      </c>
      <c r="D90" s="28" t="str">
        <v>8X10</v>
      </c>
      <c r="E90" s="28">
        <v>5</v>
      </c>
      <c r="F90" s="28" t="str">
        <v>PP</v>
      </c>
      <c r="G90" s="28">
        <v>500</v>
      </c>
      <c r="H90" s="29">
        <f>SUMIFS('PP BOTTOM SEAL'!L:L,'PP BOTTOM SEAL'!C:C,'PP BOTTOM SEAL JOB CARD'!B90)</f>
        <v>500</v>
      </c>
      <c r="I90" s="30">
        <f>4+10+6</f>
        <v>20</v>
      </c>
      <c r="J90" s="30">
        <f>25*I90</f>
        <v>500</v>
      </c>
      <c r="K90" s="28">
        <f t="shared" si="3"/>
        <v>0</v>
      </c>
    </row>
    <row r="91" spans="1:11" x14ac:dyDescent="0.2">
      <c r="A91" s="33">
        <v>45918</v>
      </c>
      <c r="B91" s="32" t="s">
        <v>2403</v>
      </c>
      <c r="C91" s="28" t="str" cm="1">
        <f t="array" ref="C91:G91">VLOOKUP(B91,'PP BOTTOM SEAL'!C:N,{3,5,6,4,8},0)</f>
        <v>سٹاک</v>
      </c>
      <c r="D91" s="28" t="str">
        <v>16X22</v>
      </c>
      <c r="E91" s="28">
        <v>5</v>
      </c>
      <c r="F91" s="28" t="str">
        <v>PP</v>
      </c>
      <c r="G91" s="28">
        <v>250</v>
      </c>
      <c r="H91" s="29">
        <f>SUMIFS('PP BOTTOM SEAL'!L:L,'PP BOTTOM SEAL'!C:C,'PP BOTTOM SEAL JOB CARD'!B91)</f>
        <v>275</v>
      </c>
      <c r="I91" s="30">
        <f>7+4</f>
        <v>11</v>
      </c>
      <c r="J91" s="30">
        <f>25*I91</f>
        <v>275</v>
      </c>
      <c r="K91" s="28">
        <f t="shared" si="3"/>
        <v>0</v>
      </c>
    </row>
    <row r="92" spans="1:11" x14ac:dyDescent="0.2">
      <c r="A92" s="33">
        <v>45918</v>
      </c>
      <c r="B92" s="32" t="s">
        <v>2507</v>
      </c>
      <c r="C92" s="28" t="str" cm="1">
        <f t="array" ref="C92:G92">VLOOKUP(B92,'PP BOTTOM SEAL'!C:N,{3,5,6,4,8},0)</f>
        <v>سٹاک</v>
      </c>
      <c r="D92" s="28" t="str">
        <v>13X18</v>
      </c>
      <c r="E92" s="28">
        <v>5</v>
      </c>
      <c r="F92" s="28" t="str">
        <v>PP</v>
      </c>
      <c r="G92" s="28">
        <v>250</v>
      </c>
      <c r="H92" s="29">
        <f>SUMIFS('PP BOTTOM SEAL'!L:L,'PP BOTTOM SEAL'!C:C,'PP BOTTOM SEAL JOB CARD'!B92)</f>
        <v>250</v>
      </c>
      <c r="I92" s="30">
        <v>10</v>
      </c>
      <c r="J92" s="30">
        <f t="shared" ref="J92:J120" si="5">25*I92</f>
        <v>250</v>
      </c>
      <c r="K92" s="28">
        <f t="shared" si="3"/>
        <v>0</v>
      </c>
    </row>
    <row r="93" spans="1:11" x14ac:dyDescent="0.2">
      <c r="A93" s="33">
        <v>45918</v>
      </c>
      <c r="B93" s="32" t="s">
        <v>2440</v>
      </c>
      <c r="C93" s="28" t="str" cm="1">
        <f t="array" ref="C93:G93">VLOOKUP(B93,'PP BOTTOM SEAL'!C:N,{3,5,6,4,8},0)</f>
        <v>سٹاک</v>
      </c>
      <c r="D93" s="28" t="str">
        <v>10X20</v>
      </c>
      <c r="E93" s="28">
        <v>5</v>
      </c>
      <c r="F93" s="28" t="str">
        <v>PP</v>
      </c>
      <c r="G93" s="28">
        <v>250</v>
      </c>
      <c r="H93" s="29">
        <f>SUMIFS('PP BOTTOM SEAL'!L:L,'PP BOTTOM SEAL'!C:C,'PP BOTTOM SEAL JOB CARD'!B93)</f>
        <v>250</v>
      </c>
      <c r="I93" s="30">
        <v>10</v>
      </c>
      <c r="J93" s="30">
        <f t="shared" si="5"/>
        <v>250</v>
      </c>
      <c r="K93" s="28">
        <f t="shared" si="3"/>
        <v>0</v>
      </c>
    </row>
    <row r="94" spans="1:11" x14ac:dyDescent="0.2">
      <c r="A94" s="33">
        <v>45918</v>
      </c>
      <c r="B94" s="32" t="s">
        <v>2506</v>
      </c>
      <c r="C94" s="28" t="str" cm="1">
        <f t="array" ref="C94:G94">VLOOKUP(B94,'PP BOTTOM SEAL'!C:N,{3,5,6,4,8},0)</f>
        <v>بلال جاوید فیصل اباد</v>
      </c>
      <c r="D94" s="28" t="str">
        <v>10X14</v>
      </c>
      <c r="E94" s="28">
        <v>5</v>
      </c>
      <c r="F94" s="28" t="str">
        <v>PP</v>
      </c>
      <c r="G94" s="28">
        <v>125</v>
      </c>
      <c r="H94" s="29">
        <f>SUMIFS('PP BOTTOM SEAL'!L:L,'PP BOTTOM SEAL'!C:C,'PP BOTTOM SEAL JOB CARD'!B94)</f>
        <v>125</v>
      </c>
      <c r="I94" s="30">
        <v>5</v>
      </c>
      <c r="J94" s="30">
        <f t="shared" si="5"/>
        <v>125</v>
      </c>
      <c r="K94" s="28">
        <f t="shared" si="3"/>
        <v>0</v>
      </c>
    </row>
    <row r="95" spans="1:11" x14ac:dyDescent="0.2">
      <c r="A95" s="33">
        <v>45918</v>
      </c>
      <c r="B95" s="32" t="s">
        <v>2498</v>
      </c>
      <c r="C95" s="28" t="str" cm="1">
        <f t="array" ref="C95:G95">VLOOKUP(B95,'PP BOTTOM SEAL'!C:N,{3,5,6,4,8},0)</f>
        <v>عمران علی بہاولپور</v>
      </c>
      <c r="D95" s="28" t="str">
        <v>10X14</v>
      </c>
      <c r="E95" s="28">
        <v>5</v>
      </c>
      <c r="F95" s="28" t="str">
        <v>PP</v>
      </c>
      <c r="G95" s="28">
        <v>50</v>
      </c>
      <c r="H95" s="29">
        <f>SUMIFS('PP BOTTOM SEAL'!L:L,'PP BOTTOM SEAL'!C:C,'PP BOTTOM SEAL JOB CARD'!B95)</f>
        <v>50</v>
      </c>
      <c r="I95" s="30">
        <v>2</v>
      </c>
      <c r="J95" s="30">
        <f t="shared" si="5"/>
        <v>50</v>
      </c>
      <c r="K95" s="28">
        <f t="shared" si="3"/>
        <v>0</v>
      </c>
    </row>
    <row r="96" spans="1:11" x14ac:dyDescent="0.2">
      <c r="A96" s="33">
        <v>45918</v>
      </c>
      <c r="B96" s="32" t="s">
        <v>2504</v>
      </c>
      <c r="C96" s="28" t="str" cm="1">
        <f t="array" ref="C96:G96">VLOOKUP(B96,'PP BOTTOM SEAL'!C:N,{3,5,6,4,8},0)</f>
        <v>محبوب مقبول گوجرانوالہ</v>
      </c>
      <c r="D96" s="28" t="str">
        <v>02.50X08</v>
      </c>
      <c r="E96" s="28">
        <v>5</v>
      </c>
      <c r="F96" s="28" t="str">
        <v>PP</v>
      </c>
      <c r="G96" s="28">
        <v>100</v>
      </c>
      <c r="H96" s="29">
        <f>SUMIFS('PP BOTTOM SEAL'!L:L,'PP BOTTOM SEAL'!C:C,'PP BOTTOM SEAL JOB CARD'!B96)</f>
        <v>100</v>
      </c>
      <c r="I96" s="30">
        <v>5</v>
      </c>
      <c r="J96" s="30">
        <v>100</v>
      </c>
      <c r="K96" s="28">
        <f t="shared" si="3"/>
        <v>0</v>
      </c>
    </row>
    <row r="97" spans="1:11" x14ac:dyDescent="0.2">
      <c r="A97" s="33">
        <v>45918</v>
      </c>
      <c r="B97" s="32" t="s">
        <v>2394</v>
      </c>
      <c r="C97" s="28" t="str" cm="1">
        <f t="array" ref="C97:G97">VLOOKUP(B97,'PP BOTTOM SEAL'!C:N,{3,5,6,4,8},0)</f>
        <v>سٹاک</v>
      </c>
      <c r="D97" s="28" t="str">
        <v>9X18</v>
      </c>
      <c r="E97" s="28">
        <v>5</v>
      </c>
      <c r="F97" s="28" t="str">
        <v>PP</v>
      </c>
      <c r="G97" s="28">
        <v>500</v>
      </c>
      <c r="H97" s="29">
        <f>SUMIFS('PP BOTTOM SEAL'!L:L,'PP BOTTOM SEAL'!C:C,'PP BOTTOM SEAL JOB CARD'!B97)</f>
        <v>500</v>
      </c>
      <c r="I97" s="30">
        <f>2+16+2</f>
        <v>20</v>
      </c>
      <c r="J97" s="30">
        <f t="shared" si="5"/>
        <v>500</v>
      </c>
      <c r="K97" s="28">
        <f t="shared" si="3"/>
        <v>0</v>
      </c>
    </row>
    <row r="98" spans="1:11" x14ac:dyDescent="0.2">
      <c r="A98" s="33">
        <v>45918</v>
      </c>
      <c r="B98" s="32" t="s">
        <v>2503</v>
      </c>
      <c r="C98" s="28" t="str" cm="1">
        <f t="array" ref="C98:G98">VLOOKUP(B98,'PP BOTTOM SEAL'!C:N,{3,5,6,4,8},0)</f>
        <v>بلال جاوید فیصل اباد</v>
      </c>
      <c r="D98" s="28" t="str">
        <v>04X05</v>
      </c>
      <c r="E98" s="28">
        <v>5</v>
      </c>
      <c r="F98" s="28" t="str">
        <v>PP</v>
      </c>
      <c r="G98" s="28">
        <v>100</v>
      </c>
      <c r="H98" s="29">
        <f>SUMIFS('PP BOTTOM SEAL'!L:L,'PP BOTTOM SEAL'!C:C,'PP BOTTOM SEAL JOB CARD'!B98)</f>
        <v>80</v>
      </c>
      <c r="I98" s="30">
        <v>4</v>
      </c>
      <c r="J98" s="30">
        <v>80</v>
      </c>
      <c r="K98" s="28">
        <f t="shared" si="3"/>
        <v>0</v>
      </c>
    </row>
    <row r="99" spans="1:11" x14ac:dyDescent="0.2">
      <c r="A99" s="33">
        <v>45918</v>
      </c>
      <c r="B99" s="32" t="s">
        <v>2441</v>
      </c>
      <c r="C99" s="28" t="str" cm="1">
        <f t="array" ref="C99:G99">VLOOKUP(B99,'PP BOTTOM SEAL'!C:N,{3,5,6,4,8},0)</f>
        <v>سٹاک</v>
      </c>
      <c r="D99" s="28" t="str">
        <v>4X5</v>
      </c>
      <c r="E99" s="28">
        <v>5</v>
      </c>
      <c r="F99" s="28" t="str">
        <v>PP</v>
      </c>
      <c r="G99" s="28">
        <v>500</v>
      </c>
      <c r="H99" s="29">
        <f>SUMIFS('PP BOTTOM SEAL'!L:L,'PP BOTTOM SEAL'!C:C,'PP BOTTOM SEAL JOB CARD'!B99)</f>
        <v>400</v>
      </c>
      <c r="I99" s="30">
        <f>3+1+15+1</f>
        <v>20</v>
      </c>
      <c r="J99" s="30">
        <f>20*I99</f>
        <v>400</v>
      </c>
      <c r="K99" s="28">
        <f t="shared" si="3"/>
        <v>0</v>
      </c>
    </row>
    <row r="100" spans="1:11" x14ac:dyDescent="0.2">
      <c r="A100" s="33">
        <v>45918</v>
      </c>
      <c r="B100" s="32" t="s">
        <v>2499</v>
      </c>
      <c r="C100" s="28" t="str" cm="1">
        <f t="array" ref="C100:G100">VLOOKUP(B100,'PP BOTTOM SEAL'!C:N,{3,5,6,4,8},0)</f>
        <v>بلال جاوید فیصل اباد</v>
      </c>
      <c r="D100" s="28" t="str">
        <v>06X08.50</v>
      </c>
      <c r="E100" s="28">
        <v>5</v>
      </c>
      <c r="F100" s="28" t="str">
        <v>PP</v>
      </c>
      <c r="G100" s="28">
        <v>50</v>
      </c>
      <c r="H100" s="29">
        <f>SUMIFS('PP BOTTOM SEAL'!L:L,'PP BOTTOM SEAL'!C:C,'PP BOTTOM SEAL JOB CARD'!B100)</f>
        <v>50</v>
      </c>
      <c r="I100" s="30">
        <v>2</v>
      </c>
      <c r="J100" s="30">
        <f t="shared" si="5"/>
        <v>50</v>
      </c>
      <c r="K100" s="28">
        <f t="shared" si="3"/>
        <v>0</v>
      </c>
    </row>
    <row r="101" spans="1:11" x14ac:dyDescent="0.2">
      <c r="A101" s="33">
        <v>45919</v>
      </c>
      <c r="B101" s="32" t="s">
        <v>2519</v>
      </c>
      <c r="C101" s="28" t="str" cm="1">
        <f t="array" ref="C101:G101">VLOOKUP(B101,'PP BOTTOM SEAL'!C:N,{3,5,6,4,8},0)</f>
        <v>سٹاک</v>
      </c>
      <c r="D101" s="28" t="str">
        <v>11X18</v>
      </c>
      <c r="E101" s="28">
        <v>5</v>
      </c>
      <c r="F101" s="28" t="str">
        <v>PP</v>
      </c>
      <c r="G101" s="28">
        <v>250</v>
      </c>
      <c r="H101" s="29">
        <f>SUMIFS('PP BOTTOM SEAL'!L:L,'PP BOTTOM SEAL'!C:C,'PP BOTTOM SEAL JOB CARD'!B101)</f>
        <v>475</v>
      </c>
      <c r="I101" s="30">
        <v>19</v>
      </c>
      <c r="J101" s="30">
        <f t="shared" si="5"/>
        <v>475</v>
      </c>
      <c r="K101" s="28">
        <f t="shared" si="3"/>
        <v>0</v>
      </c>
    </row>
    <row r="102" spans="1:11" x14ac:dyDescent="0.2">
      <c r="A102" s="33">
        <v>45919</v>
      </c>
      <c r="B102" s="32" t="s">
        <v>2437</v>
      </c>
      <c r="C102" s="28" t="str" cm="1">
        <f t="array" ref="C102:G102">VLOOKUP(B102,'PP BOTTOM SEAL'!C:N,{3,5,6,4,8},0)</f>
        <v>سٹاک</v>
      </c>
      <c r="D102" s="28" t="str">
        <v>11X18</v>
      </c>
      <c r="E102" s="28">
        <v>5</v>
      </c>
      <c r="F102" s="28" t="str">
        <v>PP</v>
      </c>
      <c r="G102" s="28">
        <v>500</v>
      </c>
      <c r="H102" s="29">
        <f>SUMIFS('PP BOTTOM SEAL'!L:L,'PP BOTTOM SEAL'!C:C,'PP BOTTOM SEAL JOB CARD'!B102)</f>
        <v>450</v>
      </c>
      <c r="I102" s="30">
        <v>18</v>
      </c>
      <c r="J102" s="30">
        <f t="shared" si="5"/>
        <v>450</v>
      </c>
      <c r="K102" s="28">
        <f t="shared" ref="K102:K120" si="6">+H102-J102</f>
        <v>0</v>
      </c>
    </row>
    <row r="103" spans="1:11" x14ac:dyDescent="0.2">
      <c r="A103" s="33">
        <v>45919</v>
      </c>
      <c r="B103" s="32" t="s">
        <v>2520</v>
      </c>
      <c r="C103" s="28" t="str" cm="1">
        <f t="array" ref="C103:G103">VLOOKUP(B103,'PP BOTTOM SEAL'!C:N,{3,5,6,4,8},0)</f>
        <v>بلال جاوید فیصل اباد</v>
      </c>
      <c r="D103" s="28" t="str">
        <v>03.50X04</v>
      </c>
      <c r="E103" s="28">
        <v>5</v>
      </c>
      <c r="F103" s="28" t="str">
        <v>PP</v>
      </c>
      <c r="G103" s="28">
        <v>50</v>
      </c>
      <c r="H103" s="29">
        <f>SUMIFS('PP BOTTOM SEAL'!L:L,'PP BOTTOM SEAL'!C:C,'PP BOTTOM SEAL JOB CARD'!B103)</f>
        <v>40</v>
      </c>
      <c r="I103" s="30">
        <v>2</v>
      </c>
      <c r="J103" s="30">
        <v>40</v>
      </c>
      <c r="K103" s="28">
        <f t="shared" si="6"/>
        <v>0</v>
      </c>
    </row>
    <row r="104" spans="1:11" x14ac:dyDescent="0.2">
      <c r="A104" s="33">
        <v>45919</v>
      </c>
      <c r="B104" s="32" t="s">
        <v>2509</v>
      </c>
      <c r="C104" s="28" t="str" cm="1">
        <f t="array" ref="C104:G104">VLOOKUP(B104,'PP BOTTOM SEAL'!C:N,{3,5,6,4,8},0)</f>
        <v>محبوب مقبول گوجرانوالہ</v>
      </c>
      <c r="D104" s="28" t="str">
        <v>02X18</v>
      </c>
      <c r="E104" s="28">
        <v>5</v>
      </c>
      <c r="F104" s="28" t="str">
        <v>PP</v>
      </c>
      <c r="G104" s="28">
        <v>200</v>
      </c>
      <c r="H104" s="29">
        <f>SUMIFS('PP BOTTOM SEAL'!L:L,'PP BOTTOM SEAL'!C:C,'PP BOTTOM SEAL JOB CARD'!B104)</f>
        <v>200</v>
      </c>
      <c r="I104" s="30">
        <f>3+7</f>
        <v>10</v>
      </c>
      <c r="J104" s="30">
        <f>20*I104</f>
        <v>200</v>
      </c>
      <c r="K104" s="28">
        <f t="shared" si="6"/>
        <v>0</v>
      </c>
    </row>
    <row r="105" spans="1:11" x14ac:dyDescent="0.2">
      <c r="A105" s="33">
        <v>45919</v>
      </c>
      <c r="B105" s="32" t="s">
        <v>2481</v>
      </c>
      <c r="C105" s="28" t="str" cm="1">
        <f t="array" ref="C105:G105">VLOOKUP(B105,'PP BOTTOM SEAL'!C:N,{3,5,6,4,8},0)</f>
        <v>سٹاک</v>
      </c>
      <c r="D105" s="28" t="str">
        <v>8X14</v>
      </c>
      <c r="E105" s="28">
        <v>5</v>
      </c>
      <c r="F105" s="28" t="str">
        <v>PP</v>
      </c>
      <c r="G105" s="28">
        <v>500</v>
      </c>
      <c r="H105" s="29">
        <f>SUMIFS('PP BOTTOM SEAL'!L:L,'PP BOTTOM SEAL'!C:C,'PP BOTTOM SEAL JOB CARD'!B105)</f>
        <v>350</v>
      </c>
      <c r="I105" s="30">
        <f>1+3+7+4</f>
        <v>15</v>
      </c>
      <c r="J105" s="30">
        <f t="shared" si="5"/>
        <v>375</v>
      </c>
      <c r="K105" s="28">
        <f t="shared" si="6"/>
        <v>-25</v>
      </c>
    </row>
    <row r="106" spans="1:11" x14ac:dyDescent="0.2">
      <c r="A106" s="33">
        <v>45919</v>
      </c>
      <c r="B106" s="32" t="s">
        <v>2516</v>
      </c>
      <c r="C106" s="28" t="str" cm="1">
        <f t="array" ref="C106:G106">VLOOKUP(B106,'PP BOTTOM SEAL'!C:N,{3,5,6,4,8},0)</f>
        <v>عبدالرشید اسلام ٓاباد</v>
      </c>
      <c r="D106" s="28" t="str">
        <v>06X23</v>
      </c>
      <c r="E106" s="28">
        <v>5</v>
      </c>
      <c r="F106" s="28" t="str">
        <v>PP</v>
      </c>
      <c r="G106" s="28">
        <v>50</v>
      </c>
      <c r="H106" s="29">
        <f>SUMIFS('PP BOTTOM SEAL'!L:L,'PP BOTTOM SEAL'!C:C,'PP BOTTOM SEAL JOB CARD'!B106)</f>
        <v>50</v>
      </c>
      <c r="I106" s="30">
        <v>2</v>
      </c>
      <c r="J106" s="30">
        <f t="shared" si="5"/>
        <v>50</v>
      </c>
      <c r="K106" s="28">
        <f t="shared" si="6"/>
        <v>0</v>
      </c>
    </row>
    <row r="107" spans="1:11" x14ac:dyDescent="0.2">
      <c r="A107" s="33">
        <v>45921</v>
      </c>
      <c r="B107" s="32" t="s">
        <v>2528</v>
      </c>
      <c r="C107" s="28" t="str" cm="1">
        <f t="array" ref="C107:G107">VLOOKUP(B107,'PP BOTTOM SEAL'!C:N,{3,5,6,4,8},0)</f>
        <v>Pak Electron LTD</v>
      </c>
      <c r="D107" s="28" t="str">
        <v>12X16</v>
      </c>
      <c r="E107" s="28">
        <v>5</v>
      </c>
      <c r="F107" s="28" t="str">
        <v>PP</v>
      </c>
      <c r="G107" s="28">
        <v>200</v>
      </c>
      <c r="H107" s="29">
        <f>SUMIFS('PP BOTTOM SEAL'!L:L,'PP BOTTOM SEAL'!C:C,'PP BOTTOM SEAL JOB CARD'!B107)</f>
        <v>200</v>
      </c>
      <c r="I107" s="30">
        <v>8</v>
      </c>
      <c r="J107" s="30">
        <f t="shared" si="5"/>
        <v>200</v>
      </c>
      <c r="K107" s="28">
        <f t="shared" si="6"/>
        <v>0</v>
      </c>
    </row>
    <row r="108" spans="1:11" x14ac:dyDescent="0.2">
      <c r="A108" s="33">
        <v>45921</v>
      </c>
      <c r="B108" s="32" t="s">
        <v>2530</v>
      </c>
      <c r="C108" s="28" t="str" cm="1">
        <f t="array" ref="C108:G108">VLOOKUP(B108,'PP BOTTOM SEAL'!C:N,{3,5,6,4,8},0)</f>
        <v>ملک خالد سلیم فیصل آباد</v>
      </c>
      <c r="D108" s="28" t="str">
        <v>13X36</v>
      </c>
      <c r="E108" s="28">
        <v>5</v>
      </c>
      <c r="F108" s="28" t="str">
        <v>PP</v>
      </c>
      <c r="G108" s="28">
        <v>250</v>
      </c>
      <c r="H108" s="29">
        <f>SUMIFS('PP BOTTOM SEAL'!L:L,'PP BOTTOM SEAL'!C:C,'PP BOTTOM SEAL JOB CARD'!B108)</f>
        <v>250</v>
      </c>
      <c r="I108" s="30">
        <v>10</v>
      </c>
      <c r="J108" s="30">
        <f t="shared" si="5"/>
        <v>250</v>
      </c>
      <c r="K108" s="28">
        <f t="shared" si="6"/>
        <v>0</v>
      </c>
    </row>
    <row r="109" spans="1:11" x14ac:dyDescent="0.2">
      <c r="A109" s="33">
        <v>45921</v>
      </c>
      <c r="B109" s="32" t="s">
        <v>2468</v>
      </c>
      <c r="C109" s="28" t="str" cm="1">
        <f t="array" ref="C109:G109">VLOOKUP(B109,'PP BOTTOM SEAL'!C:N,{3,5,6,4,8},0)</f>
        <v>بلال جاوید فیصل اباد</v>
      </c>
      <c r="D109" s="28" t="str">
        <v>08X12</v>
      </c>
      <c r="E109" s="28">
        <v>10</v>
      </c>
      <c r="F109" s="28" t="str">
        <v>PP</v>
      </c>
      <c r="G109" s="28">
        <v>100</v>
      </c>
      <c r="H109" s="29">
        <f>SUMIFS('PP BOTTOM SEAL'!L:L,'PP BOTTOM SEAL'!C:C,'PP BOTTOM SEAL JOB CARD'!B109)</f>
        <v>105.7</v>
      </c>
      <c r="I109" s="30">
        <v>4</v>
      </c>
      <c r="J109" s="30">
        <f>75+30.7</f>
        <v>105.7</v>
      </c>
      <c r="K109" s="28">
        <f t="shared" si="6"/>
        <v>0</v>
      </c>
    </row>
    <row r="110" spans="1:11" x14ac:dyDescent="0.2">
      <c r="A110" s="33">
        <v>45921</v>
      </c>
      <c r="B110" s="32" t="s">
        <v>2467</v>
      </c>
      <c r="C110" s="28" t="str" cm="1">
        <f t="array" ref="C110:G110">VLOOKUP(B110,'PP BOTTOM SEAL'!C:N,{3,5,6,4,8},0)</f>
        <v>خرم پلاسٹک لالہ موسہ</v>
      </c>
      <c r="D110" s="28" t="str">
        <v>05.50X07</v>
      </c>
      <c r="E110" s="28">
        <v>10</v>
      </c>
      <c r="F110" s="28" t="str">
        <v>PP</v>
      </c>
      <c r="G110" s="28">
        <v>75</v>
      </c>
      <c r="H110" s="29">
        <f>SUMIFS('PP BOTTOM SEAL'!L:L,'PP BOTTOM SEAL'!C:C,'PP BOTTOM SEAL JOB CARD'!B110)</f>
        <v>77.400000000000006</v>
      </c>
      <c r="I110" s="30">
        <v>3</v>
      </c>
      <c r="J110" s="30">
        <f>50+27.4</f>
        <v>77.400000000000006</v>
      </c>
      <c r="K110" s="28">
        <f t="shared" si="6"/>
        <v>0</v>
      </c>
    </row>
    <row r="111" spans="1:11" x14ac:dyDescent="0.2">
      <c r="A111" s="33">
        <v>45921</v>
      </c>
      <c r="B111" s="32" t="s">
        <v>2533</v>
      </c>
      <c r="C111" s="28" t="str" cm="1">
        <f t="array" ref="C111:G111">VLOOKUP(B111,'PP BOTTOM SEAL'!C:N,{3,5,6,4,8},0)</f>
        <v>نواب جیلانی لیٰہ</v>
      </c>
      <c r="D111" s="28" t="str">
        <v>03.50X04</v>
      </c>
      <c r="E111" s="28">
        <v>5</v>
      </c>
      <c r="F111" s="28" t="str">
        <v>PP</v>
      </c>
      <c r="G111" s="28">
        <v>75</v>
      </c>
      <c r="H111" s="29">
        <f>SUMIFS('PP BOTTOM SEAL'!L:L,'PP BOTTOM SEAL'!C:C,'PP BOTTOM SEAL JOB CARD'!B111)</f>
        <v>140</v>
      </c>
      <c r="I111" s="30">
        <f>2+7</f>
        <v>9</v>
      </c>
      <c r="J111" s="30">
        <f>20*I111</f>
        <v>180</v>
      </c>
      <c r="K111" s="28">
        <f t="shared" si="6"/>
        <v>-40</v>
      </c>
    </row>
    <row r="112" spans="1:11" x14ac:dyDescent="0.2">
      <c r="A112" s="33">
        <v>45922</v>
      </c>
      <c r="B112" s="32" t="s">
        <v>2542</v>
      </c>
      <c r="C112" s="28" t="str" cm="1">
        <f t="array" ref="C112:G112">VLOOKUP(B112,'PP BOTTOM SEAL'!C:N,{3,5,6,4,8},0)</f>
        <v>آصف پلاسٹک سرگوھا</v>
      </c>
      <c r="D112" s="28" t="str">
        <v>4X18</v>
      </c>
      <c r="E112" s="28">
        <v>4.5</v>
      </c>
      <c r="F112" s="28" t="str">
        <v>PP</v>
      </c>
      <c r="G112" s="28">
        <v>250</v>
      </c>
      <c r="H112" s="29">
        <f>SUMIFS('PP BOTTOM SEAL'!L:L,'PP BOTTOM SEAL'!C:C,'PP BOTTOM SEAL JOB CARD'!B112)</f>
        <v>294</v>
      </c>
      <c r="I112" s="30">
        <f>12+1</f>
        <v>13</v>
      </c>
      <c r="J112" s="30">
        <f>20*12+14</f>
        <v>254</v>
      </c>
      <c r="K112" s="28">
        <f t="shared" si="6"/>
        <v>40</v>
      </c>
    </row>
    <row r="113" spans="1:11" x14ac:dyDescent="0.2">
      <c r="A113" s="33">
        <v>45922</v>
      </c>
      <c r="B113" s="32" t="s">
        <v>2540</v>
      </c>
      <c r="C113" s="28" t="str" cm="1">
        <f t="array" ref="C113:G113">VLOOKUP(B113,'PP BOTTOM SEAL'!C:N,{3,5,6,4,8},0)</f>
        <v>آصف پلاسٹک سرگوھا</v>
      </c>
      <c r="D113" s="28" t="str">
        <v>3.5X18</v>
      </c>
      <c r="E113" s="28">
        <v>4.5</v>
      </c>
      <c r="F113" s="28" t="str">
        <v>PP</v>
      </c>
      <c r="G113" s="28">
        <v>150</v>
      </c>
      <c r="H113" s="29">
        <f>SUMIFS('PP BOTTOM SEAL'!L:L,'PP BOTTOM SEAL'!C:C,'PP BOTTOM SEAL JOB CARD'!B113)</f>
        <v>170.9</v>
      </c>
      <c r="I113" s="30">
        <v>9</v>
      </c>
      <c r="J113" s="30">
        <f>20*8+10.9</f>
        <v>170.9</v>
      </c>
      <c r="K113" s="28">
        <f t="shared" si="6"/>
        <v>0</v>
      </c>
    </row>
    <row r="114" spans="1:11" x14ac:dyDescent="0.2">
      <c r="A114" s="33">
        <v>45922</v>
      </c>
      <c r="B114" s="32" t="s">
        <v>2537</v>
      </c>
      <c r="C114" s="28" t="str" cm="1">
        <f t="array" ref="C114:G114">VLOOKUP(B114,'PP BOTTOM SEAL'!C:N,{3,5,6,4,8},0)</f>
        <v>ملک خالد سلیم فیصل آباد</v>
      </c>
      <c r="D114" s="28" t="str">
        <v>07X10</v>
      </c>
      <c r="E114" s="28">
        <v>5</v>
      </c>
      <c r="F114" s="28" t="str">
        <v>PP</v>
      </c>
      <c r="G114" s="28">
        <v>200</v>
      </c>
      <c r="H114" s="29">
        <f>SUMIFS('PP BOTTOM SEAL'!L:L,'PP BOTTOM SEAL'!C:C,'PP BOTTOM SEAL JOB CARD'!B114)</f>
        <v>200</v>
      </c>
      <c r="I114" s="30">
        <f>7+1</f>
        <v>8</v>
      </c>
      <c r="J114" s="30">
        <f t="shared" si="5"/>
        <v>200</v>
      </c>
      <c r="K114" s="28">
        <f t="shared" si="6"/>
        <v>0</v>
      </c>
    </row>
    <row r="115" spans="1:11" x14ac:dyDescent="0.2">
      <c r="A115" s="33">
        <v>45922</v>
      </c>
      <c r="B115" s="32" t="s">
        <v>2497</v>
      </c>
      <c r="C115" s="28" t="str" cm="1">
        <f t="array" ref="C115:G115">VLOOKUP(B115,'PP BOTTOM SEAL'!C:N,{3,5,6,4,8},0)</f>
        <v>سٹاک</v>
      </c>
      <c r="D115" s="28" t="str">
        <v>9X14</v>
      </c>
      <c r="E115" s="28">
        <v>5</v>
      </c>
      <c r="F115" s="28" t="str">
        <v>PP</v>
      </c>
      <c r="G115" s="28">
        <v>250</v>
      </c>
      <c r="H115" s="29">
        <f>SUMIFS('PP BOTTOM SEAL'!L:L,'PP BOTTOM SEAL'!C:C,'PP BOTTOM SEAL JOB CARD'!B115)</f>
        <v>1075</v>
      </c>
      <c r="I115" s="30">
        <f>7+3</f>
        <v>10</v>
      </c>
      <c r="J115" s="30">
        <f t="shared" si="5"/>
        <v>250</v>
      </c>
      <c r="K115" s="28">
        <f t="shared" si="6"/>
        <v>825</v>
      </c>
    </row>
    <row r="116" spans="1:11" x14ac:dyDescent="0.2">
      <c r="A116" s="33">
        <v>45922</v>
      </c>
      <c r="B116" s="32" t="s">
        <v>2543</v>
      </c>
      <c r="C116" s="28" t="str" cm="1">
        <f t="array" ref="C116:G116">VLOOKUP(B116,'PP BOTTOM SEAL'!C:N,{3,5,6,4,8},0)</f>
        <v>آصف پلاسٹک سرگوھا</v>
      </c>
      <c r="D116" s="28" t="str">
        <v>12X18</v>
      </c>
      <c r="E116" s="28">
        <v>4.5</v>
      </c>
      <c r="F116" s="28" t="str">
        <v>PP</v>
      </c>
      <c r="G116" s="28">
        <v>200</v>
      </c>
      <c r="H116" s="29">
        <f>SUMIFS('PP BOTTOM SEAL'!L:L,'PP BOTTOM SEAL'!C:C,'PP BOTTOM SEAL JOB CARD'!B116)</f>
        <v>200</v>
      </c>
      <c r="I116" s="30">
        <v>8</v>
      </c>
      <c r="J116" s="30">
        <f t="shared" si="5"/>
        <v>200</v>
      </c>
      <c r="K116" s="28">
        <f t="shared" si="6"/>
        <v>0</v>
      </c>
    </row>
    <row r="117" spans="1:11" x14ac:dyDescent="0.2">
      <c r="A117" s="33">
        <v>45922</v>
      </c>
      <c r="B117" s="32" t="s">
        <v>2544</v>
      </c>
      <c r="C117" s="28" t="str" cm="1">
        <f t="array" ref="C117:G117">VLOOKUP(B117,'PP BOTTOM SEAL'!C:N,{3,5,6,4,8},0)</f>
        <v>آصف پلاسٹک سرگوھا</v>
      </c>
      <c r="D117" s="28" t="str">
        <v>10X22</v>
      </c>
      <c r="E117" s="28">
        <v>4.5</v>
      </c>
      <c r="F117" s="28" t="str">
        <v>PP</v>
      </c>
      <c r="G117" s="28">
        <v>200</v>
      </c>
      <c r="H117" s="29">
        <f>SUMIFS('PP BOTTOM SEAL'!L:L,'PP BOTTOM SEAL'!C:C,'PP BOTTOM SEAL JOB CARD'!B117)</f>
        <v>200</v>
      </c>
      <c r="I117" s="30">
        <v>8</v>
      </c>
      <c r="J117" s="30">
        <f t="shared" si="5"/>
        <v>200</v>
      </c>
      <c r="K117" s="28">
        <f t="shared" si="6"/>
        <v>0</v>
      </c>
    </row>
    <row r="118" spans="1:11" x14ac:dyDescent="0.2">
      <c r="A118" s="33">
        <v>45922</v>
      </c>
      <c r="B118" s="32" t="s">
        <v>2444</v>
      </c>
      <c r="C118" s="28" t="str" cm="1">
        <f t="array" ref="C118:G118">VLOOKUP(B118,'PP BOTTOM SEAL'!C:N,{3,5,6,4,8},0)</f>
        <v>ہیڈ افس سٹاک لاہور</v>
      </c>
      <c r="D118" s="28" t="str">
        <v>08X28</v>
      </c>
      <c r="E118" s="28">
        <v>5</v>
      </c>
      <c r="F118" s="28" t="str">
        <v>PP</v>
      </c>
      <c r="G118" s="28">
        <v>100</v>
      </c>
      <c r="H118" s="29">
        <f>SUMIFS('PP BOTTOM SEAL'!L:L,'PP BOTTOM SEAL'!C:C,'PP BOTTOM SEAL JOB CARD'!B118)</f>
        <v>100</v>
      </c>
      <c r="I118" s="30">
        <v>4</v>
      </c>
      <c r="J118" s="30">
        <f t="shared" si="5"/>
        <v>100</v>
      </c>
      <c r="K118" s="28">
        <f t="shared" si="6"/>
        <v>0</v>
      </c>
    </row>
    <row r="119" spans="1:11" x14ac:dyDescent="0.2">
      <c r="A119" s="33">
        <v>45922</v>
      </c>
      <c r="B119" s="32" t="s">
        <v>2526</v>
      </c>
      <c r="C119" s="28" t="str" cm="1">
        <f t="array" ref="C119:G119">VLOOKUP(B119,'PP BOTTOM SEAL'!C:N,{3,5,6,4,8},0)</f>
        <v>سٹاک</v>
      </c>
      <c r="D119" s="28" t="str">
        <v>7X16</v>
      </c>
      <c r="E119" s="28">
        <v>5</v>
      </c>
      <c r="F119" s="28" t="str">
        <v>PP</v>
      </c>
      <c r="G119" s="28">
        <v>375</v>
      </c>
      <c r="H119" s="29">
        <f>SUMIFS('PP BOTTOM SEAL'!L:L,'PP BOTTOM SEAL'!C:C,'PP BOTTOM SEAL JOB CARD'!B119)</f>
        <v>300</v>
      </c>
      <c r="I119" s="30">
        <v>12</v>
      </c>
      <c r="J119" s="30">
        <f t="shared" si="5"/>
        <v>300</v>
      </c>
      <c r="K119" s="28">
        <f t="shared" si="6"/>
        <v>0</v>
      </c>
    </row>
    <row r="120" spans="1:11" x14ac:dyDescent="0.2">
      <c r="A120" s="33">
        <v>45922</v>
      </c>
      <c r="B120" s="32" t="s">
        <v>2525</v>
      </c>
      <c r="C120" s="28" t="str" cm="1">
        <f t="array" ref="C120:G120">VLOOKUP(B120,'PP BOTTOM SEAL'!C:N,{3,5,6,4,8},0)</f>
        <v>ملک خالد سلیم فیصل آباد</v>
      </c>
      <c r="D120" s="28" t="str">
        <v>10X26</v>
      </c>
      <c r="E120" s="28">
        <v>5</v>
      </c>
      <c r="F120" s="28" t="str">
        <v>PP</v>
      </c>
      <c r="G120" s="28">
        <v>250</v>
      </c>
      <c r="H120" s="29">
        <f>SUMIFS('PP BOTTOM SEAL'!L:L,'PP BOTTOM SEAL'!C:C,'PP BOTTOM SEAL JOB CARD'!B120)</f>
        <v>250</v>
      </c>
      <c r="I120" s="30">
        <v>10</v>
      </c>
      <c r="J120" s="30">
        <f t="shared" si="5"/>
        <v>250</v>
      </c>
      <c r="K120" s="28">
        <f t="shared" si="6"/>
        <v>0</v>
      </c>
    </row>
    <row r="121" spans="1:11" x14ac:dyDescent="0.2">
      <c r="A121" s="33">
        <v>45923</v>
      </c>
      <c r="B121" s="32" t="s">
        <v>2545</v>
      </c>
      <c r="C121" s="28" t="str" cm="1">
        <f t="array" ref="C121:G121">VLOOKUP(B121,'PP BOTTOM SEAL'!C:N,{3,5,6,4,8},0)</f>
        <v>آصف پلاسٹک سرگوھا</v>
      </c>
      <c r="D121" s="28" t="str">
        <v>4.5X18</v>
      </c>
      <c r="E121" s="28">
        <v>4.5</v>
      </c>
      <c r="F121" s="28" t="str">
        <v>PP</v>
      </c>
      <c r="G121" s="28">
        <v>150</v>
      </c>
      <c r="H121" s="29">
        <f>SUMIFS('PP BOTTOM SEAL'!L:L,'PP BOTTOM SEAL'!C:C,'PP BOTTOM SEAL JOB CARD'!B121)</f>
        <v>177.6</v>
      </c>
      <c r="I121" s="30">
        <f>7+1+1</f>
        <v>9</v>
      </c>
      <c r="J121" s="30">
        <f>20*8+17.6</f>
        <v>177.6</v>
      </c>
      <c r="K121" s="28">
        <f t="shared" ref="K121:K163" si="7">+H121-J121</f>
        <v>0</v>
      </c>
    </row>
    <row r="122" spans="1:11" x14ac:dyDescent="0.2">
      <c r="A122" s="33">
        <v>45923</v>
      </c>
      <c r="B122" s="32" t="s">
        <v>2538</v>
      </c>
      <c r="C122" s="28" t="str" cm="1">
        <f t="array" ref="C122:G122">VLOOKUP(B122,'PP BOTTOM SEAL'!C:N,{3,5,6,4,8},0)</f>
        <v>سٹاک</v>
      </c>
      <c r="D122" s="28" t="str">
        <v>10X14</v>
      </c>
      <c r="E122" s="28">
        <v>5</v>
      </c>
      <c r="F122" s="28" t="str">
        <v>PP</v>
      </c>
      <c r="G122" s="28">
        <v>375</v>
      </c>
      <c r="H122" s="29">
        <f>SUMIFS('PP BOTTOM SEAL'!L:L,'PP BOTTOM SEAL'!C:C,'PP BOTTOM SEAL JOB CARD'!B122)</f>
        <v>475</v>
      </c>
      <c r="I122" s="30">
        <f>8+9</f>
        <v>17</v>
      </c>
      <c r="J122" s="30">
        <f t="shared" ref="J122:J162" si="8">25*I122</f>
        <v>425</v>
      </c>
      <c r="K122" s="28">
        <f t="shared" si="7"/>
        <v>50</v>
      </c>
    </row>
    <row r="123" spans="1:11" x14ac:dyDescent="0.2">
      <c r="A123" s="33">
        <v>45923</v>
      </c>
      <c r="B123" s="32" t="s">
        <v>2551</v>
      </c>
      <c r="C123" s="28" t="str" cm="1">
        <f t="array" ref="C123:G123">VLOOKUP(B123,'PP BOTTOM SEAL'!C:N,{3,5,6,4,8},0)</f>
        <v>ڈولفن انڈسٹری  سیالکوٹ</v>
      </c>
      <c r="D123" s="28" t="str">
        <v>03X07</v>
      </c>
      <c r="E123" s="28">
        <v>5</v>
      </c>
      <c r="F123" s="28" t="str">
        <v>PP</v>
      </c>
      <c r="G123" s="28">
        <v>240</v>
      </c>
      <c r="H123" s="29">
        <f>SUMIFS('PP BOTTOM SEAL'!L:L,'PP BOTTOM SEAL'!C:C,'PP BOTTOM SEAL JOB CARD'!B123)</f>
        <v>75</v>
      </c>
      <c r="I123" s="30">
        <v>3</v>
      </c>
      <c r="J123" s="30">
        <f t="shared" si="8"/>
        <v>75</v>
      </c>
      <c r="K123" s="28">
        <f t="shared" si="7"/>
        <v>0</v>
      </c>
    </row>
    <row r="124" spans="1:11" x14ac:dyDescent="0.2">
      <c r="A124" s="33">
        <v>45923</v>
      </c>
      <c r="B124" s="32" t="s">
        <v>2548</v>
      </c>
      <c r="C124" s="28" t="str" cm="1">
        <f t="array" ref="C124:G124">VLOOKUP(B124,'PP BOTTOM SEAL'!C:N,{3,5,6,4,8},0)</f>
        <v>ملک خالد سلیم فیصل آباد</v>
      </c>
      <c r="D124" s="28" t="str">
        <v>08X18</v>
      </c>
      <c r="E124" s="28">
        <v>5</v>
      </c>
      <c r="F124" s="28" t="str">
        <v>PP</v>
      </c>
      <c r="G124" s="28">
        <v>200</v>
      </c>
      <c r="H124" s="29">
        <f>SUMIFS('PP BOTTOM SEAL'!L:L,'PP BOTTOM SEAL'!C:C,'PP BOTTOM SEAL JOB CARD'!B124)</f>
        <v>200</v>
      </c>
      <c r="I124" s="30">
        <v>8</v>
      </c>
      <c r="J124" s="30">
        <f t="shared" si="8"/>
        <v>200</v>
      </c>
      <c r="K124" s="28">
        <f t="shared" si="7"/>
        <v>0</v>
      </c>
    </row>
    <row r="125" spans="1:11" x14ac:dyDescent="0.2">
      <c r="A125" s="33">
        <v>45923</v>
      </c>
      <c r="B125" s="32" t="s">
        <v>2558</v>
      </c>
      <c r="C125" s="28" t="str" cm="1">
        <f t="array" ref="C125:G125">VLOOKUP(B125,'PP BOTTOM SEAL'!C:N,{3,5,6,4,8},0)</f>
        <v>ملک خالد سلیم فیصل آباد</v>
      </c>
      <c r="D125" s="28" t="str">
        <v>07X09</v>
      </c>
      <c r="E125" s="28">
        <v>5</v>
      </c>
      <c r="F125" s="28" t="str">
        <v>PP</v>
      </c>
      <c r="G125" s="28">
        <v>250</v>
      </c>
      <c r="H125" s="29">
        <f>SUMIFS('PP BOTTOM SEAL'!L:L,'PP BOTTOM SEAL'!C:C,'PP BOTTOM SEAL JOB CARD'!B125)</f>
        <v>250</v>
      </c>
      <c r="I125" s="30">
        <v>10</v>
      </c>
      <c r="J125" s="30">
        <f t="shared" si="8"/>
        <v>250</v>
      </c>
      <c r="K125" s="28">
        <f t="shared" si="7"/>
        <v>0</v>
      </c>
    </row>
    <row r="126" spans="1:11" x14ac:dyDescent="0.2">
      <c r="A126" s="33">
        <v>45923</v>
      </c>
      <c r="B126" s="43" t="s">
        <v>2318</v>
      </c>
      <c r="C126" s="28" t="str" cm="1">
        <f t="array" ref="C126:G126">VLOOKUP(B126,'PP BOTTOM SEAL'!C:N,{3,5,6,4,8},0)</f>
        <v>-</v>
      </c>
      <c r="D126" s="28">
        <v>0</v>
      </c>
      <c r="E126" s="28">
        <v>0</v>
      </c>
      <c r="F126" s="28">
        <v>0</v>
      </c>
      <c r="G126" s="28">
        <v>0</v>
      </c>
      <c r="H126" s="29">
        <f>SUMIFS('PP BOTTOM SEAL'!L:L,'PP BOTTOM SEAL'!C:C,'PP BOTTOM SEAL JOB CARD'!B126)</f>
        <v>100</v>
      </c>
      <c r="I126" s="30">
        <f>8+5</f>
        <v>13</v>
      </c>
      <c r="J126" s="30">
        <f>20*I126</f>
        <v>260</v>
      </c>
      <c r="K126" s="28">
        <f t="shared" si="7"/>
        <v>-160</v>
      </c>
    </row>
    <row r="127" spans="1:11" x14ac:dyDescent="0.2">
      <c r="A127" s="33">
        <v>45923</v>
      </c>
      <c r="B127" s="32" t="s">
        <v>2535</v>
      </c>
      <c r="C127" s="28" t="str" cm="1">
        <f t="array" ref="C127:G127">VLOOKUP(B127,'PP BOTTOM SEAL'!C:N,{3,5,6,4,8},0)</f>
        <v>اصف سرگودھا</v>
      </c>
      <c r="D127" s="28" t="str">
        <v>06X12</v>
      </c>
      <c r="E127" s="28" t="str">
        <v>4</v>
      </c>
      <c r="F127" s="28" t="str">
        <v>PP</v>
      </c>
      <c r="G127" s="28">
        <v>250</v>
      </c>
      <c r="H127" s="29">
        <f>SUMIFS('PP BOTTOM SEAL'!L:L,'PP BOTTOM SEAL'!C:C,'PP BOTTOM SEAL JOB CARD'!B127)</f>
        <v>250</v>
      </c>
      <c r="I127" s="30">
        <v>10</v>
      </c>
      <c r="J127" s="30">
        <f t="shared" si="8"/>
        <v>250</v>
      </c>
      <c r="K127" s="28">
        <f t="shared" si="7"/>
        <v>0</v>
      </c>
    </row>
    <row r="128" spans="1:11" x14ac:dyDescent="0.2">
      <c r="A128" s="33">
        <v>45923</v>
      </c>
      <c r="B128" s="32" t="s">
        <v>2380</v>
      </c>
      <c r="C128" s="28" t="str" cm="1">
        <f t="array" ref="C128:G128">VLOOKUP(B128,'PP BOTTOM SEAL'!C:N,{3,5,6,4,8},0)</f>
        <v>اصف سرگودھا</v>
      </c>
      <c r="D128" s="28" t="str">
        <v>06X18</v>
      </c>
      <c r="E128" s="28">
        <v>4.5</v>
      </c>
      <c r="F128" s="28" t="str">
        <v>PP</v>
      </c>
      <c r="G128" s="28">
        <v>250</v>
      </c>
      <c r="H128" s="29">
        <f>SUMIFS('PP BOTTOM SEAL'!L:L,'PP BOTTOM SEAL'!C:C,'PP BOTTOM SEAL JOB CARD'!B128)</f>
        <v>250</v>
      </c>
      <c r="I128" s="30">
        <v>10</v>
      </c>
      <c r="J128" s="30">
        <f t="shared" si="8"/>
        <v>250</v>
      </c>
      <c r="K128" s="28">
        <f t="shared" si="7"/>
        <v>0</v>
      </c>
    </row>
    <row r="129" spans="1:11" x14ac:dyDescent="0.2">
      <c r="A129" s="33">
        <v>45923</v>
      </c>
      <c r="B129" s="32" t="s">
        <v>2586</v>
      </c>
      <c r="C129" s="28" t="str" cm="1">
        <f t="array" ref="C129:G129">VLOOKUP(B129,'PP BOTTOM SEAL'!C:N,{3,5,6,4,8},0)</f>
        <v>ہیڈ افس لاہورC/O رانا صاحب</v>
      </c>
      <c r="D129" s="28" t="str">
        <v>09X11</v>
      </c>
      <c r="E129" s="28">
        <v>4.5</v>
      </c>
      <c r="F129" s="28" t="str">
        <v>PP</v>
      </c>
      <c r="G129" s="28">
        <v>50</v>
      </c>
      <c r="H129" s="29">
        <f>SUMIFS('PP BOTTOM SEAL'!L:L,'PP BOTTOM SEAL'!C:C,'PP BOTTOM SEAL JOB CARD'!B129)</f>
        <v>50</v>
      </c>
      <c r="I129" s="30">
        <v>2</v>
      </c>
      <c r="J129" s="30">
        <f t="shared" si="8"/>
        <v>50</v>
      </c>
      <c r="K129" s="28">
        <f t="shared" si="7"/>
        <v>0</v>
      </c>
    </row>
    <row r="130" spans="1:11" x14ac:dyDescent="0.2">
      <c r="A130" s="33">
        <v>45923</v>
      </c>
      <c r="B130" s="32" t="s">
        <v>2321</v>
      </c>
      <c r="C130" s="28" t="str" cm="1">
        <f t="array" ref="C130:G130">VLOOKUP(B130,'PP BOTTOM SEAL'!C:N,{3,5,6,4,8},0)</f>
        <v>سٹاک</v>
      </c>
      <c r="D130" s="28" t="str">
        <v>10X16</v>
      </c>
      <c r="E130" s="28">
        <v>5</v>
      </c>
      <c r="F130" s="28" t="str">
        <v>PP</v>
      </c>
      <c r="G130" s="28">
        <v>750</v>
      </c>
      <c r="H130" s="29">
        <f>SUMIFS('PP BOTTOM SEAL'!L:L,'PP BOTTOM SEAL'!C:C,'PP BOTTOM SEAL JOB CARD'!B130)</f>
        <v>1300</v>
      </c>
      <c r="I130" s="30">
        <f>15+4</f>
        <v>19</v>
      </c>
      <c r="J130" s="30">
        <f t="shared" si="8"/>
        <v>475</v>
      </c>
      <c r="K130" s="28">
        <f t="shared" si="7"/>
        <v>825</v>
      </c>
    </row>
    <row r="131" spans="1:11" x14ac:dyDescent="0.2">
      <c r="A131" s="33">
        <v>45923</v>
      </c>
      <c r="B131" s="32" t="s">
        <v>2550</v>
      </c>
      <c r="C131" s="28" t="str" cm="1">
        <f t="array" ref="C131:G131">VLOOKUP(B131,'PP BOTTOM SEAL'!C:N,{3,5,6,4,8},0)</f>
        <v>ملک خالد سلیم فیصل آباد</v>
      </c>
      <c r="D131" s="28" t="str">
        <v>08X16</v>
      </c>
      <c r="E131" s="28">
        <v>5</v>
      </c>
      <c r="F131" s="28" t="str">
        <v>PP</v>
      </c>
      <c r="G131" s="28">
        <v>375</v>
      </c>
      <c r="H131" s="29">
        <f>SUMIFS('PP BOTTOM SEAL'!L:L,'PP BOTTOM SEAL'!C:C,'PP BOTTOM SEAL JOB CARD'!B131)</f>
        <v>400</v>
      </c>
      <c r="I131" s="30">
        <v>16</v>
      </c>
      <c r="J131" s="30">
        <f t="shared" si="8"/>
        <v>400</v>
      </c>
      <c r="K131" s="28">
        <f t="shared" si="7"/>
        <v>0</v>
      </c>
    </row>
    <row r="132" spans="1:11" x14ac:dyDescent="0.2">
      <c r="A132" s="33">
        <v>45923</v>
      </c>
      <c r="B132" s="32" t="s">
        <v>2590</v>
      </c>
      <c r="C132" s="28" t="str" cm="1">
        <f t="array" ref="C132:G132">VLOOKUP(B132,'PP BOTTOM SEAL'!C:N,{3,5,6,4,8},0)</f>
        <v>محبوب مقبول گوجرانوالہ</v>
      </c>
      <c r="D132" s="28" t="str">
        <v>02.50X09</v>
      </c>
      <c r="E132" s="28">
        <v>5</v>
      </c>
      <c r="F132" s="28" t="str">
        <v>PP</v>
      </c>
      <c r="G132" s="28">
        <v>260</v>
      </c>
      <c r="H132" s="29">
        <f>SUMIFS('PP BOTTOM SEAL'!L:L,'PP BOTTOM SEAL'!C:C,'PP BOTTOM SEAL JOB CARD'!B132)</f>
        <v>200</v>
      </c>
      <c r="I132" s="30">
        <v>8</v>
      </c>
      <c r="J132" s="30">
        <f t="shared" si="8"/>
        <v>200</v>
      </c>
      <c r="K132" s="28">
        <f t="shared" si="7"/>
        <v>0</v>
      </c>
    </row>
    <row r="133" spans="1:11" x14ac:dyDescent="0.2">
      <c r="A133" s="33">
        <v>45923</v>
      </c>
      <c r="B133" s="32" t="s">
        <v>2589</v>
      </c>
      <c r="C133" s="28" t="str" cm="1">
        <f t="array" ref="C133:G133">VLOOKUP(B133,'PP BOTTOM SEAL'!C:N,{3,5,6,4,8},0)</f>
        <v>ملک خالد سلیم فیصل آباد</v>
      </c>
      <c r="D133" s="28" t="str">
        <v>05X06</v>
      </c>
      <c r="E133" s="28">
        <v>5</v>
      </c>
      <c r="F133" s="28" t="str">
        <v>PP</v>
      </c>
      <c r="G133" s="28">
        <v>200</v>
      </c>
      <c r="H133" s="29">
        <f>SUMIFS('PP BOTTOM SEAL'!L:L,'PP BOTTOM SEAL'!C:C,'PP BOTTOM SEAL JOB CARD'!B133)</f>
        <v>200</v>
      </c>
      <c r="I133" s="30">
        <v>8</v>
      </c>
      <c r="J133" s="30">
        <f t="shared" si="8"/>
        <v>200</v>
      </c>
      <c r="K133" s="28">
        <f t="shared" si="7"/>
        <v>0</v>
      </c>
    </row>
    <row r="134" spans="1:11" x14ac:dyDescent="0.2">
      <c r="A134" s="33">
        <v>45926</v>
      </c>
      <c r="B134" s="32" t="s">
        <v>2611</v>
      </c>
      <c r="C134" s="28" t="str" cm="1">
        <f t="array" ref="C134:G134">VLOOKUP(B134,'PP BOTTOM SEAL'!C:N,{3,5,6,4,8},0)</f>
        <v>آصف پلاسٹک سرگوھا</v>
      </c>
      <c r="D134" s="28" t="str">
        <v>8X12</v>
      </c>
      <c r="E134" s="28">
        <v>4.5</v>
      </c>
      <c r="F134" s="28" t="str">
        <v>PP</v>
      </c>
      <c r="G134" s="28">
        <v>150</v>
      </c>
      <c r="H134" s="29">
        <f>SUMIFS('PP BOTTOM SEAL'!L:L,'PP BOTTOM SEAL'!C:C,'PP BOTTOM SEAL JOB CARD'!B134)</f>
        <v>175</v>
      </c>
      <c r="I134" s="30">
        <v>7</v>
      </c>
      <c r="J134" s="30">
        <f t="shared" si="8"/>
        <v>175</v>
      </c>
      <c r="K134" s="28">
        <f t="shared" si="7"/>
        <v>0</v>
      </c>
    </row>
    <row r="135" spans="1:11" x14ac:dyDescent="0.2">
      <c r="A135" s="33">
        <v>45926</v>
      </c>
      <c r="B135" s="32" t="s">
        <v>2608</v>
      </c>
      <c r="C135" s="28" t="str" cm="1">
        <f t="array" ref="C135:G135">VLOOKUP(B135,'PP BOTTOM SEAL'!C:N,{3,5,6,4,8},0)</f>
        <v>شعیب بھکر میر پور ازان کشمیر</v>
      </c>
      <c r="D135" s="28" t="str">
        <v>16X28</v>
      </c>
      <c r="E135" s="28">
        <v>5</v>
      </c>
      <c r="F135" s="28" t="str">
        <v>PP</v>
      </c>
      <c r="G135" s="28">
        <v>100</v>
      </c>
      <c r="H135" s="29">
        <f>SUMIFS('PP BOTTOM SEAL'!L:L,'PP BOTTOM SEAL'!C:C,'PP BOTTOM SEAL JOB CARD'!B135)</f>
        <v>100</v>
      </c>
      <c r="I135" s="30">
        <v>4</v>
      </c>
      <c r="J135" s="30">
        <f t="shared" si="8"/>
        <v>100</v>
      </c>
      <c r="K135" s="28">
        <f t="shared" si="7"/>
        <v>0</v>
      </c>
    </row>
    <row r="136" spans="1:11" x14ac:dyDescent="0.2">
      <c r="A136" s="33">
        <v>45926</v>
      </c>
      <c r="B136" s="32" t="s">
        <v>2606</v>
      </c>
      <c r="C136" s="28" t="str" cm="1">
        <f t="array" ref="C136:G136">VLOOKUP(B136,'PP BOTTOM SEAL'!C:N,{3,5,6,4,8},0)</f>
        <v>اسد پلاسٹک صادق ٓاباد</v>
      </c>
      <c r="D136" s="28" t="str">
        <v>18X28</v>
      </c>
      <c r="E136" s="28">
        <v>5</v>
      </c>
      <c r="F136" s="28" t="str">
        <v>PP</v>
      </c>
      <c r="G136" s="28">
        <v>100</v>
      </c>
      <c r="H136" s="29">
        <f>SUMIFS('PP BOTTOM SEAL'!L:L,'PP BOTTOM SEAL'!C:C,'PP BOTTOM SEAL JOB CARD'!B136)</f>
        <v>100</v>
      </c>
      <c r="I136" s="30">
        <v>4</v>
      </c>
      <c r="J136" s="30">
        <f t="shared" si="8"/>
        <v>100</v>
      </c>
      <c r="K136" s="28">
        <f t="shared" si="7"/>
        <v>0</v>
      </c>
    </row>
    <row r="137" spans="1:11" x14ac:dyDescent="0.2">
      <c r="A137" s="33">
        <v>45926</v>
      </c>
      <c r="B137" s="32" t="s">
        <v>2610</v>
      </c>
      <c r="C137" s="28" t="str" cm="1">
        <f t="array" ref="C137:G137">VLOOKUP(B137,'PP BOTTOM SEAL'!C:N,{3,5,6,4,8},0)</f>
        <v>اسد پلاسٹک صادق ٓاباد</v>
      </c>
      <c r="D137" s="28" t="str">
        <v>06X12</v>
      </c>
      <c r="E137" s="28">
        <v>5</v>
      </c>
      <c r="F137" s="28" t="str">
        <v>PP</v>
      </c>
      <c r="G137" s="28">
        <v>100</v>
      </c>
      <c r="H137" s="29">
        <f>SUMIFS('PP BOTTOM SEAL'!L:L,'PP BOTTOM SEAL'!C:C,'PP BOTTOM SEAL JOB CARD'!B137)</f>
        <v>100</v>
      </c>
      <c r="I137" s="30">
        <v>4</v>
      </c>
      <c r="J137" s="30">
        <f t="shared" si="8"/>
        <v>100</v>
      </c>
      <c r="K137" s="28">
        <f t="shared" si="7"/>
        <v>0</v>
      </c>
    </row>
    <row r="138" spans="1:11" x14ac:dyDescent="0.2">
      <c r="A138" s="33">
        <v>45926</v>
      </c>
      <c r="B138" s="32" t="s">
        <v>2588</v>
      </c>
      <c r="C138" s="28" t="str" cm="1">
        <f t="array" ref="C138:G138">VLOOKUP(B138,'PP BOTTOM SEAL'!C:N,{3,5,6,4,8},0)</f>
        <v>سٹاک</v>
      </c>
      <c r="D138" s="28" t="str">
        <v>7X11</v>
      </c>
      <c r="E138" s="28">
        <v>5</v>
      </c>
      <c r="F138" s="28" t="str">
        <v>PP</v>
      </c>
      <c r="G138" s="28">
        <v>500</v>
      </c>
      <c r="H138" s="29">
        <f>SUMIFS('PP BOTTOM SEAL'!L:L,'PP BOTTOM SEAL'!C:C,'PP BOTTOM SEAL JOB CARD'!B138)</f>
        <v>500</v>
      </c>
      <c r="I138" s="30">
        <f>13+7</f>
        <v>20</v>
      </c>
      <c r="J138" s="30">
        <f t="shared" si="8"/>
        <v>500</v>
      </c>
      <c r="K138" s="28">
        <f t="shared" si="7"/>
        <v>0</v>
      </c>
    </row>
    <row r="139" spans="1:11" x14ac:dyDescent="0.2">
      <c r="A139" s="33">
        <v>45926</v>
      </c>
      <c r="B139" s="32" t="s">
        <v>2591</v>
      </c>
      <c r="C139" s="28" t="str" cm="1">
        <f t="array" ref="C139:G139">VLOOKUP(B139,'PP BOTTOM SEAL'!C:N,{3,5,6,4,8},0)</f>
        <v>محبوب مقبول گوجرانوالہ</v>
      </c>
      <c r="D139" s="28" t="str">
        <v>02.50X07</v>
      </c>
      <c r="E139" s="28">
        <v>5</v>
      </c>
      <c r="F139" s="28" t="str">
        <v>PP</v>
      </c>
      <c r="G139" s="28">
        <v>500</v>
      </c>
      <c r="H139" s="29">
        <f>SUMIFS('PP BOTTOM SEAL'!L:L,'PP BOTTOM SEAL'!C:C,'PP BOTTOM SEAL JOB CARD'!B139)</f>
        <v>525</v>
      </c>
      <c r="I139" s="30">
        <f>8+13</f>
        <v>21</v>
      </c>
      <c r="J139" s="30">
        <f t="shared" si="8"/>
        <v>525</v>
      </c>
      <c r="K139" s="28">
        <f t="shared" si="7"/>
        <v>0</v>
      </c>
    </row>
    <row r="140" spans="1:11" x14ac:dyDescent="0.2">
      <c r="A140" s="33">
        <v>45926</v>
      </c>
      <c r="B140" s="32" t="s">
        <v>2578</v>
      </c>
      <c r="C140" s="28" t="str" cm="1">
        <f t="array" ref="C140:G140">VLOOKUP(B140,'PP BOTTOM SEAL'!C:N,{3,5,6,4,8},0)</f>
        <v>زوالقرنین Pکامونکی</v>
      </c>
      <c r="D140" s="28" t="str">
        <v>09X12</v>
      </c>
      <c r="E140" s="28">
        <v>7</v>
      </c>
      <c r="F140" s="28" t="str">
        <v>PP</v>
      </c>
      <c r="G140" s="28">
        <v>100</v>
      </c>
      <c r="H140" s="29">
        <f>SUMIFS('PP BOTTOM SEAL'!L:L,'PP BOTTOM SEAL'!C:C,'PP BOTTOM SEAL JOB CARD'!B140)</f>
        <v>108.5</v>
      </c>
      <c r="I140" s="30">
        <v>4</v>
      </c>
      <c r="J140" s="30">
        <f>75+33.5</f>
        <v>108.5</v>
      </c>
      <c r="K140" s="28">
        <f t="shared" si="7"/>
        <v>0</v>
      </c>
    </row>
    <row r="141" spans="1:11" x14ac:dyDescent="0.2">
      <c r="A141" s="33">
        <v>45926</v>
      </c>
      <c r="B141" s="32" t="s">
        <v>2576</v>
      </c>
      <c r="C141" s="28" t="str" cm="1">
        <f t="array" ref="C141:G141">VLOOKUP(B141,'PP BOTTOM SEAL'!C:N,{3,5,6,4,8},0)</f>
        <v>ملک خالد سلیم فیصل آباد</v>
      </c>
      <c r="D141" s="28" t="str">
        <v>05X07</v>
      </c>
      <c r="E141" s="28">
        <v>14</v>
      </c>
      <c r="F141" s="28" t="str">
        <v>PP</v>
      </c>
      <c r="G141" s="28">
        <v>200</v>
      </c>
      <c r="H141" s="29">
        <f>SUMIFS('PP BOTTOM SEAL'!L:L,'PP BOTTOM SEAL'!C:C,'PP BOTTOM SEAL JOB CARD'!B141)</f>
        <v>205.8</v>
      </c>
      <c r="I141" s="30">
        <v>8</v>
      </c>
      <c r="J141" s="30">
        <f>25*7+30.8</f>
        <v>205.8</v>
      </c>
      <c r="K141" s="28">
        <f t="shared" si="7"/>
        <v>0</v>
      </c>
    </row>
    <row r="142" spans="1:11" x14ac:dyDescent="0.2">
      <c r="A142" s="33">
        <v>45926</v>
      </c>
      <c r="B142" s="32" t="s">
        <v>2616</v>
      </c>
      <c r="C142" s="28" t="str" cm="1">
        <f t="array" ref="C142:G142">VLOOKUP(B142,'PP BOTTOM SEAL'!C:N,{3,5,6,4,8},0)</f>
        <v>ملک خالد سلیم فیصل آباد</v>
      </c>
      <c r="D142" s="28" t="str">
        <v>12X28</v>
      </c>
      <c r="E142" s="28">
        <v>5</v>
      </c>
      <c r="F142" s="28" t="str">
        <v>PP</v>
      </c>
      <c r="G142" s="28">
        <v>150</v>
      </c>
      <c r="H142" s="29">
        <f>SUMIFS('PP BOTTOM SEAL'!L:L,'PP BOTTOM SEAL'!C:C,'PP BOTTOM SEAL JOB CARD'!B142)</f>
        <v>150</v>
      </c>
      <c r="I142" s="30">
        <v>6</v>
      </c>
      <c r="J142" s="30">
        <f t="shared" si="8"/>
        <v>150</v>
      </c>
      <c r="K142" s="28">
        <f t="shared" si="7"/>
        <v>0</v>
      </c>
    </row>
    <row r="143" spans="1:11" x14ac:dyDescent="0.2">
      <c r="A143" s="33">
        <v>45926</v>
      </c>
      <c r="B143" s="32" t="s">
        <v>2617</v>
      </c>
      <c r="C143" s="28" t="str" cm="1">
        <f t="array" ref="C143:G143">VLOOKUP(B143,'PP BOTTOM SEAL'!C:N,{3,5,6,4,8},0)</f>
        <v>اصف سرگودھا</v>
      </c>
      <c r="D143" s="28" t="str">
        <v>18X24</v>
      </c>
      <c r="E143" s="28">
        <v>4.5</v>
      </c>
      <c r="F143" s="28" t="str">
        <v>PP</v>
      </c>
      <c r="G143" s="28">
        <v>250</v>
      </c>
      <c r="H143" s="29">
        <f>SUMIFS('PP BOTTOM SEAL'!L:L,'PP BOTTOM SEAL'!C:C,'PP BOTTOM SEAL JOB CARD'!B143)</f>
        <v>100</v>
      </c>
      <c r="I143" s="30">
        <v>4</v>
      </c>
      <c r="J143" s="30">
        <f t="shared" si="8"/>
        <v>100</v>
      </c>
      <c r="K143" s="28">
        <f t="shared" si="7"/>
        <v>0</v>
      </c>
    </row>
    <row r="144" spans="1:11" x14ac:dyDescent="0.2">
      <c r="A144" s="33">
        <v>45926</v>
      </c>
      <c r="B144" s="32" t="s">
        <v>2618</v>
      </c>
      <c r="C144" s="28" t="str" cm="1">
        <f t="array" ref="C144:G144">VLOOKUP(B144,'PP BOTTOM SEAL'!C:N,{3,5,6,4,8},0)</f>
        <v>سٹاک</v>
      </c>
      <c r="D144" s="28" t="str">
        <v>7X16</v>
      </c>
      <c r="E144" s="28">
        <v>5</v>
      </c>
      <c r="F144" s="28" t="str">
        <v>PP</v>
      </c>
      <c r="G144" s="28">
        <v>250</v>
      </c>
      <c r="H144" s="29">
        <f>SUMIFS('PP BOTTOM SEAL'!L:L,'PP BOTTOM SEAL'!C:C,'PP BOTTOM SEAL JOB CARD'!B144)</f>
        <v>175</v>
      </c>
      <c r="I144" s="30">
        <v>7</v>
      </c>
      <c r="J144" s="30">
        <f t="shared" si="8"/>
        <v>175</v>
      </c>
      <c r="K144" s="28">
        <f t="shared" si="7"/>
        <v>0</v>
      </c>
    </row>
    <row r="145" spans="1:11" x14ac:dyDescent="0.2">
      <c r="A145" s="33">
        <v>45926</v>
      </c>
      <c r="B145" s="32" t="s">
        <v>2393</v>
      </c>
      <c r="C145" s="28" t="str" cm="1">
        <f t="array" ref="C145:G145">VLOOKUP(B145,'PP BOTTOM SEAL'!C:N,{3,5,6,4,8},0)</f>
        <v>جیلانی پولی سٹاک</v>
      </c>
      <c r="D145" s="28" t="str">
        <v>7X20</v>
      </c>
      <c r="E145" s="28">
        <v>5</v>
      </c>
      <c r="F145" s="28" t="str">
        <v>PP</v>
      </c>
      <c r="G145" s="28" t="str">
        <v>-</v>
      </c>
      <c r="H145" s="29">
        <f>SUMIFS('PP BOTTOM SEAL'!L:L,'PP BOTTOM SEAL'!C:C,'PP BOTTOM SEAL JOB CARD'!B145)</f>
        <v>175</v>
      </c>
      <c r="I145" s="30">
        <v>7</v>
      </c>
      <c r="J145" s="30">
        <f>25*I145</f>
        <v>175</v>
      </c>
      <c r="K145" s="28">
        <f t="shared" si="7"/>
        <v>0</v>
      </c>
    </row>
    <row r="146" spans="1:11" x14ac:dyDescent="0.2">
      <c r="A146" s="33">
        <v>45926</v>
      </c>
      <c r="B146" s="32" t="s">
        <v>2615</v>
      </c>
      <c r="C146" s="28" t="str" cm="1">
        <f t="array" ref="C146:G146">VLOOKUP(B146,'PP BOTTOM SEAL'!C:N,{3,5,6,4,8},0)</f>
        <v>اسد پلاسٹک صادق ٓاباد</v>
      </c>
      <c r="D146" s="28" t="str">
        <v>18X30</v>
      </c>
      <c r="E146" s="28">
        <v>5</v>
      </c>
      <c r="F146" s="28" t="str">
        <v>PP</v>
      </c>
      <c r="G146" s="28">
        <v>100</v>
      </c>
      <c r="H146" s="29">
        <f>SUMIFS('PP BOTTOM SEAL'!L:L,'PP BOTTOM SEAL'!C:C,'PP BOTTOM SEAL JOB CARD'!B146)</f>
        <v>100</v>
      </c>
      <c r="I146" s="30">
        <v>4</v>
      </c>
      <c r="J146" s="30">
        <f t="shared" si="8"/>
        <v>100</v>
      </c>
      <c r="K146" s="28">
        <f t="shared" si="7"/>
        <v>0</v>
      </c>
    </row>
    <row r="147" spans="1:11" x14ac:dyDescent="0.2">
      <c r="A147" s="33">
        <v>45928</v>
      </c>
      <c r="B147" s="32" t="s">
        <v>2409</v>
      </c>
      <c r="C147" s="28" t="str" cm="1">
        <f t="array" ref="C147:G147">VLOOKUP(B147,'PP BOTTOM SEAL'!C:N,{3,5,6,4,8},0)</f>
        <v>سٹاک</v>
      </c>
      <c r="D147" s="28" t="str">
        <v>4X4</v>
      </c>
      <c r="E147" s="28">
        <v>5</v>
      </c>
      <c r="F147" s="28" t="str">
        <v>PP</v>
      </c>
      <c r="G147" s="28">
        <v>500</v>
      </c>
      <c r="H147" s="29">
        <f>SUMIFS('PP BOTTOM SEAL'!L:L,'PP BOTTOM SEAL'!C:C,'PP BOTTOM SEAL JOB CARD'!B147)</f>
        <v>260</v>
      </c>
      <c r="I147" s="30">
        <v>13</v>
      </c>
      <c r="J147" s="30">
        <f>20*I147</f>
        <v>260</v>
      </c>
      <c r="K147" s="28">
        <f t="shared" si="7"/>
        <v>0</v>
      </c>
    </row>
    <row r="148" spans="1:11" x14ac:dyDescent="0.2">
      <c r="A148" s="33">
        <v>45928</v>
      </c>
      <c r="B148" s="32" t="s">
        <v>2196</v>
      </c>
      <c r="C148" s="28" t="str" cm="1">
        <f t="array" ref="C148:G148">VLOOKUP(B148,'PP BOTTOM SEAL'!C:N,{3,5,6,4,8},0)</f>
        <v>سٹاک</v>
      </c>
      <c r="D148" s="28" t="str">
        <v>8X12</v>
      </c>
      <c r="E148" s="28">
        <v>5</v>
      </c>
      <c r="F148" s="28" t="str">
        <v>PP</v>
      </c>
      <c r="G148" s="28">
        <v>500</v>
      </c>
      <c r="H148" s="29">
        <f>SUMIFS('PP BOTTOM SEAL'!L:L,'PP BOTTOM SEAL'!C:C,'PP BOTTOM SEAL JOB CARD'!B148)</f>
        <v>625</v>
      </c>
      <c r="I148" s="30">
        <v>8</v>
      </c>
      <c r="J148" s="30">
        <f t="shared" si="8"/>
        <v>200</v>
      </c>
      <c r="K148" s="28">
        <f t="shared" si="7"/>
        <v>425</v>
      </c>
    </row>
    <row r="149" spans="1:11" x14ac:dyDescent="0.2">
      <c r="A149" s="33">
        <v>45928</v>
      </c>
      <c r="B149" s="32" t="s">
        <v>2629</v>
      </c>
      <c r="C149" s="28" t="str" cm="1">
        <f t="array" ref="C149:G149">VLOOKUP(B149,'PP BOTTOM SEAL'!C:N,{3,5,6,4,8},0)</f>
        <v>جیلانی پولی سٹاک</v>
      </c>
      <c r="D149" s="28" t="str">
        <v>9X20</v>
      </c>
      <c r="E149" s="28">
        <v>5</v>
      </c>
      <c r="F149" s="28" t="str">
        <v>PP</v>
      </c>
      <c r="G149" s="28" t="str">
        <v>-</v>
      </c>
      <c r="H149" s="29">
        <f>SUMIFS('PP BOTTOM SEAL'!L:L,'PP BOTTOM SEAL'!C:C,'PP BOTTOM SEAL JOB CARD'!B149)</f>
        <v>500</v>
      </c>
      <c r="I149" s="30">
        <v>20</v>
      </c>
      <c r="J149" s="30">
        <f>25*I149</f>
        <v>500</v>
      </c>
      <c r="K149" s="28">
        <f t="shared" si="7"/>
        <v>0</v>
      </c>
    </row>
    <row r="150" spans="1:11" x14ac:dyDescent="0.2">
      <c r="A150" s="33">
        <v>45928</v>
      </c>
      <c r="B150" s="32" t="s">
        <v>2502</v>
      </c>
      <c r="C150" s="28" t="str" cm="1">
        <f t="array" ref="C150:G150">VLOOKUP(B150,'PP BOTTOM SEAL'!C:N,{3,5,6,4,8},0)</f>
        <v>سٹاک</v>
      </c>
      <c r="D150" s="28" t="str">
        <v>14X22</v>
      </c>
      <c r="E150" s="28">
        <v>5</v>
      </c>
      <c r="F150" s="28" t="str">
        <v>PP</v>
      </c>
      <c r="G150" s="28">
        <v>250</v>
      </c>
      <c r="H150" s="29">
        <f>SUMIFS('PP BOTTOM SEAL'!L:L,'PP BOTTOM SEAL'!C:C,'PP BOTTOM SEAL JOB CARD'!B150)</f>
        <v>100</v>
      </c>
      <c r="I150" s="30">
        <v>4</v>
      </c>
      <c r="J150" s="30">
        <f t="shared" si="8"/>
        <v>100</v>
      </c>
      <c r="K150" s="28">
        <f t="shared" si="7"/>
        <v>0</v>
      </c>
    </row>
    <row r="151" spans="1:11" x14ac:dyDescent="0.2">
      <c r="A151" s="33">
        <v>45928</v>
      </c>
      <c r="B151" s="32" t="s">
        <v>2630</v>
      </c>
      <c r="C151" s="28" t="str" cm="1">
        <f t="array" ref="C151:G151">VLOOKUP(B151,'PP BOTTOM SEAL'!C:N,{3,5,6,4,8},0)</f>
        <v>سٹاک</v>
      </c>
      <c r="D151" s="28" t="str">
        <v>14X18</v>
      </c>
      <c r="E151" s="28">
        <v>5</v>
      </c>
      <c r="F151" s="28" t="str">
        <v>PP</v>
      </c>
      <c r="G151" s="28">
        <v>500</v>
      </c>
      <c r="H151" s="29">
        <f>SUMIFS('PP BOTTOM SEAL'!L:L,'PP BOTTOM SEAL'!C:C,'PP BOTTOM SEAL JOB CARD'!B151)</f>
        <v>225</v>
      </c>
      <c r="I151" s="30">
        <v>9</v>
      </c>
      <c r="J151" s="30">
        <f t="shared" si="8"/>
        <v>225</v>
      </c>
      <c r="K151" s="28">
        <f t="shared" si="7"/>
        <v>0</v>
      </c>
    </row>
    <row r="152" spans="1:11" x14ac:dyDescent="0.2">
      <c r="A152" s="33">
        <v>45928</v>
      </c>
      <c r="B152" s="32" t="s">
        <v>2480</v>
      </c>
      <c r="C152" s="28" t="str" cm="1">
        <f t="array" ref="C152:G152">VLOOKUP(B152,'PP BOTTOM SEAL'!C:N,{3,5,6,4,8},0)</f>
        <v>سٹاک</v>
      </c>
      <c r="D152" s="28" t="str">
        <v>6X12</v>
      </c>
      <c r="E152" s="28">
        <v>5</v>
      </c>
      <c r="F152" s="28" t="str">
        <v>PP</v>
      </c>
      <c r="G152" s="28">
        <v>250</v>
      </c>
      <c r="H152" s="29">
        <f>SUMIFS('PP BOTTOM SEAL'!L:L,'PP BOTTOM SEAL'!C:C,'PP BOTTOM SEAL JOB CARD'!B152)</f>
        <v>300</v>
      </c>
      <c r="I152" s="30">
        <v>12</v>
      </c>
      <c r="J152" s="30">
        <f t="shared" si="8"/>
        <v>300</v>
      </c>
      <c r="K152" s="28">
        <f t="shared" si="7"/>
        <v>0</v>
      </c>
    </row>
    <row r="153" spans="1:11" x14ac:dyDescent="0.2">
      <c r="A153" s="33">
        <v>45928</v>
      </c>
      <c r="B153" s="32" t="s">
        <v>2501</v>
      </c>
      <c r="C153" s="28" t="str" cm="1">
        <f t="array" ref="C153:G153">VLOOKUP(B153,'PP BOTTOM SEAL'!C:N,{3,5,6,4,8},0)</f>
        <v>سٹاک</v>
      </c>
      <c r="D153" s="28" t="str">
        <v>6X8</v>
      </c>
      <c r="E153" s="28">
        <v>5</v>
      </c>
      <c r="F153" s="28" t="str">
        <v>PP</v>
      </c>
      <c r="G153" s="28">
        <v>500</v>
      </c>
      <c r="H153" s="29">
        <f>SUMIFS('PP BOTTOM SEAL'!L:L,'PP BOTTOM SEAL'!C:C,'PP BOTTOM SEAL JOB CARD'!B153)</f>
        <v>2150</v>
      </c>
      <c r="I153" s="30">
        <f>6+8+3+13+3</f>
        <v>33</v>
      </c>
      <c r="J153" s="30">
        <f t="shared" si="8"/>
        <v>825</v>
      </c>
      <c r="K153" s="28">
        <f t="shared" si="7"/>
        <v>1325</v>
      </c>
    </row>
    <row r="154" spans="1:11" x14ac:dyDescent="0.2">
      <c r="A154" s="33">
        <v>45928</v>
      </c>
      <c r="B154" s="32" t="s">
        <v>2563</v>
      </c>
      <c r="C154" s="28" t="str" cm="1">
        <f t="array" ref="C154:G154">VLOOKUP(B154,'PP BOTTOM SEAL'!C:N,{3,5,6,4,8},0)</f>
        <v>ملک خالد سلیم فیصل آباد</v>
      </c>
      <c r="D154" s="28" t="str">
        <v>10X15</v>
      </c>
      <c r="E154" s="28">
        <v>14</v>
      </c>
      <c r="F154" s="28" t="str">
        <v>PP</v>
      </c>
      <c r="G154" s="28">
        <v>200</v>
      </c>
      <c r="H154" s="29">
        <f>SUMIFS('PP BOTTOM SEAL'!L:L,'PP BOTTOM SEAL'!C:C,'PP BOTTOM SEAL JOB CARD'!B154)</f>
        <v>192.8</v>
      </c>
      <c r="I154" s="30">
        <v>8</v>
      </c>
      <c r="J154" s="30">
        <f>25*7+17.8</f>
        <v>192.8</v>
      </c>
      <c r="K154" s="28">
        <f t="shared" si="7"/>
        <v>0</v>
      </c>
    </row>
    <row r="155" spans="1:11" x14ac:dyDescent="0.2">
      <c r="A155" s="33">
        <v>45928</v>
      </c>
      <c r="B155" s="32" t="s">
        <v>2625</v>
      </c>
      <c r="C155" s="28" t="str" cm="1">
        <f t="array" ref="C155:G155">VLOOKUP(B155,'PP BOTTOM SEAL'!C:N,{3,5,6,4,8},0)</f>
        <v>ملک خالد سلیم فیصل آباد</v>
      </c>
      <c r="D155" s="28" t="str">
        <v>24X40</v>
      </c>
      <c r="E155" s="28">
        <v>5</v>
      </c>
      <c r="F155" s="28" t="str">
        <v>PP</v>
      </c>
      <c r="G155" s="28">
        <v>200</v>
      </c>
      <c r="H155" s="29">
        <f>SUMIFS('PP BOTTOM SEAL'!L:L,'PP BOTTOM SEAL'!C:C,'PP BOTTOM SEAL JOB CARD'!B155)</f>
        <v>200</v>
      </c>
      <c r="I155" s="30">
        <v>8</v>
      </c>
      <c r="J155" s="30">
        <f t="shared" si="8"/>
        <v>200</v>
      </c>
      <c r="K155" s="28">
        <f t="shared" si="7"/>
        <v>0</v>
      </c>
    </row>
    <row r="156" spans="1:11" x14ac:dyDescent="0.2">
      <c r="A156" s="33">
        <v>45928</v>
      </c>
      <c r="B156" s="32" t="s">
        <v>2564</v>
      </c>
      <c r="C156" s="28" t="str" cm="1">
        <f t="array" ref="C156:G156">VLOOKUP(B156,'PP BOTTOM SEAL'!C:N,{3,5,6,4,8},0)</f>
        <v>بلال جاوید فیصل اباد</v>
      </c>
      <c r="D156" s="28" t="str">
        <v>10X14</v>
      </c>
      <c r="E156" s="28">
        <v>7</v>
      </c>
      <c r="F156" s="28" t="str">
        <v>PP</v>
      </c>
      <c r="G156" s="28">
        <v>100</v>
      </c>
      <c r="H156" s="29">
        <f>SUMIFS('PP BOTTOM SEAL'!L:L,'PP BOTTOM SEAL'!C:C,'PP BOTTOM SEAL JOB CARD'!B156)</f>
        <v>103.4</v>
      </c>
      <c r="I156" s="30">
        <v>4</v>
      </c>
      <c r="J156" s="30">
        <f>75+28.4</f>
        <v>103.4</v>
      </c>
      <c r="K156" s="28">
        <f t="shared" si="7"/>
        <v>0</v>
      </c>
    </row>
    <row r="157" spans="1:11" x14ac:dyDescent="0.2">
      <c r="A157" s="33">
        <v>45928</v>
      </c>
      <c r="B157" s="32" t="s">
        <v>2604</v>
      </c>
      <c r="C157" s="28" t="str" cm="1">
        <f t="array" ref="C157:G157">VLOOKUP(B157,'PP BOTTOM SEAL'!C:N,{3,5,6,4,8},0)</f>
        <v>حذیفہ پلاسٹک اعظم مارکیٹ</v>
      </c>
      <c r="D157" s="28" t="str">
        <v>10X28</v>
      </c>
      <c r="E157" s="28">
        <v>8</v>
      </c>
      <c r="F157" s="28" t="str">
        <v>PP</v>
      </c>
      <c r="G157" s="28">
        <v>100</v>
      </c>
      <c r="H157" s="29">
        <f>SUMIFS('PP BOTTOM SEAL'!L:L,'PP BOTTOM SEAL'!C:C,'PP BOTTOM SEAL JOB CARD'!B157)</f>
        <v>110.1</v>
      </c>
      <c r="I157" s="30">
        <v>4</v>
      </c>
      <c r="J157" s="30">
        <f>75+35.1</f>
        <v>110.1</v>
      </c>
      <c r="K157" s="28">
        <f t="shared" si="7"/>
        <v>0</v>
      </c>
    </row>
    <row r="158" spans="1:11" x14ac:dyDescent="0.2">
      <c r="A158" s="33">
        <v>45928</v>
      </c>
      <c r="B158" s="32" t="s">
        <v>2438</v>
      </c>
      <c r="C158" s="28" t="str" cm="1">
        <f t="array" ref="C158:G158">VLOOKUP(B158,'PP BOTTOM SEAL'!C:N,{3,5,6,4,8},0)</f>
        <v>سٹاک</v>
      </c>
      <c r="D158" s="28" t="str">
        <v>12X16</v>
      </c>
      <c r="E158" s="28">
        <v>5</v>
      </c>
      <c r="F158" s="28" t="str">
        <v>PP</v>
      </c>
      <c r="G158" s="28">
        <v>500</v>
      </c>
      <c r="H158" s="29">
        <f>SUMIFS('PP BOTTOM SEAL'!L:L,'PP BOTTOM SEAL'!C:C,'PP BOTTOM SEAL JOB CARD'!B158)</f>
        <v>600</v>
      </c>
      <c r="I158" s="30">
        <f>6+8+5</f>
        <v>19</v>
      </c>
      <c r="J158" s="30">
        <f t="shared" si="8"/>
        <v>475</v>
      </c>
      <c r="K158" s="28">
        <f t="shared" si="7"/>
        <v>125</v>
      </c>
    </row>
    <row r="159" spans="1:11" x14ac:dyDescent="0.2">
      <c r="A159" s="33">
        <v>45928</v>
      </c>
      <c r="B159" s="32" t="s">
        <v>2532</v>
      </c>
      <c r="C159" s="28" t="str" cm="1">
        <f t="array" ref="C159:G159">VLOOKUP(B159,'PP BOTTOM SEAL'!C:N,{3,5,6,4,8},0)</f>
        <v>سٹاک</v>
      </c>
      <c r="D159" s="28" t="str">
        <v>12X14</v>
      </c>
      <c r="E159" s="28">
        <v>5</v>
      </c>
      <c r="F159" s="28" t="str">
        <v>PP</v>
      </c>
      <c r="G159" s="28">
        <v>500</v>
      </c>
      <c r="H159" s="29">
        <f>SUMIFS('PP BOTTOM SEAL'!L:L,'PP BOTTOM SEAL'!C:C,'PP BOTTOM SEAL JOB CARD'!B159)</f>
        <v>425</v>
      </c>
      <c r="I159" s="30">
        <f>2+10+5</f>
        <v>17</v>
      </c>
      <c r="J159" s="30">
        <f t="shared" si="8"/>
        <v>425</v>
      </c>
      <c r="K159" s="28">
        <f t="shared" si="7"/>
        <v>0</v>
      </c>
    </row>
    <row r="160" spans="1:11" x14ac:dyDescent="0.2">
      <c r="A160" s="33">
        <v>45928</v>
      </c>
      <c r="B160" s="32" t="s">
        <v>2614</v>
      </c>
      <c r="C160" s="28" t="str" cm="1">
        <f t="array" ref="C160:G160">VLOOKUP(B160,'PP BOTTOM SEAL'!C:N,{3,5,6,4,8},0)</f>
        <v>ہیڈ افس لاہور</v>
      </c>
      <c r="D160" s="28" t="str">
        <v>06X09</v>
      </c>
      <c r="E160" s="28">
        <v>5</v>
      </c>
      <c r="F160" s="28" t="str">
        <v>PP</v>
      </c>
      <c r="G160" s="28">
        <v>200</v>
      </c>
      <c r="H160" s="29">
        <f>SUMIFS('PP BOTTOM SEAL'!L:L,'PP BOTTOM SEAL'!C:C,'PP BOTTOM SEAL JOB CARD'!B160)</f>
        <v>350</v>
      </c>
      <c r="I160" s="30">
        <f>3+11</f>
        <v>14</v>
      </c>
      <c r="J160" s="30">
        <f t="shared" si="8"/>
        <v>350</v>
      </c>
      <c r="K160" s="28">
        <f t="shared" si="7"/>
        <v>0</v>
      </c>
    </row>
    <row r="161" spans="1:11" x14ac:dyDescent="0.2">
      <c r="A161" s="33">
        <v>45928</v>
      </c>
      <c r="B161" s="32" t="s">
        <v>2621</v>
      </c>
      <c r="C161" s="28" t="str" cm="1">
        <f t="array" ref="C161:G161">VLOOKUP(B161,'PP BOTTOM SEAL'!C:N,{3,5,6,4,8},0)</f>
        <v>ملک خالد سلیم فیصل آباد</v>
      </c>
      <c r="D161" s="28" t="str">
        <v>06X10</v>
      </c>
      <c r="E161" s="28">
        <v>5</v>
      </c>
      <c r="F161" s="28" t="str">
        <v>PP</v>
      </c>
      <c r="G161" s="28">
        <v>150</v>
      </c>
      <c r="H161" s="29">
        <f>SUMIFS('PP BOTTOM SEAL'!L:L,'PP BOTTOM SEAL'!C:C,'PP BOTTOM SEAL JOB CARD'!B161)</f>
        <v>150</v>
      </c>
      <c r="I161" s="30">
        <v>4</v>
      </c>
      <c r="J161" s="30">
        <f t="shared" si="8"/>
        <v>100</v>
      </c>
      <c r="K161" s="28">
        <f t="shared" si="7"/>
        <v>50</v>
      </c>
    </row>
    <row r="162" spans="1:11" x14ac:dyDescent="0.2">
      <c r="A162" s="33">
        <v>45928</v>
      </c>
      <c r="B162" s="32" t="s">
        <v>2623</v>
      </c>
      <c r="C162" s="28" t="str" cm="1">
        <f t="array" ref="C162:G162">VLOOKUP(B162,'PP BOTTOM SEAL'!C:N,{3,5,6,4,8},0)</f>
        <v>ملک خالد سلیم فیصل آباد</v>
      </c>
      <c r="D162" s="28" t="str">
        <v>24X50</v>
      </c>
      <c r="E162" s="28">
        <v>5</v>
      </c>
      <c r="F162" s="28" t="str">
        <v>PP</v>
      </c>
      <c r="G162" s="28">
        <v>200</v>
      </c>
      <c r="H162" s="29">
        <f>SUMIFS('PP BOTTOM SEAL'!L:L,'PP BOTTOM SEAL'!C:C,'PP BOTTOM SEAL JOB CARD'!B162)</f>
        <v>200</v>
      </c>
      <c r="I162" s="30">
        <v>8</v>
      </c>
      <c r="J162" s="30">
        <f t="shared" si="8"/>
        <v>200</v>
      </c>
      <c r="K162" s="28">
        <f t="shared" si="7"/>
        <v>0</v>
      </c>
    </row>
    <row r="163" spans="1:11" x14ac:dyDescent="0.2">
      <c r="A163" s="33">
        <v>45928</v>
      </c>
      <c r="B163" s="32" t="s">
        <v>2276</v>
      </c>
      <c r="C163" s="28" t="str" cm="1">
        <f t="array" ref="C163:G163">VLOOKUP(B163,'PP BOTTOM SEAL'!C:N,{3,5,6,4,8},0)</f>
        <v>بلال سویاں سرگودھا</v>
      </c>
      <c r="D163" s="28" t="str">
        <v>04.50X18</v>
      </c>
      <c r="E163" s="28">
        <v>5</v>
      </c>
      <c r="F163" s="28" t="str">
        <v>PP</v>
      </c>
      <c r="G163" s="28">
        <v>160</v>
      </c>
      <c r="H163" s="29">
        <f>SUMIFS('PP BOTTOM SEAL'!L:L,'PP BOTTOM SEAL'!C:C,'PP BOTTOM SEAL JOB CARD'!B163)</f>
        <v>97</v>
      </c>
      <c r="I163" s="30">
        <v>4</v>
      </c>
      <c r="J163" s="30">
        <f>75+22</f>
        <v>97</v>
      </c>
      <c r="K163" s="28">
        <f t="shared" si="7"/>
        <v>0</v>
      </c>
    </row>
    <row r="164" spans="1:11" x14ac:dyDescent="0.2">
      <c r="A164" s="33">
        <v>45929</v>
      </c>
      <c r="B164" s="32" t="s">
        <v>2640</v>
      </c>
      <c r="C164" s="28" t="str" cm="1">
        <f t="array" ref="C164:G164">VLOOKUP(B164,'PP BOTTOM SEAL'!C:N,{3,5,6,4,8},0)</f>
        <v>آصف پلاسٹک سرگوھا</v>
      </c>
      <c r="D164" s="28" t="str">
        <v>11X16</v>
      </c>
      <c r="E164" s="28">
        <v>4.5</v>
      </c>
      <c r="F164" s="28" t="str">
        <v>PP</v>
      </c>
      <c r="G164" s="28">
        <v>50</v>
      </c>
      <c r="H164" s="29">
        <f>SUMIFS('PP BOTTOM SEAL'!L:L,'PP BOTTOM SEAL'!C:C,'PP BOTTOM SEAL JOB CARD'!B164)</f>
        <v>50</v>
      </c>
      <c r="I164" s="30">
        <v>2</v>
      </c>
      <c r="J164" s="30">
        <f t="shared" ref="J164:J205" si="9">25*I164</f>
        <v>50</v>
      </c>
      <c r="K164" s="28">
        <f t="shared" ref="K164:K205" si="10">+H164-J164</f>
        <v>0</v>
      </c>
    </row>
    <row r="165" spans="1:11" x14ac:dyDescent="0.2">
      <c r="A165" s="33">
        <v>45929</v>
      </c>
      <c r="B165" s="32" t="s">
        <v>2647</v>
      </c>
      <c r="C165" s="28" t="str" cm="1">
        <f t="array" ref="C165:G165">VLOOKUP(B165,'PP BOTTOM SEAL'!C:N,{3,5,6,4,8},0)</f>
        <v>آصف پلاسٹک سرگوھا</v>
      </c>
      <c r="D165" s="28" t="str">
        <v>11X20</v>
      </c>
      <c r="E165" s="28">
        <v>4.5</v>
      </c>
      <c r="F165" s="28" t="str">
        <v>PP</v>
      </c>
      <c r="G165" s="28">
        <v>50</v>
      </c>
      <c r="H165" s="29">
        <f>SUMIFS('PP BOTTOM SEAL'!L:L,'PP BOTTOM SEAL'!C:C,'PP BOTTOM SEAL JOB CARD'!B165)</f>
        <v>50</v>
      </c>
      <c r="I165" s="30">
        <v>2</v>
      </c>
      <c r="J165" s="30">
        <f t="shared" si="9"/>
        <v>50</v>
      </c>
      <c r="K165" s="28">
        <f t="shared" si="10"/>
        <v>0</v>
      </c>
    </row>
    <row r="166" spans="1:11" x14ac:dyDescent="0.2">
      <c r="A166" s="33">
        <v>45929</v>
      </c>
      <c r="B166" s="32" t="s">
        <v>2627</v>
      </c>
      <c r="C166" s="28" t="str" cm="1">
        <f t="array" ref="C166:G166">VLOOKUP(B166,'PP BOTTOM SEAL'!C:N,{3,5,6,4,8},0)</f>
        <v>سٹاک</v>
      </c>
      <c r="D166" s="28" t="str">
        <v>24X48</v>
      </c>
      <c r="E166" s="28">
        <v>5</v>
      </c>
      <c r="F166" s="28" t="str">
        <v>PP</v>
      </c>
      <c r="G166" s="28">
        <v>250</v>
      </c>
      <c r="H166" s="29">
        <f>SUMIFS('PP BOTTOM SEAL'!L:L,'PP BOTTOM SEAL'!C:C,'PP BOTTOM SEAL JOB CARD'!B166)</f>
        <v>322.7</v>
      </c>
      <c r="I166" s="30">
        <v>12</v>
      </c>
      <c r="J166" s="30">
        <f>300+22.7</f>
        <v>322.7</v>
      </c>
      <c r="K166" s="28">
        <f t="shared" si="10"/>
        <v>0</v>
      </c>
    </row>
    <row r="167" spans="1:11" x14ac:dyDescent="0.2">
      <c r="A167" s="33">
        <v>45929</v>
      </c>
      <c r="B167" s="32" t="s">
        <v>2624</v>
      </c>
      <c r="C167" s="28" t="str" cm="1">
        <f t="array" ref="C167:G167">VLOOKUP(B167,'PP BOTTOM SEAL'!C:N,{3,5,6,4,8},0)</f>
        <v>ہیڈ افس لاہور</v>
      </c>
      <c r="D167" s="28" t="str">
        <v>13X18</v>
      </c>
      <c r="E167" s="28">
        <v>5</v>
      </c>
      <c r="F167" s="28" t="str">
        <v>PP</v>
      </c>
      <c r="G167" s="28">
        <v>375</v>
      </c>
      <c r="H167" s="29">
        <f>SUMIFS('PP BOTTOM SEAL'!L:L,'PP BOTTOM SEAL'!C:C,'PP BOTTOM SEAL JOB CARD'!B167)</f>
        <v>425</v>
      </c>
      <c r="I167" s="30">
        <v>17</v>
      </c>
      <c r="J167" s="30">
        <f t="shared" si="9"/>
        <v>425</v>
      </c>
      <c r="K167" s="28">
        <f t="shared" si="10"/>
        <v>0</v>
      </c>
    </row>
    <row r="168" spans="1:11" x14ac:dyDescent="0.2">
      <c r="A168" s="33">
        <v>45930</v>
      </c>
      <c r="B168" s="32" t="s">
        <v>2619</v>
      </c>
      <c r="C168" s="28" t="str" cm="1">
        <f t="array" ref="C168:G168">VLOOKUP(B168,'PP BOTTOM SEAL'!C:N,{3,5,6,4,8},0)</f>
        <v>سٹاک</v>
      </c>
      <c r="D168" s="28" t="str">
        <v>4X5</v>
      </c>
      <c r="E168" s="28">
        <v>5</v>
      </c>
      <c r="F168" s="28" t="str">
        <v>PP</v>
      </c>
      <c r="G168" s="28">
        <v>625</v>
      </c>
      <c r="H168" s="29">
        <f>SUMIFS('PP BOTTOM SEAL'!L:L,'PP BOTTOM SEAL'!C:C,'PP BOTTOM SEAL JOB CARD'!B168)</f>
        <v>800</v>
      </c>
      <c r="I168" s="30">
        <f>3+6+11+11</f>
        <v>31</v>
      </c>
      <c r="J168" s="30">
        <f t="shared" si="9"/>
        <v>775</v>
      </c>
      <c r="K168" s="28">
        <f t="shared" si="10"/>
        <v>25</v>
      </c>
    </row>
    <row r="169" spans="1:11" x14ac:dyDescent="0.2">
      <c r="A169" s="33">
        <v>45930</v>
      </c>
      <c r="B169" s="32" t="s">
        <v>2650</v>
      </c>
      <c r="C169" s="28" t="str" cm="1">
        <f t="array" ref="C169:G169">VLOOKUP(B169,'PP BOTTOM SEAL'!C:N,{3,5,6,4,8},0)</f>
        <v>سٹاک</v>
      </c>
      <c r="D169" s="28" t="str">
        <v>8X12</v>
      </c>
      <c r="E169" s="28">
        <v>5</v>
      </c>
      <c r="F169" s="28" t="str">
        <v>PP</v>
      </c>
      <c r="G169" s="28">
        <v>750</v>
      </c>
      <c r="H169" s="29">
        <f>SUMIFS('PP BOTTOM SEAL'!L:L,'PP BOTTOM SEAL'!C:C,'PP BOTTOM SEAL JOB CARD'!B169)</f>
        <v>850</v>
      </c>
      <c r="I169" s="30">
        <f>17+17</f>
        <v>34</v>
      </c>
      <c r="J169" s="30">
        <f t="shared" si="9"/>
        <v>850</v>
      </c>
      <c r="K169" s="28">
        <f t="shared" si="10"/>
        <v>0</v>
      </c>
    </row>
    <row r="170" spans="1:11" x14ac:dyDescent="0.2">
      <c r="A170" s="33">
        <v>45930</v>
      </c>
      <c r="B170" s="32" t="s">
        <v>2680</v>
      </c>
      <c r="C170" s="28" t="str" cm="1">
        <f t="array" ref="C170:G170">VLOOKUP(B170,'PP BOTTOM SEAL'!C:N,{3,5,6,4,8},0)</f>
        <v>سٹاک</v>
      </c>
      <c r="D170" s="28" t="str">
        <v>14X22</v>
      </c>
      <c r="E170" s="28">
        <v>5</v>
      </c>
      <c r="F170" s="28" t="str">
        <v>PP</v>
      </c>
      <c r="G170" s="28">
        <v>125</v>
      </c>
      <c r="H170" s="29">
        <f>SUMIFS('PP BOTTOM SEAL'!L:L,'PP BOTTOM SEAL'!C:C,'PP BOTTOM SEAL JOB CARD'!B170)</f>
        <v>125</v>
      </c>
      <c r="I170" s="30">
        <v>5</v>
      </c>
      <c r="J170" s="30">
        <f t="shared" si="9"/>
        <v>125</v>
      </c>
      <c r="K170" s="28">
        <f t="shared" si="10"/>
        <v>0</v>
      </c>
    </row>
    <row r="171" spans="1:11" x14ac:dyDescent="0.2">
      <c r="A171" s="33">
        <v>45930</v>
      </c>
      <c r="B171" s="32" t="s">
        <v>2649</v>
      </c>
      <c r="C171" s="28" t="str" cm="1">
        <f t="array" ref="C171:G171">VLOOKUP(B171,'PP BOTTOM SEAL'!C:N,{3,5,6,4,8},0)</f>
        <v>سٹاک</v>
      </c>
      <c r="D171" s="28" t="str">
        <v>14X20</v>
      </c>
      <c r="E171" s="28">
        <v>5</v>
      </c>
      <c r="F171" s="28" t="str">
        <v>PP</v>
      </c>
      <c r="G171" s="28">
        <v>375</v>
      </c>
      <c r="H171" s="29">
        <f>SUMIFS('PP BOTTOM SEAL'!L:L,'PP BOTTOM SEAL'!C:C,'PP BOTTOM SEAL JOB CARD'!B171)</f>
        <v>500</v>
      </c>
      <c r="I171" s="30">
        <v>20</v>
      </c>
      <c r="J171" s="30">
        <f t="shared" si="9"/>
        <v>500</v>
      </c>
      <c r="K171" s="28">
        <f t="shared" si="10"/>
        <v>0</v>
      </c>
    </row>
    <row r="172" spans="1:11" x14ac:dyDescent="0.2">
      <c r="A172" s="33">
        <v>45930</v>
      </c>
      <c r="B172" s="32" t="s">
        <v>2678</v>
      </c>
      <c r="C172" s="28" t="str" cm="1">
        <f t="array" ref="C172:G172">VLOOKUP(B172,'PP BOTTOM SEAL'!C:N,{3,5,6,4,8},0)</f>
        <v>محبوب مقبول گوجرانوالہ</v>
      </c>
      <c r="D172" s="28" t="str">
        <v>07X20</v>
      </c>
      <c r="E172" s="28">
        <v>5</v>
      </c>
      <c r="F172" s="28" t="str">
        <v>PP</v>
      </c>
      <c r="G172" s="28">
        <v>100</v>
      </c>
      <c r="H172" s="29">
        <f>SUMIFS('PP BOTTOM SEAL'!L:L,'PP BOTTOM SEAL'!C:C,'PP BOTTOM SEAL JOB CARD'!B172)</f>
        <v>100</v>
      </c>
      <c r="I172" s="30">
        <v>4</v>
      </c>
      <c r="J172" s="30">
        <f t="shared" si="9"/>
        <v>100</v>
      </c>
      <c r="K172" s="28">
        <f t="shared" si="10"/>
        <v>0</v>
      </c>
    </row>
    <row r="173" spans="1:11" x14ac:dyDescent="0.2">
      <c r="A173" s="33">
        <v>45931</v>
      </c>
      <c r="B173" s="32" t="s">
        <v>2689</v>
      </c>
      <c r="C173" s="28" t="str" cm="1">
        <f t="array" ref="C173:G173">VLOOKUP(B173,'PP BOTTOM SEAL'!C:N,{3,5,6,4,8},0)</f>
        <v>اسد پلاسٹک صادق ٓاباد</v>
      </c>
      <c r="D173" s="28" t="str">
        <v>07X12</v>
      </c>
      <c r="E173" s="28">
        <v>5</v>
      </c>
      <c r="F173" s="28" t="str">
        <v>PP</v>
      </c>
      <c r="G173" s="28">
        <v>200</v>
      </c>
      <c r="H173" s="29">
        <f>SUMIFS('PP BOTTOM SEAL'!L:L,'PP BOTTOM SEAL'!C:C,'PP BOTTOM SEAL JOB CARD'!B173)</f>
        <v>50</v>
      </c>
      <c r="I173" s="30">
        <v>2</v>
      </c>
      <c r="J173" s="30">
        <f t="shared" si="9"/>
        <v>50</v>
      </c>
      <c r="K173" s="28">
        <f t="shared" si="10"/>
        <v>0</v>
      </c>
    </row>
    <row r="174" spans="1:11" x14ac:dyDescent="0.2">
      <c r="A174" s="33">
        <v>45931</v>
      </c>
      <c r="B174" s="32" t="s">
        <v>2686</v>
      </c>
      <c r="C174" s="28" t="str" cm="1">
        <f t="array" ref="C174:G174">VLOOKUP(B174,'PP BOTTOM SEAL'!C:N,{3,5,6,4,8},0)</f>
        <v>ملک خالد سلیم فیصل آباد</v>
      </c>
      <c r="D174" s="28" t="str">
        <v>10X36</v>
      </c>
      <c r="E174" s="28">
        <v>5</v>
      </c>
      <c r="F174" s="28" t="str">
        <v>PP</v>
      </c>
      <c r="G174" s="28">
        <v>200</v>
      </c>
      <c r="H174" s="29">
        <f>SUMIFS('PP BOTTOM SEAL'!L:L,'PP BOTTOM SEAL'!C:C,'PP BOTTOM SEAL JOB CARD'!B174)</f>
        <v>200</v>
      </c>
      <c r="I174" s="30">
        <v>8</v>
      </c>
      <c r="J174" s="30">
        <f t="shared" si="9"/>
        <v>200</v>
      </c>
      <c r="K174" s="28">
        <f t="shared" si="10"/>
        <v>0</v>
      </c>
    </row>
    <row r="175" spans="1:11" x14ac:dyDescent="0.2">
      <c r="A175" s="33">
        <v>45931</v>
      </c>
      <c r="B175" s="32" t="s">
        <v>2688</v>
      </c>
      <c r="C175" s="28" t="str" cm="1">
        <f t="array" ref="C175:G175">VLOOKUP(B175,'PP BOTTOM SEAL'!C:N,{3,5,6,4,8},0)</f>
        <v>سٹاک</v>
      </c>
      <c r="D175" s="28" t="str">
        <v>7X20</v>
      </c>
      <c r="E175" s="28">
        <v>5</v>
      </c>
      <c r="F175" s="28" t="str">
        <v>PP</v>
      </c>
      <c r="G175" s="28">
        <v>250</v>
      </c>
      <c r="H175" s="29">
        <f>SUMIFS('PP BOTTOM SEAL'!L:L,'PP BOTTOM SEAL'!C:C,'PP BOTTOM SEAL JOB CARD'!B175)</f>
        <v>250</v>
      </c>
      <c r="I175" s="30">
        <v>10</v>
      </c>
      <c r="J175" s="30">
        <f t="shared" si="9"/>
        <v>250</v>
      </c>
      <c r="K175" s="28">
        <f t="shared" si="10"/>
        <v>0</v>
      </c>
    </row>
    <row r="176" spans="1:11" x14ac:dyDescent="0.2">
      <c r="A176" s="33">
        <v>45931</v>
      </c>
      <c r="B176" s="32" t="s">
        <v>2574</v>
      </c>
      <c r="C176" s="28" t="str" cm="1">
        <f t="array" ref="C176:G176">VLOOKUP(B176,'PP BOTTOM SEAL'!C:N,{3,5,6,4,8},0)</f>
        <v>ہجویری ٹریڈرز اردو بازار</v>
      </c>
      <c r="D176" s="28" t="str">
        <v>02X06</v>
      </c>
      <c r="E176" s="28">
        <v>12</v>
      </c>
      <c r="F176" s="28" t="str">
        <v>PP</v>
      </c>
      <c r="G176" s="28">
        <v>500</v>
      </c>
      <c r="H176" s="29">
        <f>SUMIFS('PP BOTTOM SEAL'!L:L,'PP BOTTOM SEAL'!C:C,'PP BOTTOM SEAL JOB CARD'!B176)</f>
        <v>508.4</v>
      </c>
      <c r="I176" s="30">
        <f>11+9</f>
        <v>20</v>
      </c>
      <c r="J176" s="30">
        <v>508.4</v>
      </c>
      <c r="K176" s="28">
        <f t="shared" si="10"/>
        <v>0</v>
      </c>
    </row>
    <row r="177" spans="1:11" x14ac:dyDescent="0.2">
      <c r="A177" s="33">
        <v>45931</v>
      </c>
      <c r="B177" s="32" t="s">
        <v>2691</v>
      </c>
      <c r="C177" s="28" t="str" cm="1">
        <f t="array" ref="C177:G177">VLOOKUP(B177,'PP BOTTOM SEAL'!C:N,{3,5,6,4,8},0)</f>
        <v>سٹاک</v>
      </c>
      <c r="D177" s="28" t="str">
        <v>4X12</v>
      </c>
      <c r="E177" s="28">
        <v>5</v>
      </c>
      <c r="F177" s="28" t="str">
        <v>PP</v>
      </c>
      <c r="G177" s="28">
        <v>250</v>
      </c>
      <c r="H177" s="29">
        <f>SUMIFS('PP BOTTOM SEAL'!L:L,'PP BOTTOM SEAL'!C:C,'PP BOTTOM SEAL JOB CARD'!B177)</f>
        <v>300</v>
      </c>
      <c r="I177" s="30">
        <v>12</v>
      </c>
      <c r="J177" s="30">
        <f t="shared" si="9"/>
        <v>300</v>
      </c>
      <c r="K177" s="28">
        <f t="shared" si="10"/>
        <v>0</v>
      </c>
    </row>
    <row r="178" spans="1:11" x14ac:dyDescent="0.2">
      <c r="A178" s="33">
        <v>45931</v>
      </c>
      <c r="B178" s="32" t="s">
        <v>2620</v>
      </c>
      <c r="C178" s="28" t="str" cm="1">
        <f t="array" ref="C178:G178">VLOOKUP(B178,'PP BOTTOM SEAL'!C:N,{3,5,6,4,8},0)</f>
        <v>سٹاک</v>
      </c>
      <c r="D178" s="28" t="str">
        <v>2.5X3.5</v>
      </c>
      <c r="E178" s="28">
        <v>5</v>
      </c>
      <c r="F178" s="28" t="str">
        <v>PP</v>
      </c>
      <c r="G178" s="28">
        <v>625</v>
      </c>
      <c r="H178" s="29">
        <f>SUMIFS('PP BOTTOM SEAL'!L:L,'PP BOTTOM SEAL'!C:C,'PP BOTTOM SEAL JOB CARD'!B178)</f>
        <v>1100</v>
      </c>
      <c r="I178" s="30">
        <f>8+9+9</f>
        <v>26</v>
      </c>
      <c r="J178" s="30">
        <f t="shared" si="9"/>
        <v>650</v>
      </c>
      <c r="K178" s="28">
        <f t="shared" si="10"/>
        <v>450</v>
      </c>
    </row>
    <row r="179" spans="1:11" x14ac:dyDescent="0.2">
      <c r="A179" s="33">
        <v>45931</v>
      </c>
      <c r="B179" s="32" t="s">
        <v>2681</v>
      </c>
      <c r="C179" s="28" t="str" cm="1">
        <f t="array" ref="C179:G179">VLOOKUP(B179,'PP BOTTOM SEAL'!C:N,{3,5,6,4,8},0)</f>
        <v>سٹاک</v>
      </c>
      <c r="D179" s="28" t="str">
        <v>6X7</v>
      </c>
      <c r="E179" s="28">
        <v>5</v>
      </c>
      <c r="F179" s="28" t="str">
        <v>PP</v>
      </c>
      <c r="G179" s="28">
        <v>250</v>
      </c>
      <c r="H179" s="29">
        <f>SUMIFS('PP BOTTOM SEAL'!L:L,'PP BOTTOM SEAL'!C:C,'PP BOTTOM SEAL JOB CARD'!B179)</f>
        <v>475</v>
      </c>
      <c r="I179" s="30">
        <v>15</v>
      </c>
      <c r="J179" s="30">
        <f t="shared" si="9"/>
        <v>375</v>
      </c>
      <c r="K179" s="28">
        <f t="shared" si="10"/>
        <v>100</v>
      </c>
    </row>
    <row r="180" spans="1:11" x14ac:dyDescent="0.2">
      <c r="A180" s="33">
        <v>45932</v>
      </c>
      <c r="B180" s="32" t="s">
        <v>2539</v>
      </c>
      <c r="C180" s="28" t="str" cm="1">
        <f t="array" ref="C180:G180">VLOOKUP(B180,'PP BOTTOM SEAL'!C:N,{3,5,6,4,8},0)</f>
        <v>سٹاک</v>
      </c>
      <c r="D180" s="28" t="str">
        <v>8X10</v>
      </c>
      <c r="E180" s="28">
        <v>5</v>
      </c>
      <c r="F180" s="28" t="str">
        <v>PP</v>
      </c>
      <c r="G180" s="28">
        <v>500</v>
      </c>
      <c r="H180" s="29">
        <f>SUMIFS('PP BOTTOM SEAL'!L:L,'PP BOTTOM SEAL'!C:C,'PP BOTTOM SEAL JOB CARD'!B180)</f>
        <v>700</v>
      </c>
      <c r="I180" s="30">
        <f>4+3+12+5</f>
        <v>24</v>
      </c>
      <c r="J180" s="30">
        <f t="shared" si="9"/>
        <v>600</v>
      </c>
      <c r="K180" s="28">
        <f t="shared" si="10"/>
        <v>100</v>
      </c>
    </row>
    <row r="181" spans="1:11" x14ac:dyDescent="0.2">
      <c r="A181" s="33">
        <v>45932</v>
      </c>
      <c r="B181" s="32" t="s">
        <v>2724</v>
      </c>
      <c r="C181" s="28" t="str" cm="1">
        <f t="array" ref="C181:G181">VLOOKUP(B181,'PP BOTTOM SEAL'!C:N,{3,5,6,4,8},0)</f>
        <v>اصف پلاسٹک سرگودھا</v>
      </c>
      <c r="D181" s="28" t="str">
        <v>08X12</v>
      </c>
      <c r="E181" s="28">
        <v>4.5</v>
      </c>
      <c r="F181" s="28" t="str">
        <v>PP</v>
      </c>
      <c r="G181" s="28">
        <v>100</v>
      </c>
      <c r="H181" s="29">
        <f>SUMIFS('PP BOTTOM SEAL'!L:L,'PP BOTTOM SEAL'!C:C,'PP BOTTOM SEAL JOB CARD'!B181)</f>
        <v>100</v>
      </c>
      <c r="I181" s="30">
        <v>4</v>
      </c>
      <c r="J181" s="30">
        <f t="shared" si="9"/>
        <v>100</v>
      </c>
      <c r="K181" s="28">
        <f t="shared" si="10"/>
        <v>0</v>
      </c>
    </row>
    <row r="182" spans="1:11" x14ac:dyDescent="0.2">
      <c r="A182" s="33">
        <v>45932</v>
      </c>
      <c r="B182" s="32" t="s">
        <v>2723</v>
      </c>
      <c r="C182" s="28" t="str" cm="1">
        <f t="array" ref="C182:G182">VLOOKUP(B182,'PP BOTTOM SEAL'!C:N,{3,5,6,4,8},0)</f>
        <v>اصف پلاسٹک سرگودھا</v>
      </c>
      <c r="D182" s="28" t="str">
        <v>08X16</v>
      </c>
      <c r="E182" s="28">
        <v>4.5</v>
      </c>
      <c r="F182" s="28" t="str">
        <v>PP</v>
      </c>
      <c r="G182" s="28">
        <v>150</v>
      </c>
      <c r="H182" s="29">
        <f>SUMIFS('PP BOTTOM SEAL'!L:L,'PP BOTTOM SEAL'!C:C,'PP BOTTOM SEAL JOB CARD'!B182)</f>
        <v>75</v>
      </c>
      <c r="I182" s="30">
        <v>3</v>
      </c>
      <c r="J182" s="30">
        <f t="shared" si="9"/>
        <v>75</v>
      </c>
      <c r="K182" s="28">
        <f t="shared" si="10"/>
        <v>0</v>
      </c>
    </row>
    <row r="183" spans="1:11" x14ac:dyDescent="0.2">
      <c r="A183" s="33">
        <v>45932</v>
      </c>
      <c r="B183" s="32" t="s">
        <v>2719</v>
      </c>
      <c r="C183" s="28" t="str" cm="1">
        <f t="array" ref="C183:G183">VLOOKUP(B183,'PP BOTTOM SEAL'!C:N,{3,5,6,4,8},0)</f>
        <v>گڈلک شاہ عالم</v>
      </c>
      <c r="D183" s="28" t="str">
        <v>12X18</v>
      </c>
      <c r="E183" s="28" t="str">
        <v>4-4.5</v>
      </c>
      <c r="F183" s="28" t="str">
        <v>PP</v>
      </c>
      <c r="G183" s="28">
        <v>100</v>
      </c>
      <c r="H183" s="29">
        <f>SUMIFS('PP BOTTOM SEAL'!L:L,'PP BOTTOM SEAL'!C:C,'PP BOTTOM SEAL JOB CARD'!B183)</f>
        <v>100</v>
      </c>
      <c r="I183" s="30">
        <v>4</v>
      </c>
      <c r="J183" s="30">
        <f t="shared" si="9"/>
        <v>100</v>
      </c>
      <c r="K183" s="28">
        <f t="shared" si="10"/>
        <v>0</v>
      </c>
    </row>
    <row r="184" spans="1:11" x14ac:dyDescent="0.2">
      <c r="A184" s="33">
        <v>45932</v>
      </c>
      <c r="B184" s="32" t="s">
        <v>2717</v>
      </c>
      <c r="C184" s="28" t="str" cm="1">
        <f t="array" ref="C184:G184">VLOOKUP(B184,'PP BOTTOM SEAL'!C:N,{3,5,6,4,8},0)</f>
        <v>اصف پلاسٹک سرگودھا</v>
      </c>
      <c r="D184" s="28" t="str">
        <v>10X14</v>
      </c>
      <c r="E184" s="28">
        <v>4.5</v>
      </c>
      <c r="F184" s="28" t="str">
        <v>PP</v>
      </c>
      <c r="G184" s="28">
        <v>150</v>
      </c>
      <c r="H184" s="29">
        <f>SUMIFS('PP BOTTOM SEAL'!L:L,'PP BOTTOM SEAL'!C:C,'PP BOTTOM SEAL JOB CARD'!B184)</f>
        <v>150</v>
      </c>
      <c r="I184" s="30">
        <v>6</v>
      </c>
      <c r="J184" s="30">
        <f t="shared" si="9"/>
        <v>150</v>
      </c>
      <c r="K184" s="28">
        <f t="shared" si="10"/>
        <v>0</v>
      </c>
    </row>
    <row r="185" spans="1:11" x14ac:dyDescent="0.2">
      <c r="A185" s="33">
        <v>45932</v>
      </c>
      <c r="B185" s="32" t="s">
        <v>2718</v>
      </c>
      <c r="C185" s="28" t="str" cm="1">
        <f t="array" ref="C185:G185">VLOOKUP(B185,'PP BOTTOM SEAL'!C:N,{3,5,6,4,8},0)</f>
        <v>اصف پلاسٹک سرگودھا</v>
      </c>
      <c r="D185" s="28" t="str">
        <v>10X12</v>
      </c>
      <c r="E185" s="28">
        <v>4.5</v>
      </c>
      <c r="F185" s="28" t="str">
        <v>PP</v>
      </c>
      <c r="G185" s="28">
        <v>50</v>
      </c>
      <c r="H185" s="29">
        <f>SUMIFS('PP BOTTOM SEAL'!L:L,'PP BOTTOM SEAL'!C:C,'PP BOTTOM SEAL JOB CARD'!B185)</f>
        <v>100</v>
      </c>
      <c r="I185" s="30">
        <v>2</v>
      </c>
      <c r="J185" s="30">
        <f t="shared" si="9"/>
        <v>50</v>
      </c>
      <c r="K185" s="28">
        <f t="shared" si="10"/>
        <v>50</v>
      </c>
    </row>
    <row r="186" spans="1:11" x14ac:dyDescent="0.2">
      <c r="A186" s="33">
        <v>45932</v>
      </c>
      <c r="B186" s="32" t="s">
        <v>2721</v>
      </c>
      <c r="C186" s="28" t="str" cm="1">
        <f t="array" ref="C186:G186">VLOOKUP(B186,'PP BOTTOM SEAL'!C:N,{3,5,6,4,8},0)</f>
        <v>اصف پلاسٹک سرگودھا</v>
      </c>
      <c r="D186" s="28" t="str">
        <v>12X28</v>
      </c>
      <c r="E186" s="28">
        <v>4.5</v>
      </c>
      <c r="F186" s="28" t="str">
        <v>PP</v>
      </c>
      <c r="G186" s="28">
        <v>100</v>
      </c>
      <c r="H186" s="29">
        <f>SUMIFS('PP BOTTOM SEAL'!L:L,'PP BOTTOM SEAL'!C:C,'PP BOTTOM SEAL JOB CARD'!B186)</f>
        <v>100</v>
      </c>
      <c r="I186" s="30">
        <v>4</v>
      </c>
      <c r="J186" s="30">
        <f t="shared" si="9"/>
        <v>100</v>
      </c>
      <c r="K186" s="28">
        <f t="shared" si="10"/>
        <v>0</v>
      </c>
    </row>
    <row r="187" spans="1:11" x14ac:dyDescent="0.2">
      <c r="A187" s="33">
        <v>45932</v>
      </c>
      <c r="B187" s="32" t="s">
        <v>2486</v>
      </c>
      <c r="C187" s="28" t="str" cm="1">
        <f t="array" ref="C187:G187">VLOOKUP(B187,'PP BOTTOM SEAL'!C:N,{3,5,6,4,8},0)</f>
        <v>بلال جاوید فیصل اباد</v>
      </c>
      <c r="D187" s="28" t="str">
        <v>14X18</v>
      </c>
      <c r="E187" s="28">
        <v>7</v>
      </c>
      <c r="F187" s="28" t="str">
        <v>PP</v>
      </c>
      <c r="G187" s="28">
        <v>100</v>
      </c>
      <c r="H187" s="29">
        <f>SUMIFS('PP BOTTOM SEAL'!L:L,'PP BOTTOM SEAL'!C:C,'PP BOTTOM SEAL JOB CARD'!B187)</f>
        <v>96.7</v>
      </c>
      <c r="I187" s="30">
        <v>4</v>
      </c>
      <c r="J187" s="30">
        <f>75+21.7</f>
        <v>96.7</v>
      </c>
      <c r="K187" s="28">
        <f t="shared" si="10"/>
        <v>0</v>
      </c>
    </row>
    <row r="188" spans="1:11" x14ac:dyDescent="0.2">
      <c r="A188" s="33">
        <v>45932</v>
      </c>
      <c r="B188" s="32" t="s">
        <v>2690</v>
      </c>
      <c r="C188" s="28" t="str" cm="1">
        <f t="array" ref="C188:G188">VLOOKUP(B188,'PP BOTTOM SEAL'!C:N,{3,5,6,4,8},0)</f>
        <v>سٹاک</v>
      </c>
      <c r="D188" s="28" t="str">
        <v>7X12</v>
      </c>
      <c r="E188" s="28">
        <v>5</v>
      </c>
      <c r="F188" s="28" t="str">
        <v>PP</v>
      </c>
      <c r="G188" s="28">
        <v>250</v>
      </c>
      <c r="H188" s="29">
        <f>SUMIFS('PP BOTTOM SEAL'!L:L,'PP BOTTOM SEAL'!C:C,'PP BOTTOM SEAL JOB CARD'!B188)</f>
        <v>350</v>
      </c>
      <c r="I188" s="30">
        <f>6+8</f>
        <v>14</v>
      </c>
      <c r="J188" s="30">
        <f t="shared" si="9"/>
        <v>350</v>
      </c>
      <c r="K188" s="28">
        <f t="shared" si="10"/>
        <v>0</v>
      </c>
    </row>
    <row r="189" spans="1:11" x14ac:dyDescent="0.2">
      <c r="A189" s="33">
        <v>45933</v>
      </c>
      <c r="B189" s="32" t="s">
        <v>7415</v>
      </c>
      <c r="C189" s="28" t="str" cm="1">
        <f t="array" ref="C189:G189">VLOOKUP(B189,'PP BOTTOM SEAL'!C:N,{3,5,6,4,8},0)</f>
        <v>اصف پلاسٹک سرگودھا</v>
      </c>
      <c r="D189" s="28" t="str">
        <v>14X20</v>
      </c>
      <c r="E189" s="28">
        <v>4.5</v>
      </c>
      <c r="F189" s="28" t="str">
        <v>PP</v>
      </c>
      <c r="G189" s="28">
        <v>150</v>
      </c>
      <c r="H189" s="29">
        <f>SUMIFS('PP BOTTOM SEAL'!L:L,'PP BOTTOM SEAL'!C:C,'PP BOTTOM SEAL JOB CARD'!B189)</f>
        <v>150</v>
      </c>
      <c r="I189" s="30">
        <v>6</v>
      </c>
      <c r="J189" s="30">
        <f t="shared" si="9"/>
        <v>150</v>
      </c>
      <c r="K189" s="28">
        <f t="shared" si="10"/>
        <v>0</v>
      </c>
    </row>
    <row r="190" spans="1:11" x14ac:dyDescent="0.2">
      <c r="A190" s="33">
        <v>45933</v>
      </c>
      <c r="B190" s="32" t="s">
        <v>7420</v>
      </c>
      <c r="C190" s="28" t="e" cm="1">
        <f t="array" ref="C190">VLOOKUP(B190,'PP BOTTOM SEAL'!C:N,{3,5,6,4,8},0)</f>
        <v>#N/A</v>
      </c>
      <c r="D190" s="28"/>
      <c r="E190" s="28"/>
      <c r="F190" s="28"/>
      <c r="G190" s="28"/>
      <c r="H190" s="29">
        <f>SUMIFS('PP BOTTOM SEAL'!L:L,'PP BOTTOM SEAL'!C:C,'PP BOTTOM SEAL JOB CARD'!B190)</f>
        <v>0</v>
      </c>
      <c r="I190" s="30">
        <v>12</v>
      </c>
      <c r="J190" s="30">
        <f t="shared" si="9"/>
        <v>300</v>
      </c>
      <c r="K190" s="28">
        <f t="shared" si="10"/>
        <v>-300</v>
      </c>
    </row>
    <row r="191" spans="1:11" x14ac:dyDescent="0.2">
      <c r="A191" s="33">
        <v>45933</v>
      </c>
      <c r="B191" s="32" t="s">
        <v>2715</v>
      </c>
      <c r="C191" s="28" t="str" cm="1">
        <f t="array" ref="C191:G191">VLOOKUP(B191,'PP BOTTOM SEAL'!C:N,{3,5,6,4,8},0)</f>
        <v>سٹاک</v>
      </c>
      <c r="D191" s="28" t="str">
        <v>2.5X3</v>
      </c>
      <c r="E191" s="28">
        <v>5</v>
      </c>
      <c r="F191" s="28" t="str">
        <v>PP</v>
      </c>
      <c r="G191" s="28">
        <v>375</v>
      </c>
      <c r="H191" s="29">
        <f>SUMIFS('PP BOTTOM SEAL'!L:L,'PP BOTTOM SEAL'!C:C,'PP BOTTOM SEAL JOB CARD'!B191)</f>
        <v>550</v>
      </c>
      <c r="I191" s="30">
        <f>4+7+6</f>
        <v>17</v>
      </c>
      <c r="J191" s="30">
        <f t="shared" si="9"/>
        <v>425</v>
      </c>
      <c r="K191" s="28">
        <f t="shared" si="10"/>
        <v>125</v>
      </c>
    </row>
    <row r="192" spans="1:11" x14ac:dyDescent="0.2">
      <c r="A192" s="33">
        <v>45933</v>
      </c>
      <c r="B192" s="32" t="s">
        <v>2725</v>
      </c>
      <c r="C192" s="28" t="str" cm="1">
        <f t="array" ref="C192:G192">VLOOKUP(B192,'PP BOTTOM SEAL'!C:N,{3,5,6,4,8},0)</f>
        <v>سٹاک</v>
      </c>
      <c r="D192" s="28" t="str">
        <v>4X4</v>
      </c>
      <c r="E192" s="28">
        <v>5</v>
      </c>
      <c r="F192" s="28" t="str">
        <v>PP</v>
      </c>
      <c r="G192" s="28">
        <v>375</v>
      </c>
      <c r="H192" s="29">
        <f>SUMIFS('PP BOTTOM SEAL'!L:L,'PP BOTTOM SEAL'!C:C,'PP BOTTOM SEAL JOB CARD'!B192)</f>
        <v>375</v>
      </c>
      <c r="I192" s="30">
        <f>8+7</f>
        <v>15</v>
      </c>
      <c r="J192" s="30">
        <f t="shared" si="9"/>
        <v>375</v>
      </c>
      <c r="K192" s="28">
        <f t="shared" si="10"/>
        <v>0</v>
      </c>
    </row>
    <row r="193" spans="1:11" x14ac:dyDescent="0.2">
      <c r="A193" s="33">
        <v>45933</v>
      </c>
      <c r="B193" s="32" t="s">
        <v>7419</v>
      </c>
      <c r="C193" s="28" t="str" cm="1">
        <f t="array" ref="C193:G193">VLOOKUP(B193,'PP BOTTOM SEAL'!C:N,{3,5,6,4,8},0)</f>
        <v>العمر پلاسٹک گوجرانوالہ</v>
      </c>
      <c r="D193" s="28" t="str">
        <v>04X14</v>
      </c>
      <c r="E193" s="28">
        <v>5</v>
      </c>
      <c r="F193" s="28" t="str">
        <v>PP</v>
      </c>
      <c r="G193" s="28">
        <v>75</v>
      </c>
      <c r="H193" s="29">
        <f>SUMIFS('PP BOTTOM SEAL'!L:L,'PP BOTTOM SEAL'!C:C,'PP BOTTOM SEAL JOB CARD'!B193)</f>
        <v>75</v>
      </c>
      <c r="I193" s="30">
        <v>3</v>
      </c>
      <c r="J193" s="30">
        <f t="shared" si="9"/>
        <v>75</v>
      </c>
      <c r="K193" s="28">
        <f t="shared" si="10"/>
        <v>0</v>
      </c>
    </row>
    <row r="194" spans="1:11" x14ac:dyDescent="0.2">
      <c r="A194" s="33">
        <v>45933</v>
      </c>
      <c r="B194" s="32" t="s">
        <v>7417</v>
      </c>
      <c r="C194" s="28" t="str" cm="1">
        <f t="array" ref="C194:G194">VLOOKUP(B194,'PP BOTTOM SEAL'!C:N,{3,5,6,4,8},0)</f>
        <v>اصف پلاسٹک سرگودھا</v>
      </c>
      <c r="D194" s="28" t="str">
        <v>10X16</v>
      </c>
      <c r="E194" s="28">
        <v>4.5</v>
      </c>
      <c r="F194" s="28" t="str">
        <v>PP</v>
      </c>
      <c r="G194" s="28">
        <v>100</v>
      </c>
      <c r="H194" s="29">
        <f>SUMIFS('PP BOTTOM SEAL'!L:L,'PP BOTTOM SEAL'!C:C,'PP BOTTOM SEAL JOB CARD'!B194)</f>
        <v>100</v>
      </c>
      <c r="I194" s="30">
        <v>4</v>
      </c>
      <c r="J194" s="30">
        <f t="shared" si="9"/>
        <v>100</v>
      </c>
      <c r="K194" s="28">
        <f t="shared" si="10"/>
        <v>0</v>
      </c>
    </row>
    <row r="195" spans="1:11" x14ac:dyDescent="0.2">
      <c r="A195" s="33">
        <v>45933</v>
      </c>
      <c r="B195" s="32" t="s">
        <v>7416</v>
      </c>
      <c r="C195" s="28" t="str" cm="1">
        <f t="array" ref="C195:G195">VLOOKUP(B195,'PP BOTTOM SEAL'!C:N,{3,5,6,4,8},0)</f>
        <v>اصف پلاسٹک سرگودھا</v>
      </c>
      <c r="D195" s="28" t="str">
        <v>09X16</v>
      </c>
      <c r="E195" s="28">
        <v>4.5</v>
      </c>
      <c r="F195" s="28" t="str">
        <v>PP</v>
      </c>
      <c r="G195" s="28">
        <v>150</v>
      </c>
      <c r="H195" s="29">
        <f>SUMIFS('PP BOTTOM SEAL'!L:L,'PP BOTTOM SEAL'!C:C,'PP BOTTOM SEAL JOB CARD'!B195)</f>
        <v>150</v>
      </c>
      <c r="I195" s="30">
        <v>6</v>
      </c>
      <c r="J195" s="30">
        <f t="shared" si="9"/>
        <v>150</v>
      </c>
      <c r="K195" s="28">
        <f t="shared" si="10"/>
        <v>0</v>
      </c>
    </row>
    <row r="196" spans="1:11" x14ac:dyDescent="0.2">
      <c r="A196" s="33">
        <v>45933</v>
      </c>
      <c r="B196" s="32" t="s">
        <v>7413</v>
      </c>
      <c r="C196" s="28" t="str" cm="1">
        <f t="array" ref="C196:G196">VLOOKUP(B196,'PP BOTTOM SEAL'!C:N,{3,5,6,4,8},0)</f>
        <v>محبوب مقبول گوجرانوالہ</v>
      </c>
      <c r="D196" s="28" t="str">
        <v>12X22</v>
      </c>
      <c r="E196" s="28">
        <v>5</v>
      </c>
      <c r="F196" s="28" t="str">
        <v>PP</v>
      </c>
      <c r="G196" s="28">
        <v>200</v>
      </c>
      <c r="H196" s="29">
        <f>SUMIFS('PP BOTTOM SEAL'!L:L,'PP BOTTOM SEAL'!C:C,'PP BOTTOM SEAL JOB CARD'!B196)</f>
        <v>200</v>
      </c>
      <c r="I196" s="30">
        <v>8</v>
      </c>
      <c r="J196" s="30">
        <f t="shared" si="9"/>
        <v>200</v>
      </c>
      <c r="K196" s="28">
        <f t="shared" si="10"/>
        <v>0</v>
      </c>
    </row>
    <row r="197" spans="1:11" x14ac:dyDescent="0.2">
      <c r="A197" s="33">
        <v>45933</v>
      </c>
      <c r="B197" s="32" t="s">
        <v>2722</v>
      </c>
      <c r="C197" s="28" t="str" cm="1">
        <f t="array" ref="C197:G197">VLOOKUP(B197,'PP BOTTOM SEAL'!C:N,{3,5,6,4,8},0)</f>
        <v>سٹاک</v>
      </c>
      <c r="D197" s="28" t="str">
        <v>14X18</v>
      </c>
      <c r="E197" s="28">
        <v>5</v>
      </c>
      <c r="F197" s="28" t="str">
        <v>PP</v>
      </c>
      <c r="G197" s="28">
        <v>250</v>
      </c>
      <c r="H197" s="29">
        <f>SUMIFS('PP BOTTOM SEAL'!L:L,'PP BOTTOM SEAL'!C:C,'PP BOTTOM SEAL JOB CARD'!B197)</f>
        <v>450</v>
      </c>
      <c r="I197" s="30">
        <v>17</v>
      </c>
      <c r="J197" s="30">
        <f t="shared" si="9"/>
        <v>425</v>
      </c>
      <c r="K197" s="28">
        <f t="shared" si="10"/>
        <v>25</v>
      </c>
    </row>
    <row r="198" spans="1:11" x14ac:dyDescent="0.2">
      <c r="A198" s="33">
        <v>45936</v>
      </c>
      <c r="B198" s="32" t="s">
        <v>7484</v>
      </c>
      <c r="C198" s="28" t="str" cm="1">
        <f t="array" ref="C198:G198">VLOOKUP(B198,'PP BOTTOM SEAL'!C:N,{3,5,6,4,8},0)</f>
        <v>العمر پلاسٹک گوجرانوالہ</v>
      </c>
      <c r="D198" s="28" t="str">
        <v>04X10</v>
      </c>
      <c r="E198" s="28">
        <v>5</v>
      </c>
      <c r="F198" s="28" t="str">
        <v>PP</v>
      </c>
      <c r="G198" s="28">
        <v>150</v>
      </c>
      <c r="H198" s="29">
        <f>SUMIFS('PP BOTTOM SEAL'!L:L,'PP BOTTOM SEAL'!C:C,'PP BOTTOM SEAL JOB CARD'!B198)</f>
        <v>100</v>
      </c>
      <c r="I198" s="30">
        <v>4</v>
      </c>
      <c r="J198" s="30">
        <f t="shared" si="9"/>
        <v>100</v>
      </c>
      <c r="K198" s="28">
        <f t="shared" si="10"/>
        <v>0</v>
      </c>
    </row>
    <row r="199" spans="1:11" x14ac:dyDescent="0.2">
      <c r="A199" s="33">
        <v>45936</v>
      </c>
      <c r="B199" s="32" t="s">
        <v>7482</v>
      </c>
      <c r="C199" s="28" t="str" cm="1">
        <f t="array" ref="C199:G199">VLOOKUP(B199,'PP BOTTOM SEAL'!C:N,{3,5,6,4,8},0)</f>
        <v>العمر پلاسٹک گوجرانوالہ</v>
      </c>
      <c r="D199" s="28" t="str">
        <v>04X16</v>
      </c>
      <c r="E199" s="28">
        <v>5</v>
      </c>
      <c r="F199" s="28" t="str">
        <v>PP</v>
      </c>
      <c r="G199" s="28">
        <v>50</v>
      </c>
      <c r="H199" s="29">
        <f>SUMIFS('PP BOTTOM SEAL'!L:L,'PP BOTTOM SEAL'!C:C,'PP BOTTOM SEAL JOB CARD'!B199)</f>
        <v>50</v>
      </c>
      <c r="I199" s="30">
        <v>2</v>
      </c>
      <c r="J199" s="30">
        <f t="shared" si="9"/>
        <v>50</v>
      </c>
      <c r="K199" s="28">
        <f t="shared" si="10"/>
        <v>0</v>
      </c>
    </row>
    <row r="200" spans="1:11" x14ac:dyDescent="0.2">
      <c r="A200" s="33">
        <v>45936</v>
      </c>
      <c r="B200" s="32" t="s">
        <v>7480</v>
      </c>
      <c r="C200" s="28" t="str" cm="1">
        <f t="array" ref="C200:G200">VLOOKUP(B200,'PP BOTTOM SEAL'!C:N,{3,5,6,4,8},0)</f>
        <v>العمر پلاسٹک گوجرانوالہ</v>
      </c>
      <c r="D200" s="28" t="str">
        <v>04X22</v>
      </c>
      <c r="E200" s="28">
        <v>5</v>
      </c>
      <c r="F200" s="28" t="str">
        <v>PP</v>
      </c>
      <c r="G200" s="28">
        <v>50</v>
      </c>
      <c r="H200" s="29">
        <f>SUMIFS('PP BOTTOM SEAL'!L:L,'PP BOTTOM SEAL'!C:C,'PP BOTTOM SEAL JOB CARD'!B200)</f>
        <v>25</v>
      </c>
      <c r="I200" s="30">
        <v>1</v>
      </c>
      <c r="J200" s="30">
        <v>27</v>
      </c>
      <c r="K200" s="28">
        <f t="shared" si="10"/>
        <v>-2</v>
      </c>
    </row>
    <row r="201" spans="1:11" x14ac:dyDescent="0.2">
      <c r="A201" s="33">
        <v>45936</v>
      </c>
      <c r="B201" s="32" t="s">
        <v>7445</v>
      </c>
      <c r="C201" s="28" t="str" cm="1">
        <f t="array" ref="C201:G201">VLOOKUP(B201,'PP BOTTOM SEAL'!C:N,{3,5,6,4,8},0)</f>
        <v>امارات پلاسٹک چونگ</v>
      </c>
      <c r="D201" s="28" t="str">
        <v>24x36</v>
      </c>
      <c r="E201" s="28">
        <v>4</v>
      </c>
      <c r="F201" s="28" t="str">
        <v>PP</v>
      </c>
      <c r="G201" s="28">
        <v>100</v>
      </c>
      <c r="H201" s="29">
        <f>SUMIFS('PP BOTTOM SEAL'!L:L,'PP BOTTOM SEAL'!C:C,'PP BOTTOM SEAL JOB CARD'!B201)</f>
        <v>100</v>
      </c>
      <c r="I201" s="30">
        <v>4</v>
      </c>
      <c r="J201" s="30">
        <f t="shared" si="9"/>
        <v>100</v>
      </c>
      <c r="K201" s="28">
        <f t="shared" si="10"/>
        <v>0</v>
      </c>
    </row>
    <row r="202" spans="1:11" x14ac:dyDescent="0.2">
      <c r="A202" s="33">
        <v>45936</v>
      </c>
      <c r="B202" s="32" t="s">
        <v>7477</v>
      </c>
      <c r="C202" s="28" t="str" cm="1">
        <f t="array" ref="C202:G202">VLOOKUP(B202,'PP BOTTOM SEAL'!C:N,{3,5,6,4,8},0)</f>
        <v>امارات پلاسٹک چونگ</v>
      </c>
      <c r="D202" s="28" t="str">
        <v>12x20</v>
      </c>
      <c r="E202" s="28">
        <v>4</v>
      </c>
      <c r="F202" s="28" t="str">
        <v>PP</v>
      </c>
      <c r="G202" s="28">
        <v>50</v>
      </c>
      <c r="H202" s="29">
        <f>SUMIFS('PP BOTTOM SEAL'!L:L,'PP BOTTOM SEAL'!C:C,'PP BOTTOM SEAL JOB CARD'!B202)</f>
        <v>50</v>
      </c>
      <c r="I202" s="30">
        <v>2</v>
      </c>
      <c r="J202" s="30">
        <f t="shared" si="9"/>
        <v>50</v>
      </c>
      <c r="K202" s="28">
        <f t="shared" si="10"/>
        <v>0</v>
      </c>
    </row>
    <row r="203" spans="1:11" x14ac:dyDescent="0.2">
      <c r="A203" s="33">
        <v>45936</v>
      </c>
      <c r="B203" s="32" t="s">
        <v>7470</v>
      </c>
      <c r="C203" s="28" t="str" cm="1">
        <f t="array" ref="C203:G203">VLOOKUP(B203,'PP BOTTOM SEAL'!C:N,{3,5,6,4,8},0)</f>
        <v>طفیل لاثانی ملتان</v>
      </c>
      <c r="D203" s="28" t="str">
        <v>09X18</v>
      </c>
      <c r="E203" s="28">
        <v>4</v>
      </c>
      <c r="F203" s="28" t="str">
        <v>PP</v>
      </c>
      <c r="G203" s="28">
        <v>50</v>
      </c>
      <c r="H203" s="29">
        <f>SUMIFS('PP BOTTOM SEAL'!L:L,'PP BOTTOM SEAL'!C:C,'PP BOTTOM SEAL JOB CARD'!B203)</f>
        <v>50</v>
      </c>
      <c r="I203" s="30">
        <v>2</v>
      </c>
      <c r="J203" s="30">
        <f t="shared" si="9"/>
        <v>50</v>
      </c>
      <c r="K203" s="28">
        <f t="shared" si="10"/>
        <v>0</v>
      </c>
    </row>
    <row r="204" spans="1:11" x14ac:dyDescent="0.2">
      <c r="A204" s="33">
        <v>45936</v>
      </c>
      <c r="B204" s="32" t="s">
        <v>7468</v>
      </c>
      <c r="C204" s="28" t="str" cm="1">
        <f t="array" ref="C204:G204">VLOOKUP(B204,'PP BOTTOM SEAL'!C:N,{3,5,6,4,8},0)</f>
        <v>عبدالرشید اسلام ٓاباد</v>
      </c>
      <c r="D204" s="28" t="str">
        <v>06X26</v>
      </c>
      <c r="E204" s="28">
        <v>5</v>
      </c>
      <c r="F204" s="28" t="str">
        <v>PP</v>
      </c>
      <c r="G204" s="28">
        <v>50</v>
      </c>
      <c r="H204" s="29">
        <f>SUMIFS('PP BOTTOM SEAL'!L:L,'PP BOTTOM SEAL'!C:C,'PP BOTTOM SEAL JOB CARD'!B204)</f>
        <v>50</v>
      </c>
      <c r="I204" s="30">
        <v>2</v>
      </c>
      <c r="J204" s="30">
        <f t="shared" si="9"/>
        <v>50</v>
      </c>
      <c r="K204" s="28">
        <f t="shared" si="10"/>
        <v>0</v>
      </c>
    </row>
    <row r="205" spans="1:11" x14ac:dyDescent="0.2">
      <c r="A205" s="33">
        <v>45936</v>
      </c>
      <c r="B205" s="32" t="s">
        <v>7471</v>
      </c>
      <c r="C205" s="28" t="str" cm="1">
        <f t="array" ref="C205:G205">VLOOKUP(B205,'PP BOTTOM SEAL'!C:N,{3,5,6,4,8},0)</f>
        <v>طفیل لاثانی ملتان</v>
      </c>
      <c r="D205" s="28" t="str">
        <v>09X14</v>
      </c>
      <c r="E205" s="28">
        <v>4</v>
      </c>
      <c r="F205" s="28" t="str">
        <v>PP</v>
      </c>
      <c r="G205" s="28">
        <v>100</v>
      </c>
      <c r="H205" s="29">
        <f>SUMIFS('PP BOTTOM SEAL'!L:L,'PP BOTTOM SEAL'!C:C,'PP BOTTOM SEAL JOB CARD'!B205)</f>
        <v>100</v>
      </c>
      <c r="I205" s="30">
        <v>4</v>
      </c>
      <c r="J205" s="30">
        <f t="shared" si="9"/>
        <v>100</v>
      </c>
      <c r="K205" s="28">
        <f t="shared" si="10"/>
        <v>0</v>
      </c>
    </row>
    <row r="206" spans="1:11" x14ac:dyDescent="0.2">
      <c r="A206" s="33">
        <v>45936</v>
      </c>
      <c r="B206" s="32" t="s">
        <v>7472</v>
      </c>
      <c r="C206" s="28" t="str" cm="1">
        <f t="array" ref="C206:G206">VLOOKUP(B206,'PP BOTTOM SEAL'!C:N,{3,5,6,4,8},0)</f>
        <v>امارات پلاسٹک چونگ</v>
      </c>
      <c r="D206" s="28" t="str">
        <v>24x48</v>
      </c>
      <c r="E206" s="28">
        <v>4</v>
      </c>
      <c r="F206" s="28" t="str">
        <v>PP</v>
      </c>
      <c r="G206" s="28">
        <v>100</v>
      </c>
      <c r="H206" s="29">
        <f>SUMIFS('PP BOTTOM SEAL'!L:L,'PP BOTTOM SEAL'!C:C,'PP BOTTOM SEAL JOB CARD'!B206)</f>
        <v>118.2</v>
      </c>
      <c r="I206" s="30">
        <v>5</v>
      </c>
      <c r="J206" s="30">
        <v>118.2</v>
      </c>
      <c r="K206" s="28">
        <f t="shared" ref="K206:K244" si="11">+H206-J206</f>
        <v>0</v>
      </c>
    </row>
    <row r="207" spans="1:11" x14ac:dyDescent="0.2">
      <c r="A207" s="33">
        <v>45936</v>
      </c>
      <c r="B207" s="32" t="s">
        <v>7437</v>
      </c>
      <c r="C207" s="28" t="str" cm="1">
        <f t="array" ref="C207:G207">VLOOKUP(B207,'PP BOTTOM SEAL'!C:N,{3,5,6,4,8},0)</f>
        <v>العمر پلاسٹک گوجرانوالہ</v>
      </c>
      <c r="D207" s="28" t="str">
        <v>14X14</v>
      </c>
      <c r="E207" s="28">
        <v>6</v>
      </c>
      <c r="F207" s="28" t="str">
        <v>PP</v>
      </c>
      <c r="G207" s="28">
        <v>500</v>
      </c>
      <c r="H207" s="29">
        <f>SUMIFS('PP BOTTOM SEAL'!L:L,'PP BOTTOM SEAL'!C:C,'PP BOTTOM SEAL JOB CARD'!B207)</f>
        <v>528.69999999999993</v>
      </c>
      <c r="I207" s="30">
        <f>2+15+1</f>
        <v>18</v>
      </c>
      <c r="J207" s="30">
        <f>25*17+22.4</f>
        <v>447.4</v>
      </c>
      <c r="K207" s="28">
        <f t="shared" si="11"/>
        <v>81.299999999999955</v>
      </c>
    </row>
    <row r="208" spans="1:11" x14ac:dyDescent="0.2">
      <c r="A208" s="33">
        <v>45936</v>
      </c>
      <c r="B208" s="32" t="s">
        <v>7462</v>
      </c>
      <c r="C208" s="28" t="str" cm="1">
        <f t="array" ref="C208:G208">VLOOKUP(B208,'PP BOTTOM SEAL'!C:N,{3,5,6,4,8},0)</f>
        <v>طفیل لاثانی ملتان</v>
      </c>
      <c r="D208" s="28" t="str">
        <v>05X10</v>
      </c>
      <c r="E208" s="28">
        <v>4</v>
      </c>
      <c r="F208" s="28" t="str">
        <v>PP</v>
      </c>
      <c r="G208" s="28">
        <v>200</v>
      </c>
      <c r="H208" s="29">
        <f>SUMIFS('PP BOTTOM SEAL'!L:L,'PP BOTTOM SEAL'!C:C,'PP BOTTOM SEAL JOB CARD'!B208)</f>
        <v>200</v>
      </c>
      <c r="I208" s="30">
        <v>8</v>
      </c>
      <c r="J208" s="30">
        <f t="shared" ref="J208:J244" si="12">25*I208</f>
        <v>200</v>
      </c>
      <c r="K208" s="28">
        <f t="shared" si="11"/>
        <v>0</v>
      </c>
    </row>
    <row r="209" spans="1:11" x14ac:dyDescent="0.2">
      <c r="A209" s="33">
        <v>45936</v>
      </c>
      <c r="B209" s="32" t="s">
        <v>7414</v>
      </c>
      <c r="C209" s="28" t="str" cm="1">
        <f t="array" ref="C209:G209">VLOOKUP(B209,'PP BOTTOM SEAL'!C:N,{3,5,6,4,8},0)</f>
        <v>ملک خالد سلیم فیصل آباد</v>
      </c>
      <c r="D209" s="28" t="str">
        <v>13X16</v>
      </c>
      <c r="E209" s="28">
        <v>5</v>
      </c>
      <c r="F209" s="28" t="str">
        <v>PP</v>
      </c>
      <c r="G209" s="28">
        <v>375</v>
      </c>
      <c r="H209" s="29">
        <f>SUMIFS('PP BOTTOM SEAL'!L:L,'PP BOTTOM SEAL'!C:C,'PP BOTTOM SEAL JOB CARD'!B209)</f>
        <v>450</v>
      </c>
      <c r="I209" s="30">
        <f>15+3</f>
        <v>18</v>
      </c>
      <c r="J209" s="30">
        <f t="shared" si="12"/>
        <v>450</v>
      </c>
      <c r="K209" s="28">
        <f t="shared" si="11"/>
        <v>0</v>
      </c>
    </row>
    <row r="210" spans="1:11" x14ac:dyDescent="0.2">
      <c r="A210" s="33">
        <v>45936</v>
      </c>
      <c r="B210" s="32" t="s">
        <v>7459</v>
      </c>
      <c r="C210" s="28" t="str" cm="1">
        <f t="array" ref="C210:G210">VLOOKUP(B210,'PP BOTTOM SEAL'!C:N,{3,5,6,4,8},0)</f>
        <v>طفیل لاثانی ملتان</v>
      </c>
      <c r="D210" s="28" t="str">
        <v>14X16</v>
      </c>
      <c r="E210" s="28">
        <v>4</v>
      </c>
      <c r="F210" s="28" t="str">
        <v>PP</v>
      </c>
      <c r="G210" s="28">
        <v>100</v>
      </c>
      <c r="H210" s="29">
        <f>SUMIFS('PP BOTTOM SEAL'!L:L,'PP BOTTOM SEAL'!C:C,'PP BOTTOM SEAL JOB CARD'!B210)</f>
        <v>100</v>
      </c>
      <c r="I210" s="30">
        <v>4</v>
      </c>
      <c r="J210" s="30">
        <f t="shared" si="12"/>
        <v>100</v>
      </c>
      <c r="K210" s="28">
        <f t="shared" si="11"/>
        <v>0</v>
      </c>
    </row>
    <row r="211" spans="1:11" x14ac:dyDescent="0.2">
      <c r="A211" s="33">
        <v>45936</v>
      </c>
      <c r="B211" s="32" t="s">
        <v>7457</v>
      </c>
      <c r="C211" s="28" t="str" cm="1">
        <f t="array" ref="C211:G211">VLOOKUP(B211,'PP BOTTOM SEAL'!C:N,{3,5,6,4,8},0)</f>
        <v>امارات پلاسٹک چونگ</v>
      </c>
      <c r="D211" s="28" t="str">
        <v>16x22</v>
      </c>
      <c r="E211" s="28">
        <v>4</v>
      </c>
      <c r="F211" s="28" t="str">
        <v>PP</v>
      </c>
      <c r="G211" s="28">
        <v>50</v>
      </c>
      <c r="H211" s="29">
        <f>SUMIFS('PP BOTTOM SEAL'!L:L,'PP BOTTOM SEAL'!C:C,'PP BOTTOM SEAL JOB CARD'!B211)</f>
        <v>50</v>
      </c>
      <c r="I211" s="30">
        <v>2</v>
      </c>
      <c r="J211" s="30">
        <f t="shared" si="12"/>
        <v>50</v>
      </c>
      <c r="K211" s="28">
        <f t="shared" si="11"/>
        <v>0</v>
      </c>
    </row>
    <row r="212" spans="1:11" x14ac:dyDescent="0.2">
      <c r="A212" s="33">
        <v>45936</v>
      </c>
      <c r="B212" s="32" t="s">
        <v>7455</v>
      </c>
      <c r="C212" s="28" t="str" cm="1">
        <f t="array" ref="C212:G212">VLOOKUP(B212,'PP BOTTOM SEAL'!C:N,{3,5,6,4,8},0)</f>
        <v>اصف پلاسٹک سرگودھا</v>
      </c>
      <c r="D212" s="28" t="str">
        <v>09X18</v>
      </c>
      <c r="E212" s="28">
        <v>4.5</v>
      </c>
      <c r="F212" s="28" t="str">
        <v>PP</v>
      </c>
      <c r="G212" s="28">
        <v>200</v>
      </c>
      <c r="H212" s="29">
        <f>SUMIFS('PP BOTTOM SEAL'!L:L,'PP BOTTOM SEAL'!C:C,'PP BOTTOM SEAL JOB CARD'!B212)</f>
        <v>200</v>
      </c>
      <c r="I212" s="30">
        <v>8</v>
      </c>
      <c r="J212" s="30">
        <f t="shared" si="12"/>
        <v>200</v>
      </c>
      <c r="K212" s="28">
        <f t="shared" si="11"/>
        <v>0</v>
      </c>
    </row>
    <row r="213" spans="1:11" x14ac:dyDescent="0.2">
      <c r="A213" s="33">
        <v>45936</v>
      </c>
      <c r="B213" s="32" t="s">
        <v>7456</v>
      </c>
      <c r="C213" s="28" t="str" cm="1">
        <f t="array" ref="C213:G213">VLOOKUP(B213,'PP BOTTOM SEAL'!C:N,{3,5,6,4,8},0)</f>
        <v>اصف پلاسٹک سرگودھا</v>
      </c>
      <c r="D213" s="28" t="str">
        <v>09X22</v>
      </c>
      <c r="E213" s="28">
        <v>4.5</v>
      </c>
      <c r="F213" s="28" t="str">
        <v>PP</v>
      </c>
      <c r="G213" s="28">
        <v>100</v>
      </c>
      <c r="H213" s="29">
        <f>SUMIFS('PP BOTTOM SEAL'!L:L,'PP BOTTOM SEAL'!C:C,'PP BOTTOM SEAL JOB CARD'!B213)</f>
        <v>100</v>
      </c>
      <c r="I213" s="30">
        <v>4</v>
      </c>
      <c r="J213" s="30">
        <f t="shared" si="12"/>
        <v>100</v>
      </c>
      <c r="K213" s="28">
        <f t="shared" si="11"/>
        <v>0</v>
      </c>
    </row>
    <row r="214" spans="1:11" x14ac:dyDescent="0.2">
      <c r="A214" s="33">
        <v>45936</v>
      </c>
      <c r="B214" s="32" t="s">
        <v>7467</v>
      </c>
      <c r="C214" s="28" t="str" cm="1">
        <f t="array" ref="C214:G214">VLOOKUP(B214,'PP BOTTOM SEAL'!C:N,{3,5,6,4,8},0)</f>
        <v>العمر پلاسٹک گوجرانوالہ</v>
      </c>
      <c r="D214" s="28" t="str">
        <v>14X16</v>
      </c>
      <c r="E214" s="28">
        <v>6</v>
      </c>
      <c r="F214" s="28" t="str">
        <v>PP</v>
      </c>
      <c r="G214" s="28">
        <v>150</v>
      </c>
      <c r="H214" s="29">
        <f>SUMIFS('PP BOTTOM SEAL'!L:L,'PP BOTTOM SEAL'!C:C,'PP BOTTOM SEAL JOB CARD'!B214)</f>
        <v>150</v>
      </c>
      <c r="I214" s="30">
        <v>6</v>
      </c>
      <c r="J214" s="30">
        <f t="shared" si="12"/>
        <v>150</v>
      </c>
      <c r="K214" s="28">
        <f t="shared" si="11"/>
        <v>0</v>
      </c>
    </row>
    <row r="215" spans="1:11" x14ac:dyDescent="0.2">
      <c r="A215" s="33">
        <v>45936</v>
      </c>
      <c r="B215" s="32" t="s">
        <v>7466</v>
      </c>
      <c r="C215" s="28" t="str" cm="1">
        <f t="array" ref="C215:G215">VLOOKUP(B215,'PP BOTTOM SEAL'!C:N,{3,5,6,4,8},0)</f>
        <v>طفیل لاثانی ملتان</v>
      </c>
      <c r="D215" s="28" t="str">
        <v>16X22</v>
      </c>
      <c r="E215" s="28">
        <v>4</v>
      </c>
      <c r="F215" s="28" t="str">
        <v>PP</v>
      </c>
      <c r="G215" s="28">
        <v>50</v>
      </c>
      <c r="H215" s="29">
        <f>SUMIFS('PP BOTTOM SEAL'!L:L,'PP BOTTOM SEAL'!C:C,'PP BOTTOM SEAL JOB CARD'!B215)</f>
        <v>50</v>
      </c>
      <c r="I215" s="30">
        <v>2</v>
      </c>
      <c r="J215" s="30">
        <f t="shared" si="12"/>
        <v>50</v>
      </c>
      <c r="K215" s="28">
        <f t="shared" si="11"/>
        <v>0</v>
      </c>
    </row>
    <row r="216" spans="1:11" x14ac:dyDescent="0.2">
      <c r="A216" s="33">
        <v>45936</v>
      </c>
      <c r="B216" s="32" t="s">
        <v>7454</v>
      </c>
      <c r="C216" s="28" t="str" cm="1">
        <f t="array" ref="C216:G216">VLOOKUP(B216,'PP BOTTOM SEAL'!C:N,{3,5,6,4,8},0)</f>
        <v>العمر پلاسٹک گوجرانوالہ</v>
      </c>
      <c r="D216" s="28" t="str">
        <v>12X12</v>
      </c>
      <c r="E216" s="28">
        <v>6</v>
      </c>
      <c r="F216" s="28" t="str">
        <v>PP</v>
      </c>
      <c r="G216" s="28">
        <v>350</v>
      </c>
      <c r="H216" s="29">
        <f>SUMIFS('PP BOTTOM SEAL'!L:L,'PP BOTTOM SEAL'!C:C,'PP BOTTOM SEAL JOB CARD'!B216)</f>
        <v>351.2</v>
      </c>
      <c r="I216" s="30">
        <f>1+12+1</f>
        <v>14</v>
      </c>
      <c r="J216" s="30">
        <f>25*13+26.2</f>
        <v>351.2</v>
      </c>
      <c r="K216" s="28">
        <f t="shared" si="11"/>
        <v>0</v>
      </c>
    </row>
    <row r="217" spans="1:11" x14ac:dyDescent="0.2">
      <c r="A217" s="33">
        <v>45938</v>
      </c>
      <c r="B217" s="32" t="s">
        <v>7600</v>
      </c>
      <c r="C217" s="28" t="str" cm="1">
        <f t="array" ref="C217:G217">VLOOKUP(B217,'PP BOTTOM SEAL'!C:N,{3,5,6,4,8},0)</f>
        <v>سٹاک</v>
      </c>
      <c r="D217" s="28" t="str">
        <v>6X9</v>
      </c>
      <c r="E217" s="28">
        <v>5</v>
      </c>
      <c r="F217" s="28" t="str">
        <v>PP</v>
      </c>
      <c r="G217" s="28">
        <v>250</v>
      </c>
      <c r="H217" s="29">
        <f>SUMIFS('PP BOTTOM SEAL'!L:L,'PP BOTTOM SEAL'!C:C,'PP BOTTOM SEAL JOB CARD'!B217)</f>
        <v>725</v>
      </c>
      <c r="I217" s="30">
        <f>11+13+1</f>
        <v>25</v>
      </c>
      <c r="J217" s="30">
        <f t="shared" si="12"/>
        <v>625</v>
      </c>
      <c r="K217" s="28">
        <f t="shared" si="11"/>
        <v>100</v>
      </c>
    </row>
    <row r="218" spans="1:11" x14ac:dyDescent="0.2">
      <c r="A218" s="33">
        <v>45938</v>
      </c>
      <c r="B218" s="32" t="s">
        <v>7601</v>
      </c>
      <c r="C218" s="28" t="str" cm="1">
        <f t="array" ref="C218:G218">VLOOKUP(B218,'PP BOTTOM SEAL'!C:N,{3,5,6,4,8},0)</f>
        <v>Pak Electron LTD</v>
      </c>
      <c r="D218" s="28" t="str">
        <v>12X16</v>
      </c>
      <c r="E218" s="28">
        <v>5</v>
      </c>
      <c r="F218" s="28" t="str">
        <v>PP</v>
      </c>
      <c r="G218" s="28">
        <v>200</v>
      </c>
      <c r="H218" s="29">
        <f>SUMIFS('PP BOTTOM SEAL'!L:L,'PP BOTTOM SEAL'!C:C,'PP BOTTOM SEAL JOB CARD'!B218)</f>
        <v>200</v>
      </c>
      <c r="I218" s="30">
        <v>8</v>
      </c>
      <c r="J218" s="30">
        <f t="shared" si="12"/>
        <v>200</v>
      </c>
      <c r="K218" s="28">
        <f t="shared" si="11"/>
        <v>0</v>
      </c>
    </row>
    <row r="219" spans="1:11" x14ac:dyDescent="0.2">
      <c r="A219" s="33">
        <v>45938</v>
      </c>
      <c r="B219" s="32" t="s">
        <v>7485</v>
      </c>
      <c r="C219" s="28" t="str" cm="1">
        <f t="array" ref="C219:G219">VLOOKUP(B219,'PP BOTTOM SEAL'!C:N,{3,5,6,4,8},0)</f>
        <v>العمر پلاسٹک گوجرانوالہ</v>
      </c>
      <c r="D219" s="28" t="str">
        <v>02.50X22</v>
      </c>
      <c r="E219" s="28">
        <v>5</v>
      </c>
      <c r="F219" s="28" t="str">
        <v>PP</v>
      </c>
      <c r="G219" s="28">
        <v>250</v>
      </c>
      <c r="H219" s="29">
        <f>SUMIFS('PP BOTTOM SEAL'!L:L,'PP BOTTOM SEAL'!C:C,'PP BOTTOM SEAL JOB CARD'!B219)</f>
        <v>250</v>
      </c>
      <c r="I219" s="30">
        <v>10</v>
      </c>
      <c r="J219" s="30">
        <f t="shared" si="12"/>
        <v>250</v>
      </c>
      <c r="K219" s="28">
        <f t="shared" si="11"/>
        <v>0</v>
      </c>
    </row>
    <row r="220" spans="1:11" x14ac:dyDescent="0.2">
      <c r="A220" s="33">
        <v>45938</v>
      </c>
      <c r="B220" s="32" t="s">
        <v>7411</v>
      </c>
      <c r="C220" s="28" t="str" cm="1">
        <f t="array" ref="C220:G220">VLOOKUP(B220,'PP BOTTOM SEAL'!C:N,{3,5,6,4,8},0)</f>
        <v>امارات پلاسٹک چونگ</v>
      </c>
      <c r="D220" s="28" t="str">
        <v>12x18</v>
      </c>
      <c r="E220" s="28">
        <v>4</v>
      </c>
      <c r="F220" s="28" t="str">
        <v>PP</v>
      </c>
      <c r="G220" s="28">
        <v>300</v>
      </c>
      <c r="H220" s="29">
        <f>SUMIFS('PP BOTTOM SEAL'!L:L,'PP BOTTOM SEAL'!C:C,'PP BOTTOM SEAL JOB CARD'!B220)</f>
        <v>225</v>
      </c>
      <c r="I220" s="30">
        <v>9</v>
      </c>
      <c r="J220" s="30">
        <f t="shared" si="12"/>
        <v>225</v>
      </c>
      <c r="K220" s="28">
        <f t="shared" si="11"/>
        <v>0</v>
      </c>
    </row>
    <row r="221" spans="1:11" x14ac:dyDescent="0.2">
      <c r="A221" s="33">
        <v>45938</v>
      </c>
      <c r="B221" s="32" t="s">
        <v>7602</v>
      </c>
      <c r="C221" s="28" t="str" cm="1">
        <f t="array" ref="C221:G221">VLOOKUP(B221,'PP BOTTOM SEAL'!C:N,{3,5,6,4,8},0)</f>
        <v>امارات پلاسٹک چونگ</v>
      </c>
      <c r="D221" s="28" t="str">
        <v>12x14</v>
      </c>
      <c r="E221" s="28">
        <v>4</v>
      </c>
      <c r="F221" s="28" t="str">
        <v>PP</v>
      </c>
      <c r="G221" s="28">
        <v>50</v>
      </c>
      <c r="H221" s="29">
        <f>SUMIFS('PP BOTTOM SEAL'!L:L,'PP BOTTOM SEAL'!C:C,'PP BOTTOM SEAL JOB CARD'!B221)</f>
        <v>50</v>
      </c>
      <c r="I221" s="30">
        <v>2</v>
      </c>
      <c r="J221" s="30">
        <f t="shared" si="12"/>
        <v>50</v>
      </c>
      <c r="K221" s="28">
        <f t="shared" si="11"/>
        <v>0</v>
      </c>
    </row>
    <row r="222" spans="1:11" x14ac:dyDescent="0.2">
      <c r="A222" s="33">
        <v>45938</v>
      </c>
      <c r="B222" s="32" t="s">
        <v>7450</v>
      </c>
      <c r="C222" s="28" t="str" cm="1">
        <f t="array" ref="C222:G222">VLOOKUP(B222,'PP BOTTOM SEAL'!C:N,{3,5,6,4,8},0)</f>
        <v>خرم پلاسٹک لالہ موسہ</v>
      </c>
      <c r="D222" s="28" t="str">
        <v>05X07</v>
      </c>
      <c r="E222" s="28">
        <v>10</v>
      </c>
      <c r="F222" s="28" t="str">
        <v>PP</v>
      </c>
      <c r="G222" s="28">
        <v>100</v>
      </c>
      <c r="H222" s="29">
        <f>SUMIFS('PP BOTTOM SEAL'!L:L,'PP BOTTOM SEAL'!C:C,'PP BOTTOM SEAL JOB CARD'!B222)</f>
        <v>103.1</v>
      </c>
      <c r="I222" s="30">
        <v>4</v>
      </c>
      <c r="J222" s="30">
        <f>75+28.1</f>
        <v>103.1</v>
      </c>
      <c r="K222" s="28">
        <f t="shared" si="11"/>
        <v>0</v>
      </c>
    </row>
    <row r="223" spans="1:11" x14ac:dyDescent="0.2">
      <c r="A223" s="33">
        <v>45938</v>
      </c>
      <c r="B223" s="32" t="s">
        <v>7604</v>
      </c>
      <c r="C223" s="28" t="str" cm="1">
        <f t="array" ref="C223:G223">VLOOKUP(B223,'PP BOTTOM SEAL'!C:N,{3,5,6,4,8},0)</f>
        <v>امارات پلاسٹک چونگ</v>
      </c>
      <c r="D223" s="28" t="str">
        <v>07x09</v>
      </c>
      <c r="E223" s="28">
        <v>4</v>
      </c>
      <c r="F223" s="28" t="str">
        <v>PP</v>
      </c>
      <c r="G223" s="28">
        <v>50</v>
      </c>
      <c r="H223" s="29">
        <f>SUMIFS('PP BOTTOM SEAL'!L:L,'PP BOTTOM SEAL'!C:C,'PP BOTTOM SEAL JOB CARD'!B223)</f>
        <v>50</v>
      </c>
      <c r="I223" s="30">
        <v>2</v>
      </c>
      <c r="J223" s="30">
        <f t="shared" si="12"/>
        <v>50</v>
      </c>
      <c r="K223" s="28">
        <f t="shared" si="11"/>
        <v>0</v>
      </c>
    </row>
    <row r="224" spans="1:11" x14ac:dyDescent="0.2">
      <c r="A224" s="33">
        <v>45938</v>
      </c>
      <c r="B224" s="32" t="s">
        <v>7606</v>
      </c>
      <c r="C224" s="28" t="str" cm="1">
        <f t="array" ref="C224:G224">VLOOKUP(B224,'PP BOTTOM SEAL'!C:N,{3,5,6,4,8},0)</f>
        <v>طفیل لاثانی ملتان</v>
      </c>
      <c r="D224" s="28" t="str">
        <v>08X10</v>
      </c>
      <c r="E224" s="28">
        <v>4</v>
      </c>
      <c r="F224" s="28" t="str">
        <v>PP</v>
      </c>
      <c r="G224" s="28">
        <v>100</v>
      </c>
      <c r="H224" s="29">
        <f>SUMIFS('PP BOTTOM SEAL'!L:L,'PP BOTTOM SEAL'!C:C,'PP BOTTOM SEAL JOB CARD'!B224)</f>
        <v>100</v>
      </c>
      <c r="I224" s="30">
        <v>4</v>
      </c>
      <c r="J224" s="30">
        <f t="shared" si="12"/>
        <v>100</v>
      </c>
      <c r="K224" s="28">
        <f t="shared" si="11"/>
        <v>0</v>
      </c>
    </row>
    <row r="225" spans="1:11" x14ac:dyDescent="0.2">
      <c r="A225" s="33">
        <v>45938</v>
      </c>
      <c r="B225" s="32" t="s">
        <v>2631</v>
      </c>
      <c r="C225" s="28" t="str" cm="1">
        <f t="array" ref="C225:G225">VLOOKUP(B225,'PP BOTTOM SEAL'!C:N,{3,5,6,4,8},0)</f>
        <v>سٹاک</v>
      </c>
      <c r="D225" s="28" t="str">
        <v>12X14</v>
      </c>
      <c r="E225" s="28">
        <v>5</v>
      </c>
      <c r="F225" s="28" t="str">
        <v>PP</v>
      </c>
      <c r="G225" s="28">
        <v>250</v>
      </c>
      <c r="H225" s="29">
        <f>SUMIFS('PP BOTTOM SEAL'!L:L,'PP BOTTOM SEAL'!C:C,'PP BOTTOM SEAL JOB CARD'!B225)</f>
        <v>125</v>
      </c>
      <c r="I225" s="30">
        <v>2</v>
      </c>
      <c r="J225" s="30">
        <f t="shared" si="12"/>
        <v>50</v>
      </c>
      <c r="K225" s="28">
        <f t="shared" si="11"/>
        <v>75</v>
      </c>
    </row>
    <row r="226" spans="1:11" x14ac:dyDescent="0.2">
      <c r="A226" s="33">
        <v>45938</v>
      </c>
      <c r="B226" s="32" t="s">
        <v>7409</v>
      </c>
      <c r="C226" s="28" t="str" cm="1">
        <f t="array" ref="C226:G226">VLOOKUP(B226,'PP BOTTOM SEAL'!C:N,{3,5,6,4,8},0)</f>
        <v>العمر پلاسٹک گوجرانوالہ</v>
      </c>
      <c r="D226" s="28" t="str">
        <v>16X16</v>
      </c>
      <c r="E226" s="28">
        <v>6</v>
      </c>
      <c r="F226" s="28" t="str">
        <v>PP</v>
      </c>
      <c r="G226" s="28">
        <v>1000</v>
      </c>
      <c r="H226" s="29">
        <f>SUMIFS('PP BOTTOM SEAL'!L:L,'PP BOTTOM SEAL'!C:C,'PP BOTTOM SEAL JOB CARD'!B226)</f>
        <v>1008.3</v>
      </c>
      <c r="I226" s="30">
        <f>15+4+3+17+1</f>
        <v>40</v>
      </c>
      <c r="J226" s="30">
        <f>25*39+33.3</f>
        <v>1008.3</v>
      </c>
      <c r="K226" s="28">
        <f t="shared" si="11"/>
        <v>0</v>
      </c>
    </row>
    <row r="227" spans="1:11" x14ac:dyDescent="0.2">
      <c r="A227" s="33">
        <v>45940</v>
      </c>
      <c r="B227" s="32" t="s">
        <v>7464</v>
      </c>
      <c r="C227" s="28" t="str" cm="1">
        <f t="array" ref="C227:G227">VLOOKUP(B227,'PP BOTTOM SEAL'!C:N,{3,5,6,4,8},0)</f>
        <v>العمر پلاسٹک گوجرانوالہ</v>
      </c>
      <c r="D227" s="28" t="str">
        <v>02.50X28</v>
      </c>
      <c r="E227" s="28">
        <v>5</v>
      </c>
      <c r="F227" s="28" t="str">
        <v>PP</v>
      </c>
      <c r="G227" s="28">
        <v>250</v>
      </c>
      <c r="H227" s="29">
        <f>SUMIFS('PP BOTTOM SEAL'!L:L,'PP BOTTOM SEAL'!C:C,'PP BOTTOM SEAL JOB CARD'!B227)</f>
        <v>260</v>
      </c>
      <c r="I227" s="30">
        <v>13</v>
      </c>
      <c r="J227" s="30">
        <f>20*I227</f>
        <v>260</v>
      </c>
      <c r="K227" s="28">
        <f t="shared" si="11"/>
        <v>0</v>
      </c>
    </row>
    <row r="228" spans="1:11" x14ac:dyDescent="0.2">
      <c r="A228" s="33">
        <v>45940</v>
      </c>
      <c r="B228" s="32" t="s">
        <v>7453</v>
      </c>
      <c r="C228" s="28" t="str" cm="1">
        <f t="array" ref="C228:G228">VLOOKUP(B228,'PP BOTTOM SEAL'!C:N,{3,5,6,4,8},0)</f>
        <v>العمر پلاسٹک گوجرانوالہ</v>
      </c>
      <c r="D228" s="28" t="str">
        <v>20X20</v>
      </c>
      <c r="E228" s="28">
        <v>6</v>
      </c>
      <c r="F228" s="28" t="str">
        <v>PP</v>
      </c>
      <c r="G228" s="28">
        <v>500</v>
      </c>
      <c r="H228" s="29">
        <f>SUMIFS('PP BOTTOM SEAL'!L:L,'PP BOTTOM SEAL'!C:C,'PP BOTTOM SEAL JOB CARD'!B228)</f>
        <v>473</v>
      </c>
      <c r="I228" s="30">
        <v>19</v>
      </c>
      <c r="J228" s="30">
        <f>25*18+23</f>
        <v>473</v>
      </c>
      <c r="K228" s="28">
        <f t="shared" si="11"/>
        <v>0</v>
      </c>
    </row>
    <row r="229" spans="1:11" x14ac:dyDescent="0.2">
      <c r="A229" s="33">
        <v>45940</v>
      </c>
      <c r="B229" s="32" t="s">
        <v>2702</v>
      </c>
      <c r="C229" s="28" t="str" cm="1">
        <f t="array" ref="C229:G229">VLOOKUP(B229,'PP BOTTOM SEAL'!C:N,{3,5,6,4,8},0)</f>
        <v>العمر پلاسٹک گوجرانوالہ</v>
      </c>
      <c r="D229" s="28" t="str">
        <v>18X18</v>
      </c>
      <c r="E229" s="28">
        <v>6</v>
      </c>
      <c r="F229" s="28" t="str">
        <v>PP</v>
      </c>
      <c r="G229" s="28">
        <v>500</v>
      </c>
      <c r="H229" s="29">
        <f>SUMIFS('PP BOTTOM SEAL'!L:L,'PP BOTTOM SEAL'!C:C,'PP BOTTOM SEAL JOB CARD'!B229)</f>
        <v>516.4</v>
      </c>
      <c r="I229" s="30">
        <f>17+3+1</f>
        <v>21</v>
      </c>
      <c r="J229" s="30">
        <f>25*20+16.4</f>
        <v>516.4</v>
      </c>
      <c r="K229" s="28">
        <f t="shared" si="11"/>
        <v>0</v>
      </c>
    </row>
    <row r="230" spans="1:11" x14ac:dyDescent="0.2">
      <c r="A230" s="33">
        <v>45940</v>
      </c>
      <c r="B230" s="32" t="s">
        <v>7743</v>
      </c>
      <c r="C230" s="28" t="str" cm="1">
        <f t="array" ref="C230:G230">VLOOKUP(B230,'PP BOTTOM SEAL'!C:N,{3,5,6,4,8},0)</f>
        <v>سٹاک</v>
      </c>
      <c r="D230" s="28" t="str">
        <v>4X5</v>
      </c>
      <c r="E230" s="28">
        <v>5</v>
      </c>
      <c r="F230" s="28" t="str">
        <v>PP</v>
      </c>
      <c r="G230" s="28">
        <v>500</v>
      </c>
      <c r="H230" s="29">
        <f>SUMIFS('PP BOTTOM SEAL'!L:L,'PP BOTTOM SEAL'!C:C,'PP BOTTOM SEAL JOB CARD'!B230)</f>
        <v>675</v>
      </c>
      <c r="I230" s="30">
        <v>22</v>
      </c>
      <c r="J230" s="30">
        <f t="shared" si="12"/>
        <v>550</v>
      </c>
      <c r="K230" s="28">
        <f t="shared" si="11"/>
        <v>125</v>
      </c>
    </row>
    <row r="231" spans="1:11" x14ac:dyDescent="0.2">
      <c r="A231" s="33">
        <v>45940</v>
      </c>
      <c r="B231" s="32" t="s">
        <v>7608</v>
      </c>
      <c r="C231" s="28" t="str" cm="1">
        <f t="array" ref="C231:G231">VLOOKUP(B231,'PP BOTTOM SEAL'!C:N,{3,5,6,4,8},0)</f>
        <v>سٹاک</v>
      </c>
      <c r="D231" s="28" t="str">
        <v>8X16</v>
      </c>
      <c r="E231" s="28">
        <v>5</v>
      </c>
      <c r="F231" s="28" t="str">
        <v>PP</v>
      </c>
      <c r="G231" s="28">
        <v>750</v>
      </c>
      <c r="H231" s="29">
        <f>SUMIFS('PP BOTTOM SEAL'!L:L,'PP BOTTOM SEAL'!C:C,'PP BOTTOM SEAL JOB CARD'!B231)</f>
        <v>750</v>
      </c>
      <c r="I231" s="30">
        <f>6+18+6</f>
        <v>30</v>
      </c>
      <c r="J231" s="30">
        <f t="shared" si="12"/>
        <v>750</v>
      </c>
      <c r="K231" s="28">
        <f t="shared" si="11"/>
        <v>0</v>
      </c>
    </row>
    <row r="232" spans="1:11" x14ac:dyDescent="0.2">
      <c r="A232" s="33">
        <v>45940</v>
      </c>
      <c r="B232" s="32" t="s">
        <v>7744</v>
      </c>
      <c r="C232" s="28" t="str" cm="1">
        <f t="array" ref="C232:G232">VLOOKUP(B232,'PP BOTTOM SEAL'!C:N,{3,5,6,4,8},0)</f>
        <v>العمر پلاسٹک گوجرانوالہ</v>
      </c>
      <c r="D232" s="28" t="str">
        <v>03X10</v>
      </c>
      <c r="E232" s="28">
        <v>5</v>
      </c>
      <c r="F232" s="28" t="str">
        <v>PP</v>
      </c>
      <c r="G232" s="28">
        <v>250</v>
      </c>
      <c r="H232" s="29">
        <f>SUMIFS('PP BOTTOM SEAL'!L:L,'PP BOTTOM SEAL'!C:C,'PP BOTTOM SEAL JOB CARD'!B232)</f>
        <v>100</v>
      </c>
      <c r="I232" s="30">
        <v>4</v>
      </c>
      <c r="J232" s="30">
        <f t="shared" si="12"/>
        <v>100</v>
      </c>
      <c r="K232" s="28">
        <f t="shared" si="11"/>
        <v>0</v>
      </c>
    </row>
    <row r="233" spans="1:11" x14ac:dyDescent="0.2">
      <c r="A233" s="33">
        <v>45940</v>
      </c>
      <c r="B233" s="32" t="s">
        <v>7585</v>
      </c>
      <c r="C233" s="28" t="str" cm="1">
        <f t="array" ref="C233:G233">VLOOKUP(B233,'PP BOTTOM SEAL'!C:N,{3,5,6,4,8},0)</f>
        <v>بلال صاحب اعظم مارکیٹ</v>
      </c>
      <c r="D233" s="28" t="str">
        <v>10X28</v>
      </c>
      <c r="E233" s="28">
        <v>8</v>
      </c>
      <c r="F233" s="28" t="str">
        <v>PP</v>
      </c>
      <c r="G233" s="28">
        <v>50</v>
      </c>
      <c r="H233" s="29">
        <f>SUMIFS('PP BOTTOM SEAL'!L:L,'PP BOTTOM SEAL'!C:C,'PP BOTTOM SEAL JOB CARD'!B233)</f>
        <v>51.5</v>
      </c>
      <c r="I233" s="30">
        <v>2</v>
      </c>
      <c r="J233" s="30">
        <f>25+26.5</f>
        <v>51.5</v>
      </c>
      <c r="K233" s="28">
        <f t="shared" si="11"/>
        <v>0</v>
      </c>
    </row>
    <row r="234" spans="1:11" x14ac:dyDescent="0.2">
      <c r="A234" s="33">
        <v>45944</v>
      </c>
      <c r="B234" s="32" t="s">
        <v>7738</v>
      </c>
      <c r="C234" s="28" t="str" cm="1">
        <f t="array" ref="C234:G234">VLOOKUP(B234,'PP BOTTOM SEAL'!C:N,{3,5,6,4,8},0)</f>
        <v>قاری اشرف گجرات</v>
      </c>
      <c r="D234" s="28" t="str">
        <v>14X20</v>
      </c>
      <c r="E234" s="28">
        <v>13</v>
      </c>
      <c r="F234" s="28" t="str">
        <v>PP</v>
      </c>
      <c r="G234" s="28">
        <v>100</v>
      </c>
      <c r="H234" s="29">
        <f>SUMIFS('PP BOTTOM SEAL'!L:L,'PP BOTTOM SEAL'!C:C,'PP BOTTOM SEAL JOB CARD'!B234)</f>
        <v>110.7</v>
      </c>
      <c r="I234" s="30">
        <v>4</v>
      </c>
      <c r="J234" s="30">
        <f>75+35.7</f>
        <v>110.7</v>
      </c>
      <c r="K234" s="28">
        <f t="shared" si="11"/>
        <v>0</v>
      </c>
    </row>
    <row r="235" spans="1:11" x14ac:dyDescent="0.2">
      <c r="A235" s="30"/>
      <c r="B235" s="32" t="s">
        <v>7746</v>
      </c>
      <c r="C235" s="28" t="str" cm="1">
        <f t="array" ref="C235:G235">VLOOKUP(B235,'PP BOTTOM SEAL'!C:N,{3,5,6,4,8},0)</f>
        <v>سٹاک</v>
      </c>
      <c r="D235" s="28" t="str">
        <v>9X13</v>
      </c>
      <c r="E235" s="28">
        <v>5</v>
      </c>
      <c r="F235" s="28" t="str">
        <v>PP</v>
      </c>
      <c r="G235" s="28">
        <v>300</v>
      </c>
      <c r="H235" s="29">
        <f>SUMIFS('PP BOTTOM SEAL'!L:L,'PP BOTTOM SEAL'!C:C,'PP BOTTOM SEAL JOB CARD'!B235)</f>
        <v>500</v>
      </c>
      <c r="I235" s="30">
        <v>20</v>
      </c>
      <c r="J235" s="30">
        <f t="shared" si="12"/>
        <v>500</v>
      </c>
      <c r="K235" s="28">
        <f t="shared" si="11"/>
        <v>0</v>
      </c>
    </row>
    <row r="236" spans="1:11" x14ac:dyDescent="0.2">
      <c r="A236" s="30"/>
      <c r="B236" s="32" t="s">
        <v>7735</v>
      </c>
      <c r="C236" s="28" t="e" cm="1">
        <f t="array" ref="C236">VLOOKUP(B236,'PP BOTTOM SEAL'!C:N,{3,5,6,4,8},0)</f>
        <v>#N/A</v>
      </c>
      <c r="D236" s="28"/>
      <c r="E236" s="28"/>
      <c r="F236" s="28"/>
      <c r="G236" s="28"/>
      <c r="H236" s="29">
        <f>SUMIFS('PP BOTTOM SEAL'!L:L,'PP BOTTOM SEAL'!C:C,'PP BOTTOM SEAL JOB CARD'!B236)</f>
        <v>0</v>
      </c>
      <c r="I236" s="30"/>
      <c r="J236" s="30">
        <f t="shared" si="12"/>
        <v>0</v>
      </c>
      <c r="K236" s="28">
        <f t="shared" si="11"/>
        <v>0</v>
      </c>
    </row>
    <row r="237" spans="1:11" x14ac:dyDescent="0.2">
      <c r="A237" s="30"/>
      <c r="B237" s="32"/>
      <c r="C237" s="28" t="e" cm="1">
        <f t="array" ref="C237">VLOOKUP(B237,'PP BOTTOM SEAL'!C:N,{3,5,6,4,8},0)</f>
        <v>#N/A</v>
      </c>
      <c r="D237" s="28"/>
      <c r="E237" s="28"/>
      <c r="F237" s="28"/>
      <c r="G237" s="28"/>
      <c r="H237" s="29">
        <f>SUMIFS('PP BOTTOM SEAL'!L:L,'PP BOTTOM SEAL'!C:C,'PP BOTTOM SEAL JOB CARD'!B237)</f>
        <v>0</v>
      </c>
      <c r="I237" s="30"/>
      <c r="J237" s="30">
        <f t="shared" si="12"/>
        <v>0</v>
      </c>
      <c r="K237" s="28">
        <f t="shared" si="11"/>
        <v>0</v>
      </c>
    </row>
    <row r="238" spans="1:11" x14ac:dyDescent="0.2">
      <c r="A238" s="30"/>
      <c r="B238" s="32"/>
      <c r="C238" s="28" t="e" cm="1">
        <f t="array" ref="C238">VLOOKUP(B238,'PP BOTTOM SEAL'!C:N,{3,5,6,4,8},0)</f>
        <v>#N/A</v>
      </c>
      <c r="D238" s="28"/>
      <c r="E238" s="28"/>
      <c r="F238" s="28"/>
      <c r="G238" s="28"/>
      <c r="H238" s="29">
        <f>SUMIFS('PP BOTTOM SEAL'!L:L,'PP BOTTOM SEAL'!C:C,'PP BOTTOM SEAL JOB CARD'!B238)</f>
        <v>0</v>
      </c>
      <c r="I238" s="30"/>
      <c r="J238" s="30">
        <f t="shared" si="12"/>
        <v>0</v>
      </c>
      <c r="K238" s="28">
        <f t="shared" si="11"/>
        <v>0</v>
      </c>
    </row>
    <row r="239" spans="1:11" x14ac:dyDescent="0.2">
      <c r="A239" s="30"/>
      <c r="B239" s="32"/>
      <c r="C239" s="28" t="e" cm="1">
        <f t="array" ref="C239">VLOOKUP(B239,'PP BOTTOM SEAL'!C:N,{3,5,6,4,8},0)</f>
        <v>#N/A</v>
      </c>
      <c r="D239" s="28"/>
      <c r="E239" s="28"/>
      <c r="F239" s="28"/>
      <c r="G239" s="28"/>
      <c r="H239" s="29">
        <f>SUMIFS('PP BOTTOM SEAL'!L:L,'PP BOTTOM SEAL'!C:C,'PP BOTTOM SEAL JOB CARD'!B239)</f>
        <v>0</v>
      </c>
      <c r="I239" s="30"/>
      <c r="J239" s="30">
        <f t="shared" si="12"/>
        <v>0</v>
      </c>
      <c r="K239" s="28">
        <f t="shared" si="11"/>
        <v>0</v>
      </c>
    </row>
    <row r="240" spans="1:11" x14ac:dyDescent="0.2">
      <c r="A240" s="30"/>
      <c r="B240" s="32"/>
      <c r="C240" s="28" t="e" cm="1">
        <f t="array" ref="C240">VLOOKUP(B240,'PP BOTTOM SEAL'!C:N,{3,5,6,4,8},0)</f>
        <v>#N/A</v>
      </c>
      <c r="D240" s="28"/>
      <c r="E240" s="28"/>
      <c r="F240" s="28"/>
      <c r="G240" s="28"/>
      <c r="H240" s="29">
        <f>SUMIFS('PP BOTTOM SEAL'!L:L,'PP BOTTOM SEAL'!C:C,'PP BOTTOM SEAL JOB CARD'!B240)</f>
        <v>0</v>
      </c>
      <c r="I240" s="30"/>
      <c r="J240" s="30">
        <f t="shared" si="12"/>
        <v>0</v>
      </c>
      <c r="K240" s="28">
        <f t="shared" si="11"/>
        <v>0</v>
      </c>
    </row>
    <row r="241" spans="1:11" x14ac:dyDescent="0.2">
      <c r="A241" s="30"/>
      <c r="B241" s="32"/>
      <c r="C241" s="28" t="e" cm="1">
        <f t="array" ref="C241">VLOOKUP(B241,'PP BOTTOM SEAL'!C:N,{3,5,6,4,8},0)</f>
        <v>#N/A</v>
      </c>
      <c r="D241" s="28"/>
      <c r="E241" s="28"/>
      <c r="F241" s="28"/>
      <c r="G241" s="28"/>
      <c r="H241" s="29">
        <f>SUMIFS('PP BOTTOM SEAL'!L:L,'PP BOTTOM SEAL'!C:C,'PP BOTTOM SEAL JOB CARD'!B241)</f>
        <v>0</v>
      </c>
      <c r="I241" s="30"/>
      <c r="J241" s="30">
        <f t="shared" si="12"/>
        <v>0</v>
      </c>
      <c r="K241" s="28">
        <f t="shared" si="11"/>
        <v>0</v>
      </c>
    </row>
    <row r="242" spans="1:11" x14ac:dyDescent="0.2">
      <c r="A242" s="30"/>
      <c r="B242" s="32"/>
      <c r="C242" s="28" t="e" cm="1">
        <f t="array" ref="C242">VLOOKUP(B242,'PP BOTTOM SEAL'!C:N,{3,5,6,4,8},0)</f>
        <v>#N/A</v>
      </c>
      <c r="D242" s="28"/>
      <c r="E242" s="28"/>
      <c r="F242" s="28"/>
      <c r="G242" s="28"/>
      <c r="H242" s="29">
        <f>SUMIFS('PP BOTTOM SEAL'!L:L,'PP BOTTOM SEAL'!C:C,'PP BOTTOM SEAL JOB CARD'!B242)</f>
        <v>0</v>
      </c>
      <c r="I242" s="30"/>
      <c r="J242" s="30">
        <f t="shared" si="12"/>
        <v>0</v>
      </c>
      <c r="K242" s="28">
        <f t="shared" si="11"/>
        <v>0</v>
      </c>
    </row>
    <row r="243" spans="1:11" x14ac:dyDescent="0.2">
      <c r="A243" s="30"/>
      <c r="B243" s="32"/>
      <c r="C243" s="28" t="e" cm="1">
        <f t="array" ref="C243">VLOOKUP(B243,'PP BOTTOM SEAL'!C:N,{3,5,6,4,8},0)</f>
        <v>#N/A</v>
      </c>
      <c r="D243" s="28"/>
      <c r="E243" s="28"/>
      <c r="F243" s="28"/>
      <c r="G243" s="28"/>
      <c r="H243" s="29">
        <f>SUMIFS('PP BOTTOM SEAL'!L:L,'PP BOTTOM SEAL'!C:C,'PP BOTTOM SEAL JOB CARD'!B243)</f>
        <v>0</v>
      </c>
      <c r="I243" s="30"/>
      <c r="J243" s="30">
        <f t="shared" si="12"/>
        <v>0</v>
      </c>
      <c r="K243" s="28">
        <f t="shared" si="11"/>
        <v>0</v>
      </c>
    </row>
    <row r="244" spans="1:11" x14ac:dyDescent="0.2">
      <c r="A244" s="30"/>
      <c r="B244" s="32"/>
      <c r="C244" s="28" t="e" cm="1">
        <f t="array" ref="C244">VLOOKUP(B244,'PP BOTTOM SEAL'!C:N,{3,5,6,4,8},0)</f>
        <v>#N/A</v>
      </c>
      <c r="D244" s="28"/>
      <c r="E244" s="28"/>
      <c r="F244" s="28"/>
      <c r="G244" s="28"/>
      <c r="H244" s="29">
        <f>SUMIFS('PP BOTTOM SEAL'!L:L,'PP BOTTOM SEAL'!C:C,'PP BOTTOM SEAL JOB CARD'!B244)</f>
        <v>0</v>
      </c>
      <c r="I244" s="30"/>
      <c r="J244" s="30">
        <f t="shared" si="12"/>
        <v>0</v>
      </c>
      <c r="K244" s="28">
        <f t="shared" si="11"/>
        <v>0</v>
      </c>
    </row>
  </sheetData>
  <autoFilter ref="A1:K205" xr:uid="{968F1806-40AA-4343-9312-50ECC7B960A3}"/>
  <conditionalFormatting sqref="B1:B46 B48:B96 B98:B133 B135:B163 B165:B177 B179:B1048576">
    <cfRule type="duplicateValues" dxfId="16" priority="7"/>
  </conditionalFormatting>
  <conditionalFormatting sqref="B47">
    <cfRule type="duplicateValues" dxfId="15" priority="6"/>
  </conditionalFormatting>
  <conditionalFormatting sqref="B97">
    <cfRule type="duplicateValues" dxfId="14" priority="5"/>
  </conditionalFormatting>
  <conditionalFormatting sqref="B1:B133 B135:B163 B165:B177 B179:B1048576">
    <cfRule type="duplicateValues" dxfId="13" priority="4"/>
  </conditionalFormatting>
  <conditionalFormatting sqref="B134">
    <cfRule type="duplicateValues" dxfId="12" priority="3"/>
  </conditionalFormatting>
  <conditionalFormatting sqref="B164">
    <cfRule type="duplicateValues" dxfId="11" priority="2"/>
  </conditionalFormatting>
  <conditionalFormatting sqref="B178">
    <cfRule type="duplicateValues" dxfId="1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362F5-1FC9-4226-AB2E-12AF27FF08A8}">
  <dimension ref="A1:O3129"/>
  <sheetViews>
    <sheetView workbookViewId="0"/>
  </sheetViews>
  <sheetFormatPr defaultRowHeight="12.75" x14ac:dyDescent="0.2"/>
  <cols>
    <col min="1" max="1" width="7.7109375" bestFit="1" customWidth="1"/>
    <col min="2" max="2" width="8.140625" bestFit="1" customWidth="1"/>
    <col min="3" max="3" width="37.42578125" bestFit="1" customWidth="1"/>
    <col min="4" max="4" width="16" bestFit="1" customWidth="1"/>
    <col min="5" max="5" width="13.140625" bestFit="1" customWidth="1"/>
    <col min="6" max="6" width="12.7109375" bestFit="1" customWidth="1"/>
    <col min="7" max="7" width="14.28515625" bestFit="1" customWidth="1"/>
    <col min="8" max="8" width="15.140625" bestFit="1" customWidth="1"/>
    <col min="9" max="9" width="9.85546875" bestFit="1" customWidth="1"/>
    <col min="10" max="10" width="7.28515625" bestFit="1" customWidth="1"/>
    <col min="11" max="11" width="13.7109375" bestFit="1" customWidth="1"/>
    <col min="12" max="12" width="11.42578125" bestFit="1" customWidth="1"/>
    <col min="13" max="13" width="14" bestFit="1" customWidth="1"/>
    <col min="14" max="14" width="12.85546875" bestFit="1" customWidth="1"/>
    <col min="15" max="15" width="11.28515625" bestFit="1" customWidth="1"/>
  </cols>
  <sheetData>
    <row r="1" spans="1:15" x14ac:dyDescent="0.2">
      <c r="A1" t="s">
        <v>854</v>
      </c>
      <c r="B1" t="s">
        <v>3</v>
      </c>
      <c r="C1" t="s">
        <v>4</v>
      </c>
      <c r="D1" t="s">
        <v>6699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6700</v>
      </c>
      <c r="K1" t="s">
        <v>11</v>
      </c>
      <c r="L1" t="s">
        <v>12</v>
      </c>
      <c r="M1" t="s">
        <v>13</v>
      </c>
      <c r="N1" t="s">
        <v>16</v>
      </c>
      <c r="O1" t="s">
        <v>6701</v>
      </c>
    </row>
    <row r="2" spans="1:15" x14ac:dyDescent="0.2">
      <c r="A2" s="1" t="s">
        <v>106</v>
      </c>
      <c r="B2" s="2">
        <v>45678</v>
      </c>
      <c r="C2" s="1" t="s">
        <v>576</v>
      </c>
      <c r="D2" s="1" t="s">
        <v>106</v>
      </c>
      <c r="E2">
        <v>5</v>
      </c>
      <c r="F2">
        <v>9</v>
      </c>
      <c r="G2" s="1" t="s">
        <v>51</v>
      </c>
      <c r="H2" t="s">
        <v>51</v>
      </c>
      <c r="I2" s="1" t="s">
        <v>6702</v>
      </c>
      <c r="J2">
        <v>932</v>
      </c>
      <c r="K2">
        <v>8</v>
      </c>
      <c r="L2">
        <v>215</v>
      </c>
      <c r="M2">
        <v>5.6</v>
      </c>
      <c r="N2">
        <v>209.4</v>
      </c>
    </row>
    <row r="3" spans="1:15" x14ac:dyDescent="0.2">
      <c r="A3" s="1" t="s">
        <v>246</v>
      </c>
      <c r="B3" s="2">
        <v>45678</v>
      </c>
      <c r="C3" s="1" t="s">
        <v>576</v>
      </c>
      <c r="D3" s="1" t="s">
        <v>246</v>
      </c>
      <c r="E3">
        <v>7</v>
      </c>
      <c r="F3">
        <v>14</v>
      </c>
      <c r="G3" s="1" t="s">
        <v>51</v>
      </c>
      <c r="H3" t="s">
        <v>51</v>
      </c>
      <c r="I3" s="1" t="s">
        <v>6702</v>
      </c>
      <c r="J3">
        <v>933</v>
      </c>
      <c r="K3">
        <v>14</v>
      </c>
      <c r="L3">
        <v>496.63</v>
      </c>
      <c r="M3">
        <v>11.2</v>
      </c>
      <c r="N3">
        <v>485.43</v>
      </c>
    </row>
    <row r="4" spans="1:15" x14ac:dyDescent="0.2">
      <c r="A4" s="1" t="s">
        <v>246</v>
      </c>
      <c r="B4" s="2">
        <v>45678</v>
      </c>
      <c r="C4" s="1" t="s">
        <v>576</v>
      </c>
      <c r="D4" s="1" t="s">
        <v>246</v>
      </c>
      <c r="E4">
        <v>20</v>
      </c>
      <c r="F4">
        <v>18</v>
      </c>
      <c r="G4" s="1" t="s">
        <v>51</v>
      </c>
      <c r="H4" t="s">
        <v>51</v>
      </c>
      <c r="I4" s="1" t="s">
        <v>6702</v>
      </c>
      <c r="J4">
        <v>933</v>
      </c>
      <c r="K4">
        <v>3</v>
      </c>
      <c r="L4">
        <v>222.6</v>
      </c>
      <c r="M4">
        <v>8.6999999999999993</v>
      </c>
      <c r="N4">
        <v>213.9</v>
      </c>
    </row>
    <row r="5" spans="1:15" x14ac:dyDescent="0.2">
      <c r="A5" s="1" t="s">
        <v>6703</v>
      </c>
      <c r="B5" s="2">
        <v>45695</v>
      </c>
      <c r="C5" s="1" t="s">
        <v>576</v>
      </c>
      <c r="D5" s="1" t="s">
        <v>246</v>
      </c>
      <c r="E5">
        <v>30</v>
      </c>
      <c r="F5">
        <v>9</v>
      </c>
      <c r="G5" s="1" t="s">
        <v>51</v>
      </c>
      <c r="H5" t="s">
        <v>51</v>
      </c>
      <c r="I5" s="1" t="s">
        <v>6702</v>
      </c>
      <c r="J5">
        <v>1090</v>
      </c>
      <c r="K5">
        <v>20</v>
      </c>
      <c r="L5">
        <v>505.6</v>
      </c>
      <c r="M5">
        <v>32</v>
      </c>
      <c r="N5">
        <v>473.6</v>
      </c>
    </row>
    <row r="6" spans="1:15" x14ac:dyDescent="0.2">
      <c r="A6" s="1" t="s">
        <v>6704</v>
      </c>
      <c r="B6" s="2">
        <v>45695</v>
      </c>
      <c r="C6" s="1" t="s">
        <v>576</v>
      </c>
      <c r="D6" s="1" t="s">
        <v>6704</v>
      </c>
      <c r="E6">
        <v>8</v>
      </c>
      <c r="F6">
        <v>12</v>
      </c>
      <c r="G6" s="1"/>
      <c r="I6" s="1" t="s">
        <v>6702</v>
      </c>
      <c r="J6">
        <v>1092</v>
      </c>
      <c r="K6">
        <v>5</v>
      </c>
      <c r="L6">
        <v>134.6</v>
      </c>
      <c r="M6">
        <v>4.5</v>
      </c>
      <c r="N6">
        <v>130.1</v>
      </c>
    </row>
    <row r="7" spans="1:15" x14ac:dyDescent="0.2">
      <c r="A7" s="1" t="s">
        <v>6704</v>
      </c>
      <c r="B7" s="2">
        <v>45695</v>
      </c>
      <c r="C7" s="1" t="s">
        <v>576</v>
      </c>
      <c r="D7" s="1" t="s">
        <v>6704</v>
      </c>
      <c r="E7">
        <v>9</v>
      </c>
      <c r="F7">
        <v>12</v>
      </c>
      <c r="G7" s="1"/>
      <c r="I7" s="1" t="s">
        <v>6702</v>
      </c>
      <c r="J7">
        <v>1092</v>
      </c>
      <c r="K7">
        <v>3</v>
      </c>
      <c r="L7">
        <v>136.4</v>
      </c>
      <c r="M7">
        <v>3.3</v>
      </c>
      <c r="N7">
        <v>133.1</v>
      </c>
    </row>
    <row r="8" spans="1:15" x14ac:dyDescent="0.2">
      <c r="A8" s="1" t="s">
        <v>6704</v>
      </c>
      <c r="B8" s="2">
        <v>45695</v>
      </c>
      <c r="C8" s="1" t="s">
        <v>576</v>
      </c>
      <c r="D8" s="1" t="s">
        <v>6704</v>
      </c>
      <c r="E8">
        <v>8</v>
      </c>
      <c r="F8">
        <v>10</v>
      </c>
      <c r="G8" s="1"/>
      <c r="I8" s="1" t="s">
        <v>6702</v>
      </c>
      <c r="J8">
        <v>1092</v>
      </c>
      <c r="K8">
        <v>4</v>
      </c>
      <c r="L8">
        <v>106.5</v>
      </c>
      <c r="M8">
        <v>4</v>
      </c>
      <c r="N8">
        <v>102.5</v>
      </c>
    </row>
    <row r="9" spans="1:15" x14ac:dyDescent="0.2">
      <c r="A9" s="1" t="s">
        <v>6705</v>
      </c>
      <c r="B9" s="2">
        <v>45703</v>
      </c>
      <c r="C9" s="1" t="s">
        <v>576</v>
      </c>
      <c r="D9" s="1" t="s">
        <v>246</v>
      </c>
      <c r="E9">
        <v>36</v>
      </c>
      <c r="F9">
        <v>8</v>
      </c>
      <c r="G9" s="1" t="s">
        <v>3359</v>
      </c>
      <c r="I9" s="1" t="s">
        <v>6702</v>
      </c>
      <c r="J9">
        <v>976</v>
      </c>
      <c r="K9">
        <v>8</v>
      </c>
      <c r="L9">
        <v>211.8</v>
      </c>
      <c r="M9">
        <v>17.600000000000001</v>
      </c>
      <c r="N9">
        <v>194.20000000000002</v>
      </c>
    </row>
    <row r="10" spans="1:15" x14ac:dyDescent="0.2">
      <c r="A10" s="1" t="s">
        <v>246</v>
      </c>
      <c r="B10" s="2">
        <v>45707</v>
      </c>
      <c r="C10" s="1" t="s">
        <v>576</v>
      </c>
      <c r="D10" s="1" t="s">
        <v>246</v>
      </c>
      <c r="E10" t="s">
        <v>899</v>
      </c>
      <c r="F10">
        <v>18</v>
      </c>
      <c r="G10" s="1"/>
      <c r="I10" s="1" t="s">
        <v>6702</v>
      </c>
      <c r="J10">
        <v>979</v>
      </c>
      <c r="K10">
        <v>14</v>
      </c>
      <c r="L10">
        <v>502.6</v>
      </c>
      <c r="N10">
        <v>502.6</v>
      </c>
    </row>
    <row r="11" spans="1:15" x14ac:dyDescent="0.2">
      <c r="A11" s="1" t="s">
        <v>246</v>
      </c>
      <c r="B11" s="2">
        <v>45707</v>
      </c>
      <c r="C11" s="1" t="s">
        <v>576</v>
      </c>
      <c r="D11" s="1" t="s">
        <v>246</v>
      </c>
      <c r="E11" t="s">
        <v>936</v>
      </c>
      <c r="F11">
        <v>14</v>
      </c>
      <c r="G11" s="1"/>
      <c r="I11" s="1" t="s">
        <v>6702</v>
      </c>
      <c r="J11">
        <v>979</v>
      </c>
      <c r="K11">
        <v>9</v>
      </c>
      <c r="L11">
        <v>428.21</v>
      </c>
      <c r="N11">
        <v>428.21</v>
      </c>
    </row>
    <row r="12" spans="1:15" x14ac:dyDescent="0.2">
      <c r="A12" s="1" t="s">
        <v>246</v>
      </c>
      <c r="B12" s="2">
        <v>45707</v>
      </c>
      <c r="C12" s="1" t="s">
        <v>576</v>
      </c>
      <c r="D12" s="1" t="s">
        <v>246</v>
      </c>
      <c r="E12" t="s">
        <v>6706</v>
      </c>
      <c r="F12" t="s">
        <v>3551</v>
      </c>
      <c r="G12" s="1"/>
      <c r="I12" s="1" t="s">
        <v>6702</v>
      </c>
      <c r="J12">
        <v>980</v>
      </c>
      <c r="K12">
        <v>3</v>
      </c>
      <c r="L12">
        <v>224.6</v>
      </c>
      <c r="N12">
        <v>224.6</v>
      </c>
    </row>
    <row r="13" spans="1:15" x14ac:dyDescent="0.2">
      <c r="A13" s="1" t="s">
        <v>246</v>
      </c>
      <c r="B13" s="2">
        <v>45707</v>
      </c>
      <c r="C13" s="1" t="s">
        <v>576</v>
      </c>
      <c r="D13" s="1" t="s">
        <v>246</v>
      </c>
      <c r="E13" t="s">
        <v>901</v>
      </c>
      <c r="G13" s="1"/>
      <c r="I13" s="1" t="s">
        <v>6702</v>
      </c>
      <c r="J13">
        <v>980</v>
      </c>
      <c r="K13">
        <v>3</v>
      </c>
      <c r="L13">
        <v>110.1</v>
      </c>
      <c r="N13">
        <v>110.1</v>
      </c>
    </row>
    <row r="14" spans="1:15" x14ac:dyDescent="0.2">
      <c r="A14" s="1" t="s">
        <v>4216</v>
      </c>
      <c r="B14" s="2">
        <v>45717</v>
      </c>
      <c r="C14" s="1" t="s">
        <v>576</v>
      </c>
      <c r="D14" s="1" t="s">
        <v>246</v>
      </c>
      <c r="E14">
        <v>40</v>
      </c>
      <c r="F14">
        <v>10</v>
      </c>
      <c r="G14" s="1"/>
      <c r="I14" s="1" t="s">
        <v>6702</v>
      </c>
      <c r="J14">
        <v>1144</v>
      </c>
      <c r="K14">
        <v>24</v>
      </c>
      <c r="L14">
        <v>573.46</v>
      </c>
      <c r="N14">
        <v>573.46</v>
      </c>
    </row>
    <row r="15" spans="1:15" x14ac:dyDescent="0.2">
      <c r="A15" s="1" t="s">
        <v>6704</v>
      </c>
      <c r="B15" s="2">
        <v>45717</v>
      </c>
      <c r="C15" s="1" t="s">
        <v>576</v>
      </c>
      <c r="D15" s="1" t="s">
        <v>246</v>
      </c>
      <c r="E15">
        <v>20</v>
      </c>
      <c r="F15">
        <v>18</v>
      </c>
      <c r="G15" s="1"/>
      <c r="I15" s="1" t="s">
        <v>6702</v>
      </c>
      <c r="J15">
        <v>1145</v>
      </c>
      <c r="K15">
        <v>1</v>
      </c>
      <c r="L15">
        <v>115.8</v>
      </c>
      <c r="N15">
        <v>115.8</v>
      </c>
    </row>
    <row r="16" spans="1:15" x14ac:dyDescent="0.2">
      <c r="A16" s="1" t="s">
        <v>6704</v>
      </c>
      <c r="B16" s="2">
        <v>45717</v>
      </c>
      <c r="C16" s="1" t="s">
        <v>576</v>
      </c>
      <c r="D16" s="1" t="s">
        <v>246</v>
      </c>
      <c r="E16">
        <v>7</v>
      </c>
      <c r="F16">
        <v>18</v>
      </c>
      <c r="G16" s="1"/>
      <c r="I16" s="1" t="s">
        <v>6702</v>
      </c>
      <c r="J16">
        <v>1145</v>
      </c>
      <c r="K16">
        <v>1</v>
      </c>
      <c r="L16">
        <v>20.5</v>
      </c>
      <c r="N16">
        <v>20.5</v>
      </c>
    </row>
    <row r="17" spans="1:14" x14ac:dyDescent="0.2">
      <c r="A17" s="1" t="s">
        <v>6704</v>
      </c>
      <c r="B17" s="2">
        <v>45717</v>
      </c>
      <c r="C17" s="1" t="s">
        <v>576</v>
      </c>
      <c r="D17" s="1" t="s">
        <v>246</v>
      </c>
      <c r="E17">
        <v>28</v>
      </c>
      <c r="F17">
        <v>4</v>
      </c>
      <c r="G17" s="1"/>
      <c r="I17" s="1" t="s">
        <v>6702</v>
      </c>
      <c r="J17">
        <v>1145</v>
      </c>
      <c r="K17">
        <v>8</v>
      </c>
      <c r="L17">
        <v>232.4</v>
      </c>
      <c r="N17">
        <v>232.4</v>
      </c>
    </row>
    <row r="18" spans="1:14" x14ac:dyDescent="0.2">
      <c r="A18" s="1" t="s">
        <v>6707</v>
      </c>
      <c r="B18" s="2">
        <v>45722</v>
      </c>
      <c r="C18" s="1" t="s">
        <v>576</v>
      </c>
      <c r="D18" s="1" t="s">
        <v>246</v>
      </c>
      <c r="E18">
        <v>24</v>
      </c>
      <c r="F18" t="s">
        <v>6708</v>
      </c>
      <c r="G18" s="1"/>
      <c r="I18" s="1" t="s">
        <v>6702</v>
      </c>
      <c r="J18">
        <v>1024</v>
      </c>
      <c r="K18">
        <v>7</v>
      </c>
      <c r="L18">
        <v>390.6</v>
      </c>
      <c r="N18">
        <v>390.6</v>
      </c>
    </row>
    <row r="19" spans="1:14" x14ac:dyDescent="0.2">
      <c r="A19" s="1"/>
      <c r="B19" s="2">
        <v>45758</v>
      </c>
      <c r="C19" s="1" t="s">
        <v>576</v>
      </c>
      <c r="D19" s="1" t="s">
        <v>246</v>
      </c>
      <c r="E19">
        <v>30</v>
      </c>
      <c r="F19">
        <v>10</v>
      </c>
      <c r="G19" s="1"/>
      <c r="I19" s="1" t="s">
        <v>6702</v>
      </c>
      <c r="J19">
        <v>1158</v>
      </c>
      <c r="K19">
        <v>7</v>
      </c>
      <c r="L19">
        <v>542.79999999999995</v>
      </c>
      <c r="N19">
        <v>542.79999999999995</v>
      </c>
    </row>
    <row r="20" spans="1:14" x14ac:dyDescent="0.2">
      <c r="A20" s="1"/>
      <c r="B20" s="2">
        <v>45758</v>
      </c>
      <c r="C20" s="1" t="s">
        <v>576</v>
      </c>
      <c r="D20" s="1" t="s">
        <v>246</v>
      </c>
      <c r="E20">
        <v>9</v>
      </c>
      <c r="F20">
        <v>18</v>
      </c>
      <c r="G20" s="1"/>
      <c r="I20" s="1" t="s">
        <v>6702</v>
      </c>
      <c r="J20">
        <v>1160</v>
      </c>
      <c r="K20">
        <v>3</v>
      </c>
      <c r="L20">
        <v>130.4</v>
      </c>
      <c r="N20">
        <v>130.4</v>
      </c>
    </row>
    <row r="21" spans="1:14" x14ac:dyDescent="0.2">
      <c r="A21" s="1"/>
      <c r="B21" s="2">
        <v>45758</v>
      </c>
      <c r="C21" s="1" t="s">
        <v>576</v>
      </c>
      <c r="D21" s="1" t="s">
        <v>246</v>
      </c>
      <c r="E21">
        <v>7</v>
      </c>
      <c r="F21">
        <v>18</v>
      </c>
      <c r="G21" s="1"/>
      <c r="I21" s="1" t="s">
        <v>6702</v>
      </c>
      <c r="J21">
        <v>1161</v>
      </c>
      <c r="K21">
        <v>11</v>
      </c>
      <c r="L21">
        <v>479.8</v>
      </c>
      <c r="N21">
        <v>479.8</v>
      </c>
    </row>
    <row r="22" spans="1:14" x14ac:dyDescent="0.2">
      <c r="A22" s="1"/>
      <c r="B22" s="2">
        <v>45763</v>
      </c>
      <c r="C22" s="1" t="s">
        <v>576</v>
      </c>
      <c r="D22" s="1" t="s">
        <v>246</v>
      </c>
      <c r="E22">
        <v>5</v>
      </c>
      <c r="F22">
        <v>18</v>
      </c>
      <c r="G22" s="1"/>
      <c r="I22" s="1" t="s">
        <v>6702</v>
      </c>
      <c r="J22">
        <v>1174</v>
      </c>
      <c r="K22">
        <v>4</v>
      </c>
      <c r="L22">
        <v>127.2</v>
      </c>
      <c r="N22">
        <v>127.2</v>
      </c>
    </row>
    <row r="23" spans="1:14" x14ac:dyDescent="0.2">
      <c r="A23" s="1"/>
      <c r="B23" s="2">
        <v>45763</v>
      </c>
      <c r="C23" s="1" t="s">
        <v>576</v>
      </c>
      <c r="D23" s="1" t="s">
        <v>246</v>
      </c>
      <c r="E23">
        <v>6</v>
      </c>
      <c r="F23">
        <v>18</v>
      </c>
      <c r="G23" s="1"/>
      <c r="I23" s="1" t="s">
        <v>6702</v>
      </c>
      <c r="J23">
        <v>1174</v>
      </c>
      <c r="K23">
        <v>2</v>
      </c>
      <c r="L23">
        <v>68.8</v>
      </c>
      <c r="N23">
        <v>68.8</v>
      </c>
    </row>
    <row r="24" spans="1:14" x14ac:dyDescent="0.2">
      <c r="A24" s="1"/>
      <c r="B24" s="2">
        <v>45766</v>
      </c>
      <c r="C24" s="1" t="s">
        <v>576</v>
      </c>
      <c r="D24" s="1" t="s">
        <v>246</v>
      </c>
      <c r="G24" s="1"/>
      <c r="I24" s="1" t="s">
        <v>6702</v>
      </c>
      <c r="J24">
        <v>1214</v>
      </c>
      <c r="K24">
        <v>28</v>
      </c>
      <c r="L24">
        <v>1135</v>
      </c>
      <c r="N24">
        <v>1135</v>
      </c>
    </row>
    <row r="25" spans="1:14" x14ac:dyDescent="0.2">
      <c r="A25" s="1"/>
      <c r="B25" s="2">
        <v>45768</v>
      </c>
      <c r="C25" s="1" t="s">
        <v>576</v>
      </c>
      <c r="D25" s="1" t="s">
        <v>246</v>
      </c>
      <c r="G25" s="1"/>
      <c r="I25" s="1" t="s">
        <v>6702</v>
      </c>
      <c r="J25">
        <v>1215</v>
      </c>
      <c r="K25">
        <v>28</v>
      </c>
      <c r="L25">
        <v>1135</v>
      </c>
      <c r="N25">
        <v>1135</v>
      </c>
    </row>
    <row r="26" spans="1:14" x14ac:dyDescent="0.2">
      <c r="A26" s="1"/>
      <c r="B26" s="2">
        <v>45769</v>
      </c>
      <c r="C26" s="1" t="s">
        <v>576</v>
      </c>
      <c r="D26" s="1" t="s">
        <v>106</v>
      </c>
      <c r="E26">
        <v>18</v>
      </c>
      <c r="F26">
        <v>6</v>
      </c>
      <c r="G26" s="1"/>
      <c r="I26" s="1" t="s">
        <v>6702</v>
      </c>
      <c r="J26">
        <v>1226</v>
      </c>
      <c r="K26">
        <v>20</v>
      </c>
      <c r="L26">
        <v>347.79</v>
      </c>
      <c r="N26">
        <v>347.79</v>
      </c>
    </row>
    <row r="27" spans="1:14" x14ac:dyDescent="0.2">
      <c r="A27" s="1"/>
      <c r="B27" s="2">
        <v>45769</v>
      </c>
      <c r="C27" s="1" t="s">
        <v>576</v>
      </c>
      <c r="D27" s="1" t="s">
        <v>106</v>
      </c>
      <c r="E27">
        <v>12</v>
      </c>
      <c r="F27">
        <v>5.6</v>
      </c>
      <c r="G27" s="1"/>
      <c r="I27" s="1" t="s">
        <v>6702</v>
      </c>
      <c r="J27">
        <v>1227</v>
      </c>
      <c r="K27">
        <v>7</v>
      </c>
      <c r="L27">
        <v>174.25</v>
      </c>
      <c r="N27">
        <v>174.25</v>
      </c>
    </row>
    <row r="28" spans="1:14" x14ac:dyDescent="0.2">
      <c r="A28" s="1"/>
      <c r="B28" s="2">
        <v>45769</v>
      </c>
      <c r="C28" s="1" t="s">
        <v>576</v>
      </c>
      <c r="D28" s="1" t="s">
        <v>106</v>
      </c>
      <c r="E28">
        <v>18</v>
      </c>
      <c r="F28">
        <v>14</v>
      </c>
      <c r="G28" s="1"/>
      <c r="I28" s="1" t="s">
        <v>6702</v>
      </c>
      <c r="J28">
        <v>1228</v>
      </c>
      <c r="K28">
        <v>2</v>
      </c>
      <c r="L28">
        <v>154.80000000000001</v>
      </c>
      <c r="N28">
        <v>154.80000000000001</v>
      </c>
    </row>
    <row r="29" spans="1:14" x14ac:dyDescent="0.2">
      <c r="A29" s="1"/>
      <c r="B29" s="2">
        <v>45769</v>
      </c>
      <c r="C29" s="1" t="s">
        <v>576</v>
      </c>
      <c r="D29" s="1" t="s">
        <v>106</v>
      </c>
      <c r="E29">
        <v>14</v>
      </c>
      <c r="F29">
        <v>12</v>
      </c>
      <c r="G29" s="1"/>
      <c r="I29" s="1" t="s">
        <v>6702</v>
      </c>
      <c r="J29">
        <v>1228</v>
      </c>
      <c r="K29">
        <v>2</v>
      </c>
      <c r="L29">
        <v>71.849999999999994</v>
      </c>
      <c r="N29">
        <v>71.849999999999994</v>
      </c>
    </row>
    <row r="30" spans="1:14" x14ac:dyDescent="0.2">
      <c r="A30" s="1"/>
      <c r="B30" s="2">
        <v>45769</v>
      </c>
      <c r="C30" s="1" t="s">
        <v>576</v>
      </c>
      <c r="D30" s="1" t="s">
        <v>106</v>
      </c>
      <c r="E30">
        <v>19</v>
      </c>
      <c r="F30">
        <v>6.5</v>
      </c>
      <c r="G30" s="1"/>
      <c r="I30" s="1" t="s">
        <v>6702</v>
      </c>
      <c r="J30">
        <v>1228</v>
      </c>
      <c r="K30">
        <v>2</v>
      </c>
      <c r="L30">
        <v>66.5</v>
      </c>
      <c r="N30">
        <v>66.5</v>
      </c>
    </row>
    <row r="31" spans="1:14" x14ac:dyDescent="0.2">
      <c r="A31" s="1"/>
      <c r="B31" s="2">
        <v>45769</v>
      </c>
      <c r="C31" s="1" t="s">
        <v>576</v>
      </c>
      <c r="D31" s="1" t="s">
        <v>106</v>
      </c>
      <c r="E31">
        <v>10</v>
      </c>
      <c r="F31">
        <v>6</v>
      </c>
      <c r="G31" s="1"/>
      <c r="I31" s="1" t="s">
        <v>6702</v>
      </c>
      <c r="J31">
        <v>1228</v>
      </c>
      <c r="K31">
        <v>1</v>
      </c>
      <c r="L31">
        <v>29.7</v>
      </c>
      <c r="N31">
        <v>29.7</v>
      </c>
    </row>
    <row r="32" spans="1:14" x14ac:dyDescent="0.2">
      <c r="A32" s="1"/>
      <c r="B32" s="2">
        <v>45769</v>
      </c>
      <c r="C32" s="1" t="s">
        <v>576</v>
      </c>
      <c r="D32" s="1" t="s">
        <v>106</v>
      </c>
      <c r="E32">
        <v>36</v>
      </c>
      <c r="F32">
        <v>6</v>
      </c>
      <c r="G32" s="1"/>
      <c r="I32" s="1" t="s">
        <v>6702</v>
      </c>
      <c r="J32">
        <v>1228</v>
      </c>
      <c r="K32">
        <v>2</v>
      </c>
      <c r="L32">
        <v>41.06</v>
      </c>
      <c r="N32">
        <v>41.06</v>
      </c>
    </row>
    <row r="33" spans="1:14" x14ac:dyDescent="0.2">
      <c r="A33" s="1"/>
      <c r="B33" s="2">
        <v>45769</v>
      </c>
      <c r="C33" s="1" t="s">
        <v>576</v>
      </c>
      <c r="D33" s="1" t="s">
        <v>106</v>
      </c>
      <c r="E33">
        <v>12</v>
      </c>
      <c r="F33">
        <v>6</v>
      </c>
      <c r="G33" s="1"/>
      <c r="I33" s="1" t="s">
        <v>6702</v>
      </c>
      <c r="J33">
        <v>1228</v>
      </c>
      <c r="K33">
        <v>1</v>
      </c>
      <c r="L33">
        <v>2.5</v>
      </c>
      <c r="N33">
        <v>2.5</v>
      </c>
    </row>
    <row r="34" spans="1:14" x14ac:dyDescent="0.2">
      <c r="A34" s="1"/>
      <c r="B34" s="2">
        <v>45769</v>
      </c>
      <c r="C34" s="1" t="s">
        <v>576</v>
      </c>
      <c r="D34" s="1" t="s">
        <v>106</v>
      </c>
      <c r="E34">
        <v>5</v>
      </c>
      <c r="F34" t="s">
        <v>76</v>
      </c>
      <c r="G34" s="1"/>
      <c r="I34" s="1" t="s">
        <v>6702</v>
      </c>
      <c r="J34">
        <v>1229</v>
      </c>
      <c r="K34">
        <v>1</v>
      </c>
      <c r="L34">
        <v>36.299999999999997</v>
      </c>
      <c r="N34">
        <v>36.299999999999997</v>
      </c>
    </row>
    <row r="35" spans="1:14" x14ac:dyDescent="0.2">
      <c r="A35" s="1"/>
      <c r="B35" s="2">
        <v>45769</v>
      </c>
      <c r="C35" s="1" t="s">
        <v>576</v>
      </c>
      <c r="D35" s="1" t="s">
        <v>246</v>
      </c>
      <c r="E35">
        <v>6</v>
      </c>
      <c r="G35" s="1"/>
      <c r="I35" s="1" t="s">
        <v>6702</v>
      </c>
      <c r="J35">
        <v>1238</v>
      </c>
      <c r="K35">
        <v>2</v>
      </c>
      <c r="L35">
        <v>38.68</v>
      </c>
      <c r="N35">
        <v>38.68</v>
      </c>
    </row>
    <row r="36" spans="1:14" x14ac:dyDescent="0.2">
      <c r="A36" s="1"/>
      <c r="B36" s="2">
        <v>45769</v>
      </c>
      <c r="C36" s="1" t="s">
        <v>576</v>
      </c>
      <c r="D36" s="1" t="s">
        <v>246</v>
      </c>
      <c r="E36">
        <v>10</v>
      </c>
      <c r="G36" s="1"/>
      <c r="I36" s="1" t="s">
        <v>6702</v>
      </c>
      <c r="J36">
        <v>1238</v>
      </c>
      <c r="K36">
        <v>3</v>
      </c>
      <c r="L36">
        <v>106.8</v>
      </c>
      <c r="N36">
        <v>106.8</v>
      </c>
    </row>
    <row r="37" spans="1:14" x14ac:dyDescent="0.2">
      <c r="A37" s="1"/>
      <c r="B37" s="2">
        <v>45769</v>
      </c>
      <c r="C37" s="1" t="s">
        <v>576</v>
      </c>
      <c r="D37" s="1" t="s">
        <v>246</v>
      </c>
      <c r="E37">
        <v>18</v>
      </c>
      <c r="G37" s="1"/>
      <c r="I37" s="1" t="s">
        <v>6702</v>
      </c>
      <c r="J37">
        <v>1238</v>
      </c>
      <c r="K37">
        <v>7</v>
      </c>
      <c r="L37">
        <v>319.20999999999998</v>
      </c>
      <c r="N37">
        <v>319.20999999999998</v>
      </c>
    </row>
    <row r="38" spans="1:14" x14ac:dyDescent="0.2">
      <c r="A38" s="1"/>
      <c r="B38" s="2">
        <v>45769</v>
      </c>
      <c r="C38" s="1" t="s">
        <v>576</v>
      </c>
      <c r="D38" s="1" t="s">
        <v>246</v>
      </c>
      <c r="E38">
        <v>26</v>
      </c>
      <c r="G38" s="1"/>
      <c r="I38" s="1" t="s">
        <v>6702</v>
      </c>
      <c r="J38">
        <v>1238</v>
      </c>
      <c r="K38">
        <v>5</v>
      </c>
      <c r="L38">
        <v>173.17</v>
      </c>
      <c r="N38">
        <v>173.17</v>
      </c>
    </row>
    <row r="39" spans="1:14" x14ac:dyDescent="0.2">
      <c r="A39" s="1"/>
      <c r="B39" s="2">
        <v>45769</v>
      </c>
      <c r="C39" s="1" t="s">
        <v>576</v>
      </c>
      <c r="D39" s="1" t="s">
        <v>246</v>
      </c>
      <c r="E39">
        <v>30</v>
      </c>
      <c r="G39" s="1"/>
      <c r="I39" s="1" t="s">
        <v>6702</v>
      </c>
      <c r="J39">
        <v>1238</v>
      </c>
      <c r="K39">
        <v>3</v>
      </c>
      <c r="L39">
        <v>216.23</v>
      </c>
      <c r="N39">
        <v>216.23</v>
      </c>
    </row>
    <row r="40" spans="1:14" x14ac:dyDescent="0.2">
      <c r="A40" s="1"/>
      <c r="B40" s="2">
        <v>45769</v>
      </c>
      <c r="C40" s="1" t="s">
        <v>576</v>
      </c>
      <c r="D40" s="1" t="s">
        <v>246</v>
      </c>
      <c r="E40">
        <v>22</v>
      </c>
      <c r="G40" s="1"/>
      <c r="I40" s="1" t="s">
        <v>6702</v>
      </c>
      <c r="J40">
        <v>1238</v>
      </c>
      <c r="K40">
        <v>5</v>
      </c>
      <c r="L40">
        <v>124.14</v>
      </c>
      <c r="N40">
        <v>124.14</v>
      </c>
    </row>
    <row r="41" spans="1:14" x14ac:dyDescent="0.2">
      <c r="A41" s="1"/>
      <c r="B41" s="2">
        <v>45769</v>
      </c>
      <c r="C41" s="1" t="s">
        <v>576</v>
      </c>
      <c r="D41" s="1" t="s">
        <v>246</v>
      </c>
      <c r="E41">
        <v>14</v>
      </c>
      <c r="G41" s="1"/>
      <c r="I41" s="1" t="s">
        <v>6702</v>
      </c>
      <c r="J41">
        <v>1239</v>
      </c>
      <c r="K41">
        <v>7</v>
      </c>
      <c r="L41">
        <v>125.56</v>
      </c>
      <c r="N41">
        <v>125.56</v>
      </c>
    </row>
    <row r="42" spans="1:14" x14ac:dyDescent="0.2">
      <c r="A42" s="1"/>
      <c r="B42" s="2">
        <v>45769</v>
      </c>
      <c r="C42" s="1" t="s">
        <v>576</v>
      </c>
      <c r="D42" s="1" t="s">
        <v>246</v>
      </c>
      <c r="E42">
        <v>32</v>
      </c>
      <c r="G42" s="1"/>
      <c r="I42" s="1" t="s">
        <v>6702</v>
      </c>
      <c r="J42">
        <v>1239</v>
      </c>
      <c r="K42">
        <v>1</v>
      </c>
      <c r="L42">
        <v>108.5</v>
      </c>
      <c r="N42">
        <v>108.5</v>
      </c>
    </row>
    <row r="43" spans="1:14" x14ac:dyDescent="0.2">
      <c r="A43" s="1"/>
      <c r="B43" s="2">
        <v>45769</v>
      </c>
      <c r="C43" s="1" t="s">
        <v>576</v>
      </c>
      <c r="D43" s="1" t="s">
        <v>246</v>
      </c>
      <c r="E43">
        <v>8</v>
      </c>
      <c r="G43" s="1"/>
      <c r="I43" s="1" t="s">
        <v>6702</v>
      </c>
      <c r="J43">
        <v>1239</v>
      </c>
      <c r="K43">
        <v>2</v>
      </c>
      <c r="L43">
        <v>49.95</v>
      </c>
      <c r="N43">
        <v>49.95</v>
      </c>
    </row>
    <row r="44" spans="1:14" x14ac:dyDescent="0.2">
      <c r="A44" s="1"/>
      <c r="B44" s="2">
        <v>45769</v>
      </c>
      <c r="C44" s="1" t="s">
        <v>576</v>
      </c>
      <c r="D44" s="1" t="s">
        <v>246</v>
      </c>
      <c r="E44">
        <v>42</v>
      </c>
      <c r="G44" s="1"/>
      <c r="I44" s="1" t="s">
        <v>6702</v>
      </c>
      <c r="J44">
        <v>1239</v>
      </c>
      <c r="K44">
        <v>1</v>
      </c>
      <c r="L44">
        <v>23.3</v>
      </c>
      <c r="N44">
        <v>23.3</v>
      </c>
    </row>
    <row r="45" spans="1:14" x14ac:dyDescent="0.2">
      <c r="A45" s="1"/>
      <c r="B45" s="2">
        <v>45769</v>
      </c>
      <c r="C45" s="1" t="s">
        <v>576</v>
      </c>
      <c r="D45" s="1" t="s">
        <v>246</v>
      </c>
      <c r="E45">
        <v>47</v>
      </c>
      <c r="G45" s="1"/>
      <c r="I45" s="1" t="s">
        <v>6702</v>
      </c>
      <c r="J45">
        <v>1239</v>
      </c>
      <c r="K45">
        <v>1</v>
      </c>
      <c r="L45">
        <v>49.6</v>
      </c>
      <c r="N45">
        <v>49.6</v>
      </c>
    </row>
    <row r="46" spans="1:14" x14ac:dyDescent="0.2">
      <c r="A46" s="1"/>
      <c r="B46" s="2">
        <v>45769</v>
      </c>
      <c r="C46" s="1" t="s">
        <v>576</v>
      </c>
      <c r="D46" s="1" t="s">
        <v>246</v>
      </c>
      <c r="E46">
        <v>24</v>
      </c>
      <c r="G46" s="1"/>
      <c r="I46" s="1" t="s">
        <v>6702</v>
      </c>
      <c r="J46">
        <v>1239</v>
      </c>
      <c r="K46">
        <v>2</v>
      </c>
      <c r="L46">
        <v>51.2</v>
      </c>
      <c r="N46">
        <v>51.2</v>
      </c>
    </row>
    <row r="47" spans="1:14" x14ac:dyDescent="0.2">
      <c r="A47" s="1"/>
      <c r="B47" s="2">
        <v>45769</v>
      </c>
      <c r="C47" s="1" t="s">
        <v>576</v>
      </c>
      <c r="D47" s="1" t="s">
        <v>246</v>
      </c>
      <c r="E47">
        <v>36</v>
      </c>
      <c r="G47" s="1"/>
      <c r="I47" s="1" t="s">
        <v>6702</v>
      </c>
      <c r="J47">
        <v>1240</v>
      </c>
      <c r="K47">
        <v>1</v>
      </c>
      <c r="L47">
        <v>16</v>
      </c>
      <c r="N47">
        <v>16</v>
      </c>
    </row>
    <row r="48" spans="1:14" x14ac:dyDescent="0.2">
      <c r="A48" s="1"/>
      <c r="B48" s="2">
        <v>45770</v>
      </c>
      <c r="C48" s="1" t="s">
        <v>576</v>
      </c>
      <c r="D48" s="1" t="s">
        <v>246</v>
      </c>
      <c r="E48">
        <v>23</v>
      </c>
      <c r="G48" s="1"/>
      <c r="I48" s="1" t="s">
        <v>6702</v>
      </c>
      <c r="J48">
        <v>1241</v>
      </c>
      <c r="K48">
        <v>1</v>
      </c>
      <c r="L48">
        <v>70</v>
      </c>
      <c r="N48">
        <v>70</v>
      </c>
    </row>
    <row r="49" spans="1:14" x14ac:dyDescent="0.2">
      <c r="A49" s="1"/>
      <c r="B49" s="2">
        <v>45770</v>
      </c>
      <c r="C49" s="1" t="s">
        <v>576</v>
      </c>
      <c r="D49" s="1" t="s">
        <v>246</v>
      </c>
      <c r="E49">
        <v>25</v>
      </c>
      <c r="G49" s="1"/>
      <c r="I49" s="1" t="s">
        <v>6702</v>
      </c>
      <c r="J49">
        <v>1241</v>
      </c>
      <c r="K49">
        <v>4</v>
      </c>
      <c r="L49">
        <v>312</v>
      </c>
      <c r="N49">
        <v>312</v>
      </c>
    </row>
    <row r="50" spans="1:14" x14ac:dyDescent="0.2">
      <c r="A50" s="1"/>
      <c r="B50" s="2">
        <v>45770</v>
      </c>
      <c r="C50" s="1" t="s">
        <v>576</v>
      </c>
      <c r="D50" s="1" t="s">
        <v>246</v>
      </c>
      <c r="E50">
        <v>12</v>
      </c>
      <c r="G50" s="1"/>
      <c r="I50" s="1" t="s">
        <v>6702</v>
      </c>
      <c r="J50">
        <v>1241</v>
      </c>
      <c r="K50">
        <v>2</v>
      </c>
      <c r="L50">
        <v>133.6</v>
      </c>
      <c r="N50">
        <v>133.6</v>
      </c>
    </row>
    <row r="51" spans="1:14" x14ac:dyDescent="0.2">
      <c r="A51" s="1"/>
      <c r="B51" s="2">
        <v>45770</v>
      </c>
      <c r="C51" s="1" t="s">
        <v>576</v>
      </c>
      <c r="D51" s="1" t="s">
        <v>246</v>
      </c>
      <c r="E51">
        <v>16</v>
      </c>
      <c r="G51" s="1"/>
      <c r="I51" s="1" t="s">
        <v>6702</v>
      </c>
      <c r="J51">
        <v>1241</v>
      </c>
      <c r="K51">
        <v>3</v>
      </c>
      <c r="L51">
        <v>110.4</v>
      </c>
      <c r="N51">
        <v>110.4</v>
      </c>
    </row>
    <row r="52" spans="1:14" x14ac:dyDescent="0.2">
      <c r="A52" s="1"/>
      <c r="B52" s="2">
        <v>45770</v>
      </c>
      <c r="C52" s="1" t="s">
        <v>576</v>
      </c>
      <c r="D52" s="1" t="s">
        <v>246</v>
      </c>
      <c r="E52">
        <v>26</v>
      </c>
      <c r="G52" s="1"/>
      <c r="I52" s="1" t="s">
        <v>6702</v>
      </c>
      <c r="J52">
        <v>1241</v>
      </c>
      <c r="K52">
        <v>2</v>
      </c>
      <c r="L52">
        <v>116.3</v>
      </c>
      <c r="N52">
        <v>116.3</v>
      </c>
    </row>
    <row r="53" spans="1:14" x14ac:dyDescent="0.2">
      <c r="A53" s="1"/>
      <c r="B53" s="2">
        <v>45770</v>
      </c>
      <c r="C53" s="1" t="s">
        <v>576</v>
      </c>
      <c r="D53" s="1" t="s">
        <v>246</v>
      </c>
      <c r="E53">
        <v>14</v>
      </c>
      <c r="G53" s="1"/>
      <c r="I53" s="1" t="s">
        <v>6702</v>
      </c>
      <c r="J53">
        <v>1242</v>
      </c>
      <c r="K53">
        <v>2</v>
      </c>
      <c r="L53">
        <v>118.2</v>
      </c>
      <c r="N53">
        <v>118.2</v>
      </c>
    </row>
    <row r="54" spans="1:14" x14ac:dyDescent="0.2">
      <c r="A54" s="1"/>
      <c r="B54" s="2">
        <v>45770</v>
      </c>
      <c r="C54" s="1" t="s">
        <v>576</v>
      </c>
      <c r="D54" s="1" t="s">
        <v>246</v>
      </c>
      <c r="E54">
        <v>7</v>
      </c>
      <c r="G54" s="1"/>
      <c r="I54" s="1" t="s">
        <v>6702</v>
      </c>
      <c r="J54">
        <v>1242</v>
      </c>
      <c r="K54">
        <v>1</v>
      </c>
      <c r="L54">
        <v>16.2</v>
      </c>
      <c r="N54">
        <v>16.2</v>
      </c>
    </row>
    <row r="55" spans="1:14" x14ac:dyDescent="0.2">
      <c r="A55" s="1"/>
      <c r="B55" s="2">
        <v>45770</v>
      </c>
      <c r="C55" s="1" t="s">
        <v>576</v>
      </c>
      <c r="D55" s="1" t="s">
        <v>246</v>
      </c>
      <c r="E55">
        <v>21</v>
      </c>
      <c r="G55" s="1"/>
      <c r="I55" s="1" t="s">
        <v>6702</v>
      </c>
      <c r="J55">
        <v>1242</v>
      </c>
      <c r="K55">
        <v>2</v>
      </c>
      <c r="L55">
        <v>34.450000000000003</v>
      </c>
      <c r="N55">
        <v>34.450000000000003</v>
      </c>
    </row>
    <row r="56" spans="1:14" x14ac:dyDescent="0.2">
      <c r="A56" s="1"/>
      <c r="B56" s="2">
        <v>45770</v>
      </c>
      <c r="C56" s="1" t="s">
        <v>576</v>
      </c>
      <c r="D56" s="1" t="s">
        <v>246</v>
      </c>
      <c r="E56">
        <v>19</v>
      </c>
      <c r="G56" s="1"/>
      <c r="I56" s="1" t="s">
        <v>6702</v>
      </c>
      <c r="J56">
        <v>1242</v>
      </c>
      <c r="K56">
        <v>2</v>
      </c>
      <c r="L56">
        <v>77</v>
      </c>
      <c r="N56">
        <v>77</v>
      </c>
    </row>
    <row r="57" spans="1:14" x14ac:dyDescent="0.2">
      <c r="A57" s="1"/>
      <c r="B57" s="2">
        <v>45770</v>
      </c>
      <c r="C57" s="1" t="s">
        <v>576</v>
      </c>
      <c r="D57" s="1" t="s">
        <v>246</v>
      </c>
      <c r="E57">
        <v>40</v>
      </c>
      <c r="G57" s="1"/>
      <c r="I57" s="1" t="s">
        <v>6702</v>
      </c>
      <c r="J57">
        <v>1242</v>
      </c>
      <c r="K57">
        <v>1</v>
      </c>
      <c r="L57">
        <v>24.15</v>
      </c>
      <c r="N57">
        <v>24.15</v>
      </c>
    </row>
    <row r="58" spans="1:14" x14ac:dyDescent="0.2">
      <c r="A58" s="1"/>
      <c r="B58" s="2">
        <v>45770</v>
      </c>
      <c r="C58" s="1" t="s">
        <v>576</v>
      </c>
      <c r="D58" s="1" t="s">
        <v>246</v>
      </c>
      <c r="E58">
        <v>30</v>
      </c>
      <c r="G58" s="1"/>
      <c r="I58" s="1" t="s">
        <v>6702</v>
      </c>
      <c r="J58">
        <v>1242</v>
      </c>
      <c r="K58">
        <v>2</v>
      </c>
      <c r="L58">
        <v>59.7</v>
      </c>
      <c r="N58">
        <v>59.7</v>
      </c>
    </row>
    <row r="59" spans="1:14" x14ac:dyDescent="0.2">
      <c r="A59" s="1"/>
      <c r="B59" s="2">
        <v>45770</v>
      </c>
      <c r="C59" s="1" t="s">
        <v>576</v>
      </c>
      <c r="D59" s="1" t="s">
        <v>246</v>
      </c>
      <c r="E59">
        <v>36</v>
      </c>
      <c r="G59" s="1"/>
      <c r="I59" s="1" t="s">
        <v>6702</v>
      </c>
      <c r="J59">
        <v>1243</v>
      </c>
      <c r="K59">
        <v>1</v>
      </c>
      <c r="L59">
        <v>20.5</v>
      </c>
      <c r="N59">
        <v>20.5</v>
      </c>
    </row>
    <row r="60" spans="1:14" x14ac:dyDescent="0.2">
      <c r="A60" s="1"/>
      <c r="B60" s="2">
        <v>45770</v>
      </c>
      <c r="C60" s="1" t="s">
        <v>576</v>
      </c>
      <c r="D60" s="1" t="s">
        <v>246</v>
      </c>
      <c r="E60">
        <v>24</v>
      </c>
      <c r="G60" s="1"/>
      <c r="I60" s="1" t="s">
        <v>6702</v>
      </c>
      <c r="J60">
        <v>1243</v>
      </c>
      <c r="K60">
        <v>3</v>
      </c>
      <c r="L60">
        <v>37.299999999999997</v>
      </c>
      <c r="N60">
        <v>37.299999999999997</v>
      </c>
    </row>
    <row r="61" spans="1:14" x14ac:dyDescent="0.2">
      <c r="A61" s="1"/>
      <c r="B61" s="2">
        <v>45770</v>
      </c>
      <c r="C61" s="1" t="s">
        <v>576</v>
      </c>
      <c r="D61" s="1" t="s">
        <v>246</v>
      </c>
      <c r="E61">
        <v>20</v>
      </c>
      <c r="G61" s="1"/>
      <c r="I61" s="1" t="s">
        <v>6702</v>
      </c>
      <c r="J61">
        <v>1243</v>
      </c>
      <c r="K61">
        <v>2</v>
      </c>
      <c r="L61">
        <v>76.900000000000006</v>
      </c>
      <c r="N61">
        <v>76.900000000000006</v>
      </c>
    </row>
    <row r="62" spans="1:14" x14ac:dyDescent="0.2">
      <c r="A62" s="1"/>
      <c r="B62" s="2">
        <v>45770</v>
      </c>
      <c r="C62" s="1" t="s">
        <v>576</v>
      </c>
      <c r="D62" s="1" t="s">
        <v>246</v>
      </c>
      <c r="E62">
        <v>10</v>
      </c>
      <c r="G62" s="1"/>
      <c r="I62" s="1" t="s">
        <v>6702</v>
      </c>
      <c r="J62">
        <v>1243</v>
      </c>
      <c r="K62">
        <v>1</v>
      </c>
      <c r="L62">
        <v>12</v>
      </c>
      <c r="N62">
        <v>12</v>
      </c>
    </row>
    <row r="63" spans="1:14" x14ac:dyDescent="0.2">
      <c r="A63" s="1"/>
      <c r="B63" s="2">
        <v>45770</v>
      </c>
      <c r="C63" s="1" t="s">
        <v>576</v>
      </c>
      <c r="D63" s="1" t="s">
        <v>246</v>
      </c>
      <c r="E63">
        <v>17</v>
      </c>
      <c r="G63" s="1"/>
      <c r="I63" s="1" t="s">
        <v>6702</v>
      </c>
      <c r="J63">
        <v>1243</v>
      </c>
      <c r="K63">
        <v>1</v>
      </c>
      <c r="L63">
        <v>22.6</v>
      </c>
      <c r="N63">
        <v>22.6</v>
      </c>
    </row>
    <row r="64" spans="1:14" x14ac:dyDescent="0.2">
      <c r="A64" s="1"/>
      <c r="B64" s="2">
        <v>45770</v>
      </c>
      <c r="C64" s="1" t="s">
        <v>576</v>
      </c>
      <c r="D64" s="1" t="s">
        <v>246</v>
      </c>
      <c r="E64">
        <v>9</v>
      </c>
      <c r="G64" s="1"/>
      <c r="I64" s="1" t="s">
        <v>6702</v>
      </c>
      <c r="J64">
        <v>1244</v>
      </c>
      <c r="K64">
        <v>1</v>
      </c>
      <c r="L64">
        <v>11</v>
      </c>
      <c r="N64">
        <v>11</v>
      </c>
    </row>
    <row r="65" spans="1:14" x14ac:dyDescent="0.2">
      <c r="A65" s="1"/>
      <c r="B65" s="2">
        <v>45770</v>
      </c>
      <c r="C65" s="1" t="s">
        <v>576</v>
      </c>
      <c r="D65" s="1" t="s">
        <v>246</v>
      </c>
      <c r="E65">
        <v>13</v>
      </c>
      <c r="G65" s="1"/>
      <c r="I65" s="1" t="s">
        <v>6702</v>
      </c>
      <c r="J65">
        <v>1244</v>
      </c>
      <c r="K65">
        <v>1</v>
      </c>
      <c r="L65">
        <v>50.8</v>
      </c>
      <c r="N65">
        <v>50.8</v>
      </c>
    </row>
    <row r="66" spans="1:14" x14ac:dyDescent="0.2">
      <c r="A66" s="1"/>
      <c r="B66" s="2">
        <v>45770</v>
      </c>
      <c r="C66" s="1" t="s">
        <v>576</v>
      </c>
      <c r="D66" s="1" t="s">
        <v>246</v>
      </c>
      <c r="E66">
        <v>15</v>
      </c>
      <c r="G66" s="1"/>
      <c r="I66" s="1" t="s">
        <v>6702</v>
      </c>
      <c r="J66">
        <v>1244</v>
      </c>
      <c r="K66">
        <v>3</v>
      </c>
      <c r="L66">
        <v>148.6</v>
      </c>
      <c r="N66">
        <v>148.6</v>
      </c>
    </row>
    <row r="67" spans="1:14" x14ac:dyDescent="0.2">
      <c r="A67" s="1"/>
      <c r="B67" s="2">
        <v>45770</v>
      </c>
      <c r="C67" s="1" t="s">
        <v>576</v>
      </c>
      <c r="D67" s="1" t="s">
        <v>246</v>
      </c>
      <c r="E67">
        <v>13</v>
      </c>
      <c r="G67" s="1"/>
      <c r="I67" s="1" t="s">
        <v>6702</v>
      </c>
      <c r="J67">
        <v>1244</v>
      </c>
      <c r="K67">
        <v>1</v>
      </c>
      <c r="L67">
        <v>74.400000000000006</v>
      </c>
      <c r="N67">
        <v>74.400000000000006</v>
      </c>
    </row>
    <row r="68" spans="1:14" x14ac:dyDescent="0.2">
      <c r="A68" s="1"/>
      <c r="B68" s="2">
        <v>45770</v>
      </c>
      <c r="C68" s="1" t="s">
        <v>576</v>
      </c>
      <c r="D68" s="1" t="s">
        <v>246</v>
      </c>
      <c r="E68">
        <v>18</v>
      </c>
      <c r="G68" s="1"/>
      <c r="I68" s="1" t="s">
        <v>6702</v>
      </c>
      <c r="J68">
        <v>1244</v>
      </c>
      <c r="K68">
        <v>1</v>
      </c>
      <c r="L68">
        <v>27.3</v>
      </c>
      <c r="N68">
        <v>27.3</v>
      </c>
    </row>
    <row r="69" spans="1:14" x14ac:dyDescent="0.2">
      <c r="A69" s="1"/>
      <c r="B69" s="2">
        <v>45770</v>
      </c>
      <c r="C69" s="1" t="s">
        <v>576</v>
      </c>
      <c r="D69" s="1" t="s">
        <v>246</v>
      </c>
      <c r="E69">
        <v>5</v>
      </c>
      <c r="G69" s="1"/>
      <c r="I69" s="1" t="s">
        <v>6702</v>
      </c>
      <c r="J69">
        <v>1245</v>
      </c>
      <c r="K69">
        <v>3</v>
      </c>
      <c r="L69">
        <v>65.3</v>
      </c>
      <c r="N69">
        <v>65.3</v>
      </c>
    </row>
    <row r="70" spans="1:14" x14ac:dyDescent="0.2">
      <c r="A70" s="1"/>
      <c r="B70" s="2">
        <v>45773</v>
      </c>
      <c r="C70" s="1" t="s">
        <v>576</v>
      </c>
      <c r="D70" s="1" t="s">
        <v>106</v>
      </c>
      <c r="E70">
        <v>6</v>
      </c>
      <c r="F70">
        <v>12</v>
      </c>
      <c r="G70" s="1"/>
      <c r="I70" s="1" t="s">
        <v>6702</v>
      </c>
      <c r="K70">
        <v>4</v>
      </c>
      <c r="L70">
        <v>99.8</v>
      </c>
      <c r="N70">
        <v>99.8</v>
      </c>
    </row>
    <row r="71" spans="1:14" x14ac:dyDescent="0.2">
      <c r="A71" s="1"/>
      <c r="B71" s="2">
        <v>45773</v>
      </c>
      <c r="C71" s="1" t="s">
        <v>576</v>
      </c>
      <c r="D71" s="1" t="s">
        <v>106</v>
      </c>
      <c r="E71">
        <v>5</v>
      </c>
      <c r="F71">
        <v>12</v>
      </c>
      <c r="G71" s="1"/>
      <c r="I71" s="1" t="s">
        <v>6702</v>
      </c>
      <c r="J71">
        <v>826</v>
      </c>
      <c r="K71">
        <v>4</v>
      </c>
      <c r="L71">
        <v>103</v>
      </c>
      <c r="N71">
        <v>103</v>
      </c>
    </row>
    <row r="72" spans="1:14" x14ac:dyDescent="0.2">
      <c r="A72" s="1"/>
      <c r="B72" s="2">
        <v>45773</v>
      </c>
      <c r="C72" s="1" t="s">
        <v>576</v>
      </c>
      <c r="D72" s="1" t="s">
        <v>106</v>
      </c>
      <c r="E72">
        <v>9</v>
      </c>
      <c r="F72">
        <v>12</v>
      </c>
      <c r="G72" s="1"/>
      <c r="I72" s="1" t="s">
        <v>6702</v>
      </c>
      <c r="J72">
        <v>827</v>
      </c>
      <c r="K72">
        <v>4</v>
      </c>
      <c r="L72">
        <v>110.6</v>
      </c>
      <c r="N72">
        <v>110.6</v>
      </c>
    </row>
    <row r="73" spans="1:14" x14ac:dyDescent="0.2">
      <c r="A73" s="1"/>
      <c r="B73" s="2">
        <v>45773</v>
      </c>
      <c r="C73" s="1" t="s">
        <v>576</v>
      </c>
      <c r="D73" s="1" t="s">
        <v>106</v>
      </c>
      <c r="E73">
        <v>8</v>
      </c>
      <c r="F73">
        <v>12</v>
      </c>
      <c r="G73" s="1"/>
      <c r="I73" s="1" t="s">
        <v>6702</v>
      </c>
      <c r="J73">
        <v>829</v>
      </c>
      <c r="K73">
        <v>4</v>
      </c>
      <c r="L73">
        <v>109.8</v>
      </c>
      <c r="N73">
        <v>109.8</v>
      </c>
    </row>
    <row r="74" spans="1:14" x14ac:dyDescent="0.2">
      <c r="A74" s="1"/>
      <c r="B74" s="2">
        <v>45773</v>
      </c>
      <c r="C74" s="1" t="s">
        <v>576</v>
      </c>
      <c r="D74" s="1" t="s">
        <v>106</v>
      </c>
      <c r="E74">
        <v>7</v>
      </c>
      <c r="F74">
        <v>12</v>
      </c>
      <c r="G74" s="1"/>
      <c r="I74" s="1" t="s">
        <v>6702</v>
      </c>
      <c r="J74">
        <v>830</v>
      </c>
      <c r="K74">
        <v>4</v>
      </c>
      <c r="L74">
        <v>118.3</v>
      </c>
      <c r="N74">
        <v>118.3</v>
      </c>
    </row>
    <row r="75" spans="1:14" x14ac:dyDescent="0.2">
      <c r="A75" s="1"/>
      <c r="B75" s="2">
        <v>45773</v>
      </c>
      <c r="C75" s="1" t="s">
        <v>576</v>
      </c>
      <c r="D75" s="1" t="s">
        <v>106</v>
      </c>
      <c r="E75">
        <v>10</v>
      </c>
      <c r="F75">
        <v>12</v>
      </c>
      <c r="G75" s="1"/>
      <c r="I75" s="1" t="s">
        <v>6702</v>
      </c>
      <c r="J75">
        <v>831</v>
      </c>
      <c r="K75">
        <v>2</v>
      </c>
      <c r="L75">
        <v>55.4</v>
      </c>
      <c r="N75">
        <v>55.4</v>
      </c>
    </row>
    <row r="76" spans="1:14" x14ac:dyDescent="0.2">
      <c r="A76" s="1"/>
      <c r="B76" s="2">
        <v>45776</v>
      </c>
      <c r="C76" s="1" t="s">
        <v>576</v>
      </c>
      <c r="D76" s="1" t="s">
        <v>246</v>
      </c>
      <c r="E76">
        <v>30</v>
      </c>
      <c r="G76" s="1"/>
      <c r="I76" s="1" t="s">
        <v>6702</v>
      </c>
      <c r="J76">
        <v>840</v>
      </c>
      <c r="K76">
        <v>2</v>
      </c>
      <c r="L76">
        <v>193.4</v>
      </c>
      <c r="N76">
        <v>193.4</v>
      </c>
    </row>
    <row r="77" spans="1:14" x14ac:dyDescent="0.2">
      <c r="A77" s="1"/>
      <c r="B77" s="2">
        <v>45776</v>
      </c>
      <c r="C77" s="1" t="s">
        <v>576</v>
      </c>
      <c r="D77" s="1" t="s">
        <v>246</v>
      </c>
      <c r="E77">
        <v>26</v>
      </c>
      <c r="G77" s="1"/>
      <c r="I77" s="1" t="s">
        <v>6702</v>
      </c>
      <c r="J77">
        <v>840</v>
      </c>
      <c r="K77">
        <v>1</v>
      </c>
      <c r="L77">
        <v>97.8</v>
      </c>
      <c r="N77">
        <v>97.8</v>
      </c>
    </row>
    <row r="78" spans="1:14" x14ac:dyDescent="0.2">
      <c r="A78" s="1"/>
      <c r="B78" s="2">
        <v>45776</v>
      </c>
      <c r="C78" s="1" t="s">
        <v>576</v>
      </c>
      <c r="D78" s="1" t="s">
        <v>246</v>
      </c>
      <c r="E78">
        <v>15</v>
      </c>
      <c r="G78" s="1"/>
      <c r="I78" s="1" t="s">
        <v>6702</v>
      </c>
      <c r="J78">
        <v>840</v>
      </c>
      <c r="K78">
        <v>2</v>
      </c>
      <c r="L78">
        <v>89.43</v>
      </c>
      <c r="N78">
        <v>89.43</v>
      </c>
    </row>
    <row r="79" spans="1:14" x14ac:dyDescent="0.2">
      <c r="A79" s="1"/>
      <c r="B79" s="2">
        <v>45776</v>
      </c>
      <c r="C79" s="1" t="s">
        <v>576</v>
      </c>
      <c r="D79" s="1" t="s">
        <v>246</v>
      </c>
      <c r="E79">
        <v>18</v>
      </c>
      <c r="G79" s="1"/>
      <c r="I79" s="1" t="s">
        <v>6702</v>
      </c>
      <c r="J79">
        <v>840</v>
      </c>
      <c r="K79">
        <v>3</v>
      </c>
      <c r="L79">
        <v>98.78</v>
      </c>
      <c r="N79">
        <v>98.78</v>
      </c>
    </row>
    <row r="80" spans="1:14" x14ac:dyDescent="0.2">
      <c r="A80" s="1"/>
      <c r="B80" s="2">
        <v>45776</v>
      </c>
      <c r="C80" s="1" t="s">
        <v>576</v>
      </c>
      <c r="D80" s="1" t="s">
        <v>246</v>
      </c>
      <c r="E80">
        <v>16</v>
      </c>
      <c r="G80" s="1"/>
      <c r="I80" s="1" t="s">
        <v>6702</v>
      </c>
      <c r="J80">
        <v>840</v>
      </c>
      <c r="K80">
        <v>8</v>
      </c>
      <c r="L80">
        <v>165.48</v>
      </c>
      <c r="N80">
        <v>165.48</v>
      </c>
    </row>
    <row r="81" spans="1:14" x14ac:dyDescent="0.2">
      <c r="A81" s="1"/>
      <c r="B81" s="2">
        <v>45776</v>
      </c>
      <c r="C81" s="1" t="s">
        <v>576</v>
      </c>
      <c r="D81" s="1" t="s">
        <v>246</v>
      </c>
      <c r="E81">
        <v>25</v>
      </c>
      <c r="G81" s="1"/>
      <c r="I81" s="1" t="s">
        <v>6702</v>
      </c>
      <c r="J81">
        <v>840</v>
      </c>
      <c r="K81">
        <v>1</v>
      </c>
      <c r="L81">
        <v>26.4</v>
      </c>
      <c r="N81">
        <v>26.4</v>
      </c>
    </row>
    <row r="82" spans="1:14" x14ac:dyDescent="0.2">
      <c r="A82" s="1"/>
      <c r="B82" s="2">
        <v>45776</v>
      </c>
      <c r="C82" s="1" t="s">
        <v>576</v>
      </c>
      <c r="D82" s="1" t="s">
        <v>246</v>
      </c>
      <c r="E82">
        <v>19</v>
      </c>
      <c r="G82" s="1"/>
      <c r="I82" s="1" t="s">
        <v>6702</v>
      </c>
      <c r="J82">
        <v>841</v>
      </c>
      <c r="K82">
        <v>2</v>
      </c>
      <c r="L82">
        <v>55.08</v>
      </c>
      <c r="N82">
        <v>55.08</v>
      </c>
    </row>
    <row r="83" spans="1:14" x14ac:dyDescent="0.2">
      <c r="A83" s="1"/>
      <c r="B83" s="2">
        <v>45776</v>
      </c>
      <c r="C83" s="1" t="s">
        <v>576</v>
      </c>
      <c r="D83" s="1" t="s">
        <v>246</v>
      </c>
      <c r="E83">
        <v>35</v>
      </c>
      <c r="G83" s="1"/>
      <c r="I83" s="1" t="s">
        <v>6702</v>
      </c>
      <c r="J83">
        <v>841</v>
      </c>
      <c r="K83">
        <v>2</v>
      </c>
      <c r="L83">
        <v>61.2</v>
      </c>
      <c r="N83">
        <v>61.2</v>
      </c>
    </row>
    <row r="84" spans="1:14" x14ac:dyDescent="0.2">
      <c r="A84" s="1"/>
      <c r="B84" s="2">
        <v>45776</v>
      </c>
      <c r="C84" s="1" t="s">
        <v>576</v>
      </c>
      <c r="D84" s="1" t="s">
        <v>246</v>
      </c>
      <c r="E84">
        <v>22</v>
      </c>
      <c r="G84" s="1"/>
      <c r="I84" s="1" t="s">
        <v>6702</v>
      </c>
      <c r="J84">
        <v>841</v>
      </c>
      <c r="K84">
        <v>1</v>
      </c>
      <c r="L84">
        <v>31.5</v>
      </c>
      <c r="N84">
        <v>31.5</v>
      </c>
    </row>
    <row r="85" spans="1:14" x14ac:dyDescent="0.2">
      <c r="A85" s="1"/>
      <c r="B85" s="2">
        <v>45776</v>
      </c>
      <c r="C85" s="1" t="s">
        <v>576</v>
      </c>
      <c r="D85" s="1" t="s">
        <v>246</v>
      </c>
      <c r="E85">
        <v>17</v>
      </c>
      <c r="G85" s="1"/>
      <c r="I85" s="1" t="s">
        <v>6702</v>
      </c>
      <c r="J85">
        <v>841</v>
      </c>
      <c r="K85">
        <v>1</v>
      </c>
      <c r="L85">
        <v>25.9</v>
      </c>
      <c r="N85">
        <v>25.9</v>
      </c>
    </row>
    <row r="86" spans="1:14" x14ac:dyDescent="0.2">
      <c r="A86" s="1"/>
      <c r="B86" s="2">
        <v>45776</v>
      </c>
      <c r="C86" s="1" t="s">
        <v>576</v>
      </c>
      <c r="D86" s="1" t="s">
        <v>246</v>
      </c>
      <c r="E86">
        <v>24</v>
      </c>
      <c r="G86" s="1"/>
      <c r="I86" s="1" t="s">
        <v>6702</v>
      </c>
      <c r="J86">
        <v>841</v>
      </c>
      <c r="K86">
        <v>1</v>
      </c>
      <c r="L86">
        <v>7.1</v>
      </c>
      <c r="N86">
        <v>7.1</v>
      </c>
    </row>
    <row r="87" spans="1:14" x14ac:dyDescent="0.2">
      <c r="A87" s="1"/>
      <c r="B87" s="2">
        <v>45776</v>
      </c>
      <c r="C87" s="1" t="s">
        <v>576</v>
      </c>
      <c r="D87" s="1" t="s">
        <v>246</v>
      </c>
      <c r="E87">
        <v>9</v>
      </c>
      <c r="G87" s="1"/>
      <c r="I87" s="1" t="s">
        <v>6702</v>
      </c>
      <c r="J87">
        <v>841</v>
      </c>
      <c r="K87">
        <v>4</v>
      </c>
      <c r="L87">
        <v>120.7</v>
      </c>
      <c r="N87">
        <v>120.7</v>
      </c>
    </row>
    <row r="88" spans="1:14" x14ac:dyDescent="0.2">
      <c r="A88" s="1"/>
      <c r="B88" s="2">
        <v>45776</v>
      </c>
      <c r="C88" s="1" t="s">
        <v>576</v>
      </c>
      <c r="D88" s="1" t="s">
        <v>246</v>
      </c>
      <c r="E88">
        <v>37</v>
      </c>
      <c r="G88" s="1"/>
      <c r="I88" s="1" t="s">
        <v>6702</v>
      </c>
      <c r="J88">
        <v>842</v>
      </c>
      <c r="K88">
        <v>1</v>
      </c>
      <c r="L88">
        <v>57.2</v>
      </c>
      <c r="N88">
        <v>57.2</v>
      </c>
    </row>
    <row r="89" spans="1:14" x14ac:dyDescent="0.2">
      <c r="A89" s="1"/>
      <c r="B89" s="2">
        <v>45776</v>
      </c>
      <c r="C89" s="1" t="s">
        <v>576</v>
      </c>
      <c r="D89" s="1" t="s">
        <v>246</v>
      </c>
      <c r="E89">
        <v>31</v>
      </c>
      <c r="G89" s="1"/>
      <c r="I89" s="1" t="s">
        <v>6702</v>
      </c>
      <c r="J89">
        <v>842</v>
      </c>
      <c r="K89">
        <v>1</v>
      </c>
      <c r="L89">
        <v>46.1</v>
      </c>
      <c r="N89">
        <v>46.1</v>
      </c>
    </row>
    <row r="90" spans="1:14" x14ac:dyDescent="0.2">
      <c r="A90" s="1"/>
      <c r="B90" s="2">
        <v>45776</v>
      </c>
      <c r="C90" s="1" t="s">
        <v>576</v>
      </c>
      <c r="D90" s="1" t="s">
        <v>246</v>
      </c>
      <c r="E90">
        <v>7</v>
      </c>
      <c r="G90" s="1"/>
      <c r="I90" s="1" t="s">
        <v>6702</v>
      </c>
      <c r="J90">
        <v>842</v>
      </c>
      <c r="K90">
        <v>2</v>
      </c>
      <c r="L90">
        <v>29.3</v>
      </c>
      <c r="N90">
        <v>29.3</v>
      </c>
    </row>
    <row r="91" spans="1:14" x14ac:dyDescent="0.2">
      <c r="A91" s="1"/>
      <c r="B91" s="2">
        <v>45776</v>
      </c>
      <c r="C91" s="1" t="s">
        <v>576</v>
      </c>
      <c r="D91" s="1" t="s">
        <v>246</v>
      </c>
      <c r="E91">
        <v>45</v>
      </c>
      <c r="G91" s="1"/>
      <c r="I91" s="1" t="s">
        <v>6702</v>
      </c>
      <c r="J91">
        <v>842</v>
      </c>
      <c r="K91">
        <v>1</v>
      </c>
      <c r="L91">
        <v>12.9</v>
      </c>
      <c r="N91">
        <v>12.9</v>
      </c>
    </row>
    <row r="92" spans="1:14" x14ac:dyDescent="0.2">
      <c r="A92" s="1"/>
      <c r="B92" s="2">
        <v>45776</v>
      </c>
      <c r="C92" s="1" t="s">
        <v>576</v>
      </c>
      <c r="D92" s="1" t="s">
        <v>246</v>
      </c>
      <c r="E92">
        <v>28</v>
      </c>
      <c r="G92" s="1"/>
      <c r="I92" s="1" t="s">
        <v>6702</v>
      </c>
      <c r="J92">
        <v>842</v>
      </c>
      <c r="K92">
        <v>1</v>
      </c>
      <c r="L92">
        <v>23.15</v>
      </c>
      <c r="N92">
        <v>23.15</v>
      </c>
    </row>
    <row r="93" spans="1:14" x14ac:dyDescent="0.2">
      <c r="A93" s="1"/>
      <c r="B93" s="2">
        <v>45776</v>
      </c>
      <c r="C93" s="1" t="s">
        <v>576</v>
      </c>
      <c r="D93" s="1" t="s">
        <v>246</v>
      </c>
      <c r="E93">
        <v>6</v>
      </c>
      <c r="G93" s="1"/>
      <c r="I93" s="1" t="s">
        <v>6702</v>
      </c>
      <c r="J93">
        <v>842</v>
      </c>
      <c r="K93">
        <v>3</v>
      </c>
      <c r="L93">
        <v>89.7</v>
      </c>
      <c r="N93">
        <v>89.7</v>
      </c>
    </row>
    <row r="94" spans="1:14" x14ac:dyDescent="0.2">
      <c r="A94" s="1"/>
      <c r="B94" s="2">
        <v>45776</v>
      </c>
      <c r="C94" s="1" t="s">
        <v>576</v>
      </c>
      <c r="D94" s="1" t="s">
        <v>246</v>
      </c>
      <c r="E94">
        <v>3</v>
      </c>
      <c r="G94" s="1"/>
      <c r="I94" s="1" t="s">
        <v>6702</v>
      </c>
      <c r="J94">
        <v>842</v>
      </c>
      <c r="K94">
        <v>1</v>
      </c>
      <c r="L94">
        <v>25.8</v>
      </c>
      <c r="N94">
        <v>25.8</v>
      </c>
    </row>
    <row r="95" spans="1:14" x14ac:dyDescent="0.2">
      <c r="A95" s="1"/>
      <c r="B95" s="2">
        <v>45777</v>
      </c>
      <c r="C95" s="1" t="s">
        <v>576</v>
      </c>
      <c r="D95" s="1" t="s">
        <v>246</v>
      </c>
      <c r="E95">
        <v>10</v>
      </c>
      <c r="F95">
        <v>12</v>
      </c>
      <c r="G95" s="1"/>
      <c r="I95" s="1" t="s">
        <v>6702</v>
      </c>
      <c r="J95">
        <v>1303</v>
      </c>
      <c r="K95">
        <v>3</v>
      </c>
      <c r="L95">
        <v>104.2</v>
      </c>
      <c r="N95">
        <v>104.2</v>
      </c>
    </row>
    <row r="96" spans="1:14" x14ac:dyDescent="0.2">
      <c r="A96" s="1"/>
      <c r="B96" s="2">
        <v>45792</v>
      </c>
      <c r="C96" s="1" t="s">
        <v>576</v>
      </c>
      <c r="D96" s="1" t="s">
        <v>106</v>
      </c>
      <c r="E96">
        <v>5</v>
      </c>
      <c r="F96">
        <v>18</v>
      </c>
      <c r="G96" s="1"/>
      <c r="I96" s="1" t="s">
        <v>6702</v>
      </c>
      <c r="J96">
        <v>1263</v>
      </c>
      <c r="K96">
        <v>7</v>
      </c>
      <c r="L96">
        <v>166.50000000000003</v>
      </c>
      <c r="N96">
        <v>166.50000000000003</v>
      </c>
    </row>
    <row r="97" spans="1:14" x14ac:dyDescent="0.2">
      <c r="A97" s="1"/>
      <c r="B97" s="2">
        <v>45792</v>
      </c>
      <c r="C97" s="1" t="s">
        <v>576</v>
      </c>
      <c r="D97" s="1" t="s">
        <v>246</v>
      </c>
      <c r="E97">
        <v>12</v>
      </c>
      <c r="F97">
        <v>14</v>
      </c>
      <c r="G97" s="1"/>
      <c r="I97" s="1" t="s">
        <v>6702</v>
      </c>
      <c r="J97">
        <v>1263</v>
      </c>
      <c r="K97">
        <v>3</v>
      </c>
      <c r="L97">
        <v>87.9</v>
      </c>
      <c r="N97">
        <v>87.9</v>
      </c>
    </row>
    <row r="98" spans="1:14" x14ac:dyDescent="0.2">
      <c r="A98" s="1"/>
      <c r="B98" s="2">
        <v>45792</v>
      </c>
      <c r="C98" s="1" t="s">
        <v>576</v>
      </c>
      <c r="D98" s="1" t="s">
        <v>246</v>
      </c>
      <c r="E98">
        <v>8</v>
      </c>
      <c r="F98">
        <v>14</v>
      </c>
      <c r="G98" s="1"/>
      <c r="I98" s="1" t="s">
        <v>6702</v>
      </c>
      <c r="J98">
        <v>1263</v>
      </c>
      <c r="K98">
        <v>2</v>
      </c>
      <c r="L98">
        <v>57.6</v>
      </c>
      <c r="N98">
        <v>57.6</v>
      </c>
    </row>
    <row r="99" spans="1:14" x14ac:dyDescent="0.2">
      <c r="A99" s="1" t="s">
        <v>6709</v>
      </c>
      <c r="B99" s="2">
        <v>45805</v>
      </c>
      <c r="C99" s="1" t="s">
        <v>576</v>
      </c>
      <c r="D99" s="1" t="s">
        <v>246</v>
      </c>
      <c r="G99" s="1"/>
      <c r="I99" s="1" t="s">
        <v>6702</v>
      </c>
      <c r="J99">
        <v>1454</v>
      </c>
      <c r="K99">
        <v>36</v>
      </c>
      <c r="L99">
        <v>1296</v>
      </c>
      <c r="M99">
        <v>88</v>
      </c>
      <c r="N99">
        <v>1208</v>
      </c>
    </row>
    <row r="100" spans="1:14" x14ac:dyDescent="0.2">
      <c r="A100" s="1"/>
      <c r="B100" s="2">
        <v>45825</v>
      </c>
      <c r="C100" s="1" t="s">
        <v>576</v>
      </c>
      <c r="D100" s="1" t="s">
        <v>246</v>
      </c>
      <c r="E100">
        <v>12</v>
      </c>
      <c r="F100">
        <v>18</v>
      </c>
      <c r="G100" s="1"/>
      <c r="I100" s="1" t="s">
        <v>6702</v>
      </c>
      <c r="J100">
        <v>1587</v>
      </c>
      <c r="K100">
        <v>4</v>
      </c>
      <c r="L100">
        <v>118.4</v>
      </c>
      <c r="M100">
        <v>6</v>
      </c>
      <c r="N100">
        <v>112.4</v>
      </c>
    </row>
    <row r="101" spans="1:14" x14ac:dyDescent="0.2">
      <c r="A101" s="1"/>
      <c r="B101" s="2">
        <v>45825</v>
      </c>
      <c r="C101" s="1" t="s">
        <v>576</v>
      </c>
      <c r="D101" s="1" t="s">
        <v>246</v>
      </c>
      <c r="E101">
        <v>7</v>
      </c>
      <c r="F101">
        <v>14</v>
      </c>
      <c r="G101" s="1"/>
      <c r="I101" s="1" t="s">
        <v>6702</v>
      </c>
      <c r="J101">
        <v>1587</v>
      </c>
      <c r="K101">
        <v>5</v>
      </c>
      <c r="L101">
        <v>156.4</v>
      </c>
      <c r="M101">
        <v>1</v>
      </c>
      <c r="N101">
        <v>155.4</v>
      </c>
    </row>
    <row r="102" spans="1:14" x14ac:dyDescent="0.2">
      <c r="A102" s="1"/>
      <c r="B102" s="2">
        <v>45825</v>
      </c>
      <c r="C102" s="1" t="s">
        <v>576</v>
      </c>
      <c r="D102" s="1" t="s">
        <v>5109</v>
      </c>
      <c r="E102">
        <v>34</v>
      </c>
      <c r="F102">
        <v>16</v>
      </c>
      <c r="G102" s="1"/>
      <c r="I102" s="1" t="s">
        <v>5944</v>
      </c>
      <c r="J102">
        <v>8352</v>
      </c>
      <c r="K102">
        <v>18</v>
      </c>
      <c r="L102">
        <v>2035</v>
      </c>
      <c r="N102">
        <v>2035</v>
      </c>
    </row>
    <row r="103" spans="1:14" x14ac:dyDescent="0.2">
      <c r="A103" s="1"/>
      <c r="B103" s="2">
        <v>45826</v>
      </c>
      <c r="C103" s="1" t="s">
        <v>576</v>
      </c>
      <c r="D103" s="1" t="s">
        <v>246</v>
      </c>
      <c r="E103">
        <v>23</v>
      </c>
      <c r="F103" t="s">
        <v>5022</v>
      </c>
      <c r="G103" s="1"/>
      <c r="I103" s="1" t="s">
        <v>5944</v>
      </c>
      <c r="J103">
        <v>8354</v>
      </c>
      <c r="K103">
        <v>38</v>
      </c>
      <c r="L103">
        <v>4000</v>
      </c>
      <c r="N103">
        <v>4000</v>
      </c>
    </row>
    <row r="104" spans="1:14" x14ac:dyDescent="0.2">
      <c r="A104" s="1"/>
      <c r="B104" s="2">
        <v>45841</v>
      </c>
      <c r="C104" s="1" t="s">
        <v>3228</v>
      </c>
      <c r="D104" s="1" t="s">
        <v>246</v>
      </c>
      <c r="E104">
        <v>15</v>
      </c>
      <c r="G104" s="1"/>
      <c r="I104" s="1" t="s">
        <v>6702</v>
      </c>
      <c r="J104">
        <v>1637</v>
      </c>
      <c r="K104">
        <v>58</v>
      </c>
      <c r="L104">
        <v>1315</v>
      </c>
      <c r="M104">
        <v>98.6</v>
      </c>
      <c r="N104">
        <v>1216.4000000000001</v>
      </c>
    </row>
    <row r="105" spans="1:14" x14ac:dyDescent="0.2">
      <c r="A105" s="1"/>
      <c r="B105" s="2">
        <v>45841</v>
      </c>
      <c r="C105" s="1" t="s">
        <v>3228</v>
      </c>
      <c r="D105" s="1" t="s">
        <v>246</v>
      </c>
      <c r="E105">
        <v>36</v>
      </c>
      <c r="G105" s="1"/>
      <c r="I105" s="1" t="s">
        <v>6702</v>
      </c>
      <c r="J105">
        <v>1638</v>
      </c>
      <c r="K105">
        <v>36</v>
      </c>
      <c r="L105">
        <v>1400</v>
      </c>
      <c r="M105">
        <v>68.400000000000006</v>
      </c>
      <c r="N105">
        <v>1331.6</v>
      </c>
    </row>
    <row r="106" spans="1:14" x14ac:dyDescent="0.2">
      <c r="A106" s="1"/>
      <c r="B106" s="2">
        <v>45846</v>
      </c>
      <c r="C106" s="1" t="s">
        <v>6710</v>
      </c>
      <c r="D106" s="1" t="s">
        <v>246</v>
      </c>
      <c r="E106">
        <v>24</v>
      </c>
      <c r="F106">
        <v>70</v>
      </c>
      <c r="G106" s="1"/>
      <c r="I106" s="1" t="s">
        <v>6702</v>
      </c>
      <c r="J106">
        <v>1662</v>
      </c>
      <c r="K106">
        <v>10</v>
      </c>
      <c r="L106">
        <v>256.2</v>
      </c>
      <c r="M106">
        <v>3</v>
      </c>
      <c r="N106">
        <v>253.2</v>
      </c>
    </row>
    <row r="107" spans="1:14" x14ac:dyDescent="0.2">
      <c r="A107" s="1"/>
      <c r="B107" s="2">
        <v>45854</v>
      </c>
      <c r="C107" s="1" t="s">
        <v>576</v>
      </c>
      <c r="D107" s="1" t="s">
        <v>246</v>
      </c>
      <c r="E107">
        <v>23</v>
      </c>
      <c r="F107" t="s">
        <v>5022</v>
      </c>
      <c r="G107" s="1"/>
      <c r="I107" s="1" t="s">
        <v>5944</v>
      </c>
      <c r="J107">
        <v>8366</v>
      </c>
      <c r="K107">
        <v>46</v>
      </c>
      <c r="L107">
        <v>5000</v>
      </c>
      <c r="N107">
        <v>5000</v>
      </c>
    </row>
    <row r="108" spans="1:14" x14ac:dyDescent="0.2">
      <c r="A108" s="1"/>
      <c r="B108" s="2">
        <v>45854</v>
      </c>
      <c r="C108" s="1" t="s">
        <v>576</v>
      </c>
      <c r="D108" s="1" t="s">
        <v>246</v>
      </c>
      <c r="E108">
        <v>29</v>
      </c>
      <c r="F108" t="s">
        <v>4976</v>
      </c>
      <c r="G108" s="1"/>
      <c r="I108" s="1" t="s">
        <v>5944</v>
      </c>
      <c r="J108">
        <v>8366</v>
      </c>
      <c r="K108">
        <v>17</v>
      </c>
      <c r="L108">
        <v>2200</v>
      </c>
      <c r="N108">
        <v>2200</v>
      </c>
    </row>
    <row r="109" spans="1:14" x14ac:dyDescent="0.2">
      <c r="A109" s="1"/>
      <c r="B109" s="2">
        <v>45854</v>
      </c>
      <c r="C109" s="1" t="s">
        <v>576</v>
      </c>
      <c r="D109" s="1" t="s">
        <v>246</v>
      </c>
      <c r="E109">
        <v>24</v>
      </c>
      <c r="F109">
        <v>18</v>
      </c>
      <c r="G109" s="1"/>
      <c r="I109" s="1" t="s">
        <v>5944</v>
      </c>
      <c r="J109">
        <v>8366</v>
      </c>
      <c r="K109">
        <v>62</v>
      </c>
      <c r="L109">
        <v>7800</v>
      </c>
      <c r="N109">
        <v>7800</v>
      </c>
    </row>
    <row r="110" spans="1:14" x14ac:dyDescent="0.2">
      <c r="A110" s="1" t="s">
        <v>6711</v>
      </c>
      <c r="B110" s="2">
        <v>45854</v>
      </c>
      <c r="C110" s="1" t="s">
        <v>3228</v>
      </c>
      <c r="D110" s="1" t="s">
        <v>5109</v>
      </c>
      <c r="E110">
        <v>24</v>
      </c>
      <c r="F110">
        <v>8</v>
      </c>
      <c r="G110" s="1"/>
      <c r="I110" s="1" t="s">
        <v>6702</v>
      </c>
      <c r="J110">
        <v>1907</v>
      </c>
      <c r="K110">
        <v>8</v>
      </c>
      <c r="L110">
        <v>499.6</v>
      </c>
      <c r="N110">
        <v>499.6</v>
      </c>
    </row>
    <row r="111" spans="1:14" x14ac:dyDescent="0.2">
      <c r="A111" s="1" t="s">
        <v>6712</v>
      </c>
      <c r="B111" s="2">
        <v>45892</v>
      </c>
      <c r="C111" s="1" t="s">
        <v>6713</v>
      </c>
      <c r="D111" s="1" t="s">
        <v>246</v>
      </c>
      <c r="E111" t="s">
        <v>1155</v>
      </c>
      <c r="F111" t="s">
        <v>2641</v>
      </c>
      <c r="G111" s="1"/>
      <c r="I111" s="1" t="s">
        <v>6702</v>
      </c>
      <c r="J111">
        <v>2188</v>
      </c>
      <c r="K111">
        <v>10</v>
      </c>
      <c r="L111">
        <v>187.2</v>
      </c>
      <c r="N111">
        <v>187.2</v>
      </c>
    </row>
    <row r="112" spans="1:14" x14ac:dyDescent="0.2">
      <c r="A112" s="1" t="s">
        <v>6712</v>
      </c>
      <c r="B112" s="2">
        <v>45892</v>
      </c>
      <c r="C112" s="1" t="s">
        <v>6713</v>
      </c>
      <c r="D112" s="1" t="s">
        <v>246</v>
      </c>
      <c r="E112" t="s">
        <v>6059</v>
      </c>
      <c r="F112" t="s">
        <v>2641</v>
      </c>
      <c r="G112" s="1"/>
      <c r="I112" s="1" t="s">
        <v>6702</v>
      </c>
      <c r="J112">
        <v>2189</v>
      </c>
      <c r="K112">
        <v>18</v>
      </c>
      <c r="L112">
        <v>351.6</v>
      </c>
      <c r="N112">
        <v>351.6</v>
      </c>
    </row>
    <row r="113" spans="1:14" x14ac:dyDescent="0.2">
      <c r="A113" s="1"/>
      <c r="B113" s="2">
        <v>45894</v>
      </c>
      <c r="C113" s="1" t="s">
        <v>6714</v>
      </c>
      <c r="D113" s="1" t="s">
        <v>246</v>
      </c>
      <c r="E113">
        <v>7</v>
      </c>
      <c r="F113">
        <v>18</v>
      </c>
      <c r="G113" s="1" t="s">
        <v>2766</v>
      </c>
      <c r="I113" s="1" t="s">
        <v>6702</v>
      </c>
      <c r="J113">
        <v>2206</v>
      </c>
      <c r="K113">
        <v>1</v>
      </c>
      <c r="L113">
        <v>37.15</v>
      </c>
      <c r="N113">
        <v>37.15</v>
      </c>
    </row>
    <row r="114" spans="1:14" x14ac:dyDescent="0.2">
      <c r="A114" s="1"/>
      <c r="B114" s="2">
        <v>45894</v>
      </c>
      <c r="C114" s="1" t="s">
        <v>6714</v>
      </c>
      <c r="D114" s="1" t="s">
        <v>246</v>
      </c>
      <c r="E114">
        <v>8</v>
      </c>
      <c r="F114">
        <v>14</v>
      </c>
      <c r="G114" s="1" t="s">
        <v>2766</v>
      </c>
      <c r="I114" s="1" t="s">
        <v>6702</v>
      </c>
      <c r="J114">
        <v>2206</v>
      </c>
      <c r="K114">
        <v>3</v>
      </c>
      <c r="L114">
        <v>99.85</v>
      </c>
      <c r="N114">
        <v>99.85</v>
      </c>
    </row>
    <row r="115" spans="1:14" x14ac:dyDescent="0.2">
      <c r="A115" s="1"/>
      <c r="B115" s="2">
        <v>45894</v>
      </c>
      <c r="C115" s="1" t="s">
        <v>6714</v>
      </c>
      <c r="D115" s="1" t="s">
        <v>106</v>
      </c>
      <c r="E115">
        <v>5</v>
      </c>
      <c r="F115">
        <v>18</v>
      </c>
      <c r="G115" s="1" t="s">
        <v>2766</v>
      </c>
      <c r="I115" s="1" t="s">
        <v>6702</v>
      </c>
      <c r="J115">
        <v>2206</v>
      </c>
      <c r="K115">
        <v>2</v>
      </c>
      <c r="L115">
        <v>50.84</v>
      </c>
      <c r="N115">
        <v>50.84</v>
      </c>
    </row>
    <row r="116" spans="1:14" x14ac:dyDescent="0.2">
      <c r="A116" s="1"/>
      <c r="B116" s="2">
        <v>45882</v>
      </c>
      <c r="C116" s="1" t="s">
        <v>5944</v>
      </c>
      <c r="D116" s="1" t="s">
        <v>6715</v>
      </c>
      <c r="E116">
        <v>6</v>
      </c>
      <c r="F116">
        <v>70</v>
      </c>
      <c r="G116" s="1" t="s">
        <v>6716</v>
      </c>
      <c r="I116" s="1" t="s">
        <v>5944</v>
      </c>
      <c r="J116">
        <v>8380</v>
      </c>
      <c r="K116">
        <v>10</v>
      </c>
      <c r="L116">
        <v>301.10000000000002</v>
      </c>
      <c r="N116">
        <v>301.10000000000002</v>
      </c>
    </row>
    <row r="117" spans="1:14" x14ac:dyDescent="0.2">
      <c r="A117" s="1"/>
      <c r="B117" s="2">
        <v>45882</v>
      </c>
      <c r="C117" s="1" t="s">
        <v>5944</v>
      </c>
      <c r="D117" s="1" t="s">
        <v>6715</v>
      </c>
      <c r="E117">
        <v>5</v>
      </c>
      <c r="F117">
        <v>80</v>
      </c>
      <c r="G117" s="1" t="s">
        <v>6716</v>
      </c>
      <c r="I117" s="1" t="s">
        <v>5944</v>
      </c>
      <c r="J117">
        <v>8380</v>
      </c>
      <c r="K117">
        <v>15</v>
      </c>
      <c r="L117">
        <v>398.5</v>
      </c>
      <c r="N117">
        <v>398.5</v>
      </c>
    </row>
    <row r="118" spans="1:14" x14ac:dyDescent="0.2">
      <c r="A118" s="1"/>
      <c r="B118" s="2">
        <v>45882</v>
      </c>
      <c r="C118" s="1" t="s">
        <v>5944</v>
      </c>
      <c r="D118" s="1" t="s">
        <v>6715</v>
      </c>
      <c r="E118">
        <v>10</v>
      </c>
      <c r="F118">
        <v>70</v>
      </c>
      <c r="G118" s="1" t="s">
        <v>6716</v>
      </c>
      <c r="I118" s="1" t="s">
        <v>5944</v>
      </c>
      <c r="J118">
        <v>8380</v>
      </c>
      <c r="K118">
        <v>10</v>
      </c>
      <c r="L118">
        <v>256</v>
      </c>
      <c r="N118">
        <v>256</v>
      </c>
    </row>
    <row r="119" spans="1:14" x14ac:dyDescent="0.2">
      <c r="A119" s="1"/>
      <c r="B119" s="2">
        <v>45882</v>
      </c>
      <c r="C119" s="1" t="s">
        <v>5944</v>
      </c>
      <c r="D119" s="1" t="s">
        <v>6715</v>
      </c>
      <c r="E119">
        <v>12</v>
      </c>
      <c r="F119">
        <v>70</v>
      </c>
      <c r="G119" s="1" t="s">
        <v>6716</v>
      </c>
      <c r="I119" s="1" t="s">
        <v>5944</v>
      </c>
      <c r="J119">
        <v>8380</v>
      </c>
      <c r="K119">
        <v>10</v>
      </c>
      <c r="L119">
        <v>264</v>
      </c>
      <c r="N119">
        <v>264</v>
      </c>
    </row>
    <row r="120" spans="1:14" x14ac:dyDescent="0.2">
      <c r="A120" s="1"/>
      <c r="B120" s="2">
        <v>45882</v>
      </c>
      <c r="C120" s="1" t="s">
        <v>5944</v>
      </c>
      <c r="D120" s="1" t="s">
        <v>6715</v>
      </c>
      <c r="E120">
        <v>12</v>
      </c>
      <c r="F120">
        <v>80</v>
      </c>
      <c r="G120" s="1" t="s">
        <v>6716</v>
      </c>
      <c r="I120" s="1" t="s">
        <v>5944</v>
      </c>
      <c r="J120">
        <v>8380</v>
      </c>
      <c r="K120">
        <v>5</v>
      </c>
      <c r="L120">
        <v>133.6</v>
      </c>
      <c r="N120">
        <v>133.6</v>
      </c>
    </row>
    <row r="121" spans="1:14" x14ac:dyDescent="0.2">
      <c r="A121" s="1"/>
      <c r="B121" s="2">
        <v>45881</v>
      </c>
      <c r="C121" s="1" t="s">
        <v>5944</v>
      </c>
      <c r="D121" s="1" t="s">
        <v>246</v>
      </c>
      <c r="E121">
        <v>4</v>
      </c>
      <c r="F121" t="s">
        <v>51</v>
      </c>
      <c r="G121" s="1"/>
      <c r="I121" s="1" t="s">
        <v>5944</v>
      </c>
      <c r="J121">
        <v>8379</v>
      </c>
      <c r="K121">
        <v>41</v>
      </c>
      <c r="L121">
        <v>364.78</v>
      </c>
      <c r="N121">
        <v>364.78</v>
      </c>
    </row>
    <row r="122" spans="1:14" x14ac:dyDescent="0.2">
      <c r="A122" s="1" t="s">
        <v>2727</v>
      </c>
      <c r="B122" s="2">
        <v>45658</v>
      </c>
      <c r="C122" s="1" t="s">
        <v>6717</v>
      </c>
      <c r="D122" s="1" t="s">
        <v>246</v>
      </c>
      <c r="E122">
        <v>7</v>
      </c>
      <c r="F122" t="s">
        <v>107</v>
      </c>
      <c r="G122" s="1" t="s">
        <v>100</v>
      </c>
      <c r="H122">
        <v>100</v>
      </c>
      <c r="I122" s="1" t="s">
        <v>6718</v>
      </c>
      <c r="J122">
        <v>1</v>
      </c>
      <c r="K122">
        <v>2</v>
      </c>
      <c r="L122">
        <v>108.19999999999999</v>
      </c>
      <c r="M122">
        <v>2</v>
      </c>
      <c r="N122">
        <v>106.19999999999999</v>
      </c>
    </row>
    <row r="123" spans="1:14" x14ac:dyDescent="0.2">
      <c r="A123" s="1" t="s">
        <v>2734</v>
      </c>
      <c r="B123" s="2">
        <v>45658</v>
      </c>
      <c r="C123" s="1" t="s">
        <v>6717</v>
      </c>
      <c r="D123" s="1" t="s">
        <v>246</v>
      </c>
      <c r="E123">
        <v>6</v>
      </c>
      <c r="F123" t="s">
        <v>107</v>
      </c>
      <c r="G123" s="1" t="s">
        <v>100</v>
      </c>
      <c r="H123">
        <v>100</v>
      </c>
      <c r="I123" s="1" t="s">
        <v>6718</v>
      </c>
      <c r="J123">
        <v>1</v>
      </c>
      <c r="K123">
        <v>3</v>
      </c>
      <c r="L123">
        <v>106</v>
      </c>
      <c r="M123">
        <v>2.5</v>
      </c>
      <c r="N123">
        <v>103.5</v>
      </c>
    </row>
    <row r="124" spans="1:14" x14ac:dyDescent="0.2">
      <c r="A124" s="1" t="s">
        <v>2754</v>
      </c>
      <c r="B124" s="2">
        <v>45658</v>
      </c>
      <c r="C124" s="1" t="s">
        <v>587</v>
      </c>
      <c r="D124" s="1" t="s">
        <v>246</v>
      </c>
      <c r="E124">
        <v>19</v>
      </c>
      <c r="F124" t="s">
        <v>209</v>
      </c>
      <c r="G124" s="1" t="s">
        <v>100</v>
      </c>
      <c r="H124">
        <v>340</v>
      </c>
      <c r="I124" s="1" t="s">
        <v>6718</v>
      </c>
      <c r="J124">
        <v>1</v>
      </c>
      <c r="K124">
        <v>5</v>
      </c>
      <c r="L124">
        <v>361.2</v>
      </c>
      <c r="M124">
        <v>12</v>
      </c>
      <c r="N124">
        <v>349.2</v>
      </c>
    </row>
    <row r="125" spans="1:14" x14ac:dyDescent="0.2">
      <c r="A125" s="1" t="s">
        <v>6719</v>
      </c>
      <c r="B125" s="2">
        <v>45658</v>
      </c>
      <c r="C125" s="1" t="s">
        <v>587</v>
      </c>
      <c r="D125" s="1" t="s">
        <v>246</v>
      </c>
      <c r="E125">
        <v>30</v>
      </c>
      <c r="F125" t="s">
        <v>214</v>
      </c>
      <c r="G125" s="1" t="s">
        <v>51</v>
      </c>
      <c r="H125">
        <v>160</v>
      </c>
      <c r="I125" s="1" t="s">
        <v>6718</v>
      </c>
      <c r="J125">
        <v>1</v>
      </c>
      <c r="K125">
        <v>5</v>
      </c>
      <c r="L125">
        <v>224</v>
      </c>
      <c r="M125">
        <v>10</v>
      </c>
      <c r="N125">
        <v>214</v>
      </c>
    </row>
    <row r="126" spans="1:14" x14ac:dyDescent="0.2">
      <c r="A126" s="1" t="s">
        <v>2753</v>
      </c>
      <c r="B126" s="2">
        <v>45658</v>
      </c>
      <c r="C126" s="1" t="s">
        <v>587</v>
      </c>
      <c r="D126" s="1" t="s">
        <v>246</v>
      </c>
      <c r="E126">
        <v>19</v>
      </c>
      <c r="F126" t="s">
        <v>332</v>
      </c>
      <c r="G126" s="1" t="s">
        <v>100</v>
      </c>
      <c r="H126">
        <v>190</v>
      </c>
      <c r="I126" s="1" t="s">
        <v>6718</v>
      </c>
      <c r="J126">
        <v>2</v>
      </c>
      <c r="K126">
        <v>2</v>
      </c>
      <c r="L126">
        <v>164.8</v>
      </c>
      <c r="M126">
        <v>4.4000000000000004</v>
      </c>
      <c r="N126">
        <v>160.4</v>
      </c>
    </row>
    <row r="127" spans="1:14" x14ac:dyDescent="0.2">
      <c r="A127" s="1" t="s">
        <v>2758</v>
      </c>
      <c r="B127" s="2">
        <v>45658</v>
      </c>
      <c r="C127" s="1" t="s">
        <v>587</v>
      </c>
      <c r="D127" s="1" t="s">
        <v>246</v>
      </c>
      <c r="E127">
        <v>15</v>
      </c>
      <c r="F127" t="s">
        <v>167</v>
      </c>
      <c r="G127" s="1" t="s">
        <v>2760</v>
      </c>
      <c r="H127">
        <v>60</v>
      </c>
      <c r="I127" s="1" t="s">
        <v>6718</v>
      </c>
      <c r="J127">
        <v>2</v>
      </c>
      <c r="K127">
        <v>1</v>
      </c>
      <c r="L127">
        <v>52.2</v>
      </c>
      <c r="M127">
        <v>1.8</v>
      </c>
      <c r="N127">
        <v>50.400000000000006</v>
      </c>
    </row>
    <row r="128" spans="1:14" x14ac:dyDescent="0.2">
      <c r="A128" s="1" t="s">
        <v>2741</v>
      </c>
      <c r="B128" s="2">
        <v>45658</v>
      </c>
      <c r="C128" s="1" t="s">
        <v>6720</v>
      </c>
      <c r="D128" s="1" t="s">
        <v>106</v>
      </c>
      <c r="E128" t="s">
        <v>2743</v>
      </c>
      <c r="F128" t="s">
        <v>2744</v>
      </c>
      <c r="G128" s="1" t="s">
        <v>108</v>
      </c>
      <c r="H128">
        <v>110</v>
      </c>
      <c r="I128" s="1" t="s">
        <v>6718</v>
      </c>
      <c r="J128">
        <v>2</v>
      </c>
      <c r="K128">
        <v>3</v>
      </c>
      <c r="L128">
        <v>123.4</v>
      </c>
      <c r="M128">
        <v>3.9000000000000004</v>
      </c>
      <c r="N128">
        <v>119.5</v>
      </c>
    </row>
    <row r="129" spans="1:14" x14ac:dyDescent="0.2">
      <c r="A129" s="1" t="s">
        <v>2738</v>
      </c>
      <c r="B129" s="2">
        <v>45658</v>
      </c>
      <c r="C129" s="1" t="s">
        <v>6721</v>
      </c>
      <c r="D129" s="1" t="s">
        <v>106</v>
      </c>
      <c r="E129">
        <v>22</v>
      </c>
      <c r="F129" t="s">
        <v>2740</v>
      </c>
      <c r="G129" s="1" t="s">
        <v>108</v>
      </c>
      <c r="H129">
        <v>100</v>
      </c>
      <c r="I129" s="1" t="s">
        <v>6718</v>
      </c>
      <c r="J129">
        <v>2</v>
      </c>
      <c r="K129">
        <v>2</v>
      </c>
      <c r="L129">
        <v>105.60000000000001</v>
      </c>
      <c r="M129">
        <v>6</v>
      </c>
      <c r="N129">
        <v>99.600000000000009</v>
      </c>
    </row>
    <row r="130" spans="1:14" x14ac:dyDescent="0.2">
      <c r="A130" s="1" t="s">
        <v>2736</v>
      </c>
      <c r="B130" s="2">
        <v>45658</v>
      </c>
      <c r="C130" s="1" t="s">
        <v>6722</v>
      </c>
      <c r="D130" s="1" t="s">
        <v>106</v>
      </c>
      <c r="E130">
        <v>12</v>
      </c>
      <c r="F130" t="s">
        <v>51</v>
      </c>
      <c r="G130" s="1" t="s">
        <v>108</v>
      </c>
      <c r="H130">
        <v>500</v>
      </c>
      <c r="I130" s="1" t="s">
        <v>6718</v>
      </c>
      <c r="J130">
        <v>3</v>
      </c>
      <c r="K130">
        <v>9</v>
      </c>
      <c r="L130">
        <v>526.29999999999995</v>
      </c>
      <c r="M130">
        <v>11.700000000000001</v>
      </c>
      <c r="N130">
        <v>514.59999999999991</v>
      </c>
    </row>
    <row r="131" spans="1:14" x14ac:dyDescent="0.2">
      <c r="A131" s="1" t="s">
        <v>6723</v>
      </c>
      <c r="B131" s="2">
        <v>45658</v>
      </c>
      <c r="C131" s="1" t="s">
        <v>6724</v>
      </c>
      <c r="D131" s="1" t="s">
        <v>246</v>
      </c>
      <c r="E131">
        <v>8</v>
      </c>
      <c r="F131" t="s">
        <v>107</v>
      </c>
      <c r="G131" s="1" t="s">
        <v>100</v>
      </c>
      <c r="H131">
        <v>125</v>
      </c>
      <c r="I131" s="1" t="s">
        <v>6718</v>
      </c>
      <c r="J131">
        <v>3</v>
      </c>
      <c r="K131">
        <v>3</v>
      </c>
      <c r="L131">
        <v>126.6</v>
      </c>
      <c r="M131">
        <v>2.7</v>
      </c>
      <c r="N131">
        <v>123.89999999999999</v>
      </c>
    </row>
    <row r="132" spans="1:14" x14ac:dyDescent="0.2">
      <c r="A132" s="1" t="s">
        <v>6725</v>
      </c>
      <c r="B132" s="2">
        <v>45658</v>
      </c>
      <c r="C132" s="1" t="s">
        <v>6724</v>
      </c>
      <c r="D132" s="1" t="s">
        <v>246</v>
      </c>
      <c r="E132">
        <v>9</v>
      </c>
      <c r="F132" t="s">
        <v>107</v>
      </c>
      <c r="G132" s="1" t="s">
        <v>100</v>
      </c>
      <c r="H132">
        <v>125</v>
      </c>
      <c r="I132" s="1" t="s">
        <v>6718</v>
      </c>
      <c r="J132">
        <v>3</v>
      </c>
      <c r="K132">
        <v>3</v>
      </c>
      <c r="L132">
        <v>130</v>
      </c>
      <c r="M132">
        <v>4</v>
      </c>
      <c r="N132">
        <v>126</v>
      </c>
    </row>
    <row r="133" spans="1:14" x14ac:dyDescent="0.2">
      <c r="A133" s="1" t="s">
        <v>6726</v>
      </c>
      <c r="B133" s="2">
        <v>45658</v>
      </c>
      <c r="C133" s="1" t="s">
        <v>6727</v>
      </c>
      <c r="D133" s="1" t="s">
        <v>2816</v>
      </c>
      <c r="E133">
        <v>15</v>
      </c>
      <c r="F133" t="s">
        <v>2811</v>
      </c>
      <c r="G133" s="1" t="s">
        <v>2996</v>
      </c>
      <c r="H133">
        <v>100</v>
      </c>
      <c r="I133" s="1" t="s">
        <v>6718</v>
      </c>
      <c r="J133">
        <v>3</v>
      </c>
      <c r="K133">
        <v>2</v>
      </c>
      <c r="L133">
        <v>98.65</v>
      </c>
      <c r="M133">
        <v>3.4</v>
      </c>
      <c r="N133">
        <v>95.25</v>
      </c>
    </row>
    <row r="134" spans="1:14" x14ac:dyDescent="0.2">
      <c r="A134" s="1" t="s">
        <v>6728</v>
      </c>
      <c r="B134" s="2">
        <v>45658</v>
      </c>
      <c r="C134" s="1" t="s">
        <v>958</v>
      </c>
      <c r="D134" s="1" t="s">
        <v>2816</v>
      </c>
      <c r="E134">
        <v>23</v>
      </c>
      <c r="F134" t="s">
        <v>160</v>
      </c>
      <c r="G134" s="1" t="s">
        <v>108</v>
      </c>
      <c r="H134">
        <v>100</v>
      </c>
      <c r="I134" s="1" t="s">
        <v>6718</v>
      </c>
      <c r="J134">
        <v>4</v>
      </c>
      <c r="K134">
        <v>2</v>
      </c>
      <c r="L134">
        <v>107</v>
      </c>
      <c r="M134">
        <v>6</v>
      </c>
      <c r="N134">
        <v>101</v>
      </c>
    </row>
    <row r="135" spans="1:14" x14ac:dyDescent="0.2">
      <c r="A135" s="1" t="s">
        <v>6729</v>
      </c>
      <c r="B135" s="2">
        <v>45658</v>
      </c>
      <c r="C135" s="1" t="s">
        <v>6727</v>
      </c>
      <c r="D135" s="1" t="s">
        <v>2816</v>
      </c>
      <c r="E135">
        <v>10</v>
      </c>
      <c r="F135" t="s">
        <v>214</v>
      </c>
      <c r="G135" s="1" t="s">
        <v>2996</v>
      </c>
      <c r="H135">
        <v>100</v>
      </c>
      <c r="I135" s="1" t="s">
        <v>6718</v>
      </c>
      <c r="J135">
        <v>4</v>
      </c>
      <c r="K135">
        <v>2</v>
      </c>
      <c r="L135">
        <v>108.6</v>
      </c>
      <c r="M135">
        <v>2.4</v>
      </c>
      <c r="N135">
        <v>106.19999999999999</v>
      </c>
    </row>
    <row r="136" spans="1:14" x14ac:dyDescent="0.2">
      <c r="A136" s="1" t="s">
        <v>6730</v>
      </c>
      <c r="B136" s="2">
        <v>45658</v>
      </c>
      <c r="C136" s="1" t="s">
        <v>587</v>
      </c>
      <c r="D136" s="1" t="s">
        <v>246</v>
      </c>
      <c r="E136">
        <v>18</v>
      </c>
      <c r="F136" t="s">
        <v>167</v>
      </c>
      <c r="G136" s="1" t="s">
        <v>51</v>
      </c>
      <c r="H136">
        <v>51</v>
      </c>
      <c r="I136" s="1" t="s">
        <v>6718</v>
      </c>
      <c r="J136">
        <v>4</v>
      </c>
      <c r="K136">
        <v>3</v>
      </c>
      <c r="L136">
        <v>155.80000000000001</v>
      </c>
      <c r="M136">
        <v>7.1999999999999993</v>
      </c>
      <c r="N136">
        <v>148.60000000000002</v>
      </c>
    </row>
    <row r="137" spans="1:14" x14ac:dyDescent="0.2">
      <c r="A137" s="1" t="s">
        <v>6731</v>
      </c>
      <c r="B137" s="2">
        <v>45658</v>
      </c>
      <c r="C137" s="1" t="s">
        <v>587</v>
      </c>
      <c r="D137" s="1" t="s">
        <v>3068</v>
      </c>
      <c r="E137" t="s">
        <v>3100</v>
      </c>
      <c r="F137" t="s">
        <v>6732</v>
      </c>
      <c r="G137" s="1" t="s">
        <v>108</v>
      </c>
      <c r="H137">
        <v>125</v>
      </c>
      <c r="I137" s="1" t="s">
        <v>6718</v>
      </c>
      <c r="J137">
        <v>4</v>
      </c>
      <c r="K137">
        <v>3</v>
      </c>
      <c r="L137">
        <v>137.06</v>
      </c>
      <c r="M137">
        <v>3.9000000000000004</v>
      </c>
      <c r="N137">
        <v>133.16</v>
      </c>
    </row>
    <row r="138" spans="1:14" x14ac:dyDescent="0.2">
      <c r="A138" s="1" t="s">
        <v>2751</v>
      </c>
      <c r="B138" s="2">
        <v>45658</v>
      </c>
      <c r="C138" s="1" t="s">
        <v>587</v>
      </c>
      <c r="D138" s="1" t="s">
        <v>246</v>
      </c>
      <c r="E138">
        <v>17</v>
      </c>
      <c r="F138" t="s">
        <v>332</v>
      </c>
      <c r="G138" s="1" t="s">
        <v>100</v>
      </c>
      <c r="H138">
        <v>450</v>
      </c>
      <c r="I138" s="1" t="s">
        <v>6718</v>
      </c>
      <c r="J138">
        <v>5</v>
      </c>
      <c r="K138">
        <v>7</v>
      </c>
      <c r="L138">
        <v>473.40000000000003</v>
      </c>
      <c r="M138">
        <v>14</v>
      </c>
      <c r="N138">
        <v>459.40000000000003</v>
      </c>
    </row>
    <row r="139" spans="1:14" x14ac:dyDescent="0.2">
      <c r="A139" s="1" t="s">
        <v>2822</v>
      </c>
      <c r="B139" s="2">
        <v>45661</v>
      </c>
      <c r="C139" s="1" t="s">
        <v>576</v>
      </c>
      <c r="D139" s="1" t="s">
        <v>246</v>
      </c>
      <c r="E139" t="s">
        <v>2823</v>
      </c>
      <c r="F139" t="s">
        <v>2744</v>
      </c>
      <c r="G139" s="1" t="s">
        <v>100</v>
      </c>
      <c r="H139">
        <v>2000</v>
      </c>
      <c r="I139" s="1" t="s">
        <v>6718</v>
      </c>
      <c r="J139">
        <v>6</v>
      </c>
      <c r="K139">
        <v>8</v>
      </c>
      <c r="L139">
        <v>742.80000000000007</v>
      </c>
      <c r="M139">
        <v>22.4</v>
      </c>
      <c r="N139">
        <v>720.40000000000009</v>
      </c>
    </row>
    <row r="140" spans="1:14" x14ac:dyDescent="0.2">
      <c r="A140" s="1" t="s">
        <v>2776</v>
      </c>
      <c r="B140" s="2">
        <v>45661</v>
      </c>
      <c r="C140" s="1" t="s">
        <v>1823</v>
      </c>
      <c r="D140" s="1" t="s">
        <v>246</v>
      </c>
      <c r="E140">
        <v>16</v>
      </c>
      <c r="F140" t="s">
        <v>167</v>
      </c>
      <c r="G140" s="1" t="s">
        <v>100</v>
      </c>
      <c r="H140">
        <v>250</v>
      </c>
      <c r="I140" s="1" t="s">
        <v>6718</v>
      </c>
      <c r="J140">
        <v>6</v>
      </c>
      <c r="K140">
        <v>5</v>
      </c>
      <c r="L140">
        <v>268.64</v>
      </c>
      <c r="M140">
        <v>9.5</v>
      </c>
      <c r="N140">
        <v>259.14</v>
      </c>
    </row>
    <row r="141" spans="1:14" x14ac:dyDescent="0.2">
      <c r="A141" s="1" t="s">
        <v>2746</v>
      </c>
      <c r="B141" s="2">
        <v>45661</v>
      </c>
      <c r="C141" s="1" t="s">
        <v>1195</v>
      </c>
      <c r="D141" s="1" t="s">
        <v>246</v>
      </c>
      <c r="E141">
        <v>16</v>
      </c>
      <c r="F141" t="s">
        <v>209</v>
      </c>
      <c r="G141" s="1" t="s">
        <v>100</v>
      </c>
      <c r="H141">
        <v>690</v>
      </c>
      <c r="I141" s="1" t="s">
        <v>6718</v>
      </c>
      <c r="J141">
        <v>6</v>
      </c>
      <c r="K141">
        <v>11</v>
      </c>
      <c r="L141">
        <v>606.6</v>
      </c>
      <c r="M141">
        <v>19.8</v>
      </c>
      <c r="N141">
        <v>586.80000000000007</v>
      </c>
    </row>
    <row r="142" spans="1:14" x14ac:dyDescent="0.2">
      <c r="A142" s="1" t="s">
        <v>2779</v>
      </c>
      <c r="B142" s="2">
        <v>45661</v>
      </c>
      <c r="C142" s="1" t="s">
        <v>1823</v>
      </c>
      <c r="D142" s="1" t="s">
        <v>246</v>
      </c>
      <c r="E142">
        <v>22</v>
      </c>
      <c r="F142" t="s">
        <v>167</v>
      </c>
      <c r="G142" s="1" t="s">
        <v>100</v>
      </c>
      <c r="H142">
        <v>250</v>
      </c>
      <c r="I142" s="1" t="s">
        <v>6718</v>
      </c>
      <c r="J142">
        <v>6</v>
      </c>
      <c r="K142">
        <v>5</v>
      </c>
      <c r="L142">
        <v>271.94</v>
      </c>
      <c r="M142">
        <v>14</v>
      </c>
      <c r="N142">
        <v>257.94</v>
      </c>
    </row>
    <row r="143" spans="1:14" x14ac:dyDescent="0.2">
      <c r="A143" s="1" t="s">
        <v>2778</v>
      </c>
      <c r="B143" s="2">
        <v>45661</v>
      </c>
      <c r="C143" s="1" t="s">
        <v>1823</v>
      </c>
      <c r="D143" s="1" t="s">
        <v>246</v>
      </c>
      <c r="E143">
        <v>18</v>
      </c>
      <c r="F143" t="s">
        <v>167</v>
      </c>
      <c r="G143" s="1" t="s">
        <v>100</v>
      </c>
      <c r="H143">
        <v>250</v>
      </c>
      <c r="I143" s="1" t="s">
        <v>6718</v>
      </c>
      <c r="J143">
        <v>7</v>
      </c>
      <c r="K143">
        <v>5</v>
      </c>
      <c r="L143">
        <v>263.03000000000003</v>
      </c>
      <c r="M143">
        <v>10.5</v>
      </c>
      <c r="N143">
        <v>252.53000000000003</v>
      </c>
    </row>
    <row r="144" spans="1:14" x14ac:dyDescent="0.2">
      <c r="A144" s="1" t="s">
        <v>2794</v>
      </c>
      <c r="B144" s="2">
        <v>45661</v>
      </c>
      <c r="C144" s="1" t="s">
        <v>587</v>
      </c>
      <c r="D144" s="1" t="s">
        <v>246</v>
      </c>
      <c r="E144">
        <v>35</v>
      </c>
      <c r="F144" t="s">
        <v>93</v>
      </c>
      <c r="G144" s="1" t="s">
        <v>100</v>
      </c>
      <c r="H144">
        <v>170</v>
      </c>
      <c r="I144" s="1" t="s">
        <v>6718</v>
      </c>
      <c r="J144">
        <v>7</v>
      </c>
      <c r="K144">
        <v>2</v>
      </c>
      <c r="L144">
        <v>133.6</v>
      </c>
      <c r="M144">
        <v>8.8000000000000007</v>
      </c>
      <c r="N144">
        <v>124.8</v>
      </c>
    </row>
    <row r="145" spans="1:14" x14ac:dyDescent="0.2">
      <c r="A145" s="1" t="s">
        <v>2806</v>
      </c>
      <c r="B145" s="2">
        <v>45661</v>
      </c>
      <c r="C145" s="1" t="s">
        <v>587</v>
      </c>
      <c r="D145" s="1" t="s">
        <v>246</v>
      </c>
      <c r="E145">
        <v>18</v>
      </c>
      <c r="F145" t="s">
        <v>134</v>
      </c>
      <c r="G145" s="1" t="s">
        <v>2760</v>
      </c>
      <c r="H145">
        <v>32</v>
      </c>
      <c r="I145" s="1" t="s">
        <v>6718</v>
      </c>
      <c r="J145">
        <v>7</v>
      </c>
      <c r="K145">
        <v>1</v>
      </c>
      <c r="L145">
        <v>65.8</v>
      </c>
      <c r="M145">
        <v>2</v>
      </c>
      <c r="N145">
        <v>63.8</v>
      </c>
    </row>
    <row r="146" spans="1:14" x14ac:dyDescent="0.2">
      <c r="A146" s="1" t="s">
        <v>2796</v>
      </c>
      <c r="B146" s="2">
        <v>45661</v>
      </c>
      <c r="C146" s="1" t="s">
        <v>587</v>
      </c>
      <c r="D146" s="1" t="s">
        <v>246</v>
      </c>
      <c r="E146">
        <v>22</v>
      </c>
      <c r="F146" t="s">
        <v>209</v>
      </c>
      <c r="G146" s="1" t="s">
        <v>51</v>
      </c>
      <c r="H146">
        <v>250</v>
      </c>
      <c r="I146" s="1" t="s">
        <v>6718</v>
      </c>
      <c r="J146">
        <v>7</v>
      </c>
      <c r="K146">
        <v>4</v>
      </c>
      <c r="L146">
        <v>253.36</v>
      </c>
      <c r="M146">
        <v>10.4</v>
      </c>
      <c r="N146">
        <v>242.96</v>
      </c>
    </row>
    <row r="147" spans="1:14" x14ac:dyDescent="0.2">
      <c r="A147" s="1" t="s">
        <v>2798</v>
      </c>
      <c r="B147" s="2">
        <v>45661</v>
      </c>
      <c r="C147" s="1" t="s">
        <v>6733</v>
      </c>
      <c r="D147" s="1" t="s">
        <v>246</v>
      </c>
      <c r="E147">
        <v>24</v>
      </c>
      <c r="F147" t="s">
        <v>51</v>
      </c>
      <c r="G147" s="1" t="s">
        <v>100</v>
      </c>
      <c r="H147">
        <v>500</v>
      </c>
      <c r="I147" s="1" t="s">
        <v>6718</v>
      </c>
      <c r="J147">
        <v>8</v>
      </c>
      <c r="K147">
        <v>6</v>
      </c>
      <c r="L147">
        <v>530.54</v>
      </c>
      <c r="M147">
        <v>18</v>
      </c>
      <c r="N147">
        <v>512.54</v>
      </c>
    </row>
    <row r="148" spans="1:14" x14ac:dyDescent="0.2">
      <c r="A148" s="1" t="s">
        <v>2800</v>
      </c>
      <c r="B148" s="2">
        <v>45661</v>
      </c>
      <c r="C148" s="1" t="s">
        <v>587</v>
      </c>
      <c r="D148" s="1" t="s">
        <v>246</v>
      </c>
      <c r="E148">
        <v>24</v>
      </c>
      <c r="F148" t="s">
        <v>167</v>
      </c>
      <c r="G148" s="1" t="s">
        <v>2760</v>
      </c>
      <c r="H148">
        <v>135</v>
      </c>
      <c r="I148" s="1" t="s">
        <v>6718</v>
      </c>
      <c r="J148">
        <v>8</v>
      </c>
      <c r="K148">
        <v>2</v>
      </c>
      <c r="L148">
        <v>152.98000000000002</v>
      </c>
      <c r="M148">
        <v>6</v>
      </c>
      <c r="N148">
        <v>146.98000000000002</v>
      </c>
    </row>
    <row r="149" spans="1:14" x14ac:dyDescent="0.2">
      <c r="A149" s="1" t="s">
        <v>2795</v>
      </c>
      <c r="B149" s="2">
        <v>45661</v>
      </c>
      <c r="C149" s="1" t="s">
        <v>587</v>
      </c>
      <c r="D149" s="1" t="s">
        <v>246</v>
      </c>
      <c r="E149">
        <v>36</v>
      </c>
      <c r="F149" t="s">
        <v>167</v>
      </c>
      <c r="G149" s="1" t="s">
        <v>100</v>
      </c>
      <c r="H149">
        <v>115</v>
      </c>
      <c r="I149" s="1" t="s">
        <v>6718</v>
      </c>
      <c r="J149">
        <v>8</v>
      </c>
      <c r="K149">
        <v>1</v>
      </c>
      <c r="L149">
        <v>113.6</v>
      </c>
      <c r="M149">
        <v>4.5999999999999996</v>
      </c>
      <c r="N149">
        <v>109</v>
      </c>
    </row>
    <row r="150" spans="1:14" x14ac:dyDescent="0.2">
      <c r="A150" s="1" t="s">
        <v>2814</v>
      </c>
      <c r="B150" s="2">
        <v>45661</v>
      </c>
      <c r="C150" s="1" t="s">
        <v>6734</v>
      </c>
      <c r="D150" s="1" t="s">
        <v>2816</v>
      </c>
      <c r="E150">
        <v>20</v>
      </c>
      <c r="F150" t="s">
        <v>2817</v>
      </c>
      <c r="G150" s="1" t="s">
        <v>2818</v>
      </c>
      <c r="H150">
        <v>400</v>
      </c>
      <c r="I150" s="1" t="s">
        <v>6718</v>
      </c>
      <c r="J150">
        <v>8</v>
      </c>
      <c r="K150">
        <v>4</v>
      </c>
      <c r="L150">
        <v>415.8</v>
      </c>
      <c r="M150">
        <v>8.6999999999999993</v>
      </c>
      <c r="N150">
        <v>407.1</v>
      </c>
    </row>
    <row r="151" spans="1:14" x14ac:dyDescent="0.2">
      <c r="A151" s="1" t="s">
        <v>2802</v>
      </c>
      <c r="B151" s="2">
        <v>45665</v>
      </c>
      <c r="C151" s="1" t="s">
        <v>1823</v>
      </c>
      <c r="D151" s="1" t="s">
        <v>246</v>
      </c>
      <c r="E151">
        <v>7</v>
      </c>
      <c r="F151">
        <v>10</v>
      </c>
      <c r="G151" s="1" t="s">
        <v>100</v>
      </c>
      <c r="H151">
        <v>120</v>
      </c>
      <c r="I151" s="1" t="s">
        <v>6718</v>
      </c>
      <c r="J151">
        <v>9</v>
      </c>
      <c r="K151">
        <v>4</v>
      </c>
      <c r="L151">
        <v>123.89999999999999</v>
      </c>
      <c r="M151">
        <v>4</v>
      </c>
      <c r="N151">
        <v>119.89999999999999</v>
      </c>
    </row>
    <row r="152" spans="1:14" x14ac:dyDescent="0.2">
      <c r="A152" s="1" t="s">
        <v>2805</v>
      </c>
      <c r="B152" s="2">
        <v>45665</v>
      </c>
      <c r="C152" s="1" t="s">
        <v>6717</v>
      </c>
      <c r="D152" s="1" t="s">
        <v>246</v>
      </c>
      <c r="E152">
        <v>5</v>
      </c>
      <c r="F152" t="s">
        <v>2740</v>
      </c>
      <c r="G152" s="1" t="s">
        <v>100</v>
      </c>
      <c r="H152">
        <v>100</v>
      </c>
      <c r="I152" s="1" t="s">
        <v>6718</v>
      </c>
      <c r="J152">
        <v>9</v>
      </c>
      <c r="K152">
        <v>2</v>
      </c>
      <c r="L152">
        <v>103.1</v>
      </c>
      <c r="M152">
        <v>2.4</v>
      </c>
      <c r="N152">
        <v>100.69999999999999</v>
      </c>
    </row>
    <row r="153" spans="1:14" x14ac:dyDescent="0.2">
      <c r="A153" s="1" t="s">
        <v>2812</v>
      </c>
      <c r="B153" s="2">
        <v>45665</v>
      </c>
      <c r="C153" s="1" t="s">
        <v>1823</v>
      </c>
      <c r="D153" s="1" t="s">
        <v>246</v>
      </c>
      <c r="E153">
        <v>5</v>
      </c>
      <c r="F153">
        <v>10</v>
      </c>
      <c r="G153" s="1" t="s">
        <v>100</v>
      </c>
      <c r="H153">
        <v>120</v>
      </c>
      <c r="I153" s="1" t="s">
        <v>6718</v>
      </c>
      <c r="J153">
        <v>9</v>
      </c>
      <c r="K153">
        <v>2</v>
      </c>
      <c r="L153">
        <v>132.19999999999999</v>
      </c>
      <c r="M153">
        <v>2</v>
      </c>
      <c r="N153">
        <v>130.19999999999999</v>
      </c>
    </row>
    <row r="154" spans="1:14" x14ac:dyDescent="0.2">
      <c r="A154" s="1" t="s">
        <v>2840</v>
      </c>
      <c r="B154" s="2">
        <v>45665</v>
      </c>
      <c r="C154" s="1" t="s">
        <v>6735</v>
      </c>
      <c r="D154" s="1" t="s">
        <v>2816</v>
      </c>
      <c r="E154" t="s">
        <v>2842</v>
      </c>
      <c r="F154" t="s">
        <v>2843</v>
      </c>
      <c r="G154" s="1" t="s">
        <v>108</v>
      </c>
      <c r="H154">
        <v>100</v>
      </c>
      <c r="I154" s="1" t="s">
        <v>6718</v>
      </c>
      <c r="J154">
        <v>9</v>
      </c>
      <c r="K154">
        <v>2</v>
      </c>
      <c r="L154">
        <v>106.4</v>
      </c>
      <c r="M154">
        <v>6.8</v>
      </c>
      <c r="N154">
        <v>99.600000000000009</v>
      </c>
    </row>
    <row r="155" spans="1:14" x14ac:dyDescent="0.2">
      <c r="A155" s="1" t="s">
        <v>2866</v>
      </c>
      <c r="B155" s="2">
        <v>45665</v>
      </c>
      <c r="C155" s="1" t="s">
        <v>587</v>
      </c>
      <c r="D155" s="1" t="s">
        <v>246</v>
      </c>
      <c r="E155">
        <v>15</v>
      </c>
      <c r="F155" t="s">
        <v>209</v>
      </c>
      <c r="G155" s="1" t="s">
        <v>100</v>
      </c>
      <c r="H155">
        <v>100</v>
      </c>
      <c r="I155" s="1" t="s">
        <v>6718</v>
      </c>
      <c r="J155">
        <v>10</v>
      </c>
      <c r="K155">
        <v>2</v>
      </c>
      <c r="L155">
        <v>113.5</v>
      </c>
      <c r="M155">
        <v>2.5</v>
      </c>
      <c r="N155">
        <v>111</v>
      </c>
    </row>
    <row r="156" spans="1:14" x14ac:dyDescent="0.2">
      <c r="A156" s="1" t="s">
        <v>2863</v>
      </c>
      <c r="B156" s="2">
        <v>45665</v>
      </c>
      <c r="C156" s="1" t="s">
        <v>6736</v>
      </c>
      <c r="D156" s="1" t="s">
        <v>246</v>
      </c>
      <c r="E156">
        <v>24</v>
      </c>
      <c r="F156">
        <v>6</v>
      </c>
      <c r="G156" s="1" t="s">
        <v>2826</v>
      </c>
      <c r="H156">
        <v>300</v>
      </c>
      <c r="I156" s="1" t="s">
        <v>6718</v>
      </c>
      <c r="J156">
        <v>10</v>
      </c>
      <c r="K156">
        <v>5</v>
      </c>
      <c r="L156">
        <v>332.63</v>
      </c>
      <c r="M156">
        <v>15</v>
      </c>
      <c r="N156">
        <v>317.63</v>
      </c>
    </row>
    <row r="157" spans="1:14" x14ac:dyDescent="0.2">
      <c r="A157" s="1" t="s">
        <v>2858</v>
      </c>
      <c r="B157" s="2">
        <v>45665</v>
      </c>
      <c r="C157" s="1" t="s">
        <v>6737</v>
      </c>
      <c r="D157" s="1" t="s">
        <v>246</v>
      </c>
      <c r="E157">
        <v>8</v>
      </c>
      <c r="F157" t="s">
        <v>93</v>
      </c>
      <c r="G157" s="1" t="s">
        <v>100</v>
      </c>
      <c r="H157">
        <v>100</v>
      </c>
      <c r="I157" s="1" t="s">
        <v>6718</v>
      </c>
      <c r="J157">
        <v>10</v>
      </c>
      <c r="K157">
        <v>2</v>
      </c>
      <c r="L157">
        <v>97.2</v>
      </c>
      <c r="M157">
        <v>1.8</v>
      </c>
      <c r="N157">
        <v>95.4</v>
      </c>
    </row>
    <row r="158" spans="1:14" x14ac:dyDescent="0.2">
      <c r="A158" s="1" t="s">
        <v>2860</v>
      </c>
      <c r="B158" s="2">
        <v>45665</v>
      </c>
      <c r="C158" s="1" t="s">
        <v>6738</v>
      </c>
      <c r="D158" s="1" t="s">
        <v>106</v>
      </c>
      <c r="E158">
        <v>7</v>
      </c>
      <c r="F158" t="s">
        <v>343</v>
      </c>
      <c r="G158" s="1" t="s">
        <v>100</v>
      </c>
      <c r="H158">
        <v>100</v>
      </c>
      <c r="I158" s="1" t="s">
        <v>6718</v>
      </c>
      <c r="J158">
        <v>10</v>
      </c>
      <c r="K158">
        <v>3</v>
      </c>
      <c r="L158">
        <v>113.6</v>
      </c>
      <c r="M158">
        <v>2.4000000000000004</v>
      </c>
      <c r="N158">
        <v>111.19999999999999</v>
      </c>
    </row>
    <row r="159" spans="1:14" x14ac:dyDescent="0.2">
      <c r="A159" s="1" t="s">
        <v>2867</v>
      </c>
      <c r="B159" s="2">
        <v>45665</v>
      </c>
      <c r="C159" s="1" t="s">
        <v>587</v>
      </c>
      <c r="D159" s="1" t="s">
        <v>246</v>
      </c>
      <c r="E159">
        <v>25</v>
      </c>
      <c r="F159" t="s">
        <v>79</v>
      </c>
      <c r="G159" s="1" t="s">
        <v>2760</v>
      </c>
      <c r="H159">
        <v>163</v>
      </c>
      <c r="I159" s="1" t="s">
        <v>6718</v>
      </c>
      <c r="J159">
        <v>11</v>
      </c>
      <c r="K159">
        <v>2</v>
      </c>
      <c r="L159">
        <v>168.3</v>
      </c>
      <c r="M159">
        <v>6</v>
      </c>
      <c r="N159">
        <v>162.30000000000001</v>
      </c>
    </row>
    <row r="160" spans="1:14" x14ac:dyDescent="0.2">
      <c r="A160" s="1" t="s">
        <v>2864</v>
      </c>
      <c r="B160" s="2">
        <v>45665</v>
      </c>
      <c r="C160" s="1" t="s">
        <v>587</v>
      </c>
      <c r="D160" s="1" t="s">
        <v>246</v>
      </c>
      <c r="E160">
        <v>17</v>
      </c>
      <c r="F160" t="s">
        <v>167</v>
      </c>
      <c r="G160" s="1" t="s">
        <v>100</v>
      </c>
      <c r="H160">
        <v>50</v>
      </c>
      <c r="I160" s="1" t="s">
        <v>6718</v>
      </c>
      <c r="J160">
        <v>11</v>
      </c>
      <c r="K160">
        <v>2</v>
      </c>
      <c r="L160">
        <v>120.42</v>
      </c>
      <c r="M160">
        <v>3.8</v>
      </c>
      <c r="N160">
        <v>116.62</v>
      </c>
    </row>
    <row r="161" spans="1:14" x14ac:dyDescent="0.2">
      <c r="A161" s="1" t="s">
        <v>2870</v>
      </c>
      <c r="B161" s="2">
        <v>45665</v>
      </c>
      <c r="C161" s="1" t="s">
        <v>6407</v>
      </c>
      <c r="D161" s="1" t="s">
        <v>246</v>
      </c>
      <c r="E161">
        <v>35</v>
      </c>
      <c r="F161" t="s">
        <v>134</v>
      </c>
      <c r="G161" s="1" t="s">
        <v>51</v>
      </c>
      <c r="H161">
        <v>500</v>
      </c>
      <c r="I161" s="1" t="s">
        <v>6718</v>
      </c>
      <c r="J161">
        <v>11</v>
      </c>
      <c r="K161">
        <v>5</v>
      </c>
      <c r="L161">
        <v>441.6</v>
      </c>
      <c r="M161">
        <v>23</v>
      </c>
      <c r="N161">
        <v>418.6</v>
      </c>
    </row>
    <row r="162" spans="1:14" x14ac:dyDescent="0.2">
      <c r="A162" s="1" t="s">
        <v>2905</v>
      </c>
      <c r="B162" s="2">
        <v>45670</v>
      </c>
      <c r="C162" s="1" t="s">
        <v>6736</v>
      </c>
      <c r="D162" s="1" t="s">
        <v>246</v>
      </c>
      <c r="E162">
        <v>26</v>
      </c>
      <c r="F162">
        <v>6</v>
      </c>
      <c r="G162" s="1" t="s">
        <v>2826</v>
      </c>
      <c r="H162">
        <v>300</v>
      </c>
      <c r="I162" s="1" t="s">
        <v>6718</v>
      </c>
      <c r="J162">
        <v>12</v>
      </c>
      <c r="K162">
        <v>1</v>
      </c>
      <c r="L162">
        <v>320.05</v>
      </c>
      <c r="M162">
        <v>16</v>
      </c>
      <c r="N162">
        <v>304.05</v>
      </c>
    </row>
    <row r="163" spans="1:14" x14ac:dyDescent="0.2">
      <c r="A163" s="1" t="s">
        <v>2892</v>
      </c>
      <c r="B163" s="2">
        <v>45670</v>
      </c>
      <c r="C163" s="1" t="s">
        <v>6736</v>
      </c>
      <c r="D163" s="1" t="s">
        <v>246</v>
      </c>
      <c r="E163">
        <v>28</v>
      </c>
      <c r="F163">
        <v>6</v>
      </c>
      <c r="G163" s="1" t="s">
        <v>2826</v>
      </c>
      <c r="H163">
        <v>300</v>
      </c>
      <c r="I163" s="1" t="s">
        <v>6718</v>
      </c>
      <c r="J163">
        <v>12</v>
      </c>
      <c r="K163">
        <v>1</v>
      </c>
      <c r="L163">
        <v>365.58</v>
      </c>
      <c r="M163">
        <v>17</v>
      </c>
      <c r="N163">
        <v>348.58</v>
      </c>
    </row>
    <row r="164" spans="1:14" x14ac:dyDescent="0.2">
      <c r="A164" s="1" t="s">
        <v>6739</v>
      </c>
      <c r="B164" s="2">
        <v>45670</v>
      </c>
      <c r="C164" s="1" t="s">
        <v>6736</v>
      </c>
      <c r="D164" s="1" t="s">
        <v>246</v>
      </c>
      <c r="E164">
        <v>28</v>
      </c>
      <c r="F164">
        <v>6</v>
      </c>
      <c r="G164" s="1" t="s">
        <v>2826</v>
      </c>
      <c r="H164">
        <v>300</v>
      </c>
      <c r="I164" s="1" t="s">
        <v>6718</v>
      </c>
      <c r="J164">
        <v>12</v>
      </c>
      <c r="K164">
        <v>1</v>
      </c>
      <c r="L164">
        <v>266.06</v>
      </c>
      <c r="M164">
        <v>17</v>
      </c>
      <c r="N164">
        <v>249.06</v>
      </c>
    </row>
    <row r="165" spans="1:14" x14ac:dyDescent="0.2">
      <c r="A165" s="1" t="s">
        <v>2906</v>
      </c>
      <c r="B165" s="2">
        <v>45670</v>
      </c>
      <c r="C165" s="1" t="s">
        <v>6407</v>
      </c>
      <c r="D165" s="1" t="s">
        <v>246</v>
      </c>
      <c r="E165">
        <v>23</v>
      </c>
      <c r="F165" t="s">
        <v>2908</v>
      </c>
      <c r="G165" s="1" t="s">
        <v>100</v>
      </c>
      <c r="H165">
        <v>1000</v>
      </c>
      <c r="I165" s="1" t="s">
        <v>6718</v>
      </c>
      <c r="J165">
        <v>12</v>
      </c>
      <c r="K165">
        <v>10</v>
      </c>
      <c r="L165">
        <v>1024.2900000000002</v>
      </c>
      <c r="M165">
        <v>26.9</v>
      </c>
      <c r="N165">
        <v>997.39000000000021</v>
      </c>
    </row>
    <row r="166" spans="1:14" x14ac:dyDescent="0.2">
      <c r="A166" s="1" t="s">
        <v>2911</v>
      </c>
      <c r="B166" s="2">
        <v>45670</v>
      </c>
      <c r="C166" s="1" t="s">
        <v>958</v>
      </c>
      <c r="D166" s="1" t="s">
        <v>106</v>
      </c>
      <c r="E166">
        <v>18</v>
      </c>
      <c r="F166" t="s">
        <v>107</v>
      </c>
      <c r="G166" s="1" t="s">
        <v>108</v>
      </c>
      <c r="H166">
        <v>100</v>
      </c>
      <c r="I166" s="1" t="s">
        <v>6718</v>
      </c>
      <c r="J166">
        <v>13</v>
      </c>
      <c r="K166">
        <v>2</v>
      </c>
      <c r="L166">
        <v>108.6</v>
      </c>
      <c r="M166">
        <v>4</v>
      </c>
      <c r="N166">
        <v>104.6</v>
      </c>
    </row>
    <row r="167" spans="1:14" x14ac:dyDescent="0.2">
      <c r="A167" s="1" t="s">
        <v>2888</v>
      </c>
      <c r="B167" s="2">
        <v>45670</v>
      </c>
      <c r="C167" s="1" t="s">
        <v>576</v>
      </c>
      <c r="D167" s="1" t="s">
        <v>246</v>
      </c>
      <c r="E167" t="s">
        <v>2889</v>
      </c>
      <c r="F167" t="s">
        <v>201</v>
      </c>
      <c r="G167" s="1" t="s">
        <v>100</v>
      </c>
      <c r="H167">
        <v>1000</v>
      </c>
      <c r="I167" s="1" t="s">
        <v>6718</v>
      </c>
      <c r="J167">
        <v>13</v>
      </c>
      <c r="K167">
        <v>12</v>
      </c>
      <c r="L167">
        <v>795.6</v>
      </c>
      <c r="M167">
        <v>43.7</v>
      </c>
      <c r="N167">
        <v>751.9</v>
      </c>
    </row>
    <row r="168" spans="1:14" x14ac:dyDescent="0.2">
      <c r="A168" s="1" t="s">
        <v>2909</v>
      </c>
      <c r="B168" s="2">
        <v>45670</v>
      </c>
      <c r="C168" s="1" t="s">
        <v>6740</v>
      </c>
      <c r="D168" s="1" t="s">
        <v>106</v>
      </c>
      <c r="E168">
        <v>14</v>
      </c>
      <c r="F168" t="s">
        <v>2811</v>
      </c>
      <c r="G168" s="1" t="s">
        <v>108</v>
      </c>
      <c r="H168">
        <v>100</v>
      </c>
      <c r="I168" s="1" t="s">
        <v>6718</v>
      </c>
      <c r="J168">
        <v>13</v>
      </c>
      <c r="K168">
        <v>2</v>
      </c>
      <c r="L168">
        <v>104.80000000000001</v>
      </c>
      <c r="M168">
        <v>3.5</v>
      </c>
      <c r="N168">
        <v>101.30000000000001</v>
      </c>
    </row>
    <row r="169" spans="1:14" x14ac:dyDescent="0.2">
      <c r="A169" s="1" t="s">
        <v>2898</v>
      </c>
      <c r="B169" s="2">
        <v>45670</v>
      </c>
      <c r="C169" s="1" t="s">
        <v>587</v>
      </c>
      <c r="D169" s="1" t="s">
        <v>246</v>
      </c>
      <c r="E169">
        <v>19</v>
      </c>
      <c r="F169" t="s">
        <v>2774</v>
      </c>
      <c r="G169" s="1" t="s">
        <v>2760</v>
      </c>
      <c r="H169">
        <v>170</v>
      </c>
      <c r="I169" s="1" t="s">
        <v>6718</v>
      </c>
      <c r="J169">
        <v>13</v>
      </c>
      <c r="K169">
        <v>3</v>
      </c>
      <c r="L169">
        <v>186.39999999999998</v>
      </c>
      <c r="M169">
        <v>6.3000000000000007</v>
      </c>
      <c r="N169">
        <v>180.09999999999997</v>
      </c>
    </row>
    <row r="170" spans="1:14" x14ac:dyDescent="0.2">
      <c r="A170" s="1" t="s">
        <v>2924</v>
      </c>
      <c r="B170" s="2">
        <v>45670</v>
      </c>
      <c r="C170" s="1" t="s">
        <v>6741</v>
      </c>
      <c r="D170" s="1" t="s">
        <v>106</v>
      </c>
      <c r="E170">
        <v>19</v>
      </c>
      <c r="F170" t="s">
        <v>338</v>
      </c>
      <c r="G170" s="1" t="s">
        <v>108</v>
      </c>
      <c r="H170">
        <v>100</v>
      </c>
      <c r="I170" s="1" t="s">
        <v>6718</v>
      </c>
      <c r="J170">
        <v>14</v>
      </c>
      <c r="K170">
        <v>2</v>
      </c>
      <c r="L170">
        <v>109.4</v>
      </c>
      <c r="M170">
        <v>4.4000000000000004</v>
      </c>
      <c r="N170">
        <v>105</v>
      </c>
    </row>
    <row r="171" spans="1:14" x14ac:dyDescent="0.2">
      <c r="A171" s="1" t="s">
        <v>2916</v>
      </c>
      <c r="B171" s="2">
        <v>45670</v>
      </c>
      <c r="C171" s="1" t="s">
        <v>6741</v>
      </c>
      <c r="D171" s="1" t="s">
        <v>106</v>
      </c>
      <c r="E171">
        <v>19</v>
      </c>
      <c r="F171" t="s">
        <v>338</v>
      </c>
      <c r="G171" s="1" t="s">
        <v>108</v>
      </c>
      <c r="H171">
        <v>100</v>
      </c>
      <c r="I171" s="1" t="s">
        <v>6718</v>
      </c>
      <c r="J171">
        <v>14</v>
      </c>
      <c r="K171">
        <v>2</v>
      </c>
      <c r="L171">
        <v>106</v>
      </c>
      <c r="M171">
        <v>4.4000000000000004</v>
      </c>
      <c r="N171">
        <v>101.6</v>
      </c>
    </row>
    <row r="172" spans="1:14" x14ac:dyDescent="0.2">
      <c r="A172" s="1" t="s">
        <v>2918</v>
      </c>
      <c r="B172" s="2">
        <v>45670</v>
      </c>
      <c r="C172" s="1" t="s">
        <v>1823</v>
      </c>
      <c r="D172" s="1" t="s">
        <v>246</v>
      </c>
      <c r="E172">
        <v>22</v>
      </c>
      <c r="F172" t="s">
        <v>64</v>
      </c>
      <c r="G172" s="1" t="s">
        <v>100</v>
      </c>
      <c r="H172">
        <v>250</v>
      </c>
      <c r="I172" s="1" t="s">
        <v>6718</v>
      </c>
      <c r="J172">
        <v>14</v>
      </c>
      <c r="K172">
        <v>5</v>
      </c>
      <c r="L172">
        <v>283.45999999999998</v>
      </c>
      <c r="M172">
        <v>13</v>
      </c>
      <c r="N172">
        <v>270.45999999999998</v>
      </c>
    </row>
    <row r="173" spans="1:14" x14ac:dyDescent="0.2">
      <c r="A173" s="1" t="s">
        <v>2957</v>
      </c>
      <c r="B173" s="2">
        <v>45670</v>
      </c>
      <c r="C173" s="1" t="s">
        <v>6742</v>
      </c>
      <c r="D173" s="1" t="s">
        <v>246</v>
      </c>
      <c r="E173">
        <v>8</v>
      </c>
      <c r="F173" t="s">
        <v>735</v>
      </c>
      <c r="G173" s="1" t="s">
        <v>100</v>
      </c>
      <c r="H173">
        <v>0</v>
      </c>
      <c r="I173" s="1" t="s">
        <v>6718</v>
      </c>
      <c r="J173">
        <v>14</v>
      </c>
      <c r="K173">
        <v>1</v>
      </c>
      <c r="L173">
        <v>133.5</v>
      </c>
      <c r="M173">
        <v>3</v>
      </c>
      <c r="N173">
        <v>130.5</v>
      </c>
    </row>
    <row r="174" spans="1:14" x14ac:dyDescent="0.2">
      <c r="A174" s="1" t="s">
        <v>2948</v>
      </c>
      <c r="B174" s="2">
        <v>45670</v>
      </c>
      <c r="C174" s="1" t="s">
        <v>6742</v>
      </c>
      <c r="D174" s="1" t="s">
        <v>246</v>
      </c>
      <c r="E174">
        <v>22</v>
      </c>
      <c r="F174" t="s">
        <v>735</v>
      </c>
      <c r="G174" s="1" t="s">
        <v>100</v>
      </c>
      <c r="H174">
        <v>0</v>
      </c>
      <c r="I174" s="1" t="s">
        <v>6718</v>
      </c>
      <c r="J174">
        <v>15</v>
      </c>
      <c r="K174">
        <v>1</v>
      </c>
      <c r="L174">
        <v>160.6</v>
      </c>
      <c r="M174">
        <v>4.8</v>
      </c>
      <c r="N174">
        <v>155.79999999999998</v>
      </c>
    </row>
    <row r="175" spans="1:14" x14ac:dyDescent="0.2">
      <c r="A175" s="1" t="s">
        <v>2921</v>
      </c>
      <c r="B175" s="2">
        <v>45670</v>
      </c>
      <c r="C175" s="1" t="s">
        <v>6742</v>
      </c>
      <c r="D175" s="1" t="s">
        <v>246</v>
      </c>
      <c r="E175">
        <v>12</v>
      </c>
      <c r="F175" t="s">
        <v>735</v>
      </c>
      <c r="G175" s="1" t="s">
        <v>100</v>
      </c>
      <c r="H175">
        <v>0</v>
      </c>
      <c r="I175" s="1" t="s">
        <v>6718</v>
      </c>
      <c r="J175">
        <v>15</v>
      </c>
      <c r="K175">
        <v>1</v>
      </c>
      <c r="L175">
        <v>199.3</v>
      </c>
      <c r="M175">
        <v>5.8</v>
      </c>
      <c r="N175">
        <v>193.5</v>
      </c>
    </row>
    <row r="176" spans="1:14" x14ac:dyDescent="0.2">
      <c r="A176" s="1" t="s">
        <v>2923</v>
      </c>
      <c r="B176" s="2">
        <v>45670</v>
      </c>
      <c r="C176" s="1" t="s">
        <v>6742</v>
      </c>
      <c r="D176" s="1" t="s">
        <v>246</v>
      </c>
      <c r="E176">
        <v>13</v>
      </c>
      <c r="F176" t="s">
        <v>735</v>
      </c>
      <c r="G176" s="1" t="s">
        <v>100</v>
      </c>
      <c r="H176">
        <v>0</v>
      </c>
      <c r="I176" s="1" t="s">
        <v>6718</v>
      </c>
      <c r="J176">
        <v>15</v>
      </c>
      <c r="K176">
        <v>1</v>
      </c>
      <c r="L176">
        <v>103.9</v>
      </c>
      <c r="M176">
        <v>2.4</v>
      </c>
      <c r="N176">
        <v>101.5</v>
      </c>
    </row>
    <row r="177" spans="1:14" x14ac:dyDescent="0.2">
      <c r="A177" s="1" t="s">
        <v>2941</v>
      </c>
      <c r="B177" s="2">
        <v>45670</v>
      </c>
      <c r="C177" s="1" t="s">
        <v>6743</v>
      </c>
      <c r="D177" s="1" t="s">
        <v>246</v>
      </c>
      <c r="E177" t="s">
        <v>2943</v>
      </c>
      <c r="F177" t="s">
        <v>960</v>
      </c>
      <c r="G177" s="1" t="s">
        <v>100</v>
      </c>
      <c r="H177">
        <v>500</v>
      </c>
      <c r="I177" s="1" t="s">
        <v>6718</v>
      </c>
      <c r="J177">
        <v>15</v>
      </c>
      <c r="K177">
        <v>1</v>
      </c>
      <c r="L177">
        <v>511.6</v>
      </c>
      <c r="M177">
        <v>1.8</v>
      </c>
      <c r="N177">
        <v>509.8</v>
      </c>
    </row>
    <row r="178" spans="1:14" x14ac:dyDescent="0.2">
      <c r="A178" s="1" t="s">
        <v>2958</v>
      </c>
      <c r="B178" s="2">
        <v>45670</v>
      </c>
      <c r="C178" s="1" t="s">
        <v>587</v>
      </c>
      <c r="D178" s="1" t="s">
        <v>246</v>
      </c>
      <c r="E178">
        <v>8</v>
      </c>
      <c r="F178" t="s">
        <v>735</v>
      </c>
      <c r="G178" s="1" t="s">
        <v>51</v>
      </c>
      <c r="H178">
        <v>100</v>
      </c>
      <c r="I178" s="1" t="s">
        <v>6718</v>
      </c>
      <c r="J178">
        <v>16</v>
      </c>
      <c r="K178">
        <v>4</v>
      </c>
      <c r="L178">
        <v>108.1</v>
      </c>
      <c r="M178">
        <v>4</v>
      </c>
      <c r="N178">
        <v>104.1</v>
      </c>
    </row>
    <row r="179" spans="1:14" x14ac:dyDescent="0.2">
      <c r="A179" s="1" t="s">
        <v>2939</v>
      </c>
      <c r="B179" s="2">
        <v>45670</v>
      </c>
      <c r="C179" s="1" t="s">
        <v>6744</v>
      </c>
      <c r="D179" s="1" t="s">
        <v>246</v>
      </c>
      <c r="E179">
        <v>22</v>
      </c>
      <c r="F179" t="s">
        <v>290</v>
      </c>
      <c r="G179" s="1" t="s">
        <v>100</v>
      </c>
      <c r="H179">
        <v>300</v>
      </c>
      <c r="I179" s="1" t="s">
        <v>6718</v>
      </c>
      <c r="J179">
        <v>16</v>
      </c>
      <c r="K179">
        <v>7</v>
      </c>
      <c r="L179">
        <v>298.3</v>
      </c>
      <c r="M179">
        <v>18</v>
      </c>
      <c r="N179">
        <v>280.3</v>
      </c>
    </row>
    <row r="180" spans="1:14" x14ac:dyDescent="0.2">
      <c r="A180" s="1" t="s">
        <v>2925</v>
      </c>
      <c r="B180" s="2">
        <v>45670</v>
      </c>
      <c r="C180" s="1" t="s">
        <v>6745</v>
      </c>
      <c r="D180" s="1" t="s">
        <v>106</v>
      </c>
      <c r="E180" t="s">
        <v>2927</v>
      </c>
      <c r="F180" t="s">
        <v>2928</v>
      </c>
      <c r="G180" s="1" t="s">
        <v>108</v>
      </c>
      <c r="H180">
        <v>110</v>
      </c>
      <c r="I180" s="1" t="s">
        <v>6718</v>
      </c>
      <c r="J180">
        <v>16</v>
      </c>
      <c r="K180">
        <v>3</v>
      </c>
      <c r="L180">
        <v>120.6</v>
      </c>
      <c r="M180">
        <v>3.5999999999999996</v>
      </c>
      <c r="N180">
        <v>117</v>
      </c>
    </row>
    <row r="181" spans="1:14" x14ac:dyDescent="0.2">
      <c r="A181" s="1" t="s">
        <v>2968</v>
      </c>
      <c r="B181" s="2">
        <v>45670</v>
      </c>
      <c r="C181" s="1" t="s">
        <v>6746</v>
      </c>
      <c r="D181" s="1" t="s">
        <v>246</v>
      </c>
      <c r="E181">
        <v>17</v>
      </c>
      <c r="F181" t="s">
        <v>214</v>
      </c>
      <c r="G181" s="1" t="s">
        <v>100</v>
      </c>
      <c r="H181">
        <v>100</v>
      </c>
      <c r="I181" s="1" t="s">
        <v>6718</v>
      </c>
      <c r="J181">
        <v>16</v>
      </c>
      <c r="K181">
        <v>2</v>
      </c>
      <c r="L181">
        <v>104.19999999999999</v>
      </c>
      <c r="M181">
        <v>4.2</v>
      </c>
      <c r="N181">
        <v>99.999999999999986</v>
      </c>
    </row>
    <row r="182" spans="1:14" x14ac:dyDescent="0.2">
      <c r="A182" s="1" t="s">
        <v>2967</v>
      </c>
      <c r="B182" s="2">
        <v>45670</v>
      </c>
      <c r="C182" s="1" t="s">
        <v>754</v>
      </c>
      <c r="D182" s="1" t="s">
        <v>246</v>
      </c>
      <c r="E182">
        <v>16</v>
      </c>
      <c r="F182" t="s">
        <v>51</v>
      </c>
      <c r="G182" s="1" t="s">
        <v>100</v>
      </c>
      <c r="H182">
        <v>100</v>
      </c>
      <c r="I182" s="1" t="s">
        <v>6718</v>
      </c>
      <c r="J182">
        <v>17</v>
      </c>
      <c r="K182">
        <v>2</v>
      </c>
      <c r="L182">
        <v>112.4</v>
      </c>
      <c r="M182">
        <v>4</v>
      </c>
      <c r="N182">
        <v>108.4</v>
      </c>
    </row>
    <row r="183" spans="1:14" x14ac:dyDescent="0.2">
      <c r="A183" s="1" t="s">
        <v>2919</v>
      </c>
      <c r="B183" s="2">
        <v>45670</v>
      </c>
      <c r="C183" s="1" t="s">
        <v>6747</v>
      </c>
      <c r="D183" s="1" t="s">
        <v>246</v>
      </c>
      <c r="E183">
        <v>14</v>
      </c>
      <c r="F183" t="s">
        <v>79</v>
      </c>
      <c r="G183" s="1" t="s">
        <v>100</v>
      </c>
      <c r="H183">
        <v>200</v>
      </c>
      <c r="I183" s="1" t="s">
        <v>6718</v>
      </c>
      <c r="J183">
        <v>17</v>
      </c>
      <c r="K183">
        <v>4</v>
      </c>
      <c r="L183">
        <v>219.78000000000003</v>
      </c>
      <c r="M183">
        <v>6.8</v>
      </c>
      <c r="N183">
        <v>212.98000000000002</v>
      </c>
    </row>
    <row r="184" spans="1:14" x14ac:dyDescent="0.2">
      <c r="A184" s="1" t="s">
        <v>6748</v>
      </c>
      <c r="B184" s="2">
        <v>45670</v>
      </c>
      <c r="C184" s="1" t="s">
        <v>6749</v>
      </c>
      <c r="D184" s="1" t="s">
        <v>246</v>
      </c>
      <c r="E184">
        <v>10</v>
      </c>
      <c r="F184" t="s">
        <v>93</v>
      </c>
      <c r="G184" s="1" t="s">
        <v>100</v>
      </c>
      <c r="H184">
        <v>100</v>
      </c>
      <c r="I184" s="1" t="s">
        <v>6718</v>
      </c>
      <c r="J184">
        <v>17</v>
      </c>
      <c r="K184">
        <v>2</v>
      </c>
      <c r="L184">
        <v>102.9</v>
      </c>
      <c r="M184">
        <v>2.8</v>
      </c>
      <c r="N184">
        <v>100.10000000000001</v>
      </c>
    </row>
    <row r="185" spans="1:14" x14ac:dyDescent="0.2">
      <c r="A185" s="1" t="s">
        <v>2932</v>
      </c>
      <c r="B185" s="2">
        <v>45670</v>
      </c>
      <c r="C185" s="1" t="s">
        <v>6750</v>
      </c>
      <c r="D185" s="1" t="s">
        <v>106</v>
      </c>
      <c r="E185">
        <v>23</v>
      </c>
      <c r="F185" t="s">
        <v>2934</v>
      </c>
      <c r="G185" s="1" t="s">
        <v>108</v>
      </c>
      <c r="H185">
        <v>100</v>
      </c>
      <c r="I185" s="1" t="s">
        <v>6718</v>
      </c>
      <c r="J185">
        <v>17</v>
      </c>
      <c r="K185">
        <v>2</v>
      </c>
      <c r="L185">
        <v>129.19999999999999</v>
      </c>
      <c r="M185">
        <v>4.8</v>
      </c>
      <c r="N185">
        <v>124.39999999999999</v>
      </c>
    </row>
    <row r="186" spans="1:14" x14ac:dyDescent="0.2">
      <c r="A186" s="1" t="s">
        <v>2965</v>
      </c>
      <c r="B186" s="2">
        <v>45670</v>
      </c>
      <c r="C186" s="1" t="s">
        <v>754</v>
      </c>
      <c r="D186" s="1" t="s">
        <v>246</v>
      </c>
      <c r="E186">
        <v>16</v>
      </c>
      <c r="F186" t="s">
        <v>51</v>
      </c>
      <c r="G186" s="1" t="s">
        <v>100</v>
      </c>
      <c r="H186">
        <v>100</v>
      </c>
      <c r="I186" s="1" t="s">
        <v>6718</v>
      </c>
      <c r="J186">
        <v>18</v>
      </c>
      <c r="K186">
        <v>2</v>
      </c>
      <c r="L186">
        <v>111.2</v>
      </c>
      <c r="M186">
        <v>4</v>
      </c>
      <c r="N186">
        <v>107.2</v>
      </c>
    </row>
    <row r="187" spans="1:14" x14ac:dyDescent="0.2">
      <c r="A187" s="1" t="s">
        <v>2929</v>
      </c>
      <c r="B187" s="2">
        <v>45670</v>
      </c>
      <c r="C187" s="1" t="s">
        <v>6751</v>
      </c>
      <c r="D187" s="1" t="s">
        <v>106</v>
      </c>
      <c r="E187" t="s">
        <v>2931</v>
      </c>
      <c r="F187" t="s">
        <v>960</v>
      </c>
      <c r="G187" s="1" t="s">
        <v>108</v>
      </c>
      <c r="H187">
        <v>200</v>
      </c>
      <c r="I187" s="1" t="s">
        <v>6718</v>
      </c>
      <c r="J187">
        <v>18</v>
      </c>
      <c r="K187">
        <v>3</v>
      </c>
      <c r="L187">
        <v>228.2</v>
      </c>
      <c r="M187">
        <v>7.5</v>
      </c>
      <c r="N187">
        <v>220.7</v>
      </c>
    </row>
    <row r="188" spans="1:14" x14ac:dyDescent="0.2">
      <c r="A188" s="1" t="s">
        <v>2886</v>
      </c>
      <c r="B188" s="2">
        <v>45671</v>
      </c>
      <c r="C188" s="1" t="s">
        <v>6752</v>
      </c>
      <c r="D188" s="1" t="s">
        <v>246</v>
      </c>
      <c r="E188" t="s">
        <v>247</v>
      </c>
      <c r="F188" t="s">
        <v>51</v>
      </c>
      <c r="G188" s="1" t="s">
        <v>100</v>
      </c>
      <c r="H188">
        <v>150</v>
      </c>
      <c r="I188" s="1" t="s">
        <v>6718</v>
      </c>
      <c r="J188">
        <v>19</v>
      </c>
      <c r="K188">
        <v>2</v>
      </c>
      <c r="L188">
        <v>157.19999999999999</v>
      </c>
      <c r="N188">
        <v>157.19999999999999</v>
      </c>
    </row>
    <row r="189" spans="1:14" x14ac:dyDescent="0.2">
      <c r="A189" s="1" t="s">
        <v>6753</v>
      </c>
      <c r="B189" s="2">
        <v>45671</v>
      </c>
      <c r="C189" s="1" t="s">
        <v>6752</v>
      </c>
      <c r="D189" s="1" t="s">
        <v>246</v>
      </c>
      <c r="E189" t="s">
        <v>3172</v>
      </c>
      <c r="F189" t="s">
        <v>51</v>
      </c>
      <c r="G189" s="1" t="s">
        <v>100</v>
      </c>
      <c r="H189">
        <v>100</v>
      </c>
      <c r="I189" s="1" t="s">
        <v>6718</v>
      </c>
      <c r="J189">
        <v>19</v>
      </c>
      <c r="K189">
        <v>1</v>
      </c>
      <c r="L189">
        <v>100.5</v>
      </c>
      <c r="N189">
        <v>100.5</v>
      </c>
    </row>
    <row r="190" spans="1:14" x14ac:dyDescent="0.2">
      <c r="A190" s="1" t="s">
        <v>2850</v>
      </c>
      <c r="B190" s="2">
        <v>45671</v>
      </c>
      <c r="C190" s="1" t="s">
        <v>6754</v>
      </c>
      <c r="D190" s="1" t="s">
        <v>246</v>
      </c>
      <c r="E190">
        <v>26</v>
      </c>
      <c r="F190" t="s">
        <v>64</v>
      </c>
      <c r="G190" s="1" t="s">
        <v>100</v>
      </c>
      <c r="H190">
        <v>500</v>
      </c>
      <c r="I190" s="1" t="s">
        <v>6718</v>
      </c>
      <c r="J190">
        <v>19</v>
      </c>
      <c r="K190">
        <v>7</v>
      </c>
      <c r="L190">
        <v>509.8</v>
      </c>
      <c r="N190">
        <v>509.8</v>
      </c>
    </row>
    <row r="191" spans="1:14" x14ac:dyDescent="0.2">
      <c r="A191" s="1" t="s">
        <v>6755</v>
      </c>
      <c r="B191" s="2">
        <v>45671</v>
      </c>
      <c r="C191" s="1" t="s">
        <v>576</v>
      </c>
      <c r="D191" s="1" t="s">
        <v>246</v>
      </c>
      <c r="E191" t="s">
        <v>5682</v>
      </c>
      <c r="F191" t="s">
        <v>2744</v>
      </c>
      <c r="G191" s="1" t="s">
        <v>100</v>
      </c>
      <c r="H191">
        <v>1500</v>
      </c>
      <c r="I191" s="1" t="s">
        <v>6718</v>
      </c>
      <c r="J191">
        <v>19</v>
      </c>
      <c r="K191">
        <v>17</v>
      </c>
      <c r="L191">
        <v>1574</v>
      </c>
      <c r="N191">
        <v>1574</v>
      </c>
    </row>
    <row r="192" spans="1:14" x14ac:dyDescent="0.2">
      <c r="A192" s="1" t="s">
        <v>2903</v>
      </c>
      <c r="B192" s="2">
        <v>45671</v>
      </c>
      <c r="C192" s="1" t="s">
        <v>6756</v>
      </c>
      <c r="D192" s="1" t="s">
        <v>246</v>
      </c>
      <c r="E192">
        <v>25</v>
      </c>
      <c r="F192" t="s">
        <v>241</v>
      </c>
      <c r="G192" s="1" t="s">
        <v>100</v>
      </c>
      <c r="H192">
        <v>2000</v>
      </c>
      <c r="I192" s="1" t="s">
        <v>6718</v>
      </c>
      <c r="J192">
        <v>20</v>
      </c>
      <c r="K192">
        <v>61</v>
      </c>
      <c r="L192">
        <v>1924.96</v>
      </c>
      <c r="N192">
        <v>1924.96</v>
      </c>
    </row>
    <row r="193" spans="1:14" x14ac:dyDescent="0.2">
      <c r="A193" s="1" t="s">
        <v>2772</v>
      </c>
      <c r="B193" s="2">
        <v>45671</v>
      </c>
      <c r="C193" s="1" t="s">
        <v>6757</v>
      </c>
      <c r="D193" s="1" t="s">
        <v>246</v>
      </c>
      <c r="E193">
        <v>10</v>
      </c>
      <c r="F193" t="s">
        <v>2774</v>
      </c>
      <c r="G193" s="1" t="s">
        <v>100</v>
      </c>
      <c r="H193">
        <v>900</v>
      </c>
      <c r="I193" s="1" t="s">
        <v>6718</v>
      </c>
      <c r="J193">
        <v>20</v>
      </c>
      <c r="K193">
        <v>16</v>
      </c>
      <c r="L193">
        <v>856.3</v>
      </c>
      <c r="N193">
        <v>856.3</v>
      </c>
    </row>
    <row r="194" spans="1:14" x14ac:dyDescent="0.2">
      <c r="A194" s="1" t="s">
        <v>6758</v>
      </c>
      <c r="B194" s="2">
        <v>45671</v>
      </c>
      <c r="C194" s="1" t="s">
        <v>576</v>
      </c>
      <c r="D194" s="1" t="s">
        <v>246</v>
      </c>
      <c r="E194" t="s">
        <v>2880</v>
      </c>
      <c r="F194" t="s">
        <v>2744</v>
      </c>
      <c r="G194" s="1" t="s">
        <v>100</v>
      </c>
      <c r="H194">
        <v>500</v>
      </c>
      <c r="I194" s="1" t="s">
        <v>6718</v>
      </c>
      <c r="J194">
        <v>20</v>
      </c>
      <c r="K194">
        <v>6</v>
      </c>
      <c r="L194">
        <v>511.4</v>
      </c>
      <c r="N194">
        <v>511.4</v>
      </c>
    </row>
    <row r="195" spans="1:14" x14ac:dyDescent="0.2">
      <c r="A195" s="1" t="s">
        <v>6759</v>
      </c>
      <c r="B195" s="2">
        <v>45671</v>
      </c>
      <c r="C195" s="1" t="s">
        <v>6760</v>
      </c>
      <c r="D195" s="1" t="s">
        <v>246</v>
      </c>
      <c r="E195">
        <v>8.5</v>
      </c>
      <c r="F195" t="s">
        <v>735</v>
      </c>
      <c r="G195" s="1" t="s">
        <v>100</v>
      </c>
      <c r="H195">
        <v>1000</v>
      </c>
      <c r="I195" s="1" t="s">
        <v>6718</v>
      </c>
      <c r="J195">
        <v>20</v>
      </c>
      <c r="K195">
        <v>29</v>
      </c>
      <c r="L195">
        <v>1001.13</v>
      </c>
      <c r="N195">
        <v>1001.13</v>
      </c>
    </row>
    <row r="196" spans="1:14" x14ac:dyDescent="0.2">
      <c r="A196" s="1" t="s">
        <v>2901</v>
      </c>
      <c r="B196" s="2">
        <v>45671</v>
      </c>
      <c r="C196" s="1" t="s">
        <v>6760</v>
      </c>
      <c r="D196" s="1" t="s">
        <v>246</v>
      </c>
      <c r="E196">
        <v>12</v>
      </c>
      <c r="F196" t="s">
        <v>735</v>
      </c>
      <c r="G196" s="1" t="s">
        <v>100</v>
      </c>
      <c r="H196">
        <v>500</v>
      </c>
      <c r="I196" s="1" t="s">
        <v>6718</v>
      </c>
      <c r="J196">
        <v>21</v>
      </c>
      <c r="K196">
        <v>9</v>
      </c>
      <c r="L196">
        <v>492.7</v>
      </c>
      <c r="N196">
        <v>492.7</v>
      </c>
    </row>
    <row r="197" spans="1:14" x14ac:dyDescent="0.2">
      <c r="A197" s="1" t="s">
        <v>2913</v>
      </c>
      <c r="B197" s="2">
        <v>45671</v>
      </c>
      <c r="C197" s="1" t="s">
        <v>6745</v>
      </c>
      <c r="D197" s="1" t="s">
        <v>106</v>
      </c>
      <c r="E197">
        <v>18</v>
      </c>
      <c r="F197" t="s">
        <v>2915</v>
      </c>
      <c r="G197" s="1" t="s">
        <v>108</v>
      </c>
      <c r="H197">
        <v>100</v>
      </c>
      <c r="I197" s="1" t="s">
        <v>6718</v>
      </c>
      <c r="J197">
        <v>21</v>
      </c>
      <c r="K197">
        <v>2</v>
      </c>
      <c r="L197">
        <v>102</v>
      </c>
      <c r="N197">
        <v>102</v>
      </c>
    </row>
    <row r="198" spans="1:14" x14ac:dyDescent="0.2">
      <c r="A198" s="1" t="s">
        <v>2814</v>
      </c>
      <c r="B198" s="2">
        <v>45671</v>
      </c>
      <c r="C198" s="1" t="s">
        <v>6734</v>
      </c>
      <c r="D198" s="1" t="s">
        <v>2816</v>
      </c>
      <c r="E198">
        <v>20</v>
      </c>
      <c r="F198" t="s">
        <v>2817</v>
      </c>
      <c r="G198" s="1" t="s">
        <v>2818</v>
      </c>
      <c r="H198">
        <v>400</v>
      </c>
      <c r="I198" s="1" t="s">
        <v>6718</v>
      </c>
      <c r="J198">
        <v>21</v>
      </c>
      <c r="K198">
        <v>4</v>
      </c>
      <c r="L198">
        <v>406.8</v>
      </c>
      <c r="N198">
        <v>406.8</v>
      </c>
    </row>
    <row r="199" spans="1:14" x14ac:dyDescent="0.2">
      <c r="A199" s="1" t="s">
        <v>2944</v>
      </c>
      <c r="B199" s="2">
        <v>45671</v>
      </c>
      <c r="C199" s="1" t="s">
        <v>6761</v>
      </c>
      <c r="D199" s="1" t="s">
        <v>246</v>
      </c>
      <c r="E199" t="s">
        <v>2946</v>
      </c>
      <c r="F199" t="s">
        <v>201</v>
      </c>
      <c r="G199" s="1" t="s">
        <v>100</v>
      </c>
      <c r="H199">
        <v>100</v>
      </c>
      <c r="I199" s="1" t="s">
        <v>6718</v>
      </c>
      <c r="J199">
        <v>21</v>
      </c>
      <c r="K199">
        <v>2</v>
      </c>
      <c r="L199">
        <v>93.8</v>
      </c>
      <c r="N199">
        <v>93.8</v>
      </c>
    </row>
    <row r="200" spans="1:14" x14ac:dyDescent="0.2">
      <c r="A200" s="1" t="s">
        <v>2964</v>
      </c>
      <c r="B200" s="2">
        <v>45671</v>
      </c>
      <c r="C200" s="1" t="s">
        <v>6742</v>
      </c>
      <c r="D200" s="1" t="s">
        <v>246</v>
      </c>
      <c r="E200">
        <v>16</v>
      </c>
      <c r="F200" t="s">
        <v>2963</v>
      </c>
      <c r="G200" s="1" t="s">
        <v>100</v>
      </c>
      <c r="H200">
        <v>0</v>
      </c>
      <c r="I200" s="1" t="s">
        <v>6718</v>
      </c>
      <c r="J200">
        <v>22</v>
      </c>
      <c r="K200">
        <v>5</v>
      </c>
      <c r="L200">
        <v>212.7</v>
      </c>
      <c r="N200">
        <v>212.7</v>
      </c>
    </row>
    <row r="201" spans="1:14" x14ac:dyDescent="0.2">
      <c r="A201" s="1" t="s">
        <v>2947</v>
      </c>
      <c r="B201" s="2">
        <v>45671</v>
      </c>
      <c r="C201" s="1" t="s">
        <v>6742</v>
      </c>
      <c r="D201" s="1" t="s">
        <v>246</v>
      </c>
      <c r="E201">
        <v>22</v>
      </c>
      <c r="F201" t="s">
        <v>338</v>
      </c>
      <c r="G201" s="1" t="s">
        <v>100</v>
      </c>
      <c r="H201">
        <v>0</v>
      </c>
      <c r="I201" s="1" t="s">
        <v>6718</v>
      </c>
      <c r="J201">
        <v>22</v>
      </c>
      <c r="K201">
        <v>3</v>
      </c>
      <c r="L201">
        <v>174.8</v>
      </c>
      <c r="N201">
        <v>174.8</v>
      </c>
    </row>
    <row r="202" spans="1:14" x14ac:dyDescent="0.2">
      <c r="A202" s="1" t="s">
        <v>2961</v>
      </c>
      <c r="B202" s="2">
        <v>45671</v>
      </c>
      <c r="C202" s="1" t="s">
        <v>6742</v>
      </c>
      <c r="D202" s="1" t="s">
        <v>246</v>
      </c>
      <c r="E202">
        <v>16</v>
      </c>
      <c r="F202" t="s">
        <v>338</v>
      </c>
      <c r="G202" s="1" t="s">
        <v>100</v>
      </c>
      <c r="H202">
        <v>0</v>
      </c>
      <c r="I202" s="1" t="s">
        <v>6718</v>
      </c>
      <c r="J202">
        <v>22</v>
      </c>
      <c r="K202">
        <v>2</v>
      </c>
      <c r="L202">
        <v>149.6</v>
      </c>
      <c r="N202">
        <v>149.6</v>
      </c>
    </row>
    <row r="203" spans="1:14" x14ac:dyDescent="0.2">
      <c r="A203" s="1" t="s">
        <v>2962</v>
      </c>
      <c r="B203" s="2">
        <v>45671</v>
      </c>
      <c r="C203" s="1" t="s">
        <v>6742</v>
      </c>
      <c r="D203" s="1" t="s">
        <v>246</v>
      </c>
      <c r="E203">
        <v>21</v>
      </c>
      <c r="F203" t="s">
        <v>2963</v>
      </c>
      <c r="G203" s="1" t="s">
        <v>100</v>
      </c>
      <c r="H203">
        <v>0</v>
      </c>
      <c r="I203" s="1" t="s">
        <v>6718</v>
      </c>
      <c r="J203">
        <v>22</v>
      </c>
      <c r="K203">
        <v>1</v>
      </c>
      <c r="L203">
        <v>78.099999999999994</v>
      </c>
      <c r="N203">
        <v>78.099999999999994</v>
      </c>
    </row>
    <row r="204" spans="1:14" x14ac:dyDescent="0.2">
      <c r="A204" s="1" t="s">
        <v>2981</v>
      </c>
      <c r="B204" s="2">
        <v>45671</v>
      </c>
      <c r="C204" s="1" t="s">
        <v>6742</v>
      </c>
      <c r="D204" s="1" t="s">
        <v>106</v>
      </c>
      <c r="E204" t="s">
        <v>2273</v>
      </c>
      <c r="F204" t="s">
        <v>287</v>
      </c>
      <c r="G204" s="1" t="s">
        <v>108</v>
      </c>
      <c r="H204">
        <v>300</v>
      </c>
      <c r="I204" s="1" t="s">
        <v>6718</v>
      </c>
      <c r="J204">
        <v>23</v>
      </c>
      <c r="K204">
        <v>4</v>
      </c>
      <c r="L204">
        <v>307.2</v>
      </c>
      <c r="N204">
        <v>307.2</v>
      </c>
    </row>
    <row r="205" spans="1:14" x14ac:dyDescent="0.2">
      <c r="A205" s="1" t="s">
        <v>6762</v>
      </c>
      <c r="B205" s="2">
        <v>45671</v>
      </c>
      <c r="C205" s="1" t="s">
        <v>576</v>
      </c>
      <c r="D205" s="1" t="s">
        <v>246</v>
      </c>
      <c r="E205" t="s">
        <v>5682</v>
      </c>
      <c r="F205" t="s">
        <v>2744</v>
      </c>
      <c r="G205" s="1" t="s">
        <v>100</v>
      </c>
      <c r="H205">
        <v>100</v>
      </c>
      <c r="I205" s="1" t="s">
        <v>6718</v>
      </c>
      <c r="J205">
        <v>23</v>
      </c>
      <c r="K205">
        <v>1</v>
      </c>
      <c r="L205">
        <v>99</v>
      </c>
      <c r="N205">
        <v>99</v>
      </c>
    </row>
    <row r="206" spans="1:14" x14ac:dyDescent="0.2">
      <c r="A206" s="1" t="s">
        <v>2941</v>
      </c>
      <c r="B206" s="2">
        <v>45671</v>
      </c>
      <c r="C206" s="1" t="s">
        <v>6743</v>
      </c>
      <c r="D206" s="1" t="s">
        <v>246</v>
      </c>
      <c r="E206" t="s">
        <v>2943</v>
      </c>
      <c r="F206" t="s">
        <v>960</v>
      </c>
      <c r="G206" s="1" t="s">
        <v>100</v>
      </c>
      <c r="H206">
        <v>500</v>
      </c>
      <c r="I206" s="1" t="s">
        <v>6718</v>
      </c>
      <c r="J206">
        <v>23</v>
      </c>
      <c r="K206">
        <v>4</v>
      </c>
      <c r="L206">
        <v>145.6</v>
      </c>
      <c r="N206">
        <v>145.6</v>
      </c>
    </row>
    <row r="207" spans="1:14" x14ac:dyDescent="0.2">
      <c r="A207" s="1" t="s">
        <v>6763</v>
      </c>
      <c r="B207" s="2">
        <v>45671</v>
      </c>
      <c r="C207" s="1" t="s">
        <v>6724</v>
      </c>
      <c r="D207" s="1" t="s">
        <v>246</v>
      </c>
      <c r="E207">
        <v>12</v>
      </c>
      <c r="F207" t="s">
        <v>107</v>
      </c>
      <c r="G207" s="1" t="s">
        <v>100</v>
      </c>
      <c r="H207">
        <v>200</v>
      </c>
      <c r="I207" s="1" t="s">
        <v>6718</v>
      </c>
      <c r="J207">
        <v>23</v>
      </c>
      <c r="K207">
        <v>4</v>
      </c>
      <c r="L207">
        <v>199.8</v>
      </c>
      <c r="N207">
        <v>199.8</v>
      </c>
    </row>
    <row r="208" spans="1:14" x14ac:dyDescent="0.2">
      <c r="A208" s="1" t="s">
        <v>6764</v>
      </c>
      <c r="B208" s="2">
        <v>45671</v>
      </c>
      <c r="C208" s="1" t="s">
        <v>576</v>
      </c>
      <c r="D208" s="1" t="s">
        <v>246</v>
      </c>
      <c r="E208" t="s">
        <v>5682</v>
      </c>
      <c r="F208" t="s">
        <v>2744</v>
      </c>
      <c r="G208" s="1" t="s">
        <v>100</v>
      </c>
      <c r="H208">
        <v>1000</v>
      </c>
      <c r="I208" s="1" t="s">
        <v>6718</v>
      </c>
      <c r="J208">
        <v>24</v>
      </c>
      <c r="K208">
        <v>10</v>
      </c>
      <c r="L208">
        <v>1018</v>
      </c>
      <c r="N208">
        <v>1018</v>
      </c>
    </row>
    <row r="209" spans="1:14" x14ac:dyDescent="0.2">
      <c r="A209" s="1" t="s">
        <v>6765</v>
      </c>
      <c r="B209" s="2">
        <v>45671</v>
      </c>
      <c r="C209" s="1" t="s">
        <v>576</v>
      </c>
      <c r="D209" s="1" t="s">
        <v>246</v>
      </c>
      <c r="E209" t="s">
        <v>2880</v>
      </c>
      <c r="F209" t="s">
        <v>960</v>
      </c>
      <c r="G209" s="1" t="s">
        <v>51</v>
      </c>
      <c r="H209">
        <v>1000</v>
      </c>
      <c r="I209" s="1" t="s">
        <v>6718</v>
      </c>
      <c r="J209">
        <v>24</v>
      </c>
      <c r="K209">
        <v>9</v>
      </c>
      <c r="L209">
        <v>1002.25</v>
      </c>
      <c r="N209">
        <v>1002.25</v>
      </c>
    </row>
    <row r="210" spans="1:14" x14ac:dyDescent="0.2">
      <c r="A210" s="1" t="s">
        <v>2731</v>
      </c>
      <c r="B210" s="2">
        <v>45671</v>
      </c>
      <c r="C210" s="1" t="s">
        <v>6724</v>
      </c>
      <c r="D210" s="1" t="s">
        <v>246</v>
      </c>
      <c r="E210">
        <v>7</v>
      </c>
      <c r="F210" t="s">
        <v>107</v>
      </c>
      <c r="G210" s="1" t="s">
        <v>100</v>
      </c>
      <c r="H210">
        <v>25</v>
      </c>
      <c r="I210" s="1" t="s">
        <v>6718</v>
      </c>
      <c r="J210">
        <v>24</v>
      </c>
      <c r="K210">
        <v>1</v>
      </c>
      <c r="L210">
        <v>28.6</v>
      </c>
      <c r="N210">
        <v>28.6</v>
      </c>
    </row>
    <row r="211" spans="1:14" x14ac:dyDescent="0.2">
      <c r="A211" s="1" t="s">
        <v>6766</v>
      </c>
      <c r="B211" s="2">
        <v>45671</v>
      </c>
      <c r="C211" s="1" t="s">
        <v>6767</v>
      </c>
      <c r="D211" s="1" t="s">
        <v>246</v>
      </c>
      <c r="E211" t="s">
        <v>247</v>
      </c>
      <c r="F211" t="s">
        <v>201</v>
      </c>
      <c r="G211" s="1" t="s">
        <v>100</v>
      </c>
      <c r="H211">
        <v>100</v>
      </c>
      <c r="I211" s="1" t="s">
        <v>6718</v>
      </c>
      <c r="J211">
        <v>24</v>
      </c>
      <c r="K211">
        <v>2</v>
      </c>
      <c r="L211">
        <v>104.4</v>
      </c>
      <c r="N211">
        <v>104.4</v>
      </c>
    </row>
    <row r="212" spans="1:14" x14ac:dyDescent="0.2">
      <c r="A212" s="1" t="s">
        <v>2862</v>
      </c>
      <c r="B212" s="2">
        <v>45671</v>
      </c>
      <c r="C212" s="1" t="s">
        <v>1823</v>
      </c>
      <c r="D212" s="1" t="s">
        <v>246</v>
      </c>
      <c r="E212">
        <v>12</v>
      </c>
      <c r="F212" t="s">
        <v>167</v>
      </c>
      <c r="G212" s="1" t="s">
        <v>100</v>
      </c>
      <c r="H212">
        <v>300</v>
      </c>
      <c r="I212" s="1" t="s">
        <v>6718</v>
      </c>
      <c r="J212">
        <v>25</v>
      </c>
      <c r="K212">
        <v>7</v>
      </c>
      <c r="L212">
        <v>301.8</v>
      </c>
      <c r="N212">
        <v>301.8</v>
      </c>
    </row>
    <row r="213" spans="1:14" x14ac:dyDescent="0.2">
      <c r="A213" s="1" t="s">
        <v>2813</v>
      </c>
      <c r="B213" s="2">
        <v>45671</v>
      </c>
      <c r="C213" s="1" t="s">
        <v>1823</v>
      </c>
      <c r="D213" s="1" t="s">
        <v>246</v>
      </c>
      <c r="E213">
        <v>4</v>
      </c>
      <c r="F213">
        <v>10</v>
      </c>
      <c r="G213" s="1" t="s">
        <v>100</v>
      </c>
      <c r="H213">
        <v>120</v>
      </c>
      <c r="I213" s="1" t="s">
        <v>6718</v>
      </c>
      <c r="J213">
        <v>25</v>
      </c>
      <c r="K213">
        <v>3</v>
      </c>
      <c r="L213">
        <v>121.22</v>
      </c>
      <c r="N213">
        <v>121.22</v>
      </c>
    </row>
    <row r="214" spans="1:14" x14ac:dyDescent="0.2">
      <c r="A214" s="1" t="s">
        <v>2804</v>
      </c>
      <c r="B214" s="2">
        <v>45671</v>
      </c>
      <c r="C214" s="1" t="s">
        <v>1823</v>
      </c>
      <c r="D214" s="1" t="s">
        <v>246</v>
      </c>
      <c r="E214">
        <v>6</v>
      </c>
      <c r="F214">
        <v>10</v>
      </c>
      <c r="G214" s="1" t="s">
        <v>100</v>
      </c>
      <c r="H214">
        <v>120</v>
      </c>
      <c r="I214" s="1" t="s">
        <v>6718</v>
      </c>
      <c r="J214">
        <v>25</v>
      </c>
      <c r="K214">
        <v>4</v>
      </c>
      <c r="L214">
        <v>125.9</v>
      </c>
      <c r="N214">
        <v>125.9</v>
      </c>
    </row>
    <row r="215" spans="1:14" x14ac:dyDescent="0.2">
      <c r="A215" s="1" t="s">
        <v>2881</v>
      </c>
      <c r="B215" s="2">
        <v>45671</v>
      </c>
      <c r="C215" s="1" t="s">
        <v>6768</v>
      </c>
      <c r="D215" s="1" t="s">
        <v>246</v>
      </c>
      <c r="E215">
        <v>14</v>
      </c>
      <c r="F215" t="s">
        <v>2883</v>
      </c>
      <c r="G215" s="1" t="s">
        <v>100</v>
      </c>
      <c r="H215">
        <v>500</v>
      </c>
      <c r="I215" s="1" t="s">
        <v>6718</v>
      </c>
      <c r="J215">
        <v>25</v>
      </c>
      <c r="K215">
        <v>9</v>
      </c>
      <c r="L215">
        <v>502.4</v>
      </c>
      <c r="N215">
        <v>502.4</v>
      </c>
    </row>
    <row r="216" spans="1:14" x14ac:dyDescent="0.2">
      <c r="A216" s="1" t="s">
        <v>2890</v>
      </c>
      <c r="B216" s="2">
        <v>45671</v>
      </c>
      <c r="C216" s="1" t="s">
        <v>6736</v>
      </c>
      <c r="D216" s="1" t="s">
        <v>246</v>
      </c>
      <c r="E216">
        <v>22</v>
      </c>
      <c r="F216">
        <v>6</v>
      </c>
      <c r="G216" s="1" t="s">
        <v>2826</v>
      </c>
      <c r="H216">
        <v>300</v>
      </c>
      <c r="I216" s="1" t="s">
        <v>6718</v>
      </c>
      <c r="J216">
        <v>26</v>
      </c>
      <c r="K216">
        <v>5</v>
      </c>
      <c r="L216">
        <v>320.36</v>
      </c>
      <c r="N216">
        <v>320.36</v>
      </c>
    </row>
    <row r="217" spans="1:14" x14ac:dyDescent="0.2">
      <c r="A217" s="1" t="s">
        <v>2869</v>
      </c>
      <c r="B217" s="2">
        <v>45671</v>
      </c>
      <c r="C217" s="1" t="s">
        <v>6736</v>
      </c>
      <c r="D217" s="1" t="s">
        <v>246</v>
      </c>
      <c r="E217">
        <v>23</v>
      </c>
      <c r="F217">
        <v>6</v>
      </c>
      <c r="G217" s="1" t="s">
        <v>2826</v>
      </c>
      <c r="H217">
        <v>300</v>
      </c>
      <c r="I217" s="1" t="s">
        <v>6718</v>
      </c>
      <c r="J217">
        <v>26</v>
      </c>
      <c r="K217">
        <v>5</v>
      </c>
      <c r="L217">
        <v>300.45</v>
      </c>
      <c r="N217">
        <v>300.45</v>
      </c>
    </row>
    <row r="218" spans="1:14" x14ac:dyDescent="0.2">
      <c r="A218" s="1" t="s">
        <v>2824</v>
      </c>
      <c r="B218" s="2">
        <v>45671</v>
      </c>
      <c r="C218" s="1" t="s">
        <v>6736</v>
      </c>
      <c r="D218" s="1" t="s">
        <v>246</v>
      </c>
      <c r="E218">
        <v>25</v>
      </c>
      <c r="F218">
        <v>6</v>
      </c>
      <c r="G218" s="1" t="s">
        <v>2826</v>
      </c>
      <c r="H218">
        <v>300</v>
      </c>
      <c r="I218" s="1" t="s">
        <v>6718</v>
      </c>
      <c r="J218">
        <v>26</v>
      </c>
      <c r="K218">
        <v>5</v>
      </c>
      <c r="L218">
        <v>298.8</v>
      </c>
      <c r="N218">
        <v>298.8</v>
      </c>
    </row>
    <row r="219" spans="1:14" x14ac:dyDescent="0.2">
      <c r="A219" s="1" t="s">
        <v>2891</v>
      </c>
      <c r="B219" s="2">
        <v>45671</v>
      </c>
      <c r="C219" s="1" t="s">
        <v>6736</v>
      </c>
      <c r="D219" s="1" t="s">
        <v>246</v>
      </c>
      <c r="E219">
        <v>21</v>
      </c>
      <c r="F219">
        <v>6</v>
      </c>
      <c r="G219" s="1" t="s">
        <v>2826</v>
      </c>
      <c r="H219">
        <v>300</v>
      </c>
      <c r="I219" s="1" t="s">
        <v>6718</v>
      </c>
      <c r="J219">
        <v>26</v>
      </c>
      <c r="K219">
        <v>5</v>
      </c>
      <c r="L219">
        <v>299.42</v>
      </c>
      <c r="N219">
        <v>299.42</v>
      </c>
    </row>
    <row r="220" spans="1:14" x14ac:dyDescent="0.2">
      <c r="A220" s="1" t="s">
        <v>2827</v>
      </c>
      <c r="B220" s="2">
        <v>45671</v>
      </c>
      <c r="C220" s="1" t="s">
        <v>6736</v>
      </c>
      <c r="D220" s="1" t="s">
        <v>246</v>
      </c>
      <c r="E220">
        <v>25</v>
      </c>
      <c r="F220">
        <v>6</v>
      </c>
      <c r="G220" s="1" t="s">
        <v>2826</v>
      </c>
      <c r="H220">
        <v>300</v>
      </c>
      <c r="I220" s="1" t="s">
        <v>6718</v>
      </c>
      <c r="J220">
        <v>27</v>
      </c>
      <c r="K220">
        <v>6</v>
      </c>
      <c r="L220">
        <v>304.27</v>
      </c>
      <c r="N220">
        <v>304.27</v>
      </c>
    </row>
    <row r="221" spans="1:14" x14ac:dyDescent="0.2">
      <c r="A221" s="1" t="s">
        <v>2828</v>
      </c>
      <c r="B221" s="2">
        <v>45671</v>
      </c>
      <c r="C221" s="1" t="s">
        <v>6769</v>
      </c>
      <c r="D221" s="1" t="s">
        <v>246</v>
      </c>
      <c r="E221">
        <v>4.5</v>
      </c>
      <c r="F221" t="s">
        <v>2740</v>
      </c>
      <c r="G221" s="1" t="s">
        <v>100</v>
      </c>
      <c r="H221">
        <v>100</v>
      </c>
      <c r="I221" s="1" t="s">
        <v>6718</v>
      </c>
      <c r="J221">
        <v>27</v>
      </c>
      <c r="K221">
        <v>2</v>
      </c>
      <c r="L221">
        <v>86.5</v>
      </c>
      <c r="N221">
        <v>86.5</v>
      </c>
    </row>
    <row r="222" spans="1:14" x14ac:dyDescent="0.2">
      <c r="A222" s="1" t="s">
        <v>2830</v>
      </c>
      <c r="B222" s="2">
        <v>45671</v>
      </c>
      <c r="C222" s="1" t="s">
        <v>6769</v>
      </c>
      <c r="D222" s="1" t="s">
        <v>246</v>
      </c>
      <c r="E222">
        <v>6</v>
      </c>
      <c r="F222" t="s">
        <v>2740</v>
      </c>
      <c r="G222" s="1" t="s">
        <v>100</v>
      </c>
      <c r="H222">
        <v>100</v>
      </c>
      <c r="I222" s="1" t="s">
        <v>6718</v>
      </c>
      <c r="J222">
        <v>27</v>
      </c>
      <c r="K222">
        <v>3</v>
      </c>
      <c r="L222">
        <v>103.4</v>
      </c>
      <c r="N222">
        <v>103.4</v>
      </c>
    </row>
    <row r="223" spans="1:14" x14ac:dyDescent="0.2">
      <c r="A223" s="1" t="s">
        <v>2831</v>
      </c>
      <c r="B223" s="2">
        <v>45671</v>
      </c>
      <c r="C223" s="1" t="s">
        <v>6769</v>
      </c>
      <c r="D223" s="1" t="s">
        <v>246</v>
      </c>
      <c r="E223">
        <v>8</v>
      </c>
      <c r="F223" t="s">
        <v>2243</v>
      </c>
      <c r="G223" s="1" t="s">
        <v>100</v>
      </c>
      <c r="H223">
        <v>100</v>
      </c>
      <c r="I223" s="1" t="s">
        <v>6718</v>
      </c>
      <c r="J223">
        <v>27</v>
      </c>
      <c r="K223">
        <v>2</v>
      </c>
      <c r="L223">
        <v>95.1</v>
      </c>
      <c r="N223">
        <v>95.1</v>
      </c>
    </row>
    <row r="224" spans="1:14" x14ac:dyDescent="0.2">
      <c r="A224" s="1" t="s">
        <v>2746</v>
      </c>
      <c r="B224" s="2">
        <v>45671</v>
      </c>
      <c r="C224" s="1" t="s">
        <v>1195</v>
      </c>
      <c r="D224" s="1" t="s">
        <v>246</v>
      </c>
      <c r="E224">
        <v>16</v>
      </c>
      <c r="F224" t="s">
        <v>209</v>
      </c>
      <c r="G224" s="1" t="s">
        <v>100</v>
      </c>
      <c r="H224">
        <v>690</v>
      </c>
      <c r="I224" s="1" t="s">
        <v>6718</v>
      </c>
      <c r="J224">
        <v>28</v>
      </c>
      <c r="K224">
        <v>2</v>
      </c>
      <c r="L224">
        <v>112.22</v>
      </c>
      <c r="N224">
        <v>112.22</v>
      </c>
    </row>
    <row r="225" spans="1:14" x14ac:dyDescent="0.2">
      <c r="A225" s="1" t="s">
        <v>2808</v>
      </c>
      <c r="B225" s="2">
        <v>45671</v>
      </c>
      <c r="C225" s="1" t="s">
        <v>587</v>
      </c>
      <c r="D225" s="1" t="s">
        <v>246</v>
      </c>
      <c r="E225">
        <v>14</v>
      </c>
      <c r="F225" t="s">
        <v>167</v>
      </c>
      <c r="G225" s="1" t="s">
        <v>2760</v>
      </c>
      <c r="H225">
        <v>80</v>
      </c>
      <c r="I225" s="1" t="s">
        <v>6718</v>
      </c>
      <c r="J225">
        <v>28</v>
      </c>
      <c r="K225">
        <v>4</v>
      </c>
      <c r="L225">
        <v>212.34</v>
      </c>
      <c r="N225">
        <v>212.34</v>
      </c>
    </row>
    <row r="226" spans="1:14" x14ac:dyDescent="0.2">
      <c r="A226" s="1" t="s">
        <v>2761</v>
      </c>
      <c r="B226" s="2">
        <v>45671</v>
      </c>
      <c r="C226" s="1" t="s">
        <v>587</v>
      </c>
      <c r="D226" s="1" t="s">
        <v>246</v>
      </c>
      <c r="E226">
        <v>17</v>
      </c>
      <c r="F226" t="s">
        <v>332</v>
      </c>
      <c r="G226" s="1" t="s">
        <v>2760</v>
      </c>
      <c r="H226">
        <v>700</v>
      </c>
      <c r="I226" s="1" t="s">
        <v>6718</v>
      </c>
      <c r="J226">
        <v>28</v>
      </c>
      <c r="K226">
        <v>9</v>
      </c>
      <c r="L226">
        <v>709</v>
      </c>
      <c r="N226">
        <v>709</v>
      </c>
    </row>
    <row r="227" spans="1:14" x14ac:dyDescent="0.2">
      <c r="A227" s="1" t="s">
        <v>6770</v>
      </c>
      <c r="B227" s="2">
        <v>45671</v>
      </c>
      <c r="C227" s="1" t="s">
        <v>587</v>
      </c>
      <c r="D227" s="1" t="s">
        <v>246</v>
      </c>
      <c r="E227" t="s">
        <v>3136</v>
      </c>
      <c r="F227" t="s">
        <v>3041</v>
      </c>
      <c r="G227" s="1" t="s">
        <v>51</v>
      </c>
      <c r="H227">
        <v>700</v>
      </c>
      <c r="I227" s="1" t="s">
        <v>6718</v>
      </c>
      <c r="J227">
        <v>28</v>
      </c>
      <c r="K227">
        <v>12</v>
      </c>
      <c r="L227">
        <v>704.63</v>
      </c>
      <c r="N227">
        <v>704.63</v>
      </c>
    </row>
    <row r="228" spans="1:14" x14ac:dyDescent="0.2">
      <c r="A228" s="1" t="s">
        <v>2756</v>
      </c>
      <c r="B228" s="2">
        <v>45671</v>
      </c>
      <c r="C228" s="1" t="s">
        <v>587</v>
      </c>
      <c r="D228" s="1" t="s">
        <v>246</v>
      </c>
      <c r="E228">
        <v>15.5</v>
      </c>
      <c r="F228" t="s">
        <v>134</v>
      </c>
      <c r="G228" s="1" t="s">
        <v>100</v>
      </c>
      <c r="H228">
        <v>220</v>
      </c>
      <c r="I228" s="1" t="s">
        <v>6718</v>
      </c>
      <c r="J228">
        <v>29</v>
      </c>
      <c r="K228">
        <v>5</v>
      </c>
      <c r="L228">
        <v>214</v>
      </c>
      <c r="N228">
        <v>214</v>
      </c>
    </row>
    <row r="229" spans="1:14" x14ac:dyDescent="0.2">
      <c r="A229" s="1" t="s">
        <v>6771</v>
      </c>
      <c r="B229" s="2">
        <v>45671</v>
      </c>
      <c r="C229" s="1" t="s">
        <v>587</v>
      </c>
      <c r="D229" s="1" t="s">
        <v>246</v>
      </c>
      <c r="E229">
        <v>18</v>
      </c>
      <c r="F229">
        <v>0</v>
      </c>
      <c r="G229" s="1" t="s">
        <v>100</v>
      </c>
      <c r="H229">
        <v>35</v>
      </c>
      <c r="I229" s="1" t="s">
        <v>6718</v>
      </c>
      <c r="J229">
        <v>29</v>
      </c>
      <c r="K229">
        <v>1</v>
      </c>
      <c r="L229">
        <v>88.7</v>
      </c>
      <c r="N229">
        <v>88.7</v>
      </c>
    </row>
    <row r="230" spans="1:14" x14ac:dyDescent="0.2">
      <c r="A230" s="1" t="s">
        <v>2856</v>
      </c>
      <c r="B230" s="2">
        <v>45671</v>
      </c>
      <c r="C230" s="1" t="s">
        <v>587</v>
      </c>
      <c r="D230" s="1" t="s">
        <v>246</v>
      </c>
      <c r="E230">
        <v>17.25</v>
      </c>
      <c r="F230" t="s">
        <v>332</v>
      </c>
      <c r="G230" s="1" t="s">
        <v>2760</v>
      </c>
      <c r="H230">
        <v>60</v>
      </c>
      <c r="I230" s="1" t="s">
        <v>6718</v>
      </c>
      <c r="J230">
        <v>29</v>
      </c>
      <c r="K230">
        <v>1</v>
      </c>
      <c r="L230">
        <v>66.88</v>
      </c>
      <c r="N230">
        <v>66.88</v>
      </c>
    </row>
    <row r="231" spans="1:14" x14ac:dyDescent="0.2">
      <c r="A231" s="1" t="s">
        <v>2854</v>
      </c>
      <c r="B231" s="2">
        <v>45671</v>
      </c>
      <c r="C231" s="1" t="s">
        <v>587</v>
      </c>
      <c r="D231" s="1" t="s">
        <v>246</v>
      </c>
      <c r="E231">
        <v>18.899999999999999</v>
      </c>
      <c r="F231" t="s">
        <v>332</v>
      </c>
      <c r="G231" s="1" t="s">
        <v>2760</v>
      </c>
      <c r="H231">
        <v>60</v>
      </c>
      <c r="I231" s="1" t="s">
        <v>6718</v>
      </c>
      <c r="J231">
        <v>29</v>
      </c>
      <c r="K231">
        <v>1</v>
      </c>
      <c r="L231">
        <v>71.400000000000006</v>
      </c>
      <c r="N231">
        <v>71.400000000000006</v>
      </c>
    </row>
    <row r="232" spans="1:14" x14ac:dyDescent="0.2">
      <c r="A232" s="1" t="s">
        <v>2807</v>
      </c>
      <c r="B232" s="2">
        <v>45671</v>
      </c>
      <c r="C232" s="1" t="s">
        <v>587</v>
      </c>
      <c r="D232" s="1" t="s">
        <v>246</v>
      </c>
      <c r="E232">
        <v>17</v>
      </c>
      <c r="F232" t="s">
        <v>167</v>
      </c>
      <c r="G232" s="1" t="s">
        <v>2760</v>
      </c>
      <c r="H232">
        <v>105</v>
      </c>
      <c r="I232" s="1" t="s">
        <v>6718</v>
      </c>
      <c r="J232">
        <v>30</v>
      </c>
      <c r="K232">
        <v>2</v>
      </c>
      <c r="L232">
        <v>122.6</v>
      </c>
      <c r="N232">
        <v>122.6</v>
      </c>
    </row>
    <row r="233" spans="1:14" x14ac:dyDescent="0.2">
      <c r="A233" s="1" t="s">
        <v>2853</v>
      </c>
      <c r="B233" s="2">
        <v>45671</v>
      </c>
      <c r="C233" s="1" t="s">
        <v>587</v>
      </c>
      <c r="D233" s="1" t="s">
        <v>246</v>
      </c>
      <c r="E233">
        <v>33</v>
      </c>
      <c r="F233" t="s">
        <v>167</v>
      </c>
      <c r="G233" s="1" t="s">
        <v>2760</v>
      </c>
      <c r="H233">
        <v>190</v>
      </c>
      <c r="I233" s="1" t="s">
        <v>6718</v>
      </c>
      <c r="J233">
        <v>30</v>
      </c>
      <c r="K233">
        <v>2</v>
      </c>
      <c r="L233">
        <v>206.31</v>
      </c>
      <c r="N233">
        <v>206.31</v>
      </c>
    </row>
    <row r="234" spans="1:14" x14ac:dyDescent="0.2">
      <c r="A234" s="1" t="s">
        <v>2838</v>
      </c>
      <c r="B234" s="2">
        <v>45671</v>
      </c>
      <c r="C234" s="1" t="s">
        <v>587</v>
      </c>
      <c r="D234" s="1" t="s">
        <v>246</v>
      </c>
      <c r="E234">
        <v>15</v>
      </c>
      <c r="F234" t="s">
        <v>332</v>
      </c>
      <c r="G234" s="1" t="s">
        <v>100</v>
      </c>
      <c r="H234">
        <v>200</v>
      </c>
      <c r="I234" s="1" t="s">
        <v>6718</v>
      </c>
      <c r="J234">
        <v>30</v>
      </c>
      <c r="K234">
        <v>4</v>
      </c>
      <c r="L234">
        <v>228.77</v>
      </c>
      <c r="N234">
        <v>228.77</v>
      </c>
    </row>
    <row r="235" spans="1:14" x14ac:dyDescent="0.2">
      <c r="A235" s="1" t="s">
        <v>2836</v>
      </c>
      <c r="B235" s="2">
        <v>45671</v>
      </c>
      <c r="C235" s="1" t="s">
        <v>587</v>
      </c>
      <c r="D235" s="1" t="s">
        <v>246</v>
      </c>
      <c r="E235">
        <v>19</v>
      </c>
      <c r="F235" t="s">
        <v>332</v>
      </c>
      <c r="G235" s="1" t="s">
        <v>100</v>
      </c>
      <c r="H235">
        <v>150</v>
      </c>
      <c r="I235" s="1" t="s">
        <v>6718</v>
      </c>
      <c r="J235">
        <v>30</v>
      </c>
      <c r="K235">
        <v>2</v>
      </c>
      <c r="L235">
        <v>145.5</v>
      </c>
      <c r="N235">
        <v>145.5</v>
      </c>
    </row>
    <row r="236" spans="1:14" x14ac:dyDescent="0.2">
      <c r="A236" s="1" t="s">
        <v>6772</v>
      </c>
      <c r="B236" s="2">
        <v>45671</v>
      </c>
      <c r="C236" s="1" t="s">
        <v>587</v>
      </c>
      <c r="D236" s="1" t="s">
        <v>246</v>
      </c>
      <c r="E236">
        <v>35</v>
      </c>
      <c r="F236" t="s">
        <v>93</v>
      </c>
      <c r="G236" s="1" t="s">
        <v>100</v>
      </c>
      <c r="H236">
        <v>110</v>
      </c>
      <c r="I236" s="1" t="s">
        <v>6718</v>
      </c>
      <c r="J236">
        <v>31</v>
      </c>
      <c r="K236">
        <v>2</v>
      </c>
      <c r="L236">
        <v>135.30000000000001</v>
      </c>
      <c r="N236">
        <v>135.30000000000001</v>
      </c>
    </row>
    <row r="237" spans="1:14" x14ac:dyDescent="0.2">
      <c r="A237" s="1" t="s">
        <v>2839</v>
      </c>
      <c r="B237" s="2">
        <v>45671</v>
      </c>
      <c r="C237" s="1" t="s">
        <v>587</v>
      </c>
      <c r="D237" s="1" t="s">
        <v>246</v>
      </c>
      <c r="E237">
        <v>28</v>
      </c>
      <c r="F237" t="s">
        <v>209</v>
      </c>
      <c r="G237" s="1" t="s">
        <v>100</v>
      </c>
      <c r="H237">
        <v>145</v>
      </c>
      <c r="I237" s="1" t="s">
        <v>6718</v>
      </c>
      <c r="J237">
        <v>31</v>
      </c>
      <c r="K237">
        <v>2</v>
      </c>
      <c r="L237">
        <v>145.19999999999999</v>
      </c>
      <c r="N237">
        <v>145.19999999999999</v>
      </c>
    </row>
    <row r="238" spans="1:14" x14ac:dyDescent="0.2">
      <c r="A238" s="1" t="s">
        <v>2896</v>
      </c>
      <c r="B238" s="2">
        <v>45671</v>
      </c>
      <c r="C238" s="1" t="s">
        <v>587</v>
      </c>
      <c r="D238" s="1" t="s">
        <v>246</v>
      </c>
      <c r="E238">
        <v>19</v>
      </c>
      <c r="F238" t="s">
        <v>209</v>
      </c>
      <c r="G238" s="1" t="s">
        <v>100</v>
      </c>
      <c r="H238">
        <v>90</v>
      </c>
      <c r="I238" s="1" t="s">
        <v>6718</v>
      </c>
      <c r="J238">
        <v>31</v>
      </c>
      <c r="K238">
        <v>2</v>
      </c>
      <c r="L238">
        <v>105.2</v>
      </c>
      <c r="N238">
        <v>105.2</v>
      </c>
    </row>
    <row r="239" spans="1:14" x14ac:dyDescent="0.2">
      <c r="A239" s="1" t="s">
        <v>2878</v>
      </c>
      <c r="B239" s="2">
        <v>45671</v>
      </c>
      <c r="C239" s="1" t="s">
        <v>587</v>
      </c>
      <c r="D239" s="1" t="s">
        <v>246</v>
      </c>
      <c r="E239">
        <v>13</v>
      </c>
      <c r="F239" t="s">
        <v>209</v>
      </c>
      <c r="G239" s="1" t="s">
        <v>100</v>
      </c>
      <c r="H239">
        <v>100</v>
      </c>
      <c r="I239" s="1" t="s">
        <v>6718</v>
      </c>
      <c r="J239">
        <v>31</v>
      </c>
      <c r="K239">
        <v>2</v>
      </c>
      <c r="L239">
        <v>102.95</v>
      </c>
      <c r="N239">
        <v>102.95</v>
      </c>
    </row>
    <row r="240" spans="1:14" x14ac:dyDescent="0.2">
      <c r="A240" s="1" t="s">
        <v>2900</v>
      </c>
      <c r="B240" s="2">
        <v>45671</v>
      </c>
      <c r="C240" s="1" t="s">
        <v>587</v>
      </c>
      <c r="D240" s="1" t="s">
        <v>246</v>
      </c>
      <c r="E240">
        <v>15</v>
      </c>
      <c r="F240" t="s">
        <v>167</v>
      </c>
      <c r="G240" s="1" t="s">
        <v>2760</v>
      </c>
      <c r="H240">
        <v>70</v>
      </c>
      <c r="I240" s="1" t="s">
        <v>6718</v>
      </c>
      <c r="J240">
        <v>32</v>
      </c>
      <c r="K240">
        <v>1</v>
      </c>
      <c r="L240">
        <v>80.900000000000006</v>
      </c>
      <c r="N240">
        <v>80.900000000000006</v>
      </c>
    </row>
    <row r="241" spans="1:14" x14ac:dyDescent="0.2">
      <c r="A241" s="1" t="s">
        <v>6773</v>
      </c>
      <c r="B241" s="2">
        <v>45671</v>
      </c>
      <c r="C241" s="1" t="s">
        <v>587</v>
      </c>
      <c r="D241" s="1" t="s">
        <v>246</v>
      </c>
      <c r="E241">
        <v>13</v>
      </c>
      <c r="F241" t="s">
        <v>209</v>
      </c>
      <c r="G241" s="1" t="s">
        <v>51</v>
      </c>
      <c r="H241">
        <v>50</v>
      </c>
      <c r="I241" s="1" t="s">
        <v>6718</v>
      </c>
      <c r="J241">
        <v>32</v>
      </c>
      <c r="K241">
        <v>1</v>
      </c>
      <c r="L241">
        <v>49.2</v>
      </c>
      <c r="N241">
        <v>49.2</v>
      </c>
    </row>
    <row r="242" spans="1:14" x14ac:dyDescent="0.2">
      <c r="A242" s="1" t="s">
        <v>2970</v>
      </c>
      <c r="B242" s="2">
        <v>45671</v>
      </c>
      <c r="C242" s="1" t="s">
        <v>587</v>
      </c>
      <c r="D242" s="1" t="s">
        <v>246</v>
      </c>
      <c r="E242">
        <v>26</v>
      </c>
      <c r="F242" t="s">
        <v>167</v>
      </c>
      <c r="G242" s="1" t="s">
        <v>2760</v>
      </c>
      <c r="H242">
        <v>248</v>
      </c>
      <c r="I242" s="1" t="s">
        <v>6718</v>
      </c>
      <c r="J242">
        <v>32</v>
      </c>
      <c r="K242">
        <v>3</v>
      </c>
      <c r="L242">
        <v>252.4</v>
      </c>
      <c r="N242">
        <v>252.4</v>
      </c>
    </row>
    <row r="243" spans="1:14" x14ac:dyDescent="0.2">
      <c r="A243" s="1" t="s">
        <v>2980</v>
      </c>
      <c r="B243" s="2">
        <v>45671</v>
      </c>
      <c r="C243" s="1" t="s">
        <v>587</v>
      </c>
      <c r="D243" s="1" t="s">
        <v>246</v>
      </c>
      <c r="E243">
        <v>28</v>
      </c>
      <c r="F243" t="s">
        <v>209</v>
      </c>
      <c r="G243" s="1" t="s">
        <v>100</v>
      </c>
      <c r="H243">
        <v>75</v>
      </c>
      <c r="I243" s="1" t="s">
        <v>6718</v>
      </c>
      <c r="J243">
        <v>32</v>
      </c>
      <c r="K243">
        <v>1</v>
      </c>
      <c r="L243">
        <v>102.2</v>
      </c>
      <c r="N243">
        <v>102.2</v>
      </c>
    </row>
    <row r="244" spans="1:14" x14ac:dyDescent="0.2">
      <c r="A244" s="1" t="s">
        <v>2978</v>
      </c>
      <c r="B244" s="2">
        <v>45671</v>
      </c>
      <c r="C244" s="1" t="s">
        <v>587</v>
      </c>
      <c r="D244" s="1" t="s">
        <v>246</v>
      </c>
      <c r="E244">
        <v>20</v>
      </c>
      <c r="F244" t="s">
        <v>2979</v>
      </c>
      <c r="G244" s="1" t="s">
        <v>51</v>
      </c>
      <c r="H244">
        <v>40</v>
      </c>
      <c r="I244" s="1" t="s">
        <v>6718</v>
      </c>
      <c r="J244">
        <v>33</v>
      </c>
      <c r="K244">
        <v>1</v>
      </c>
      <c r="L244">
        <v>56.8</v>
      </c>
      <c r="N244">
        <v>56.8</v>
      </c>
    </row>
    <row r="245" spans="1:14" x14ac:dyDescent="0.2">
      <c r="A245" s="1" t="s">
        <v>2848</v>
      </c>
      <c r="B245" s="2">
        <v>45671</v>
      </c>
      <c r="C245" s="1" t="s">
        <v>6774</v>
      </c>
      <c r="D245" s="1" t="s">
        <v>106</v>
      </c>
      <c r="E245">
        <v>18</v>
      </c>
      <c r="F245" t="s">
        <v>2817</v>
      </c>
      <c r="G245" s="1" t="s">
        <v>108</v>
      </c>
      <c r="H245">
        <v>100</v>
      </c>
      <c r="I245" s="1" t="s">
        <v>6718</v>
      </c>
      <c r="J245">
        <v>33</v>
      </c>
      <c r="K245">
        <v>2</v>
      </c>
      <c r="L245">
        <v>101</v>
      </c>
      <c r="N245">
        <v>101</v>
      </c>
    </row>
    <row r="246" spans="1:14" x14ac:dyDescent="0.2">
      <c r="A246" s="1" t="s">
        <v>2832</v>
      </c>
      <c r="B246" s="2">
        <v>45671</v>
      </c>
      <c r="C246" s="1" t="s">
        <v>6775</v>
      </c>
      <c r="D246" s="1" t="s">
        <v>246</v>
      </c>
      <c r="E246">
        <v>20</v>
      </c>
      <c r="F246" t="s">
        <v>2774</v>
      </c>
      <c r="G246" s="1" t="s">
        <v>100</v>
      </c>
      <c r="H246">
        <v>300</v>
      </c>
      <c r="I246" s="1" t="s">
        <v>6718</v>
      </c>
      <c r="J246">
        <v>33</v>
      </c>
      <c r="K246">
        <v>4</v>
      </c>
      <c r="L246">
        <v>300.10000000000002</v>
      </c>
      <c r="N246">
        <v>300.10000000000002</v>
      </c>
    </row>
    <row r="247" spans="1:14" x14ac:dyDescent="0.2">
      <c r="A247" s="1" t="s">
        <v>6776</v>
      </c>
      <c r="B247" s="2">
        <v>45671</v>
      </c>
      <c r="C247" s="1" t="s">
        <v>6777</v>
      </c>
      <c r="D247" s="1" t="s">
        <v>246</v>
      </c>
      <c r="E247">
        <v>16</v>
      </c>
      <c r="F247" t="s">
        <v>2811</v>
      </c>
      <c r="G247" s="1" t="s">
        <v>100</v>
      </c>
      <c r="H247">
        <v>375</v>
      </c>
      <c r="I247" s="1" t="s">
        <v>6718</v>
      </c>
      <c r="J247">
        <v>33</v>
      </c>
      <c r="K247">
        <v>2</v>
      </c>
      <c r="L247">
        <v>99.6</v>
      </c>
      <c r="N247">
        <v>99.6</v>
      </c>
    </row>
    <row r="248" spans="1:14" x14ac:dyDescent="0.2">
      <c r="A248" s="1" t="s">
        <v>2783</v>
      </c>
      <c r="B248" s="2">
        <v>45671</v>
      </c>
      <c r="C248" s="1" t="s">
        <v>6778</v>
      </c>
      <c r="D248" s="1" t="s">
        <v>246</v>
      </c>
      <c r="E248" t="s">
        <v>2785</v>
      </c>
      <c r="F248" t="s">
        <v>2786</v>
      </c>
      <c r="G248" s="1" t="s">
        <v>100</v>
      </c>
      <c r="H248">
        <v>100</v>
      </c>
      <c r="I248" s="1" t="s">
        <v>6718</v>
      </c>
      <c r="J248">
        <v>34</v>
      </c>
      <c r="K248">
        <v>1</v>
      </c>
      <c r="L248">
        <v>100.2</v>
      </c>
      <c r="N248">
        <v>100.2</v>
      </c>
    </row>
    <row r="249" spans="1:14" x14ac:dyDescent="0.2">
      <c r="A249" s="1" t="s">
        <v>2789</v>
      </c>
      <c r="B249" s="2">
        <v>45671</v>
      </c>
      <c r="C249" s="1" t="s">
        <v>6778</v>
      </c>
      <c r="D249" s="1" t="s">
        <v>246</v>
      </c>
      <c r="E249" t="s">
        <v>2785</v>
      </c>
      <c r="F249" t="s">
        <v>2786</v>
      </c>
      <c r="G249" s="1" t="s">
        <v>100</v>
      </c>
      <c r="H249">
        <v>100</v>
      </c>
      <c r="I249" s="1" t="s">
        <v>6718</v>
      </c>
      <c r="J249">
        <v>34</v>
      </c>
      <c r="K249">
        <v>1</v>
      </c>
      <c r="L249">
        <v>102.5</v>
      </c>
      <c r="N249">
        <v>102.5</v>
      </c>
    </row>
    <row r="250" spans="1:14" x14ac:dyDescent="0.2">
      <c r="A250" s="1" t="s">
        <v>2787</v>
      </c>
      <c r="B250" s="2">
        <v>45671</v>
      </c>
      <c r="C250" s="1" t="s">
        <v>6778</v>
      </c>
      <c r="D250" s="1" t="s">
        <v>246</v>
      </c>
      <c r="E250" t="s">
        <v>2785</v>
      </c>
      <c r="F250" t="s">
        <v>2786</v>
      </c>
      <c r="G250" s="1" t="s">
        <v>100</v>
      </c>
      <c r="H250">
        <v>100</v>
      </c>
      <c r="I250" s="1" t="s">
        <v>6718</v>
      </c>
      <c r="J250">
        <v>34</v>
      </c>
      <c r="K250">
        <v>2</v>
      </c>
      <c r="L250">
        <v>107.6</v>
      </c>
      <c r="N250">
        <v>107.6</v>
      </c>
    </row>
    <row r="251" spans="1:14" x14ac:dyDescent="0.2">
      <c r="A251" s="1" t="s">
        <v>2975</v>
      </c>
      <c r="B251" s="2">
        <v>45671</v>
      </c>
      <c r="C251" s="1" t="s">
        <v>6744</v>
      </c>
      <c r="D251" s="1" t="s">
        <v>246</v>
      </c>
      <c r="E251">
        <v>22</v>
      </c>
      <c r="F251" t="s">
        <v>241</v>
      </c>
      <c r="G251" s="1" t="s">
        <v>100</v>
      </c>
      <c r="H251">
        <v>250</v>
      </c>
      <c r="I251" s="1" t="s">
        <v>6718</v>
      </c>
      <c r="J251">
        <v>34</v>
      </c>
      <c r="K251">
        <v>6</v>
      </c>
      <c r="L251">
        <v>238.45</v>
      </c>
      <c r="N251">
        <v>238.45</v>
      </c>
    </row>
    <row r="252" spans="1:14" x14ac:dyDescent="0.2">
      <c r="A252" s="1" t="s">
        <v>6779</v>
      </c>
      <c r="B252" s="2">
        <v>45671</v>
      </c>
      <c r="C252" s="1" t="s">
        <v>6780</v>
      </c>
      <c r="D252" s="1" t="s">
        <v>246</v>
      </c>
      <c r="E252">
        <v>21.5</v>
      </c>
      <c r="F252" t="s">
        <v>160</v>
      </c>
      <c r="G252" s="1" t="s">
        <v>100</v>
      </c>
      <c r="H252">
        <v>20</v>
      </c>
      <c r="I252" s="1" t="s">
        <v>6718</v>
      </c>
      <c r="J252">
        <v>35</v>
      </c>
      <c r="K252">
        <v>1</v>
      </c>
      <c r="L252">
        <v>29.1</v>
      </c>
      <c r="N252">
        <v>29.1</v>
      </c>
    </row>
    <row r="253" spans="1:14" x14ac:dyDescent="0.2">
      <c r="A253" s="1" t="s">
        <v>6781</v>
      </c>
      <c r="B253" s="2">
        <v>45671</v>
      </c>
      <c r="C253" s="1" t="s">
        <v>6780</v>
      </c>
      <c r="D253" s="1" t="s">
        <v>106</v>
      </c>
      <c r="E253" t="s">
        <v>6782</v>
      </c>
      <c r="F253" t="s">
        <v>2774</v>
      </c>
      <c r="G253" s="1" t="s">
        <v>2996</v>
      </c>
      <c r="H253">
        <v>20</v>
      </c>
      <c r="I253" s="1" t="s">
        <v>6718</v>
      </c>
      <c r="J253">
        <v>35</v>
      </c>
      <c r="K253">
        <v>1</v>
      </c>
      <c r="L253">
        <v>20.8</v>
      </c>
      <c r="N253">
        <v>20.8</v>
      </c>
    </row>
    <row r="254" spans="1:14" x14ac:dyDescent="0.2">
      <c r="A254" s="1" t="s">
        <v>6783</v>
      </c>
      <c r="B254" s="2">
        <v>45671</v>
      </c>
      <c r="C254" s="1" t="s">
        <v>6780</v>
      </c>
      <c r="D254" s="1" t="s">
        <v>106</v>
      </c>
      <c r="E254">
        <v>20.5</v>
      </c>
      <c r="F254" t="s">
        <v>2811</v>
      </c>
      <c r="G254" s="1" t="s">
        <v>2996</v>
      </c>
      <c r="H254">
        <v>20</v>
      </c>
      <c r="I254" s="1" t="s">
        <v>6718</v>
      </c>
      <c r="J254">
        <v>35</v>
      </c>
      <c r="K254">
        <v>1</v>
      </c>
      <c r="L254">
        <v>24</v>
      </c>
      <c r="N254">
        <v>24</v>
      </c>
    </row>
    <row r="255" spans="1:14" x14ac:dyDescent="0.2">
      <c r="A255" s="1" t="s">
        <v>6784</v>
      </c>
      <c r="B255" s="2">
        <v>45671</v>
      </c>
      <c r="C255" s="1" t="s">
        <v>6780</v>
      </c>
      <c r="D255" s="1" t="s">
        <v>106</v>
      </c>
      <c r="E255">
        <v>20.5</v>
      </c>
      <c r="F255" t="s">
        <v>160</v>
      </c>
      <c r="G255" s="1" t="s">
        <v>2996</v>
      </c>
      <c r="H255">
        <v>20</v>
      </c>
      <c r="I255" s="1" t="s">
        <v>6718</v>
      </c>
      <c r="J255">
        <v>35</v>
      </c>
      <c r="K255">
        <v>1</v>
      </c>
      <c r="L255">
        <v>27.2</v>
      </c>
      <c r="N255">
        <v>27.2</v>
      </c>
    </row>
    <row r="256" spans="1:14" x14ac:dyDescent="0.2">
      <c r="A256" s="1" t="s">
        <v>6785</v>
      </c>
      <c r="B256" s="2">
        <v>45671</v>
      </c>
      <c r="C256" s="1" t="s">
        <v>6786</v>
      </c>
      <c r="D256" s="1" t="s">
        <v>246</v>
      </c>
      <c r="E256" t="s">
        <v>3796</v>
      </c>
      <c r="F256" t="s">
        <v>201</v>
      </c>
      <c r="G256" s="1" t="s">
        <v>100</v>
      </c>
      <c r="H256">
        <v>100</v>
      </c>
      <c r="I256" s="1" t="s">
        <v>6718</v>
      </c>
      <c r="J256">
        <v>36</v>
      </c>
      <c r="K256">
        <v>1</v>
      </c>
      <c r="L256">
        <v>105.83</v>
      </c>
      <c r="N256">
        <v>105.83</v>
      </c>
    </row>
    <row r="257" spans="1:14" x14ac:dyDescent="0.2">
      <c r="A257" s="1" t="s">
        <v>6787</v>
      </c>
      <c r="B257" s="2">
        <v>45671</v>
      </c>
      <c r="C257" s="1" t="s">
        <v>6761</v>
      </c>
      <c r="D257" s="1" t="s">
        <v>246</v>
      </c>
      <c r="E257" t="s">
        <v>2793</v>
      </c>
      <c r="F257" t="s">
        <v>201</v>
      </c>
      <c r="G257" s="1" t="s">
        <v>100</v>
      </c>
      <c r="H257">
        <v>150</v>
      </c>
      <c r="I257" s="1" t="s">
        <v>6718</v>
      </c>
      <c r="J257">
        <v>36</v>
      </c>
      <c r="K257">
        <v>2</v>
      </c>
      <c r="L257">
        <v>168.8</v>
      </c>
      <c r="N257">
        <v>168.8</v>
      </c>
    </row>
    <row r="258" spans="1:14" x14ac:dyDescent="0.2">
      <c r="A258" s="1" t="s">
        <v>2791</v>
      </c>
      <c r="B258" s="2">
        <v>45671</v>
      </c>
      <c r="C258" s="1" t="s">
        <v>6761</v>
      </c>
      <c r="D258" s="1" t="s">
        <v>246</v>
      </c>
      <c r="E258" t="s">
        <v>2793</v>
      </c>
      <c r="F258" t="s">
        <v>201</v>
      </c>
      <c r="G258" s="1" t="s">
        <v>100</v>
      </c>
      <c r="H258">
        <v>100</v>
      </c>
      <c r="I258" s="1" t="s">
        <v>6718</v>
      </c>
      <c r="J258">
        <v>36</v>
      </c>
      <c r="K258">
        <v>2</v>
      </c>
      <c r="L258">
        <v>155.80000000000001</v>
      </c>
      <c r="N258">
        <v>155.80000000000001</v>
      </c>
    </row>
    <row r="259" spans="1:14" x14ac:dyDescent="0.2">
      <c r="A259" s="1" t="s">
        <v>6788</v>
      </c>
      <c r="B259" s="2">
        <v>45671</v>
      </c>
      <c r="C259" s="1" t="s">
        <v>6789</v>
      </c>
      <c r="D259" s="1" t="s">
        <v>246</v>
      </c>
      <c r="E259" t="s">
        <v>2931</v>
      </c>
      <c r="F259" t="s">
        <v>3404</v>
      </c>
      <c r="G259" s="1" t="s">
        <v>100</v>
      </c>
      <c r="H259">
        <v>100</v>
      </c>
      <c r="I259" s="1" t="s">
        <v>6718</v>
      </c>
      <c r="J259">
        <v>36</v>
      </c>
      <c r="K259">
        <v>2</v>
      </c>
      <c r="L259">
        <v>106.6</v>
      </c>
      <c r="N259">
        <v>106.6</v>
      </c>
    </row>
    <row r="260" spans="1:14" x14ac:dyDescent="0.2">
      <c r="A260" s="1" t="s">
        <v>6790</v>
      </c>
      <c r="B260" s="2">
        <v>45671</v>
      </c>
      <c r="C260" s="1" t="s">
        <v>4341</v>
      </c>
      <c r="D260" s="1" t="s">
        <v>106</v>
      </c>
      <c r="E260">
        <v>18</v>
      </c>
      <c r="F260" t="s">
        <v>107</v>
      </c>
      <c r="G260" s="1" t="s">
        <v>108</v>
      </c>
      <c r="H260">
        <v>100</v>
      </c>
      <c r="I260" s="1" t="s">
        <v>6718</v>
      </c>
      <c r="J260">
        <v>37</v>
      </c>
      <c r="K260">
        <v>1</v>
      </c>
      <c r="L260">
        <v>44.4</v>
      </c>
      <c r="N260">
        <v>44.4</v>
      </c>
    </row>
    <row r="261" spans="1:14" x14ac:dyDescent="0.2">
      <c r="A261" s="1" t="s">
        <v>2992</v>
      </c>
      <c r="B261" s="2">
        <v>45678</v>
      </c>
      <c r="C261" s="1" t="s">
        <v>587</v>
      </c>
      <c r="D261" s="1" t="s">
        <v>246</v>
      </c>
      <c r="E261">
        <v>18</v>
      </c>
      <c r="F261" t="s">
        <v>134</v>
      </c>
      <c r="G261" s="1" t="s">
        <v>1346</v>
      </c>
      <c r="H261">
        <v>660</v>
      </c>
      <c r="I261" s="1" t="s">
        <v>6718</v>
      </c>
      <c r="J261">
        <v>38</v>
      </c>
      <c r="K261">
        <v>11</v>
      </c>
      <c r="L261">
        <v>673.19999999999993</v>
      </c>
      <c r="M261">
        <v>23.900000000000002</v>
      </c>
      <c r="N261">
        <v>649.29999999999995</v>
      </c>
    </row>
    <row r="262" spans="1:14" x14ac:dyDescent="0.2">
      <c r="A262" s="1" t="s">
        <v>3018</v>
      </c>
      <c r="B262" s="2">
        <v>45678</v>
      </c>
      <c r="C262" s="1" t="s">
        <v>6754</v>
      </c>
      <c r="D262" s="1" t="s">
        <v>246</v>
      </c>
      <c r="E262">
        <v>26</v>
      </c>
      <c r="F262" t="s">
        <v>64</v>
      </c>
      <c r="G262" s="1" t="s">
        <v>100</v>
      </c>
      <c r="H262">
        <v>500</v>
      </c>
      <c r="I262" s="1" t="s">
        <v>6718</v>
      </c>
      <c r="J262">
        <v>38</v>
      </c>
      <c r="K262">
        <v>8</v>
      </c>
      <c r="L262">
        <v>533.6</v>
      </c>
      <c r="M262">
        <v>28.2</v>
      </c>
      <c r="N262">
        <v>505.40000000000003</v>
      </c>
    </row>
    <row r="263" spans="1:14" x14ac:dyDescent="0.2">
      <c r="A263" s="1" t="s">
        <v>3013</v>
      </c>
      <c r="B263" s="2">
        <v>45678</v>
      </c>
      <c r="C263" s="1" t="s">
        <v>6791</v>
      </c>
      <c r="D263" s="1" t="s">
        <v>2816</v>
      </c>
      <c r="E263">
        <v>20</v>
      </c>
      <c r="F263" t="s">
        <v>338</v>
      </c>
      <c r="G263" s="1" t="s">
        <v>3015</v>
      </c>
      <c r="H263">
        <v>250</v>
      </c>
      <c r="I263" s="1" t="s">
        <v>6718</v>
      </c>
      <c r="J263">
        <v>38</v>
      </c>
      <c r="K263">
        <v>4</v>
      </c>
      <c r="L263">
        <v>292.39999999999998</v>
      </c>
      <c r="M263">
        <v>10</v>
      </c>
      <c r="N263">
        <v>282.39999999999998</v>
      </c>
    </row>
    <row r="264" spans="1:14" x14ac:dyDescent="0.2">
      <c r="A264" s="1" t="s">
        <v>3039</v>
      </c>
      <c r="B264" s="2">
        <v>45678</v>
      </c>
      <c r="C264" s="1" t="s">
        <v>6792</v>
      </c>
      <c r="D264" s="1" t="s">
        <v>246</v>
      </c>
      <c r="E264" t="s">
        <v>200</v>
      </c>
      <c r="F264" t="s">
        <v>3041</v>
      </c>
      <c r="G264" s="1" t="s">
        <v>100</v>
      </c>
      <c r="H264">
        <v>100</v>
      </c>
      <c r="I264" s="1" t="s">
        <v>6718</v>
      </c>
      <c r="J264">
        <v>38</v>
      </c>
      <c r="K264">
        <v>2</v>
      </c>
      <c r="L264">
        <v>114.5</v>
      </c>
      <c r="M264">
        <v>3.4</v>
      </c>
      <c r="N264">
        <v>111.1</v>
      </c>
    </row>
    <row r="265" spans="1:14" x14ac:dyDescent="0.2">
      <c r="A265" s="1" t="s">
        <v>3012</v>
      </c>
      <c r="B265" s="2">
        <v>45678</v>
      </c>
      <c r="C265" s="1" t="s">
        <v>6727</v>
      </c>
      <c r="D265" s="1" t="s">
        <v>246</v>
      </c>
      <c r="E265">
        <v>15</v>
      </c>
      <c r="F265" t="s">
        <v>2811</v>
      </c>
      <c r="G265" s="1" t="s">
        <v>100</v>
      </c>
      <c r="H265">
        <v>100</v>
      </c>
      <c r="I265" s="1" t="s">
        <v>6718</v>
      </c>
      <c r="J265">
        <v>39</v>
      </c>
      <c r="K265">
        <v>2</v>
      </c>
      <c r="L265">
        <v>104.4</v>
      </c>
      <c r="M265">
        <v>3.4</v>
      </c>
      <c r="N265">
        <v>101</v>
      </c>
    </row>
    <row r="266" spans="1:14" x14ac:dyDescent="0.2">
      <c r="A266" s="1" t="s">
        <v>3008</v>
      </c>
      <c r="B266" s="2">
        <v>45678</v>
      </c>
      <c r="C266" s="1" t="s">
        <v>6727</v>
      </c>
      <c r="D266" s="1" t="s">
        <v>246</v>
      </c>
      <c r="E266">
        <v>14</v>
      </c>
      <c r="F266" t="s">
        <v>214</v>
      </c>
      <c r="G266" s="1" t="s">
        <v>100</v>
      </c>
      <c r="H266">
        <v>100</v>
      </c>
      <c r="I266" s="1" t="s">
        <v>6718</v>
      </c>
      <c r="J266">
        <v>39</v>
      </c>
      <c r="K266">
        <v>2</v>
      </c>
      <c r="L266">
        <v>110.2</v>
      </c>
      <c r="M266">
        <v>3.5</v>
      </c>
      <c r="N266">
        <v>106.7</v>
      </c>
    </row>
    <row r="267" spans="1:14" x14ac:dyDescent="0.2">
      <c r="A267" s="1" t="s">
        <v>3042</v>
      </c>
      <c r="B267" s="2">
        <v>45678</v>
      </c>
      <c r="C267" s="1" t="s">
        <v>6792</v>
      </c>
      <c r="D267" s="1" t="s">
        <v>246</v>
      </c>
      <c r="E267" t="s">
        <v>2793</v>
      </c>
      <c r="F267" t="s">
        <v>3041</v>
      </c>
      <c r="G267" s="1" t="s">
        <v>100</v>
      </c>
      <c r="H267">
        <v>100</v>
      </c>
      <c r="I267" s="1" t="s">
        <v>6718</v>
      </c>
      <c r="J267">
        <v>39</v>
      </c>
      <c r="K267">
        <v>2</v>
      </c>
      <c r="L267">
        <v>90.4</v>
      </c>
      <c r="M267">
        <v>8.4</v>
      </c>
      <c r="N267">
        <v>82</v>
      </c>
    </row>
    <row r="268" spans="1:14" x14ac:dyDescent="0.2">
      <c r="A268" s="1" t="s">
        <v>3029</v>
      </c>
      <c r="B268" s="2">
        <v>45678</v>
      </c>
      <c r="C268" s="1" t="s">
        <v>6791</v>
      </c>
      <c r="D268" s="1" t="s">
        <v>2816</v>
      </c>
      <c r="E268">
        <v>18</v>
      </c>
      <c r="F268" t="s">
        <v>338</v>
      </c>
      <c r="G268" s="1" t="s">
        <v>3015</v>
      </c>
      <c r="H268">
        <v>100</v>
      </c>
      <c r="I268" s="1" t="s">
        <v>6718</v>
      </c>
      <c r="J268">
        <v>39</v>
      </c>
      <c r="K268">
        <v>2</v>
      </c>
      <c r="L268">
        <v>105.4</v>
      </c>
      <c r="M268">
        <v>4.2</v>
      </c>
      <c r="N268">
        <v>101.2</v>
      </c>
    </row>
    <row r="269" spans="1:14" x14ac:dyDescent="0.2">
      <c r="A269" s="1" t="s">
        <v>3019</v>
      </c>
      <c r="B269" s="2">
        <v>45678</v>
      </c>
      <c r="C269" s="1" t="s">
        <v>6793</v>
      </c>
      <c r="D269" s="1" t="s">
        <v>106</v>
      </c>
      <c r="E269">
        <v>18</v>
      </c>
      <c r="F269" t="s">
        <v>2983</v>
      </c>
      <c r="G269" s="1" t="s">
        <v>108</v>
      </c>
      <c r="H269">
        <v>200</v>
      </c>
      <c r="I269" s="1" t="s">
        <v>6718</v>
      </c>
      <c r="J269">
        <v>40</v>
      </c>
      <c r="K269">
        <v>3</v>
      </c>
      <c r="L269">
        <v>208.6</v>
      </c>
      <c r="M269">
        <v>6.6000000000000005</v>
      </c>
      <c r="N269">
        <v>202</v>
      </c>
    </row>
    <row r="270" spans="1:14" x14ac:dyDescent="0.2">
      <c r="A270" s="1" t="s">
        <v>3017</v>
      </c>
      <c r="B270" s="2">
        <v>45678</v>
      </c>
      <c r="C270" s="1" t="s">
        <v>587</v>
      </c>
      <c r="D270" s="1" t="s">
        <v>246</v>
      </c>
      <c r="E270">
        <v>22</v>
      </c>
      <c r="F270" t="s">
        <v>167</v>
      </c>
      <c r="G270" s="1" t="s">
        <v>51</v>
      </c>
      <c r="H270">
        <v>30</v>
      </c>
      <c r="I270" s="1" t="s">
        <v>6718</v>
      </c>
      <c r="J270">
        <v>40</v>
      </c>
      <c r="K270">
        <v>3</v>
      </c>
      <c r="L270">
        <v>187.8</v>
      </c>
      <c r="M270">
        <v>8.1000000000000014</v>
      </c>
      <c r="N270">
        <v>179.70000000000002</v>
      </c>
    </row>
    <row r="271" spans="1:14" x14ac:dyDescent="0.2">
      <c r="A271" s="1" t="s">
        <v>3016</v>
      </c>
      <c r="B271" s="2">
        <v>45678</v>
      </c>
      <c r="C271" s="1" t="s">
        <v>587</v>
      </c>
      <c r="D271" s="1" t="s">
        <v>246</v>
      </c>
      <c r="E271">
        <v>18</v>
      </c>
      <c r="F271" t="s">
        <v>2983</v>
      </c>
      <c r="G271" s="1" t="s">
        <v>51</v>
      </c>
      <c r="H271">
        <v>100</v>
      </c>
      <c r="I271" s="1" t="s">
        <v>6718</v>
      </c>
      <c r="J271">
        <v>40</v>
      </c>
      <c r="K271">
        <v>2</v>
      </c>
      <c r="L271">
        <v>101.6</v>
      </c>
      <c r="M271">
        <v>4</v>
      </c>
      <c r="N271">
        <v>97.6</v>
      </c>
    </row>
    <row r="272" spans="1:14" x14ac:dyDescent="0.2">
      <c r="A272" s="1" t="s">
        <v>3090</v>
      </c>
      <c r="B272" s="2">
        <v>45678</v>
      </c>
      <c r="C272" s="1" t="s">
        <v>587</v>
      </c>
      <c r="D272" s="1" t="s">
        <v>246</v>
      </c>
      <c r="E272">
        <v>21</v>
      </c>
      <c r="F272" t="s">
        <v>209</v>
      </c>
      <c r="G272" s="1" t="s">
        <v>100</v>
      </c>
      <c r="H272">
        <v>420</v>
      </c>
      <c r="I272" s="1" t="s">
        <v>6718</v>
      </c>
      <c r="J272">
        <v>40</v>
      </c>
      <c r="K272">
        <v>5</v>
      </c>
      <c r="L272">
        <v>440.8</v>
      </c>
      <c r="M272">
        <v>12.4</v>
      </c>
      <c r="N272">
        <v>428.40000000000003</v>
      </c>
    </row>
    <row r="273" spans="1:14" x14ac:dyDescent="0.2">
      <c r="A273" s="1" t="s">
        <v>3058</v>
      </c>
      <c r="B273" s="2">
        <v>45678</v>
      </c>
      <c r="C273" s="1" t="s">
        <v>6794</v>
      </c>
      <c r="D273" s="1" t="s">
        <v>246</v>
      </c>
      <c r="E273">
        <v>14</v>
      </c>
      <c r="F273" t="s">
        <v>76</v>
      </c>
      <c r="G273" s="1" t="s">
        <v>100</v>
      </c>
      <c r="H273">
        <v>100</v>
      </c>
      <c r="I273" s="1" t="s">
        <v>6718</v>
      </c>
      <c r="J273">
        <v>41</v>
      </c>
      <c r="K273">
        <v>4</v>
      </c>
      <c r="L273">
        <v>109.89999999999999</v>
      </c>
      <c r="M273">
        <v>6.6</v>
      </c>
      <c r="N273">
        <v>103.3</v>
      </c>
    </row>
    <row r="274" spans="1:14" x14ac:dyDescent="0.2">
      <c r="A274" s="1" t="s">
        <v>3079</v>
      </c>
      <c r="B274" s="2">
        <v>45678</v>
      </c>
      <c r="C274" s="1" t="s">
        <v>587</v>
      </c>
      <c r="D274" s="1" t="s">
        <v>246</v>
      </c>
      <c r="E274">
        <v>23</v>
      </c>
      <c r="F274" t="s">
        <v>2641</v>
      </c>
      <c r="G274" s="1" t="s">
        <v>51</v>
      </c>
      <c r="H274">
        <v>40</v>
      </c>
      <c r="I274" s="1" t="s">
        <v>6718</v>
      </c>
      <c r="J274">
        <v>41</v>
      </c>
      <c r="K274">
        <v>1</v>
      </c>
      <c r="L274">
        <v>54.95</v>
      </c>
      <c r="M274">
        <v>3</v>
      </c>
      <c r="N274">
        <v>51.95</v>
      </c>
    </row>
    <row r="275" spans="1:14" x14ac:dyDescent="0.2">
      <c r="A275" s="1" t="s">
        <v>3097</v>
      </c>
      <c r="B275" s="2">
        <v>45678</v>
      </c>
      <c r="C275" s="1" t="s">
        <v>6795</v>
      </c>
      <c r="D275" s="1" t="s">
        <v>106</v>
      </c>
      <c r="E275">
        <v>14</v>
      </c>
      <c r="F275" t="s">
        <v>93</v>
      </c>
      <c r="G275" s="1" t="s">
        <v>108</v>
      </c>
      <c r="H275">
        <v>100</v>
      </c>
      <c r="I275" s="1" t="s">
        <v>6718</v>
      </c>
      <c r="J275">
        <v>41</v>
      </c>
      <c r="K275">
        <v>2</v>
      </c>
      <c r="L275">
        <v>106.8</v>
      </c>
      <c r="M275">
        <v>3.8</v>
      </c>
      <c r="N275">
        <v>103</v>
      </c>
    </row>
    <row r="276" spans="1:14" x14ac:dyDescent="0.2">
      <c r="A276" s="1" t="s">
        <v>3095</v>
      </c>
      <c r="B276" s="2">
        <v>45678</v>
      </c>
      <c r="C276" s="1" t="s">
        <v>6795</v>
      </c>
      <c r="D276" s="1" t="s">
        <v>106</v>
      </c>
      <c r="E276">
        <v>14</v>
      </c>
      <c r="F276" t="s">
        <v>93</v>
      </c>
      <c r="G276" s="1" t="s">
        <v>108</v>
      </c>
      <c r="H276">
        <v>100</v>
      </c>
      <c r="I276" s="1" t="s">
        <v>6718</v>
      </c>
      <c r="J276">
        <v>41</v>
      </c>
      <c r="K276">
        <v>3</v>
      </c>
      <c r="L276">
        <v>115</v>
      </c>
      <c r="M276">
        <v>4.5999999999999996</v>
      </c>
      <c r="N276">
        <v>110.4</v>
      </c>
    </row>
    <row r="277" spans="1:14" x14ac:dyDescent="0.2">
      <c r="A277" s="1" t="s">
        <v>6796</v>
      </c>
      <c r="B277" s="2">
        <v>45678</v>
      </c>
      <c r="C277" s="1" t="s">
        <v>6735</v>
      </c>
      <c r="D277" s="1" t="s">
        <v>3035</v>
      </c>
      <c r="E277">
        <v>14.5</v>
      </c>
      <c r="F277" t="s">
        <v>2817</v>
      </c>
      <c r="G277" s="1" t="s">
        <v>108</v>
      </c>
      <c r="H277">
        <v>100</v>
      </c>
      <c r="I277" s="1" t="s">
        <v>6718</v>
      </c>
      <c r="J277">
        <v>42</v>
      </c>
      <c r="K277">
        <v>2</v>
      </c>
      <c r="L277">
        <v>108.4</v>
      </c>
      <c r="M277">
        <v>3.2</v>
      </c>
      <c r="N277">
        <v>105.2</v>
      </c>
    </row>
    <row r="278" spans="1:14" x14ac:dyDescent="0.2">
      <c r="A278" s="1" t="s">
        <v>3094</v>
      </c>
      <c r="B278" s="2">
        <v>45678</v>
      </c>
      <c r="C278" s="1" t="s">
        <v>6735</v>
      </c>
      <c r="D278" s="1" t="s">
        <v>3035</v>
      </c>
      <c r="E278">
        <v>14.5</v>
      </c>
      <c r="F278" t="s">
        <v>2817</v>
      </c>
      <c r="G278" s="1" t="s">
        <v>108</v>
      </c>
      <c r="H278">
        <v>200</v>
      </c>
      <c r="I278" s="1" t="s">
        <v>6718</v>
      </c>
      <c r="J278">
        <v>42</v>
      </c>
      <c r="K278">
        <v>3</v>
      </c>
      <c r="L278">
        <v>200.6</v>
      </c>
      <c r="M278">
        <v>4.8000000000000007</v>
      </c>
      <c r="N278">
        <v>195.79999999999998</v>
      </c>
    </row>
    <row r="279" spans="1:14" x14ac:dyDescent="0.2">
      <c r="A279" s="1" t="s">
        <v>3101</v>
      </c>
      <c r="B279" s="2">
        <v>45678</v>
      </c>
      <c r="C279" s="1" t="s">
        <v>6767</v>
      </c>
      <c r="D279" s="1" t="s">
        <v>106</v>
      </c>
      <c r="E279" t="s">
        <v>3102</v>
      </c>
      <c r="F279" t="s">
        <v>2847</v>
      </c>
      <c r="G279" s="1" t="s">
        <v>108</v>
      </c>
      <c r="H279">
        <v>170</v>
      </c>
      <c r="I279" s="1" t="s">
        <v>6718</v>
      </c>
      <c r="J279">
        <v>42</v>
      </c>
      <c r="K279">
        <v>3</v>
      </c>
      <c r="L279">
        <v>183.6</v>
      </c>
      <c r="M279">
        <v>5.4</v>
      </c>
      <c r="N279">
        <v>178.2</v>
      </c>
    </row>
    <row r="280" spans="1:14" x14ac:dyDescent="0.2">
      <c r="A280" s="1" t="s">
        <v>3098</v>
      </c>
      <c r="B280" s="2">
        <v>45678</v>
      </c>
      <c r="C280" s="1" t="s">
        <v>6767</v>
      </c>
      <c r="D280" s="1" t="s">
        <v>106</v>
      </c>
      <c r="E280" t="s">
        <v>3100</v>
      </c>
      <c r="F280" t="s">
        <v>2847</v>
      </c>
      <c r="G280" s="1" t="s">
        <v>108</v>
      </c>
      <c r="H280">
        <v>170</v>
      </c>
      <c r="I280" s="1" t="s">
        <v>6718</v>
      </c>
      <c r="J280">
        <v>42</v>
      </c>
      <c r="K280">
        <v>4</v>
      </c>
      <c r="L280">
        <v>177.39999999999998</v>
      </c>
      <c r="M280">
        <v>6</v>
      </c>
      <c r="N280">
        <v>171.39999999999998</v>
      </c>
    </row>
    <row r="281" spans="1:14" x14ac:dyDescent="0.2">
      <c r="A281" s="1" t="s">
        <v>3119</v>
      </c>
      <c r="B281" s="2">
        <v>45678</v>
      </c>
      <c r="C281" s="1" t="s">
        <v>587</v>
      </c>
      <c r="D281" s="1" t="s">
        <v>246</v>
      </c>
      <c r="E281">
        <v>25</v>
      </c>
      <c r="F281" t="s">
        <v>167</v>
      </c>
      <c r="G281" s="1" t="s">
        <v>100</v>
      </c>
      <c r="H281">
        <v>170</v>
      </c>
      <c r="I281" s="1" t="s">
        <v>6718</v>
      </c>
      <c r="J281">
        <v>43</v>
      </c>
      <c r="K281">
        <v>2</v>
      </c>
      <c r="L281">
        <v>185.4</v>
      </c>
      <c r="M281">
        <v>6.4</v>
      </c>
      <c r="N281">
        <v>179</v>
      </c>
    </row>
    <row r="282" spans="1:14" x14ac:dyDescent="0.2">
      <c r="A282" s="1" t="s">
        <v>3091</v>
      </c>
      <c r="B282" s="2">
        <v>45679</v>
      </c>
      <c r="C282" s="1" t="s">
        <v>6727</v>
      </c>
      <c r="D282" s="1" t="s">
        <v>3068</v>
      </c>
      <c r="E282">
        <v>6</v>
      </c>
      <c r="F282" t="s">
        <v>214</v>
      </c>
      <c r="G282" s="1" t="s">
        <v>2996</v>
      </c>
      <c r="H282">
        <v>100</v>
      </c>
      <c r="I282" s="1" t="s">
        <v>6718</v>
      </c>
      <c r="J282">
        <v>44</v>
      </c>
      <c r="K282">
        <v>3</v>
      </c>
      <c r="L282">
        <v>116.78</v>
      </c>
      <c r="N282">
        <v>116.78</v>
      </c>
    </row>
    <row r="283" spans="1:14" x14ac:dyDescent="0.2">
      <c r="A283" s="1" t="s">
        <v>3066</v>
      </c>
      <c r="B283" s="2">
        <v>45679</v>
      </c>
      <c r="C283" s="1" t="s">
        <v>6727</v>
      </c>
      <c r="D283" s="1" t="s">
        <v>3068</v>
      </c>
      <c r="E283">
        <v>16</v>
      </c>
      <c r="F283" t="s">
        <v>2811</v>
      </c>
      <c r="G283" s="1" t="s">
        <v>108</v>
      </c>
      <c r="H283">
        <v>200</v>
      </c>
      <c r="I283" s="1" t="s">
        <v>6718</v>
      </c>
      <c r="J283">
        <v>44</v>
      </c>
      <c r="K283">
        <v>4</v>
      </c>
      <c r="L283">
        <v>228.6</v>
      </c>
      <c r="N283">
        <v>228.6</v>
      </c>
    </row>
    <row r="284" spans="1:14" x14ac:dyDescent="0.2">
      <c r="A284" s="1" t="s">
        <v>2959</v>
      </c>
      <c r="B284" s="2">
        <v>45679</v>
      </c>
      <c r="C284" s="1" t="s">
        <v>6749</v>
      </c>
      <c r="D284" s="1" t="s">
        <v>246</v>
      </c>
      <c r="E284">
        <v>10.5</v>
      </c>
      <c r="F284" t="s">
        <v>93</v>
      </c>
      <c r="G284" s="1" t="s">
        <v>100</v>
      </c>
      <c r="H284">
        <v>500</v>
      </c>
      <c r="I284" s="1" t="s">
        <v>6718</v>
      </c>
      <c r="J284">
        <v>44</v>
      </c>
      <c r="K284">
        <v>10</v>
      </c>
      <c r="L284">
        <v>511.93</v>
      </c>
      <c r="N284">
        <v>511.93</v>
      </c>
    </row>
    <row r="285" spans="1:14" x14ac:dyDescent="0.2">
      <c r="A285" s="1" t="s">
        <v>3074</v>
      </c>
      <c r="B285" s="2">
        <v>45679</v>
      </c>
      <c r="C285" s="1" t="s">
        <v>6797</v>
      </c>
      <c r="D285" s="1" t="s">
        <v>106</v>
      </c>
      <c r="E285">
        <v>15</v>
      </c>
      <c r="F285" t="s">
        <v>51</v>
      </c>
      <c r="G285" s="1" t="s">
        <v>108</v>
      </c>
      <c r="H285">
        <v>1000</v>
      </c>
      <c r="I285" s="1" t="s">
        <v>6718</v>
      </c>
      <c r="J285">
        <v>44</v>
      </c>
      <c r="K285">
        <v>12</v>
      </c>
      <c r="L285">
        <v>983.1</v>
      </c>
      <c r="N285">
        <v>983.1</v>
      </c>
    </row>
    <row r="286" spans="1:14" x14ac:dyDescent="0.2">
      <c r="A286" s="1" t="s">
        <v>2935</v>
      </c>
      <c r="B286" s="2">
        <v>45679</v>
      </c>
      <c r="C286" s="1" t="s">
        <v>6798</v>
      </c>
      <c r="D286" s="1" t="s">
        <v>2816</v>
      </c>
      <c r="E286" t="s">
        <v>2937</v>
      </c>
      <c r="F286" t="s">
        <v>2938</v>
      </c>
      <c r="G286" s="1" t="s">
        <v>51</v>
      </c>
      <c r="H286">
        <v>4000</v>
      </c>
      <c r="I286" s="1" t="s">
        <v>6718</v>
      </c>
      <c r="J286">
        <v>45</v>
      </c>
      <c r="K286">
        <v>26</v>
      </c>
      <c r="L286">
        <v>4013.8</v>
      </c>
      <c r="N286">
        <v>4013.8</v>
      </c>
    </row>
    <row r="287" spans="1:14" x14ac:dyDescent="0.2">
      <c r="A287" s="1" t="s">
        <v>2999</v>
      </c>
      <c r="B287" s="2">
        <v>45679</v>
      </c>
      <c r="C287" s="1" t="s">
        <v>6799</v>
      </c>
      <c r="D287" s="1" t="s">
        <v>106</v>
      </c>
      <c r="E287" t="s">
        <v>3001</v>
      </c>
      <c r="F287" t="s">
        <v>51</v>
      </c>
      <c r="G287" s="1" t="s">
        <v>2996</v>
      </c>
      <c r="H287">
        <v>250</v>
      </c>
      <c r="I287" s="1" t="s">
        <v>6718</v>
      </c>
      <c r="J287">
        <v>45</v>
      </c>
      <c r="K287">
        <v>4</v>
      </c>
      <c r="L287">
        <v>265.39999999999998</v>
      </c>
      <c r="N287">
        <v>265.39999999999998</v>
      </c>
    </row>
    <row r="288" spans="1:14" x14ac:dyDescent="0.2">
      <c r="A288" s="1" t="s">
        <v>2993</v>
      </c>
      <c r="B288" s="2">
        <v>45679</v>
      </c>
      <c r="C288" s="1" t="s">
        <v>6799</v>
      </c>
      <c r="D288" s="1" t="s">
        <v>106</v>
      </c>
      <c r="E288" t="s">
        <v>2995</v>
      </c>
      <c r="F288" t="s">
        <v>51</v>
      </c>
      <c r="G288" s="1" t="s">
        <v>2996</v>
      </c>
      <c r="H288">
        <v>250</v>
      </c>
      <c r="I288" s="1" t="s">
        <v>6718</v>
      </c>
      <c r="J288">
        <v>45</v>
      </c>
      <c r="K288">
        <v>6</v>
      </c>
      <c r="L288">
        <v>248.5</v>
      </c>
      <c r="N288">
        <v>248.5</v>
      </c>
    </row>
    <row r="289" spans="1:14" x14ac:dyDescent="0.2">
      <c r="A289" s="1" t="s">
        <v>2997</v>
      </c>
      <c r="B289" s="2">
        <v>45679</v>
      </c>
      <c r="C289" s="1" t="s">
        <v>6799</v>
      </c>
      <c r="D289" s="1" t="s">
        <v>106</v>
      </c>
      <c r="E289" t="s">
        <v>2995</v>
      </c>
      <c r="F289" t="s">
        <v>51</v>
      </c>
      <c r="G289" s="1" t="s">
        <v>2996</v>
      </c>
      <c r="H289">
        <v>350</v>
      </c>
      <c r="I289" s="1" t="s">
        <v>6718</v>
      </c>
      <c r="J289">
        <v>45</v>
      </c>
      <c r="K289">
        <v>6</v>
      </c>
      <c r="L289">
        <v>203</v>
      </c>
      <c r="N289">
        <v>203</v>
      </c>
    </row>
    <row r="290" spans="1:14" x14ac:dyDescent="0.2">
      <c r="A290" s="1" t="s">
        <v>3006</v>
      </c>
      <c r="B290" s="2">
        <v>45679</v>
      </c>
      <c r="C290" s="1" t="s">
        <v>6800</v>
      </c>
      <c r="D290" s="1" t="s">
        <v>106</v>
      </c>
      <c r="E290" t="s">
        <v>2743</v>
      </c>
      <c r="F290" t="s">
        <v>2847</v>
      </c>
      <c r="G290" s="1" t="s">
        <v>108</v>
      </c>
      <c r="H290">
        <v>110</v>
      </c>
      <c r="I290" s="1" t="s">
        <v>6718</v>
      </c>
      <c r="J290">
        <v>46</v>
      </c>
      <c r="K290">
        <v>3</v>
      </c>
      <c r="L290">
        <v>121.2</v>
      </c>
      <c r="N290">
        <v>121.2</v>
      </c>
    </row>
    <row r="291" spans="1:14" x14ac:dyDescent="0.2">
      <c r="A291" s="1" t="s">
        <v>3033</v>
      </c>
      <c r="B291" s="2">
        <v>45679</v>
      </c>
      <c r="C291" s="1" t="s">
        <v>6754</v>
      </c>
      <c r="D291" s="1" t="s">
        <v>3035</v>
      </c>
      <c r="E291">
        <v>19.5</v>
      </c>
      <c r="F291" t="s">
        <v>107</v>
      </c>
      <c r="G291" s="1" t="s">
        <v>108</v>
      </c>
      <c r="H291">
        <v>100</v>
      </c>
      <c r="I291" s="1" t="s">
        <v>6718</v>
      </c>
      <c r="J291">
        <v>46</v>
      </c>
      <c r="K291">
        <v>2</v>
      </c>
      <c r="L291">
        <v>109.4</v>
      </c>
      <c r="N291">
        <v>109.4</v>
      </c>
    </row>
    <row r="292" spans="1:14" x14ac:dyDescent="0.2">
      <c r="A292" s="1" t="s">
        <v>3063</v>
      </c>
      <c r="B292" s="2">
        <v>45679</v>
      </c>
      <c r="C292" s="1" t="s">
        <v>6727</v>
      </c>
      <c r="D292" s="1" t="s">
        <v>3064</v>
      </c>
      <c r="E292">
        <v>10</v>
      </c>
      <c r="F292" t="s">
        <v>214</v>
      </c>
      <c r="G292" s="1" t="s">
        <v>2996</v>
      </c>
      <c r="H292">
        <v>200</v>
      </c>
      <c r="I292" s="1" t="s">
        <v>6718</v>
      </c>
      <c r="J292">
        <v>46</v>
      </c>
      <c r="K292">
        <v>4</v>
      </c>
      <c r="L292">
        <v>216</v>
      </c>
      <c r="N292">
        <v>216</v>
      </c>
    </row>
    <row r="293" spans="1:14" x14ac:dyDescent="0.2">
      <c r="A293" s="1" t="s">
        <v>3065</v>
      </c>
      <c r="B293" s="2">
        <v>45679</v>
      </c>
      <c r="C293" s="1" t="s">
        <v>6727</v>
      </c>
      <c r="D293" s="1" t="s">
        <v>3064</v>
      </c>
      <c r="E293">
        <v>12</v>
      </c>
      <c r="F293" t="s">
        <v>214</v>
      </c>
      <c r="G293" s="1" t="s">
        <v>2996</v>
      </c>
      <c r="H293">
        <v>100</v>
      </c>
      <c r="I293" s="1" t="s">
        <v>6718</v>
      </c>
      <c r="J293">
        <v>46</v>
      </c>
      <c r="K293">
        <v>2</v>
      </c>
      <c r="L293">
        <v>113.2</v>
      </c>
      <c r="N293">
        <v>113.2</v>
      </c>
    </row>
    <row r="294" spans="1:14" x14ac:dyDescent="0.2">
      <c r="A294" s="1" t="s">
        <v>3038</v>
      </c>
      <c r="B294" s="2">
        <v>45679</v>
      </c>
      <c r="C294" s="1" t="s">
        <v>6727</v>
      </c>
      <c r="D294" s="1" t="s">
        <v>2816</v>
      </c>
      <c r="E294">
        <v>10</v>
      </c>
      <c r="F294" t="s">
        <v>214</v>
      </c>
      <c r="G294" s="1" t="s">
        <v>2996</v>
      </c>
      <c r="H294">
        <v>200</v>
      </c>
      <c r="I294" s="1" t="s">
        <v>6718</v>
      </c>
      <c r="J294">
        <v>47</v>
      </c>
      <c r="K294">
        <v>4</v>
      </c>
      <c r="L294">
        <v>216.6</v>
      </c>
      <c r="N294">
        <v>216.6</v>
      </c>
    </row>
    <row r="295" spans="1:14" x14ac:dyDescent="0.2">
      <c r="A295" s="1" t="s">
        <v>3092</v>
      </c>
      <c r="B295" s="2">
        <v>45679</v>
      </c>
      <c r="C295" s="1" t="s">
        <v>6727</v>
      </c>
      <c r="D295" s="1" t="s">
        <v>3093</v>
      </c>
      <c r="E295">
        <v>14</v>
      </c>
      <c r="F295" t="s">
        <v>214</v>
      </c>
      <c r="G295" s="1" t="s">
        <v>2996</v>
      </c>
      <c r="H295">
        <v>150</v>
      </c>
      <c r="I295" s="1" t="s">
        <v>6718</v>
      </c>
      <c r="J295">
        <v>47</v>
      </c>
      <c r="K295">
        <v>3</v>
      </c>
      <c r="L295">
        <v>172</v>
      </c>
      <c r="N295">
        <v>172</v>
      </c>
    </row>
    <row r="296" spans="1:14" x14ac:dyDescent="0.2">
      <c r="A296" s="1" t="s">
        <v>3013</v>
      </c>
      <c r="B296" s="2">
        <v>45679</v>
      </c>
      <c r="C296" s="1" t="s">
        <v>6791</v>
      </c>
      <c r="D296" s="1" t="s">
        <v>2816</v>
      </c>
      <c r="E296">
        <v>20</v>
      </c>
      <c r="F296" t="s">
        <v>338</v>
      </c>
      <c r="G296" s="1" t="s">
        <v>3015</v>
      </c>
      <c r="H296">
        <v>250</v>
      </c>
      <c r="I296" s="1" t="s">
        <v>6718</v>
      </c>
      <c r="J296">
        <v>47</v>
      </c>
      <c r="K296">
        <v>1</v>
      </c>
      <c r="L296">
        <v>93.8</v>
      </c>
      <c r="N296">
        <v>93.8</v>
      </c>
    </row>
    <row r="297" spans="1:14" x14ac:dyDescent="0.2">
      <c r="A297" s="1" t="s">
        <v>3030</v>
      </c>
      <c r="B297" s="2">
        <v>45679</v>
      </c>
      <c r="C297" s="1" t="s">
        <v>684</v>
      </c>
      <c r="D297" s="1" t="s">
        <v>2816</v>
      </c>
      <c r="E297">
        <v>16</v>
      </c>
      <c r="F297" t="s">
        <v>3032</v>
      </c>
      <c r="G297" s="1" t="s">
        <v>108</v>
      </c>
      <c r="H297">
        <v>175</v>
      </c>
      <c r="I297" s="1" t="s">
        <v>6718</v>
      </c>
      <c r="J297">
        <v>47</v>
      </c>
      <c r="K297">
        <v>3</v>
      </c>
      <c r="L297">
        <v>177.2</v>
      </c>
      <c r="N297">
        <v>177.2</v>
      </c>
    </row>
    <row r="298" spans="1:14" x14ac:dyDescent="0.2">
      <c r="A298" s="1" t="s">
        <v>3002</v>
      </c>
      <c r="B298" s="2">
        <v>45679</v>
      </c>
      <c r="C298" s="1" t="s">
        <v>6801</v>
      </c>
      <c r="D298" s="1" t="s">
        <v>106</v>
      </c>
      <c r="E298">
        <v>20</v>
      </c>
      <c r="F298" t="s">
        <v>107</v>
      </c>
      <c r="G298" s="1" t="s">
        <v>108</v>
      </c>
      <c r="H298">
        <v>100</v>
      </c>
      <c r="I298" s="1" t="s">
        <v>6718</v>
      </c>
      <c r="J298">
        <v>48</v>
      </c>
      <c r="K298">
        <v>1</v>
      </c>
      <c r="L298">
        <v>103</v>
      </c>
      <c r="N298">
        <v>103</v>
      </c>
    </row>
    <row r="299" spans="1:14" x14ac:dyDescent="0.2">
      <c r="A299" s="1" t="s">
        <v>3004</v>
      </c>
      <c r="B299" s="2">
        <v>45679</v>
      </c>
      <c r="C299" s="1" t="s">
        <v>6802</v>
      </c>
      <c r="D299" s="1" t="s">
        <v>106</v>
      </c>
      <c r="E299">
        <v>20</v>
      </c>
      <c r="F299" t="s">
        <v>51</v>
      </c>
      <c r="G299" s="1" t="s">
        <v>108</v>
      </c>
      <c r="H299">
        <v>100</v>
      </c>
      <c r="I299" s="1" t="s">
        <v>6718</v>
      </c>
      <c r="J299">
        <v>48</v>
      </c>
      <c r="K299">
        <v>1</v>
      </c>
      <c r="L299">
        <v>91</v>
      </c>
      <c r="N299">
        <v>91</v>
      </c>
    </row>
    <row r="300" spans="1:14" x14ac:dyDescent="0.2">
      <c r="A300" s="1" t="s">
        <v>3023</v>
      </c>
      <c r="B300" s="2">
        <v>45679</v>
      </c>
      <c r="C300" s="1" t="s">
        <v>6791</v>
      </c>
      <c r="D300" s="1" t="s">
        <v>246</v>
      </c>
      <c r="E300">
        <v>8.5</v>
      </c>
      <c r="F300" t="s">
        <v>93</v>
      </c>
      <c r="G300" s="1" t="s">
        <v>100</v>
      </c>
      <c r="H300">
        <v>100</v>
      </c>
      <c r="I300" s="1" t="s">
        <v>6718</v>
      </c>
      <c r="J300">
        <v>48</v>
      </c>
      <c r="K300">
        <v>4</v>
      </c>
      <c r="L300">
        <v>106.3</v>
      </c>
      <c r="N300">
        <v>106.3</v>
      </c>
    </row>
    <row r="301" spans="1:14" x14ac:dyDescent="0.2">
      <c r="A301" s="1" t="s">
        <v>3027</v>
      </c>
      <c r="B301" s="2">
        <v>45679</v>
      </c>
      <c r="C301" s="1" t="s">
        <v>6803</v>
      </c>
      <c r="D301" s="1" t="s">
        <v>246</v>
      </c>
      <c r="E301">
        <v>12</v>
      </c>
      <c r="F301" t="s">
        <v>2740</v>
      </c>
      <c r="G301" s="1" t="s">
        <v>100</v>
      </c>
      <c r="H301">
        <v>100</v>
      </c>
      <c r="I301" s="1" t="s">
        <v>6718</v>
      </c>
      <c r="J301">
        <v>48</v>
      </c>
      <c r="K301">
        <v>2</v>
      </c>
      <c r="L301">
        <v>106.1</v>
      </c>
      <c r="N301">
        <v>106.1</v>
      </c>
    </row>
    <row r="302" spans="1:14" x14ac:dyDescent="0.2">
      <c r="A302" s="1" t="s">
        <v>3048</v>
      </c>
      <c r="B302" s="2">
        <v>45679</v>
      </c>
      <c r="C302" s="1" t="s">
        <v>6804</v>
      </c>
      <c r="D302" s="1" t="s">
        <v>106</v>
      </c>
      <c r="E302">
        <v>20.5</v>
      </c>
      <c r="F302" t="s">
        <v>3050</v>
      </c>
      <c r="G302" s="1" t="s">
        <v>108</v>
      </c>
      <c r="H302">
        <v>600</v>
      </c>
      <c r="I302" s="1" t="s">
        <v>6718</v>
      </c>
      <c r="J302">
        <v>49</v>
      </c>
      <c r="K302">
        <v>7</v>
      </c>
      <c r="L302">
        <v>615.79999999999995</v>
      </c>
      <c r="N302">
        <v>615.79999999999995</v>
      </c>
    </row>
    <row r="303" spans="1:14" x14ac:dyDescent="0.2">
      <c r="A303" s="1" t="s">
        <v>3043</v>
      </c>
      <c r="B303" s="2">
        <v>45679</v>
      </c>
      <c r="C303" s="1" t="s">
        <v>6805</v>
      </c>
      <c r="D303" s="1" t="s">
        <v>246</v>
      </c>
      <c r="E303">
        <v>23</v>
      </c>
      <c r="F303">
        <v>18</v>
      </c>
      <c r="G303" s="1" t="s">
        <v>3045</v>
      </c>
      <c r="H303">
        <v>300</v>
      </c>
      <c r="I303" s="1" t="s">
        <v>6718</v>
      </c>
      <c r="J303">
        <v>49</v>
      </c>
      <c r="K303">
        <v>4</v>
      </c>
      <c r="L303">
        <v>303.8</v>
      </c>
      <c r="N303">
        <v>303.8</v>
      </c>
    </row>
    <row r="304" spans="1:14" x14ac:dyDescent="0.2">
      <c r="A304" s="1" t="s">
        <v>6806</v>
      </c>
      <c r="B304" s="2">
        <v>45679</v>
      </c>
      <c r="C304" s="1" t="s">
        <v>576</v>
      </c>
      <c r="D304" s="1" t="s">
        <v>106</v>
      </c>
      <c r="E304">
        <v>18</v>
      </c>
      <c r="F304" t="s">
        <v>3073</v>
      </c>
      <c r="G304" s="1" t="s">
        <v>3015</v>
      </c>
      <c r="H304">
        <v>100</v>
      </c>
      <c r="I304" s="1" t="s">
        <v>6718</v>
      </c>
      <c r="J304">
        <v>49</v>
      </c>
      <c r="K304">
        <v>2</v>
      </c>
      <c r="L304">
        <v>135</v>
      </c>
      <c r="N304">
        <v>135</v>
      </c>
    </row>
    <row r="305" spans="1:14" x14ac:dyDescent="0.2">
      <c r="A305" s="1" t="s">
        <v>2986</v>
      </c>
      <c r="B305" s="2">
        <v>45679</v>
      </c>
      <c r="C305" s="1" t="s">
        <v>587</v>
      </c>
      <c r="D305" s="1" t="s">
        <v>246</v>
      </c>
      <c r="E305">
        <v>20</v>
      </c>
      <c r="F305" t="s">
        <v>2243</v>
      </c>
      <c r="G305" s="1" t="s">
        <v>2760</v>
      </c>
      <c r="H305">
        <v>250</v>
      </c>
      <c r="I305" s="1" t="s">
        <v>6718</v>
      </c>
      <c r="J305">
        <v>49</v>
      </c>
      <c r="K305">
        <v>3</v>
      </c>
      <c r="L305">
        <v>261.39999999999998</v>
      </c>
      <c r="N305">
        <v>261.39999999999998</v>
      </c>
    </row>
    <row r="306" spans="1:14" x14ac:dyDescent="0.2">
      <c r="A306" s="1" t="s">
        <v>2973</v>
      </c>
      <c r="B306" s="2">
        <v>45679</v>
      </c>
      <c r="C306" s="1" t="s">
        <v>587</v>
      </c>
      <c r="D306" s="1" t="s">
        <v>246</v>
      </c>
      <c r="E306">
        <v>32</v>
      </c>
      <c r="F306" t="s">
        <v>93</v>
      </c>
      <c r="G306" s="1" t="s">
        <v>2760</v>
      </c>
      <c r="H306">
        <v>750</v>
      </c>
      <c r="I306" s="1" t="s">
        <v>6718</v>
      </c>
      <c r="J306">
        <v>50</v>
      </c>
      <c r="K306">
        <v>8</v>
      </c>
      <c r="L306">
        <v>763.7</v>
      </c>
      <c r="N306">
        <v>763.7</v>
      </c>
    </row>
    <row r="307" spans="1:14" x14ac:dyDescent="0.2">
      <c r="A307" s="1" t="s">
        <v>3046</v>
      </c>
      <c r="B307" s="2">
        <v>45679</v>
      </c>
      <c r="C307" s="1" t="s">
        <v>587</v>
      </c>
      <c r="D307" s="1" t="s">
        <v>246</v>
      </c>
      <c r="E307" t="s">
        <v>3047</v>
      </c>
      <c r="F307" t="s">
        <v>287</v>
      </c>
      <c r="G307" s="1" t="s">
        <v>2760</v>
      </c>
      <c r="H307">
        <v>185</v>
      </c>
      <c r="I307" s="1" t="s">
        <v>6718</v>
      </c>
      <c r="J307">
        <v>50</v>
      </c>
      <c r="K307">
        <v>8</v>
      </c>
      <c r="L307">
        <v>586</v>
      </c>
      <c r="N307">
        <v>586</v>
      </c>
    </row>
    <row r="308" spans="1:14" x14ac:dyDescent="0.2">
      <c r="A308" s="1" t="s">
        <v>2972</v>
      </c>
      <c r="B308" s="2">
        <v>45679</v>
      </c>
      <c r="C308" s="1" t="s">
        <v>587</v>
      </c>
      <c r="D308" s="1" t="s">
        <v>246</v>
      </c>
      <c r="E308">
        <v>26</v>
      </c>
      <c r="F308" t="s">
        <v>167</v>
      </c>
      <c r="G308" s="1" t="s">
        <v>2760</v>
      </c>
      <c r="H308">
        <v>160</v>
      </c>
      <c r="I308" s="1" t="s">
        <v>6718</v>
      </c>
      <c r="J308">
        <v>50</v>
      </c>
      <c r="K308">
        <v>2</v>
      </c>
      <c r="L308">
        <v>161.4</v>
      </c>
      <c r="N308">
        <v>161.4</v>
      </c>
    </row>
    <row r="309" spans="1:14" x14ac:dyDescent="0.2">
      <c r="A309" s="1" t="s">
        <v>6807</v>
      </c>
      <c r="B309" s="2">
        <v>45679</v>
      </c>
      <c r="C309" s="1" t="s">
        <v>587</v>
      </c>
      <c r="D309" s="1" t="s">
        <v>246</v>
      </c>
      <c r="E309">
        <v>17</v>
      </c>
      <c r="F309" t="s">
        <v>167</v>
      </c>
      <c r="G309" s="1" t="s">
        <v>2760</v>
      </c>
      <c r="H309">
        <v>10</v>
      </c>
      <c r="I309" s="1" t="s">
        <v>6718</v>
      </c>
      <c r="J309">
        <v>50</v>
      </c>
      <c r="K309">
        <v>1</v>
      </c>
      <c r="L309">
        <v>64.09</v>
      </c>
      <c r="N309">
        <v>64.09</v>
      </c>
    </row>
    <row r="310" spans="1:14" x14ac:dyDescent="0.2">
      <c r="A310" s="1" t="s">
        <v>3057</v>
      </c>
      <c r="B310" s="2">
        <v>45679</v>
      </c>
      <c r="C310" s="1" t="s">
        <v>587</v>
      </c>
      <c r="D310" s="1" t="s">
        <v>246</v>
      </c>
      <c r="E310">
        <v>14</v>
      </c>
      <c r="F310" t="s">
        <v>2983</v>
      </c>
      <c r="G310" s="1" t="s">
        <v>51</v>
      </c>
      <c r="H310">
        <v>110</v>
      </c>
      <c r="I310" s="1" t="s">
        <v>6718</v>
      </c>
      <c r="J310">
        <v>51</v>
      </c>
      <c r="K310">
        <v>2</v>
      </c>
      <c r="L310">
        <v>99.8</v>
      </c>
      <c r="N310">
        <v>99.8</v>
      </c>
    </row>
    <row r="311" spans="1:14" x14ac:dyDescent="0.2">
      <c r="A311" s="1" t="s">
        <v>3054</v>
      </c>
      <c r="B311" s="2">
        <v>45679</v>
      </c>
      <c r="C311" s="1" t="s">
        <v>587</v>
      </c>
      <c r="D311" s="1" t="s">
        <v>246</v>
      </c>
      <c r="E311">
        <v>18</v>
      </c>
      <c r="F311" t="s">
        <v>2983</v>
      </c>
      <c r="G311" s="1" t="s">
        <v>51</v>
      </c>
      <c r="H311">
        <v>200</v>
      </c>
      <c r="I311" s="1" t="s">
        <v>6718</v>
      </c>
      <c r="J311">
        <v>51</v>
      </c>
      <c r="K311">
        <v>3</v>
      </c>
      <c r="L311">
        <v>189.52</v>
      </c>
      <c r="N311">
        <v>189.52</v>
      </c>
    </row>
    <row r="312" spans="1:14" x14ac:dyDescent="0.2">
      <c r="A312" s="1" t="s">
        <v>3053</v>
      </c>
      <c r="B312" s="2">
        <v>45679</v>
      </c>
      <c r="C312" s="1" t="s">
        <v>587</v>
      </c>
      <c r="D312" s="1" t="s">
        <v>246</v>
      </c>
      <c r="E312">
        <v>20</v>
      </c>
      <c r="F312" t="s">
        <v>2983</v>
      </c>
      <c r="G312" s="1" t="s">
        <v>51</v>
      </c>
      <c r="H312">
        <v>200</v>
      </c>
      <c r="I312" s="1" t="s">
        <v>6718</v>
      </c>
      <c r="J312">
        <v>51</v>
      </c>
      <c r="K312">
        <v>3</v>
      </c>
      <c r="L312">
        <v>191.68</v>
      </c>
      <c r="N312">
        <v>191.68</v>
      </c>
    </row>
    <row r="313" spans="1:14" x14ac:dyDescent="0.2">
      <c r="A313" s="1" t="s">
        <v>3052</v>
      </c>
      <c r="B313" s="2">
        <v>45679</v>
      </c>
      <c r="C313" s="1" t="s">
        <v>587</v>
      </c>
      <c r="D313" s="1" t="s">
        <v>246</v>
      </c>
      <c r="E313">
        <v>24</v>
      </c>
      <c r="F313" t="s">
        <v>2983</v>
      </c>
      <c r="G313" s="1" t="s">
        <v>51</v>
      </c>
      <c r="H313">
        <v>100</v>
      </c>
      <c r="I313" s="1" t="s">
        <v>6718</v>
      </c>
      <c r="J313">
        <v>51</v>
      </c>
      <c r="K313">
        <v>2</v>
      </c>
      <c r="L313">
        <v>119.89</v>
      </c>
      <c r="N313">
        <v>119.89</v>
      </c>
    </row>
    <row r="314" spans="1:14" x14ac:dyDescent="0.2">
      <c r="A314" s="1" t="s">
        <v>3022</v>
      </c>
      <c r="B314" s="2">
        <v>45679</v>
      </c>
      <c r="C314" s="1" t="s">
        <v>587</v>
      </c>
      <c r="D314" s="1" t="s">
        <v>246</v>
      </c>
      <c r="E314">
        <v>16</v>
      </c>
      <c r="F314" t="s">
        <v>2979</v>
      </c>
      <c r="G314" s="1" t="s">
        <v>51</v>
      </c>
      <c r="H314">
        <v>40</v>
      </c>
      <c r="I314" s="1" t="s">
        <v>6718</v>
      </c>
      <c r="J314">
        <v>52</v>
      </c>
      <c r="K314">
        <v>2</v>
      </c>
      <c r="L314">
        <v>100.2</v>
      </c>
      <c r="N314">
        <v>100.2</v>
      </c>
    </row>
    <row r="315" spans="1:14" x14ac:dyDescent="0.2">
      <c r="A315" s="1" t="s">
        <v>2984</v>
      </c>
      <c r="B315" s="2">
        <v>45679</v>
      </c>
      <c r="C315" s="1" t="s">
        <v>587</v>
      </c>
      <c r="D315" s="1" t="s">
        <v>246</v>
      </c>
      <c r="E315">
        <v>12</v>
      </c>
      <c r="F315" t="s">
        <v>2983</v>
      </c>
      <c r="G315" s="1" t="s">
        <v>51</v>
      </c>
      <c r="H315">
        <v>80</v>
      </c>
      <c r="I315" s="1" t="s">
        <v>6718</v>
      </c>
      <c r="J315">
        <v>52</v>
      </c>
      <c r="K315">
        <v>2</v>
      </c>
      <c r="L315">
        <v>88.96</v>
      </c>
      <c r="N315">
        <v>88.96</v>
      </c>
    </row>
    <row r="316" spans="1:14" x14ac:dyDescent="0.2">
      <c r="A316" s="1" t="s">
        <v>2982</v>
      </c>
      <c r="B316" s="2">
        <v>45679</v>
      </c>
      <c r="C316" s="1" t="s">
        <v>587</v>
      </c>
      <c r="D316" s="1" t="s">
        <v>246</v>
      </c>
      <c r="E316">
        <v>10</v>
      </c>
      <c r="F316" t="s">
        <v>2983</v>
      </c>
      <c r="G316" s="1" t="s">
        <v>51</v>
      </c>
      <c r="H316">
        <v>50</v>
      </c>
      <c r="I316" s="1" t="s">
        <v>6718</v>
      </c>
      <c r="J316">
        <v>52</v>
      </c>
      <c r="K316">
        <v>1</v>
      </c>
      <c r="L316">
        <v>53.9</v>
      </c>
      <c r="N316">
        <v>53.9</v>
      </c>
    </row>
    <row r="317" spans="1:14" x14ac:dyDescent="0.2">
      <c r="A317" s="1" t="s">
        <v>2990</v>
      </c>
      <c r="B317" s="2">
        <v>45679</v>
      </c>
      <c r="C317" s="1" t="s">
        <v>587</v>
      </c>
      <c r="D317" s="1" t="s">
        <v>246</v>
      </c>
      <c r="E317">
        <v>34</v>
      </c>
      <c r="F317" t="s">
        <v>167</v>
      </c>
      <c r="G317" s="1" t="s">
        <v>2760</v>
      </c>
      <c r="H317">
        <v>140</v>
      </c>
      <c r="I317" s="1" t="s">
        <v>6718</v>
      </c>
      <c r="J317">
        <v>52</v>
      </c>
      <c r="K317">
        <v>2</v>
      </c>
      <c r="L317">
        <v>161.4</v>
      </c>
      <c r="N317">
        <v>161.4</v>
      </c>
    </row>
    <row r="318" spans="1:14" x14ac:dyDescent="0.2">
      <c r="A318" s="1" t="s">
        <v>6808</v>
      </c>
      <c r="B318" s="2">
        <v>45679</v>
      </c>
      <c r="C318" s="1" t="s">
        <v>587</v>
      </c>
      <c r="D318" s="1" t="s">
        <v>246</v>
      </c>
      <c r="E318">
        <v>18</v>
      </c>
      <c r="F318" t="s">
        <v>167</v>
      </c>
      <c r="G318" s="1" t="s">
        <v>100</v>
      </c>
      <c r="H318">
        <v>31</v>
      </c>
      <c r="I318" s="1" t="s">
        <v>6718</v>
      </c>
      <c r="J318">
        <v>53</v>
      </c>
      <c r="K318">
        <v>1</v>
      </c>
      <c r="L318">
        <v>46.6</v>
      </c>
      <c r="N318">
        <v>46.6</v>
      </c>
    </row>
    <row r="319" spans="1:14" x14ac:dyDescent="0.2">
      <c r="A319" s="1" t="s">
        <v>6809</v>
      </c>
      <c r="B319" s="2">
        <v>45679</v>
      </c>
      <c r="C319" s="1" t="s">
        <v>587</v>
      </c>
      <c r="D319" s="1" t="s">
        <v>246</v>
      </c>
      <c r="E319">
        <v>15</v>
      </c>
      <c r="F319" t="s">
        <v>167</v>
      </c>
      <c r="G319" s="1" t="s">
        <v>100</v>
      </c>
      <c r="H319">
        <v>14</v>
      </c>
      <c r="I319" s="1" t="s">
        <v>6718</v>
      </c>
      <c r="J319">
        <v>53</v>
      </c>
      <c r="K319">
        <v>1</v>
      </c>
      <c r="L319">
        <v>35.4</v>
      </c>
      <c r="N319">
        <v>35.4</v>
      </c>
    </row>
    <row r="320" spans="1:14" x14ac:dyDescent="0.2">
      <c r="A320" s="1" t="s">
        <v>3076</v>
      </c>
      <c r="B320" s="2">
        <v>45679</v>
      </c>
      <c r="C320" s="1" t="s">
        <v>587</v>
      </c>
      <c r="D320" s="1" t="s">
        <v>246</v>
      </c>
      <c r="E320">
        <v>20</v>
      </c>
      <c r="F320" t="s">
        <v>209</v>
      </c>
      <c r="G320" s="1" t="s">
        <v>100</v>
      </c>
      <c r="H320">
        <v>340</v>
      </c>
      <c r="I320" s="1" t="s">
        <v>6718</v>
      </c>
      <c r="J320">
        <v>53</v>
      </c>
      <c r="K320">
        <v>5</v>
      </c>
      <c r="L320">
        <v>339.14</v>
      </c>
      <c r="N320">
        <v>339.14</v>
      </c>
    </row>
    <row r="321" spans="1:14" x14ac:dyDescent="0.2">
      <c r="A321" s="1" t="s">
        <v>3109</v>
      </c>
      <c r="B321" s="2">
        <v>45679</v>
      </c>
      <c r="C321" s="1" t="s">
        <v>587</v>
      </c>
      <c r="D321" s="1" t="s">
        <v>246</v>
      </c>
      <c r="E321">
        <v>17</v>
      </c>
      <c r="F321" t="s">
        <v>167</v>
      </c>
      <c r="G321" s="1" t="s">
        <v>2760</v>
      </c>
      <c r="H321">
        <v>105</v>
      </c>
      <c r="I321" s="1" t="s">
        <v>6718</v>
      </c>
      <c r="J321">
        <v>53</v>
      </c>
      <c r="K321">
        <v>2</v>
      </c>
      <c r="L321">
        <v>100.4</v>
      </c>
      <c r="N321">
        <v>100.4</v>
      </c>
    </row>
    <row r="322" spans="1:14" x14ac:dyDescent="0.2">
      <c r="A322" s="1" t="s">
        <v>3077</v>
      </c>
      <c r="B322" s="2">
        <v>45679</v>
      </c>
      <c r="C322" s="1" t="s">
        <v>587</v>
      </c>
      <c r="D322" s="1" t="s">
        <v>246</v>
      </c>
      <c r="E322">
        <v>18</v>
      </c>
      <c r="F322" t="s">
        <v>79</v>
      </c>
      <c r="G322" s="1" t="s">
        <v>51</v>
      </c>
      <c r="H322">
        <v>85</v>
      </c>
      <c r="I322" s="1" t="s">
        <v>6718</v>
      </c>
      <c r="J322">
        <v>54</v>
      </c>
      <c r="K322">
        <v>2</v>
      </c>
      <c r="L322">
        <v>160.65</v>
      </c>
      <c r="N322">
        <v>160.65</v>
      </c>
    </row>
    <row r="323" spans="1:14" x14ac:dyDescent="0.2">
      <c r="A323" s="1" t="s">
        <v>3104</v>
      </c>
      <c r="B323" s="2">
        <v>45679</v>
      </c>
      <c r="C323" s="1" t="s">
        <v>587</v>
      </c>
      <c r="D323" s="1" t="s">
        <v>246</v>
      </c>
      <c r="E323">
        <v>28</v>
      </c>
      <c r="F323" t="s">
        <v>332</v>
      </c>
      <c r="G323" s="1" t="s">
        <v>100</v>
      </c>
      <c r="H323">
        <v>200</v>
      </c>
      <c r="I323" s="1" t="s">
        <v>6718</v>
      </c>
      <c r="J323">
        <v>54</v>
      </c>
      <c r="K323">
        <v>3</v>
      </c>
      <c r="L323">
        <v>200.2</v>
      </c>
      <c r="N323">
        <v>200.2</v>
      </c>
    </row>
    <row r="324" spans="1:14" x14ac:dyDescent="0.2">
      <c r="A324" s="1" t="s">
        <v>3106</v>
      </c>
      <c r="B324" s="2">
        <v>45679</v>
      </c>
      <c r="C324" s="1" t="s">
        <v>587</v>
      </c>
      <c r="D324" s="1" t="s">
        <v>246</v>
      </c>
      <c r="E324">
        <v>33</v>
      </c>
      <c r="F324" t="s">
        <v>332</v>
      </c>
      <c r="G324" s="1" t="s">
        <v>100</v>
      </c>
      <c r="H324">
        <v>225</v>
      </c>
      <c r="I324" s="1" t="s">
        <v>6718</v>
      </c>
      <c r="J324">
        <v>54</v>
      </c>
      <c r="K324">
        <v>2</v>
      </c>
      <c r="L324">
        <v>215.8</v>
      </c>
      <c r="N324">
        <v>215.8</v>
      </c>
    </row>
    <row r="325" spans="1:14" x14ac:dyDescent="0.2">
      <c r="A325" s="1" t="s">
        <v>3107</v>
      </c>
      <c r="B325" s="2">
        <v>45679</v>
      </c>
      <c r="C325" s="1" t="s">
        <v>587</v>
      </c>
      <c r="D325" s="1" t="s">
        <v>246</v>
      </c>
      <c r="E325">
        <v>20</v>
      </c>
      <c r="F325" t="s">
        <v>332</v>
      </c>
      <c r="G325" s="1" t="s">
        <v>2760</v>
      </c>
      <c r="H325">
        <v>150</v>
      </c>
      <c r="I325" s="1" t="s">
        <v>6718</v>
      </c>
      <c r="J325">
        <v>54</v>
      </c>
      <c r="K325">
        <v>2</v>
      </c>
      <c r="L325">
        <v>160.69999999999999</v>
      </c>
      <c r="N325">
        <v>160.69999999999999</v>
      </c>
    </row>
    <row r="326" spans="1:14" x14ac:dyDescent="0.2">
      <c r="A326" s="1" t="s">
        <v>6810</v>
      </c>
      <c r="B326" s="2">
        <v>45679</v>
      </c>
      <c r="C326" s="1" t="s">
        <v>587</v>
      </c>
      <c r="D326" s="1" t="s">
        <v>246</v>
      </c>
      <c r="E326">
        <v>16</v>
      </c>
      <c r="F326" t="s">
        <v>134</v>
      </c>
      <c r="G326" s="1" t="s">
        <v>51</v>
      </c>
      <c r="H326">
        <v>60</v>
      </c>
      <c r="I326" s="1" t="s">
        <v>6718</v>
      </c>
      <c r="J326">
        <v>55</v>
      </c>
      <c r="K326">
        <v>1</v>
      </c>
      <c r="L326">
        <v>53.1</v>
      </c>
      <c r="N326">
        <v>53.1</v>
      </c>
    </row>
    <row r="327" spans="1:14" x14ac:dyDescent="0.2">
      <c r="A327" s="1" t="s">
        <v>3105</v>
      </c>
      <c r="B327" s="2">
        <v>45679</v>
      </c>
      <c r="C327" s="1" t="s">
        <v>587</v>
      </c>
      <c r="D327" s="1" t="s">
        <v>246</v>
      </c>
      <c r="E327">
        <v>30</v>
      </c>
      <c r="F327" t="s">
        <v>167</v>
      </c>
      <c r="G327" s="1" t="s">
        <v>100</v>
      </c>
      <c r="H327">
        <v>265</v>
      </c>
      <c r="I327" s="1" t="s">
        <v>6718</v>
      </c>
      <c r="J327">
        <v>55</v>
      </c>
      <c r="K327">
        <v>3</v>
      </c>
      <c r="L327">
        <v>256.2</v>
      </c>
      <c r="N327">
        <v>256.2</v>
      </c>
    </row>
    <row r="328" spans="1:14" x14ac:dyDescent="0.2">
      <c r="A328" s="1" t="s">
        <v>6811</v>
      </c>
      <c r="B328" s="2">
        <v>45679</v>
      </c>
      <c r="C328" s="1" t="s">
        <v>587</v>
      </c>
      <c r="D328" s="1" t="s">
        <v>246</v>
      </c>
      <c r="E328">
        <v>17</v>
      </c>
      <c r="F328" t="s">
        <v>332</v>
      </c>
      <c r="G328" s="1" t="s">
        <v>100</v>
      </c>
      <c r="H328">
        <v>35</v>
      </c>
      <c r="I328" s="1" t="s">
        <v>6718</v>
      </c>
      <c r="J328">
        <v>55</v>
      </c>
      <c r="K328">
        <v>1</v>
      </c>
      <c r="L328">
        <v>57.3</v>
      </c>
      <c r="N328">
        <v>57.3</v>
      </c>
    </row>
    <row r="329" spans="1:14" x14ac:dyDescent="0.2">
      <c r="A329" s="1" t="s">
        <v>2775</v>
      </c>
      <c r="B329" s="2">
        <v>45679</v>
      </c>
      <c r="C329" s="1" t="s">
        <v>6812</v>
      </c>
      <c r="D329" s="1" t="s">
        <v>246</v>
      </c>
      <c r="E329">
        <v>18</v>
      </c>
      <c r="F329" t="s">
        <v>2770</v>
      </c>
      <c r="G329" s="1" t="s">
        <v>51</v>
      </c>
      <c r="H329">
        <v>300</v>
      </c>
      <c r="I329" s="1" t="s">
        <v>6718</v>
      </c>
      <c r="J329">
        <v>55</v>
      </c>
      <c r="K329">
        <v>22</v>
      </c>
      <c r="L329">
        <v>591.9</v>
      </c>
      <c r="N329">
        <v>591.9</v>
      </c>
    </row>
    <row r="330" spans="1:14" x14ac:dyDescent="0.2">
      <c r="A330" s="1" t="s">
        <v>2879</v>
      </c>
      <c r="B330" s="2">
        <v>45680</v>
      </c>
      <c r="C330" s="1" t="s">
        <v>576</v>
      </c>
      <c r="D330" s="1" t="s">
        <v>246</v>
      </c>
      <c r="E330" t="s">
        <v>2880</v>
      </c>
      <c r="F330" t="s">
        <v>2744</v>
      </c>
      <c r="G330" s="1" t="s">
        <v>100</v>
      </c>
      <c r="H330">
        <v>2000</v>
      </c>
      <c r="I330" s="1" t="s">
        <v>6718</v>
      </c>
      <c r="J330">
        <v>56</v>
      </c>
      <c r="K330">
        <v>1</v>
      </c>
      <c r="L330">
        <v>700</v>
      </c>
      <c r="M330">
        <v>28.8</v>
      </c>
      <c r="N330">
        <v>671.2</v>
      </c>
    </row>
    <row r="331" spans="1:14" x14ac:dyDescent="0.2">
      <c r="A331" s="1" t="s">
        <v>3081</v>
      </c>
      <c r="B331" s="2">
        <v>45680</v>
      </c>
      <c r="C331" s="1" t="s">
        <v>587</v>
      </c>
      <c r="D331" s="1" t="s">
        <v>246</v>
      </c>
      <c r="E331" t="s">
        <v>3083</v>
      </c>
      <c r="F331" t="s">
        <v>3084</v>
      </c>
      <c r="G331" s="1" t="s">
        <v>100</v>
      </c>
      <c r="H331">
        <v>800</v>
      </c>
      <c r="I331" s="1" t="s">
        <v>6718</v>
      </c>
      <c r="J331">
        <v>56</v>
      </c>
      <c r="K331">
        <v>12</v>
      </c>
      <c r="L331">
        <v>827.62</v>
      </c>
      <c r="M331">
        <v>22.4</v>
      </c>
      <c r="N331">
        <v>805.22</v>
      </c>
    </row>
    <row r="332" spans="1:14" x14ac:dyDescent="0.2">
      <c r="A332" s="1" t="s">
        <v>3129</v>
      </c>
      <c r="B332" s="2">
        <v>45680</v>
      </c>
      <c r="C332" s="1" t="s">
        <v>587</v>
      </c>
      <c r="D332" s="1" t="s">
        <v>246</v>
      </c>
      <c r="E332">
        <v>17</v>
      </c>
      <c r="F332" t="s">
        <v>332</v>
      </c>
      <c r="G332" s="1" t="s">
        <v>100</v>
      </c>
      <c r="H332">
        <v>350</v>
      </c>
      <c r="I332" s="1" t="s">
        <v>6718</v>
      </c>
      <c r="J332">
        <v>56</v>
      </c>
      <c r="K332">
        <v>6</v>
      </c>
      <c r="L332">
        <v>388.88</v>
      </c>
      <c r="M332">
        <v>11.399999999999999</v>
      </c>
      <c r="N332">
        <v>377.48</v>
      </c>
    </row>
    <row r="333" spans="1:14" x14ac:dyDescent="0.2">
      <c r="A333" s="1" t="s">
        <v>987</v>
      </c>
      <c r="B333" s="2">
        <v>45680</v>
      </c>
      <c r="C333" s="1" t="s">
        <v>988</v>
      </c>
      <c r="D333" s="1" t="s">
        <v>989</v>
      </c>
      <c r="E333">
        <v>10</v>
      </c>
      <c r="F333" t="s">
        <v>76</v>
      </c>
      <c r="G333" s="1" t="s">
        <v>108</v>
      </c>
      <c r="H333">
        <v>100</v>
      </c>
      <c r="I333" s="1" t="s">
        <v>6718</v>
      </c>
      <c r="J333">
        <v>56</v>
      </c>
      <c r="K333">
        <v>3</v>
      </c>
      <c r="L333">
        <v>106.19999999999999</v>
      </c>
      <c r="M333">
        <v>3.5999999999999996</v>
      </c>
      <c r="N333">
        <v>102.6</v>
      </c>
    </row>
    <row r="334" spans="1:14" x14ac:dyDescent="0.2">
      <c r="A334" s="1" t="s">
        <v>3121</v>
      </c>
      <c r="B334" s="2">
        <v>45680</v>
      </c>
      <c r="C334" s="1" t="s">
        <v>6813</v>
      </c>
      <c r="D334" s="1" t="s">
        <v>246</v>
      </c>
      <c r="E334">
        <v>22</v>
      </c>
      <c r="F334" t="s">
        <v>167</v>
      </c>
      <c r="G334" s="1" t="s">
        <v>100</v>
      </c>
      <c r="H334">
        <v>150</v>
      </c>
      <c r="I334" s="1" t="s">
        <v>6718</v>
      </c>
      <c r="J334">
        <v>57</v>
      </c>
      <c r="K334">
        <v>2</v>
      </c>
      <c r="L334">
        <v>156</v>
      </c>
      <c r="M334">
        <v>5.6</v>
      </c>
      <c r="N334">
        <v>150.4</v>
      </c>
    </row>
    <row r="335" spans="1:14" x14ac:dyDescent="0.2">
      <c r="A335" s="1" t="s">
        <v>3132</v>
      </c>
      <c r="B335" s="2">
        <v>45680</v>
      </c>
      <c r="C335" s="1" t="s">
        <v>958</v>
      </c>
      <c r="D335" s="1" t="s">
        <v>246</v>
      </c>
      <c r="E335">
        <v>7</v>
      </c>
      <c r="F335" t="s">
        <v>107</v>
      </c>
      <c r="G335" s="1" t="s">
        <v>100</v>
      </c>
      <c r="H335">
        <v>100</v>
      </c>
      <c r="I335" s="1" t="s">
        <v>6718</v>
      </c>
      <c r="J335">
        <v>57</v>
      </c>
      <c r="K335">
        <v>3</v>
      </c>
      <c r="L335">
        <v>114.10000000000001</v>
      </c>
      <c r="M335">
        <v>2.7</v>
      </c>
      <c r="N335">
        <v>111.4</v>
      </c>
    </row>
    <row r="336" spans="1:14" x14ac:dyDescent="0.2">
      <c r="A336" s="1" t="s">
        <v>3142</v>
      </c>
      <c r="B336" s="2">
        <v>45680</v>
      </c>
      <c r="C336" s="1" t="s">
        <v>587</v>
      </c>
      <c r="D336" s="1" t="s">
        <v>246</v>
      </c>
      <c r="E336">
        <v>26</v>
      </c>
      <c r="F336" t="s">
        <v>332</v>
      </c>
      <c r="G336" s="1" t="s">
        <v>100</v>
      </c>
      <c r="H336">
        <v>145</v>
      </c>
      <c r="I336" s="1" t="s">
        <v>6718</v>
      </c>
      <c r="J336">
        <v>57</v>
      </c>
      <c r="K336">
        <v>2</v>
      </c>
      <c r="L336">
        <v>159.28</v>
      </c>
      <c r="M336">
        <v>6.4</v>
      </c>
      <c r="N336">
        <v>152.88</v>
      </c>
    </row>
    <row r="337" spans="1:14" x14ac:dyDescent="0.2">
      <c r="A337" s="1" t="s">
        <v>3115</v>
      </c>
      <c r="B337" s="2">
        <v>45680</v>
      </c>
      <c r="C337" s="1" t="s">
        <v>6814</v>
      </c>
      <c r="D337" s="1" t="s">
        <v>106</v>
      </c>
      <c r="E337">
        <v>20</v>
      </c>
      <c r="F337" t="s">
        <v>338</v>
      </c>
      <c r="G337" s="1" t="s">
        <v>108</v>
      </c>
      <c r="H337">
        <v>100</v>
      </c>
      <c r="I337" s="1" t="s">
        <v>6718</v>
      </c>
      <c r="J337">
        <v>57</v>
      </c>
      <c r="K337">
        <v>1</v>
      </c>
      <c r="L337">
        <v>106.8</v>
      </c>
      <c r="M337">
        <v>2.2000000000000002</v>
      </c>
      <c r="N337">
        <v>104.6</v>
      </c>
    </row>
    <row r="338" spans="1:14" x14ac:dyDescent="0.2">
      <c r="A338" s="1" t="s">
        <v>3116</v>
      </c>
      <c r="B338" s="2">
        <v>45680</v>
      </c>
      <c r="C338" s="1" t="s">
        <v>6815</v>
      </c>
      <c r="D338" s="1" t="s">
        <v>106</v>
      </c>
      <c r="E338">
        <v>25</v>
      </c>
      <c r="F338" t="s">
        <v>2817</v>
      </c>
      <c r="G338" s="1" t="s">
        <v>108</v>
      </c>
      <c r="H338">
        <v>100</v>
      </c>
      <c r="I338" s="1" t="s">
        <v>6718</v>
      </c>
      <c r="J338">
        <v>58</v>
      </c>
      <c r="K338">
        <v>1</v>
      </c>
      <c r="L338">
        <v>112.4</v>
      </c>
      <c r="M338">
        <v>2.8</v>
      </c>
      <c r="N338">
        <v>109.60000000000001</v>
      </c>
    </row>
    <row r="339" spans="1:14" x14ac:dyDescent="0.2">
      <c r="A339" s="1" t="s">
        <v>3113</v>
      </c>
      <c r="B339" s="2">
        <v>45680</v>
      </c>
      <c r="C339" s="1" t="s">
        <v>6814</v>
      </c>
      <c r="D339" s="1" t="s">
        <v>106</v>
      </c>
      <c r="E339">
        <v>20</v>
      </c>
      <c r="F339" t="s">
        <v>338</v>
      </c>
      <c r="G339" s="1" t="s">
        <v>108</v>
      </c>
      <c r="H339">
        <v>100</v>
      </c>
      <c r="I339" s="1" t="s">
        <v>6718</v>
      </c>
      <c r="J339">
        <v>58</v>
      </c>
      <c r="K339">
        <v>1</v>
      </c>
      <c r="L339">
        <v>100.2</v>
      </c>
      <c r="M339">
        <v>2.2000000000000002</v>
      </c>
      <c r="N339">
        <v>98</v>
      </c>
    </row>
    <row r="340" spans="1:14" x14ac:dyDescent="0.2">
      <c r="A340" s="1" t="s">
        <v>3141</v>
      </c>
      <c r="B340" s="2">
        <v>45680</v>
      </c>
      <c r="C340" s="1" t="s">
        <v>587</v>
      </c>
      <c r="D340" s="1" t="s">
        <v>246</v>
      </c>
      <c r="E340">
        <v>14</v>
      </c>
      <c r="F340" t="s">
        <v>79</v>
      </c>
      <c r="G340" s="1" t="s">
        <v>100</v>
      </c>
      <c r="H340">
        <v>100</v>
      </c>
      <c r="I340" s="1" t="s">
        <v>6718</v>
      </c>
      <c r="J340">
        <v>58</v>
      </c>
      <c r="K340">
        <v>1</v>
      </c>
      <c r="L340">
        <v>63.42</v>
      </c>
      <c r="M340">
        <v>1.6</v>
      </c>
      <c r="N340">
        <v>61.82</v>
      </c>
    </row>
    <row r="341" spans="1:14" x14ac:dyDescent="0.2">
      <c r="A341" s="1" t="s">
        <v>3131</v>
      </c>
      <c r="B341" s="2">
        <v>45680</v>
      </c>
      <c r="C341" s="1" t="s">
        <v>6816</v>
      </c>
      <c r="D341" s="1" t="s">
        <v>246</v>
      </c>
      <c r="E341">
        <v>7</v>
      </c>
      <c r="F341">
        <v>10</v>
      </c>
      <c r="G341" s="1" t="s">
        <v>100</v>
      </c>
      <c r="H341">
        <v>500</v>
      </c>
      <c r="I341" s="1" t="s">
        <v>6718</v>
      </c>
      <c r="J341">
        <v>58</v>
      </c>
      <c r="K341">
        <v>12</v>
      </c>
      <c r="L341">
        <v>518.85</v>
      </c>
      <c r="M341">
        <v>10.700000000000001</v>
      </c>
      <c r="N341">
        <v>508.15000000000003</v>
      </c>
    </row>
    <row r="342" spans="1:14" x14ac:dyDescent="0.2">
      <c r="A342" s="1" t="s">
        <v>3134</v>
      </c>
      <c r="B342" s="2">
        <v>45680</v>
      </c>
      <c r="C342" s="1" t="s">
        <v>6817</v>
      </c>
      <c r="D342" s="1" t="s">
        <v>246</v>
      </c>
      <c r="E342" t="s">
        <v>3136</v>
      </c>
      <c r="F342" t="s">
        <v>3137</v>
      </c>
      <c r="G342" s="1" t="s">
        <v>100</v>
      </c>
      <c r="H342">
        <v>100</v>
      </c>
      <c r="I342" s="1" t="s">
        <v>6718</v>
      </c>
      <c r="J342">
        <v>59</v>
      </c>
      <c r="K342">
        <v>3</v>
      </c>
      <c r="L342">
        <v>118.8</v>
      </c>
      <c r="M342">
        <v>6</v>
      </c>
      <c r="N342">
        <v>112.8</v>
      </c>
    </row>
    <row r="343" spans="1:14" x14ac:dyDescent="0.2">
      <c r="A343" s="1" t="s">
        <v>3155</v>
      </c>
      <c r="B343" s="2">
        <v>45680</v>
      </c>
      <c r="C343" s="1" t="s">
        <v>587</v>
      </c>
      <c r="D343" s="1" t="s">
        <v>246</v>
      </c>
      <c r="E343">
        <v>18</v>
      </c>
      <c r="F343" t="s">
        <v>134</v>
      </c>
      <c r="G343" s="1" t="s">
        <v>51</v>
      </c>
      <c r="H343">
        <v>250</v>
      </c>
      <c r="I343" s="1" t="s">
        <v>6718</v>
      </c>
      <c r="J343">
        <v>59</v>
      </c>
      <c r="K343">
        <v>4</v>
      </c>
      <c r="L343">
        <v>266.65999999999997</v>
      </c>
      <c r="M343">
        <v>8.5</v>
      </c>
      <c r="N343">
        <v>258.15999999999997</v>
      </c>
    </row>
    <row r="344" spans="1:14" x14ac:dyDescent="0.2">
      <c r="A344" s="1" t="s">
        <v>3145</v>
      </c>
      <c r="B344" s="2">
        <v>45680</v>
      </c>
      <c r="C344" s="1" t="s">
        <v>6818</v>
      </c>
      <c r="D344" s="1" t="s">
        <v>246</v>
      </c>
      <c r="E344">
        <v>7</v>
      </c>
      <c r="F344" t="s">
        <v>107</v>
      </c>
      <c r="G344" s="1" t="s">
        <v>100</v>
      </c>
      <c r="H344">
        <v>100</v>
      </c>
      <c r="I344" s="1" t="s">
        <v>6718</v>
      </c>
      <c r="J344">
        <v>59</v>
      </c>
      <c r="K344">
        <v>3</v>
      </c>
      <c r="L344">
        <v>105.3</v>
      </c>
      <c r="M344">
        <v>2.7</v>
      </c>
      <c r="N344">
        <v>102.6</v>
      </c>
    </row>
    <row r="345" spans="1:14" x14ac:dyDescent="0.2">
      <c r="A345" s="1" t="s">
        <v>3143</v>
      </c>
      <c r="B345" s="2">
        <v>45680</v>
      </c>
      <c r="C345" s="1" t="s">
        <v>6819</v>
      </c>
      <c r="D345" s="1" t="s">
        <v>246</v>
      </c>
      <c r="E345">
        <v>28</v>
      </c>
      <c r="F345">
        <v>10</v>
      </c>
      <c r="G345" s="1" t="s">
        <v>100</v>
      </c>
      <c r="H345">
        <v>100</v>
      </c>
      <c r="I345" s="1" t="s">
        <v>6718</v>
      </c>
      <c r="J345">
        <v>59</v>
      </c>
      <c r="K345">
        <v>1</v>
      </c>
      <c r="L345">
        <v>96.05</v>
      </c>
      <c r="M345">
        <v>4</v>
      </c>
      <c r="N345">
        <v>92.05</v>
      </c>
    </row>
    <row r="346" spans="1:14" x14ac:dyDescent="0.2">
      <c r="A346" s="1" t="s">
        <v>3153</v>
      </c>
      <c r="B346" s="2">
        <v>45680</v>
      </c>
      <c r="C346" s="1" t="s">
        <v>587</v>
      </c>
      <c r="D346" s="1" t="s">
        <v>246</v>
      </c>
      <c r="E346">
        <v>16.75</v>
      </c>
      <c r="F346" t="s">
        <v>332</v>
      </c>
      <c r="G346" s="1" t="s">
        <v>100</v>
      </c>
      <c r="H346">
        <v>53</v>
      </c>
      <c r="I346" s="1" t="s">
        <v>6718</v>
      </c>
      <c r="J346">
        <v>60</v>
      </c>
      <c r="K346">
        <v>1</v>
      </c>
      <c r="L346">
        <v>100.6</v>
      </c>
      <c r="M346">
        <v>2</v>
      </c>
      <c r="N346">
        <v>98.6</v>
      </c>
    </row>
    <row r="347" spans="1:14" x14ac:dyDescent="0.2">
      <c r="A347" s="1" t="s">
        <v>3177</v>
      </c>
      <c r="B347" s="2">
        <v>45685</v>
      </c>
      <c r="C347" s="1" t="s">
        <v>587</v>
      </c>
      <c r="D347" s="1" t="s">
        <v>246</v>
      </c>
      <c r="E347">
        <v>15</v>
      </c>
      <c r="F347" t="s">
        <v>79</v>
      </c>
      <c r="G347" s="1" t="s">
        <v>2760</v>
      </c>
      <c r="H347">
        <v>85</v>
      </c>
      <c r="I347" s="1" t="s">
        <v>6718</v>
      </c>
      <c r="J347">
        <v>61</v>
      </c>
      <c r="K347">
        <v>2</v>
      </c>
      <c r="L347">
        <v>98.4</v>
      </c>
      <c r="M347">
        <v>3.5</v>
      </c>
      <c r="N347">
        <v>94.9</v>
      </c>
    </row>
    <row r="348" spans="1:14" x14ac:dyDescent="0.2">
      <c r="A348" s="1" t="s">
        <v>3179</v>
      </c>
      <c r="B348" s="2">
        <v>45685</v>
      </c>
      <c r="C348" s="1" t="s">
        <v>587</v>
      </c>
      <c r="D348" s="1" t="s">
        <v>246</v>
      </c>
      <c r="E348">
        <v>17</v>
      </c>
      <c r="F348" t="s">
        <v>167</v>
      </c>
      <c r="G348" s="1" t="s">
        <v>2760</v>
      </c>
      <c r="H348">
        <v>55</v>
      </c>
      <c r="I348" s="1" t="s">
        <v>6718</v>
      </c>
      <c r="J348">
        <v>61</v>
      </c>
      <c r="K348">
        <v>1</v>
      </c>
      <c r="L348">
        <v>94.8</v>
      </c>
      <c r="M348">
        <v>2</v>
      </c>
      <c r="N348">
        <v>92.8</v>
      </c>
    </row>
    <row r="349" spans="1:14" x14ac:dyDescent="0.2">
      <c r="A349" s="1" t="s">
        <v>3180</v>
      </c>
      <c r="B349" s="2">
        <v>45685</v>
      </c>
      <c r="C349" s="1" t="s">
        <v>587</v>
      </c>
      <c r="D349" s="1" t="s">
        <v>246</v>
      </c>
      <c r="E349">
        <v>21</v>
      </c>
      <c r="F349" t="s">
        <v>214</v>
      </c>
      <c r="G349" s="1" t="s">
        <v>2760</v>
      </c>
      <c r="H349">
        <v>130</v>
      </c>
      <c r="I349" s="1" t="s">
        <v>6718</v>
      </c>
      <c r="J349">
        <v>61</v>
      </c>
      <c r="K349">
        <v>2</v>
      </c>
      <c r="L349">
        <v>141.4</v>
      </c>
      <c r="M349">
        <v>4.6999999999999993</v>
      </c>
      <c r="N349">
        <v>136.70000000000002</v>
      </c>
    </row>
    <row r="350" spans="1:14" x14ac:dyDescent="0.2">
      <c r="A350" s="1" t="s">
        <v>3156</v>
      </c>
      <c r="B350" s="2">
        <v>45685</v>
      </c>
      <c r="C350" s="1" t="s">
        <v>1823</v>
      </c>
      <c r="D350" s="1" t="s">
        <v>246</v>
      </c>
      <c r="E350">
        <v>6</v>
      </c>
      <c r="F350">
        <v>10</v>
      </c>
      <c r="G350" s="1" t="s">
        <v>100</v>
      </c>
      <c r="H350">
        <v>120</v>
      </c>
      <c r="I350" s="1" t="s">
        <v>6718</v>
      </c>
      <c r="J350">
        <v>61</v>
      </c>
      <c r="K350">
        <v>4</v>
      </c>
      <c r="L350">
        <v>142.1</v>
      </c>
      <c r="M350">
        <v>3.3200000000000003</v>
      </c>
      <c r="N350">
        <v>138.78</v>
      </c>
    </row>
    <row r="351" spans="1:14" x14ac:dyDescent="0.2">
      <c r="A351" s="1" t="s">
        <v>3151</v>
      </c>
      <c r="B351" s="2">
        <v>45685</v>
      </c>
      <c r="C351" s="1" t="s">
        <v>587</v>
      </c>
      <c r="D351" s="1" t="s">
        <v>246</v>
      </c>
      <c r="E351">
        <v>17</v>
      </c>
      <c r="F351" t="s">
        <v>99</v>
      </c>
      <c r="G351" s="1" t="s">
        <v>51</v>
      </c>
      <c r="H351">
        <v>160</v>
      </c>
      <c r="I351" s="1" t="s">
        <v>6718</v>
      </c>
      <c r="J351">
        <v>62</v>
      </c>
      <c r="K351">
        <v>3</v>
      </c>
      <c r="L351">
        <v>172.73000000000002</v>
      </c>
      <c r="M351">
        <v>5.8</v>
      </c>
      <c r="N351">
        <v>166.93</v>
      </c>
    </row>
    <row r="352" spans="1:14" x14ac:dyDescent="0.2">
      <c r="A352" s="1" t="s">
        <v>3160</v>
      </c>
      <c r="B352" s="2">
        <v>45685</v>
      </c>
      <c r="C352" s="1" t="s">
        <v>6820</v>
      </c>
      <c r="D352" s="1" t="s">
        <v>2816</v>
      </c>
      <c r="E352" t="s">
        <v>3162</v>
      </c>
      <c r="F352" t="s">
        <v>2847</v>
      </c>
      <c r="G352" s="1" t="s">
        <v>108</v>
      </c>
      <c r="H352">
        <v>110</v>
      </c>
      <c r="I352" s="1" t="s">
        <v>6718</v>
      </c>
      <c r="J352">
        <v>62</v>
      </c>
      <c r="K352">
        <v>3</v>
      </c>
      <c r="L352">
        <v>100.6</v>
      </c>
      <c r="M352">
        <v>3.5999999999999996</v>
      </c>
      <c r="N352">
        <v>97</v>
      </c>
    </row>
    <row r="353" spans="1:14" x14ac:dyDescent="0.2">
      <c r="A353" s="1" t="s">
        <v>3163</v>
      </c>
      <c r="B353" s="2">
        <v>45685</v>
      </c>
      <c r="C353" s="1" t="s">
        <v>6821</v>
      </c>
      <c r="D353" s="1" t="s">
        <v>2816</v>
      </c>
      <c r="E353" t="s">
        <v>2743</v>
      </c>
      <c r="F353" t="s">
        <v>2847</v>
      </c>
      <c r="G353" s="1" t="s">
        <v>108</v>
      </c>
      <c r="H353">
        <v>110</v>
      </c>
      <c r="I353" s="1" t="s">
        <v>6718</v>
      </c>
      <c r="J353">
        <v>62</v>
      </c>
      <c r="K353">
        <v>3</v>
      </c>
      <c r="L353">
        <v>111.8</v>
      </c>
      <c r="M353">
        <v>4.4000000000000004</v>
      </c>
      <c r="N353">
        <v>107.39999999999999</v>
      </c>
    </row>
    <row r="354" spans="1:14" x14ac:dyDescent="0.2">
      <c r="A354" s="1" t="s">
        <v>3165</v>
      </c>
      <c r="B354" s="2">
        <v>45685</v>
      </c>
      <c r="C354" s="1" t="s">
        <v>910</v>
      </c>
      <c r="D354" s="1" t="s">
        <v>106</v>
      </c>
      <c r="E354" t="s">
        <v>3167</v>
      </c>
      <c r="F354" t="s">
        <v>3168</v>
      </c>
      <c r="G354" s="1" t="s">
        <v>3169</v>
      </c>
      <c r="H354">
        <v>500</v>
      </c>
      <c r="I354" s="1" t="s">
        <v>6718</v>
      </c>
      <c r="J354">
        <v>62</v>
      </c>
      <c r="K354">
        <v>4</v>
      </c>
      <c r="L354">
        <v>483.20000000000005</v>
      </c>
      <c r="M354">
        <v>15.2</v>
      </c>
      <c r="N354">
        <v>468.00000000000006</v>
      </c>
    </row>
    <row r="355" spans="1:14" x14ac:dyDescent="0.2">
      <c r="A355" s="1" t="s">
        <v>3170</v>
      </c>
      <c r="B355" s="2">
        <v>45685</v>
      </c>
      <c r="C355" s="1" t="s">
        <v>910</v>
      </c>
      <c r="D355" s="1" t="s">
        <v>106</v>
      </c>
      <c r="E355" t="s">
        <v>2889</v>
      </c>
      <c r="F355" t="s">
        <v>3168</v>
      </c>
      <c r="G355" s="1" t="s">
        <v>3169</v>
      </c>
      <c r="H355">
        <v>750</v>
      </c>
      <c r="I355" s="1" t="s">
        <v>6718</v>
      </c>
      <c r="J355">
        <v>63</v>
      </c>
      <c r="K355">
        <v>6</v>
      </c>
      <c r="L355">
        <v>811.30000000000007</v>
      </c>
      <c r="M355">
        <v>25.200000000000003</v>
      </c>
      <c r="N355">
        <v>786.1</v>
      </c>
    </row>
    <row r="356" spans="1:14" x14ac:dyDescent="0.2">
      <c r="A356" s="1" t="s">
        <v>3159</v>
      </c>
      <c r="B356" s="2">
        <v>45685</v>
      </c>
      <c r="C356" s="1" t="s">
        <v>1823</v>
      </c>
      <c r="D356" s="1" t="s">
        <v>246</v>
      </c>
      <c r="E356">
        <v>6</v>
      </c>
      <c r="F356">
        <v>10</v>
      </c>
      <c r="G356" s="1" t="s">
        <v>100</v>
      </c>
      <c r="H356">
        <v>120</v>
      </c>
      <c r="I356" s="1" t="s">
        <v>6718</v>
      </c>
      <c r="J356">
        <v>63</v>
      </c>
      <c r="K356">
        <v>3</v>
      </c>
      <c r="L356">
        <v>130.6</v>
      </c>
      <c r="M356">
        <v>2.2999999999999998</v>
      </c>
      <c r="N356">
        <v>128.29999999999998</v>
      </c>
    </row>
    <row r="357" spans="1:14" x14ac:dyDescent="0.2">
      <c r="A357" s="1" t="s">
        <v>3157</v>
      </c>
      <c r="B357" s="2">
        <v>45685</v>
      </c>
      <c r="C357" s="1" t="s">
        <v>1823</v>
      </c>
      <c r="D357" s="1" t="s">
        <v>246</v>
      </c>
      <c r="E357">
        <v>6</v>
      </c>
      <c r="F357">
        <v>10</v>
      </c>
      <c r="G357" s="1" t="s">
        <v>100</v>
      </c>
      <c r="H357">
        <v>100</v>
      </c>
      <c r="I357" s="1" t="s">
        <v>6718</v>
      </c>
      <c r="J357">
        <v>63</v>
      </c>
      <c r="K357">
        <v>3</v>
      </c>
      <c r="L357">
        <v>109.5</v>
      </c>
      <c r="M357">
        <v>2.2000000000000002</v>
      </c>
      <c r="N357">
        <v>107.3</v>
      </c>
    </row>
    <row r="358" spans="1:14" x14ac:dyDescent="0.2">
      <c r="A358" s="1" t="s">
        <v>3191</v>
      </c>
      <c r="B358" s="2">
        <v>45685</v>
      </c>
      <c r="C358" s="1" t="s">
        <v>6822</v>
      </c>
      <c r="D358" s="1" t="s">
        <v>246</v>
      </c>
      <c r="E358">
        <v>22</v>
      </c>
      <c r="F358" t="s">
        <v>51</v>
      </c>
      <c r="G358" s="1" t="s">
        <v>100</v>
      </c>
      <c r="H358">
        <v>200</v>
      </c>
      <c r="I358" s="1" t="s">
        <v>6718</v>
      </c>
      <c r="J358">
        <v>63</v>
      </c>
      <c r="K358">
        <v>3</v>
      </c>
      <c r="L358">
        <v>198.39999999999998</v>
      </c>
      <c r="M358">
        <v>7.1999999999999993</v>
      </c>
      <c r="N358">
        <v>191.2</v>
      </c>
    </row>
    <row r="359" spans="1:14" x14ac:dyDescent="0.2">
      <c r="A359" s="1" t="s">
        <v>2879</v>
      </c>
      <c r="B359" s="2">
        <v>45685</v>
      </c>
      <c r="C359" s="1" t="s">
        <v>576</v>
      </c>
      <c r="D359" s="1" t="s">
        <v>246</v>
      </c>
      <c r="E359" t="s">
        <v>2880</v>
      </c>
      <c r="F359" t="s">
        <v>2744</v>
      </c>
      <c r="G359" s="1" t="s">
        <v>100</v>
      </c>
      <c r="H359">
        <v>2000</v>
      </c>
      <c r="I359" s="1" t="s">
        <v>6718</v>
      </c>
      <c r="J359">
        <v>64</v>
      </c>
      <c r="K359">
        <v>2</v>
      </c>
      <c r="L359">
        <v>153.4</v>
      </c>
      <c r="M359">
        <v>7.2</v>
      </c>
      <c r="N359">
        <v>146.20000000000002</v>
      </c>
    </row>
    <row r="360" spans="1:14" x14ac:dyDescent="0.2">
      <c r="A360" s="1" t="s">
        <v>3186</v>
      </c>
      <c r="B360" s="2">
        <v>45685</v>
      </c>
      <c r="C360" s="1" t="s">
        <v>1823</v>
      </c>
      <c r="D360" s="1" t="s">
        <v>246</v>
      </c>
      <c r="E360">
        <v>5</v>
      </c>
      <c r="F360">
        <v>10</v>
      </c>
      <c r="G360" s="1" t="s">
        <v>100</v>
      </c>
      <c r="H360">
        <v>100</v>
      </c>
      <c r="I360" s="1" t="s">
        <v>6718</v>
      </c>
      <c r="J360">
        <v>64</v>
      </c>
      <c r="K360">
        <v>3</v>
      </c>
      <c r="L360">
        <v>117.70000000000002</v>
      </c>
      <c r="M360">
        <v>1.9000000000000001</v>
      </c>
      <c r="N360">
        <v>115.80000000000001</v>
      </c>
    </row>
    <row r="361" spans="1:14" x14ac:dyDescent="0.2">
      <c r="A361" s="1" t="s">
        <v>3185</v>
      </c>
      <c r="B361" s="2">
        <v>45685</v>
      </c>
      <c r="C361" s="1" t="s">
        <v>1823</v>
      </c>
      <c r="D361" s="1" t="s">
        <v>246</v>
      </c>
      <c r="E361">
        <v>5</v>
      </c>
      <c r="F361">
        <v>10</v>
      </c>
      <c r="G361" s="1" t="s">
        <v>100</v>
      </c>
      <c r="H361">
        <v>120</v>
      </c>
      <c r="I361" s="1" t="s">
        <v>6718</v>
      </c>
      <c r="J361">
        <v>64</v>
      </c>
      <c r="K361">
        <v>3</v>
      </c>
      <c r="L361">
        <v>137.80000000000001</v>
      </c>
      <c r="M361">
        <v>1.4</v>
      </c>
      <c r="N361">
        <v>136.4</v>
      </c>
    </row>
    <row r="362" spans="1:14" x14ac:dyDescent="0.2">
      <c r="A362" s="1" t="s">
        <v>3171</v>
      </c>
      <c r="B362" s="2">
        <v>45685</v>
      </c>
      <c r="C362" s="1" t="s">
        <v>910</v>
      </c>
      <c r="D362" s="1" t="s">
        <v>106</v>
      </c>
      <c r="E362" t="s">
        <v>3172</v>
      </c>
      <c r="F362" t="s">
        <v>3168</v>
      </c>
      <c r="G362" s="1" t="s">
        <v>3169</v>
      </c>
      <c r="H362">
        <v>750</v>
      </c>
      <c r="I362" s="1" t="s">
        <v>6718</v>
      </c>
      <c r="J362">
        <v>64</v>
      </c>
      <c r="K362">
        <v>6</v>
      </c>
      <c r="L362">
        <v>803.2</v>
      </c>
      <c r="M362">
        <v>28</v>
      </c>
      <c r="N362">
        <v>775.2</v>
      </c>
    </row>
    <row r="363" spans="1:14" x14ac:dyDescent="0.2">
      <c r="A363" s="1" t="s">
        <v>3192</v>
      </c>
      <c r="B363" s="2">
        <v>45685</v>
      </c>
      <c r="C363" s="1" t="s">
        <v>587</v>
      </c>
      <c r="D363" s="1" t="s">
        <v>246</v>
      </c>
      <c r="E363">
        <v>13</v>
      </c>
      <c r="F363" t="s">
        <v>99</v>
      </c>
      <c r="G363" s="1" t="s">
        <v>100</v>
      </c>
      <c r="H363">
        <v>60</v>
      </c>
      <c r="I363" s="1" t="s">
        <v>6718</v>
      </c>
      <c r="J363">
        <v>65</v>
      </c>
      <c r="K363">
        <v>2</v>
      </c>
      <c r="L363">
        <v>84.44</v>
      </c>
      <c r="M363">
        <v>3</v>
      </c>
      <c r="N363">
        <v>81.44</v>
      </c>
    </row>
    <row r="364" spans="1:14" x14ac:dyDescent="0.2">
      <c r="A364" s="1" t="s">
        <v>3189</v>
      </c>
      <c r="B364" s="2">
        <v>45685</v>
      </c>
      <c r="C364" s="1" t="s">
        <v>6822</v>
      </c>
      <c r="D364" s="1" t="s">
        <v>246</v>
      </c>
      <c r="E364">
        <v>22</v>
      </c>
      <c r="F364" t="s">
        <v>51</v>
      </c>
      <c r="G364" s="1" t="s">
        <v>100</v>
      </c>
      <c r="H364">
        <v>140</v>
      </c>
      <c r="I364" s="1" t="s">
        <v>6718</v>
      </c>
      <c r="J364">
        <v>65</v>
      </c>
      <c r="K364">
        <v>2</v>
      </c>
      <c r="L364">
        <v>153.80000000000001</v>
      </c>
      <c r="M364">
        <v>4.8</v>
      </c>
      <c r="N364">
        <v>149</v>
      </c>
    </row>
    <row r="365" spans="1:14" x14ac:dyDescent="0.2">
      <c r="A365" s="1" t="s">
        <v>3200</v>
      </c>
      <c r="B365" s="2">
        <v>45685</v>
      </c>
      <c r="C365" s="1" t="s">
        <v>587</v>
      </c>
      <c r="D365" s="1" t="s">
        <v>246</v>
      </c>
      <c r="E365">
        <v>26</v>
      </c>
      <c r="F365" t="s">
        <v>209</v>
      </c>
      <c r="G365" s="1" t="s">
        <v>2760</v>
      </c>
      <c r="H365">
        <v>115</v>
      </c>
      <c r="I365" s="1" t="s">
        <v>6718</v>
      </c>
      <c r="J365">
        <v>65</v>
      </c>
      <c r="K365">
        <v>2</v>
      </c>
      <c r="L365">
        <v>130.6</v>
      </c>
      <c r="M365">
        <v>6.4</v>
      </c>
      <c r="N365">
        <v>124.19999999999999</v>
      </c>
    </row>
    <row r="366" spans="1:14" x14ac:dyDescent="0.2">
      <c r="A366" s="1" t="s">
        <v>2879</v>
      </c>
      <c r="B366" s="2">
        <v>45685</v>
      </c>
      <c r="C366" s="1" t="s">
        <v>576</v>
      </c>
      <c r="D366" s="1" t="s">
        <v>246</v>
      </c>
      <c r="E366" t="s">
        <v>2880</v>
      </c>
      <c r="F366" t="s">
        <v>2744</v>
      </c>
      <c r="G366" s="1" t="s">
        <v>100</v>
      </c>
      <c r="H366">
        <v>2000</v>
      </c>
      <c r="I366" s="1" t="s">
        <v>6718</v>
      </c>
      <c r="J366">
        <v>65</v>
      </c>
      <c r="K366">
        <v>8</v>
      </c>
      <c r="L366">
        <v>812.6</v>
      </c>
      <c r="M366">
        <v>26.2</v>
      </c>
      <c r="N366">
        <v>786.4</v>
      </c>
    </row>
    <row r="367" spans="1:14" x14ac:dyDescent="0.2">
      <c r="A367" s="1" t="s">
        <v>3176</v>
      </c>
      <c r="B367" s="2">
        <v>45685</v>
      </c>
      <c r="C367" s="1" t="s">
        <v>587</v>
      </c>
      <c r="D367" s="1" t="s">
        <v>246</v>
      </c>
      <c r="E367">
        <v>17</v>
      </c>
      <c r="F367" t="s">
        <v>332</v>
      </c>
      <c r="G367" s="1" t="s">
        <v>2760</v>
      </c>
      <c r="H367">
        <v>600</v>
      </c>
      <c r="I367" s="1" t="s">
        <v>6718</v>
      </c>
      <c r="J367">
        <v>66</v>
      </c>
      <c r="K367">
        <v>8</v>
      </c>
      <c r="L367">
        <v>715.36</v>
      </c>
      <c r="M367">
        <v>16.2</v>
      </c>
      <c r="N367">
        <v>699.16</v>
      </c>
    </row>
    <row r="368" spans="1:14" x14ac:dyDescent="0.2">
      <c r="A368" s="1" t="s">
        <v>3197</v>
      </c>
      <c r="B368" s="2">
        <v>45685</v>
      </c>
      <c r="C368" s="1" t="s">
        <v>1823</v>
      </c>
      <c r="D368" s="1" t="s">
        <v>246</v>
      </c>
      <c r="E368">
        <v>7</v>
      </c>
      <c r="F368">
        <v>10</v>
      </c>
      <c r="G368" s="1" t="s">
        <v>100</v>
      </c>
      <c r="H368">
        <v>120</v>
      </c>
      <c r="I368" s="1" t="s">
        <v>6718</v>
      </c>
      <c r="J368">
        <v>66</v>
      </c>
      <c r="K368">
        <v>4</v>
      </c>
      <c r="L368">
        <v>143.32</v>
      </c>
      <c r="M368">
        <v>3.5</v>
      </c>
      <c r="N368">
        <v>139.82</v>
      </c>
    </row>
    <row r="369" spans="1:14" x14ac:dyDescent="0.2">
      <c r="A369" s="1" t="s">
        <v>3193</v>
      </c>
      <c r="B369" s="2">
        <v>45685</v>
      </c>
      <c r="C369" s="1" t="s">
        <v>6823</v>
      </c>
      <c r="D369" s="1" t="s">
        <v>246</v>
      </c>
      <c r="E369">
        <v>7</v>
      </c>
      <c r="F369" t="s">
        <v>99</v>
      </c>
      <c r="G369" s="1" t="s">
        <v>100</v>
      </c>
      <c r="H369">
        <v>100</v>
      </c>
      <c r="I369" s="1" t="s">
        <v>6718</v>
      </c>
      <c r="J369">
        <v>66</v>
      </c>
      <c r="K369">
        <v>3</v>
      </c>
      <c r="L369">
        <v>111.7</v>
      </c>
      <c r="M369">
        <v>2.7</v>
      </c>
      <c r="N369">
        <v>109</v>
      </c>
    </row>
    <row r="370" spans="1:14" x14ac:dyDescent="0.2">
      <c r="A370" s="1" t="s">
        <v>3195</v>
      </c>
      <c r="B370" s="2">
        <v>45685</v>
      </c>
      <c r="C370" s="1" t="s">
        <v>6824</v>
      </c>
      <c r="D370" s="1" t="s">
        <v>246</v>
      </c>
      <c r="E370">
        <v>8</v>
      </c>
      <c r="F370" t="s">
        <v>2740</v>
      </c>
      <c r="G370" s="1" t="s">
        <v>100</v>
      </c>
      <c r="H370">
        <v>100</v>
      </c>
      <c r="I370" s="1" t="s">
        <v>6718</v>
      </c>
      <c r="J370">
        <v>66</v>
      </c>
      <c r="K370">
        <v>3</v>
      </c>
      <c r="L370">
        <v>107.99999999999999</v>
      </c>
      <c r="M370">
        <v>3</v>
      </c>
      <c r="N370">
        <v>104.99999999999999</v>
      </c>
    </row>
    <row r="371" spans="1:14" x14ac:dyDescent="0.2">
      <c r="A371" s="1" t="s">
        <v>3209</v>
      </c>
      <c r="B371" s="2">
        <v>45685</v>
      </c>
      <c r="C371" s="1" t="s">
        <v>587</v>
      </c>
      <c r="D371" s="1" t="s">
        <v>246</v>
      </c>
      <c r="E371">
        <v>16</v>
      </c>
      <c r="F371" t="s">
        <v>167</v>
      </c>
      <c r="G371" s="1" t="s">
        <v>2760</v>
      </c>
      <c r="H371">
        <v>112</v>
      </c>
      <c r="I371" s="1" t="s">
        <v>6718</v>
      </c>
      <c r="J371">
        <v>67</v>
      </c>
      <c r="K371">
        <v>3</v>
      </c>
      <c r="L371">
        <v>204.9</v>
      </c>
      <c r="M371">
        <v>5.6999999999999993</v>
      </c>
      <c r="N371">
        <v>199.20000000000002</v>
      </c>
    </row>
    <row r="372" spans="1:14" x14ac:dyDescent="0.2">
      <c r="A372" s="1" t="s">
        <v>3204</v>
      </c>
      <c r="B372" s="2">
        <v>45685</v>
      </c>
      <c r="C372" s="1" t="s">
        <v>587</v>
      </c>
      <c r="D372" s="1" t="s">
        <v>246</v>
      </c>
      <c r="E372" t="s">
        <v>3205</v>
      </c>
      <c r="F372" t="s">
        <v>287</v>
      </c>
      <c r="G372" s="1" t="s">
        <v>2760</v>
      </c>
      <c r="H372">
        <v>50</v>
      </c>
      <c r="I372" s="1" t="s">
        <v>6718</v>
      </c>
      <c r="J372">
        <v>67</v>
      </c>
      <c r="K372">
        <v>2</v>
      </c>
      <c r="L372">
        <v>62.199999999999996</v>
      </c>
      <c r="M372">
        <v>7.6</v>
      </c>
      <c r="N372">
        <v>54.599999999999994</v>
      </c>
    </row>
    <row r="373" spans="1:14" x14ac:dyDescent="0.2">
      <c r="A373" s="1" t="s">
        <v>3182</v>
      </c>
      <c r="B373" s="2">
        <v>45685</v>
      </c>
      <c r="C373" s="1" t="s">
        <v>587</v>
      </c>
      <c r="D373" s="1" t="s">
        <v>246</v>
      </c>
      <c r="E373">
        <v>17</v>
      </c>
      <c r="F373" t="s">
        <v>3183</v>
      </c>
      <c r="G373" s="1" t="s">
        <v>100</v>
      </c>
      <c r="H373">
        <v>14</v>
      </c>
      <c r="I373" s="1" t="s">
        <v>6718</v>
      </c>
      <c r="J373">
        <v>67</v>
      </c>
      <c r="K373">
        <v>2</v>
      </c>
      <c r="L373">
        <v>208.67500000000001</v>
      </c>
      <c r="M373">
        <v>4.2</v>
      </c>
      <c r="N373">
        <v>204.47500000000002</v>
      </c>
    </row>
    <row r="374" spans="1:14" x14ac:dyDescent="0.2">
      <c r="A374" s="1" t="s">
        <v>3199</v>
      </c>
      <c r="B374" s="2">
        <v>45685</v>
      </c>
      <c r="C374" s="1" t="s">
        <v>587</v>
      </c>
      <c r="D374" s="1" t="s">
        <v>246</v>
      </c>
      <c r="E374">
        <v>26</v>
      </c>
      <c r="F374" t="s">
        <v>167</v>
      </c>
      <c r="G374" s="1" t="s">
        <v>2760</v>
      </c>
      <c r="H374">
        <v>110</v>
      </c>
      <c r="I374" s="1" t="s">
        <v>6718</v>
      </c>
      <c r="J374">
        <v>67</v>
      </c>
      <c r="K374">
        <v>2</v>
      </c>
      <c r="L374">
        <v>166.2</v>
      </c>
      <c r="M374">
        <v>6.4</v>
      </c>
      <c r="N374">
        <v>159.79999999999998</v>
      </c>
    </row>
    <row r="375" spans="1:14" x14ac:dyDescent="0.2">
      <c r="A375" s="1" t="s">
        <v>3198</v>
      </c>
      <c r="B375" s="2">
        <v>45685</v>
      </c>
      <c r="C375" s="1" t="s">
        <v>587</v>
      </c>
      <c r="D375" s="1" t="s">
        <v>246</v>
      </c>
      <c r="E375">
        <v>28</v>
      </c>
      <c r="F375" t="s">
        <v>209</v>
      </c>
      <c r="G375" s="1" t="s">
        <v>2760</v>
      </c>
      <c r="H375">
        <v>75</v>
      </c>
      <c r="I375" s="1" t="s">
        <v>6718</v>
      </c>
      <c r="J375">
        <v>68</v>
      </c>
      <c r="K375">
        <v>1</v>
      </c>
      <c r="L375">
        <v>94</v>
      </c>
      <c r="M375">
        <v>3.4</v>
      </c>
      <c r="N375">
        <v>90.6</v>
      </c>
    </row>
    <row r="376" spans="1:14" x14ac:dyDescent="0.2">
      <c r="A376" s="1" t="s">
        <v>3208</v>
      </c>
      <c r="B376" s="2">
        <v>45685</v>
      </c>
      <c r="C376" s="1" t="s">
        <v>587</v>
      </c>
      <c r="D376" s="1" t="s">
        <v>246</v>
      </c>
      <c r="E376">
        <v>19</v>
      </c>
      <c r="F376" t="s">
        <v>99</v>
      </c>
      <c r="G376" s="1" t="s">
        <v>100</v>
      </c>
      <c r="H376">
        <v>50</v>
      </c>
      <c r="I376" s="1" t="s">
        <v>6718</v>
      </c>
      <c r="J376">
        <v>68</v>
      </c>
      <c r="K376">
        <v>1</v>
      </c>
      <c r="L376">
        <v>61.16</v>
      </c>
      <c r="M376">
        <v>2.6</v>
      </c>
      <c r="N376">
        <v>58.559999999999995</v>
      </c>
    </row>
    <row r="377" spans="1:14" x14ac:dyDescent="0.2">
      <c r="A377" s="1" t="s">
        <v>3207</v>
      </c>
      <c r="B377" s="2">
        <v>45685</v>
      </c>
      <c r="C377" s="1" t="s">
        <v>587</v>
      </c>
      <c r="D377" s="1" t="s">
        <v>246</v>
      </c>
      <c r="E377">
        <v>18</v>
      </c>
      <c r="F377" t="s">
        <v>99</v>
      </c>
      <c r="G377" s="1" t="s">
        <v>100</v>
      </c>
      <c r="H377">
        <v>75</v>
      </c>
      <c r="I377" s="1" t="s">
        <v>6718</v>
      </c>
      <c r="J377">
        <v>68</v>
      </c>
      <c r="K377">
        <v>1</v>
      </c>
      <c r="L377">
        <v>88.86</v>
      </c>
      <c r="M377">
        <v>2.5</v>
      </c>
      <c r="N377">
        <v>86.36</v>
      </c>
    </row>
    <row r="378" spans="1:14" x14ac:dyDescent="0.2">
      <c r="A378" s="1" t="s">
        <v>3201</v>
      </c>
      <c r="B378" s="2">
        <v>45685</v>
      </c>
      <c r="C378" s="1" t="s">
        <v>587</v>
      </c>
      <c r="D378" s="1" t="s">
        <v>246</v>
      </c>
      <c r="E378" t="s">
        <v>3203</v>
      </c>
      <c r="F378" t="s">
        <v>287</v>
      </c>
      <c r="G378" s="1" t="s">
        <v>2760</v>
      </c>
      <c r="H378">
        <v>50</v>
      </c>
      <c r="I378" s="1" t="s">
        <v>6718</v>
      </c>
      <c r="J378">
        <v>68</v>
      </c>
      <c r="K378">
        <v>1</v>
      </c>
      <c r="L378">
        <v>54.4</v>
      </c>
      <c r="M378">
        <v>3.8</v>
      </c>
      <c r="N378">
        <v>50.6</v>
      </c>
    </row>
    <row r="379" spans="1:14" x14ac:dyDescent="0.2">
      <c r="A379" s="1" t="s">
        <v>3187</v>
      </c>
      <c r="B379" s="2">
        <v>45685</v>
      </c>
      <c r="C379" s="1" t="s">
        <v>1823</v>
      </c>
      <c r="D379" s="1" t="s">
        <v>246</v>
      </c>
      <c r="E379">
        <v>5</v>
      </c>
      <c r="F379">
        <v>10</v>
      </c>
      <c r="G379" s="1" t="s">
        <v>100</v>
      </c>
      <c r="H379">
        <v>120</v>
      </c>
      <c r="I379" s="1" t="s">
        <v>6718</v>
      </c>
      <c r="J379">
        <v>69</v>
      </c>
      <c r="K379">
        <v>3</v>
      </c>
      <c r="L379">
        <v>130.19999999999999</v>
      </c>
      <c r="M379">
        <v>2.7</v>
      </c>
      <c r="N379">
        <v>127.49999999999999</v>
      </c>
    </row>
    <row r="380" spans="1:14" x14ac:dyDescent="0.2">
      <c r="A380" s="1" t="s">
        <v>6825</v>
      </c>
      <c r="B380" s="2">
        <v>45686</v>
      </c>
      <c r="C380" s="1" t="s">
        <v>1823</v>
      </c>
      <c r="D380" s="1" t="s">
        <v>246</v>
      </c>
      <c r="E380">
        <v>4</v>
      </c>
      <c r="F380">
        <v>10</v>
      </c>
      <c r="G380" s="1" t="s">
        <v>100</v>
      </c>
      <c r="H380">
        <v>120</v>
      </c>
      <c r="I380" s="1" t="s">
        <v>6718</v>
      </c>
      <c r="J380">
        <v>70</v>
      </c>
      <c r="K380">
        <v>4</v>
      </c>
      <c r="L380">
        <v>127.3</v>
      </c>
      <c r="M380">
        <v>3.22</v>
      </c>
      <c r="N380">
        <v>124.08</v>
      </c>
    </row>
    <row r="381" spans="1:14" x14ac:dyDescent="0.2">
      <c r="A381" s="1" t="s">
        <v>6826</v>
      </c>
      <c r="B381" s="2">
        <v>45686</v>
      </c>
      <c r="C381" s="1" t="s">
        <v>6750</v>
      </c>
      <c r="D381" s="1" t="s">
        <v>106</v>
      </c>
      <c r="E381" t="s">
        <v>3162</v>
      </c>
      <c r="F381" t="s">
        <v>2847</v>
      </c>
      <c r="G381" s="1" t="s">
        <v>108</v>
      </c>
      <c r="H381">
        <v>130</v>
      </c>
      <c r="I381" s="1" t="s">
        <v>6718</v>
      </c>
      <c r="J381">
        <v>70</v>
      </c>
      <c r="K381">
        <v>3</v>
      </c>
      <c r="L381">
        <v>137.6</v>
      </c>
      <c r="M381">
        <v>3.5999999999999996</v>
      </c>
      <c r="N381">
        <v>134</v>
      </c>
    </row>
    <row r="382" spans="1:14" x14ac:dyDescent="0.2">
      <c r="A382" s="1" t="s">
        <v>3193</v>
      </c>
      <c r="B382" s="2">
        <v>45686</v>
      </c>
      <c r="C382" s="1" t="s">
        <v>6823</v>
      </c>
      <c r="D382" s="1" t="s">
        <v>246</v>
      </c>
      <c r="E382">
        <v>7</v>
      </c>
      <c r="F382" t="s">
        <v>99</v>
      </c>
      <c r="G382" s="1" t="s">
        <v>100</v>
      </c>
      <c r="H382">
        <v>100</v>
      </c>
      <c r="I382" s="1" t="s">
        <v>6718</v>
      </c>
      <c r="J382">
        <v>70</v>
      </c>
      <c r="K382">
        <v>3</v>
      </c>
      <c r="L382">
        <v>111.7</v>
      </c>
      <c r="M382">
        <v>2.7</v>
      </c>
      <c r="N382">
        <v>109</v>
      </c>
    </row>
    <row r="383" spans="1:14" x14ac:dyDescent="0.2">
      <c r="A383" s="1" t="s">
        <v>3131</v>
      </c>
      <c r="B383" s="2">
        <v>45686</v>
      </c>
      <c r="C383" s="1" t="s">
        <v>6816</v>
      </c>
      <c r="D383" s="1" t="s">
        <v>246</v>
      </c>
      <c r="E383">
        <v>7</v>
      </c>
      <c r="F383">
        <v>10</v>
      </c>
      <c r="G383" s="1" t="s">
        <v>100</v>
      </c>
      <c r="H383">
        <v>500</v>
      </c>
      <c r="I383" s="1" t="s">
        <v>6718</v>
      </c>
      <c r="J383">
        <v>70</v>
      </c>
      <c r="K383">
        <v>2</v>
      </c>
      <c r="L383">
        <v>90</v>
      </c>
      <c r="M383">
        <v>1.8</v>
      </c>
      <c r="N383">
        <v>88.2</v>
      </c>
    </row>
    <row r="384" spans="1:14" x14ac:dyDescent="0.2">
      <c r="A384" s="1" t="s">
        <v>3217</v>
      </c>
      <c r="B384" s="2">
        <v>45686</v>
      </c>
      <c r="C384" s="1" t="s">
        <v>6827</v>
      </c>
      <c r="D384" s="1" t="s">
        <v>106</v>
      </c>
      <c r="E384" t="s">
        <v>3162</v>
      </c>
      <c r="F384" t="s">
        <v>2847</v>
      </c>
      <c r="G384" s="1" t="s">
        <v>108</v>
      </c>
      <c r="H384">
        <v>110</v>
      </c>
      <c r="I384" s="1" t="s">
        <v>6718</v>
      </c>
      <c r="J384">
        <v>71</v>
      </c>
      <c r="K384">
        <v>3</v>
      </c>
      <c r="L384">
        <v>117.6</v>
      </c>
      <c r="M384">
        <v>3.5999999999999996</v>
      </c>
      <c r="N384">
        <v>114</v>
      </c>
    </row>
    <row r="385" spans="1:14" x14ac:dyDescent="0.2">
      <c r="A385" s="1" t="s">
        <v>3219</v>
      </c>
      <c r="B385" s="2">
        <v>45686</v>
      </c>
      <c r="C385" s="1" t="s">
        <v>6828</v>
      </c>
      <c r="D385" s="1" t="s">
        <v>106</v>
      </c>
      <c r="E385">
        <v>14</v>
      </c>
      <c r="F385" t="s">
        <v>214</v>
      </c>
      <c r="G385" s="1" t="s">
        <v>108</v>
      </c>
      <c r="H385">
        <v>100</v>
      </c>
      <c r="I385" s="1" t="s">
        <v>6718</v>
      </c>
      <c r="J385">
        <v>71</v>
      </c>
      <c r="K385">
        <v>2</v>
      </c>
      <c r="L385">
        <v>105.6</v>
      </c>
      <c r="M385">
        <v>3.6</v>
      </c>
      <c r="N385">
        <v>102</v>
      </c>
    </row>
    <row r="386" spans="1:14" x14ac:dyDescent="0.2">
      <c r="A386" s="1" t="s">
        <v>2879</v>
      </c>
      <c r="B386" s="2">
        <v>45686</v>
      </c>
      <c r="C386" s="1" t="s">
        <v>576</v>
      </c>
      <c r="D386" s="1" t="s">
        <v>246</v>
      </c>
      <c r="E386" t="s">
        <v>2880</v>
      </c>
      <c r="F386" t="s">
        <v>2744</v>
      </c>
      <c r="G386" s="1" t="s">
        <v>100</v>
      </c>
      <c r="H386">
        <v>2000</v>
      </c>
      <c r="I386" s="1" t="s">
        <v>6718</v>
      </c>
      <c r="J386">
        <v>71</v>
      </c>
      <c r="K386">
        <v>1</v>
      </c>
      <c r="L386">
        <v>200</v>
      </c>
      <c r="M386">
        <v>7</v>
      </c>
      <c r="N386">
        <v>193</v>
      </c>
    </row>
    <row r="387" spans="1:14" x14ac:dyDescent="0.2">
      <c r="A387" s="1" t="s">
        <v>3069</v>
      </c>
      <c r="B387" s="2">
        <v>45686</v>
      </c>
      <c r="C387" s="1" t="s">
        <v>6407</v>
      </c>
      <c r="D387" s="1" t="s">
        <v>246</v>
      </c>
      <c r="E387">
        <v>18</v>
      </c>
      <c r="F387">
        <v>13</v>
      </c>
      <c r="G387" s="1" t="s">
        <v>100</v>
      </c>
      <c r="H387">
        <v>2000</v>
      </c>
      <c r="I387" s="1" t="s">
        <v>6718</v>
      </c>
      <c r="J387">
        <v>71</v>
      </c>
      <c r="K387">
        <v>20</v>
      </c>
      <c r="L387">
        <v>1650.1</v>
      </c>
      <c r="N387">
        <v>1650.1</v>
      </c>
    </row>
    <row r="388" spans="1:14" x14ac:dyDescent="0.2">
      <c r="A388" s="1" t="s">
        <v>3010</v>
      </c>
      <c r="B388" s="2">
        <v>45686</v>
      </c>
      <c r="C388" s="1" t="s">
        <v>6829</v>
      </c>
      <c r="D388" s="1" t="s">
        <v>106</v>
      </c>
      <c r="E388">
        <v>11</v>
      </c>
      <c r="F388" t="s">
        <v>134</v>
      </c>
      <c r="G388" s="1" t="s">
        <v>51</v>
      </c>
      <c r="H388">
        <v>100</v>
      </c>
      <c r="I388" s="1" t="s">
        <v>6718</v>
      </c>
      <c r="J388">
        <v>72</v>
      </c>
      <c r="K388">
        <v>4</v>
      </c>
      <c r="L388">
        <v>107.5</v>
      </c>
      <c r="N388">
        <v>107.5</v>
      </c>
    </row>
    <row r="389" spans="1:14" x14ac:dyDescent="0.2">
      <c r="A389" s="1" t="s">
        <v>3025</v>
      </c>
      <c r="B389" s="2">
        <v>45686</v>
      </c>
      <c r="C389" s="1" t="s">
        <v>6830</v>
      </c>
      <c r="D389" s="1" t="s">
        <v>246</v>
      </c>
      <c r="E389">
        <v>9</v>
      </c>
      <c r="F389" t="s">
        <v>2243</v>
      </c>
      <c r="G389" s="1" t="s">
        <v>100</v>
      </c>
      <c r="H389">
        <v>100</v>
      </c>
      <c r="I389" s="1" t="s">
        <v>6718</v>
      </c>
      <c r="J389">
        <v>72</v>
      </c>
      <c r="K389">
        <v>2</v>
      </c>
      <c r="L389">
        <v>96.9</v>
      </c>
      <c r="N389">
        <v>96.9</v>
      </c>
    </row>
    <row r="390" spans="1:14" x14ac:dyDescent="0.2">
      <c r="A390" s="1" t="s">
        <v>3127</v>
      </c>
      <c r="B390" s="2">
        <v>45686</v>
      </c>
      <c r="C390" s="1" t="s">
        <v>6791</v>
      </c>
      <c r="D390" s="1" t="s">
        <v>246</v>
      </c>
      <c r="E390">
        <v>22</v>
      </c>
      <c r="F390" t="s">
        <v>99</v>
      </c>
      <c r="G390" s="1" t="s">
        <v>100</v>
      </c>
      <c r="H390">
        <v>200</v>
      </c>
      <c r="I390" s="1" t="s">
        <v>6718</v>
      </c>
      <c r="J390">
        <v>72</v>
      </c>
      <c r="K390">
        <v>3</v>
      </c>
      <c r="L390">
        <v>204.4</v>
      </c>
      <c r="N390">
        <v>204.4</v>
      </c>
    </row>
    <row r="391" spans="1:14" x14ac:dyDescent="0.2">
      <c r="A391" s="1" t="s">
        <v>3125</v>
      </c>
      <c r="B391" s="2">
        <v>45686</v>
      </c>
      <c r="C391" s="1" t="s">
        <v>754</v>
      </c>
      <c r="D391" s="1" t="s">
        <v>246</v>
      </c>
      <c r="E391">
        <v>18</v>
      </c>
      <c r="F391">
        <v>8</v>
      </c>
      <c r="G391" s="1" t="s">
        <v>100</v>
      </c>
      <c r="H391">
        <v>150</v>
      </c>
      <c r="I391" s="1" t="s">
        <v>6718</v>
      </c>
      <c r="J391">
        <v>72</v>
      </c>
      <c r="K391">
        <v>2</v>
      </c>
      <c r="L391">
        <v>144.19999999999999</v>
      </c>
      <c r="N391">
        <v>144.19999999999999</v>
      </c>
    </row>
    <row r="392" spans="1:14" x14ac:dyDescent="0.2">
      <c r="A392" s="1" t="s">
        <v>2844</v>
      </c>
      <c r="B392" s="2">
        <v>45686</v>
      </c>
      <c r="C392" s="1" t="s">
        <v>6831</v>
      </c>
      <c r="D392" s="1" t="s">
        <v>106</v>
      </c>
      <c r="E392" t="s">
        <v>2846</v>
      </c>
      <c r="F392" t="s">
        <v>2847</v>
      </c>
      <c r="G392" s="1" t="s">
        <v>108</v>
      </c>
      <c r="H392">
        <v>500</v>
      </c>
      <c r="I392" s="1" t="s">
        <v>6718</v>
      </c>
      <c r="J392">
        <v>73</v>
      </c>
      <c r="K392">
        <v>4</v>
      </c>
      <c r="L392">
        <v>534.4</v>
      </c>
      <c r="N392">
        <v>534.4</v>
      </c>
    </row>
    <row r="393" spans="1:14" x14ac:dyDescent="0.2">
      <c r="A393" s="1" t="s">
        <v>3139</v>
      </c>
      <c r="B393" s="2">
        <v>45686</v>
      </c>
      <c r="C393" s="1" t="s">
        <v>6722</v>
      </c>
      <c r="D393" s="1" t="s">
        <v>2816</v>
      </c>
      <c r="E393">
        <v>18</v>
      </c>
      <c r="F393" t="s">
        <v>51</v>
      </c>
      <c r="G393" s="1" t="s">
        <v>108</v>
      </c>
      <c r="H393">
        <v>2000</v>
      </c>
      <c r="I393" s="1" t="s">
        <v>6718</v>
      </c>
      <c r="J393">
        <v>73</v>
      </c>
      <c r="K393">
        <v>14</v>
      </c>
      <c r="L393">
        <v>2076.8000000000002</v>
      </c>
      <c r="N393">
        <v>2076.8000000000002</v>
      </c>
    </row>
    <row r="394" spans="1:14" x14ac:dyDescent="0.2">
      <c r="A394" s="1" t="s">
        <v>3138</v>
      </c>
      <c r="B394" s="2">
        <v>45686</v>
      </c>
      <c r="C394" s="1" t="s">
        <v>6754</v>
      </c>
      <c r="D394" s="1" t="s">
        <v>3035</v>
      </c>
      <c r="E394">
        <v>19.5</v>
      </c>
      <c r="F394" t="s">
        <v>107</v>
      </c>
      <c r="G394" s="1" t="s">
        <v>108</v>
      </c>
      <c r="H394">
        <v>200</v>
      </c>
      <c r="I394" s="1" t="s">
        <v>6718</v>
      </c>
      <c r="J394">
        <v>73</v>
      </c>
      <c r="K394">
        <v>2</v>
      </c>
      <c r="L394">
        <v>209.4</v>
      </c>
      <c r="N394">
        <v>209.4</v>
      </c>
    </row>
    <row r="395" spans="1:14" x14ac:dyDescent="0.2">
      <c r="A395" s="1" t="s">
        <v>3150</v>
      </c>
      <c r="B395" s="2">
        <v>45686</v>
      </c>
      <c r="C395" s="1" t="s">
        <v>6832</v>
      </c>
      <c r="D395" s="1" t="s">
        <v>246</v>
      </c>
      <c r="E395">
        <v>19</v>
      </c>
      <c r="F395" t="s">
        <v>2983</v>
      </c>
      <c r="G395" s="1" t="s">
        <v>100</v>
      </c>
      <c r="H395">
        <v>50</v>
      </c>
      <c r="I395" s="1" t="s">
        <v>6718</v>
      </c>
      <c r="J395">
        <v>73</v>
      </c>
      <c r="K395">
        <v>1</v>
      </c>
      <c r="L395">
        <v>81.53</v>
      </c>
      <c r="N395">
        <v>81.53</v>
      </c>
    </row>
    <row r="396" spans="1:14" x14ac:dyDescent="0.2">
      <c r="A396" s="1" t="s">
        <v>3149</v>
      </c>
      <c r="B396" s="2">
        <v>45686</v>
      </c>
      <c r="C396" s="1" t="s">
        <v>6832</v>
      </c>
      <c r="D396" s="1" t="s">
        <v>246</v>
      </c>
      <c r="E396">
        <v>23</v>
      </c>
      <c r="F396" t="s">
        <v>2983</v>
      </c>
      <c r="G396" s="1" t="s">
        <v>100</v>
      </c>
      <c r="H396">
        <v>25</v>
      </c>
      <c r="I396" s="1" t="s">
        <v>6718</v>
      </c>
      <c r="J396">
        <v>74</v>
      </c>
      <c r="K396">
        <v>1</v>
      </c>
      <c r="L396">
        <v>86.9</v>
      </c>
      <c r="N396">
        <v>86.9</v>
      </c>
    </row>
    <row r="397" spans="1:14" x14ac:dyDescent="0.2">
      <c r="A397" s="1" t="s">
        <v>3147</v>
      </c>
      <c r="B397" s="2">
        <v>45686</v>
      </c>
      <c r="C397" s="1" t="s">
        <v>6832</v>
      </c>
      <c r="D397" s="1" t="s">
        <v>246</v>
      </c>
      <c r="E397">
        <v>23</v>
      </c>
      <c r="F397" t="s">
        <v>2983</v>
      </c>
      <c r="G397" s="1" t="s">
        <v>100</v>
      </c>
      <c r="H397">
        <v>75</v>
      </c>
      <c r="I397" s="1" t="s">
        <v>6718</v>
      </c>
      <c r="J397">
        <v>74</v>
      </c>
      <c r="K397">
        <v>1</v>
      </c>
      <c r="L397">
        <v>89.48</v>
      </c>
      <c r="N397">
        <v>89.48</v>
      </c>
    </row>
    <row r="398" spans="1:14" x14ac:dyDescent="0.2">
      <c r="A398" s="1" t="s">
        <v>3159</v>
      </c>
      <c r="B398" s="2">
        <v>45686</v>
      </c>
      <c r="C398" s="1" t="s">
        <v>1823</v>
      </c>
      <c r="D398" s="1" t="s">
        <v>246</v>
      </c>
      <c r="E398">
        <v>6</v>
      </c>
      <c r="F398">
        <v>10</v>
      </c>
      <c r="G398" s="1" t="s">
        <v>100</v>
      </c>
      <c r="H398">
        <v>120</v>
      </c>
      <c r="I398" s="1" t="s">
        <v>6718</v>
      </c>
      <c r="J398">
        <v>74</v>
      </c>
      <c r="K398">
        <v>3</v>
      </c>
      <c r="L398">
        <v>128.30000000000001</v>
      </c>
      <c r="N398">
        <v>128.30000000000001</v>
      </c>
    </row>
    <row r="399" spans="1:14" x14ac:dyDescent="0.2">
      <c r="A399" s="1" t="s">
        <v>2809</v>
      </c>
      <c r="B399" s="2">
        <v>45686</v>
      </c>
      <c r="C399" s="1" t="s">
        <v>587</v>
      </c>
      <c r="D399" s="1" t="s">
        <v>246</v>
      </c>
      <c r="E399">
        <v>37</v>
      </c>
      <c r="F399" t="s">
        <v>2811</v>
      </c>
      <c r="G399" s="1" t="s">
        <v>100</v>
      </c>
      <c r="H399">
        <v>3400</v>
      </c>
      <c r="I399" s="1" t="s">
        <v>6718</v>
      </c>
      <c r="J399">
        <v>74</v>
      </c>
      <c r="K399">
        <v>30</v>
      </c>
      <c r="L399">
        <v>3540.8</v>
      </c>
      <c r="N399">
        <v>3540.8</v>
      </c>
    </row>
    <row r="400" spans="1:14" x14ac:dyDescent="0.2">
      <c r="A400" s="1" t="s">
        <v>2950</v>
      </c>
      <c r="B400" s="2">
        <v>45686</v>
      </c>
      <c r="C400" s="1" t="s">
        <v>587</v>
      </c>
      <c r="D400" s="1" t="s">
        <v>2951</v>
      </c>
      <c r="E400">
        <v>23</v>
      </c>
      <c r="F400" t="s">
        <v>2952</v>
      </c>
      <c r="G400" s="1" t="s">
        <v>100</v>
      </c>
      <c r="H400">
        <v>650</v>
      </c>
      <c r="I400" s="1" t="s">
        <v>6718</v>
      </c>
      <c r="J400">
        <v>75</v>
      </c>
      <c r="K400">
        <v>7</v>
      </c>
      <c r="L400">
        <v>545.66</v>
      </c>
      <c r="N400">
        <v>545.66</v>
      </c>
    </row>
    <row r="401" spans="1:14" x14ac:dyDescent="0.2">
      <c r="A401" s="1" t="s">
        <v>3088</v>
      </c>
      <c r="B401" s="2">
        <v>45686</v>
      </c>
      <c r="C401" s="1" t="s">
        <v>587</v>
      </c>
      <c r="D401" s="1" t="s">
        <v>246</v>
      </c>
      <c r="E401">
        <v>5</v>
      </c>
      <c r="F401" t="s">
        <v>735</v>
      </c>
      <c r="G401" s="1" t="s">
        <v>100</v>
      </c>
      <c r="H401">
        <v>100</v>
      </c>
      <c r="I401" s="1" t="s">
        <v>6718</v>
      </c>
      <c r="J401">
        <v>75</v>
      </c>
      <c r="K401">
        <v>3</v>
      </c>
      <c r="L401">
        <v>103.3</v>
      </c>
      <c r="N401">
        <v>103.3</v>
      </c>
    </row>
    <row r="402" spans="1:14" x14ac:dyDescent="0.2">
      <c r="A402" s="1" t="s">
        <v>3124</v>
      </c>
      <c r="B402" s="2">
        <v>45686</v>
      </c>
      <c r="C402" s="1" t="s">
        <v>587</v>
      </c>
      <c r="D402" s="1" t="s">
        <v>246</v>
      </c>
      <c r="E402">
        <v>19</v>
      </c>
      <c r="F402" t="s">
        <v>209</v>
      </c>
      <c r="G402" s="1" t="s">
        <v>100</v>
      </c>
      <c r="H402">
        <v>140</v>
      </c>
      <c r="I402" s="1" t="s">
        <v>6718</v>
      </c>
      <c r="J402">
        <v>75</v>
      </c>
      <c r="K402">
        <v>2</v>
      </c>
      <c r="L402">
        <v>131.4</v>
      </c>
      <c r="N402">
        <v>131.4</v>
      </c>
    </row>
    <row r="403" spans="1:14" x14ac:dyDescent="0.2">
      <c r="A403" s="1" t="s">
        <v>3123</v>
      </c>
      <c r="B403" s="2">
        <v>45686</v>
      </c>
      <c r="C403" s="1" t="s">
        <v>587</v>
      </c>
      <c r="D403" s="1" t="s">
        <v>246</v>
      </c>
      <c r="E403">
        <v>21</v>
      </c>
      <c r="F403" t="s">
        <v>209</v>
      </c>
      <c r="G403" s="1" t="s">
        <v>100</v>
      </c>
      <c r="H403">
        <v>285</v>
      </c>
      <c r="I403" s="1" t="s">
        <v>6718</v>
      </c>
      <c r="J403">
        <v>75</v>
      </c>
      <c r="K403">
        <v>4</v>
      </c>
      <c r="L403">
        <v>281</v>
      </c>
      <c r="N403">
        <v>281</v>
      </c>
    </row>
    <row r="404" spans="1:14" x14ac:dyDescent="0.2">
      <c r="A404" s="1" t="s">
        <v>3130</v>
      </c>
      <c r="B404" s="2">
        <v>45686</v>
      </c>
      <c r="C404" s="1" t="s">
        <v>587</v>
      </c>
      <c r="D404" s="1" t="s">
        <v>246</v>
      </c>
      <c r="E404">
        <v>16</v>
      </c>
      <c r="F404" t="s">
        <v>79</v>
      </c>
      <c r="G404" s="1" t="s">
        <v>100</v>
      </c>
      <c r="H404">
        <v>200</v>
      </c>
      <c r="I404" s="1" t="s">
        <v>6718</v>
      </c>
      <c r="J404">
        <v>76</v>
      </c>
      <c r="K404">
        <v>3</v>
      </c>
      <c r="L404">
        <v>246.2</v>
      </c>
      <c r="N404">
        <v>246.2</v>
      </c>
    </row>
    <row r="405" spans="1:14" x14ac:dyDescent="0.2">
      <c r="A405" s="1" t="s">
        <v>3174</v>
      </c>
      <c r="B405" s="2">
        <v>45686</v>
      </c>
      <c r="C405" s="1" t="s">
        <v>587</v>
      </c>
      <c r="D405" s="1" t="s">
        <v>246</v>
      </c>
      <c r="E405">
        <v>30</v>
      </c>
      <c r="F405" t="s">
        <v>209</v>
      </c>
      <c r="G405" s="1" t="s">
        <v>51</v>
      </c>
      <c r="H405">
        <v>105</v>
      </c>
      <c r="I405" s="1" t="s">
        <v>6718</v>
      </c>
      <c r="J405">
        <v>76</v>
      </c>
      <c r="K405">
        <v>1</v>
      </c>
      <c r="L405">
        <v>106.35</v>
      </c>
      <c r="N405">
        <v>106.35</v>
      </c>
    </row>
    <row r="406" spans="1:14" x14ac:dyDescent="0.2">
      <c r="A406" s="1" t="s">
        <v>3173</v>
      </c>
      <c r="B406" s="2">
        <v>45686</v>
      </c>
      <c r="C406" s="1" t="s">
        <v>587</v>
      </c>
      <c r="D406" s="1" t="s">
        <v>246</v>
      </c>
      <c r="E406">
        <v>26</v>
      </c>
      <c r="F406" t="s">
        <v>167</v>
      </c>
      <c r="G406" s="1" t="s">
        <v>100</v>
      </c>
      <c r="H406">
        <v>160</v>
      </c>
      <c r="I406" s="1" t="s">
        <v>6718</v>
      </c>
      <c r="J406">
        <v>76</v>
      </c>
      <c r="K406">
        <v>2</v>
      </c>
      <c r="L406">
        <v>173.67</v>
      </c>
      <c r="N406">
        <v>173.67</v>
      </c>
    </row>
    <row r="407" spans="1:14" x14ac:dyDescent="0.2">
      <c r="A407" s="1" t="s">
        <v>3243</v>
      </c>
      <c r="B407" s="2">
        <v>45687</v>
      </c>
      <c r="C407" s="1" t="s">
        <v>587</v>
      </c>
      <c r="D407" s="1" t="s">
        <v>246</v>
      </c>
      <c r="E407">
        <v>13</v>
      </c>
      <c r="F407" t="s">
        <v>99</v>
      </c>
      <c r="G407" s="1" t="s">
        <v>100</v>
      </c>
      <c r="H407">
        <v>165</v>
      </c>
      <c r="I407" s="1" t="s">
        <v>6718</v>
      </c>
      <c r="J407">
        <v>77</v>
      </c>
      <c r="K407">
        <v>3</v>
      </c>
      <c r="L407">
        <v>172.77</v>
      </c>
      <c r="M407">
        <v>4.5</v>
      </c>
      <c r="N407">
        <v>168.27</v>
      </c>
    </row>
    <row r="408" spans="1:14" x14ac:dyDescent="0.2">
      <c r="A408" s="1" t="s">
        <v>3263</v>
      </c>
      <c r="B408" s="2">
        <v>45687</v>
      </c>
      <c r="C408" s="1" t="s">
        <v>587</v>
      </c>
      <c r="D408" s="1" t="s">
        <v>246</v>
      </c>
      <c r="E408">
        <v>15</v>
      </c>
      <c r="F408" t="s">
        <v>2247</v>
      </c>
      <c r="G408" s="1" t="s">
        <v>51</v>
      </c>
      <c r="H408">
        <v>85</v>
      </c>
      <c r="I408" s="1" t="s">
        <v>6718</v>
      </c>
      <c r="J408">
        <v>77</v>
      </c>
      <c r="K408">
        <v>2</v>
      </c>
      <c r="L408">
        <v>90.2</v>
      </c>
      <c r="M408">
        <v>3.3</v>
      </c>
      <c r="N408">
        <v>86.9</v>
      </c>
    </row>
    <row r="409" spans="1:14" x14ac:dyDescent="0.2">
      <c r="A409" s="1" t="s">
        <v>3241</v>
      </c>
      <c r="B409" s="2">
        <v>45687</v>
      </c>
      <c r="C409" s="1" t="s">
        <v>6822</v>
      </c>
      <c r="D409" s="1" t="s">
        <v>246</v>
      </c>
      <c r="E409">
        <v>22</v>
      </c>
      <c r="F409" t="s">
        <v>51</v>
      </c>
      <c r="G409" s="1" t="s">
        <v>100</v>
      </c>
      <c r="H409">
        <v>500</v>
      </c>
      <c r="I409" s="1" t="s">
        <v>6718</v>
      </c>
      <c r="J409">
        <v>77</v>
      </c>
      <c r="K409">
        <v>8</v>
      </c>
      <c r="L409">
        <v>512.6</v>
      </c>
      <c r="M409">
        <v>22.4</v>
      </c>
      <c r="N409">
        <v>490.20000000000005</v>
      </c>
    </row>
    <row r="410" spans="1:14" x14ac:dyDescent="0.2">
      <c r="A410" s="1" t="s">
        <v>3240</v>
      </c>
      <c r="B410" s="2">
        <v>45687</v>
      </c>
      <c r="C410" s="1" t="s">
        <v>6733</v>
      </c>
      <c r="D410" s="1" t="s">
        <v>246</v>
      </c>
      <c r="E410">
        <v>24</v>
      </c>
      <c r="F410" t="s">
        <v>51</v>
      </c>
      <c r="G410" s="1" t="s">
        <v>100</v>
      </c>
      <c r="H410">
        <v>600</v>
      </c>
      <c r="I410" s="1" t="s">
        <v>6718</v>
      </c>
      <c r="J410">
        <v>77</v>
      </c>
      <c r="K410">
        <v>6</v>
      </c>
      <c r="L410">
        <v>633.5</v>
      </c>
      <c r="M410">
        <v>17.2</v>
      </c>
      <c r="N410">
        <v>616.29999999999995</v>
      </c>
    </row>
    <row r="411" spans="1:14" x14ac:dyDescent="0.2">
      <c r="A411" s="1" t="s">
        <v>3225</v>
      </c>
      <c r="B411" s="2">
        <v>45687</v>
      </c>
      <c r="C411" s="1" t="s">
        <v>6742</v>
      </c>
      <c r="D411" s="1" t="s">
        <v>246</v>
      </c>
      <c r="E411">
        <v>13</v>
      </c>
      <c r="F411" t="s">
        <v>735</v>
      </c>
      <c r="G411" s="1" t="s">
        <v>100</v>
      </c>
      <c r="H411">
        <v>240</v>
      </c>
      <c r="I411" s="1" t="s">
        <v>6718</v>
      </c>
      <c r="J411">
        <v>78</v>
      </c>
      <c r="K411">
        <v>5</v>
      </c>
      <c r="L411">
        <v>260.09000000000003</v>
      </c>
      <c r="M411">
        <v>7.5</v>
      </c>
      <c r="N411">
        <v>252.59000000000003</v>
      </c>
    </row>
    <row r="412" spans="1:14" x14ac:dyDescent="0.2">
      <c r="A412" s="1" t="s">
        <v>3242</v>
      </c>
      <c r="B412" s="2">
        <v>45687</v>
      </c>
      <c r="C412" s="1" t="s">
        <v>6742</v>
      </c>
      <c r="D412" s="1" t="s">
        <v>246</v>
      </c>
      <c r="E412">
        <v>12</v>
      </c>
      <c r="F412" t="s">
        <v>735</v>
      </c>
      <c r="G412" s="1" t="s">
        <v>100</v>
      </c>
      <c r="H412">
        <v>200</v>
      </c>
      <c r="I412" s="1" t="s">
        <v>6718</v>
      </c>
      <c r="J412">
        <v>78</v>
      </c>
      <c r="K412">
        <v>4</v>
      </c>
      <c r="L412">
        <v>197.79000000000002</v>
      </c>
      <c r="M412">
        <v>5.5</v>
      </c>
      <c r="N412">
        <v>192.29000000000002</v>
      </c>
    </row>
    <row r="413" spans="1:14" x14ac:dyDescent="0.2">
      <c r="A413" s="1" t="s">
        <v>3223</v>
      </c>
      <c r="B413" s="2">
        <v>45687</v>
      </c>
      <c r="C413" s="1" t="s">
        <v>6742</v>
      </c>
      <c r="D413" s="1" t="s">
        <v>246</v>
      </c>
      <c r="E413">
        <v>13</v>
      </c>
      <c r="F413" t="s">
        <v>3224</v>
      </c>
      <c r="G413" s="1" t="s">
        <v>100</v>
      </c>
      <c r="H413">
        <v>290</v>
      </c>
      <c r="I413" s="1" t="s">
        <v>6718</v>
      </c>
      <c r="J413">
        <v>78</v>
      </c>
      <c r="K413">
        <v>4</v>
      </c>
      <c r="L413">
        <v>243.67000000000002</v>
      </c>
      <c r="M413">
        <v>5.9</v>
      </c>
      <c r="N413">
        <v>237.77</v>
      </c>
    </row>
    <row r="414" spans="1:14" x14ac:dyDescent="0.2">
      <c r="A414" s="1" t="s">
        <v>3232</v>
      </c>
      <c r="B414" s="2">
        <v>45687</v>
      </c>
      <c r="C414" s="1" t="s">
        <v>6827</v>
      </c>
      <c r="D414" s="1" t="s">
        <v>3231</v>
      </c>
      <c r="E414" t="s">
        <v>2927</v>
      </c>
      <c r="F414" t="s">
        <v>2847</v>
      </c>
      <c r="G414" s="1" t="s">
        <v>108</v>
      </c>
      <c r="H414">
        <v>110</v>
      </c>
      <c r="I414" s="1" t="s">
        <v>6718</v>
      </c>
      <c r="J414">
        <v>78</v>
      </c>
      <c r="K414">
        <v>3</v>
      </c>
      <c r="L414">
        <v>117.6</v>
      </c>
      <c r="M414">
        <v>3.5999999999999996</v>
      </c>
      <c r="N414">
        <v>114</v>
      </c>
    </row>
    <row r="415" spans="1:14" x14ac:dyDescent="0.2">
      <c r="A415" s="1" t="s">
        <v>3236</v>
      </c>
      <c r="B415" s="2">
        <v>45687</v>
      </c>
      <c r="C415" s="1" t="s">
        <v>6833</v>
      </c>
      <c r="D415" s="1" t="s">
        <v>2816</v>
      </c>
      <c r="E415" t="s">
        <v>2927</v>
      </c>
      <c r="F415" t="s">
        <v>2847</v>
      </c>
      <c r="G415" s="1" t="s">
        <v>108</v>
      </c>
      <c r="H415">
        <v>100</v>
      </c>
      <c r="I415" s="1" t="s">
        <v>6718</v>
      </c>
      <c r="J415">
        <v>79</v>
      </c>
      <c r="K415">
        <v>3</v>
      </c>
      <c r="L415">
        <v>101.8</v>
      </c>
      <c r="M415">
        <v>4.1999999999999993</v>
      </c>
      <c r="N415">
        <v>97.6</v>
      </c>
    </row>
    <row r="416" spans="1:14" x14ac:dyDescent="0.2">
      <c r="A416" s="1" t="s">
        <v>6834</v>
      </c>
      <c r="B416" s="2">
        <v>45687</v>
      </c>
      <c r="C416" s="1" t="s">
        <v>1823</v>
      </c>
      <c r="D416" s="1" t="s">
        <v>246</v>
      </c>
      <c r="E416">
        <v>6</v>
      </c>
      <c r="F416" t="s">
        <v>1733</v>
      </c>
      <c r="G416" s="1" t="s">
        <v>100</v>
      </c>
      <c r="H416">
        <v>100</v>
      </c>
      <c r="I416" s="1" t="s">
        <v>6718</v>
      </c>
      <c r="J416">
        <v>79</v>
      </c>
      <c r="K416">
        <v>3</v>
      </c>
      <c r="L416">
        <v>120.1</v>
      </c>
      <c r="M416">
        <v>2.4000000000000004</v>
      </c>
      <c r="N416">
        <v>117.69999999999999</v>
      </c>
    </row>
    <row r="417" spans="1:14" x14ac:dyDescent="0.2">
      <c r="A417" s="1" t="s">
        <v>6835</v>
      </c>
      <c r="B417" s="2">
        <v>45687</v>
      </c>
      <c r="C417" s="1" t="s">
        <v>1823</v>
      </c>
      <c r="D417" s="1" t="s">
        <v>246</v>
      </c>
      <c r="E417">
        <v>6</v>
      </c>
      <c r="F417" t="s">
        <v>1733</v>
      </c>
      <c r="G417" s="1" t="s">
        <v>100</v>
      </c>
      <c r="H417">
        <v>100</v>
      </c>
      <c r="I417" s="1" t="s">
        <v>6718</v>
      </c>
      <c r="J417">
        <v>79</v>
      </c>
      <c r="K417">
        <v>3</v>
      </c>
      <c r="L417">
        <v>103.19999999999999</v>
      </c>
      <c r="M417">
        <v>2.2999999999999998</v>
      </c>
      <c r="N417">
        <v>100.89999999999999</v>
      </c>
    </row>
    <row r="418" spans="1:14" x14ac:dyDescent="0.2">
      <c r="A418" s="1" t="s">
        <v>3229</v>
      </c>
      <c r="B418" s="2">
        <v>45687</v>
      </c>
      <c r="C418" s="1" t="s">
        <v>6836</v>
      </c>
      <c r="D418" s="1" t="s">
        <v>3231</v>
      </c>
      <c r="E418">
        <v>4</v>
      </c>
      <c r="F418" t="s">
        <v>214</v>
      </c>
      <c r="G418" s="1" t="s">
        <v>108</v>
      </c>
      <c r="H418">
        <v>100</v>
      </c>
      <c r="I418" s="1" t="s">
        <v>6718</v>
      </c>
      <c r="J418">
        <v>79</v>
      </c>
      <c r="K418">
        <v>2</v>
      </c>
      <c r="L418">
        <v>105.3</v>
      </c>
      <c r="M418">
        <v>1</v>
      </c>
      <c r="N418">
        <v>104.3</v>
      </c>
    </row>
    <row r="419" spans="1:14" x14ac:dyDescent="0.2">
      <c r="A419" s="1" t="s">
        <v>3233</v>
      </c>
      <c r="B419" s="2">
        <v>45687</v>
      </c>
      <c r="C419" s="1" t="s">
        <v>6837</v>
      </c>
      <c r="D419" s="1" t="s">
        <v>3035</v>
      </c>
      <c r="E419">
        <v>9</v>
      </c>
      <c r="F419" t="s">
        <v>3235</v>
      </c>
      <c r="G419" s="1" t="s">
        <v>108</v>
      </c>
      <c r="H419">
        <v>100</v>
      </c>
      <c r="I419" s="1" t="s">
        <v>6718</v>
      </c>
      <c r="J419">
        <v>80</v>
      </c>
      <c r="K419">
        <v>2</v>
      </c>
      <c r="L419">
        <v>101.4</v>
      </c>
      <c r="M419">
        <v>2.2000000000000002</v>
      </c>
      <c r="N419">
        <v>99.2</v>
      </c>
    </row>
    <row r="420" spans="1:14" x14ac:dyDescent="0.2">
      <c r="A420" s="1" t="s">
        <v>3244</v>
      </c>
      <c r="B420" s="2">
        <v>45687</v>
      </c>
      <c r="C420" s="1" t="s">
        <v>6838</v>
      </c>
      <c r="D420" s="1" t="s">
        <v>246</v>
      </c>
      <c r="E420">
        <v>14</v>
      </c>
      <c r="F420" t="s">
        <v>2811</v>
      </c>
      <c r="G420" s="1" t="s">
        <v>100</v>
      </c>
      <c r="H420">
        <v>70</v>
      </c>
      <c r="I420" s="1" t="s">
        <v>6718</v>
      </c>
      <c r="J420">
        <v>80</v>
      </c>
      <c r="K420">
        <v>1</v>
      </c>
      <c r="L420">
        <v>85</v>
      </c>
      <c r="M420">
        <v>1.6</v>
      </c>
      <c r="N420">
        <v>83.4</v>
      </c>
    </row>
    <row r="421" spans="1:14" x14ac:dyDescent="0.2">
      <c r="A421" s="1" t="s">
        <v>3264</v>
      </c>
      <c r="B421" s="2">
        <v>45688</v>
      </c>
      <c r="C421" s="1" t="s">
        <v>587</v>
      </c>
      <c r="D421" s="1" t="s">
        <v>246</v>
      </c>
      <c r="E421">
        <v>19</v>
      </c>
      <c r="F421" t="s">
        <v>209</v>
      </c>
      <c r="G421" s="1" t="s">
        <v>100</v>
      </c>
      <c r="H421">
        <v>675</v>
      </c>
      <c r="I421" s="1" t="s">
        <v>6718</v>
      </c>
      <c r="J421">
        <v>81</v>
      </c>
      <c r="K421">
        <v>1</v>
      </c>
      <c r="L421">
        <v>691.71</v>
      </c>
      <c r="M421">
        <v>22.1</v>
      </c>
      <c r="N421">
        <v>669.61</v>
      </c>
    </row>
    <row r="422" spans="1:14" x14ac:dyDescent="0.2">
      <c r="A422" s="1" t="s">
        <v>3256</v>
      </c>
      <c r="B422" s="2">
        <v>45688</v>
      </c>
      <c r="C422" s="1" t="s">
        <v>6839</v>
      </c>
      <c r="D422" s="1" t="s">
        <v>246</v>
      </c>
      <c r="E422" t="s">
        <v>200</v>
      </c>
      <c r="F422" t="s">
        <v>201</v>
      </c>
      <c r="G422" s="1" t="s">
        <v>100</v>
      </c>
      <c r="H422">
        <v>100</v>
      </c>
      <c r="I422" s="1" t="s">
        <v>6718</v>
      </c>
      <c r="J422">
        <v>81</v>
      </c>
      <c r="K422">
        <v>2</v>
      </c>
      <c r="L422">
        <v>105.2</v>
      </c>
      <c r="M422">
        <v>6.8</v>
      </c>
      <c r="N422">
        <v>98.4</v>
      </c>
    </row>
    <row r="423" spans="1:14" x14ac:dyDescent="0.2">
      <c r="A423" s="1" t="s">
        <v>3252</v>
      </c>
      <c r="B423" s="2">
        <v>45688</v>
      </c>
      <c r="C423" s="1" t="s">
        <v>6754</v>
      </c>
      <c r="D423" s="1" t="s">
        <v>246</v>
      </c>
      <c r="E423">
        <v>27</v>
      </c>
      <c r="F423" t="s">
        <v>64</v>
      </c>
      <c r="G423" s="1" t="s">
        <v>94</v>
      </c>
      <c r="H423">
        <v>200</v>
      </c>
      <c r="I423" s="1" t="s">
        <v>6718</v>
      </c>
      <c r="J423">
        <v>81</v>
      </c>
      <c r="K423">
        <v>3</v>
      </c>
      <c r="L423">
        <v>217.20000000000002</v>
      </c>
      <c r="M423">
        <v>10.199999999999999</v>
      </c>
      <c r="N423">
        <v>207.00000000000003</v>
      </c>
    </row>
    <row r="424" spans="1:14" x14ac:dyDescent="0.2">
      <c r="A424" s="1" t="s">
        <v>3258</v>
      </c>
      <c r="B424" s="2">
        <v>45688</v>
      </c>
      <c r="C424" s="1" t="s">
        <v>587</v>
      </c>
      <c r="D424" s="1" t="s">
        <v>246</v>
      </c>
      <c r="E424">
        <v>31</v>
      </c>
      <c r="F424" t="s">
        <v>2247</v>
      </c>
      <c r="G424" s="1" t="s">
        <v>51</v>
      </c>
      <c r="H424">
        <v>125</v>
      </c>
      <c r="I424" s="1" t="s">
        <v>6718</v>
      </c>
      <c r="J424">
        <v>81</v>
      </c>
      <c r="K424">
        <v>2</v>
      </c>
      <c r="L424">
        <v>135.80000000000001</v>
      </c>
      <c r="M424">
        <v>7.6</v>
      </c>
      <c r="N424">
        <v>128.20000000000002</v>
      </c>
    </row>
    <row r="425" spans="1:14" x14ac:dyDescent="0.2">
      <c r="A425" s="1" t="s">
        <v>3249</v>
      </c>
      <c r="B425" s="2">
        <v>45688</v>
      </c>
      <c r="C425" s="1" t="s">
        <v>6744</v>
      </c>
      <c r="D425" s="1" t="s">
        <v>246</v>
      </c>
      <c r="E425">
        <v>20</v>
      </c>
      <c r="F425" t="s">
        <v>241</v>
      </c>
      <c r="G425" s="1" t="s">
        <v>100</v>
      </c>
      <c r="H425">
        <v>250</v>
      </c>
      <c r="I425" s="1" t="s">
        <v>6718</v>
      </c>
      <c r="J425">
        <v>82</v>
      </c>
      <c r="K425">
        <v>7</v>
      </c>
      <c r="L425">
        <v>265.2</v>
      </c>
      <c r="M425">
        <v>17.5</v>
      </c>
      <c r="N425">
        <v>247.7</v>
      </c>
    </row>
    <row r="426" spans="1:14" x14ac:dyDescent="0.2">
      <c r="A426" s="1" t="s">
        <v>3260</v>
      </c>
      <c r="B426" s="2">
        <v>45688</v>
      </c>
      <c r="C426" s="1" t="s">
        <v>587</v>
      </c>
      <c r="D426" s="1" t="s">
        <v>246</v>
      </c>
      <c r="E426">
        <v>26</v>
      </c>
      <c r="F426" t="s">
        <v>3262</v>
      </c>
      <c r="G426" s="1" t="s">
        <v>100</v>
      </c>
      <c r="H426">
        <v>100</v>
      </c>
      <c r="I426" s="1" t="s">
        <v>6718</v>
      </c>
      <c r="J426">
        <v>82</v>
      </c>
      <c r="K426">
        <v>1</v>
      </c>
      <c r="L426">
        <v>109</v>
      </c>
      <c r="M426">
        <v>3.4</v>
      </c>
      <c r="N426">
        <v>105.6</v>
      </c>
    </row>
    <row r="427" spans="1:14" x14ac:dyDescent="0.2">
      <c r="A427" s="1" t="s">
        <v>3246</v>
      </c>
      <c r="B427" s="2">
        <v>45688</v>
      </c>
      <c r="C427" s="1" t="s">
        <v>6840</v>
      </c>
      <c r="D427" s="1" t="s">
        <v>106</v>
      </c>
      <c r="E427">
        <v>18</v>
      </c>
      <c r="F427" t="s">
        <v>343</v>
      </c>
      <c r="G427" s="1" t="s">
        <v>108</v>
      </c>
      <c r="H427">
        <v>100</v>
      </c>
      <c r="I427" s="1" t="s">
        <v>6718</v>
      </c>
      <c r="J427">
        <v>82</v>
      </c>
      <c r="K427">
        <v>2</v>
      </c>
      <c r="L427">
        <v>113.6</v>
      </c>
      <c r="M427">
        <v>4.2</v>
      </c>
      <c r="N427">
        <v>109.39999999999999</v>
      </c>
    </row>
    <row r="428" spans="1:14" x14ac:dyDescent="0.2">
      <c r="A428" s="1" t="s">
        <v>3276</v>
      </c>
      <c r="B428" s="2">
        <v>45688</v>
      </c>
      <c r="C428" s="1" t="s">
        <v>587</v>
      </c>
      <c r="D428" s="1" t="s">
        <v>246</v>
      </c>
      <c r="E428">
        <v>26</v>
      </c>
      <c r="F428" t="s">
        <v>209</v>
      </c>
      <c r="G428" s="1" t="s">
        <v>51</v>
      </c>
      <c r="H428">
        <v>100</v>
      </c>
      <c r="I428" s="1" t="s">
        <v>6718</v>
      </c>
      <c r="J428">
        <v>82</v>
      </c>
      <c r="K428">
        <v>2</v>
      </c>
      <c r="L428">
        <v>105</v>
      </c>
      <c r="M428">
        <v>7.2</v>
      </c>
      <c r="N428">
        <v>97.8</v>
      </c>
    </row>
    <row r="429" spans="1:14" x14ac:dyDescent="0.2">
      <c r="A429" s="1" t="s">
        <v>3253</v>
      </c>
      <c r="B429" s="2">
        <v>45688</v>
      </c>
      <c r="C429" s="1" t="s">
        <v>6840</v>
      </c>
      <c r="D429" s="1" t="s">
        <v>246</v>
      </c>
      <c r="E429" t="s">
        <v>3255</v>
      </c>
      <c r="F429" t="s">
        <v>287</v>
      </c>
      <c r="G429" s="1" t="s">
        <v>100</v>
      </c>
      <c r="H429">
        <v>100</v>
      </c>
      <c r="I429" s="1" t="s">
        <v>6718</v>
      </c>
      <c r="J429">
        <v>83</v>
      </c>
      <c r="K429">
        <v>3</v>
      </c>
      <c r="L429">
        <v>112</v>
      </c>
      <c r="M429">
        <v>8.3999999999999986</v>
      </c>
      <c r="N429">
        <v>103.6</v>
      </c>
    </row>
    <row r="430" spans="1:14" x14ac:dyDescent="0.2">
      <c r="A430" s="1" t="s">
        <v>3248</v>
      </c>
      <c r="B430" s="2">
        <v>45688</v>
      </c>
      <c r="C430" s="1" t="s">
        <v>6745</v>
      </c>
      <c r="D430" s="1" t="s">
        <v>106</v>
      </c>
      <c r="E430" t="s">
        <v>2743</v>
      </c>
      <c r="F430" t="s">
        <v>2928</v>
      </c>
      <c r="G430" s="1" t="s">
        <v>108</v>
      </c>
      <c r="H430">
        <v>110</v>
      </c>
      <c r="I430" s="1" t="s">
        <v>6718</v>
      </c>
      <c r="J430">
        <v>83</v>
      </c>
      <c r="K430">
        <v>1</v>
      </c>
      <c r="L430">
        <v>124.4</v>
      </c>
      <c r="M430">
        <v>4.3</v>
      </c>
      <c r="N430">
        <v>120.10000000000001</v>
      </c>
    </row>
    <row r="431" spans="1:14" x14ac:dyDescent="0.2">
      <c r="A431" s="1" t="s">
        <v>3184</v>
      </c>
      <c r="B431" s="2">
        <v>45688</v>
      </c>
      <c r="C431" s="1" t="s">
        <v>6768</v>
      </c>
      <c r="D431" s="1" t="s">
        <v>106</v>
      </c>
      <c r="E431">
        <v>14</v>
      </c>
      <c r="F431" t="s">
        <v>2883</v>
      </c>
      <c r="G431" s="1" t="s">
        <v>2996</v>
      </c>
      <c r="H431">
        <v>400</v>
      </c>
      <c r="I431" s="1" t="s">
        <v>6718</v>
      </c>
      <c r="J431">
        <v>83</v>
      </c>
      <c r="K431">
        <v>1</v>
      </c>
      <c r="L431">
        <v>409.24</v>
      </c>
      <c r="M431">
        <v>5.14</v>
      </c>
      <c r="N431">
        <v>404.1</v>
      </c>
    </row>
    <row r="432" spans="1:14" x14ac:dyDescent="0.2">
      <c r="A432" s="1" t="s">
        <v>3238</v>
      </c>
      <c r="B432" s="2">
        <v>45688</v>
      </c>
      <c r="C432" s="1" t="s">
        <v>6768</v>
      </c>
      <c r="D432" s="1" t="s">
        <v>2816</v>
      </c>
      <c r="E432">
        <v>14</v>
      </c>
      <c r="F432" t="s">
        <v>2883</v>
      </c>
      <c r="G432" s="1" t="s">
        <v>2996</v>
      </c>
      <c r="H432">
        <v>300</v>
      </c>
      <c r="I432" s="1" t="s">
        <v>6718</v>
      </c>
      <c r="J432">
        <v>83</v>
      </c>
      <c r="K432">
        <v>1</v>
      </c>
      <c r="L432">
        <v>319.60000000000002</v>
      </c>
      <c r="M432">
        <v>7</v>
      </c>
      <c r="N432">
        <v>312.60000000000002</v>
      </c>
    </row>
    <row r="433" spans="1:14" x14ac:dyDescent="0.2">
      <c r="A433" s="1" t="s">
        <v>3250</v>
      </c>
      <c r="B433" s="2">
        <v>45688</v>
      </c>
      <c r="C433" s="1" t="s">
        <v>6754</v>
      </c>
      <c r="D433" s="1" t="s">
        <v>246</v>
      </c>
      <c r="E433">
        <v>27</v>
      </c>
      <c r="F433" t="s">
        <v>64</v>
      </c>
      <c r="G433" s="1" t="s">
        <v>94</v>
      </c>
      <c r="H433">
        <v>100</v>
      </c>
      <c r="I433" s="1" t="s">
        <v>6718</v>
      </c>
      <c r="J433">
        <v>84</v>
      </c>
      <c r="K433">
        <v>2</v>
      </c>
      <c r="L433">
        <v>112.4</v>
      </c>
      <c r="M433">
        <v>7.4</v>
      </c>
      <c r="N433">
        <v>105</v>
      </c>
    </row>
    <row r="434" spans="1:14" x14ac:dyDescent="0.2">
      <c r="A434" s="1" t="s">
        <v>3246</v>
      </c>
      <c r="B434" s="2">
        <v>45688</v>
      </c>
      <c r="C434" s="1" t="s">
        <v>6840</v>
      </c>
      <c r="D434" s="1" t="s">
        <v>106</v>
      </c>
      <c r="E434">
        <v>18</v>
      </c>
      <c r="F434" t="s">
        <v>343</v>
      </c>
      <c r="G434" s="1" t="s">
        <v>108</v>
      </c>
      <c r="H434">
        <v>100</v>
      </c>
      <c r="I434" s="1" t="s">
        <v>6718</v>
      </c>
      <c r="J434">
        <v>85</v>
      </c>
      <c r="K434">
        <v>2</v>
      </c>
      <c r="L434">
        <v>113.6</v>
      </c>
      <c r="M434">
        <v>2.2000000000000002</v>
      </c>
      <c r="N434">
        <v>111.39999999999999</v>
      </c>
    </row>
    <row r="435" spans="1:14" x14ac:dyDescent="0.2">
      <c r="A435" s="1" t="s">
        <v>6841</v>
      </c>
      <c r="B435" s="2">
        <v>45688</v>
      </c>
      <c r="C435" s="1" t="s">
        <v>587</v>
      </c>
      <c r="D435" s="1" t="s">
        <v>246</v>
      </c>
      <c r="E435">
        <v>30</v>
      </c>
      <c r="F435" t="s">
        <v>167</v>
      </c>
      <c r="G435" s="1" t="s">
        <v>51</v>
      </c>
      <c r="H435">
        <v>100</v>
      </c>
      <c r="I435" s="1" t="s">
        <v>6718</v>
      </c>
      <c r="J435">
        <v>85</v>
      </c>
      <c r="K435">
        <v>1</v>
      </c>
      <c r="L435">
        <v>68</v>
      </c>
      <c r="M435">
        <v>1</v>
      </c>
      <c r="N435">
        <v>67</v>
      </c>
    </row>
    <row r="436" spans="1:14" x14ac:dyDescent="0.2">
      <c r="A436" s="1" t="s">
        <v>2879</v>
      </c>
      <c r="B436" s="2">
        <v>45688</v>
      </c>
      <c r="C436" s="1" t="s">
        <v>576</v>
      </c>
      <c r="D436" s="1" t="s">
        <v>246</v>
      </c>
      <c r="E436" t="s">
        <v>2880</v>
      </c>
      <c r="F436" t="s">
        <v>2744</v>
      </c>
      <c r="G436" s="1" t="s">
        <v>100</v>
      </c>
      <c r="H436">
        <v>2000</v>
      </c>
      <c r="I436" s="1" t="s">
        <v>6718</v>
      </c>
      <c r="J436">
        <v>85</v>
      </c>
      <c r="K436">
        <v>1</v>
      </c>
      <c r="L436">
        <v>2501.4</v>
      </c>
      <c r="M436">
        <v>30</v>
      </c>
      <c r="N436">
        <v>2471.4</v>
      </c>
    </row>
    <row r="437" spans="1:14" x14ac:dyDescent="0.2">
      <c r="A437" s="1" t="s">
        <v>6842</v>
      </c>
      <c r="B437" s="2">
        <v>45688</v>
      </c>
      <c r="C437" s="1" t="s">
        <v>587</v>
      </c>
      <c r="D437" s="1" t="s">
        <v>246</v>
      </c>
      <c r="E437">
        <v>26</v>
      </c>
      <c r="F437" t="s">
        <v>167</v>
      </c>
      <c r="G437" s="1" t="s">
        <v>2760</v>
      </c>
      <c r="H437">
        <v>50</v>
      </c>
      <c r="I437" s="1" t="s">
        <v>6718</v>
      </c>
      <c r="J437">
        <v>85</v>
      </c>
      <c r="K437">
        <v>1</v>
      </c>
      <c r="L437">
        <v>66.2</v>
      </c>
      <c r="N437">
        <v>66.2</v>
      </c>
    </row>
    <row r="438" spans="1:14" x14ac:dyDescent="0.2">
      <c r="A438" s="1" t="s">
        <v>6843</v>
      </c>
      <c r="B438" s="2">
        <v>45688</v>
      </c>
      <c r="C438" s="1" t="s">
        <v>587</v>
      </c>
      <c r="D438" s="1" t="s">
        <v>246</v>
      </c>
      <c r="E438">
        <v>16</v>
      </c>
      <c r="F438" t="s">
        <v>167</v>
      </c>
      <c r="G438" s="1" t="s">
        <v>2760</v>
      </c>
      <c r="H438">
        <v>50</v>
      </c>
      <c r="I438" s="1" t="s">
        <v>6718</v>
      </c>
      <c r="J438">
        <v>86</v>
      </c>
      <c r="K438">
        <v>1</v>
      </c>
      <c r="L438">
        <v>67.069999999999993</v>
      </c>
      <c r="N438">
        <v>67.069999999999993</v>
      </c>
    </row>
    <row r="439" spans="1:14" x14ac:dyDescent="0.2">
      <c r="A439" s="1" t="s">
        <v>6844</v>
      </c>
      <c r="B439" s="2">
        <v>45688</v>
      </c>
      <c r="C439" s="1" t="s">
        <v>587</v>
      </c>
      <c r="D439" s="1" t="s">
        <v>246</v>
      </c>
      <c r="E439" t="s">
        <v>6845</v>
      </c>
      <c r="F439" t="s">
        <v>3946</v>
      </c>
      <c r="G439" s="1" t="s">
        <v>51</v>
      </c>
      <c r="H439">
        <v>300</v>
      </c>
      <c r="I439" s="1" t="s">
        <v>6718</v>
      </c>
      <c r="J439">
        <v>86</v>
      </c>
      <c r="K439">
        <v>3</v>
      </c>
      <c r="L439">
        <v>349.9</v>
      </c>
      <c r="N439">
        <v>349.9</v>
      </c>
    </row>
    <row r="440" spans="1:14" x14ac:dyDescent="0.2">
      <c r="A440" s="1" t="s">
        <v>3265</v>
      </c>
      <c r="B440" s="2">
        <v>45688</v>
      </c>
      <c r="C440" s="1" t="s">
        <v>587</v>
      </c>
      <c r="D440" s="1" t="s">
        <v>246</v>
      </c>
      <c r="E440">
        <v>18.899999999999999</v>
      </c>
      <c r="F440" t="s">
        <v>332</v>
      </c>
      <c r="G440" s="1" t="s">
        <v>2760</v>
      </c>
      <c r="H440">
        <v>300</v>
      </c>
      <c r="I440" s="1" t="s">
        <v>6718</v>
      </c>
      <c r="J440">
        <v>86</v>
      </c>
      <c r="K440">
        <v>3</v>
      </c>
      <c r="L440">
        <v>311.10000000000002</v>
      </c>
      <c r="N440">
        <v>311.10000000000002</v>
      </c>
    </row>
    <row r="441" spans="1:14" x14ac:dyDescent="0.2">
      <c r="A441" s="1" t="s">
        <v>3193</v>
      </c>
      <c r="B441" s="2">
        <v>45688</v>
      </c>
      <c r="C441" s="1" t="s">
        <v>6823</v>
      </c>
      <c r="D441" s="1" t="s">
        <v>246</v>
      </c>
      <c r="E441">
        <v>7</v>
      </c>
      <c r="F441" t="s">
        <v>99</v>
      </c>
      <c r="G441" s="1" t="s">
        <v>100</v>
      </c>
      <c r="H441">
        <v>100</v>
      </c>
      <c r="I441" s="1" t="s">
        <v>6718</v>
      </c>
      <c r="J441">
        <v>86</v>
      </c>
      <c r="K441">
        <v>3</v>
      </c>
      <c r="L441">
        <v>109</v>
      </c>
      <c r="N441">
        <v>109</v>
      </c>
    </row>
    <row r="442" spans="1:14" x14ac:dyDescent="0.2">
      <c r="A442" s="1" t="s">
        <v>3213</v>
      </c>
      <c r="B442" s="2">
        <v>45688</v>
      </c>
      <c r="C442" s="1" t="s">
        <v>1823</v>
      </c>
      <c r="D442" s="1" t="s">
        <v>246</v>
      </c>
      <c r="E442">
        <v>7</v>
      </c>
      <c r="F442">
        <v>10</v>
      </c>
      <c r="G442" s="1" t="s">
        <v>100</v>
      </c>
      <c r="H442">
        <v>120</v>
      </c>
      <c r="I442" s="1" t="s">
        <v>6718</v>
      </c>
      <c r="J442">
        <v>87</v>
      </c>
      <c r="K442">
        <v>3</v>
      </c>
      <c r="L442">
        <v>127.4</v>
      </c>
      <c r="N442">
        <v>127.4</v>
      </c>
    </row>
    <row r="443" spans="1:14" x14ac:dyDescent="0.2">
      <c r="A443" s="1" t="s">
        <v>6846</v>
      </c>
      <c r="B443" s="2">
        <v>45688</v>
      </c>
      <c r="C443" s="1" t="s">
        <v>1823</v>
      </c>
      <c r="D443" s="1" t="s">
        <v>246</v>
      </c>
      <c r="E443">
        <v>4</v>
      </c>
      <c r="F443">
        <v>10</v>
      </c>
      <c r="G443" s="1" t="s">
        <v>100</v>
      </c>
      <c r="H443">
        <v>100</v>
      </c>
      <c r="I443" s="1" t="s">
        <v>6718</v>
      </c>
      <c r="J443">
        <v>87</v>
      </c>
      <c r="K443">
        <v>3</v>
      </c>
      <c r="L443">
        <v>97.8</v>
      </c>
      <c r="N443">
        <v>97.8</v>
      </c>
    </row>
    <row r="444" spans="1:14" x14ac:dyDescent="0.2">
      <c r="A444" s="1" t="s">
        <v>6847</v>
      </c>
      <c r="B444" s="2">
        <v>45688</v>
      </c>
      <c r="C444" s="1" t="s">
        <v>1823</v>
      </c>
      <c r="D444" s="1" t="s">
        <v>246</v>
      </c>
      <c r="E444">
        <v>7</v>
      </c>
      <c r="F444">
        <v>10</v>
      </c>
      <c r="G444" s="1" t="s">
        <v>100</v>
      </c>
      <c r="H444">
        <v>100</v>
      </c>
      <c r="I444" s="1" t="s">
        <v>6718</v>
      </c>
      <c r="J444">
        <v>87</v>
      </c>
      <c r="K444">
        <v>2</v>
      </c>
      <c r="L444">
        <v>104.9</v>
      </c>
      <c r="N444">
        <v>104.9</v>
      </c>
    </row>
    <row r="445" spans="1:14" x14ac:dyDescent="0.2">
      <c r="A445" s="1" t="s">
        <v>3226</v>
      </c>
      <c r="B445" s="2">
        <v>45688</v>
      </c>
      <c r="C445" s="1" t="s">
        <v>1823</v>
      </c>
      <c r="D445" s="1" t="s">
        <v>246</v>
      </c>
      <c r="E445">
        <v>4</v>
      </c>
      <c r="F445">
        <v>10</v>
      </c>
      <c r="G445" s="1" t="s">
        <v>100</v>
      </c>
      <c r="H445">
        <v>120</v>
      </c>
      <c r="I445" s="1" t="s">
        <v>6718</v>
      </c>
      <c r="J445">
        <v>87</v>
      </c>
      <c r="K445">
        <v>4</v>
      </c>
      <c r="L445">
        <v>123.45</v>
      </c>
      <c r="N445">
        <v>123.45</v>
      </c>
    </row>
    <row r="446" spans="1:14" x14ac:dyDescent="0.2">
      <c r="A446" s="1" t="s">
        <v>3156</v>
      </c>
      <c r="B446" s="2">
        <v>45688</v>
      </c>
      <c r="C446" s="1" t="s">
        <v>1823</v>
      </c>
      <c r="D446" s="1" t="s">
        <v>246</v>
      </c>
      <c r="E446">
        <v>6</v>
      </c>
      <c r="F446">
        <v>10</v>
      </c>
      <c r="G446" s="1" t="s">
        <v>100</v>
      </c>
      <c r="H446">
        <v>120</v>
      </c>
      <c r="I446" s="1" t="s">
        <v>6718</v>
      </c>
      <c r="J446">
        <v>88</v>
      </c>
      <c r="K446">
        <v>3</v>
      </c>
      <c r="L446">
        <v>121.1</v>
      </c>
      <c r="N446">
        <v>121.1</v>
      </c>
    </row>
    <row r="447" spans="1:14" x14ac:dyDescent="0.2">
      <c r="A447" s="1" t="s">
        <v>3222</v>
      </c>
      <c r="B447" s="2">
        <v>45688</v>
      </c>
      <c r="C447" s="1" t="s">
        <v>6742</v>
      </c>
      <c r="D447" s="1" t="s">
        <v>246</v>
      </c>
      <c r="E447">
        <v>22</v>
      </c>
      <c r="F447" t="s">
        <v>338</v>
      </c>
      <c r="G447" s="1" t="s">
        <v>100</v>
      </c>
      <c r="H447">
        <v>180</v>
      </c>
      <c r="I447" s="1" t="s">
        <v>6718</v>
      </c>
      <c r="J447">
        <v>88</v>
      </c>
      <c r="K447">
        <v>2</v>
      </c>
      <c r="L447">
        <v>191.16</v>
      </c>
      <c r="N447">
        <v>191.16</v>
      </c>
    </row>
    <row r="448" spans="1:14" x14ac:dyDescent="0.2">
      <c r="A448" s="1" t="s">
        <v>3188</v>
      </c>
      <c r="B448" s="2">
        <v>45688</v>
      </c>
      <c r="C448" s="1" t="s">
        <v>6742</v>
      </c>
      <c r="D448" s="1" t="s">
        <v>106</v>
      </c>
      <c r="E448" t="s">
        <v>2273</v>
      </c>
      <c r="F448" t="s">
        <v>287</v>
      </c>
      <c r="G448" s="1" t="s">
        <v>108</v>
      </c>
      <c r="H448">
        <v>500</v>
      </c>
      <c r="I448" s="1" t="s">
        <v>6718</v>
      </c>
      <c r="J448">
        <v>88</v>
      </c>
      <c r="K448">
        <v>8</v>
      </c>
      <c r="L448">
        <v>537.99</v>
      </c>
      <c r="N448">
        <v>537.99</v>
      </c>
    </row>
    <row r="449" spans="1:14" x14ac:dyDescent="0.2">
      <c r="A449" s="1" t="s">
        <v>3165</v>
      </c>
      <c r="B449" s="2">
        <v>45688</v>
      </c>
      <c r="C449" s="1" t="s">
        <v>910</v>
      </c>
      <c r="D449" s="1" t="s">
        <v>106</v>
      </c>
      <c r="E449" t="s">
        <v>3167</v>
      </c>
      <c r="F449" t="s">
        <v>3168</v>
      </c>
      <c r="G449" s="1" t="s">
        <v>3169</v>
      </c>
      <c r="H449">
        <v>500</v>
      </c>
      <c r="I449" s="1" t="s">
        <v>6718</v>
      </c>
      <c r="J449">
        <v>88</v>
      </c>
      <c r="K449">
        <v>1</v>
      </c>
      <c r="L449">
        <v>58.6</v>
      </c>
      <c r="N449">
        <v>58.6</v>
      </c>
    </row>
    <row r="450" spans="1:14" x14ac:dyDescent="0.2">
      <c r="A450" s="1" t="s">
        <v>2958</v>
      </c>
      <c r="B450" s="2">
        <v>45688</v>
      </c>
      <c r="C450" s="1" t="s">
        <v>587</v>
      </c>
      <c r="D450" s="1" t="s">
        <v>246</v>
      </c>
      <c r="E450">
        <v>8</v>
      </c>
      <c r="F450" t="s">
        <v>735</v>
      </c>
      <c r="G450" s="1" t="s">
        <v>51</v>
      </c>
      <c r="H450">
        <v>100</v>
      </c>
      <c r="I450" s="1" t="s">
        <v>6718</v>
      </c>
      <c r="J450">
        <v>89</v>
      </c>
      <c r="K450">
        <v>1</v>
      </c>
      <c r="L450">
        <v>38.5</v>
      </c>
      <c r="N450">
        <v>38.5</v>
      </c>
    </row>
    <row r="451" spans="1:14" x14ac:dyDescent="0.2">
      <c r="A451" s="1" t="s">
        <v>3282</v>
      </c>
      <c r="B451" s="2">
        <v>45691</v>
      </c>
      <c r="C451" s="1" t="s">
        <v>587</v>
      </c>
      <c r="D451" s="1" t="s">
        <v>246</v>
      </c>
      <c r="E451">
        <v>17.25</v>
      </c>
      <c r="F451" t="s">
        <v>332</v>
      </c>
      <c r="G451" s="1" t="s">
        <v>2760</v>
      </c>
      <c r="H451">
        <v>450</v>
      </c>
      <c r="I451" s="1" t="s">
        <v>6718</v>
      </c>
      <c r="J451">
        <v>90</v>
      </c>
      <c r="K451">
        <v>6</v>
      </c>
      <c r="L451">
        <v>469.54</v>
      </c>
      <c r="M451">
        <v>13.5</v>
      </c>
      <c r="N451">
        <v>456.04</v>
      </c>
    </row>
    <row r="452" spans="1:14" x14ac:dyDescent="0.2">
      <c r="A452" s="1" t="s">
        <v>3278</v>
      </c>
      <c r="B452" s="2">
        <v>45691</v>
      </c>
      <c r="C452" s="1" t="s">
        <v>6848</v>
      </c>
      <c r="D452" s="1" t="s">
        <v>246</v>
      </c>
      <c r="E452">
        <v>26</v>
      </c>
      <c r="F452" t="s">
        <v>241</v>
      </c>
      <c r="G452" s="1" t="s">
        <v>100</v>
      </c>
      <c r="H452">
        <v>100</v>
      </c>
      <c r="I452" s="1" t="s">
        <v>6718</v>
      </c>
      <c r="J452">
        <v>90</v>
      </c>
      <c r="K452">
        <v>2</v>
      </c>
      <c r="L452">
        <v>103.6</v>
      </c>
      <c r="M452">
        <v>5.6</v>
      </c>
      <c r="N452">
        <v>98</v>
      </c>
    </row>
    <row r="453" spans="1:14" x14ac:dyDescent="0.2">
      <c r="A453" s="1" t="s">
        <v>3280</v>
      </c>
      <c r="B453" s="2">
        <v>45691</v>
      </c>
      <c r="C453" s="1" t="s">
        <v>6849</v>
      </c>
      <c r="D453" s="1" t="s">
        <v>246</v>
      </c>
      <c r="E453">
        <v>26</v>
      </c>
      <c r="F453" t="s">
        <v>241</v>
      </c>
      <c r="G453" s="1" t="s">
        <v>100</v>
      </c>
      <c r="H453">
        <v>100</v>
      </c>
      <c r="I453" s="1" t="s">
        <v>6718</v>
      </c>
      <c r="J453">
        <v>90</v>
      </c>
      <c r="K453">
        <v>2</v>
      </c>
      <c r="L453">
        <v>117.6</v>
      </c>
      <c r="M453">
        <v>6.4</v>
      </c>
      <c r="N453">
        <v>111.19999999999999</v>
      </c>
    </row>
    <row r="454" spans="1:14" x14ac:dyDescent="0.2">
      <c r="A454" s="1" t="s">
        <v>3270</v>
      </c>
      <c r="B454" s="2">
        <v>45691</v>
      </c>
      <c r="C454" s="1" t="s">
        <v>6850</v>
      </c>
      <c r="D454" s="1" t="s">
        <v>106</v>
      </c>
      <c r="E454">
        <v>17</v>
      </c>
      <c r="F454" t="s">
        <v>3262</v>
      </c>
      <c r="G454" s="1" t="s">
        <v>108</v>
      </c>
      <c r="H454">
        <v>100</v>
      </c>
      <c r="I454" s="1" t="s">
        <v>6718</v>
      </c>
      <c r="J454">
        <v>90</v>
      </c>
      <c r="K454">
        <v>2</v>
      </c>
      <c r="L454">
        <v>110.6</v>
      </c>
      <c r="M454">
        <v>3.8</v>
      </c>
      <c r="N454">
        <v>106.8</v>
      </c>
    </row>
    <row r="455" spans="1:14" x14ac:dyDescent="0.2">
      <c r="A455" s="1" t="s">
        <v>3283</v>
      </c>
      <c r="B455" s="2">
        <v>45691</v>
      </c>
      <c r="C455" s="1" t="s">
        <v>587</v>
      </c>
      <c r="D455" s="1" t="s">
        <v>246</v>
      </c>
      <c r="E455">
        <v>17</v>
      </c>
      <c r="F455" t="s">
        <v>79</v>
      </c>
      <c r="G455" s="1" t="s">
        <v>2760</v>
      </c>
      <c r="H455">
        <v>75</v>
      </c>
      <c r="I455" s="1" t="s">
        <v>6718</v>
      </c>
      <c r="J455">
        <v>91</v>
      </c>
      <c r="K455">
        <v>2</v>
      </c>
      <c r="L455">
        <v>127.68</v>
      </c>
      <c r="M455">
        <v>4.5999999999999996</v>
      </c>
      <c r="N455">
        <v>123.08000000000001</v>
      </c>
    </row>
    <row r="456" spans="1:14" x14ac:dyDescent="0.2">
      <c r="A456" s="1" t="s">
        <v>3308</v>
      </c>
      <c r="B456" s="2">
        <v>45691</v>
      </c>
      <c r="C456" s="1" t="s">
        <v>587</v>
      </c>
      <c r="D456" s="1" t="s">
        <v>246</v>
      </c>
      <c r="E456">
        <v>17</v>
      </c>
      <c r="F456" t="s">
        <v>99</v>
      </c>
      <c r="G456" s="1" t="s">
        <v>100</v>
      </c>
      <c r="H456">
        <v>100</v>
      </c>
      <c r="I456" s="1" t="s">
        <v>6718</v>
      </c>
      <c r="J456">
        <v>92</v>
      </c>
      <c r="K456">
        <v>2</v>
      </c>
      <c r="L456">
        <v>115.24</v>
      </c>
      <c r="M456">
        <v>4</v>
      </c>
      <c r="N456">
        <v>111.24</v>
      </c>
    </row>
    <row r="457" spans="1:14" x14ac:dyDescent="0.2">
      <c r="A457" s="1" t="s">
        <v>6851</v>
      </c>
      <c r="B457" s="2">
        <v>45691</v>
      </c>
      <c r="C457" s="1" t="s">
        <v>1823</v>
      </c>
      <c r="D457" s="1" t="s">
        <v>246</v>
      </c>
      <c r="E457">
        <v>5</v>
      </c>
      <c r="F457" t="s">
        <v>1733</v>
      </c>
      <c r="G457" s="1" t="s">
        <v>100</v>
      </c>
      <c r="H457">
        <v>100</v>
      </c>
      <c r="I457" s="1" t="s">
        <v>6718</v>
      </c>
      <c r="J457">
        <v>92</v>
      </c>
      <c r="K457">
        <v>1</v>
      </c>
      <c r="L457">
        <v>103.19</v>
      </c>
      <c r="N457">
        <v>103.19</v>
      </c>
    </row>
    <row r="458" spans="1:14" x14ac:dyDescent="0.2">
      <c r="A458" s="1" t="s">
        <v>6852</v>
      </c>
      <c r="B458" s="2">
        <v>45691</v>
      </c>
      <c r="C458" s="1" t="s">
        <v>1823</v>
      </c>
      <c r="D458" s="1" t="s">
        <v>246</v>
      </c>
      <c r="E458">
        <v>4</v>
      </c>
      <c r="F458" t="s">
        <v>1733</v>
      </c>
      <c r="G458" s="1" t="s">
        <v>100</v>
      </c>
      <c r="H458">
        <v>100</v>
      </c>
      <c r="I458" s="1" t="s">
        <v>6718</v>
      </c>
      <c r="J458">
        <v>92</v>
      </c>
      <c r="K458">
        <v>1</v>
      </c>
      <c r="L458">
        <v>109.44</v>
      </c>
      <c r="N458">
        <v>109.44</v>
      </c>
    </row>
    <row r="459" spans="1:14" x14ac:dyDescent="0.2">
      <c r="A459" s="1" t="s">
        <v>3221</v>
      </c>
      <c r="B459" s="2">
        <v>45691</v>
      </c>
      <c r="C459" s="1" t="s">
        <v>587</v>
      </c>
      <c r="D459" s="1" t="s">
        <v>246</v>
      </c>
      <c r="E459">
        <v>11</v>
      </c>
      <c r="F459" t="s">
        <v>332</v>
      </c>
      <c r="G459" s="1" t="s">
        <v>2760</v>
      </c>
      <c r="H459">
        <v>400</v>
      </c>
      <c r="I459" s="1" t="s">
        <v>6718</v>
      </c>
      <c r="J459">
        <v>92</v>
      </c>
      <c r="K459">
        <v>7</v>
      </c>
      <c r="L459">
        <v>419.96</v>
      </c>
      <c r="M459">
        <v>9.1999999999999993</v>
      </c>
      <c r="N459">
        <v>410.76</v>
      </c>
    </row>
    <row r="460" spans="1:14" x14ac:dyDescent="0.2">
      <c r="A460" s="1" t="s">
        <v>3296</v>
      </c>
      <c r="B460" s="2">
        <v>45691</v>
      </c>
      <c r="C460" s="1" t="s">
        <v>587</v>
      </c>
      <c r="D460" s="1" t="s">
        <v>246</v>
      </c>
      <c r="E460">
        <v>18</v>
      </c>
      <c r="F460" t="s">
        <v>134</v>
      </c>
      <c r="G460" s="1" t="s">
        <v>100</v>
      </c>
      <c r="H460">
        <v>250</v>
      </c>
      <c r="I460" s="1" t="s">
        <v>6718</v>
      </c>
      <c r="J460">
        <v>93</v>
      </c>
      <c r="K460">
        <v>5</v>
      </c>
      <c r="L460">
        <v>273.07</v>
      </c>
      <c r="M460">
        <v>11</v>
      </c>
      <c r="N460">
        <v>262.07</v>
      </c>
    </row>
    <row r="461" spans="1:14" x14ac:dyDescent="0.2">
      <c r="A461" s="1" t="s">
        <v>3299</v>
      </c>
      <c r="B461" s="2">
        <v>45691</v>
      </c>
      <c r="C461" s="1" t="s">
        <v>6853</v>
      </c>
      <c r="D461" s="1" t="s">
        <v>106</v>
      </c>
      <c r="E461" t="s">
        <v>2743</v>
      </c>
      <c r="F461" t="s">
        <v>2744</v>
      </c>
      <c r="G461" s="1" t="s">
        <v>108</v>
      </c>
      <c r="H461">
        <v>110</v>
      </c>
      <c r="I461" s="1" t="s">
        <v>6718</v>
      </c>
      <c r="J461">
        <v>93</v>
      </c>
      <c r="K461">
        <v>3</v>
      </c>
      <c r="L461">
        <v>117.6</v>
      </c>
      <c r="M461">
        <v>4.1999999999999993</v>
      </c>
      <c r="N461">
        <v>113.39999999999999</v>
      </c>
    </row>
    <row r="462" spans="1:14" x14ac:dyDescent="0.2">
      <c r="A462" s="1" t="s">
        <v>3292</v>
      </c>
      <c r="B462" s="2">
        <v>45691</v>
      </c>
      <c r="C462" s="1" t="s">
        <v>6854</v>
      </c>
      <c r="D462" s="1" t="s">
        <v>106</v>
      </c>
      <c r="E462">
        <v>16</v>
      </c>
      <c r="F462" t="s">
        <v>2740</v>
      </c>
      <c r="G462" s="1" t="s">
        <v>108</v>
      </c>
      <c r="H462">
        <v>100</v>
      </c>
      <c r="I462" s="1" t="s">
        <v>6718</v>
      </c>
      <c r="J462">
        <v>93</v>
      </c>
      <c r="K462">
        <v>2</v>
      </c>
      <c r="L462">
        <v>109.6</v>
      </c>
      <c r="M462">
        <v>3.6</v>
      </c>
      <c r="N462">
        <v>106</v>
      </c>
    </row>
    <row r="463" spans="1:14" x14ac:dyDescent="0.2">
      <c r="A463" s="1" t="s">
        <v>3295</v>
      </c>
      <c r="B463" s="2">
        <v>45691</v>
      </c>
      <c r="C463" s="1" t="s">
        <v>587</v>
      </c>
      <c r="D463" s="1" t="s">
        <v>246</v>
      </c>
      <c r="E463">
        <v>18</v>
      </c>
      <c r="F463" t="s">
        <v>134</v>
      </c>
      <c r="G463" s="1" t="s">
        <v>100</v>
      </c>
      <c r="H463">
        <v>250</v>
      </c>
      <c r="I463" s="1" t="s">
        <v>6718</v>
      </c>
      <c r="J463">
        <v>93</v>
      </c>
      <c r="K463">
        <v>5</v>
      </c>
      <c r="L463">
        <v>269.60000000000002</v>
      </c>
      <c r="M463">
        <v>10.8</v>
      </c>
      <c r="N463">
        <v>258.8</v>
      </c>
    </row>
    <row r="464" spans="1:14" x14ac:dyDescent="0.2">
      <c r="A464" s="1" t="s">
        <v>3312</v>
      </c>
      <c r="B464" s="2">
        <v>45691</v>
      </c>
      <c r="C464" s="1" t="s">
        <v>1823</v>
      </c>
      <c r="D464" s="1" t="s">
        <v>246</v>
      </c>
      <c r="E464">
        <v>4</v>
      </c>
      <c r="F464" t="s">
        <v>1733</v>
      </c>
      <c r="G464" s="1" t="s">
        <v>100</v>
      </c>
      <c r="H464">
        <v>50</v>
      </c>
      <c r="I464" s="1" t="s">
        <v>6718</v>
      </c>
      <c r="J464">
        <v>94</v>
      </c>
      <c r="K464">
        <v>3</v>
      </c>
      <c r="L464">
        <v>60.044999999999995</v>
      </c>
      <c r="M464">
        <v>1.5</v>
      </c>
      <c r="N464">
        <v>58.544999999999995</v>
      </c>
    </row>
    <row r="465" spans="1:14" x14ac:dyDescent="0.2">
      <c r="A465" s="1" t="s">
        <v>3304</v>
      </c>
      <c r="B465" s="2">
        <v>45691</v>
      </c>
      <c r="C465" s="1" t="s">
        <v>754</v>
      </c>
      <c r="D465" s="1" t="s">
        <v>106</v>
      </c>
      <c r="E465">
        <v>7</v>
      </c>
      <c r="F465" t="s">
        <v>2817</v>
      </c>
      <c r="G465" s="1" t="s">
        <v>100</v>
      </c>
      <c r="H465">
        <v>100</v>
      </c>
      <c r="I465" s="1" t="s">
        <v>6718</v>
      </c>
      <c r="J465">
        <v>94</v>
      </c>
      <c r="K465">
        <v>3</v>
      </c>
      <c r="L465">
        <v>99.5</v>
      </c>
      <c r="M465">
        <v>2.5</v>
      </c>
      <c r="N465">
        <v>97</v>
      </c>
    </row>
    <row r="466" spans="1:14" x14ac:dyDescent="0.2">
      <c r="A466" s="1" t="s">
        <v>3306</v>
      </c>
      <c r="B466" s="2">
        <v>45691</v>
      </c>
      <c r="C466" s="1" t="s">
        <v>6855</v>
      </c>
      <c r="D466" s="1" t="s">
        <v>106</v>
      </c>
      <c r="E466">
        <v>7</v>
      </c>
      <c r="F466" t="s">
        <v>2817</v>
      </c>
      <c r="G466" s="1" t="s">
        <v>100</v>
      </c>
      <c r="H466">
        <v>100</v>
      </c>
      <c r="I466" s="1" t="s">
        <v>6718</v>
      </c>
      <c r="J466">
        <v>94</v>
      </c>
      <c r="K466">
        <v>3</v>
      </c>
      <c r="L466">
        <v>105.6</v>
      </c>
      <c r="M466">
        <v>2.2000000000000002</v>
      </c>
      <c r="N466">
        <v>103.39999999999999</v>
      </c>
    </row>
    <row r="467" spans="1:14" x14ac:dyDescent="0.2">
      <c r="A467" s="1" t="s">
        <v>3301</v>
      </c>
      <c r="B467" s="2">
        <v>45691</v>
      </c>
      <c r="C467" s="1" t="s">
        <v>6856</v>
      </c>
      <c r="D467" s="1" t="s">
        <v>106</v>
      </c>
      <c r="E467" t="s">
        <v>3303</v>
      </c>
      <c r="F467" t="s">
        <v>287</v>
      </c>
      <c r="G467" s="1" t="s">
        <v>108</v>
      </c>
      <c r="H467">
        <v>200</v>
      </c>
      <c r="I467" s="1" t="s">
        <v>6718</v>
      </c>
      <c r="J467">
        <v>94</v>
      </c>
      <c r="K467">
        <v>4</v>
      </c>
      <c r="L467">
        <v>231</v>
      </c>
      <c r="M467">
        <v>6</v>
      </c>
      <c r="N467">
        <v>225</v>
      </c>
    </row>
    <row r="468" spans="1:14" x14ac:dyDescent="0.2">
      <c r="A468" s="1" t="s">
        <v>6857</v>
      </c>
      <c r="B468" s="2">
        <v>45691</v>
      </c>
      <c r="C468" s="1" t="s">
        <v>6854</v>
      </c>
      <c r="D468" s="1" t="s">
        <v>106</v>
      </c>
      <c r="E468">
        <v>18</v>
      </c>
      <c r="F468" t="s">
        <v>2740</v>
      </c>
      <c r="G468" s="1" t="s">
        <v>108</v>
      </c>
      <c r="H468">
        <v>100</v>
      </c>
      <c r="I468" s="1" t="s">
        <v>6718</v>
      </c>
      <c r="J468">
        <v>95</v>
      </c>
      <c r="K468">
        <v>2</v>
      </c>
      <c r="L468">
        <v>111.4</v>
      </c>
      <c r="M468">
        <v>4.3000000000000007</v>
      </c>
      <c r="N468">
        <v>107.10000000000001</v>
      </c>
    </row>
    <row r="469" spans="1:14" x14ac:dyDescent="0.2">
      <c r="A469" s="1" t="s">
        <v>3290</v>
      </c>
      <c r="B469" s="2">
        <v>45691</v>
      </c>
      <c r="C469" s="1" t="s">
        <v>6850</v>
      </c>
      <c r="D469" s="1" t="s">
        <v>106</v>
      </c>
      <c r="E469">
        <v>13</v>
      </c>
      <c r="F469" t="s">
        <v>79</v>
      </c>
      <c r="G469" s="1" t="s">
        <v>108</v>
      </c>
      <c r="H469">
        <v>100</v>
      </c>
      <c r="I469" s="1" t="s">
        <v>6718</v>
      </c>
      <c r="J469">
        <v>95</v>
      </c>
      <c r="K469">
        <v>2</v>
      </c>
      <c r="L469">
        <v>105</v>
      </c>
      <c r="M469">
        <v>3</v>
      </c>
      <c r="N469">
        <v>102</v>
      </c>
    </row>
    <row r="470" spans="1:14" x14ac:dyDescent="0.2">
      <c r="A470" s="1" t="s">
        <v>3325</v>
      </c>
      <c r="B470" s="2">
        <v>45691</v>
      </c>
      <c r="C470" s="1" t="s">
        <v>587</v>
      </c>
      <c r="D470" s="1" t="s">
        <v>246</v>
      </c>
      <c r="E470">
        <v>18</v>
      </c>
      <c r="F470" t="s">
        <v>167</v>
      </c>
      <c r="G470" s="1" t="s">
        <v>51</v>
      </c>
      <c r="H470">
        <v>105</v>
      </c>
      <c r="I470" s="1" t="s">
        <v>6718</v>
      </c>
      <c r="J470">
        <v>95</v>
      </c>
      <c r="K470">
        <v>1</v>
      </c>
      <c r="L470">
        <v>118.09</v>
      </c>
      <c r="M470">
        <v>4.4000000000000004</v>
      </c>
      <c r="N470">
        <v>113.69</v>
      </c>
    </row>
    <row r="471" spans="1:14" x14ac:dyDescent="0.2">
      <c r="A471" s="1" t="s">
        <v>3311</v>
      </c>
      <c r="B471" s="2">
        <v>45691</v>
      </c>
      <c r="C471" s="1" t="s">
        <v>587</v>
      </c>
      <c r="D471" s="1" t="s">
        <v>246</v>
      </c>
      <c r="E471">
        <v>18</v>
      </c>
      <c r="F471" t="s">
        <v>209</v>
      </c>
      <c r="G471" s="1" t="s">
        <v>51</v>
      </c>
      <c r="H471">
        <v>210</v>
      </c>
      <c r="I471" s="1" t="s">
        <v>6718</v>
      </c>
      <c r="J471">
        <v>95</v>
      </c>
      <c r="K471">
        <v>3</v>
      </c>
      <c r="L471">
        <v>219</v>
      </c>
      <c r="M471">
        <v>6.8</v>
      </c>
      <c r="N471">
        <v>212.2</v>
      </c>
    </row>
    <row r="472" spans="1:14" x14ac:dyDescent="0.2">
      <c r="A472" s="1" t="s">
        <v>3297</v>
      </c>
      <c r="B472" s="2">
        <v>45691</v>
      </c>
      <c r="C472" s="1" t="s">
        <v>1823</v>
      </c>
      <c r="D472" s="1" t="s">
        <v>246</v>
      </c>
      <c r="E472">
        <v>5</v>
      </c>
      <c r="F472" t="s">
        <v>1733</v>
      </c>
      <c r="G472" s="1" t="s">
        <v>100</v>
      </c>
      <c r="H472">
        <v>50</v>
      </c>
      <c r="I472" s="1" t="s">
        <v>6718</v>
      </c>
      <c r="J472">
        <v>96</v>
      </c>
      <c r="K472">
        <v>2</v>
      </c>
      <c r="L472">
        <v>65.3</v>
      </c>
      <c r="M472">
        <v>0.89999999999999991</v>
      </c>
      <c r="N472">
        <v>64.399999999999991</v>
      </c>
    </row>
    <row r="473" spans="1:14" x14ac:dyDescent="0.2">
      <c r="A473" s="1" t="s">
        <v>3287</v>
      </c>
      <c r="B473" s="2">
        <v>45691</v>
      </c>
      <c r="C473" s="1" t="s">
        <v>1823</v>
      </c>
      <c r="D473" s="1" t="s">
        <v>246</v>
      </c>
      <c r="E473">
        <v>7</v>
      </c>
      <c r="F473" t="s">
        <v>1733</v>
      </c>
      <c r="G473" s="1" t="s">
        <v>100</v>
      </c>
      <c r="H473">
        <v>50</v>
      </c>
      <c r="I473" s="1" t="s">
        <v>6718</v>
      </c>
      <c r="J473">
        <v>96</v>
      </c>
      <c r="K473">
        <v>2</v>
      </c>
      <c r="L473">
        <v>69.400000000000006</v>
      </c>
      <c r="M473">
        <v>3.1</v>
      </c>
      <c r="N473">
        <v>66.300000000000011</v>
      </c>
    </row>
    <row r="474" spans="1:14" x14ac:dyDescent="0.2">
      <c r="A474" s="1" t="s">
        <v>3288</v>
      </c>
      <c r="B474" s="2">
        <v>45691</v>
      </c>
      <c r="C474" s="1" t="s">
        <v>6737</v>
      </c>
      <c r="D474" s="1" t="s">
        <v>246</v>
      </c>
      <c r="E474">
        <v>6</v>
      </c>
      <c r="F474" t="s">
        <v>93</v>
      </c>
      <c r="G474" s="1" t="s">
        <v>100</v>
      </c>
      <c r="H474">
        <v>100</v>
      </c>
      <c r="I474" s="1" t="s">
        <v>6718</v>
      </c>
      <c r="J474">
        <v>96</v>
      </c>
      <c r="K474">
        <v>4</v>
      </c>
      <c r="L474">
        <v>107.25</v>
      </c>
      <c r="M474">
        <v>3.2</v>
      </c>
      <c r="N474">
        <v>104.05</v>
      </c>
    </row>
    <row r="475" spans="1:14" x14ac:dyDescent="0.2">
      <c r="A475" s="1" t="s">
        <v>3317</v>
      </c>
      <c r="B475" s="2">
        <v>45692</v>
      </c>
      <c r="C475" s="1" t="s">
        <v>6858</v>
      </c>
      <c r="D475" s="1" t="s">
        <v>3319</v>
      </c>
      <c r="E475" t="s">
        <v>762</v>
      </c>
      <c r="F475" t="s">
        <v>2847</v>
      </c>
      <c r="G475" s="1" t="s">
        <v>108</v>
      </c>
      <c r="H475">
        <v>110</v>
      </c>
      <c r="I475" s="1" t="s">
        <v>6718</v>
      </c>
      <c r="J475">
        <v>97</v>
      </c>
      <c r="K475">
        <v>3</v>
      </c>
      <c r="L475">
        <v>111.99999999999999</v>
      </c>
      <c r="M475">
        <v>3</v>
      </c>
      <c r="N475">
        <v>108.99999999999999</v>
      </c>
    </row>
    <row r="476" spans="1:14" x14ac:dyDescent="0.2">
      <c r="A476" s="1" t="s">
        <v>165</v>
      </c>
      <c r="B476" s="2">
        <v>45692</v>
      </c>
      <c r="C476" s="1" t="s">
        <v>6859</v>
      </c>
      <c r="D476" s="1" t="s">
        <v>49</v>
      </c>
      <c r="E476">
        <v>21</v>
      </c>
      <c r="F476" t="s">
        <v>167</v>
      </c>
      <c r="G476" s="1" t="s">
        <v>168</v>
      </c>
      <c r="H476">
        <v>200</v>
      </c>
      <c r="I476" s="1" t="s">
        <v>6718</v>
      </c>
      <c r="J476">
        <v>97</v>
      </c>
      <c r="K476">
        <v>1</v>
      </c>
      <c r="L476">
        <v>233.17</v>
      </c>
      <c r="M476">
        <v>13</v>
      </c>
      <c r="N476">
        <v>220.17</v>
      </c>
    </row>
    <row r="477" spans="1:14" x14ac:dyDescent="0.2">
      <c r="A477" s="1" t="s">
        <v>3313</v>
      </c>
      <c r="B477" s="2">
        <v>45692</v>
      </c>
      <c r="C477" s="1" t="s">
        <v>1823</v>
      </c>
      <c r="D477" s="1" t="s">
        <v>246</v>
      </c>
      <c r="E477">
        <v>10</v>
      </c>
      <c r="F477" t="s">
        <v>1733</v>
      </c>
      <c r="G477" s="1" t="s">
        <v>100</v>
      </c>
      <c r="H477">
        <v>100</v>
      </c>
      <c r="I477" s="1" t="s">
        <v>6718</v>
      </c>
      <c r="J477">
        <v>97</v>
      </c>
      <c r="K477">
        <v>1</v>
      </c>
      <c r="L477">
        <v>103.5</v>
      </c>
      <c r="M477">
        <v>3.6</v>
      </c>
      <c r="N477">
        <v>99.9</v>
      </c>
    </row>
    <row r="478" spans="1:14" x14ac:dyDescent="0.2">
      <c r="A478" s="1" t="s">
        <v>3329</v>
      </c>
      <c r="B478" s="2">
        <v>45692</v>
      </c>
      <c r="C478" s="1" t="s">
        <v>6791</v>
      </c>
      <c r="D478" s="1" t="s">
        <v>246</v>
      </c>
      <c r="E478">
        <v>15.5</v>
      </c>
      <c r="F478" t="s">
        <v>209</v>
      </c>
      <c r="G478" s="1" t="s">
        <v>100</v>
      </c>
      <c r="H478">
        <v>100</v>
      </c>
      <c r="I478" s="1" t="s">
        <v>6718</v>
      </c>
      <c r="J478">
        <v>97</v>
      </c>
      <c r="K478">
        <v>2</v>
      </c>
      <c r="L478">
        <v>102.56</v>
      </c>
      <c r="M478">
        <v>3.6</v>
      </c>
      <c r="N478">
        <v>98.960000000000008</v>
      </c>
    </row>
    <row r="479" spans="1:14" x14ac:dyDescent="0.2">
      <c r="A479" s="1" t="s">
        <v>3323</v>
      </c>
      <c r="B479" s="2">
        <v>45692</v>
      </c>
      <c r="C479" s="1" t="s">
        <v>587</v>
      </c>
      <c r="D479" s="1" t="s">
        <v>246</v>
      </c>
      <c r="E479">
        <v>32</v>
      </c>
      <c r="F479" t="s">
        <v>214</v>
      </c>
      <c r="G479" s="1" t="s">
        <v>2760</v>
      </c>
      <c r="H479">
        <v>55</v>
      </c>
      <c r="I479" s="1" t="s">
        <v>6718</v>
      </c>
      <c r="J479">
        <v>98</v>
      </c>
      <c r="K479">
        <v>1</v>
      </c>
      <c r="L479">
        <v>51</v>
      </c>
      <c r="M479">
        <v>3.8</v>
      </c>
      <c r="N479">
        <v>47.2</v>
      </c>
    </row>
    <row r="480" spans="1:14" x14ac:dyDescent="0.2">
      <c r="A480" s="1" t="s">
        <v>6860</v>
      </c>
      <c r="B480" s="2">
        <v>45692</v>
      </c>
      <c r="C480" s="1" t="s">
        <v>6816</v>
      </c>
      <c r="D480" s="1" t="s">
        <v>246</v>
      </c>
      <c r="E480">
        <v>4</v>
      </c>
      <c r="F480">
        <v>10</v>
      </c>
      <c r="G480" s="1" t="s">
        <v>100</v>
      </c>
      <c r="H480">
        <v>500</v>
      </c>
      <c r="I480" s="1" t="s">
        <v>6718</v>
      </c>
      <c r="J480">
        <v>98</v>
      </c>
      <c r="K480">
        <v>2</v>
      </c>
      <c r="L480">
        <v>39.9</v>
      </c>
      <c r="M480">
        <v>1</v>
      </c>
      <c r="N480">
        <v>38.9</v>
      </c>
    </row>
    <row r="481" spans="1:14" x14ac:dyDescent="0.2">
      <c r="A481" s="1" t="s">
        <v>3321</v>
      </c>
      <c r="B481" s="2">
        <v>45692</v>
      </c>
      <c r="C481" s="1" t="s">
        <v>587</v>
      </c>
      <c r="D481" s="1" t="s">
        <v>246</v>
      </c>
      <c r="E481">
        <v>21</v>
      </c>
      <c r="F481" t="s">
        <v>214</v>
      </c>
      <c r="G481" s="1" t="s">
        <v>2760</v>
      </c>
      <c r="H481">
        <v>245</v>
      </c>
      <c r="I481" s="1" t="s">
        <v>6718</v>
      </c>
      <c r="J481">
        <v>98</v>
      </c>
      <c r="K481">
        <v>4</v>
      </c>
      <c r="L481">
        <v>260.40999999999997</v>
      </c>
      <c r="M481">
        <v>10.4</v>
      </c>
      <c r="N481">
        <v>250.00999999999996</v>
      </c>
    </row>
    <row r="482" spans="1:14" x14ac:dyDescent="0.2">
      <c r="A482" s="1" t="s">
        <v>3316</v>
      </c>
      <c r="B482" s="2">
        <v>45692</v>
      </c>
      <c r="C482" s="1" t="s">
        <v>6769</v>
      </c>
      <c r="D482" s="1" t="s">
        <v>246</v>
      </c>
      <c r="E482">
        <v>8</v>
      </c>
      <c r="F482" t="s">
        <v>107</v>
      </c>
      <c r="G482" s="1" t="s">
        <v>100</v>
      </c>
      <c r="H482">
        <v>100</v>
      </c>
      <c r="I482" s="1" t="s">
        <v>6718</v>
      </c>
      <c r="J482">
        <v>98</v>
      </c>
      <c r="K482">
        <v>2</v>
      </c>
      <c r="L482">
        <v>102</v>
      </c>
      <c r="M482">
        <v>2</v>
      </c>
      <c r="N482">
        <v>100</v>
      </c>
    </row>
    <row r="483" spans="1:14" x14ac:dyDescent="0.2">
      <c r="A483" s="1" t="s">
        <v>3315</v>
      </c>
      <c r="B483" s="2">
        <v>45692</v>
      </c>
      <c r="C483" s="1" t="s">
        <v>6769</v>
      </c>
      <c r="D483" s="1" t="s">
        <v>246</v>
      </c>
      <c r="E483">
        <v>9</v>
      </c>
      <c r="F483" t="s">
        <v>107</v>
      </c>
      <c r="G483" s="1" t="s">
        <v>100</v>
      </c>
      <c r="H483">
        <v>100</v>
      </c>
      <c r="I483" s="1" t="s">
        <v>6718</v>
      </c>
      <c r="J483">
        <v>99</v>
      </c>
      <c r="K483">
        <v>2</v>
      </c>
      <c r="L483">
        <v>104.19999999999999</v>
      </c>
      <c r="M483">
        <v>2.2000000000000002</v>
      </c>
      <c r="N483">
        <v>101.99999999999999</v>
      </c>
    </row>
    <row r="484" spans="1:14" x14ac:dyDescent="0.2">
      <c r="A484" s="1" t="s">
        <v>3336</v>
      </c>
      <c r="B484" s="2">
        <v>45692</v>
      </c>
      <c r="C484" s="1" t="s">
        <v>6861</v>
      </c>
      <c r="D484" s="1" t="s">
        <v>246</v>
      </c>
      <c r="E484">
        <v>15</v>
      </c>
      <c r="F484" t="s">
        <v>134</v>
      </c>
      <c r="G484" s="1" t="s">
        <v>100</v>
      </c>
      <c r="H484">
        <v>100</v>
      </c>
      <c r="I484" s="1" t="s">
        <v>6718</v>
      </c>
      <c r="J484">
        <v>99</v>
      </c>
      <c r="K484">
        <v>2</v>
      </c>
      <c r="L484">
        <v>101.78999999999999</v>
      </c>
      <c r="M484">
        <v>3.6</v>
      </c>
      <c r="N484">
        <v>98.19</v>
      </c>
    </row>
    <row r="485" spans="1:14" x14ac:dyDescent="0.2">
      <c r="A485" s="1" t="s">
        <v>3340</v>
      </c>
      <c r="B485" s="2">
        <v>45692</v>
      </c>
      <c r="C485" s="1" t="s">
        <v>6769</v>
      </c>
      <c r="D485" s="1" t="s">
        <v>246</v>
      </c>
      <c r="E485">
        <v>7</v>
      </c>
      <c r="F485" t="s">
        <v>107</v>
      </c>
      <c r="G485" s="1" t="s">
        <v>100</v>
      </c>
      <c r="H485">
        <v>100</v>
      </c>
      <c r="I485" s="1" t="s">
        <v>6718</v>
      </c>
      <c r="J485">
        <v>99</v>
      </c>
      <c r="K485">
        <v>4</v>
      </c>
      <c r="L485">
        <v>108.1</v>
      </c>
      <c r="M485">
        <v>3.6</v>
      </c>
      <c r="N485">
        <v>104.5</v>
      </c>
    </row>
    <row r="486" spans="1:14" x14ac:dyDescent="0.2">
      <c r="A486" s="1" t="s">
        <v>3298</v>
      </c>
      <c r="B486" s="2">
        <v>45692</v>
      </c>
      <c r="C486" s="1" t="s">
        <v>587</v>
      </c>
      <c r="D486" s="1" t="s">
        <v>246</v>
      </c>
      <c r="E486">
        <v>5</v>
      </c>
      <c r="F486" t="s">
        <v>735</v>
      </c>
      <c r="G486" s="1" t="s">
        <v>51</v>
      </c>
      <c r="H486">
        <v>120</v>
      </c>
      <c r="I486" s="1" t="s">
        <v>6718</v>
      </c>
      <c r="J486">
        <v>99</v>
      </c>
      <c r="K486">
        <v>4</v>
      </c>
      <c r="L486">
        <v>126.80000000000001</v>
      </c>
      <c r="M486">
        <v>2.8</v>
      </c>
      <c r="N486">
        <v>124.00000000000001</v>
      </c>
    </row>
    <row r="487" spans="1:14" x14ac:dyDescent="0.2">
      <c r="A487" s="1" t="s">
        <v>3342</v>
      </c>
      <c r="B487" s="2">
        <v>45692</v>
      </c>
      <c r="C487" s="1" t="s">
        <v>6822</v>
      </c>
      <c r="D487" s="1" t="s">
        <v>246</v>
      </c>
      <c r="E487">
        <v>22</v>
      </c>
      <c r="F487" t="s">
        <v>51</v>
      </c>
      <c r="G487" s="1" t="s">
        <v>100</v>
      </c>
      <c r="H487">
        <v>200</v>
      </c>
      <c r="I487" s="1" t="s">
        <v>6718</v>
      </c>
      <c r="J487">
        <v>100</v>
      </c>
      <c r="K487">
        <v>4</v>
      </c>
      <c r="L487">
        <v>219.4</v>
      </c>
      <c r="M487">
        <v>10.4</v>
      </c>
      <c r="N487">
        <v>209</v>
      </c>
    </row>
    <row r="488" spans="1:14" x14ac:dyDescent="0.2">
      <c r="A488" s="1" t="s">
        <v>3347</v>
      </c>
      <c r="B488" s="2">
        <v>45692</v>
      </c>
      <c r="C488" s="1" t="s">
        <v>587</v>
      </c>
      <c r="D488" s="1" t="s">
        <v>246</v>
      </c>
      <c r="E488">
        <v>16</v>
      </c>
      <c r="F488" t="s">
        <v>209</v>
      </c>
      <c r="G488" s="1" t="s">
        <v>100</v>
      </c>
      <c r="H488">
        <v>200</v>
      </c>
      <c r="I488" s="1" t="s">
        <v>6718</v>
      </c>
      <c r="J488">
        <v>100</v>
      </c>
      <c r="K488">
        <v>4</v>
      </c>
      <c r="L488">
        <v>216.45</v>
      </c>
      <c r="M488">
        <v>7.2</v>
      </c>
      <c r="N488">
        <v>209.25</v>
      </c>
    </row>
    <row r="489" spans="1:14" x14ac:dyDescent="0.2">
      <c r="A489" s="1" t="s">
        <v>3338</v>
      </c>
      <c r="B489" s="2">
        <v>45692</v>
      </c>
      <c r="C489" s="1" t="s">
        <v>6862</v>
      </c>
      <c r="D489" s="1" t="s">
        <v>246</v>
      </c>
      <c r="E489">
        <v>7</v>
      </c>
      <c r="F489" t="s">
        <v>343</v>
      </c>
      <c r="G489" s="1" t="s">
        <v>100</v>
      </c>
      <c r="H489">
        <v>200</v>
      </c>
      <c r="I489" s="1" t="s">
        <v>6718</v>
      </c>
      <c r="J489">
        <v>100</v>
      </c>
      <c r="K489">
        <v>5</v>
      </c>
      <c r="L489">
        <v>207.2</v>
      </c>
      <c r="M489">
        <v>4.5</v>
      </c>
      <c r="N489">
        <v>202.7</v>
      </c>
    </row>
    <row r="490" spans="1:14" x14ac:dyDescent="0.2">
      <c r="A490" s="1" t="s">
        <v>3341</v>
      </c>
      <c r="B490" s="2">
        <v>45692</v>
      </c>
      <c r="C490" s="1" t="s">
        <v>6862</v>
      </c>
      <c r="D490" s="1" t="s">
        <v>246</v>
      </c>
      <c r="E490">
        <v>6</v>
      </c>
      <c r="F490" t="s">
        <v>2811</v>
      </c>
      <c r="G490" s="1" t="s">
        <v>100</v>
      </c>
      <c r="H490">
        <v>100</v>
      </c>
      <c r="I490" s="1" t="s">
        <v>6718</v>
      </c>
      <c r="J490">
        <v>100</v>
      </c>
      <c r="K490">
        <v>3</v>
      </c>
      <c r="L490">
        <v>102.69999999999999</v>
      </c>
      <c r="M490">
        <v>2.2999999999999998</v>
      </c>
      <c r="N490">
        <v>100.39999999999999</v>
      </c>
    </row>
    <row r="491" spans="1:14" x14ac:dyDescent="0.2">
      <c r="A491" s="1" t="s">
        <v>3334</v>
      </c>
      <c r="B491" s="2">
        <v>45692</v>
      </c>
      <c r="C491" s="1" t="s">
        <v>6863</v>
      </c>
      <c r="D491" s="1" t="s">
        <v>246</v>
      </c>
      <c r="E491">
        <v>14</v>
      </c>
      <c r="F491" t="s">
        <v>134</v>
      </c>
      <c r="G491" s="1" t="s">
        <v>100</v>
      </c>
      <c r="H491">
        <v>100</v>
      </c>
      <c r="I491" s="1" t="s">
        <v>6718</v>
      </c>
      <c r="J491">
        <v>101</v>
      </c>
      <c r="K491">
        <v>3</v>
      </c>
      <c r="L491">
        <v>109.38</v>
      </c>
      <c r="M491">
        <v>4.62</v>
      </c>
      <c r="N491">
        <v>104.75999999999999</v>
      </c>
    </row>
    <row r="492" spans="1:14" x14ac:dyDescent="0.2">
      <c r="A492" s="1" t="s">
        <v>3333</v>
      </c>
      <c r="B492" s="2">
        <v>45692</v>
      </c>
      <c r="C492" s="1" t="s">
        <v>6769</v>
      </c>
      <c r="D492" s="1" t="s">
        <v>246</v>
      </c>
      <c r="E492">
        <v>12</v>
      </c>
      <c r="F492" t="s">
        <v>107</v>
      </c>
      <c r="G492" s="1" t="s">
        <v>100</v>
      </c>
      <c r="H492">
        <v>100</v>
      </c>
      <c r="I492" s="1" t="s">
        <v>6718</v>
      </c>
      <c r="J492">
        <v>101</v>
      </c>
      <c r="K492">
        <v>2</v>
      </c>
      <c r="L492">
        <v>111.9</v>
      </c>
      <c r="M492">
        <v>2.7</v>
      </c>
      <c r="N492">
        <v>109.2</v>
      </c>
    </row>
    <row r="493" spans="1:14" x14ac:dyDescent="0.2">
      <c r="A493" s="1" t="s">
        <v>3344</v>
      </c>
      <c r="B493" s="2">
        <v>45692</v>
      </c>
      <c r="C493" s="1" t="s">
        <v>587</v>
      </c>
      <c r="D493" s="1" t="s">
        <v>246</v>
      </c>
      <c r="E493">
        <v>21</v>
      </c>
      <c r="F493" t="s">
        <v>209</v>
      </c>
      <c r="G493" s="1" t="s">
        <v>100</v>
      </c>
      <c r="H493">
        <v>30</v>
      </c>
      <c r="I493" s="1" t="s">
        <v>6718</v>
      </c>
      <c r="J493">
        <v>101</v>
      </c>
      <c r="K493">
        <v>2</v>
      </c>
      <c r="L493">
        <v>144.51</v>
      </c>
      <c r="M493">
        <v>4.8</v>
      </c>
      <c r="N493">
        <v>139.70999999999998</v>
      </c>
    </row>
    <row r="494" spans="1:14" x14ac:dyDescent="0.2">
      <c r="A494" s="1" t="s">
        <v>3294</v>
      </c>
      <c r="B494" s="2">
        <v>45692</v>
      </c>
      <c r="C494" s="1" t="s">
        <v>6854</v>
      </c>
      <c r="D494" s="1" t="s">
        <v>106</v>
      </c>
      <c r="E494">
        <v>18</v>
      </c>
      <c r="F494" t="s">
        <v>2740</v>
      </c>
      <c r="G494" s="1" t="s">
        <v>108</v>
      </c>
      <c r="H494">
        <v>100</v>
      </c>
      <c r="I494" s="1" t="s">
        <v>6718</v>
      </c>
      <c r="J494">
        <v>101</v>
      </c>
      <c r="K494">
        <v>2</v>
      </c>
      <c r="L494">
        <v>114.69999999999999</v>
      </c>
      <c r="M494">
        <v>4</v>
      </c>
      <c r="N494">
        <v>110.69999999999999</v>
      </c>
    </row>
    <row r="495" spans="1:14" x14ac:dyDescent="0.2">
      <c r="A495" s="1" t="s">
        <v>3330</v>
      </c>
      <c r="B495" s="2">
        <v>45692</v>
      </c>
      <c r="C495" s="1" t="s">
        <v>6864</v>
      </c>
      <c r="D495" s="1" t="s">
        <v>246</v>
      </c>
      <c r="E495">
        <v>12</v>
      </c>
      <c r="F495" t="s">
        <v>3332</v>
      </c>
      <c r="G495" s="1" t="s">
        <v>100</v>
      </c>
      <c r="H495">
        <v>100</v>
      </c>
      <c r="I495" s="1" t="s">
        <v>6718</v>
      </c>
      <c r="J495">
        <v>102</v>
      </c>
      <c r="K495">
        <v>2</v>
      </c>
      <c r="L495">
        <v>109.97999999999999</v>
      </c>
      <c r="M495">
        <v>2.8</v>
      </c>
      <c r="N495">
        <v>107.17999999999999</v>
      </c>
    </row>
    <row r="496" spans="1:14" x14ac:dyDescent="0.2">
      <c r="A496" s="1" t="s">
        <v>3327</v>
      </c>
      <c r="B496" s="2">
        <v>45692</v>
      </c>
      <c r="C496" s="1" t="s">
        <v>587</v>
      </c>
      <c r="D496" s="1" t="s">
        <v>246</v>
      </c>
      <c r="E496">
        <v>20</v>
      </c>
      <c r="F496" t="s">
        <v>209</v>
      </c>
      <c r="G496" s="1" t="s">
        <v>51</v>
      </c>
      <c r="H496">
        <v>90</v>
      </c>
      <c r="I496" s="1" t="s">
        <v>6718</v>
      </c>
      <c r="J496">
        <v>102</v>
      </c>
      <c r="K496">
        <v>2</v>
      </c>
      <c r="L496">
        <v>97.53</v>
      </c>
      <c r="M496">
        <v>5</v>
      </c>
      <c r="N496">
        <v>92.53</v>
      </c>
    </row>
    <row r="497" spans="1:14" x14ac:dyDescent="0.2">
      <c r="A497" s="1" t="s">
        <v>3345</v>
      </c>
      <c r="B497" s="2">
        <v>45692</v>
      </c>
      <c r="C497" s="1" t="s">
        <v>587</v>
      </c>
      <c r="D497" s="1" t="s">
        <v>246</v>
      </c>
      <c r="E497">
        <v>19</v>
      </c>
      <c r="F497" t="s">
        <v>209</v>
      </c>
      <c r="G497" s="1" t="s">
        <v>100</v>
      </c>
      <c r="H497">
        <v>85</v>
      </c>
      <c r="I497" s="1" t="s">
        <v>6718</v>
      </c>
      <c r="J497">
        <v>102</v>
      </c>
      <c r="K497">
        <v>2</v>
      </c>
      <c r="L497">
        <v>90.300000000000011</v>
      </c>
      <c r="M497">
        <v>4.5999999999999996</v>
      </c>
      <c r="N497">
        <v>85.700000000000017</v>
      </c>
    </row>
    <row r="498" spans="1:14" x14ac:dyDescent="0.2">
      <c r="A498" s="1" t="s">
        <v>3346</v>
      </c>
      <c r="B498" s="2">
        <v>45692</v>
      </c>
      <c r="C498" s="1" t="s">
        <v>587</v>
      </c>
      <c r="D498" s="1" t="s">
        <v>246</v>
      </c>
      <c r="E498">
        <v>18</v>
      </c>
      <c r="F498" t="s">
        <v>209</v>
      </c>
      <c r="G498" s="1" t="s">
        <v>100</v>
      </c>
      <c r="H498">
        <v>25</v>
      </c>
      <c r="I498" s="1" t="s">
        <v>6718</v>
      </c>
      <c r="J498">
        <v>102</v>
      </c>
      <c r="K498">
        <v>2</v>
      </c>
      <c r="L498">
        <v>119.08</v>
      </c>
      <c r="M498">
        <v>4</v>
      </c>
      <c r="N498">
        <v>115.08</v>
      </c>
    </row>
    <row r="499" spans="1:14" x14ac:dyDescent="0.2">
      <c r="A499" s="1" t="s">
        <v>3328</v>
      </c>
      <c r="B499" s="2">
        <v>45692</v>
      </c>
      <c r="C499" s="1" t="s">
        <v>587</v>
      </c>
      <c r="D499" s="1" t="s">
        <v>246</v>
      </c>
      <c r="E499">
        <v>16</v>
      </c>
      <c r="F499" t="s">
        <v>76</v>
      </c>
      <c r="G499" s="1" t="s">
        <v>100</v>
      </c>
      <c r="H499">
        <v>14</v>
      </c>
      <c r="I499" s="1" t="s">
        <v>6718</v>
      </c>
      <c r="J499">
        <v>103</v>
      </c>
      <c r="K499">
        <v>1</v>
      </c>
      <c r="L499">
        <v>38.4</v>
      </c>
      <c r="M499">
        <v>2</v>
      </c>
      <c r="N499">
        <v>36.4</v>
      </c>
    </row>
    <row r="500" spans="1:14" x14ac:dyDescent="0.2">
      <c r="A500" s="1" t="s">
        <v>3285</v>
      </c>
      <c r="B500" s="2">
        <v>45692</v>
      </c>
      <c r="C500" s="1" t="s">
        <v>1823</v>
      </c>
      <c r="D500" s="1" t="s">
        <v>246</v>
      </c>
      <c r="E500">
        <v>6</v>
      </c>
      <c r="F500" t="s">
        <v>1733</v>
      </c>
      <c r="G500" s="1" t="s">
        <v>100</v>
      </c>
      <c r="H500">
        <v>50</v>
      </c>
      <c r="I500" s="1" t="s">
        <v>6718</v>
      </c>
      <c r="J500">
        <v>103</v>
      </c>
      <c r="K500">
        <v>1</v>
      </c>
      <c r="L500">
        <v>50.8</v>
      </c>
      <c r="M500">
        <v>0.7</v>
      </c>
      <c r="N500">
        <v>50.099999999999994</v>
      </c>
    </row>
    <row r="501" spans="1:14" x14ac:dyDescent="0.2">
      <c r="A501" s="1" t="s">
        <v>3343</v>
      </c>
      <c r="B501" s="2">
        <v>45692</v>
      </c>
      <c r="C501" s="1" t="s">
        <v>587</v>
      </c>
      <c r="D501" s="1" t="s">
        <v>246</v>
      </c>
      <c r="E501">
        <v>16</v>
      </c>
      <c r="F501" t="s">
        <v>134</v>
      </c>
      <c r="G501" s="1" t="s">
        <v>100</v>
      </c>
      <c r="H501">
        <v>65</v>
      </c>
      <c r="I501" s="1" t="s">
        <v>6718</v>
      </c>
      <c r="J501">
        <v>103</v>
      </c>
      <c r="K501">
        <v>1</v>
      </c>
      <c r="L501">
        <v>61.5</v>
      </c>
      <c r="M501">
        <v>1.9</v>
      </c>
      <c r="N501">
        <v>59.6</v>
      </c>
    </row>
    <row r="502" spans="1:14" x14ac:dyDescent="0.2">
      <c r="A502" s="1" t="s">
        <v>3320</v>
      </c>
      <c r="B502" s="2">
        <v>45693</v>
      </c>
      <c r="C502" s="1" t="s">
        <v>6798</v>
      </c>
      <c r="D502" s="1" t="s">
        <v>3093</v>
      </c>
      <c r="E502" t="s">
        <v>2937</v>
      </c>
      <c r="F502" t="s">
        <v>2938</v>
      </c>
      <c r="G502" s="1" t="s">
        <v>51</v>
      </c>
      <c r="H502">
        <v>2500</v>
      </c>
      <c r="I502" s="1" t="s">
        <v>6718</v>
      </c>
      <c r="J502">
        <v>104</v>
      </c>
      <c r="K502">
        <v>1</v>
      </c>
      <c r="L502">
        <v>2520.6999999999998</v>
      </c>
      <c r="M502">
        <v>22.8</v>
      </c>
      <c r="N502">
        <v>2497.8999999999996</v>
      </c>
    </row>
    <row r="503" spans="1:14" x14ac:dyDescent="0.2">
      <c r="A503" s="1" t="s">
        <v>3349</v>
      </c>
      <c r="B503" s="2">
        <v>45693</v>
      </c>
      <c r="C503" s="1" t="s">
        <v>6862</v>
      </c>
      <c r="D503" s="1" t="s">
        <v>246</v>
      </c>
      <c r="E503">
        <v>9</v>
      </c>
      <c r="F503" t="s">
        <v>107</v>
      </c>
      <c r="G503" s="1" t="s">
        <v>100</v>
      </c>
      <c r="H503">
        <v>200</v>
      </c>
      <c r="I503" s="1" t="s">
        <v>6718</v>
      </c>
      <c r="J503">
        <v>104</v>
      </c>
      <c r="K503">
        <v>4</v>
      </c>
      <c r="L503">
        <v>204.60499999999999</v>
      </c>
      <c r="M503">
        <v>4.4000000000000004</v>
      </c>
      <c r="N503">
        <v>200.20499999999998</v>
      </c>
    </row>
    <row r="504" spans="1:14" x14ac:dyDescent="0.2">
      <c r="A504" s="1" t="s">
        <v>3366</v>
      </c>
      <c r="B504" s="2">
        <v>45693</v>
      </c>
      <c r="C504" s="1" t="s">
        <v>587</v>
      </c>
      <c r="D504" s="1" t="s">
        <v>246</v>
      </c>
      <c r="E504">
        <v>14</v>
      </c>
      <c r="F504" t="s">
        <v>209</v>
      </c>
      <c r="G504" s="1" t="s">
        <v>100</v>
      </c>
      <c r="H504">
        <v>100</v>
      </c>
      <c r="I504" s="1" t="s">
        <v>6718</v>
      </c>
      <c r="J504">
        <v>104</v>
      </c>
      <c r="K504">
        <v>3</v>
      </c>
      <c r="L504">
        <v>159.6</v>
      </c>
      <c r="M504">
        <v>4.7</v>
      </c>
      <c r="N504">
        <v>154.9</v>
      </c>
    </row>
    <row r="505" spans="1:14" x14ac:dyDescent="0.2">
      <c r="A505" s="1" t="s">
        <v>3364</v>
      </c>
      <c r="B505" s="2">
        <v>45693</v>
      </c>
      <c r="C505" s="1" t="s">
        <v>6817</v>
      </c>
      <c r="D505" s="1" t="s">
        <v>246</v>
      </c>
      <c r="E505" t="s">
        <v>3136</v>
      </c>
      <c r="F505" t="s">
        <v>3137</v>
      </c>
      <c r="G505" s="1" t="s">
        <v>100</v>
      </c>
      <c r="H505">
        <v>100</v>
      </c>
      <c r="I505" s="1" t="s">
        <v>6718</v>
      </c>
      <c r="J505">
        <v>104</v>
      </c>
      <c r="K505">
        <v>2</v>
      </c>
      <c r="L505">
        <v>121.3</v>
      </c>
      <c r="M505">
        <v>4</v>
      </c>
      <c r="N505">
        <v>117.3</v>
      </c>
    </row>
    <row r="506" spans="1:14" x14ac:dyDescent="0.2">
      <c r="A506" s="1" t="s">
        <v>3360</v>
      </c>
      <c r="B506" s="2">
        <v>45693</v>
      </c>
      <c r="C506" s="1" t="s">
        <v>6865</v>
      </c>
      <c r="D506" s="1" t="s">
        <v>106</v>
      </c>
      <c r="E506">
        <v>17</v>
      </c>
      <c r="F506" t="s">
        <v>343</v>
      </c>
      <c r="G506" s="1" t="s">
        <v>108</v>
      </c>
      <c r="H506">
        <v>100</v>
      </c>
      <c r="I506" s="1" t="s">
        <v>6718</v>
      </c>
      <c r="J506">
        <v>105</v>
      </c>
      <c r="K506">
        <v>2</v>
      </c>
      <c r="L506">
        <v>108.80000000000001</v>
      </c>
      <c r="M506">
        <v>4.2</v>
      </c>
      <c r="N506">
        <v>104.60000000000001</v>
      </c>
    </row>
    <row r="507" spans="1:14" x14ac:dyDescent="0.2">
      <c r="A507" s="1" t="s">
        <v>3348</v>
      </c>
      <c r="B507" s="2">
        <v>45693</v>
      </c>
      <c r="C507" s="1" t="s">
        <v>6862</v>
      </c>
      <c r="D507" s="1" t="s">
        <v>246</v>
      </c>
      <c r="E507">
        <v>5</v>
      </c>
      <c r="F507" t="s">
        <v>2811</v>
      </c>
      <c r="G507" s="1" t="s">
        <v>100</v>
      </c>
      <c r="H507">
        <v>100</v>
      </c>
      <c r="I507" s="1" t="s">
        <v>6718</v>
      </c>
      <c r="J507">
        <v>105</v>
      </c>
      <c r="K507">
        <v>3</v>
      </c>
      <c r="L507">
        <v>102.5</v>
      </c>
      <c r="M507">
        <v>2.4</v>
      </c>
      <c r="N507">
        <v>100.1</v>
      </c>
    </row>
    <row r="508" spans="1:14" x14ac:dyDescent="0.2">
      <c r="A508" s="1" t="s">
        <v>3353</v>
      </c>
      <c r="B508" s="2">
        <v>45693</v>
      </c>
      <c r="C508" s="1" t="s">
        <v>6866</v>
      </c>
      <c r="D508" s="1" t="s">
        <v>3355</v>
      </c>
      <c r="E508">
        <v>13</v>
      </c>
      <c r="F508" t="s">
        <v>438</v>
      </c>
      <c r="G508" s="1" t="s">
        <v>2818</v>
      </c>
      <c r="H508">
        <v>1000</v>
      </c>
      <c r="I508" s="1" t="s">
        <v>6718</v>
      </c>
      <c r="J508">
        <v>105</v>
      </c>
      <c r="K508">
        <v>4</v>
      </c>
      <c r="L508">
        <v>252.2</v>
      </c>
      <c r="M508">
        <v>5.2</v>
      </c>
      <c r="N508">
        <v>247</v>
      </c>
    </row>
    <row r="509" spans="1:14" x14ac:dyDescent="0.2">
      <c r="A509" s="1" t="s">
        <v>3356</v>
      </c>
      <c r="B509" s="2">
        <v>45693</v>
      </c>
      <c r="C509" s="1" t="s">
        <v>6866</v>
      </c>
      <c r="D509" s="1" t="s">
        <v>3355</v>
      </c>
      <c r="E509">
        <v>16</v>
      </c>
      <c r="F509" t="s">
        <v>438</v>
      </c>
      <c r="G509" s="1" t="s">
        <v>2818</v>
      </c>
      <c r="H509">
        <v>1300</v>
      </c>
      <c r="I509" s="1" t="s">
        <v>6718</v>
      </c>
      <c r="J509">
        <v>105</v>
      </c>
      <c r="K509">
        <v>4</v>
      </c>
      <c r="L509">
        <v>331.6</v>
      </c>
      <c r="M509">
        <v>7.4999999999999991</v>
      </c>
      <c r="N509">
        <v>324.10000000000002</v>
      </c>
    </row>
    <row r="510" spans="1:14" x14ac:dyDescent="0.2">
      <c r="A510" s="1" t="s">
        <v>3362</v>
      </c>
      <c r="B510" s="2">
        <v>45693</v>
      </c>
      <c r="C510" s="1" t="s">
        <v>6867</v>
      </c>
      <c r="D510" s="1" t="s">
        <v>106</v>
      </c>
      <c r="E510">
        <v>18</v>
      </c>
      <c r="F510" t="s">
        <v>2817</v>
      </c>
      <c r="G510" s="1" t="s">
        <v>108</v>
      </c>
      <c r="H510">
        <v>100</v>
      </c>
      <c r="I510" s="1" t="s">
        <v>6718</v>
      </c>
      <c r="J510">
        <v>106</v>
      </c>
      <c r="K510">
        <v>2</v>
      </c>
      <c r="L510">
        <v>108.4</v>
      </c>
      <c r="M510">
        <v>4.4000000000000004</v>
      </c>
      <c r="N510">
        <v>104</v>
      </c>
    </row>
    <row r="511" spans="1:14" x14ac:dyDescent="0.2">
      <c r="A511" s="1" t="s">
        <v>3375</v>
      </c>
      <c r="B511" s="2">
        <v>45693</v>
      </c>
      <c r="C511" s="1" t="s">
        <v>6868</v>
      </c>
      <c r="D511" s="1" t="s">
        <v>106</v>
      </c>
      <c r="E511">
        <v>13</v>
      </c>
      <c r="F511" t="s">
        <v>93</v>
      </c>
      <c r="G511" s="1" t="s">
        <v>3377</v>
      </c>
      <c r="H511">
        <v>100</v>
      </c>
      <c r="I511" s="1" t="s">
        <v>6718</v>
      </c>
      <c r="J511">
        <v>106</v>
      </c>
      <c r="K511">
        <v>2</v>
      </c>
      <c r="L511">
        <v>113.6</v>
      </c>
      <c r="M511">
        <v>3</v>
      </c>
      <c r="N511">
        <v>110.6</v>
      </c>
    </row>
    <row r="512" spans="1:14" x14ac:dyDescent="0.2">
      <c r="A512" s="1" t="s">
        <v>3385</v>
      </c>
      <c r="B512" s="2">
        <v>45695</v>
      </c>
      <c r="C512" s="1" t="s">
        <v>6869</v>
      </c>
      <c r="D512" s="1" t="s">
        <v>2816</v>
      </c>
      <c r="E512">
        <v>20</v>
      </c>
      <c r="F512" t="s">
        <v>107</v>
      </c>
      <c r="G512" s="1" t="s">
        <v>108</v>
      </c>
      <c r="H512">
        <v>100</v>
      </c>
      <c r="I512" s="1" t="s">
        <v>6718</v>
      </c>
      <c r="J512">
        <v>107</v>
      </c>
      <c r="K512">
        <v>2</v>
      </c>
      <c r="L512">
        <v>102.6</v>
      </c>
      <c r="M512">
        <v>5</v>
      </c>
      <c r="N512">
        <v>97.6</v>
      </c>
    </row>
    <row r="513" spans="1:14" x14ac:dyDescent="0.2">
      <c r="A513" s="1" t="s">
        <v>3392</v>
      </c>
      <c r="B513" s="2">
        <v>45695</v>
      </c>
      <c r="C513" s="1" t="s">
        <v>6869</v>
      </c>
      <c r="D513" s="1" t="s">
        <v>2816</v>
      </c>
      <c r="E513">
        <v>24</v>
      </c>
      <c r="F513" t="s">
        <v>107</v>
      </c>
      <c r="G513" s="1" t="s">
        <v>108</v>
      </c>
      <c r="H513">
        <v>100</v>
      </c>
      <c r="I513" s="1" t="s">
        <v>6718</v>
      </c>
      <c r="J513">
        <v>107</v>
      </c>
      <c r="K513">
        <v>2</v>
      </c>
      <c r="L513">
        <v>119.6</v>
      </c>
      <c r="M513">
        <v>5.2</v>
      </c>
      <c r="N513">
        <v>114.39999999999999</v>
      </c>
    </row>
    <row r="514" spans="1:14" x14ac:dyDescent="0.2">
      <c r="A514" s="1" t="s">
        <v>3387</v>
      </c>
      <c r="B514" s="2">
        <v>45695</v>
      </c>
      <c r="C514" s="1" t="s">
        <v>6727</v>
      </c>
      <c r="D514" s="1" t="s">
        <v>246</v>
      </c>
      <c r="E514">
        <v>18</v>
      </c>
      <c r="F514" t="s">
        <v>2811</v>
      </c>
      <c r="G514" s="1" t="s">
        <v>100</v>
      </c>
      <c r="H514">
        <v>150</v>
      </c>
      <c r="I514" s="1" t="s">
        <v>6718</v>
      </c>
      <c r="J514">
        <v>107</v>
      </c>
      <c r="K514">
        <v>3</v>
      </c>
      <c r="L514">
        <v>159.19999999999999</v>
      </c>
      <c r="M514">
        <v>6.6000000000000005</v>
      </c>
      <c r="N514">
        <v>152.6</v>
      </c>
    </row>
    <row r="515" spans="1:14" x14ac:dyDescent="0.2">
      <c r="A515" s="1" t="s">
        <v>3367</v>
      </c>
      <c r="B515" s="2">
        <v>45695</v>
      </c>
      <c r="C515" s="1" t="s">
        <v>6870</v>
      </c>
      <c r="D515" s="1" t="s">
        <v>246</v>
      </c>
      <c r="E515">
        <v>12</v>
      </c>
      <c r="F515">
        <v>15</v>
      </c>
      <c r="G515" s="1" t="s">
        <v>100</v>
      </c>
      <c r="H515">
        <v>100</v>
      </c>
      <c r="I515" s="1" t="s">
        <v>6718</v>
      </c>
      <c r="J515">
        <v>107</v>
      </c>
      <c r="K515">
        <v>2</v>
      </c>
      <c r="L515">
        <v>106.4</v>
      </c>
      <c r="M515">
        <v>2.8</v>
      </c>
      <c r="N515">
        <v>103.60000000000001</v>
      </c>
    </row>
    <row r="516" spans="1:14" x14ac:dyDescent="0.2">
      <c r="A516" s="1" t="s">
        <v>3350</v>
      </c>
      <c r="B516" s="2">
        <v>45695</v>
      </c>
      <c r="C516" s="1" t="s">
        <v>6862</v>
      </c>
      <c r="D516" s="1" t="s">
        <v>246</v>
      </c>
      <c r="E516">
        <v>12</v>
      </c>
      <c r="F516" t="s">
        <v>107</v>
      </c>
      <c r="G516" s="1" t="s">
        <v>100</v>
      </c>
      <c r="H516">
        <v>200</v>
      </c>
      <c r="I516" s="1" t="s">
        <v>6718</v>
      </c>
      <c r="J516">
        <v>108</v>
      </c>
      <c r="K516">
        <v>4</v>
      </c>
      <c r="L516">
        <v>205.82999999999998</v>
      </c>
      <c r="M516">
        <v>5.6999999999999993</v>
      </c>
      <c r="N516">
        <v>200.13</v>
      </c>
    </row>
    <row r="517" spans="1:14" x14ac:dyDescent="0.2">
      <c r="A517" s="1" t="s">
        <v>3383</v>
      </c>
      <c r="B517" s="2">
        <v>45695</v>
      </c>
      <c r="C517" s="1" t="s">
        <v>958</v>
      </c>
      <c r="D517" s="1" t="s">
        <v>106</v>
      </c>
      <c r="E517">
        <v>20</v>
      </c>
      <c r="F517" t="s">
        <v>2817</v>
      </c>
      <c r="G517" s="1" t="s">
        <v>108</v>
      </c>
      <c r="H517">
        <v>100</v>
      </c>
      <c r="I517" s="1" t="s">
        <v>6718</v>
      </c>
      <c r="J517">
        <v>108</v>
      </c>
      <c r="K517">
        <v>2</v>
      </c>
      <c r="L517">
        <v>103.4</v>
      </c>
      <c r="M517">
        <v>5</v>
      </c>
      <c r="N517">
        <v>98.4</v>
      </c>
    </row>
    <row r="518" spans="1:14" x14ac:dyDescent="0.2">
      <c r="A518" s="1" t="s">
        <v>3388</v>
      </c>
      <c r="B518" s="2">
        <v>45695</v>
      </c>
      <c r="C518" s="1" t="s">
        <v>587</v>
      </c>
      <c r="D518" s="1" t="s">
        <v>246</v>
      </c>
      <c r="E518">
        <v>19.5</v>
      </c>
      <c r="F518" t="s">
        <v>64</v>
      </c>
      <c r="G518" s="1" t="s">
        <v>100</v>
      </c>
      <c r="H518">
        <v>210</v>
      </c>
      <c r="I518" s="1" t="s">
        <v>6718</v>
      </c>
      <c r="J518">
        <v>108</v>
      </c>
      <c r="K518">
        <v>3</v>
      </c>
      <c r="L518">
        <v>216</v>
      </c>
      <c r="M518">
        <v>6</v>
      </c>
      <c r="N518">
        <v>210</v>
      </c>
    </row>
    <row r="519" spans="1:14" x14ac:dyDescent="0.2">
      <c r="A519" s="1" t="s">
        <v>3370</v>
      </c>
      <c r="B519" s="2">
        <v>45695</v>
      </c>
      <c r="C519" s="1" t="s">
        <v>587</v>
      </c>
      <c r="D519" s="1" t="s">
        <v>246</v>
      </c>
      <c r="E519">
        <v>14</v>
      </c>
      <c r="F519" t="s">
        <v>167</v>
      </c>
      <c r="G519" s="1" t="s">
        <v>100</v>
      </c>
      <c r="H519">
        <v>35</v>
      </c>
      <c r="I519" s="1" t="s">
        <v>6718</v>
      </c>
      <c r="J519">
        <v>108</v>
      </c>
      <c r="K519">
        <v>1</v>
      </c>
      <c r="L519">
        <v>40.1</v>
      </c>
      <c r="M519">
        <v>1.7</v>
      </c>
      <c r="N519">
        <v>38.4</v>
      </c>
    </row>
    <row r="520" spans="1:14" x14ac:dyDescent="0.2">
      <c r="A520" s="1" t="s">
        <v>3378</v>
      </c>
      <c r="B520" s="2">
        <v>45695</v>
      </c>
      <c r="C520" s="1" t="s">
        <v>6868</v>
      </c>
      <c r="D520" s="1" t="s">
        <v>106</v>
      </c>
      <c r="E520">
        <v>11</v>
      </c>
      <c r="F520" t="s">
        <v>93</v>
      </c>
      <c r="G520" s="1" t="s">
        <v>3377</v>
      </c>
      <c r="H520">
        <v>200</v>
      </c>
      <c r="I520" s="1" t="s">
        <v>6718</v>
      </c>
      <c r="J520">
        <v>109</v>
      </c>
      <c r="K520">
        <v>5</v>
      </c>
      <c r="L520">
        <v>219.8</v>
      </c>
      <c r="M520">
        <v>6.5</v>
      </c>
      <c r="N520">
        <v>213.3</v>
      </c>
    </row>
    <row r="521" spans="1:14" x14ac:dyDescent="0.2">
      <c r="A521" s="1" t="s">
        <v>3390</v>
      </c>
      <c r="B521" s="2">
        <v>45695</v>
      </c>
      <c r="C521" s="1" t="s">
        <v>587</v>
      </c>
      <c r="D521" s="1" t="s">
        <v>246</v>
      </c>
      <c r="E521">
        <v>21</v>
      </c>
      <c r="F521" t="s">
        <v>79</v>
      </c>
      <c r="G521" s="1" t="s">
        <v>100</v>
      </c>
      <c r="H521">
        <v>275</v>
      </c>
      <c r="I521" s="1" t="s">
        <v>6718</v>
      </c>
      <c r="J521">
        <v>109</v>
      </c>
      <c r="K521">
        <v>4</v>
      </c>
      <c r="L521">
        <v>302.8</v>
      </c>
      <c r="M521">
        <v>10.4</v>
      </c>
      <c r="N521">
        <v>292.40000000000003</v>
      </c>
    </row>
    <row r="522" spans="1:14" x14ac:dyDescent="0.2">
      <c r="A522" s="1" t="s">
        <v>3365</v>
      </c>
      <c r="B522" s="2">
        <v>45695</v>
      </c>
      <c r="C522" s="1" t="s">
        <v>1195</v>
      </c>
      <c r="D522" s="1" t="s">
        <v>246</v>
      </c>
      <c r="E522">
        <v>16</v>
      </c>
      <c r="F522" t="s">
        <v>209</v>
      </c>
      <c r="G522" s="1" t="s">
        <v>100</v>
      </c>
      <c r="H522">
        <v>630</v>
      </c>
      <c r="I522" s="1" t="s">
        <v>6718</v>
      </c>
      <c r="J522">
        <v>109</v>
      </c>
      <c r="K522">
        <v>1</v>
      </c>
      <c r="L522">
        <v>656.2</v>
      </c>
      <c r="M522">
        <v>19.8</v>
      </c>
      <c r="N522">
        <v>636.40000000000009</v>
      </c>
    </row>
    <row r="523" spans="1:14" x14ac:dyDescent="0.2">
      <c r="A523" s="1" t="s">
        <v>3373</v>
      </c>
      <c r="B523" s="2">
        <v>45695</v>
      </c>
      <c r="C523" s="1" t="s">
        <v>6866</v>
      </c>
      <c r="D523" s="1" t="s">
        <v>3355</v>
      </c>
      <c r="E523">
        <v>18</v>
      </c>
      <c r="F523" t="s">
        <v>438</v>
      </c>
      <c r="G523" s="1" t="s">
        <v>2818</v>
      </c>
      <c r="H523">
        <v>2000</v>
      </c>
      <c r="I523" s="1" t="s">
        <v>6718</v>
      </c>
      <c r="J523">
        <v>109</v>
      </c>
      <c r="K523">
        <v>6</v>
      </c>
      <c r="L523">
        <v>532.4</v>
      </c>
      <c r="M523">
        <v>12.7</v>
      </c>
      <c r="N523">
        <v>519.69999999999993</v>
      </c>
    </row>
    <row r="524" spans="1:14" x14ac:dyDescent="0.2">
      <c r="A524" s="1" t="s">
        <v>3369</v>
      </c>
      <c r="B524" s="2">
        <v>45695</v>
      </c>
      <c r="C524" s="1" t="s">
        <v>6742</v>
      </c>
      <c r="D524" s="1" t="s">
        <v>246</v>
      </c>
      <c r="E524">
        <v>14</v>
      </c>
      <c r="F524" t="s">
        <v>2811</v>
      </c>
      <c r="G524" s="1" t="s">
        <v>100</v>
      </c>
      <c r="H524">
        <v>15</v>
      </c>
      <c r="I524" s="1" t="s">
        <v>6718</v>
      </c>
      <c r="J524">
        <v>110</v>
      </c>
      <c r="K524">
        <v>1</v>
      </c>
      <c r="L524">
        <v>62.2</v>
      </c>
      <c r="M524">
        <v>1.7</v>
      </c>
      <c r="N524">
        <v>60.5</v>
      </c>
    </row>
    <row r="525" spans="1:14" x14ac:dyDescent="0.2">
      <c r="A525" s="1" t="s">
        <v>3372</v>
      </c>
      <c r="B525" s="2">
        <v>45695</v>
      </c>
      <c r="C525" s="1" t="s">
        <v>6742</v>
      </c>
      <c r="D525" s="1" t="s">
        <v>246</v>
      </c>
      <c r="E525">
        <v>8</v>
      </c>
      <c r="F525" t="s">
        <v>735</v>
      </c>
      <c r="G525" s="1" t="s">
        <v>100</v>
      </c>
      <c r="H525">
        <v>125</v>
      </c>
      <c r="I525" s="1" t="s">
        <v>6718</v>
      </c>
      <c r="J525">
        <v>110</v>
      </c>
      <c r="K525">
        <v>4</v>
      </c>
      <c r="L525">
        <v>133.20000000000002</v>
      </c>
      <c r="M525">
        <v>4</v>
      </c>
      <c r="N525">
        <v>129.20000000000002</v>
      </c>
    </row>
    <row r="526" spans="1:14" x14ac:dyDescent="0.2">
      <c r="A526" s="1" t="s">
        <v>6844</v>
      </c>
      <c r="B526" s="2">
        <v>45695</v>
      </c>
      <c r="C526" s="1" t="s">
        <v>587</v>
      </c>
      <c r="D526" s="1" t="s">
        <v>246</v>
      </c>
      <c r="E526" t="s">
        <v>6845</v>
      </c>
      <c r="F526" t="s">
        <v>3946</v>
      </c>
      <c r="G526" s="1" t="s">
        <v>51</v>
      </c>
      <c r="H526">
        <v>300</v>
      </c>
      <c r="I526" s="1" t="s">
        <v>6718</v>
      </c>
      <c r="J526">
        <v>110</v>
      </c>
      <c r="K526">
        <v>1</v>
      </c>
      <c r="L526">
        <v>315.35000000000002</v>
      </c>
      <c r="N526">
        <v>315.35000000000002</v>
      </c>
    </row>
    <row r="527" spans="1:14" x14ac:dyDescent="0.2">
      <c r="A527" s="1" t="s">
        <v>3345</v>
      </c>
      <c r="B527" s="2">
        <v>45695</v>
      </c>
      <c r="C527" s="1" t="s">
        <v>587</v>
      </c>
      <c r="D527" s="1" t="s">
        <v>246</v>
      </c>
      <c r="E527">
        <v>19</v>
      </c>
      <c r="F527" t="s">
        <v>209</v>
      </c>
      <c r="G527" s="1" t="s">
        <v>100</v>
      </c>
      <c r="H527">
        <v>85</v>
      </c>
      <c r="I527" s="1" t="s">
        <v>6718</v>
      </c>
      <c r="J527">
        <v>110</v>
      </c>
      <c r="K527">
        <v>1</v>
      </c>
      <c r="L527">
        <v>114</v>
      </c>
      <c r="N527">
        <v>114</v>
      </c>
    </row>
    <row r="528" spans="1:14" x14ac:dyDescent="0.2">
      <c r="A528" s="1" t="s">
        <v>6871</v>
      </c>
      <c r="B528" s="2">
        <v>45695</v>
      </c>
      <c r="C528" s="1" t="s">
        <v>587</v>
      </c>
      <c r="D528" s="1" t="s">
        <v>246</v>
      </c>
      <c r="E528">
        <v>14</v>
      </c>
      <c r="F528" t="s">
        <v>209</v>
      </c>
      <c r="G528" s="1" t="s">
        <v>100</v>
      </c>
      <c r="H528">
        <v>50</v>
      </c>
      <c r="I528" s="1" t="s">
        <v>6718</v>
      </c>
      <c r="J528">
        <v>111</v>
      </c>
      <c r="K528">
        <v>1</v>
      </c>
      <c r="L528">
        <v>56.5</v>
      </c>
      <c r="N528">
        <v>56.5</v>
      </c>
    </row>
    <row r="529" spans="1:14" x14ac:dyDescent="0.2">
      <c r="A529" s="1" t="s">
        <v>3214</v>
      </c>
      <c r="B529" s="2">
        <v>45695</v>
      </c>
      <c r="C529" s="1" t="s">
        <v>6816</v>
      </c>
      <c r="D529" s="1" t="s">
        <v>246</v>
      </c>
      <c r="E529">
        <v>6</v>
      </c>
      <c r="F529">
        <v>10</v>
      </c>
      <c r="G529" s="1" t="s">
        <v>100</v>
      </c>
      <c r="H529">
        <v>500</v>
      </c>
      <c r="I529" s="1" t="s">
        <v>6718</v>
      </c>
      <c r="J529">
        <v>111</v>
      </c>
      <c r="K529">
        <v>1</v>
      </c>
      <c r="L529">
        <v>516.20000000000005</v>
      </c>
      <c r="N529">
        <v>516.20000000000005</v>
      </c>
    </row>
    <row r="530" spans="1:14" x14ac:dyDescent="0.2">
      <c r="A530" s="1" t="s">
        <v>6872</v>
      </c>
      <c r="B530" s="2">
        <v>45695</v>
      </c>
      <c r="C530" s="1" t="s">
        <v>6839</v>
      </c>
      <c r="D530" s="1" t="s">
        <v>246</v>
      </c>
      <c r="E530" t="s">
        <v>2793</v>
      </c>
      <c r="F530" t="s">
        <v>201</v>
      </c>
      <c r="G530" s="1" t="s">
        <v>100</v>
      </c>
      <c r="H530">
        <v>100</v>
      </c>
      <c r="I530" s="1" t="s">
        <v>6718</v>
      </c>
      <c r="J530">
        <v>111</v>
      </c>
      <c r="K530">
        <v>1</v>
      </c>
      <c r="L530">
        <v>100.6</v>
      </c>
      <c r="N530">
        <v>100.6</v>
      </c>
    </row>
    <row r="531" spans="1:14" x14ac:dyDescent="0.2">
      <c r="A531" s="1" t="s">
        <v>3365</v>
      </c>
      <c r="B531" s="2">
        <v>45695</v>
      </c>
      <c r="C531" s="1" t="s">
        <v>1195</v>
      </c>
      <c r="D531" s="1" t="s">
        <v>246</v>
      </c>
      <c r="E531">
        <v>16</v>
      </c>
      <c r="F531" t="s">
        <v>209</v>
      </c>
      <c r="G531" s="1" t="s">
        <v>100</v>
      </c>
      <c r="H531">
        <v>630</v>
      </c>
      <c r="I531" s="1" t="s">
        <v>6718</v>
      </c>
      <c r="J531">
        <v>111</v>
      </c>
      <c r="K531">
        <v>1</v>
      </c>
      <c r="L531">
        <v>436.4</v>
      </c>
      <c r="N531">
        <v>436.4</v>
      </c>
    </row>
    <row r="532" spans="1:14" x14ac:dyDescent="0.2">
      <c r="A532" s="1" t="s">
        <v>3353</v>
      </c>
      <c r="B532" s="2">
        <v>45698</v>
      </c>
      <c r="C532" s="1" t="s">
        <v>6866</v>
      </c>
      <c r="D532" s="1" t="s">
        <v>3355</v>
      </c>
      <c r="E532">
        <v>13</v>
      </c>
      <c r="F532" t="s">
        <v>438</v>
      </c>
      <c r="G532" s="1" t="s">
        <v>2818</v>
      </c>
      <c r="H532">
        <v>1000</v>
      </c>
      <c r="I532" s="1" t="s">
        <v>6718</v>
      </c>
      <c r="J532">
        <v>112</v>
      </c>
      <c r="K532">
        <v>4</v>
      </c>
      <c r="L532">
        <v>280.87</v>
      </c>
      <c r="M532">
        <v>6</v>
      </c>
      <c r="N532">
        <v>274.87</v>
      </c>
    </row>
    <row r="533" spans="1:14" x14ac:dyDescent="0.2">
      <c r="A533" s="1" t="s">
        <v>3356</v>
      </c>
      <c r="B533" s="2">
        <v>45698</v>
      </c>
      <c r="C533" s="1" t="s">
        <v>6866</v>
      </c>
      <c r="D533" s="1" t="s">
        <v>3355</v>
      </c>
      <c r="E533">
        <v>16</v>
      </c>
      <c r="F533" t="s">
        <v>438</v>
      </c>
      <c r="G533" s="1" t="s">
        <v>2818</v>
      </c>
      <c r="H533">
        <v>1300</v>
      </c>
      <c r="I533" s="1" t="s">
        <v>6718</v>
      </c>
      <c r="J533">
        <v>112</v>
      </c>
      <c r="K533">
        <v>7</v>
      </c>
      <c r="L533">
        <v>677.30000000000018</v>
      </c>
      <c r="M533">
        <v>13.299999999999999</v>
      </c>
      <c r="N533">
        <v>664.00000000000023</v>
      </c>
    </row>
    <row r="534" spans="1:14" x14ac:dyDescent="0.2">
      <c r="A534" s="1" t="s">
        <v>3374</v>
      </c>
      <c r="B534" s="2">
        <v>45698</v>
      </c>
      <c r="C534" s="1" t="s">
        <v>6866</v>
      </c>
      <c r="D534" s="1" t="s">
        <v>3355</v>
      </c>
      <c r="E534">
        <v>22</v>
      </c>
      <c r="F534" t="s">
        <v>438</v>
      </c>
      <c r="G534" s="1" t="s">
        <v>2818</v>
      </c>
      <c r="H534">
        <v>2000</v>
      </c>
      <c r="I534" s="1" t="s">
        <v>6718</v>
      </c>
      <c r="J534">
        <v>112</v>
      </c>
      <c r="K534">
        <v>4</v>
      </c>
      <c r="L534">
        <v>529.40000000000009</v>
      </c>
      <c r="M534">
        <v>11</v>
      </c>
      <c r="N534">
        <v>518.40000000000009</v>
      </c>
    </row>
    <row r="535" spans="1:14" x14ac:dyDescent="0.2">
      <c r="A535" s="1" t="s">
        <v>3410</v>
      </c>
      <c r="B535" s="2">
        <v>45698</v>
      </c>
      <c r="C535" s="1" t="s">
        <v>587</v>
      </c>
      <c r="D535" s="1" t="s">
        <v>246</v>
      </c>
      <c r="E535">
        <v>18</v>
      </c>
      <c r="F535" t="s">
        <v>209</v>
      </c>
      <c r="G535" s="1" t="s">
        <v>100</v>
      </c>
      <c r="H535">
        <v>125</v>
      </c>
      <c r="I535" s="1" t="s">
        <v>6718</v>
      </c>
      <c r="J535">
        <v>112</v>
      </c>
      <c r="K535">
        <v>2</v>
      </c>
      <c r="L535">
        <v>131</v>
      </c>
      <c r="M535">
        <v>4.2</v>
      </c>
      <c r="N535">
        <v>126.8</v>
      </c>
    </row>
    <row r="536" spans="1:14" x14ac:dyDescent="0.2">
      <c r="A536" s="1" t="s">
        <v>3411</v>
      </c>
      <c r="B536" s="2">
        <v>45698</v>
      </c>
      <c r="C536" s="1" t="s">
        <v>587</v>
      </c>
      <c r="D536" s="1" t="s">
        <v>246</v>
      </c>
      <c r="E536">
        <v>17</v>
      </c>
      <c r="F536" t="s">
        <v>167</v>
      </c>
      <c r="G536" s="1" t="s">
        <v>100</v>
      </c>
      <c r="H536">
        <v>150</v>
      </c>
      <c r="I536" s="1" t="s">
        <v>6718</v>
      </c>
      <c r="J536">
        <v>113</v>
      </c>
      <c r="K536">
        <v>3</v>
      </c>
      <c r="L536">
        <v>169.79999999999998</v>
      </c>
      <c r="M536">
        <v>6.6000000000000005</v>
      </c>
      <c r="N536">
        <v>163.19999999999999</v>
      </c>
    </row>
    <row r="537" spans="1:14" x14ac:dyDescent="0.2">
      <c r="A537" s="1" t="s">
        <v>3402</v>
      </c>
      <c r="B537" s="2">
        <v>45698</v>
      </c>
      <c r="C537" s="1" t="s">
        <v>6789</v>
      </c>
      <c r="D537" s="1" t="s">
        <v>246</v>
      </c>
      <c r="E537" t="s">
        <v>2931</v>
      </c>
      <c r="F537" t="s">
        <v>3404</v>
      </c>
      <c r="G537" s="1" t="s">
        <v>100</v>
      </c>
      <c r="H537">
        <v>100</v>
      </c>
      <c r="I537" s="1" t="s">
        <v>6718</v>
      </c>
      <c r="J537">
        <v>113</v>
      </c>
      <c r="K537">
        <v>2</v>
      </c>
      <c r="L537">
        <v>117.2</v>
      </c>
      <c r="M537">
        <v>4.8</v>
      </c>
      <c r="N537">
        <v>112.4</v>
      </c>
    </row>
    <row r="538" spans="1:14" x14ac:dyDescent="0.2">
      <c r="A538" s="1" t="s">
        <v>3401</v>
      </c>
      <c r="B538" s="2">
        <v>45698</v>
      </c>
      <c r="C538" s="1" t="s">
        <v>6742</v>
      </c>
      <c r="D538" s="1" t="s">
        <v>246</v>
      </c>
      <c r="E538">
        <v>16</v>
      </c>
      <c r="F538" t="s">
        <v>2963</v>
      </c>
      <c r="G538" s="1" t="s">
        <v>100</v>
      </c>
      <c r="H538">
        <v>90</v>
      </c>
      <c r="I538" s="1" t="s">
        <v>6718</v>
      </c>
      <c r="J538">
        <v>113</v>
      </c>
      <c r="K538">
        <v>2</v>
      </c>
      <c r="L538">
        <v>97</v>
      </c>
      <c r="M538">
        <v>3.2</v>
      </c>
      <c r="N538">
        <v>93.8</v>
      </c>
    </row>
    <row r="539" spans="1:14" x14ac:dyDescent="0.2">
      <c r="A539" s="1" t="s">
        <v>3408</v>
      </c>
      <c r="B539" s="2">
        <v>45698</v>
      </c>
      <c r="C539" s="1" t="s">
        <v>6407</v>
      </c>
      <c r="D539" s="1" t="s">
        <v>246</v>
      </c>
      <c r="E539">
        <v>23</v>
      </c>
      <c r="F539" t="s">
        <v>2908</v>
      </c>
      <c r="G539" s="1" t="s">
        <v>100</v>
      </c>
      <c r="H539">
        <v>2000</v>
      </c>
      <c r="I539" s="1" t="s">
        <v>6718</v>
      </c>
      <c r="J539">
        <v>113</v>
      </c>
      <c r="K539">
        <v>1</v>
      </c>
      <c r="L539">
        <v>2122.14</v>
      </c>
      <c r="M539">
        <v>53.3</v>
      </c>
      <c r="N539">
        <v>2068.8399999999997</v>
      </c>
    </row>
    <row r="540" spans="1:14" x14ac:dyDescent="0.2">
      <c r="A540" s="1" t="s">
        <v>3373</v>
      </c>
      <c r="B540" s="2">
        <v>45698</v>
      </c>
      <c r="C540" s="1" t="s">
        <v>6866</v>
      </c>
      <c r="D540" s="1" t="s">
        <v>3355</v>
      </c>
      <c r="E540">
        <v>18</v>
      </c>
      <c r="F540" t="s">
        <v>438</v>
      </c>
      <c r="G540" s="1" t="s">
        <v>2818</v>
      </c>
      <c r="H540">
        <v>2000</v>
      </c>
      <c r="I540" s="1" t="s">
        <v>6718</v>
      </c>
      <c r="J540">
        <v>114</v>
      </c>
      <c r="K540">
        <v>5</v>
      </c>
      <c r="L540">
        <v>527</v>
      </c>
      <c r="M540">
        <v>10.5</v>
      </c>
      <c r="N540">
        <v>516.5</v>
      </c>
    </row>
    <row r="541" spans="1:14" x14ac:dyDescent="0.2">
      <c r="A541" s="1" t="s">
        <v>3374</v>
      </c>
      <c r="B541" s="2">
        <v>45698</v>
      </c>
      <c r="C541" s="1" t="s">
        <v>6866</v>
      </c>
      <c r="D541" s="1" t="s">
        <v>3355</v>
      </c>
      <c r="E541">
        <v>22</v>
      </c>
      <c r="F541" t="s">
        <v>438</v>
      </c>
      <c r="G541" s="1" t="s">
        <v>2818</v>
      </c>
      <c r="H541">
        <v>2000</v>
      </c>
      <c r="I541" s="1" t="s">
        <v>6718</v>
      </c>
      <c r="J541">
        <v>114</v>
      </c>
      <c r="K541">
        <v>4</v>
      </c>
      <c r="L541">
        <v>547.80000000000007</v>
      </c>
      <c r="M541">
        <v>11.400000000000002</v>
      </c>
      <c r="N541">
        <v>536.40000000000009</v>
      </c>
    </row>
    <row r="542" spans="1:14" x14ac:dyDescent="0.2">
      <c r="A542" s="1" t="s">
        <v>3396</v>
      </c>
      <c r="B542" s="2">
        <v>45698</v>
      </c>
      <c r="C542" s="1" t="s">
        <v>6873</v>
      </c>
      <c r="D542" s="1" t="s">
        <v>246</v>
      </c>
      <c r="E542">
        <v>22</v>
      </c>
      <c r="F542" t="s">
        <v>79</v>
      </c>
      <c r="G542" s="1" t="s">
        <v>100</v>
      </c>
      <c r="H542">
        <v>400</v>
      </c>
      <c r="I542" s="1" t="s">
        <v>6718</v>
      </c>
      <c r="J542">
        <v>114</v>
      </c>
      <c r="K542">
        <v>5</v>
      </c>
      <c r="L542">
        <v>418.00000000000006</v>
      </c>
      <c r="M542">
        <v>14</v>
      </c>
      <c r="N542">
        <v>404.00000000000006</v>
      </c>
    </row>
    <row r="543" spans="1:14" x14ac:dyDescent="0.2">
      <c r="A543" s="1" t="s">
        <v>3417</v>
      </c>
      <c r="B543" s="2">
        <v>45698</v>
      </c>
      <c r="C543" s="1" t="s">
        <v>587</v>
      </c>
      <c r="D543" s="1" t="s">
        <v>246</v>
      </c>
      <c r="E543">
        <v>17</v>
      </c>
      <c r="F543" t="s">
        <v>99</v>
      </c>
      <c r="G543" s="1" t="s">
        <v>2760</v>
      </c>
      <c r="H543">
        <v>300</v>
      </c>
      <c r="I543" s="1" t="s">
        <v>6718</v>
      </c>
      <c r="J543">
        <v>114</v>
      </c>
      <c r="K543">
        <v>5</v>
      </c>
      <c r="L543">
        <v>308.8</v>
      </c>
      <c r="M543">
        <v>10.5</v>
      </c>
      <c r="N543">
        <v>298.3</v>
      </c>
    </row>
    <row r="544" spans="1:14" x14ac:dyDescent="0.2">
      <c r="A544" s="1" t="s">
        <v>3415</v>
      </c>
      <c r="B544" s="2">
        <v>45698</v>
      </c>
      <c r="C544" s="1" t="s">
        <v>587</v>
      </c>
      <c r="D544" s="1" t="s">
        <v>246</v>
      </c>
      <c r="E544">
        <v>17</v>
      </c>
      <c r="F544" t="s">
        <v>99</v>
      </c>
      <c r="G544" s="1" t="s">
        <v>2760</v>
      </c>
      <c r="H544">
        <v>300</v>
      </c>
      <c r="I544" s="1" t="s">
        <v>6718</v>
      </c>
      <c r="J544">
        <v>115</v>
      </c>
      <c r="K544">
        <v>4</v>
      </c>
      <c r="L544">
        <v>304.39999999999998</v>
      </c>
      <c r="M544">
        <v>8.4</v>
      </c>
      <c r="N544">
        <v>296</v>
      </c>
    </row>
    <row r="545" spans="1:14" x14ac:dyDescent="0.2">
      <c r="A545" s="1" t="s">
        <v>3405</v>
      </c>
      <c r="B545" s="2">
        <v>45698</v>
      </c>
      <c r="C545" s="1" t="s">
        <v>6874</v>
      </c>
      <c r="D545" s="1" t="s">
        <v>246</v>
      </c>
      <c r="E545" t="s">
        <v>3407</v>
      </c>
      <c r="F545" t="s">
        <v>2744</v>
      </c>
      <c r="G545" s="1" t="s">
        <v>100</v>
      </c>
      <c r="H545">
        <v>150</v>
      </c>
      <c r="I545" s="1" t="s">
        <v>6718</v>
      </c>
      <c r="J545">
        <v>115</v>
      </c>
      <c r="K545">
        <v>3</v>
      </c>
      <c r="L545">
        <v>164.8</v>
      </c>
      <c r="M545">
        <v>8.3999999999999986</v>
      </c>
      <c r="N545">
        <v>156.4</v>
      </c>
    </row>
    <row r="546" spans="1:14" x14ac:dyDescent="0.2">
      <c r="A546" s="1" t="s">
        <v>3409</v>
      </c>
      <c r="B546" s="2">
        <v>45698</v>
      </c>
      <c r="C546" s="1" t="s">
        <v>587</v>
      </c>
      <c r="D546" s="1" t="s">
        <v>246</v>
      </c>
      <c r="E546">
        <v>20</v>
      </c>
      <c r="F546" t="s">
        <v>209</v>
      </c>
      <c r="G546" s="1" t="s">
        <v>100</v>
      </c>
      <c r="H546">
        <v>155</v>
      </c>
      <c r="I546" s="1" t="s">
        <v>6718</v>
      </c>
      <c r="J546">
        <v>115</v>
      </c>
      <c r="K546">
        <v>3</v>
      </c>
      <c r="L546">
        <v>165</v>
      </c>
      <c r="M546">
        <v>7.3</v>
      </c>
      <c r="N546">
        <v>157.69999999999999</v>
      </c>
    </row>
    <row r="547" spans="1:14" x14ac:dyDescent="0.2">
      <c r="A547" s="1" t="s">
        <v>3413</v>
      </c>
      <c r="B547" s="2">
        <v>45698</v>
      </c>
      <c r="C547" s="1" t="s">
        <v>6874</v>
      </c>
      <c r="D547" s="1" t="s">
        <v>246</v>
      </c>
      <c r="E547" t="s">
        <v>3407</v>
      </c>
      <c r="F547" t="s">
        <v>2744</v>
      </c>
      <c r="G547" s="1" t="s">
        <v>100</v>
      </c>
      <c r="H547">
        <v>150</v>
      </c>
      <c r="I547" s="1" t="s">
        <v>6718</v>
      </c>
      <c r="J547">
        <v>115</v>
      </c>
      <c r="K547">
        <v>2</v>
      </c>
      <c r="L547">
        <v>182</v>
      </c>
      <c r="M547">
        <v>6.4</v>
      </c>
      <c r="N547">
        <v>175.6</v>
      </c>
    </row>
    <row r="548" spans="1:14" x14ac:dyDescent="0.2">
      <c r="A548" s="1" t="s">
        <v>3400</v>
      </c>
      <c r="B548" s="2">
        <v>45698</v>
      </c>
      <c r="C548" s="1" t="s">
        <v>6742</v>
      </c>
      <c r="D548" s="1" t="s">
        <v>246</v>
      </c>
      <c r="E548">
        <v>22</v>
      </c>
      <c r="F548" t="s">
        <v>735</v>
      </c>
      <c r="G548" s="1" t="s">
        <v>100</v>
      </c>
      <c r="H548">
        <v>155</v>
      </c>
      <c r="I548" s="1" t="s">
        <v>6718</v>
      </c>
      <c r="J548">
        <v>116</v>
      </c>
      <c r="K548">
        <v>2</v>
      </c>
      <c r="L548">
        <v>171.2</v>
      </c>
      <c r="M548">
        <v>5.6</v>
      </c>
      <c r="N548">
        <v>165.6</v>
      </c>
    </row>
    <row r="549" spans="1:14" x14ac:dyDescent="0.2">
      <c r="A549" s="1" t="s">
        <v>3353</v>
      </c>
      <c r="B549" s="2">
        <v>45698</v>
      </c>
      <c r="C549" s="1" t="s">
        <v>6866</v>
      </c>
      <c r="D549" s="1" t="s">
        <v>3355</v>
      </c>
      <c r="E549">
        <v>13</v>
      </c>
      <c r="F549" t="s">
        <v>438</v>
      </c>
      <c r="G549" s="1" t="s">
        <v>2818</v>
      </c>
      <c r="H549">
        <v>1000</v>
      </c>
      <c r="I549" s="1" t="s">
        <v>6718</v>
      </c>
      <c r="J549">
        <v>116</v>
      </c>
      <c r="K549">
        <v>3</v>
      </c>
      <c r="L549">
        <v>251.8</v>
      </c>
      <c r="M549">
        <v>4.5</v>
      </c>
      <c r="N549">
        <v>247.3</v>
      </c>
    </row>
    <row r="550" spans="1:14" x14ac:dyDescent="0.2">
      <c r="A550" s="1" t="s">
        <v>3394</v>
      </c>
      <c r="B550" s="2">
        <v>45698</v>
      </c>
      <c r="C550" s="1" t="s">
        <v>6727</v>
      </c>
      <c r="D550" s="1" t="s">
        <v>2816</v>
      </c>
      <c r="E550">
        <v>18</v>
      </c>
      <c r="F550" t="s">
        <v>2811</v>
      </c>
      <c r="G550" s="1" t="s">
        <v>2996</v>
      </c>
      <c r="H550">
        <v>150</v>
      </c>
      <c r="I550" s="1" t="s">
        <v>6718</v>
      </c>
      <c r="J550">
        <v>116</v>
      </c>
      <c r="K550">
        <v>3</v>
      </c>
      <c r="L550">
        <v>165.60000000000002</v>
      </c>
      <c r="M550">
        <v>6.3000000000000007</v>
      </c>
      <c r="N550">
        <v>159.30000000000001</v>
      </c>
    </row>
    <row r="551" spans="1:14" x14ac:dyDescent="0.2">
      <c r="A551" s="1" t="s">
        <v>3393</v>
      </c>
      <c r="B551" s="2">
        <v>45698</v>
      </c>
      <c r="C551" s="1" t="s">
        <v>6727</v>
      </c>
      <c r="D551" s="1" t="s">
        <v>2816</v>
      </c>
      <c r="E551">
        <v>18</v>
      </c>
      <c r="F551" t="s">
        <v>2811</v>
      </c>
      <c r="G551" s="1" t="s">
        <v>2996</v>
      </c>
      <c r="H551">
        <v>100</v>
      </c>
      <c r="I551" s="1" t="s">
        <v>6718</v>
      </c>
      <c r="J551">
        <v>116</v>
      </c>
      <c r="K551">
        <v>2</v>
      </c>
      <c r="L551">
        <v>110.8</v>
      </c>
      <c r="M551">
        <v>4.2</v>
      </c>
      <c r="N551">
        <v>106.6</v>
      </c>
    </row>
    <row r="552" spans="1:14" x14ac:dyDescent="0.2">
      <c r="A552" s="1" t="s">
        <v>3395</v>
      </c>
      <c r="B552" s="2">
        <v>45698</v>
      </c>
      <c r="C552" s="1" t="s">
        <v>6727</v>
      </c>
      <c r="D552" s="1" t="s">
        <v>2816</v>
      </c>
      <c r="E552">
        <v>16</v>
      </c>
      <c r="F552" t="s">
        <v>2811</v>
      </c>
      <c r="G552" s="1" t="s">
        <v>2996</v>
      </c>
      <c r="H552">
        <v>150</v>
      </c>
      <c r="I552" s="1" t="s">
        <v>6718</v>
      </c>
      <c r="J552">
        <v>117</v>
      </c>
      <c r="K552">
        <v>3</v>
      </c>
      <c r="L552">
        <v>173.2</v>
      </c>
      <c r="M552">
        <v>5.6</v>
      </c>
      <c r="N552">
        <v>167.6</v>
      </c>
    </row>
    <row r="553" spans="1:14" x14ac:dyDescent="0.2">
      <c r="A553" s="1" t="s">
        <v>3398</v>
      </c>
      <c r="B553" s="2">
        <v>45698</v>
      </c>
      <c r="C553" s="1" t="s">
        <v>6873</v>
      </c>
      <c r="D553" s="1" t="s">
        <v>246</v>
      </c>
      <c r="E553">
        <v>22</v>
      </c>
      <c r="F553" t="s">
        <v>79</v>
      </c>
      <c r="G553" s="1" t="s">
        <v>100</v>
      </c>
      <c r="H553">
        <v>25</v>
      </c>
      <c r="I553" s="1" t="s">
        <v>6718</v>
      </c>
      <c r="J553">
        <v>117</v>
      </c>
      <c r="K553">
        <v>1</v>
      </c>
      <c r="L553">
        <v>46.6</v>
      </c>
      <c r="M553">
        <v>2.8</v>
      </c>
      <c r="N553">
        <v>43.800000000000004</v>
      </c>
    </row>
    <row r="554" spans="1:14" x14ac:dyDescent="0.2">
      <c r="A554" s="1" t="s">
        <v>2879</v>
      </c>
      <c r="B554" s="2">
        <v>45698</v>
      </c>
      <c r="C554" s="1" t="s">
        <v>576</v>
      </c>
      <c r="D554" s="1" t="s">
        <v>246</v>
      </c>
      <c r="E554" t="s">
        <v>2880</v>
      </c>
      <c r="F554" t="s">
        <v>2744</v>
      </c>
      <c r="G554" s="1" t="s">
        <v>100</v>
      </c>
      <c r="H554">
        <v>2000</v>
      </c>
      <c r="I554" s="1" t="s">
        <v>6718</v>
      </c>
      <c r="J554">
        <v>117</v>
      </c>
      <c r="K554">
        <v>1</v>
      </c>
      <c r="L554">
        <v>800</v>
      </c>
      <c r="M554">
        <v>32</v>
      </c>
      <c r="N554">
        <v>768</v>
      </c>
    </row>
    <row r="555" spans="1:14" x14ac:dyDescent="0.2">
      <c r="A555" s="1" t="s">
        <v>3374</v>
      </c>
      <c r="B555" s="2">
        <v>45699</v>
      </c>
      <c r="C555" s="1" t="s">
        <v>6866</v>
      </c>
      <c r="D555" s="1" t="s">
        <v>3355</v>
      </c>
      <c r="E555">
        <v>22</v>
      </c>
      <c r="F555" t="s">
        <v>438</v>
      </c>
      <c r="G555" s="1" t="s">
        <v>2818</v>
      </c>
      <c r="H555">
        <v>2000</v>
      </c>
      <c r="I555" s="1" t="s">
        <v>6718</v>
      </c>
      <c r="J555">
        <v>118</v>
      </c>
      <c r="K555">
        <v>5</v>
      </c>
      <c r="L555">
        <v>597.02</v>
      </c>
      <c r="M555">
        <v>16</v>
      </c>
      <c r="N555">
        <v>581.02</v>
      </c>
    </row>
    <row r="556" spans="1:14" x14ac:dyDescent="0.2">
      <c r="A556" s="1" t="s">
        <v>3373</v>
      </c>
      <c r="B556" s="2">
        <v>45699</v>
      </c>
      <c r="C556" s="1" t="s">
        <v>6866</v>
      </c>
      <c r="D556" s="1" t="s">
        <v>3355</v>
      </c>
      <c r="E556">
        <v>18</v>
      </c>
      <c r="F556" t="s">
        <v>438</v>
      </c>
      <c r="G556" s="1" t="s">
        <v>2818</v>
      </c>
      <c r="H556">
        <v>2000</v>
      </c>
      <c r="I556" s="1" t="s">
        <v>6718</v>
      </c>
      <c r="J556">
        <v>118</v>
      </c>
      <c r="K556">
        <v>5</v>
      </c>
      <c r="L556">
        <v>531.79999999999995</v>
      </c>
      <c r="M556">
        <v>10.600000000000001</v>
      </c>
      <c r="N556">
        <v>521.19999999999993</v>
      </c>
    </row>
    <row r="557" spans="1:14" x14ac:dyDescent="0.2">
      <c r="A557" s="1" t="s">
        <v>3422</v>
      </c>
      <c r="B557" s="2">
        <v>45699</v>
      </c>
      <c r="C557" s="1" t="s">
        <v>587</v>
      </c>
      <c r="D557" s="1" t="s">
        <v>246</v>
      </c>
      <c r="E557">
        <v>30</v>
      </c>
      <c r="F557" t="s">
        <v>99</v>
      </c>
      <c r="G557" s="1" t="s">
        <v>2760</v>
      </c>
      <c r="H557">
        <v>100</v>
      </c>
      <c r="I557" s="1" t="s">
        <v>6718</v>
      </c>
      <c r="J557">
        <v>118</v>
      </c>
      <c r="K557">
        <v>2</v>
      </c>
      <c r="L557">
        <v>108.8</v>
      </c>
      <c r="M557">
        <v>6.8</v>
      </c>
      <c r="N557">
        <v>102</v>
      </c>
    </row>
    <row r="558" spans="1:14" x14ac:dyDescent="0.2">
      <c r="A558" s="1" t="s">
        <v>3418</v>
      </c>
      <c r="B558" s="2">
        <v>45699</v>
      </c>
      <c r="C558" s="1" t="s">
        <v>6875</v>
      </c>
      <c r="D558" s="1" t="s">
        <v>246</v>
      </c>
      <c r="E558">
        <v>23</v>
      </c>
      <c r="F558">
        <v>6</v>
      </c>
      <c r="G558" s="1" t="s">
        <v>3420</v>
      </c>
      <c r="H558">
        <v>2000</v>
      </c>
      <c r="I558" s="1" t="s">
        <v>6718</v>
      </c>
      <c r="J558">
        <v>118</v>
      </c>
      <c r="K558">
        <v>1</v>
      </c>
      <c r="L558">
        <v>2077.1999999999998</v>
      </c>
      <c r="M558">
        <v>69.599999999999994</v>
      </c>
      <c r="N558">
        <v>2007.6</v>
      </c>
    </row>
    <row r="559" spans="1:14" x14ac:dyDescent="0.2">
      <c r="A559" s="1" t="s">
        <v>3430</v>
      </c>
      <c r="B559" s="2">
        <v>45699</v>
      </c>
      <c r="C559" s="1" t="s">
        <v>6876</v>
      </c>
      <c r="D559" s="1" t="s">
        <v>246</v>
      </c>
      <c r="E559" t="s">
        <v>3432</v>
      </c>
      <c r="F559" t="s">
        <v>3433</v>
      </c>
      <c r="G559" s="1" t="s">
        <v>100</v>
      </c>
      <c r="H559">
        <v>100</v>
      </c>
      <c r="I559" s="1" t="s">
        <v>6718</v>
      </c>
      <c r="J559">
        <v>119</v>
      </c>
      <c r="K559">
        <v>2</v>
      </c>
      <c r="L559">
        <v>103.4</v>
      </c>
      <c r="M559">
        <v>8</v>
      </c>
      <c r="N559">
        <v>95.4</v>
      </c>
    </row>
    <row r="560" spans="1:14" x14ac:dyDescent="0.2">
      <c r="A560" s="1" t="s">
        <v>3427</v>
      </c>
      <c r="B560" s="2">
        <v>45699</v>
      </c>
      <c r="C560" s="1" t="s">
        <v>6877</v>
      </c>
      <c r="D560" s="1" t="s">
        <v>246</v>
      </c>
      <c r="E560" t="s">
        <v>247</v>
      </c>
      <c r="F560" t="s">
        <v>201</v>
      </c>
      <c r="G560" s="1" t="s">
        <v>100</v>
      </c>
      <c r="H560">
        <v>100</v>
      </c>
      <c r="I560" s="1" t="s">
        <v>6718</v>
      </c>
      <c r="J560">
        <v>119</v>
      </c>
      <c r="K560">
        <v>2</v>
      </c>
      <c r="L560">
        <v>110.6</v>
      </c>
      <c r="M560">
        <v>7.6</v>
      </c>
      <c r="N560">
        <v>103</v>
      </c>
    </row>
    <row r="561" spans="1:14" x14ac:dyDescent="0.2">
      <c r="A561" s="1" t="s">
        <v>3429</v>
      </c>
      <c r="B561" s="2">
        <v>45699</v>
      </c>
      <c r="C561" s="1" t="s">
        <v>6877</v>
      </c>
      <c r="D561" s="1" t="s">
        <v>246</v>
      </c>
      <c r="E561" t="s">
        <v>3167</v>
      </c>
      <c r="F561" t="s">
        <v>201</v>
      </c>
      <c r="G561" s="1" t="s">
        <v>100</v>
      </c>
      <c r="H561">
        <v>100</v>
      </c>
      <c r="I561" s="1" t="s">
        <v>6718</v>
      </c>
      <c r="J561">
        <v>119</v>
      </c>
      <c r="K561">
        <v>2</v>
      </c>
      <c r="L561">
        <v>115.4</v>
      </c>
      <c r="M561">
        <v>8</v>
      </c>
      <c r="N561">
        <v>107.4</v>
      </c>
    </row>
    <row r="562" spans="1:14" x14ac:dyDescent="0.2">
      <c r="A562" s="1" t="s">
        <v>3434</v>
      </c>
      <c r="B562" s="2">
        <v>45699</v>
      </c>
      <c r="C562" s="1" t="s">
        <v>6878</v>
      </c>
      <c r="D562" s="1" t="s">
        <v>246</v>
      </c>
      <c r="E562">
        <v>25</v>
      </c>
      <c r="F562" t="s">
        <v>2774</v>
      </c>
      <c r="G562" s="1" t="s">
        <v>100</v>
      </c>
      <c r="H562">
        <v>100</v>
      </c>
      <c r="I562" s="1" t="s">
        <v>6718</v>
      </c>
      <c r="J562">
        <v>119</v>
      </c>
      <c r="K562">
        <v>1</v>
      </c>
      <c r="L562">
        <v>108.2</v>
      </c>
      <c r="M562">
        <v>3.2</v>
      </c>
      <c r="N562">
        <v>105</v>
      </c>
    </row>
    <row r="563" spans="1:14" x14ac:dyDescent="0.2">
      <c r="A563" s="1" t="s">
        <v>3436</v>
      </c>
      <c r="B563" s="2">
        <v>45699</v>
      </c>
      <c r="C563" s="1" t="s">
        <v>6878</v>
      </c>
      <c r="D563" s="1" t="s">
        <v>3064</v>
      </c>
      <c r="E563">
        <v>19</v>
      </c>
      <c r="F563" t="s">
        <v>2983</v>
      </c>
      <c r="G563" s="1" t="s">
        <v>2996</v>
      </c>
      <c r="H563">
        <v>100</v>
      </c>
      <c r="I563" s="1" t="s">
        <v>6718</v>
      </c>
      <c r="J563">
        <v>120</v>
      </c>
      <c r="K563">
        <v>2</v>
      </c>
      <c r="L563">
        <v>105</v>
      </c>
      <c r="M563">
        <v>4.8</v>
      </c>
      <c r="N563">
        <v>100.2</v>
      </c>
    </row>
    <row r="564" spans="1:14" x14ac:dyDescent="0.2">
      <c r="A564" s="1" t="s">
        <v>6879</v>
      </c>
      <c r="B564" s="2">
        <v>45699</v>
      </c>
      <c r="C564" s="1" t="s">
        <v>6878</v>
      </c>
      <c r="D564" s="1" t="s">
        <v>3064</v>
      </c>
      <c r="E564">
        <v>19</v>
      </c>
      <c r="F564" t="s">
        <v>2983</v>
      </c>
      <c r="G564" s="1" t="s">
        <v>2996</v>
      </c>
      <c r="H564">
        <v>100</v>
      </c>
      <c r="I564" s="1" t="s">
        <v>6718</v>
      </c>
      <c r="J564">
        <v>120</v>
      </c>
      <c r="K564">
        <v>2</v>
      </c>
      <c r="L564">
        <v>114.4</v>
      </c>
      <c r="M564">
        <v>4.8</v>
      </c>
      <c r="N564">
        <v>109.60000000000001</v>
      </c>
    </row>
    <row r="565" spans="1:14" x14ac:dyDescent="0.2">
      <c r="A565" s="1" t="s">
        <v>3437</v>
      </c>
      <c r="B565" s="2">
        <v>45699</v>
      </c>
      <c r="C565" s="1" t="s">
        <v>6878</v>
      </c>
      <c r="D565" s="1" t="s">
        <v>3064</v>
      </c>
      <c r="E565">
        <v>14</v>
      </c>
      <c r="F565" t="s">
        <v>2983</v>
      </c>
      <c r="G565" s="1" t="s">
        <v>2996</v>
      </c>
      <c r="H565">
        <v>100</v>
      </c>
      <c r="I565" s="1" t="s">
        <v>6718</v>
      </c>
      <c r="J565">
        <v>120</v>
      </c>
      <c r="K565">
        <v>2</v>
      </c>
      <c r="L565">
        <v>107.8</v>
      </c>
      <c r="M565">
        <v>3.6</v>
      </c>
      <c r="N565">
        <v>104.2</v>
      </c>
    </row>
    <row r="566" spans="1:14" x14ac:dyDescent="0.2">
      <c r="A566" s="1" t="s">
        <v>3426</v>
      </c>
      <c r="B566" s="2">
        <v>45699</v>
      </c>
      <c r="C566" s="1" t="s">
        <v>587</v>
      </c>
      <c r="D566" s="1" t="s">
        <v>246</v>
      </c>
      <c r="E566">
        <v>27</v>
      </c>
      <c r="F566" t="s">
        <v>2641</v>
      </c>
      <c r="G566" s="1" t="s">
        <v>100</v>
      </c>
      <c r="H566">
        <v>82</v>
      </c>
      <c r="I566" s="1" t="s">
        <v>6718</v>
      </c>
      <c r="J566">
        <v>120</v>
      </c>
      <c r="K566">
        <v>1</v>
      </c>
      <c r="L566">
        <v>81.8</v>
      </c>
      <c r="M566">
        <v>3.6</v>
      </c>
      <c r="N566">
        <v>78.2</v>
      </c>
    </row>
    <row r="567" spans="1:14" x14ac:dyDescent="0.2">
      <c r="A567" s="1" t="s">
        <v>3423</v>
      </c>
      <c r="B567" s="2">
        <v>45699</v>
      </c>
      <c r="C567" s="1" t="s">
        <v>587</v>
      </c>
      <c r="D567" s="1" t="s">
        <v>246</v>
      </c>
      <c r="E567">
        <v>30</v>
      </c>
      <c r="F567" t="s">
        <v>167</v>
      </c>
      <c r="G567" s="1" t="s">
        <v>100</v>
      </c>
      <c r="H567">
        <v>100</v>
      </c>
      <c r="I567" s="1" t="s">
        <v>6718</v>
      </c>
      <c r="J567">
        <v>121</v>
      </c>
      <c r="K567">
        <v>2</v>
      </c>
      <c r="L567">
        <v>105.19999999999999</v>
      </c>
      <c r="M567">
        <v>6.8</v>
      </c>
      <c r="N567">
        <v>98.399999999999991</v>
      </c>
    </row>
    <row r="568" spans="1:14" x14ac:dyDescent="0.2">
      <c r="A568" s="1" t="s">
        <v>3424</v>
      </c>
      <c r="B568" s="2">
        <v>45699</v>
      </c>
      <c r="C568" s="1" t="s">
        <v>587</v>
      </c>
      <c r="D568" s="1" t="s">
        <v>246</v>
      </c>
      <c r="E568">
        <v>28</v>
      </c>
      <c r="F568" t="s">
        <v>2641</v>
      </c>
      <c r="G568" s="1" t="s">
        <v>100</v>
      </c>
      <c r="H568">
        <v>52</v>
      </c>
      <c r="I568" s="1" t="s">
        <v>6718</v>
      </c>
      <c r="J568">
        <v>121</v>
      </c>
      <c r="K568">
        <v>1</v>
      </c>
      <c r="L568">
        <v>56.6</v>
      </c>
      <c r="M568">
        <v>2.8</v>
      </c>
      <c r="N568">
        <v>53.800000000000004</v>
      </c>
    </row>
    <row r="569" spans="1:14" x14ac:dyDescent="0.2">
      <c r="A569" s="1" t="s">
        <v>3204</v>
      </c>
      <c r="B569" s="2">
        <v>45701</v>
      </c>
      <c r="C569" s="1" t="s">
        <v>587</v>
      </c>
      <c r="D569" s="1" t="s">
        <v>246</v>
      </c>
      <c r="E569" t="s">
        <v>3205</v>
      </c>
      <c r="F569" t="s">
        <v>287</v>
      </c>
      <c r="G569" s="1" t="s">
        <v>2760</v>
      </c>
      <c r="H569">
        <v>50</v>
      </c>
      <c r="I569" s="1" t="s">
        <v>6718</v>
      </c>
      <c r="J569">
        <v>122</v>
      </c>
      <c r="K569">
        <v>1</v>
      </c>
      <c r="L569">
        <v>292.39999999999998</v>
      </c>
      <c r="N569">
        <v>292.39999999999998</v>
      </c>
    </row>
    <row r="570" spans="1:14" x14ac:dyDescent="0.2">
      <c r="A570" s="1" t="s">
        <v>3443</v>
      </c>
      <c r="B570" s="2">
        <v>45701</v>
      </c>
      <c r="C570" s="1" t="s">
        <v>587</v>
      </c>
      <c r="D570" s="1" t="s">
        <v>106</v>
      </c>
      <c r="E570">
        <v>14</v>
      </c>
      <c r="F570" t="s">
        <v>2562</v>
      </c>
      <c r="G570" s="1" t="s">
        <v>108</v>
      </c>
      <c r="H570">
        <v>300</v>
      </c>
      <c r="I570" s="1" t="s">
        <v>6718</v>
      </c>
      <c r="J570">
        <v>122</v>
      </c>
      <c r="K570">
        <v>4</v>
      </c>
      <c r="L570">
        <v>312.39999999999998</v>
      </c>
      <c r="M570">
        <v>8.4</v>
      </c>
      <c r="N570">
        <v>304</v>
      </c>
    </row>
    <row r="571" spans="1:14" x14ac:dyDescent="0.2">
      <c r="A571" s="1" t="s">
        <v>3454</v>
      </c>
      <c r="B571" s="2">
        <v>45701</v>
      </c>
      <c r="C571" s="1" t="s">
        <v>587</v>
      </c>
      <c r="D571" s="1" t="s">
        <v>246</v>
      </c>
      <c r="E571">
        <v>15</v>
      </c>
      <c r="F571" t="s">
        <v>134</v>
      </c>
      <c r="G571" s="1" t="s">
        <v>100</v>
      </c>
      <c r="H571">
        <v>160</v>
      </c>
      <c r="I571" s="1" t="s">
        <v>6718</v>
      </c>
      <c r="J571">
        <v>122</v>
      </c>
      <c r="K571">
        <v>4</v>
      </c>
      <c r="L571">
        <v>168.60000000000002</v>
      </c>
      <c r="M571">
        <v>7.3</v>
      </c>
      <c r="N571">
        <v>161.30000000000001</v>
      </c>
    </row>
    <row r="572" spans="1:14" x14ac:dyDescent="0.2">
      <c r="A572" s="1" t="s">
        <v>3449</v>
      </c>
      <c r="B572" s="2">
        <v>45701</v>
      </c>
      <c r="C572" s="1" t="s">
        <v>587</v>
      </c>
      <c r="D572" s="1" t="s">
        <v>246</v>
      </c>
      <c r="E572">
        <v>17</v>
      </c>
      <c r="F572" t="s">
        <v>167</v>
      </c>
      <c r="G572" s="1" t="s">
        <v>100</v>
      </c>
      <c r="H572">
        <v>105</v>
      </c>
      <c r="I572" s="1" t="s">
        <v>6718</v>
      </c>
      <c r="J572">
        <v>122</v>
      </c>
      <c r="K572">
        <v>2</v>
      </c>
      <c r="L572">
        <v>87.3</v>
      </c>
      <c r="M572">
        <v>4.2</v>
      </c>
      <c r="N572">
        <v>83.1</v>
      </c>
    </row>
    <row r="573" spans="1:14" x14ac:dyDescent="0.2">
      <c r="A573" s="1" t="s">
        <v>3451</v>
      </c>
      <c r="B573" s="2">
        <v>45701</v>
      </c>
      <c r="C573" s="1" t="s">
        <v>587</v>
      </c>
      <c r="D573" s="1" t="s">
        <v>246</v>
      </c>
      <c r="E573">
        <v>15</v>
      </c>
      <c r="F573" t="s">
        <v>167</v>
      </c>
      <c r="G573" s="1" t="s">
        <v>100</v>
      </c>
      <c r="H573">
        <v>52</v>
      </c>
      <c r="I573" s="1" t="s">
        <v>6718</v>
      </c>
      <c r="J573">
        <v>123</v>
      </c>
      <c r="K573">
        <v>1</v>
      </c>
      <c r="L573">
        <v>67.5</v>
      </c>
      <c r="M573">
        <v>1.8</v>
      </c>
      <c r="N573">
        <v>65.7</v>
      </c>
    </row>
    <row r="574" spans="1:14" x14ac:dyDescent="0.2">
      <c r="A574" s="1" t="s">
        <v>3452</v>
      </c>
      <c r="B574" s="2">
        <v>45701</v>
      </c>
      <c r="C574" s="1" t="s">
        <v>587</v>
      </c>
      <c r="D574" s="1" t="s">
        <v>246</v>
      </c>
      <c r="E574">
        <v>16</v>
      </c>
      <c r="F574" t="s">
        <v>134</v>
      </c>
      <c r="G574" s="1" t="s">
        <v>100</v>
      </c>
      <c r="H574">
        <v>185</v>
      </c>
      <c r="I574" s="1" t="s">
        <v>6718</v>
      </c>
      <c r="J574">
        <v>123</v>
      </c>
      <c r="K574">
        <v>4</v>
      </c>
      <c r="L574">
        <v>174.29999999999998</v>
      </c>
      <c r="M574">
        <v>7.6</v>
      </c>
      <c r="N574">
        <v>166.7</v>
      </c>
    </row>
    <row r="575" spans="1:14" x14ac:dyDescent="0.2">
      <c r="A575" s="1" t="s">
        <v>3453</v>
      </c>
      <c r="B575" s="2">
        <v>45701</v>
      </c>
      <c r="C575" s="1" t="s">
        <v>587</v>
      </c>
      <c r="D575" s="1" t="s">
        <v>246</v>
      </c>
      <c r="E575">
        <v>16</v>
      </c>
      <c r="F575" t="s">
        <v>134</v>
      </c>
      <c r="G575" s="1" t="s">
        <v>100</v>
      </c>
      <c r="H575">
        <v>45</v>
      </c>
      <c r="I575" s="1" t="s">
        <v>6718</v>
      </c>
      <c r="J575">
        <v>123</v>
      </c>
      <c r="K575">
        <v>1</v>
      </c>
      <c r="L575">
        <v>68.8</v>
      </c>
      <c r="M575">
        <v>1.9</v>
      </c>
      <c r="N575">
        <v>66.899999999999991</v>
      </c>
    </row>
    <row r="576" spans="1:14" x14ac:dyDescent="0.2">
      <c r="A576" s="1" t="s">
        <v>3444</v>
      </c>
      <c r="B576" s="2">
        <v>45701</v>
      </c>
      <c r="C576" s="1" t="s">
        <v>6880</v>
      </c>
      <c r="D576" s="1" t="s">
        <v>106</v>
      </c>
      <c r="E576">
        <v>20</v>
      </c>
      <c r="F576" t="s">
        <v>107</v>
      </c>
      <c r="G576" s="1" t="s">
        <v>108</v>
      </c>
      <c r="H576">
        <v>100</v>
      </c>
      <c r="I576" s="1" t="s">
        <v>6718</v>
      </c>
      <c r="J576">
        <v>123</v>
      </c>
      <c r="K576">
        <v>2</v>
      </c>
      <c r="L576">
        <v>110</v>
      </c>
      <c r="M576">
        <v>5</v>
      </c>
      <c r="N576">
        <v>105</v>
      </c>
    </row>
    <row r="577" spans="1:14" x14ac:dyDescent="0.2">
      <c r="A577" s="1" t="s">
        <v>3441</v>
      </c>
      <c r="B577" s="2">
        <v>45701</v>
      </c>
      <c r="C577" s="1" t="s">
        <v>1823</v>
      </c>
      <c r="D577" s="1" t="s">
        <v>246</v>
      </c>
      <c r="E577">
        <v>7</v>
      </c>
      <c r="F577">
        <v>10</v>
      </c>
      <c r="G577" s="1" t="s">
        <v>100</v>
      </c>
      <c r="H577">
        <v>120</v>
      </c>
      <c r="I577" s="1" t="s">
        <v>6718</v>
      </c>
      <c r="J577">
        <v>124</v>
      </c>
      <c r="K577">
        <v>4</v>
      </c>
      <c r="L577">
        <v>128.29999999999998</v>
      </c>
      <c r="M577">
        <v>3.6</v>
      </c>
      <c r="N577">
        <v>124.69999999999999</v>
      </c>
    </row>
    <row r="578" spans="1:14" x14ac:dyDescent="0.2">
      <c r="A578" s="1" t="s">
        <v>3374</v>
      </c>
      <c r="B578" s="2">
        <v>45701</v>
      </c>
      <c r="C578" s="1" t="s">
        <v>6866</v>
      </c>
      <c r="D578" s="1" t="s">
        <v>3355</v>
      </c>
      <c r="E578">
        <v>22</v>
      </c>
      <c r="F578" t="s">
        <v>438</v>
      </c>
      <c r="G578" s="1" t="s">
        <v>2818</v>
      </c>
      <c r="H578">
        <v>2000</v>
      </c>
      <c r="I578" s="1" t="s">
        <v>6718</v>
      </c>
      <c r="J578">
        <v>124</v>
      </c>
      <c r="K578">
        <v>5</v>
      </c>
      <c r="L578">
        <v>555</v>
      </c>
      <c r="M578">
        <v>14</v>
      </c>
      <c r="N578">
        <v>541</v>
      </c>
    </row>
    <row r="579" spans="1:14" x14ac:dyDescent="0.2">
      <c r="A579" s="1" t="s">
        <v>3467</v>
      </c>
      <c r="B579" s="2">
        <v>45702</v>
      </c>
      <c r="C579" s="1" t="s">
        <v>587</v>
      </c>
      <c r="D579" s="1" t="s">
        <v>246</v>
      </c>
      <c r="E579">
        <v>20</v>
      </c>
      <c r="F579" t="s">
        <v>2983</v>
      </c>
      <c r="G579" s="1" t="s">
        <v>51</v>
      </c>
      <c r="H579">
        <v>100</v>
      </c>
      <c r="I579" s="1" t="s">
        <v>6718</v>
      </c>
      <c r="J579">
        <v>125</v>
      </c>
      <c r="K579">
        <v>2</v>
      </c>
      <c r="L579">
        <v>100</v>
      </c>
      <c r="M579">
        <v>4.5999999999999996</v>
      </c>
      <c r="N579">
        <v>95.4</v>
      </c>
    </row>
    <row r="580" spans="1:14" x14ac:dyDescent="0.2">
      <c r="A580" s="1" t="s">
        <v>3471</v>
      </c>
      <c r="B580" s="2">
        <v>45702</v>
      </c>
      <c r="C580" s="1" t="s">
        <v>587</v>
      </c>
      <c r="D580" s="1" t="s">
        <v>246</v>
      </c>
      <c r="E580">
        <v>18</v>
      </c>
      <c r="F580" t="s">
        <v>2983</v>
      </c>
      <c r="G580" s="1" t="s">
        <v>51</v>
      </c>
      <c r="H580">
        <v>100</v>
      </c>
      <c r="I580" s="1" t="s">
        <v>6718</v>
      </c>
      <c r="J580">
        <v>125</v>
      </c>
      <c r="K580">
        <v>2</v>
      </c>
      <c r="L580">
        <v>96.8</v>
      </c>
      <c r="M580">
        <v>4.4000000000000004</v>
      </c>
      <c r="N580">
        <v>92.399999999999991</v>
      </c>
    </row>
    <row r="581" spans="1:14" x14ac:dyDescent="0.2">
      <c r="A581" s="1" t="s">
        <v>3472</v>
      </c>
      <c r="B581" s="2">
        <v>45702</v>
      </c>
      <c r="C581" s="1" t="s">
        <v>587</v>
      </c>
      <c r="D581" s="1" t="s">
        <v>246</v>
      </c>
      <c r="E581">
        <v>18</v>
      </c>
      <c r="F581" t="s">
        <v>2983</v>
      </c>
      <c r="G581" s="1" t="s">
        <v>51</v>
      </c>
      <c r="H581">
        <v>100</v>
      </c>
      <c r="I581" s="1" t="s">
        <v>6718</v>
      </c>
      <c r="J581">
        <v>125</v>
      </c>
      <c r="K581">
        <v>2</v>
      </c>
      <c r="L581">
        <v>103.5</v>
      </c>
      <c r="M581">
        <v>4.4000000000000004</v>
      </c>
      <c r="N581">
        <v>99.1</v>
      </c>
    </row>
    <row r="582" spans="1:14" x14ac:dyDescent="0.2">
      <c r="A582" s="1" t="s">
        <v>3468</v>
      </c>
      <c r="B582" s="2">
        <v>45702</v>
      </c>
      <c r="C582" s="1" t="s">
        <v>587</v>
      </c>
      <c r="D582" s="1" t="s">
        <v>246</v>
      </c>
      <c r="E582">
        <v>24</v>
      </c>
      <c r="F582" t="s">
        <v>2983</v>
      </c>
      <c r="G582" s="1" t="s">
        <v>51</v>
      </c>
      <c r="H582">
        <v>150</v>
      </c>
      <c r="I582" s="1" t="s">
        <v>6718</v>
      </c>
      <c r="J582">
        <v>125</v>
      </c>
      <c r="K582">
        <v>2</v>
      </c>
      <c r="L582">
        <v>155.80000000000001</v>
      </c>
      <c r="M582">
        <v>5.8</v>
      </c>
      <c r="N582">
        <v>150</v>
      </c>
    </row>
    <row r="583" spans="1:14" x14ac:dyDescent="0.2">
      <c r="A583" s="1" t="s">
        <v>3464</v>
      </c>
      <c r="B583" s="2">
        <v>45702</v>
      </c>
      <c r="C583" s="1" t="s">
        <v>587</v>
      </c>
      <c r="D583" s="1" t="s">
        <v>246</v>
      </c>
      <c r="E583">
        <v>21</v>
      </c>
      <c r="F583" t="s">
        <v>167</v>
      </c>
      <c r="G583" s="1" t="s">
        <v>51</v>
      </c>
      <c r="H583">
        <v>56</v>
      </c>
      <c r="I583" s="1" t="s">
        <v>6718</v>
      </c>
      <c r="J583">
        <v>126</v>
      </c>
      <c r="K583">
        <v>2</v>
      </c>
      <c r="L583">
        <v>113.80000000000001</v>
      </c>
      <c r="M583">
        <v>5</v>
      </c>
      <c r="N583">
        <v>108.80000000000001</v>
      </c>
    </row>
    <row r="584" spans="1:14" x14ac:dyDescent="0.2">
      <c r="A584" s="1" t="s">
        <v>3487</v>
      </c>
      <c r="B584" s="2">
        <v>45702</v>
      </c>
      <c r="C584" s="1" t="s">
        <v>587</v>
      </c>
      <c r="D584" s="1" t="s">
        <v>246</v>
      </c>
      <c r="E584">
        <v>14</v>
      </c>
      <c r="F584" t="s">
        <v>2983</v>
      </c>
      <c r="G584" s="1" t="s">
        <v>51</v>
      </c>
      <c r="H584">
        <v>100</v>
      </c>
      <c r="I584" s="1" t="s">
        <v>6718</v>
      </c>
      <c r="J584">
        <v>126</v>
      </c>
      <c r="K584">
        <v>2</v>
      </c>
      <c r="L584">
        <v>106.19999999999999</v>
      </c>
      <c r="M584">
        <v>3.4</v>
      </c>
      <c r="N584">
        <v>102.79999999999998</v>
      </c>
    </row>
    <row r="585" spans="1:14" x14ac:dyDescent="0.2">
      <c r="A585" s="1" t="s">
        <v>3481</v>
      </c>
      <c r="B585" s="2">
        <v>45702</v>
      </c>
      <c r="C585" s="1" t="s">
        <v>6745</v>
      </c>
      <c r="D585" s="1" t="s">
        <v>106</v>
      </c>
      <c r="E585" t="s">
        <v>2743</v>
      </c>
      <c r="F585" t="s">
        <v>2928</v>
      </c>
      <c r="G585" s="1" t="s">
        <v>108</v>
      </c>
      <c r="H585">
        <v>110</v>
      </c>
      <c r="I585" s="1" t="s">
        <v>6718</v>
      </c>
      <c r="J585">
        <v>126</v>
      </c>
      <c r="K585">
        <v>1</v>
      </c>
      <c r="L585">
        <v>118.7</v>
      </c>
      <c r="N585">
        <v>118.7</v>
      </c>
    </row>
    <row r="586" spans="1:14" x14ac:dyDescent="0.2">
      <c r="A586" s="1" t="s">
        <v>3463</v>
      </c>
      <c r="B586" s="2">
        <v>45702</v>
      </c>
      <c r="C586" s="1" t="s">
        <v>6745</v>
      </c>
      <c r="D586" s="1" t="s">
        <v>106</v>
      </c>
      <c r="E586" t="s">
        <v>2743</v>
      </c>
      <c r="F586" t="s">
        <v>2928</v>
      </c>
      <c r="G586" s="1" t="s">
        <v>108</v>
      </c>
      <c r="H586">
        <v>170</v>
      </c>
      <c r="I586" s="1" t="s">
        <v>6718</v>
      </c>
      <c r="J586">
        <v>126</v>
      </c>
      <c r="K586">
        <v>1</v>
      </c>
      <c r="L586">
        <v>172.1</v>
      </c>
      <c r="N586">
        <v>172.1</v>
      </c>
    </row>
    <row r="587" spans="1:14" x14ac:dyDescent="0.2">
      <c r="A587" s="1" t="s">
        <v>3469</v>
      </c>
      <c r="B587" s="2">
        <v>45702</v>
      </c>
      <c r="C587" s="1" t="s">
        <v>958</v>
      </c>
      <c r="D587" s="1" t="s">
        <v>246</v>
      </c>
      <c r="E587">
        <v>25</v>
      </c>
      <c r="F587" t="s">
        <v>2740</v>
      </c>
      <c r="G587" s="1" t="s">
        <v>100</v>
      </c>
      <c r="H587">
        <v>100</v>
      </c>
      <c r="I587" s="1" t="s">
        <v>6718</v>
      </c>
      <c r="J587">
        <v>127</v>
      </c>
      <c r="K587">
        <v>2</v>
      </c>
      <c r="L587">
        <v>117.1</v>
      </c>
      <c r="M587">
        <v>6.2</v>
      </c>
      <c r="N587">
        <v>110.89999999999999</v>
      </c>
    </row>
    <row r="588" spans="1:14" x14ac:dyDescent="0.2">
      <c r="A588" s="1" t="s">
        <v>3456</v>
      </c>
      <c r="B588" s="2">
        <v>45702</v>
      </c>
      <c r="C588" s="1" t="s">
        <v>1823</v>
      </c>
      <c r="D588" s="1" t="s">
        <v>246</v>
      </c>
      <c r="E588">
        <v>5</v>
      </c>
      <c r="F588">
        <v>10</v>
      </c>
      <c r="G588" s="1" t="s">
        <v>100</v>
      </c>
      <c r="H588">
        <v>120</v>
      </c>
      <c r="I588" s="1" t="s">
        <v>6718</v>
      </c>
      <c r="J588">
        <v>127</v>
      </c>
      <c r="K588">
        <v>4</v>
      </c>
      <c r="L588">
        <v>127.39999999999999</v>
      </c>
      <c r="M588">
        <v>2.8</v>
      </c>
      <c r="N588">
        <v>124.6</v>
      </c>
    </row>
    <row r="589" spans="1:14" x14ac:dyDescent="0.2">
      <c r="A589" s="1" t="s">
        <v>3460</v>
      </c>
      <c r="B589" s="2">
        <v>45702</v>
      </c>
      <c r="C589" s="1" t="s">
        <v>6881</v>
      </c>
      <c r="D589" s="1" t="s">
        <v>106</v>
      </c>
      <c r="E589" t="s">
        <v>2743</v>
      </c>
      <c r="F589" t="s">
        <v>3462</v>
      </c>
      <c r="G589" s="1" t="s">
        <v>108</v>
      </c>
      <c r="H589">
        <v>220</v>
      </c>
      <c r="I589" s="1" t="s">
        <v>6718</v>
      </c>
      <c r="J589">
        <v>127</v>
      </c>
      <c r="K589">
        <v>7</v>
      </c>
      <c r="L589">
        <v>229.8</v>
      </c>
      <c r="M589">
        <v>10.5</v>
      </c>
      <c r="N589">
        <v>219.3</v>
      </c>
    </row>
    <row r="590" spans="1:14" x14ac:dyDescent="0.2">
      <c r="A590" s="1" t="s">
        <v>3459</v>
      </c>
      <c r="B590" s="2">
        <v>45702</v>
      </c>
      <c r="C590" s="1" t="s">
        <v>6799</v>
      </c>
      <c r="D590" s="1" t="s">
        <v>106</v>
      </c>
      <c r="E590" t="s">
        <v>3001</v>
      </c>
      <c r="F590" t="s">
        <v>51</v>
      </c>
      <c r="G590" s="1" t="s">
        <v>2996</v>
      </c>
      <c r="H590">
        <v>450</v>
      </c>
      <c r="I590" s="1" t="s">
        <v>6718</v>
      </c>
      <c r="J590">
        <v>127</v>
      </c>
      <c r="K590">
        <v>7</v>
      </c>
      <c r="L590">
        <v>486.80000000000007</v>
      </c>
      <c r="M590">
        <v>18.400000000000002</v>
      </c>
      <c r="N590">
        <v>468.40000000000009</v>
      </c>
    </row>
    <row r="591" spans="1:14" x14ac:dyDescent="0.2">
      <c r="A591" s="1" t="s">
        <v>3466</v>
      </c>
      <c r="B591" s="2">
        <v>45702</v>
      </c>
      <c r="C591" s="1" t="s">
        <v>587</v>
      </c>
      <c r="D591" s="1" t="s">
        <v>246</v>
      </c>
      <c r="E591">
        <v>22</v>
      </c>
      <c r="F591" t="s">
        <v>209</v>
      </c>
      <c r="G591" s="1" t="s">
        <v>51</v>
      </c>
      <c r="H591">
        <v>170</v>
      </c>
      <c r="I591" s="1" t="s">
        <v>6718</v>
      </c>
      <c r="J591">
        <v>128</v>
      </c>
      <c r="K591">
        <v>2</v>
      </c>
      <c r="L591">
        <v>181</v>
      </c>
      <c r="M591">
        <v>5.2</v>
      </c>
      <c r="N591">
        <v>175.8</v>
      </c>
    </row>
    <row r="592" spans="1:14" x14ac:dyDescent="0.2">
      <c r="A592" s="1" t="s">
        <v>3458</v>
      </c>
      <c r="B592" s="2">
        <v>45702</v>
      </c>
      <c r="C592" s="1" t="s">
        <v>6799</v>
      </c>
      <c r="D592" s="1" t="s">
        <v>106</v>
      </c>
      <c r="E592" t="s">
        <v>2995</v>
      </c>
      <c r="F592" t="s">
        <v>51</v>
      </c>
      <c r="G592" s="1" t="s">
        <v>2996</v>
      </c>
      <c r="H592">
        <v>300</v>
      </c>
      <c r="I592" s="1" t="s">
        <v>6718</v>
      </c>
      <c r="J592">
        <v>128</v>
      </c>
      <c r="K592">
        <v>4</v>
      </c>
      <c r="L592">
        <v>294.39999999999998</v>
      </c>
      <c r="M592">
        <v>9.8000000000000007</v>
      </c>
      <c r="N592">
        <v>284.59999999999997</v>
      </c>
    </row>
    <row r="593" spans="1:14" x14ac:dyDescent="0.2">
      <c r="A593" s="1" t="s">
        <v>3356</v>
      </c>
      <c r="B593" s="2">
        <v>45702</v>
      </c>
      <c r="C593" s="1" t="s">
        <v>6866</v>
      </c>
      <c r="D593" s="1" t="s">
        <v>3355</v>
      </c>
      <c r="E593">
        <v>16</v>
      </c>
      <c r="F593" t="s">
        <v>438</v>
      </c>
      <c r="G593" s="1" t="s">
        <v>2818</v>
      </c>
      <c r="H593">
        <v>1300</v>
      </c>
      <c r="I593" s="1" t="s">
        <v>6718</v>
      </c>
      <c r="J593">
        <v>128</v>
      </c>
      <c r="K593">
        <v>4</v>
      </c>
      <c r="L593">
        <v>344.8</v>
      </c>
      <c r="M593">
        <v>7.6</v>
      </c>
      <c r="N593">
        <v>337.2</v>
      </c>
    </row>
    <row r="594" spans="1:14" x14ac:dyDescent="0.2">
      <c r="A594" s="1" t="s">
        <v>3455</v>
      </c>
      <c r="B594" s="2">
        <v>45702</v>
      </c>
      <c r="C594" s="1" t="s">
        <v>1823</v>
      </c>
      <c r="D594" s="1" t="s">
        <v>246</v>
      </c>
      <c r="E594">
        <v>6</v>
      </c>
      <c r="F594">
        <v>10</v>
      </c>
      <c r="G594" s="1" t="s">
        <v>100</v>
      </c>
      <c r="H594">
        <v>120</v>
      </c>
      <c r="I594" s="1" t="s">
        <v>6718</v>
      </c>
      <c r="J594">
        <v>128</v>
      </c>
      <c r="K594">
        <v>3</v>
      </c>
      <c r="L594">
        <v>126.1</v>
      </c>
      <c r="M594">
        <v>2.0999999999999996</v>
      </c>
      <c r="N594">
        <v>124</v>
      </c>
    </row>
    <row r="595" spans="1:14" x14ac:dyDescent="0.2">
      <c r="A595" s="1" t="s">
        <v>3373</v>
      </c>
      <c r="B595" s="2">
        <v>45702</v>
      </c>
      <c r="C595" s="1" t="s">
        <v>6866</v>
      </c>
      <c r="D595" s="1" t="s">
        <v>3355</v>
      </c>
      <c r="E595">
        <v>18</v>
      </c>
      <c r="F595" t="s">
        <v>438</v>
      </c>
      <c r="G595" s="1" t="s">
        <v>2818</v>
      </c>
      <c r="H595">
        <v>2000</v>
      </c>
      <c r="I595" s="1" t="s">
        <v>6718</v>
      </c>
      <c r="J595">
        <v>129</v>
      </c>
      <c r="K595">
        <v>5</v>
      </c>
      <c r="L595">
        <v>520.40000000000009</v>
      </c>
      <c r="M595">
        <v>10.5</v>
      </c>
      <c r="N595">
        <v>509.90000000000009</v>
      </c>
    </row>
    <row r="596" spans="1:14" x14ac:dyDescent="0.2">
      <c r="A596" s="1" t="s">
        <v>3483</v>
      </c>
      <c r="B596" s="2">
        <v>45703</v>
      </c>
      <c r="C596" s="1" t="s">
        <v>6821</v>
      </c>
      <c r="D596" s="1" t="s">
        <v>106</v>
      </c>
      <c r="E596">
        <v>22</v>
      </c>
      <c r="F596" t="s">
        <v>2744</v>
      </c>
      <c r="G596" s="1" t="s">
        <v>108</v>
      </c>
      <c r="H596">
        <v>110</v>
      </c>
      <c r="I596" s="1" t="s">
        <v>6718</v>
      </c>
      <c r="J596">
        <v>130</v>
      </c>
      <c r="K596">
        <v>3</v>
      </c>
      <c r="L596">
        <v>115.19999999999999</v>
      </c>
      <c r="M596">
        <v>4.5</v>
      </c>
      <c r="N596">
        <v>110.69999999999999</v>
      </c>
    </row>
    <row r="597" spans="1:14" x14ac:dyDescent="0.2">
      <c r="A597" s="1" t="s">
        <v>3480</v>
      </c>
      <c r="B597" s="2">
        <v>45703</v>
      </c>
      <c r="C597" s="1" t="s">
        <v>6734</v>
      </c>
      <c r="D597" s="1" t="s">
        <v>2816</v>
      </c>
      <c r="E597">
        <v>18</v>
      </c>
      <c r="F597" t="s">
        <v>338</v>
      </c>
      <c r="G597" s="1" t="s">
        <v>2818</v>
      </c>
      <c r="H597">
        <v>250</v>
      </c>
      <c r="I597" s="1" t="s">
        <v>6718</v>
      </c>
      <c r="J597">
        <v>130</v>
      </c>
      <c r="K597">
        <v>3</v>
      </c>
      <c r="L597">
        <v>275.60000000000002</v>
      </c>
      <c r="M597">
        <v>6.3000000000000007</v>
      </c>
      <c r="N597">
        <v>269.3</v>
      </c>
    </row>
    <row r="598" spans="1:14" x14ac:dyDescent="0.2">
      <c r="A598" s="1" t="s">
        <v>3475</v>
      </c>
      <c r="B598" s="2">
        <v>45703</v>
      </c>
      <c r="C598" s="1" t="s">
        <v>1823</v>
      </c>
      <c r="D598" s="1" t="s">
        <v>246</v>
      </c>
      <c r="E598">
        <v>7</v>
      </c>
      <c r="F598">
        <v>10</v>
      </c>
      <c r="G598" s="1" t="s">
        <v>100</v>
      </c>
      <c r="H598">
        <v>100</v>
      </c>
      <c r="I598" s="1" t="s">
        <v>6718</v>
      </c>
      <c r="J598">
        <v>130</v>
      </c>
      <c r="K598">
        <v>3</v>
      </c>
      <c r="L598">
        <v>100.8</v>
      </c>
      <c r="M598">
        <v>2.7</v>
      </c>
      <c r="N598">
        <v>98.1</v>
      </c>
    </row>
    <row r="599" spans="1:14" x14ac:dyDescent="0.2">
      <c r="A599" s="1" t="s">
        <v>3496</v>
      </c>
      <c r="B599" s="2">
        <v>45703</v>
      </c>
      <c r="C599" s="1" t="s">
        <v>958</v>
      </c>
      <c r="D599" s="1" t="s">
        <v>246</v>
      </c>
      <c r="E599">
        <v>17</v>
      </c>
      <c r="F599" t="s">
        <v>2740</v>
      </c>
      <c r="G599" s="1" t="s">
        <v>100</v>
      </c>
      <c r="H599">
        <v>100</v>
      </c>
      <c r="I599" s="1" t="s">
        <v>6718</v>
      </c>
      <c r="J599">
        <v>130</v>
      </c>
      <c r="K599">
        <v>2</v>
      </c>
      <c r="L599">
        <v>111.52000000000001</v>
      </c>
      <c r="M599">
        <v>4</v>
      </c>
      <c r="N599">
        <v>107.52000000000001</v>
      </c>
    </row>
    <row r="600" spans="1:14" x14ac:dyDescent="0.2">
      <c r="A600" s="1" t="s">
        <v>3478</v>
      </c>
      <c r="B600" s="2">
        <v>45703</v>
      </c>
      <c r="C600" s="1" t="s">
        <v>6734</v>
      </c>
      <c r="D600" s="1" t="s">
        <v>2816</v>
      </c>
      <c r="E600">
        <v>18</v>
      </c>
      <c r="F600" t="s">
        <v>338</v>
      </c>
      <c r="G600" s="1" t="s">
        <v>2818</v>
      </c>
      <c r="H600">
        <v>250</v>
      </c>
      <c r="I600" s="1" t="s">
        <v>6718</v>
      </c>
      <c r="J600">
        <v>131</v>
      </c>
      <c r="K600">
        <v>3</v>
      </c>
      <c r="L600">
        <v>309.8</v>
      </c>
      <c r="M600">
        <v>6.3000000000000007</v>
      </c>
      <c r="N600">
        <v>303.5</v>
      </c>
    </row>
    <row r="601" spans="1:14" x14ac:dyDescent="0.2">
      <c r="A601" s="1" t="s">
        <v>3516</v>
      </c>
      <c r="B601" s="2">
        <v>45703</v>
      </c>
      <c r="C601" s="1" t="s">
        <v>958</v>
      </c>
      <c r="D601" s="1" t="s">
        <v>246</v>
      </c>
      <c r="E601">
        <v>21</v>
      </c>
      <c r="F601" t="s">
        <v>2740</v>
      </c>
      <c r="G601" s="1" t="s">
        <v>100</v>
      </c>
      <c r="H601">
        <v>100</v>
      </c>
      <c r="I601" s="1" t="s">
        <v>6718</v>
      </c>
      <c r="J601">
        <v>131</v>
      </c>
      <c r="K601">
        <v>2</v>
      </c>
      <c r="L601">
        <v>111.38</v>
      </c>
      <c r="M601">
        <v>4.8</v>
      </c>
      <c r="N601">
        <v>106.58</v>
      </c>
    </row>
    <row r="602" spans="1:14" x14ac:dyDescent="0.2">
      <c r="A602" s="1" t="s">
        <v>3473</v>
      </c>
      <c r="B602" s="2">
        <v>45703</v>
      </c>
      <c r="C602" s="1" t="s">
        <v>1823</v>
      </c>
      <c r="D602" s="1" t="s">
        <v>246</v>
      </c>
      <c r="E602">
        <v>5</v>
      </c>
      <c r="F602">
        <v>10</v>
      </c>
      <c r="G602" s="1" t="s">
        <v>100</v>
      </c>
      <c r="H602">
        <v>100</v>
      </c>
      <c r="I602" s="1" t="s">
        <v>6718</v>
      </c>
      <c r="J602">
        <v>131</v>
      </c>
      <c r="K602">
        <v>3</v>
      </c>
      <c r="L602">
        <v>101.71000000000001</v>
      </c>
      <c r="M602">
        <v>2.0999999999999996</v>
      </c>
      <c r="N602">
        <v>99.610000000000014</v>
      </c>
    </row>
    <row r="603" spans="1:14" x14ac:dyDescent="0.2">
      <c r="A603" s="1" t="s">
        <v>3353</v>
      </c>
      <c r="B603" s="2">
        <v>45703</v>
      </c>
      <c r="C603" s="1" t="s">
        <v>6866</v>
      </c>
      <c r="D603" s="1" t="s">
        <v>3355</v>
      </c>
      <c r="E603">
        <v>13</v>
      </c>
      <c r="F603" t="s">
        <v>438</v>
      </c>
      <c r="G603" s="1" t="s">
        <v>2818</v>
      </c>
      <c r="H603">
        <v>1000</v>
      </c>
      <c r="I603" s="1" t="s">
        <v>6718</v>
      </c>
      <c r="J603">
        <v>131</v>
      </c>
      <c r="K603">
        <v>3</v>
      </c>
      <c r="L603">
        <v>257</v>
      </c>
      <c r="M603">
        <v>5.4</v>
      </c>
      <c r="N603">
        <v>251.6</v>
      </c>
    </row>
    <row r="604" spans="1:14" x14ac:dyDescent="0.2">
      <c r="A604" s="1" t="s">
        <v>3446</v>
      </c>
      <c r="B604" s="2">
        <v>45703</v>
      </c>
      <c r="C604" s="1" t="s">
        <v>6799</v>
      </c>
      <c r="D604" s="1" t="s">
        <v>106</v>
      </c>
      <c r="E604" t="s">
        <v>2995</v>
      </c>
      <c r="F604" t="s">
        <v>51</v>
      </c>
      <c r="G604" s="1" t="s">
        <v>2996</v>
      </c>
      <c r="H604">
        <v>300</v>
      </c>
      <c r="I604" s="1" t="s">
        <v>6718</v>
      </c>
      <c r="J604">
        <v>132</v>
      </c>
      <c r="K604">
        <v>6</v>
      </c>
      <c r="L604">
        <v>318.18999999999994</v>
      </c>
      <c r="M604">
        <v>13.600000000000001</v>
      </c>
      <c r="N604">
        <v>304.58999999999992</v>
      </c>
    </row>
    <row r="605" spans="1:14" x14ac:dyDescent="0.2">
      <c r="A605" s="1" t="s">
        <v>3494</v>
      </c>
      <c r="B605" s="2">
        <v>45703</v>
      </c>
      <c r="C605" s="1" t="s">
        <v>587</v>
      </c>
      <c r="D605" s="1" t="s">
        <v>246</v>
      </c>
      <c r="E605">
        <v>16</v>
      </c>
      <c r="F605" t="s">
        <v>167</v>
      </c>
      <c r="G605" s="1" t="s">
        <v>51</v>
      </c>
      <c r="H605">
        <v>90</v>
      </c>
      <c r="I605" s="1" t="s">
        <v>6718</v>
      </c>
      <c r="J605">
        <v>132</v>
      </c>
      <c r="K605">
        <v>2</v>
      </c>
      <c r="L605">
        <v>100</v>
      </c>
      <c r="M605">
        <v>3.6</v>
      </c>
      <c r="N605">
        <v>96.4</v>
      </c>
    </row>
    <row r="606" spans="1:14" x14ac:dyDescent="0.2">
      <c r="A606" s="1" t="s">
        <v>6882</v>
      </c>
      <c r="B606" s="2">
        <v>45703</v>
      </c>
      <c r="C606" s="1" t="s">
        <v>587</v>
      </c>
      <c r="D606" s="1" t="s">
        <v>246</v>
      </c>
      <c r="E606">
        <v>18</v>
      </c>
      <c r="F606" t="s">
        <v>134</v>
      </c>
      <c r="G606" s="1" t="s">
        <v>51</v>
      </c>
      <c r="H606">
        <v>135</v>
      </c>
      <c r="I606" s="1" t="s">
        <v>6718</v>
      </c>
      <c r="J606">
        <v>132</v>
      </c>
      <c r="K606">
        <v>2</v>
      </c>
      <c r="L606">
        <v>117.8</v>
      </c>
      <c r="M606">
        <v>4.3000000000000007</v>
      </c>
      <c r="N606">
        <v>113.5</v>
      </c>
    </row>
    <row r="607" spans="1:14" x14ac:dyDescent="0.2">
      <c r="A607" s="1" t="s">
        <v>6883</v>
      </c>
      <c r="B607" s="2">
        <v>45703</v>
      </c>
      <c r="C607" s="1" t="s">
        <v>6717</v>
      </c>
      <c r="D607" s="1" t="s">
        <v>246</v>
      </c>
      <c r="E607">
        <v>12</v>
      </c>
      <c r="F607" t="s">
        <v>2243</v>
      </c>
      <c r="G607" s="1" t="s">
        <v>100</v>
      </c>
      <c r="H607">
        <v>50</v>
      </c>
      <c r="I607" s="1" t="s">
        <v>6718</v>
      </c>
      <c r="J607">
        <v>132</v>
      </c>
      <c r="K607">
        <v>1</v>
      </c>
      <c r="L607">
        <v>55.4</v>
      </c>
      <c r="M607">
        <v>1.4</v>
      </c>
      <c r="N607">
        <v>54</v>
      </c>
    </row>
    <row r="608" spans="1:14" x14ac:dyDescent="0.2">
      <c r="A608" s="1" t="s">
        <v>6884</v>
      </c>
      <c r="B608" s="2">
        <v>45703</v>
      </c>
      <c r="C608" s="1" t="s">
        <v>6885</v>
      </c>
      <c r="D608" s="1" t="s">
        <v>246</v>
      </c>
      <c r="E608">
        <v>12</v>
      </c>
      <c r="F608" t="s">
        <v>2243</v>
      </c>
      <c r="G608" s="1" t="s">
        <v>100</v>
      </c>
      <c r="H608">
        <v>100</v>
      </c>
      <c r="I608" s="1" t="s">
        <v>6718</v>
      </c>
      <c r="J608">
        <v>133</v>
      </c>
      <c r="K608">
        <v>2</v>
      </c>
      <c r="L608">
        <v>102.5</v>
      </c>
      <c r="M608">
        <v>2.8</v>
      </c>
      <c r="N608">
        <v>99.7</v>
      </c>
    </row>
    <row r="609" spans="1:14" x14ac:dyDescent="0.2">
      <c r="A609" s="1" t="s">
        <v>3490</v>
      </c>
      <c r="B609" s="2">
        <v>45703</v>
      </c>
      <c r="C609" s="1" t="s">
        <v>6885</v>
      </c>
      <c r="D609" s="1" t="s">
        <v>246</v>
      </c>
      <c r="E609">
        <v>9</v>
      </c>
      <c r="F609" t="s">
        <v>2243</v>
      </c>
      <c r="G609" s="1" t="s">
        <v>100</v>
      </c>
      <c r="H609">
        <v>100</v>
      </c>
      <c r="I609" s="1" t="s">
        <v>6718</v>
      </c>
      <c r="J609">
        <v>133</v>
      </c>
      <c r="K609">
        <v>3</v>
      </c>
      <c r="L609">
        <v>106.65</v>
      </c>
      <c r="M609">
        <v>3.1</v>
      </c>
      <c r="N609">
        <v>103.55000000000001</v>
      </c>
    </row>
    <row r="610" spans="1:14" x14ac:dyDescent="0.2">
      <c r="A610" s="1" t="s">
        <v>3492</v>
      </c>
      <c r="B610" s="2">
        <v>45703</v>
      </c>
      <c r="C610" s="1" t="s">
        <v>6717</v>
      </c>
      <c r="D610" s="1" t="s">
        <v>246</v>
      </c>
      <c r="E610">
        <v>9</v>
      </c>
      <c r="F610" t="s">
        <v>2243</v>
      </c>
      <c r="G610" s="1" t="s">
        <v>100</v>
      </c>
      <c r="H610">
        <v>75</v>
      </c>
      <c r="I610" s="1" t="s">
        <v>6718</v>
      </c>
      <c r="J610">
        <v>133</v>
      </c>
      <c r="K610">
        <v>2</v>
      </c>
      <c r="L610">
        <v>77.430000000000007</v>
      </c>
      <c r="M610">
        <v>2</v>
      </c>
      <c r="N610">
        <v>75.430000000000007</v>
      </c>
    </row>
    <row r="611" spans="1:14" x14ac:dyDescent="0.2">
      <c r="A611" s="1" t="s">
        <v>3485</v>
      </c>
      <c r="B611" s="2">
        <v>45703</v>
      </c>
      <c r="C611" s="1" t="s">
        <v>587</v>
      </c>
      <c r="D611" s="1" t="s">
        <v>246</v>
      </c>
      <c r="E611">
        <v>32</v>
      </c>
      <c r="F611" t="s">
        <v>93</v>
      </c>
      <c r="G611" s="1" t="s">
        <v>2760</v>
      </c>
      <c r="H611">
        <v>544</v>
      </c>
      <c r="I611" s="1" t="s">
        <v>6718</v>
      </c>
      <c r="J611">
        <v>133</v>
      </c>
      <c r="K611">
        <v>7</v>
      </c>
      <c r="L611">
        <v>483.80000000000007</v>
      </c>
      <c r="M611">
        <v>27.3</v>
      </c>
      <c r="N611">
        <v>456.50000000000006</v>
      </c>
    </row>
    <row r="612" spans="1:14" x14ac:dyDescent="0.2">
      <c r="A612" s="1" t="s">
        <v>3488</v>
      </c>
      <c r="B612" s="2">
        <v>45703</v>
      </c>
      <c r="C612" s="1" t="s">
        <v>6791</v>
      </c>
      <c r="D612" s="1" t="s">
        <v>246</v>
      </c>
      <c r="E612">
        <v>14.5</v>
      </c>
      <c r="F612" t="s">
        <v>209</v>
      </c>
      <c r="G612" s="1" t="s">
        <v>100</v>
      </c>
      <c r="H612">
        <v>100</v>
      </c>
      <c r="I612" s="1" t="s">
        <v>6718</v>
      </c>
      <c r="J612">
        <v>134</v>
      </c>
      <c r="K612">
        <v>2</v>
      </c>
      <c r="L612">
        <v>107.5</v>
      </c>
      <c r="M612">
        <v>3.4</v>
      </c>
      <c r="N612">
        <v>104.1</v>
      </c>
    </row>
    <row r="613" spans="1:14" x14ac:dyDescent="0.2">
      <c r="A613" s="1" t="s">
        <v>3457</v>
      </c>
      <c r="B613" s="2">
        <v>45703</v>
      </c>
      <c r="C613" s="1" t="s">
        <v>1823</v>
      </c>
      <c r="D613" s="1" t="s">
        <v>246</v>
      </c>
      <c r="E613">
        <v>4</v>
      </c>
      <c r="F613">
        <v>10</v>
      </c>
      <c r="G613" s="1" t="s">
        <v>100</v>
      </c>
      <c r="H613">
        <v>120</v>
      </c>
      <c r="I613" s="1" t="s">
        <v>6718</v>
      </c>
      <c r="J613">
        <v>134</v>
      </c>
      <c r="K613">
        <v>3</v>
      </c>
      <c r="L613">
        <v>130.19999999999999</v>
      </c>
      <c r="M613">
        <v>2.2999999999999998</v>
      </c>
      <c r="N613">
        <v>127.89999999999999</v>
      </c>
    </row>
    <row r="614" spans="1:14" x14ac:dyDescent="0.2">
      <c r="A614" s="1" t="s">
        <v>6886</v>
      </c>
      <c r="B614" s="2">
        <v>45703</v>
      </c>
      <c r="C614" s="1" t="s">
        <v>6742</v>
      </c>
      <c r="D614" s="1" t="s">
        <v>246</v>
      </c>
      <c r="E614">
        <v>13</v>
      </c>
      <c r="F614" t="s">
        <v>735</v>
      </c>
      <c r="G614" s="1" t="s">
        <v>100</v>
      </c>
      <c r="H614">
        <v>45</v>
      </c>
      <c r="I614" s="1" t="s">
        <v>6718</v>
      </c>
      <c r="J614">
        <v>134</v>
      </c>
      <c r="K614">
        <v>7</v>
      </c>
      <c r="L614">
        <v>312.70999999999998</v>
      </c>
      <c r="N614">
        <v>312.70999999999998</v>
      </c>
    </row>
    <row r="615" spans="1:14" x14ac:dyDescent="0.2">
      <c r="A615" s="1" t="s">
        <v>3489</v>
      </c>
      <c r="B615" s="2">
        <v>45703</v>
      </c>
      <c r="C615" s="1" t="s">
        <v>587</v>
      </c>
      <c r="D615" s="1" t="s">
        <v>246</v>
      </c>
      <c r="E615">
        <v>12</v>
      </c>
      <c r="F615" t="s">
        <v>2983</v>
      </c>
      <c r="G615" s="1" t="s">
        <v>51</v>
      </c>
      <c r="H615">
        <v>100</v>
      </c>
      <c r="I615" s="1" t="s">
        <v>6718</v>
      </c>
      <c r="J615">
        <v>134</v>
      </c>
      <c r="K615">
        <v>2</v>
      </c>
      <c r="L615">
        <v>98.3</v>
      </c>
      <c r="N615">
        <v>98.3</v>
      </c>
    </row>
    <row r="616" spans="1:14" x14ac:dyDescent="0.2">
      <c r="A616" s="1" t="s">
        <v>3497</v>
      </c>
      <c r="B616" s="2">
        <v>45704</v>
      </c>
      <c r="C616" s="1" t="s">
        <v>6887</v>
      </c>
      <c r="D616" s="1" t="s">
        <v>246</v>
      </c>
      <c r="E616">
        <v>6</v>
      </c>
      <c r="F616" t="s">
        <v>2572</v>
      </c>
      <c r="G616" s="1" t="s">
        <v>100</v>
      </c>
      <c r="H616">
        <v>100</v>
      </c>
      <c r="I616" s="1" t="s">
        <v>6718</v>
      </c>
      <c r="J616">
        <v>135</v>
      </c>
      <c r="K616">
        <v>3</v>
      </c>
      <c r="L616">
        <v>108.47999999999999</v>
      </c>
      <c r="M616">
        <v>3.2</v>
      </c>
      <c r="N616">
        <v>105.27999999999999</v>
      </c>
    </row>
    <row r="617" spans="1:14" x14ac:dyDescent="0.2">
      <c r="A617" s="1" t="s">
        <v>3520</v>
      </c>
      <c r="B617" s="2">
        <v>45704</v>
      </c>
      <c r="C617" s="1" t="s">
        <v>503</v>
      </c>
      <c r="D617" s="1" t="s">
        <v>246</v>
      </c>
      <c r="E617">
        <v>24</v>
      </c>
      <c r="F617" t="s">
        <v>3521</v>
      </c>
      <c r="G617" s="1" t="s">
        <v>100</v>
      </c>
      <c r="H617">
        <v>400</v>
      </c>
      <c r="I617" s="1" t="s">
        <v>6718</v>
      </c>
      <c r="J617">
        <v>135</v>
      </c>
      <c r="K617">
        <v>4</v>
      </c>
      <c r="L617">
        <v>432.6</v>
      </c>
      <c r="M617">
        <v>11.4</v>
      </c>
      <c r="N617">
        <v>421.20000000000005</v>
      </c>
    </row>
    <row r="618" spans="1:14" x14ac:dyDescent="0.2">
      <c r="A618" s="1" t="s">
        <v>3513</v>
      </c>
      <c r="B618" s="2">
        <v>45704</v>
      </c>
      <c r="C618" s="1" t="s">
        <v>6720</v>
      </c>
      <c r="D618" s="1" t="s">
        <v>106</v>
      </c>
      <c r="E618" t="s">
        <v>3514</v>
      </c>
      <c r="F618" t="s">
        <v>2744</v>
      </c>
      <c r="G618" s="1" t="s">
        <v>108</v>
      </c>
      <c r="H618">
        <v>110</v>
      </c>
      <c r="I618" s="1" t="s">
        <v>6718</v>
      </c>
      <c r="J618">
        <v>135</v>
      </c>
      <c r="K618">
        <v>3</v>
      </c>
      <c r="L618">
        <v>116.19999999999999</v>
      </c>
      <c r="M618">
        <v>3.5999999999999996</v>
      </c>
      <c r="N618">
        <v>112.6</v>
      </c>
    </row>
    <row r="619" spans="1:14" x14ac:dyDescent="0.2">
      <c r="A619" s="1" t="s">
        <v>3515</v>
      </c>
      <c r="B619" s="2">
        <v>45704</v>
      </c>
      <c r="C619" s="1" t="s">
        <v>6888</v>
      </c>
      <c r="D619" s="1" t="s">
        <v>106</v>
      </c>
      <c r="E619">
        <v>16</v>
      </c>
      <c r="F619" t="s">
        <v>338</v>
      </c>
      <c r="G619" s="1" t="s">
        <v>108</v>
      </c>
      <c r="H619">
        <v>100</v>
      </c>
      <c r="I619" s="1" t="s">
        <v>6718</v>
      </c>
      <c r="J619">
        <v>135</v>
      </c>
      <c r="K619">
        <v>2</v>
      </c>
      <c r="L619">
        <v>109.6</v>
      </c>
      <c r="M619">
        <v>4.2</v>
      </c>
      <c r="N619">
        <v>105.39999999999999</v>
      </c>
    </row>
    <row r="620" spans="1:14" x14ac:dyDescent="0.2">
      <c r="A620" s="1" t="s">
        <v>3509</v>
      </c>
      <c r="B620" s="2">
        <v>45704</v>
      </c>
      <c r="C620" s="1" t="s">
        <v>6720</v>
      </c>
      <c r="D620" s="1" t="s">
        <v>106</v>
      </c>
      <c r="E620" t="s">
        <v>2743</v>
      </c>
      <c r="F620" t="s">
        <v>2744</v>
      </c>
      <c r="G620" s="1" t="s">
        <v>108</v>
      </c>
      <c r="H620">
        <v>110</v>
      </c>
      <c r="I620" s="1" t="s">
        <v>6718</v>
      </c>
      <c r="J620">
        <v>136</v>
      </c>
      <c r="K620">
        <v>3</v>
      </c>
      <c r="L620">
        <v>110.80000000000001</v>
      </c>
      <c r="M620">
        <v>4.1999999999999993</v>
      </c>
      <c r="N620">
        <v>106.60000000000001</v>
      </c>
    </row>
    <row r="621" spans="1:14" x14ac:dyDescent="0.2">
      <c r="A621" s="1" t="s">
        <v>3510</v>
      </c>
      <c r="B621" s="2">
        <v>45704</v>
      </c>
      <c r="C621" s="1" t="s">
        <v>6720</v>
      </c>
      <c r="D621" s="1" t="s">
        <v>106</v>
      </c>
      <c r="E621" t="s">
        <v>2743</v>
      </c>
      <c r="F621" t="s">
        <v>3512</v>
      </c>
      <c r="G621" s="1" t="s">
        <v>108</v>
      </c>
      <c r="H621">
        <v>110</v>
      </c>
      <c r="I621" s="1" t="s">
        <v>6718</v>
      </c>
      <c r="J621">
        <v>136</v>
      </c>
      <c r="K621">
        <v>3</v>
      </c>
      <c r="L621">
        <v>113</v>
      </c>
      <c r="M621">
        <v>4.1999999999999993</v>
      </c>
      <c r="N621">
        <v>108.8</v>
      </c>
    </row>
    <row r="622" spans="1:14" x14ac:dyDescent="0.2">
      <c r="A622" s="1" t="s">
        <v>3503</v>
      </c>
      <c r="B622" s="2">
        <v>45704</v>
      </c>
      <c r="C622" s="1" t="s">
        <v>6888</v>
      </c>
      <c r="D622" s="1" t="s">
        <v>106</v>
      </c>
      <c r="E622">
        <v>18</v>
      </c>
      <c r="F622" t="s">
        <v>107</v>
      </c>
      <c r="G622" s="1" t="s">
        <v>108</v>
      </c>
      <c r="H622">
        <v>100</v>
      </c>
      <c r="I622" s="1" t="s">
        <v>6718</v>
      </c>
      <c r="J622">
        <v>136</v>
      </c>
      <c r="K622">
        <v>1</v>
      </c>
      <c r="L622">
        <v>101.8</v>
      </c>
      <c r="M622">
        <v>2.1</v>
      </c>
      <c r="N622">
        <v>99.7</v>
      </c>
    </row>
    <row r="623" spans="1:14" x14ac:dyDescent="0.2">
      <c r="A623" s="1" t="s">
        <v>3507</v>
      </c>
      <c r="B623" s="2">
        <v>45704</v>
      </c>
      <c r="C623" s="1" t="s">
        <v>6720</v>
      </c>
      <c r="D623" s="1" t="s">
        <v>106</v>
      </c>
      <c r="E623" t="s">
        <v>2743</v>
      </c>
      <c r="F623" t="s">
        <v>2744</v>
      </c>
      <c r="G623" s="1" t="s">
        <v>108</v>
      </c>
      <c r="H623">
        <v>110</v>
      </c>
      <c r="I623" s="1" t="s">
        <v>6718</v>
      </c>
      <c r="J623">
        <v>136</v>
      </c>
      <c r="K623">
        <v>3</v>
      </c>
      <c r="L623">
        <v>111.80000000000001</v>
      </c>
      <c r="M623">
        <v>4.1999999999999993</v>
      </c>
      <c r="N623">
        <v>107.60000000000001</v>
      </c>
    </row>
    <row r="624" spans="1:14" x14ac:dyDescent="0.2">
      <c r="A624" s="1" t="s">
        <v>3476</v>
      </c>
      <c r="B624" s="2">
        <v>45704</v>
      </c>
      <c r="C624" s="1" t="s">
        <v>6887</v>
      </c>
      <c r="D624" s="1" t="s">
        <v>246</v>
      </c>
      <c r="E624">
        <v>7</v>
      </c>
      <c r="F624" t="s">
        <v>2572</v>
      </c>
      <c r="G624" s="1" t="s">
        <v>100</v>
      </c>
      <c r="H624">
        <v>100</v>
      </c>
      <c r="I624" s="1" t="s">
        <v>6718</v>
      </c>
      <c r="J624">
        <v>137</v>
      </c>
      <c r="K624">
        <v>4</v>
      </c>
      <c r="L624">
        <v>113.80000000000001</v>
      </c>
      <c r="M624">
        <v>3.6</v>
      </c>
      <c r="N624">
        <v>110.20000000000002</v>
      </c>
    </row>
    <row r="625" spans="1:14" x14ac:dyDescent="0.2">
      <c r="A625" s="1" t="s">
        <v>3498</v>
      </c>
      <c r="B625" s="2">
        <v>45704</v>
      </c>
      <c r="C625" s="1" t="s">
        <v>1823</v>
      </c>
      <c r="D625" s="1" t="s">
        <v>246</v>
      </c>
      <c r="E625">
        <v>6</v>
      </c>
      <c r="F625" t="s">
        <v>2245</v>
      </c>
      <c r="G625" s="1" t="s">
        <v>100</v>
      </c>
      <c r="H625">
        <v>100</v>
      </c>
      <c r="I625" s="1" t="s">
        <v>6718</v>
      </c>
      <c r="J625">
        <v>137</v>
      </c>
      <c r="K625">
        <v>4</v>
      </c>
      <c r="L625">
        <v>104.3</v>
      </c>
      <c r="M625">
        <v>3.2</v>
      </c>
      <c r="N625">
        <v>101.1</v>
      </c>
    </row>
    <row r="626" spans="1:14" x14ac:dyDescent="0.2">
      <c r="A626" s="1" t="s">
        <v>188</v>
      </c>
      <c r="B626" s="2">
        <v>45704</v>
      </c>
      <c r="C626" s="1" t="s">
        <v>576</v>
      </c>
      <c r="D626" s="1" t="s">
        <v>49</v>
      </c>
      <c r="E626">
        <v>20</v>
      </c>
      <c r="F626" t="s">
        <v>134</v>
      </c>
      <c r="G626" s="1" t="s">
        <v>51</v>
      </c>
      <c r="H626">
        <v>1000</v>
      </c>
      <c r="I626" s="1" t="s">
        <v>6718</v>
      </c>
      <c r="J626">
        <v>137</v>
      </c>
      <c r="K626">
        <v>20</v>
      </c>
      <c r="L626">
        <v>1216.4000000000001</v>
      </c>
      <c r="M626">
        <v>52</v>
      </c>
      <c r="N626">
        <v>1164.4000000000001</v>
      </c>
    </row>
    <row r="627" spans="1:14" x14ac:dyDescent="0.2">
      <c r="A627" s="1" t="s">
        <v>3517</v>
      </c>
      <c r="B627" s="2">
        <v>45704</v>
      </c>
      <c r="C627" s="1" t="s">
        <v>587</v>
      </c>
      <c r="D627" s="1" t="s">
        <v>246</v>
      </c>
      <c r="E627">
        <v>23</v>
      </c>
      <c r="F627" t="s">
        <v>167</v>
      </c>
      <c r="G627" s="1" t="s">
        <v>2760</v>
      </c>
      <c r="H627">
        <v>175</v>
      </c>
      <c r="I627" s="1" t="s">
        <v>6718</v>
      </c>
      <c r="J627">
        <v>137</v>
      </c>
      <c r="K627">
        <v>2</v>
      </c>
      <c r="L627">
        <v>172</v>
      </c>
      <c r="M627">
        <v>5.4</v>
      </c>
      <c r="N627">
        <v>166.6</v>
      </c>
    </row>
    <row r="628" spans="1:14" x14ac:dyDescent="0.2">
      <c r="A628" s="1" t="s">
        <v>6889</v>
      </c>
      <c r="B628" s="2">
        <v>45704</v>
      </c>
      <c r="C628" s="1" t="s">
        <v>6805</v>
      </c>
      <c r="D628" s="1" t="s">
        <v>246</v>
      </c>
      <c r="E628">
        <v>23</v>
      </c>
      <c r="F628">
        <v>18</v>
      </c>
      <c r="G628" s="1" t="s">
        <v>3045</v>
      </c>
      <c r="H628">
        <v>250</v>
      </c>
      <c r="I628" s="1" t="s">
        <v>6718</v>
      </c>
      <c r="J628">
        <v>138</v>
      </c>
      <c r="K628">
        <v>4</v>
      </c>
      <c r="L628">
        <v>261.45999999999998</v>
      </c>
      <c r="M628">
        <v>11.2</v>
      </c>
      <c r="N628">
        <v>250.26</v>
      </c>
    </row>
    <row r="629" spans="1:14" x14ac:dyDescent="0.2">
      <c r="A629" s="1" t="s">
        <v>3531</v>
      </c>
      <c r="B629" s="2">
        <v>45705</v>
      </c>
      <c r="C629" s="1" t="s">
        <v>6890</v>
      </c>
      <c r="D629" s="1" t="s">
        <v>106</v>
      </c>
      <c r="E629">
        <v>13</v>
      </c>
      <c r="F629" t="s">
        <v>338</v>
      </c>
      <c r="G629" s="1" t="s">
        <v>108</v>
      </c>
      <c r="H629">
        <v>250</v>
      </c>
      <c r="I629" s="1" t="s">
        <v>6718</v>
      </c>
      <c r="J629">
        <v>139</v>
      </c>
      <c r="K629">
        <v>4</v>
      </c>
      <c r="L629">
        <v>268.08</v>
      </c>
      <c r="M629">
        <v>6.8999999999999995</v>
      </c>
      <c r="N629">
        <v>261.18</v>
      </c>
    </row>
    <row r="630" spans="1:14" x14ac:dyDescent="0.2">
      <c r="A630" s="1" t="s">
        <v>3530</v>
      </c>
      <c r="B630" s="2">
        <v>45705</v>
      </c>
      <c r="C630" s="1" t="s">
        <v>6890</v>
      </c>
      <c r="D630" s="1" t="s">
        <v>106</v>
      </c>
      <c r="E630">
        <v>14</v>
      </c>
      <c r="F630" t="s">
        <v>3224</v>
      </c>
      <c r="G630" s="1" t="s">
        <v>108</v>
      </c>
      <c r="H630">
        <v>300</v>
      </c>
      <c r="I630" s="1" t="s">
        <v>6718</v>
      </c>
      <c r="J630">
        <v>139</v>
      </c>
      <c r="K630">
        <v>5</v>
      </c>
      <c r="L630">
        <v>320.2</v>
      </c>
      <c r="M630">
        <v>9.3000000000000007</v>
      </c>
      <c r="N630">
        <v>310.89999999999998</v>
      </c>
    </row>
    <row r="631" spans="1:14" x14ac:dyDescent="0.2">
      <c r="A631" s="1" t="s">
        <v>3505</v>
      </c>
      <c r="B631" s="2">
        <v>45705</v>
      </c>
      <c r="C631" s="1" t="s">
        <v>6891</v>
      </c>
      <c r="D631" s="1" t="s">
        <v>246</v>
      </c>
      <c r="E631">
        <v>18</v>
      </c>
      <c r="F631" t="s">
        <v>160</v>
      </c>
      <c r="G631" s="1" t="s">
        <v>108</v>
      </c>
      <c r="H631">
        <v>100</v>
      </c>
      <c r="I631" s="1" t="s">
        <v>6718</v>
      </c>
      <c r="J631">
        <v>139</v>
      </c>
      <c r="K631">
        <v>2</v>
      </c>
      <c r="L631">
        <v>103.80000000000001</v>
      </c>
      <c r="M631">
        <v>4.4000000000000004</v>
      </c>
      <c r="N631">
        <v>99.4</v>
      </c>
    </row>
    <row r="632" spans="1:14" x14ac:dyDescent="0.2">
      <c r="A632" s="1" t="s">
        <v>3535</v>
      </c>
      <c r="B632" s="2">
        <v>45705</v>
      </c>
      <c r="C632" s="1" t="s">
        <v>587</v>
      </c>
      <c r="D632" s="1" t="s">
        <v>246</v>
      </c>
      <c r="E632">
        <v>28</v>
      </c>
      <c r="F632" t="s">
        <v>332</v>
      </c>
      <c r="G632" s="1" t="s">
        <v>51</v>
      </c>
      <c r="H632">
        <v>200</v>
      </c>
      <c r="I632" s="1" t="s">
        <v>6718</v>
      </c>
      <c r="J632">
        <v>139</v>
      </c>
      <c r="K632">
        <v>2</v>
      </c>
      <c r="L632">
        <v>230.6</v>
      </c>
      <c r="M632">
        <v>7.2</v>
      </c>
      <c r="N632">
        <v>223.4</v>
      </c>
    </row>
    <row r="633" spans="1:14" x14ac:dyDescent="0.2">
      <c r="A633" s="1" t="s">
        <v>3528</v>
      </c>
      <c r="B633" s="2">
        <v>45705</v>
      </c>
      <c r="C633" s="1" t="s">
        <v>6892</v>
      </c>
      <c r="D633" s="1" t="s">
        <v>106</v>
      </c>
      <c r="E633">
        <v>17</v>
      </c>
      <c r="F633" t="s">
        <v>51</v>
      </c>
      <c r="G633" s="1" t="s">
        <v>108</v>
      </c>
      <c r="H633">
        <v>290</v>
      </c>
      <c r="I633" s="1" t="s">
        <v>6718</v>
      </c>
      <c r="J633">
        <v>140</v>
      </c>
      <c r="K633">
        <v>2</v>
      </c>
      <c r="L633">
        <v>305</v>
      </c>
      <c r="M633">
        <v>4.4000000000000004</v>
      </c>
      <c r="N633">
        <v>300.60000000000002</v>
      </c>
    </row>
    <row r="634" spans="1:14" x14ac:dyDescent="0.2">
      <c r="A634" s="1" t="s">
        <v>3522</v>
      </c>
      <c r="B634" s="2">
        <v>45705</v>
      </c>
      <c r="C634" s="1" t="s">
        <v>1823</v>
      </c>
      <c r="D634" s="1" t="s">
        <v>246</v>
      </c>
      <c r="E634">
        <v>7</v>
      </c>
      <c r="F634" t="s">
        <v>2245</v>
      </c>
      <c r="G634" s="1" t="s">
        <v>100</v>
      </c>
      <c r="H634">
        <v>100</v>
      </c>
      <c r="I634" s="1" t="s">
        <v>6718</v>
      </c>
      <c r="J634">
        <v>140</v>
      </c>
      <c r="K634">
        <v>4</v>
      </c>
      <c r="L634">
        <v>107.89999999999999</v>
      </c>
      <c r="M634">
        <v>3.6</v>
      </c>
      <c r="N634">
        <v>104.3</v>
      </c>
    </row>
    <row r="635" spans="1:14" x14ac:dyDescent="0.2">
      <c r="A635" s="1" t="s">
        <v>3500</v>
      </c>
      <c r="B635" s="2">
        <v>45705</v>
      </c>
      <c r="C635" s="1" t="s">
        <v>587</v>
      </c>
      <c r="D635" s="1" t="s">
        <v>246</v>
      </c>
      <c r="E635">
        <v>17</v>
      </c>
      <c r="F635" t="s">
        <v>332</v>
      </c>
      <c r="G635" s="1" t="s">
        <v>51</v>
      </c>
      <c r="H635">
        <v>300</v>
      </c>
      <c r="I635" s="1" t="s">
        <v>6718</v>
      </c>
      <c r="J635">
        <v>140</v>
      </c>
      <c r="K635">
        <v>6</v>
      </c>
      <c r="L635">
        <v>309.80000000000007</v>
      </c>
      <c r="M635">
        <v>11.399999999999999</v>
      </c>
      <c r="N635">
        <v>298.40000000000009</v>
      </c>
    </row>
    <row r="636" spans="1:14" x14ac:dyDescent="0.2">
      <c r="A636" s="1" t="s">
        <v>3534</v>
      </c>
      <c r="B636" s="2">
        <v>45705</v>
      </c>
      <c r="C636" s="1" t="s">
        <v>587</v>
      </c>
      <c r="D636" s="1" t="s">
        <v>246</v>
      </c>
      <c r="E636">
        <v>26</v>
      </c>
      <c r="F636" t="s">
        <v>332</v>
      </c>
      <c r="G636" s="1" t="s">
        <v>51</v>
      </c>
      <c r="H636">
        <v>300</v>
      </c>
      <c r="I636" s="1" t="s">
        <v>6718</v>
      </c>
      <c r="J636">
        <v>140</v>
      </c>
      <c r="K636">
        <v>4</v>
      </c>
      <c r="L636">
        <v>326.59999999999997</v>
      </c>
      <c r="M636">
        <v>12.45</v>
      </c>
      <c r="N636">
        <v>314.14999999999998</v>
      </c>
    </row>
    <row r="637" spans="1:14" x14ac:dyDescent="0.2">
      <c r="A637" s="1" t="s">
        <v>3502</v>
      </c>
      <c r="B637" s="2">
        <v>45705</v>
      </c>
      <c r="C637" s="1" t="s">
        <v>587</v>
      </c>
      <c r="D637" s="1" t="s">
        <v>246</v>
      </c>
      <c r="E637" t="s">
        <v>3203</v>
      </c>
      <c r="F637" t="s">
        <v>287</v>
      </c>
      <c r="G637" s="1" t="s">
        <v>2760</v>
      </c>
      <c r="H637">
        <v>100</v>
      </c>
      <c r="I637" s="1" t="s">
        <v>6718</v>
      </c>
      <c r="J637">
        <v>141</v>
      </c>
      <c r="K637">
        <v>2</v>
      </c>
      <c r="L637">
        <v>111.19999999999999</v>
      </c>
      <c r="M637">
        <v>7</v>
      </c>
      <c r="N637">
        <v>104.19999999999999</v>
      </c>
    </row>
    <row r="638" spans="1:14" x14ac:dyDescent="0.2">
      <c r="A638" s="1" t="s">
        <v>3486</v>
      </c>
      <c r="B638" s="2">
        <v>45705</v>
      </c>
      <c r="C638" s="1" t="s">
        <v>587</v>
      </c>
      <c r="D638" s="1" t="s">
        <v>246</v>
      </c>
      <c r="E638" t="s">
        <v>3047</v>
      </c>
      <c r="F638" t="s">
        <v>287</v>
      </c>
      <c r="G638" s="1" t="s">
        <v>2760</v>
      </c>
      <c r="H638">
        <v>805</v>
      </c>
      <c r="I638" s="1" t="s">
        <v>6718</v>
      </c>
      <c r="J638">
        <v>141</v>
      </c>
      <c r="K638">
        <v>1</v>
      </c>
      <c r="L638">
        <v>795.8</v>
      </c>
      <c r="M638">
        <v>33.450000000000003</v>
      </c>
      <c r="N638">
        <v>762.34999999999991</v>
      </c>
    </row>
    <row r="639" spans="1:14" x14ac:dyDescent="0.2">
      <c r="A639" s="1" t="s">
        <v>3458</v>
      </c>
      <c r="B639" s="2">
        <v>45705</v>
      </c>
      <c r="C639" s="1" t="s">
        <v>6799</v>
      </c>
      <c r="D639" s="1" t="s">
        <v>106</v>
      </c>
      <c r="E639" t="s">
        <v>2995</v>
      </c>
      <c r="F639" t="s">
        <v>51</v>
      </c>
      <c r="G639" s="1" t="s">
        <v>2996</v>
      </c>
      <c r="H639">
        <v>300</v>
      </c>
      <c r="I639" s="1" t="s">
        <v>6718</v>
      </c>
      <c r="J639">
        <v>141</v>
      </c>
      <c r="K639">
        <v>1</v>
      </c>
      <c r="L639">
        <v>15.98</v>
      </c>
      <c r="N639">
        <v>15.98</v>
      </c>
    </row>
    <row r="640" spans="1:14" x14ac:dyDescent="0.2">
      <c r="A640" s="1" t="s">
        <v>6882</v>
      </c>
      <c r="B640" s="2">
        <v>45705</v>
      </c>
      <c r="C640" s="1" t="s">
        <v>587</v>
      </c>
      <c r="D640" s="1" t="s">
        <v>246</v>
      </c>
      <c r="E640">
        <v>18</v>
      </c>
      <c r="F640" t="s">
        <v>134</v>
      </c>
      <c r="G640" s="1" t="s">
        <v>51</v>
      </c>
      <c r="H640">
        <v>135</v>
      </c>
      <c r="I640" s="1" t="s">
        <v>6718</v>
      </c>
      <c r="J640">
        <v>141</v>
      </c>
      <c r="K640">
        <v>2</v>
      </c>
      <c r="L640">
        <v>118.9</v>
      </c>
      <c r="N640">
        <v>118.9</v>
      </c>
    </row>
    <row r="641" spans="1:14" x14ac:dyDescent="0.2">
      <c r="A641" s="1" t="s">
        <v>3533</v>
      </c>
      <c r="B641" s="2">
        <v>45705</v>
      </c>
      <c r="C641" s="1" t="s">
        <v>503</v>
      </c>
      <c r="D641" s="1" t="s">
        <v>246</v>
      </c>
      <c r="E641">
        <v>20</v>
      </c>
      <c r="F641" t="s">
        <v>3521</v>
      </c>
      <c r="G641" s="1" t="s">
        <v>100</v>
      </c>
      <c r="H641">
        <v>300</v>
      </c>
      <c r="I641" s="1" t="s">
        <v>6718</v>
      </c>
      <c r="J641">
        <v>142</v>
      </c>
      <c r="K641">
        <v>4</v>
      </c>
      <c r="L641">
        <v>315.10000000000002</v>
      </c>
      <c r="M641">
        <v>10</v>
      </c>
      <c r="N641">
        <v>305.10000000000002</v>
      </c>
    </row>
    <row r="642" spans="1:14" x14ac:dyDescent="0.2">
      <c r="A642" s="1" t="s">
        <v>3532</v>
      </c>
      <c r="B642" s="2">
        <v>45705</v>
      </c>
      <c r="C642" s="1" t="s">
        <v>503</v>
      </c>
      <c r="D642" s="1" t="s">
        <v>246</v>
      </c>
      <c r="E642">
        <v>22</v>
      </c>
      <c r="F642" t="s">
        <v>3521</v>
      </c>
      <c r="G642" s="1" t="s">
        <v>100</v>
      </c>
      <c r="H642">
        <v>300</v>
      </c>
      <c r="I642" s="1" t="s">
        <v>6718</v>
      </c>
      <c r="J642">
        <v>142</v>
      </c>
      <c r="K642">
        <v>3</v>
      </c>
      <c r="L642">
        <v>320.39999999999998</v>
      </c>
      <c r="M642">
        <v>8.1000000000000014</v>
      </c>
      <c r="N642">
        <v>312.29999999999995</v>
      </c>
    </row>
    <row r="643" spans="1:14" x14ac:dyDescent="0.2">
      <c r="A643" s="1" t="s">
        <v>3526</v>
      </c>
      <c r="B643" s="2">
        <v>45705</v>
      </c>
      <c r="C643" s="1" t="s">
        <v>6890</v>
      </c>
      <c r="D643" s="1" t="s">
        <v>106</v>
      </c>
      <c r="E643">
        <v>18.5</v>
      </c>
      <c r="F643" t="s">
        <v>2817</v>
      </c>
      <c r="G643" s="1" t="s">
        <v>108</v>
      </c>
      <c r="H643">
        <v>200</v>
      </c>
      <c r="I643" s="1" t="s">
        <v>6718</v>
      </c>
      <c r="J643">
        <v>142</v>
      </c>
      <c r="K643">
        <v>3</v>
      </c>
      <c r="L643">
        <v>218.8</v>
      </c>
      <c r="M643">
        <v>6.8999999999999995</v>
      </c>
      <c r="N643">
        <v>211.9</v>
      </c>
    </row>
    <row r="644" spans="1:14" x14ac:dyDescent="0.2">
      <c r="A644" s="1" t="s">
        <v>3524</v>
      </c>
      <c r="B644" s="2">
        <v>45705</v>
      </c>
      <c r="C644" s="1" t="s">
        <v>6893</v>
      </c>
      <c r="D644" s="1" t="s">
        <v>246</v>
      </c>
      <c r="E644">
        <v>7</v>
      </c>
      <c r="F644" t="s">
        <v>107</v>
      </c>
      <c r="G644" s="1" t="s">
        <v>100</v>
      </c>
      <c r="H644">
        <v>125</v>
      </c>
      <c r="I644" s="1" t="s">
        <v>6718</v>
      </c>
      <c r="J644">
        <v>142</v>
      </c>
      <c r="K644">
        <v>3</v>
      </c>
      <c r="L644">
        <v>130.43</v>
      </c>
      <c r="M644">
        <v>2.7</v>
      </c>
      <c r="N644">
        <v>127.73</v>
      </c>
    </row>
    <row r="645" spans="1:14" x14ac:dyDescent="0.2">
      <c r="A645" s="1" t="s">
        <v>3523</v>
      </c>
      <c r="B645" s="2">
        <v>45705</v>
      </c>
      <c r="C645" s="1" t="s">
        <v>6894</v>
      </c>
      <c r="D645" s="1" t="s">
        <v>246</v>
      </c>
      <c r="E645">
        <v>7</v>
      </c>
      <c r="F645" t="s">
        <v>107</v>
      </c>
      <c r="G645" s="1" t="s">
        <v>100</v>
      </c>
      <c r="H645">
        <v>125</v>
      </c>
      <c r="I645" s="1" t="s">
        <v>6718</v>
      </c>
      <c r="J645">
        <v>143</v>
      </c>
      <c r="K645">
        <v>4</v>
      </c>
      <c r="L645">
        <v>126.78999999999999</v>
      </c>
      <c r="M645">
        <v>3.6</v>
      </c>
      <c r="N645">
        <v>123.19</v>
      </c>
    </row>
    <row r="646" spans="1:14" x14ac:dyDescent="0.2">
      <c r="A646" s="1" t="s">
        <v>3525</v>
      </c>
      <c r="B646" s="2">
        <v>45706</v>
      </c>
      <c r="C646" s="1" t="s">
        <v>587</v>
      </c>
      <c r="D646" s="1" t="s">
        <v>246</v>
      </c>
      <c r="E646">
        <v>17</v>
      </c>
      <c r="F646" t="s">
        <v>332</v>
      </c>
      <c r="G646" s="1" t="s">
        <v>51</v>
      </c>
      <c r="H646">
        <v>700</v>
      </c>
      <c r="I646" s="1" t="s">
        <v>6718</v>
      </c>
      <c r="J646">
        <v>144</v>
      </c>
      <c r="K646">
        <v>12</v>
      </c>
      <c r="L646">
        <v>727.93</v>
      </c>
      <c r="M646">
        <v>22.799999999999997</v>
      </c>
      <c r="N646">
        <v>705.13</v>
      </c>
    </row>
    <row r="647" spans="1:14" x14ac:dyDescent="0.2">
      <c r="A647" s="1" t="s">
        <v>3546</v>
      </c>
      <c r="B647" s="2">
        <v>45706</v>
      </c>
      <c r="C647" s="1" t="s">
        <v>6895</v>
      </c>
      <c r="D647" s="1" t="s">
        <v>106</v>
      </c>
      <c r="E647">
        <v>18</v>
      </c>
      <c r="F647" t="s">
        <v>343</v>
      </c>
      <c r="G647" s="1" t="s">
        <v>3548</v>
      </c>
      <c r="H647">
        <v>500</v>
      </c>
      <c r="I647" s="1" t="s">
        <v>6718</v>
      </c>
      <c r="J647">
        <v>144</v>
      </c>
      <c r="K647">
        <v>5</v>
      </c>
      <c r="L647">
        <v>532.4</v>
      </c>
      <c r="M647">
        <v>11</v>
      </c>
      <c r="N647">
        <v>521.4</v>
      </c>
    </row>
    <row r="648" spans="1:14" x14ac:dyDescent="0.2">
      <c r="A648" s="1" t="s">
        <v>3536</v>
      </c>
      <c r="B648" s="2">
        <v>45706</v>
      </c>
      <c r="C648" s="1" t="s">
        <v>6894</v>
      </c>
      <c r="D648" s="1" t="s">
        <v>246</v>
      </c>
      <c r="E648">
        <v>6</v>
      </c>
      <c r="F648" t="s">
        <v>107</v>
      </c>
      <c r="G648" s="1" t="s">
        <v>100</v>
      </c>
      <c r="H648">
        <v>100</v>
      </c>
      <c r="I648" s="1" t="s">
        <v>6718</v>
      </c>
      <c r="J648">
        <v>144</v>
      </c>
      <c r="K648">
        <v>3</v>
      </c>
      <c r="L648">
        <v>116</v>
      </c>
      <c r="M648">
        <v>2.4000000000000004</v>
      </c>
      <c r="N648">
        <v>113.6</v>
      </c>
    </row>
    <row r="649" spans="1:14" x14ac:dyDescent="0.2">
      <c r="A649" s="1" t="s">
        <v>3541</v>
      </c>
      <c r="B649" s="2">
        <v>45706</v>
      </c>
      <c r="C649" s="1" t="s">
        <v>1823</v>
      </c>
      <c r="D649" s="1" t="s">
        <v>246</v>
      </c>
      <c r="E649">
        <v>7</v>
      </c>
      <c r="F649">
        <v>10</v>
      </c>
      <c r="G649" s="1" t="s">
        <v>100</v>
      </c>
      <c r="H649">
        <v>100</v>
      </c>
      <c r="I649" s="1" t="s">
        <v>6718</v>
      </c>
      <c r="J649">
        <v>144</v>
      </c>
      <c r="K649">
        <v>3</v>
      </c>
      <c r="L649">
        <v>96.699999999999989</v>
      </c>
      <c r="M649">
        <v>2.4000000000000004</v>
      </c>
      <c r="N649">
        <v>94.299999999999983</v>
      </c>
    </row>
    <row r="650" spans="1:14" x14ac:dyDescent="0.2">
      <c r="A650" s="1" t="s">
        <v>3540</v>
      </c>
      <c r="B650" s="2">
        <v>45706</v>
      </c>
      <c r="C650" s="1" t="s">
        <v>6894</v>
      </c>
      <c r="D650" s="1" t="s">
        <v>246</v>
      </c>
      <c r="E650">
        <v>6</v>
      </c>
      <c r="F650" t="s">
        <v>2740</v>
      </c>
      <c r="G650" s="1" t="s">
        <v>100</v>
      </c>
      <c r="H650">
        <v>50</v>
      </c>
      <c r="I650" s="1" t="s">
        <v>6718</v>
      </c>
      <c r="J650">
        <v>145</v>
      </c>
      <c r="K650">
        <v>2</v>
      </c>
      <c r="L650">
        <v>58.22</v>
      </c>
      <c r="M650">
        <v>1.4</v>
      </c>
      <c r="N650">
        <v>56.82</v>
      </c>
    </row>
    <row r="651" spans="1:14" x14ac:dyDescent="0.2">
      <c r="A651" s="1" t="s">
        <v>3538</v>
      </c>
      <c r="B651" s="2">
        <v>45706</v>
      </c>
      <c r="C651" s="1" t="s">
        <v>6885</v>
      </c>
      <c r="D651" s="1" t="s">
        <v>246</v>
      </c>
      <c r="E651">
        <v>6</v>
      </c>
      <c r="F651" t="s">
        <v>107</v>
      </c>
      <c r="G651" s="1" t="s">
        <v>100</v>
      </c>
      <c r="H651">
        <v>100</v>
      </c>
      <c r="I651" s="1" t="s">
        <v>6718</v>
      </c>
      <c r="J651">
        <v>145</v>
      </c>
      <c r="K651">
        <v>3</v>
      </c>
      <c r="L651">
        <v>108</v>
      </c>
      <c r="M651">
        <v>2.4000000000000004</v>
      </c>
      <c r="N651">
        <v>105.6</v>
      </c>
    </row>
    <row r="652" spans="1:14" x14ac:dyDescent="0.2">
      <c r="A652" s="1" t="s">
        <v>3544</v>
      </c>
      <c r="B652" s="2">
        <v>45706</v>
      </c>
      <c r="C652" s="1" t="s">
        <v>1823</v>
      </c>
      <c r="D652" s="1" t="s">
        <v>246</v>
      </c>
      <c r="E652">
        <v>7</v>
      </c>
      <c r="F652">
        <v>10</v>
      </c>
      <c r="G652" s="1" t="s">
        <v>100</v>
      </c>
      <c r="H652">
        <v>100</v>
      </c>
      <c r="I652" s="1" t="s">
        <v>6718</v>
      </c>
      <c r="J652">
        <v>145</v>
      </c>
      <c r="K652">
        <v>3</v>
      </c>
      <c r="L652">
        <v>103.5</v>
      </c>
      <c r="M652">
        <v>2.7</v>
      </c>
      <c r="N652">
        <v>100.8</v>
      </c>
    </row>
    <row r="653" spans="1:14" x14ac:dyDescent="0.2">
      <c r="A653" s="1" t="s">
        <v>3553</v>
      </c>
      <c r="B653" s="2">
        <v>45706</v>
      </c>
      <c r="C653" s="1" t="s">
        <v>587</v>
      </c>
      <c r="D653" s="1" t="s">
        <v>246</v>
      </c>
      <c r="E653">
        <v>33</v>
      </c>
      <c r="F653" t="s">
        <v>332</v>
      </c>
      <c r="G653" s="1" t="s">
        <v>51</v>
      </c>
      <c r="H653">
        <v>225</v>
      </c>
      <c r="I653" s="1" t="s">
        <v>6718</v>
      </c>
      <c r="J653">
        <v>145</v>
      </c>
      <c r="K653">
        <v>2</v>
      </c>
      <c r="L653">
        <v>233.89</v>
      </c>
      <c r="M653">
        <v>8</v>
      </c>
      <c r="N653">
        <v>225.89</v>
      </c>
    </row>
    <row r="654" spans="1:14" x14ac:dyDescent="0.2">
      <c r="A654" s="1" t="s">
        <v>3447</v>
      </c>
      <c r="B654" s="2">
        <v>45706</v>
      </c>
      <c r="C654" s="1" t="s">
        <v>6799</v>
      </c>
      <c r="D654" s="1" t="s">
        <v>106</v>
      </c>
      <c r="E654" t="s">
        <v>2995</v>
      </c>
      <c r="F654" t="s">
        <v>51</v>
      </c>
      <c r="G654" s="1" t="s">
        <v>2996</v>
      </c>
      <c r="H654">
        <v>300</v>
      </c>
      <c r="I654" s="1" t="s">
        <v>6718</v>
      </c>
      <c r="J654">
        <v>146</v>
      </c>
      <c r="K654">
        <v>6</v>
      </c>
      <c r="L654">
        <v>305.17</v>
      </c>
      <c r="N654">
        <v>305.17</v>
      </c>
    </row>
    <row r="655" spans="1:14" x14ac:dyDescent="0.2">
      <c r="A655" s="1" t="s">
        <v>3557</v>
      </c>
      <c r="B655" s="2">
        <v>45706</v>
      </c>
      <c r="C655" s="1" t="s">
        <v>587</v>
      </c>
      <c r="D655" s="1" t="s">
        <v>246</v>
      </c>
      <c r="E655">
        <v>22</v>
      </c>
      <c r="F655" t="s">
        <v>209</v>
      </c>
      <c r="G655" s="1" t="s">
        <v>51</v>
      </c>
      <c r="H655">
        <v>138</v>
      </c>
      <c r="I655" s="1" t="s">
        <v>6718</v>
      </c>
      <c r="J655">
        <v>146</v>
      </c>
      <c r="K655">
        <v>2</v>
      </c>
      <c r="L655">
        <v>142.60000000000002</v>
      </c>
      <c r="M655">
        <v>5.6</v>
      </c>
      <c r="N655">
        <v>137.00000000000003</v>
      </c>
    </row>
    <row r="656" spans="1:14" x14ac:dyDescent="0.2">
      <c r="A656" s="1" t="s">
        <v>3554</v>
      </c>
      <c r="B656" s="2">
        <v>45706</v>
      </c>
      <c r="C656" s="1" t="s">
        <v>587</v>
      </c>
      <c r="D656" s="1" t="s">
        <v>246</v>
      </c>
      <c r="E656">
        <v>19</v>
      </c>
      <c r="F656" t="s">
        <v>332</v>
      </c>
      <c r="G656" s="1" t="s">
        <v>51</v>
      </c>
      <c r="H656">
        <v>200</v>
      </c>
      <c r="I656" s="1" t="s">
        <v>6718</v>
      </c>
      <c r="J656">
        <v>146</v>
      </c>
      <c r="K656">
        <v>3</v>
      </c>
      <c r="L656">
        <v>209.77</v>
      </c>
      <c r="M656">
        <v>7.1999999999999993</v>
      </c>
      <c r="N656">
        <v>202.57000000000002</v>
      </c>
    </row>
    <row r="657" spans="1:14" x14ac:dyDescent="0.2">
      <c r="A657" s="1" t="s">
        <v>3555</v>
      </c>
      <c r="B657" s="2">
        <v>45706</v>
      </c>
      <c r="C657" s="1" t="s">
        <v>587</v>
      </c>
      <c r="D657" s="1" t="s">
        <v>246</v>
      </c>
      <c r="E657">
        <v>19</v>
      </c>
      <c r="F657" t="s">
        <v>332</v>
      </c>
      <c r="G657" s="1" t="s">
        <v>100</v>
      </c>
      <c r="H657">
        <v>300</v>
      </c>
      <c r="I657" s="1" t="s">
        <v>6718</v>
      </c>
      <c r="J657">
        <v>146</v>
      </c>
      <c r="K657">
        <v>3</v>
      </c>
      <c r="L657">
        <v>315.2</v>
      </c>
      <c r="M657">
        <v>6.5000000000000009</v>
      </c>
      <c r="N657">
        <v>308.7</v>
      </c>
    </row>
    <row r="658" spans="1:14" x14ac:dyDescent="0.2">
      <c r="A658" s="1" t="s">
        <v>3574</v>
      </c>
      <c r="B658" s="2">
        <v>45707</v>
      </c>
      <c r="C658" s="1" t="s">
        <v>503</v>
      </c>
      <c r="D658" s="1" t="s">
        <v>246</v>
      </c>
      <c r="E658">
        <v>10</v>
      </c>
      <c r="F658" t="s">
        <v>343</v>
      </c>
      <c r="G658" s="1" t="s">
        <v>100</v>
      </c>
      <c r="H658">
        <v>500</v>
      </c>
      <c r="I658" s="1" t="s">
        <v>6718</v>
      </c>
      <c r="J658">
        <v>147</v>
      </c>
      <c r="K658">
        <v>10</v>
      </c>
      <c r="L658">
        <v>535.83000000000004</v>
      </c>
      <c r="M658">
        <v>12</v>
      </c>
      <c r="N658">
        <v>523.83000000000004</v>
      </c>
    </row>
    <row r="659" spans="1:14" x14ac:dyDescent="0.2">
      <c r="A659" s="1" t="s">
        <v>3552</v>
      </c>
      <c r="B659" s="2">
        <v>45707</v>
      </c>
      <c r="C659" s="1" t="s">
        <v>6895</v>
      </c>
      <c r="D659" s="1" t="s">
        <v>106</v>
      </c>
      <c r="E659">
        <v>22</v>
      </c>
      <c r="F659" t="s">
        <v>343</v>
      </c>
      <c r="G659" s="1" t="s">
        <v>3548</v>
      </c>
      <c r="H659">
        <v>750</v>
      </c>
      <c r="I659" s="1" t="s">
        <v>6718</v>
      </c>
      <c r="J659">
        <v>147</v>
      </c>
      <c r="K659">
        <v>7</v>
      </c>
      <c r="L659">
        <v>788.60000000000014</v>
      </c>
      <c r="M659">
        <v>19.200000000000003</v>
      </c>
      <c r="N659">
        <v>769.40000000000009</v>
      </c>
    </row>
    <row r="660" spans="1:14" x14ac:dyDescent="0.2">
      <c r="A660" s="1" t="s">
        <v>3566</v>
      </c>
      <c r="B660" s="2">
        <v>45707</v>
      </c>
      <c r="C660" s="1" t="s">
        <v>587</v>
      </c>
      <c r="D660" s="1" t="s">
        <v>106</v>
      </c>
      <c r="E660">
        <v>20</v>
      </c>
      <c r="F660" t="s">
        <v>3568</v>
      </c>
      <c r="G660" s="1" t="s">
        <v>51</v>
      </c>
      <c r="H660">
        <v>200</v>
      </c>
      <c r="I660" s="1" t="s">
        <v>6718</v>
      </c>
      <c r="J660">
        <v>147</v>
      </c>
      <c r="K660">
        <v>3</v>
      </c>
      <c r="L660">
        <v>208.2</v>
      </c>
      <c r="M660">
        <v>8.1999999999999993</v>
      </c>
      <c r="N660">
        <v>200</v>
      </c>
    </row>
    <row r="661" spans="1:14" x14ac:dyDescent="0.2">
      <c r="A661" s="1" t="s">
        <v>3569</v>
      </c>
      <c r="B661" s="2">
        <v>45707</v>
      </c>
      <c r="C661" s="1" t="s">
        <v>587</v>
      </c>
      <c r="D661" s="1" t="s">
        <v>106</v>
      </c>
      <c r="E661">
        <v>20</v>
      </c>
      <c r="F661" t="s">
        <v>3568</v>
      </c>
      <c r="G661" s="1" t="s">
        <v>51</v>
      </c>
      <c r="H661">
        <v>200</v>
      </c>
      <c r="I661" s="1" t="s">
        <v>6718</v>
      </c>
      <c r="J661">
        <v>147</v>
      </c>
      <c r="K661">
        <v>2</v>
      </c>
      <c r="L661">
        <v>199.8</v>
      </c>
      <c r="M661">
        <v>5.4</v>
      </c>
      <c r="N661">
        <v>194.4</v>
      </c>
    </row>
    <row r="662" spans="1:14" x14ac:dyDescent="0.2">
      <c r="A662" s="1" t="s">
        <v>3558</v>
      </c>
      <c r="B662" s="2">
        <v>45707</v>
      </c>
      <c r="C662" s="1" t="s">
        <v>6885</v>
      </c>
      <c r="D662" s="1" t="s">
        <v>246</v>
      </c>
      <c r="E662">
        <v>8</v>
      </c>
      <c r="F662" t="s">
        <v>2243</v>
      </c>
      <c r="G662" s="1" t="s">
        <v>100</v>
      </c>
      <c r="H662">
        <v>50</v>
      </c>
      <c r="I662" s="1" t="s">
        <v>6718</v>
      </c>
      <c r="J662">
        <v>148</v>
      </c>
      <c r="K662">
        <v>1</v>
      </c>
      <c r="L662">
        <v>55.6</v>
      </c>
      <c r="M662">
        <v>1</v>
      </c>
      <c r="N662">
        <v>54.6</v>
      </c>
    </row>
    <row r="663" spans="1:14" x14ac:dyDescent="0.2">
      <c r="A663" s="1" t="s">
        <v>3560</v>
      </c>
      <c r="B663" s="2">
        <v>45707</v>
      </c>
      <c r="C663" s="1" t="s">
        <v>1823</v>
      </c>
      <c r="D663" s="1" t="s">
        <v>246</v>
      </c>
      <c r="E663">
        <v>5</v>
      </c>
      <c r="F663">
        <v>10</v>
      </c>
      <c r="G663" s="1" t="s">
        <v>100</v>
      </c>
      <c r="H663">
        <v>100</v>
      </c>
      <c r="I663" s="1" t="s">
        <v>6718</v>
      </c>
      <c r="J663">
        <v>148</v>
      </c>
      <c r="K663">
        <v>3</v>
      </c>
      <c r="L663">
        <v>111.2</v>
      </c>
      <c r="M663">
        <v>1.7999999999999998</v>
      </c>
      <c r="N663">
        <v>109.4</v>
      </c>
    </row>
    <row r="664" spans="1:14" x14ac:dyDescent="0.2">
      <c r="A664" s="1" t="s">
        <v>3563</v>
      </c>
      <c r="B664" s="2">
        <v>45707</v>
      </c>
      <c r="C664" s="1" t="s">
        <v>1823</v>
      </c>
      <c r="D664" s="1" t="s">
        <v>246</v>
      </c>
      <c r="E664">
        <v>6</v>
      </c>
      <c r="F664">
        <v>10</v>
      </c>
      <c r="G664" s="1" t="s">
        <v>100</v>
      </c>
      <c r="H664">
        <v>100</v>
      </c>
      <c r="I664" s="1" t="s">
        <v>6718</v>
      </c>
      <c r="J664">
        <v>148</v>
      </c>
      <c r="K664">
        <v>3</v>
      </c>
      <c r="L664">
        <v>105.6</v>
      </c>
      <c r="M664">
        <v>2.4000000000000004</v>
      </c>
      <c r="N664">
        <v>103.19999999999999</v>
      </c>
    </row>
    <row r="665" spans="1:14" x14ac:dyDescent="0.2">
      <c r="A665" s="1" t="s">
        <v>3539</v>
      </c>
      <c r="B665" s="2">
        <v>45707</v>
      </c>
      <c r="C665" s="1" t="s">
        <v>6885</v>
      </c>
      <c r="D665" s="1" t="s">
        <v>246</v>
      </c>
      <c r="E665">
        <v>7</v>
      </c>
      <c r="F665" t="s">
        <v>107</v>
      </c>
      <c r="G665" s="1" t="s">
        <v>100</v>
      </c>
      <c r="H665">
        <v>100</v>
      </c>
      <c r="I665" s="1" t="s">
        <v>6718</v>
      </c>
      <c r="J665">
        <v>148</v>
      </c>
      <c r="K665">
        <v>3</v>
      </c>
      <c r="L665">
        <v>116.1</v>
      </c>
      <c r="M665">
        <v>2.7</v>
      </c>
      <c r="N665">
        <v>113.39999999999999</v>
      </c>
    </row>
    <row r="666" spans="1:14" x14ac:dyDescent="0.2">
      <c r="A666" s="1" t="s">
        <v>3562</v>
      </c>
      <c r="B666" s="2">
        <v>45707</v>
      </c>
      <c r="C666" s="1" t="s">
        <v>1823</v>
      </c>
      <c r="D666" s="1" t="s">
        <v>246</v>
      </c>
      <c r="E666">
        <v>6</v>
      </c>
      <c r="F666">
        <v>10</v>
      </c>
      <c r="G666" s="1" t="s">
        <v>100</v>
      </c>
      <c r="H666">
        <v>100</v>
      </c>
      <c r="I666" s="1" t="s">
        <v>6718</v>
      </c>
      <c r="J666">
        <v>149</v>
      </c>
      <c r="K666">
        <v>3</v>
      </c>
      <c r="L666">
        <v>94.6</v>
      </c>
      <c r="M666">
        <v>2.4000000000000004</v>
      </c>
      <c r="N666">
        <v>92.199999999999989</v>
      </c>
    </row>
    <row r="667" spans="1:14" x14ac:dyDescent="0.2">
      <c r="A667" s="1" t="s">
        <v>3564</v>
      </c>
      <c r="B667" s="2">
        <v>45707</v>
      </c>
      <c r="C667" s="1" t="s">
        <v>6893</v>
      </c>
      <c r="D667" s="1" t="s">
        <v>246</v>
      </c>
      <c r="E667">
        <v>6</v>
      </c>
      <c r="F667" t="s">
        <v>107</v>
      </c>
      <c r="G667" s="1" t="s">
        <v>100</v>
      </c>
      <c r="H667">
        <v>125</v>
      </c>
      <c r="I667" s="1" t="s">
        <v>6718</v>
      </c>
      <c r="J667">
        <v>149</v>
      </c>
      <c r="K667">
        <v>3</v>
      </c>
      <c r="L667">
        <v>132.19999999999999</v>
      </c>
      <c r="M667">
        <v>2.0999999999999996</v>
      </c>
      <c r="N667">
        <v>130.1</v>
      </c>
    </row>
    <row r="668" spans="1:14" x14ac:dyDescent="0.2">
      <c r="A668" s="1" t="s">
        <v>3575</v>
      </c>
      <c r="B668" s="2">
        <v>45707</v>
      </c>
      <c r="C668" s="1" t="s">
        <v>6896</v>
      </c>
      <c r="D668" s="1" t="s">
        <v>246</v>
      </c>
      <c r="E668">
        <v>21</v>
      </c>
      <c r="F668" t="s">
        <v>79</v>
      </c>
      <c r="G668" s="1" t="s">
        <v>100</v>
      </c>
      <c r="H668">
        <v>75</v>
      </c>
      <c r="I668" s="1" t="s">
        <v>6718</v>
      </c>
      <c r="J668">
        <v>149</v>
      </c>
      <c r="K668">
        <v>1</v>
      </c>
      <c r="L668">
        <v>89.4</v>
      </c>
      <c r="M668">
        <v>2.4</v>
      </c>
      <c r="N668">
        <v>87</v>
      </c>
    </row>
    <row r="669" spans="1:14" x14ac:dyDescent="0.2">
      <c r="A669" s="1" t="s">
        <v>3559</v>
      </c>
      <c r="B669" s="2">
        <v>45707</v>
      </c>
      <c r="C669" s="1" t="s">
        <v>6717</v>
      </c>
      <c r="D669" s="1" t="s">
        <v>246</v>
      </c>
      <c r="E669">
        <v>8</v>
      </c>
      <c r="F669" t="s">
        <v>2243</v>
      </c>
      <c r="G669" s="1" t="s">
        <v>100</v>
      </c>
      <c r="H669">
        <v>50</v>
      </c>
      <c r="I669" s="1" t="s">
        <v>6718</v>
      </c>
      <c r="J669">
        <v>149</v>
      </c>
      <c r="K669">
        <v>1</v>
      </c>
      <c r="L669">
        <v>55.8</v>
      </c>
      <c r="M669">
        <v>1</v>
      </c>
      <c r="N669">
        <v>54.8</v>
      </c>
    </row>
    <row r="670" spans="1:14" x14ac:dyDescent="0.2">
      <c r="A670" s="1" t="s">
        <v>3565</v>
      </c>
      <c r="B670" s="2">
        <v>45707</v>
      </c>
      <c r="C670" s="1" t="s">
        <v>6893</v>
      </c>
      <c r="D670" s="1" t="s">
        <v>246</v>
      </c>
      <c r="E670">
        <v>6</v>
      </c>
      <c r="F670" t="s">
        <v>2740</v>
      </c>
      <c r="G670" s="1" t="s">
        <v>100</v>
      </c>
      <c r="H670">
        <v>50</v>
      </c>
      <c r="I670" s="1" t="s">
        <v>6718</v>
      </c>
      <c r="J670">
        <v>150</v>
      </c>
      <c r="K670">
        <v>2</v>
      </c>
      <c r="L670">
        <v>53.8</v>
      </c>
      <c r="M670">
        <v>0.7</v>
      </c>
      <c r="N670">
        <v>53.099999999999994</v>
      </c>
    </row>
    <row r="671" spans="1:14" x14ac:dyDescent="0.2">
      <c r="A671" s="1" t="s">
        <v>2879</v>
      </c>
      <c r="B671" s="2">
        <v>45707</v>
      </c>
      <c r="C671" s="1" t="s">
        <v>576</v>
      </c>
      <c r="D671" s="1" t="s">
        <v>246</v>
      </c>
      <c r="E671" t="s">
        <v>2880</v>
      </c>
      <c r="F671" t="s">
        <v>2744</v>
      </c>
      <c r="G671" s="1" t="s">
        <v>100</v>
      </c>
      <c r="H671">
        <v>2000</v>
      </c>
      <c r="I671" s="1" t="s">
        <v>6718</v>
      </c>
      <c r="J671">
        <v>150</v>
      </c>
      <c r="K671">
        <v>2</v>
      </c>
      <c r="L671">
        <v>175.6</v>
      </c>
      <c r="M671">
        <v>7.4</v>
      </c>
      <c r="N671">
        <v>168.2</v>
      </c>
    </row>
    <row r="672" spans="1:14" x14ac:dyDescent="0.2">
      <c r="A672" s="1" t="s">
        <v>3581</v>
      </c>
      <c r="B672" s="2">
        <v>45708</v>
      </c>
      <c r="C672" s="1" t="s">
        <v>6727</v>
      </c>
      <c r="D672" s="1" t="s">
        <v>3068</v>
      </c>
      <c r="E672">
        <v>16</v>
      </c>
      <c r="F672" t="s">
        <v>2811</v>
      </c>
      <c r="G672" s="1" t="s">
        <v>108</v>
      </c>
      <c r="H672">
        <v>150</v>
      </c>
      <c r="I672" s="1" t="s">
        <v>6718</v>
      </c>
      <c r="J672">
        <v>151</v>
      </c>
      <c r="K672">
        <v>2</v>
      </c>
      <c r="L672">
        <v>157.80000000000001</v>
      </c>
      <c r="M672">
        <v>3.8</v>
      </c>
      <c r="N672">
        <v>154</v>
      </c>
    </row>
    <row r="673" spans="1:14" x14ac:dyDescent="0.2">
      <c r="A673" s="1" t="s">
        <v>3582</v>
      </c>
      <c r="B673" s="2">
        <v>45708</v>
      </c>
      <c r="C673" s="1" t="s">
        <v>6727</v>
      </c>
      <c r="D673" s="1" t="s">
        <v>3093</v>
      </c>
      <c r="E673">
        <v>14</v>
      </c>
      <c r="F673" t="s">
        <v>2811</v>
      </c>
      <c r="G673" s="1" t="s">
        <v>2996</v>
      </c>
      <c r="H673">
        <v>100</v>
      </c>
      <c r="I673" s="1" t="s">
        <v>6718</v>
      </c>
      <c r="J673">
        <v>151</v>
      </c>
      <c r="K673">
        <v>2</v>
      </c>
      <c r="L673">
        <v>108.80000000000001</v>
      </c>
      <c r="M673">
        <v>3.4</v>
      </c>
      <c r="N673">
        <v>105.4</v>
      </c>
    </row>
    <row r="674" spans="1:14" x14ac:dyDescent="0.2">
      <c r="A674" s="1" t="s">
        <v>3561</v>
      </c>
      <c r="B674" s="2">
        <v>45708</v>
      </c>
      <c r="C674" s="1" t="s">
        <v>1823</v>
      </c>
      <c r="D674" s="1" t="s">
        <v>246</v>
      </c>
      <c r="E674">
        <v>5</v>
      </c>
      <c r="F674">
        <v>10</v>
      </c>
      <c r="G674" s="1" t="s">
        <v>100</v>
      </c>
      <c r="H674">
        <v>100</v>
      </c>
      <c r="I674" s="1" t="s">
        <v>6718</v>
      </c>
      <c r="J674">
        <v>151</v>
      </c>
      <c r="K674">
        <v>3</v>
      </c>
      <c r="L674">
        <v>108.60000000000001</v>
      </c>
      <c r="M674">
        <v>2.1999999999999997</v>
      </c>
      <c r="N674">
        <v>106.4</v>
      </c>
    </row>
    <row r="675" spans="1:14" x14ac:dyDescent="0.2">
      <c r="A675" s="1" t="s">
        <v>3579</v>
      </c>
      <c r="B675" s="2">
        <v>45708</v>
      </c>
      <c r="C675" s="1" t="s">
        <v>1823</v>
      </c>
      <c r="D675" s="1" t="s">
        <v>246</v>
      </c>
      <c r="E675">
        <v>4</v>
      </c>
      <c r="F675">
        <v>10</v>
      </c>
      <c r="G675" s="1" t="s">
        <v>100</v>
      </c>
      <c r="H675">
        <v>100</v>
      </c>
      <c r="I675" s="1" t="s">
        <v>6718</v>
      </c>
      <c r="J675">
        <v>151</v>
      </c>
      <c r="K675">
        <v>3</v>
      </c>
      <c r="L675">
        <v>103.5</v>
      </c>
      <c r="M675">
        <v>1.6</v>
      </c>
      <c r="N675">
        <v>101.9</v>
      </c>
    </row>
    <row r="676" spans="1:14" x14ac:dyDescent="0.2">
      <c r="A676" s="1" t="s">
        <v>3586</v>
      </c>
      <c r="B676" s="2">
        <v>45708</v>
      </c>
      <c r="C676" s="1" t="s">
        <v>6897</v>
      </c>
      <c r="D676" s="1" t="s">
        <v>246</v>
      </c>
      <c r="E676" t="s">
        <v>3573</v>
      </c>
      <c r="F676" t="s">
        <v>2786</v>
      </c>
      <c r="G676" s="1" t="s">
        <v>100</v>
      </c>
      <c r="H676">
        <v>250</v>
      </c>
      <c r="I676" s="1" t="s">
        <v>6718</v>
      </c>
      <c r="J676">
        <v>152</v>
      </c>
      <c r="K676">
        <v>2</v>
      </c>
      <c r="L676">
        <v>249.39999999999998</v>
      </c>
      <c r="M676">
        <v>5.2</v>
      </c>
      <c r="N676">
        <v>244.2</v>
      </c>
    </row>
    <row r="677" spans="1:14" x14ac:dyDescent="0.2">
      <c r="A677" s="1" t="s">
        <v>3588</v>
      </c>
      <c r="B677" s="2">
        <v>45708</v>
      </c>
      <c r="C677" s="1" t="s">
        <v>6897</v>
      </c>
      <c r="D677" s="1" t="s">
        <v>246</v>
      </c>
      <c r="E677" t="s">
        <v>3573</v>
      </c>
      <c r="F677" t="s">
        <v>2786</v>
      </c>
      <c r="G677" s="1" t="s">
        <v>100</v>
      </c>
      <c r="H677">
        <v>250</v>
      </c>
      <c r="I677" s="1" t="s">
        <v>6718</v>
      </c>
      <c r="J677">
        <v>152</v>
      </c>
      <c r="K677">
        <v>2</v>
      </c>
      <c r="L677">
        <v>257.60000000000002</v>
      </c>
      <c r="M677">
        <v>5.2</v>
      </c>
      <c r="N677">
        <v>252.40000000000003</v>
      </c>
    </row>
    <row r="678" spans="1:14" x14ac:dyDescent="0.2">
      <c r="A678" s="1" t="s">
        <v>3571</v>
      </c>
      <c r="B678" s="2">
        <v>45708</v>
      </c>
      <c r="C678" s="1" t="s">
        <v>6897</v>
      </c>
      <c r="D678" s="1" t="s">
        <v>246</v>
      </c>
      <c r="E678" t="s">
        <v>3573</v>
      </c>
      <c r="F678" t="s">
        <v>2786</v>
      </c>
      <c r="G678" s="1" t="s">
        <v>100</v>
      </c>
      <c r="H678">
        <v>250</v>
      </c>
      <c r="I678" s="1" t="s">
        <v>6718</v>
      </c>
      <c r="J678">
        <v>152</v>
      </c>
      <c r="K678">
        <v>3</v>
      </c>
      <c r="L678">
        <v>263.2</v>
      </c>
      <c r="M678">
        <v>6.6000000000000005</v>
      </c>
      <c r="N678">
        <v>256.59999999999997</v>
      </c>
    </row>
    <row r="679" spans="1:14" x14ac:dyDescent="0.2">
      <c r="A679" s="1" t="s">
        <v>3590</v>
      </c>
      <c r="B679" s="2">
        <v>45708</v>
      </c>
      <c r="C679" s="1" t="s">
        <v>6897</v>
      </c>
      <c r="D679" s="1" t="s">
        <v>246</v>
      </c>
      <c r="E679" t="s">
        <v>3573</v>
      </c>
      <c r="F679" t="s">
        <v>2786</v>
      </c>
      <c r="G679" s="1" t="s">
        <v>100</v>
      </c>
      <c r="H679">
        <v>500</v>
      </c>
      <c r="I679" s="1" t="s">
        <v>6718</v>
      </c>
      <c r="J679">
        <v>152</v>
      </c>
      <c r="K679">
        <v>5</v>
      </c>
      <c r="L679">
        <v>520.19999999999993</v>
      </c>
      <c r="M679">
        <v>13.2</v>
      </c>
      <c r="N679">
        <v>506.99999999999994</v>
      </c>
    </row>
    <row r="680" spans="1:14" x14ac:dyDescent="0.2">
      <c r="A680" s="1" t="s">
        <v>3584</v>
      </c>
      <c r="B680" s="2">
        <v>45708</v>
      </c>
      <c r="C680" s="1" t="s">
        <v>6727</v>
      </c>
      <c r="D680" s="1" t="s">
        <v>3068</v>
      </c>
      <c r="E680">
        <v>16</v>
      </c>
      <c r="F680" t="s">
        <v>2811</v>
      </c>
      <c r="G680" s="1" t="s">
        <v>108</v>
      </c>
      <c r="H680">
        <v>150</v>
      </c>
      <c r="I680" s="1" t="s">
        <v>6718</v>
      </c>
      <c r="J680">
        <v>153</v>
      </c>
      <c r="K680">
        <v>2</v>
      </c>
      <c r="L680">
        <v>164</v>
      </c>
      <c r="M680">
        <v>3.8</v>
      </c>
      <c r="N680">
        <v>160.19999999999999</v>
      </c>
    </row>
    <row r="681" spans="1:14" x14ac:dyDescent="0.2">
      <c r="A681" s="1" t="s">
        <v>3069</v>
      </c>
      <c r="B681" s="2">
        <v>45708</v>
      </c>
      <c r="C681" s="1" t="s">
        <v>6407</v>
      </c>
      <c r="D681" s="1" t="s">
        <v>246</v>
      </c>
      <c r="E681">
        <v>18</v>
      </c>
      <c r="F681">
        <v>13</v>
      </c>
      <c r="G681" s="1" t="s">
        <v>100</v>
      </c>
      <c r="H681">
        <v>2000</v>
      </c>
      <c r="I681" s="1" t="s">
        <v>6718</v>
      </c>
      <c r="J681">
        <v>153</v>
      </c>
      <c r="K681">
        <v>7</v>
      </c>
      <c r="L681">
        <v>392.34</v>
      </c>
      <c r="N681">
        <v>392.34</v>
      </c>
    </row>
    <row r="682" spans="1:14" x14ac:dyDescent="0.2">
      <c r="A682" s="1" t="s">
        <v>3580</v>
      </c>
      <c r="B682" s="2">
        <v>45708</v>
      </c>
      <c r="C682" s="1" t="s">
        <v>6717</v>
      </c>
      <c r="D682" s="1" t="s">
        <v>246</v>
      </c>
      <c r="E682">
        <v>7</v>
      </c>
      <c r="F682" t="s">
        <v>107</v>
      </c>
      <c r="G682" s="1" t="s">
        <v>100</v>
      </c>
      <c r="H682">
        <v>100</v>
      </c>
      <c r="I682" s="1" t="s">
        <v>6718</v>
      </c>
      <c r="J682">
        <v>153</v>
      </c>
      <c r="K682">
        <v>3</v>
      </c>
      <c r="L682">
        <v>106.61999999999999</v>
      </c>
      <c r="M682">
        <v>2.7</v>
      </c>
      <c r="N682">
        <v>103.91999999999999</v>
      </c>
    </row>
    <row r="683" spans="1:14" x14ac:dyDescent="0.2">
      <c r="A683" s="1" t="s">
        <v>3542</v>
      </c>
      <c r="B683" s="2">
        <v>45708</v>
      </c>
      <c r="C683" s="1" t="s">
        <v>6747</v>
      </c>
      <c r="D683" s="1" t="s">
        <v>246</v>
      </c>
      <c r="E683">
        <v>9</v>
      </c>
      <c r="F683" t="s">
        <v>134</v>
      </c>
      <c r="G683" s="1" t="s">
        <v>100</v>
      </c>
      <c r="H683">
        <v>300</v>
      </c>
      <c r="I683" s="1" t="s">
        <v>6718</v>
      </c>
      <c r="J683">
        <v>153</v>
      </c>
      <c r="K683">
        <v>8</v>
      </c>
      <c r="L683">
        <v>300.99</v>
      </c>
      <c r="M683">
        <v>8.8000000000000007</v>
      </c>
      <c r="N683">
        <v>292.19</v>
      </c>
    </row>
    <row r="684" spans="1:14" x14ac:dyDescent="0.2">
      <c r="A684" s="1" t="s">
        <v>3578</v>
      </c>
      <c r="B684" s="2">
        <v>45708</v>
      </c>
      <c r="C684" s="1" t="s">
        <v>6893</v>
      </c>
      <c r="D684" s="1" t="s">
        <v>246</v>
      </c>
      <c r="E684">
        <v>5</v>
      </c>
      <c r="F684" t="s">
        <v>2740</v>
      </c>
      <c r="G684" s="1" t="s">
        <v>100</v>
      </c>
      <c r="H684">
        <v>50</v>
      </c>
      <c r="I684" s="1" t="s">
        <v>6718</v>
      </c>
      <c r="J684">
        <v>154</v>
      </c>
      <c r="K684">
        <v>2</v>
      </c>
      <c r="L684">
        <v>56.1</v>
      </c>
      <c r="M684">
        <v>1.2</v>
      </c>
      <c r="N684">
        <v>54.9</v>
      </c>
    </row>
    <row r="685" spans="1:14" x14ac:dyDescent="0.2">
      <c r="A685" s="1" t="s">
        <v>3577</v>
      </c>
      <c r="B685" s="2">
        <v>45708</v>
      </c>
      <c r="C685" s="1" t="s">
        <v>6894</v>
      </c>
      <c r="D685" s="1" t="s">
        <v>246</v>
      </c>
      <c r="E685">
        <v>5</v>
      </c>
      <c r="F685" t="s">
        <v>2740</v>
      </c>
      <c r="G685" s="1" t="s">
        <v>100</v>
      </c>
      <c r="H685">
        <v>50</v>
      </c>
      <c r="I685" s="1" t="s">
        <v>6718</v>
      </c>
      <c r="J685">
        <v>154</v>
      </c>
      <c r="K685">
        <v>2</v>
      </c>
      <c r="L685">
        <v>57.6</v>
      </c>
      <c r="M685">
        <v>1.4</v>
      </c>
      <c r="N685">
        <v>56.2</v>
      </c>
    </row>
    <row r="686" spans="1:14" x14ac:dyDescent="0.2">
      <c r="A686" s="1" t="s">
        <v>3597</v>
      </c>
      <c r="B686" s="2">
        <v>45708</v>
      </c>
      <c r="C686" s="1" t="s">
        <v>587</v>
      </c>
      <c r="D686" s="1" t="s">
        <v>246</v>
      </c>
      <c r="E686">
        <v>17.5</v>
      </c>
      <c r="F686" t="s">
        <v>167</v>
      </c>
      <c r="G686" s="1" t="s">
        <v>2760</v>
      </c>
      <c r="H686">
        <v>60</v>
      </c>
      <c r="I686" s="1" t="s">
        <v>6718</v>
      </c>
      <c r="J686">
        <v>154</v>
      </c>
      <c r="K686">
        <v>1</v>
      </c>
      <c r="L686">
        <v>57</v>
      </c>
      <c r="M686">
        <v>2.2000000000000002</v>
      </c>
      <c r="N686">
        <v>54.8</v>
      </c>
    </row>
    <row r="687" spans="1:14" x14ac:dyDescent="0.2">
      <c r="A687" s="1" t="s">
        <v>3595</v>
      </c>
      <c r="B687" s="2">
        <v>45708</v>
      </c>
      <c r="C687" s="1" t="s">
        <v>587</v>
      </c>
      <c r="D687" s="1" t="s">
        <v>246</v>
      </c>
      <c r="E687">
        <v>17.5</v>
      </c>
      <c r="F687" t="s">
        <v>167</v>
      </c>
      <c r="G687" s="1" t="s">
        <v>51</v>
      </c>
      <c r="H687">
        <v>105</v>
      </c>
      <c r="I687" s="1" t="s">
        <v>6718</v>
      </c>
      <c r="J687">
        <v>154</v>
      </c>
      <c r="K687">
        <v>2</v>
      </c>
      <c r="L687">
        <v>114.9</v>
      </c>
      <c r="M687">
        <v>4.3000000000000007</v>
      </c>
      <c r="N687">
        <v>110.60000000000001</v>
      </c>
    </row>
    <row r="688" spans="1:14" x14ac:dyDescent="0.2">
      <c r="A688" s="1" t="s">
        <v>3611</v>
      </c>
      <c r="B688" s="2">
        <v>45708</v>
      </c>
      <c r="C688" s="1" t="s">
        <v>6898</v>
      </c>
      <c r="D688" s="1" t="s">
        <v>246</v>
      </c>
      <c r="E688" t="s">
        <v>247</v>
      </c>
      <c r="F688" t="s">
        <v>201</v>
      </c>
      <c r="G688" s="1" t="s">
        <v>100</v>
      </c>
      <c r="H688">
        <v>150</v>
      </c>
      <c r="I688" s="1" t="s">
        <v>6718</v>
      </c>
      <c r="J688">
        <v>155</v>
      </c>
      <c r="K688">
        <v>2</v>
      </c>
      <c r="L688">
        <v>174.8</v>
      </c>
      <c r="M688">
        <v>7.2</v>
      </c>
      <c r="N688">
        <v>167.60000000000002</v>
      </c>
    </row>
    <row r="689" spans="1:14" x14ac:dyDescent="0.2">
      <c r="A689" s="1" t="s">
        <v>3645</v>
      </c>
      <c r="B689" s="2">
        <v>45711</v>
      </c>
      <c r="C689" s="1" t="s">
        <v>6769</v>
      </c>
      <c r="D689" s="1" t="s">
        <v>246</v>
      </c>
      <c r="E689">
        <v>9</v>
      </c>
      <c r="F689" t="s">
        <v>107</v>
      </c>
      <c r="G689" s="1" t="s">
        <v>100</v>
      </c>
      <c r="H689">
        <v>150</v>
      </c>
      <c r="I689" s="1" t="s">
        <v>6718</v>
      </c>
      <c r="J689">
        <v>156</v>
      </c>
      <c r="K689">
        <v>3</v>
      </c>
      <c r="L689">
        <v>149.6</v>
      </c>
      <c r="M689">
        <v>3.3000000000000003</v>
      </c>
      <c r="N689">
        <v>146.29999999999998</v>
      </c>
    </row>
    <row r="690" spans="1:14" x14ac:dyDescent="0.2">
      <c r="A690" s="1" t="s">
        <v>3652</v>
      </c>
      <c r="B690" s="2">
        <v>45711</v>
      </c>
      <c r="C690" s="1" t="s">
        <v>6899</v>
      </c>
      <c r="D690" s="1" t="s">
        <v>2816</v>
      </c>
      <c r="E690">
        <v>18</v>
      </c>
      <c r="F690" t="s">
        <v>3654</v>
      </c>
      <c r="G690" s="1" t="s">
        <v>108</v>
      </c>
      <c r="H690">
        <v>100</v>
      </c>
      <c r="I690" s="1" t="s">
        <v>6718</v>
      </c>
      <c r="J690">
        <v>156</v>
      </c>
      <c r="K690">
        <v>2</v>
      </c>
      <c r="L690">
        <v>123</v>
      </c>
      <c r="M690">
        <v>4.2</v>
      </c>
      <c r="N690">
        <v>118.8</v>
      </c>
    </row>
    <row r="691" spans="1:14" x14ac:dyDescent="0.2">
      <c r="A691" s="1" t="s">
        <v>3660</v>
      </c>
      <c r="B691" s="2">
        <v>45711</v>
      </c>
      <c r="C691" s="1" t="s">
        <v>6791</v>
      </c>
      <c r="D691" s="1" t="s">
        <v>246</v>
      </c>
      <c r="E691">
        <v>22</v>
      </c>
      <c r="F691" t="s">
        <v>99</v>
      </c>
      <c r="G691" s="1" t="s">
        <v>100</v>
      </c>
      <c r="H691">
        <v>100</v>
      </c>
      <c r="I691" s="1" t="s">
        <v>6718</v>
      </c>
      <c r="J691">
        <v>156</v>
      </c>
      <c r="K691">
        <v>2</v>
      </c>
      <c r="L691">
        <v>106.61</v>
      </c>
      <c r="M691">
        <v>5.4</v>
      </c>
      <c r="N691">
        <v>101.21</v>
      </c>
    </row>
    <row r="692" spans="1:14" x14ac:dyDescent="0.2">
      <c r="A692" s="1" t="s">
        <v>3623</v>
      </c>
      <c r="B692" s="2">
        <v>45711</v>
      </c>
      <c r="C692" s="1" t="s">
        <v>6900</v>
      </c>
      <c r="D692" s="1" t="s">
        <v>106</v>
      </c>
      <c r="E692">
        <v>6.5</v>
      </c>
      <c r="F692" t="s">
        <v>3032</v>
      </c>
      <c r="G692" s="1" t="s">
        <v>100</v>
      </c>
      <c r="H692">
        <v>200</v>
      </c>
      <c r="I692" s="1" t="s">
        <v>6718</v>
      </c>
      <c r="J692">
        <v>156</v>
      </c>
      <c r="K692">
        <v>5</v>
      </c>
      <c r="L692">
        <v>209.46999999999997</v>
      </c>
      <c r="M692">
        <v>3.74</v>
      </c>
      <c r="N692">
        <v>205.72999999999996</v>
      </c>
    </row>
    <row r="693" spans="1:14" x14ac:dyDescent="0.2">
      <c r="A693" s="1" t="s">
        <v>3646</v>
      </c>
      <c r="B693" s="2">
        <v>45711</v>
      </c>
      <c r="C693" s="1" t="s">
        <v>6769</v>
      </c>
      <c r="D693" s="1" t="s">
        <v>246</v>
      </c>
      <c r="E693">
        <v>8</v>
      </c>
      <c r="F693" t="s">
        <v>107</v>
      </c>
      <c r="G693" s="1" t="s">
        <v>100</v>
      </c>
      <c r="H693">
        <v>100</v>
      </c>
      <c r="I693" s="1" t="s">
        <v>6718</v>
      </c>
      <c r="J693">
        <v>157</v>
      </c>
      <c r="K693">
        <v>2</v>
      </c>
      <c r="L693">
        <v>100</v>
      </c>
      <c r="M693">
        <v>2.2000000000000002</v>
      </c>
      <c r="N693">
        <v>97.8</v>
      </c>
    </row>
    <row r="694" spans="1:14" x14ac:dyDescent="0.2">
      <c r="A694" s="1" t="s">
        <v>3647</v>
      </c>
      <c r="B694" s="2">
        <v>45711</v>
      </c>
      <c r="C694" s="1" t="s">
        <v>6901</v>
      </c>
      <c r="D694" s="1" t="s">
        <v>246</v>
      </c>
      <c r="E694">
        <v>8</v>
      </c>
      <c r="F694" t="s">
        <v>2740</v>
      </c>
      <c r="G694" s="1" t="s">
        <v>100</v>
      </c>
      <c r="H694">
        <v>200</v>
      </c>
      <c r="I694" s="1" t="s">
        <v>6718</v>
      </c>
      <c r="J694">
        <v>157</v>
      </c>
      <c r="K694">
        <v>4</v>
      </c>
      <c r="L694">
        <v>209.8</v>
      </c>
      <c r="M694">
        <v>3.6</v>
      </c>
      <c r="N694">
        <v>206.20000000000002</v>
      </c>
    </row>
    <row r="695" spans="1:14" x14ac:dyDescent="0.2">
      <c r="A695" s="1" t="s">
        <v>3651</v>
      </c>
      <c r="B695" s="2">
        <v>45711</v>
      </c>
      <c r="C695" s="1" t="s">
        <v>6791</v>
      </c>
      <c r="D695" s="1" t="s">
        <v>2816</v>
      </c>
      <c r="E695">
        <v>18</v>
      </c>
      <c r="F695" t="s">
        <v>338</v>
      </c>
      <c r="G695" s="1" t="s">
        <v>3015</v>
      </c>
      <c r="H695">
        <v>375</v>
      </c>
      <c r="I695" s="1" t="s">
        <v>6718</v>
      </c>
      <c r="J695">
        <v>157</v>
      </c>
      <c r="K695">
        <v>4</v>
      </c>
      <c r="L695">
        <v>396.40000000000003</v>
      </c>
      <c r="M695">
        <v>8.8000000000000007</v>
      </c>
      <c r="N695">
        <v>387.6</v>
      </c>
    </row>
    <row r="696" spans="1:14" x14ac:dyDescent="0.2">
      <c r="A696" s="1" t="s">
        <v>3644</v>
      </c>
      <c r="B696" s="2">
        <v>45711</v>
      </c>
      <c r="C696" s="1" t="s">
        <v>1823</v>
      </c>
      <c r="D696" s="1" t="s">
        <v>246</v>
      </c>
      <c r="E696">
        <v>7</v>
      </c>
      <c r="F696">
        <v>10</v>
      </c>
      <c r="G696" s="1" t="s">
        <v>100</v>
      </c>
      <c r="H696">
        <v>60</v>
      </c>
      <c r="I696" s="1" t="s">
        <v>6718</v>
      </c>
      <c r="J696">
        <v>157</v>
      </c>
      <c r="K696">
        <v>2</v>
      </c>
      <c r="L696">
        <v>65.099999999999994</v>
      </c>
      <c r="M696">
        <v>1.8</v>
      </c>
      <c r="N696">
        <v>63.3</v>
      </c>
    </row>
    <row r="697" spans="1:14" x14ac:dyDescent="0.2">
      <c r="A697" s="1" t="s">
        <v>3618</v>
      </c>
      <c r="B697" s="2">
        <v>45711</v>
      </c>
      <c r="C697" s="1" t="s">
        <v>587</v>
      </c>
      <c r="D697" s="1" t="s">
        <v>246</v>
      </c>
      <c r="E697">
        <v>17</v>
      </c>
      <c r="F697" t="s">
        <v>99</v>
      </c>
      <c r="G697" s="1" t="s">
        <v>51</v>
      </c>
      <c r="H697">
        <v>470</v>
      </c>
      <c r="I697" s="1" t="s">
        <v>6718</v>
      </c>
      <c r="J697">
        <v>158</v>
      </c>
      <c r="K697">
        <v>8</v>
      </c>
      <c r="L697">
        <v>491</v>
      </c>
      <c r="N697">
        <v>491</v>
      </c>
    </row>
    <row r="698" spans="1:14" x14ac:dyDescent="0.2">
      <c r="A698" s="1" t="s">
        <v>6902</v>
      </c>
      <c r="B698" s="2">
        <v>45711</v>
      </c>
      <c r="C698" s="1" t="s">
        <v>6903</v>
      </c>
      <c r="D698" s="1" t="s">
        <v>106</v>
      </c>
      <c r="E698" t="s">
        <v>6459</v>
      </c>
      <c r="F698" t="s">
        <v>6460</v>
      </c>
      <c r="G698" s="1" t="s">
        <v>108</v>
      </c>
      <c r="H698">
        <v>100</v>
      </c>
      <c r="I698" s="1" t="s">
        <v>6718</v>
      </c>
      <c r="J698">
        <v>158</v>
      </c>
      <c r="K698">
        <v>2</v>
      </c>
      <c r="L698">
        <v>130.6</v>
      </c>
      <c r="M698">
        <v>6.8</v>
      </c>
      <c r="N698">
        <v>123.8</v>
      </c>
    </row>
    <row r="699" spans="1:14" x14ac:dyDescent="0.2">
      <c r="A699" s="1" t="s">
        <v>3636</v>
      </c>
      <c r="B699" s="2">
        <v>45711</v>
      </c>
      <c r="C699" s="1" t="s">
        <v>6791</v>
      </c>
      <c r="D699" s="1" t="s">
        <v>2816</v>
      </c>
      <c r="E699">
        <v>16</v>
      </c>
      <c r="F699" t="s">
        <v>338</v>
      </c>
      <c r="G699" s="1" t="s">
        <v>3015</v>
      </c>
      <c r="H699">
        <v>375</v>
      </c>
      <c r="I699" s="1" t="s">
        <v>6718</v>
      </c>
      <c r="J699">
        <v>158</v>
      </c>
      <c r="K699">
        <v>4</v>
      </c>
      <c r="L699">
        <v>384.59999999999997</v>
      </c>
      <c r="M699">
        <v>8.8000000000000007</v>
      </c>
      <c r="N699">
        <v>375.79999999999995</v>
      </c>
    </row>
    <row r="700" spans="1:14" x14ac:dyDescent="0.2">
      <c r="A700" s="1" t="s">
        <v>3622</v>
      </c>
      <c r="B700" s="2">
        <v>45711</v>
      </c>
      <c r="C700" s="1" t="s">
        <v>6769</v>
      </c>
      <c r="D700" s="1" t="s">
        <v>246</v>
      </c>
      <c r="E700">
        <v>7</v>
      </c>
      <c r="F700" t="s">
        <v>107</v>
      </c>
      <c r="G700" s="1" t="s">
        <v>100</v>
      </c>
      <c r="H700">
        <v>100</v>
      </c>
      <c r="I700" s="1" t="s">
        <v>6718</v>
      </c>
      <c r="J700">
        <v>158</v>
      </c>
      <c r="K700">
        <v>3</v>
      </c>
      <c r="L700">
        <v>115</v>
      </c>
      <c r="M700">
        <v>2.7</v>
      </c>
      <c r="N700">
        <v>112.3</v>
      </c>
    </row>
    <row r="701" spans="1:14" x14ac:dyDescent="0.2">
      <c r="A701" s="1" t="s">
        <v>3637</v>
      </c>
      <c r="B701" s="2">
        <v>45711</v>
      </c>
      <c r="C701" s="1" t="s">
        <v>587</v>
      </c>
      <c r="D701" s="1" t="s">
        <v>246</v>
      </c>
      <c r="E701">
        <v>16</v>
      </c>
      <c r="F701" t="s">
        <v>167</v>
      </c>
      <c r="G701" s="1" t="s">
        <v>51</v>
      </c>
      <c r="H701">
        <v>60</v>
      </c>
      <c r="I701" s="1" t="s">
        <v>6718</v>
      </c>
      <c r="J701">
        <v>159</v>
      </c>
      <c r="K701">
        <v>2</v>
      </c>
      <c r="L701">
        <v>137.19999999999999</v>
      </c>
      <c r="N701">
        <v>137.19999999999999</v>
      </c>
    </row>
    <row r="702" spans="1:14" x14ac:dyDescent="0.2">
      <c r="A702" s="1" t="s">
        <v>3633</v>
      </c>
      <c r="B702" s="2">
        <v>45711</v>
      </c>
      <c r="C702" s="1" t="s">
        <v>6735</v>
      </c>
      <c r="D702" s="1" t="s">
        <v>106</v>
      </c>
      <c r="E702">
        <v>12</v>
      </c>
      <c r="F702" t="s">
        <v>107</v>
      </c>
      <c r="G702" s="1" t="s">
        <v>108</v>
      </c>
      <c r="H702">
        <v>300</v>
      </c>
      <c r="I702" s="1" t="s">
        <v>6718</v>
      </c>
      <c r="J702">
        <v>159</v>
      </c>
      <c r="K702">
        <v>3</v>
      </c>
      <c r="L702">
        <v>311.8</v>
      </c>
      <c r="M702">
        <v>9</v>
      </c>
      <c r="N702">
        <v>302.8</v>
      </c>
    </row>
    <row r="703" spans="1:14" x14ac:dyDescent="0.2">
      <c r="A703" s="1" t="s">
        <v>3638</v>
      </c>
      <c r="B703" s="2">
        <v>45711</v>
      </c>
      <c r="C703" s="1" t="s">
        <v>587</v>
      </c>
      <c r="D703" s="1" t="s">
        <v>246</v>
      </c>
      <c r="E703">
        <v>16</v>
      </c>
      <c r="F703" t="s">
        <v>134</v>
      </c>
      <c r="G703" s="1" t="s">
        <v>51</v>
      </c>
      <c r="H703">
        <v>100</v>
      </c>
      <c r="I703" s="1" t="s">
        <v>6718</v>
      </c>
      <c r="J703">
        <v>159</v>
      </c>
      <c r="K703">
        <v>2</v>
      </c>
      <c r="L703">
        <v>114.30000000000001</v>
      </c>
      <c r="M703">
        <v>4</v>
      </c>
      <c r="N703">
        <v>110.30000000000001</v>
      </c>
    </row>
    <row r="704" spans="1:14" x14ac:dyDescent="0.2">
      <c r="A704" s="1" t="s">
        <v>3629</v>
      </c>
      <c r="B704" s="2">
        <v>45711</v>
      </c>
      <c r="C704" s="1" t="s">
        <v>6720</v>
      </c>
      <c r="D704" s="1" t="s">
        <v>3631</v>
      </c>
      <c r="E704" t="s">
        <v>2743</v>
      </c>
      <c r="F704" t="s">
        <v>2744</v>
      </c>
      <c r="G704" s="1" t="s">
        <v>108</v>
      </c>
      <c r="H704">
        <v>110</v>
      </c>
      <c r="I704" s="1" t="s">
        <v>6718</v>
      </c>
      <c r="J704">
        <v>159</v>
      </c>
      <c r="K704">
        <v>3</v>
      </c>
      <c r="L704">
        <v>110.6</v>
      </c>
      <c r="M704">
        <v>4.1999999999999993</v>
      </c>
      <c r="N704">
        <v>106.39999999999999</v>
      </c>
    </row>
    <row r="705" spans="1:14" x14ac:dyDescent="0.2">
      <c r="A705" s="1" t="s">
        <v>3634</v>
      </c>
      <c r="B705" s="2">
        <v>45711</v>
      </c>
      <c r="C705" s="1" t="s">
        <v>6904</v>
      </c>
      <c r="D705" s="1" t="s">
        <v>106</v>
      </c>
      <c r="E705">
        <v>20</v>
      </c>
      <c r="F705" t="s">
        <v>107</v>
      </c>
      <c r="G705" s="1" t="s">
        <v>108</v>
      </c>
      <c r="H705">
        <v>100</v>
      </c>
      <c r="I705" s="1" t="s">
        <v>6718</v>
      </c>
      <c r="J705">
        <v>160</v>
      </c>
      <c r="K705">
        <v>2</v>
      </c>
      <c r="L705">
        <v>109.89999999999999</v>
      </c>
      <c r="M705">
        <v>4.5999999999999996</v>
      </c>
      <c r="N705">
        <v>105.3</v>
      </c>
    </row>
    <row r="706" spans="1:14" x14ac:dyDescent="0.2">
      <c r="A706" s="1" t="s">
        <v>3639</v>
      </c>
      <c r="B706" s="2">
        <v>45711</v>
      </c>
      <c r="C706" s="1" t="s">
        <v>587</v>
      </c>
      <c r="D706" s="1" t="s">
        <v>246</v>
      </c>
      <c r="E706" t="s">
        <v>3136</v>
      </c>
      <c r="F706" t="s">
        <v>3640</v>
      </c>
      <c r="G706" s="1" t="s">
        <v>51</v>
      </c>
      <c r="H706">
        <v>800</v>
      </c>
      <c r="I706" s="1" t="s">
        <v>6718</v>
      </c>
      <c r="J706">
        <v>160</v>
      </c>
      <c r="K706">
        <v>11</v>
      </c>
      <c r="L706">
        <v>777.04</v>
      </c>
      <c r="N706">
        <v>777.04</v>
      </c>
    </row>
    <row r="707" spans="1:14" x14ac:dyDescent="0.2">
      <c r="A707" s="1" t="s">
        <v>3655</v>
      </c>
      <c r="B707" s="2">
        <v>45711</v>
      </c>
      <c r="C707" s="1" t="s">
        <v>6892</v>
      </c>
      <c r="D707" s="1" t="s">
        <v>2816</v>
      </c>
      <c r="E707">
        <v>17</v>
      </c>
      <c r="F707" t="s">
        <v>51</v>
      </c>
      <c r="G707" s="1" t="s">
        <v>108</v>
      </c>
      <c r="H707">
        <v>480</v>
      </c>
      <c r="I707" s="1" t="s">
        <v>6718</v>
      </c>
      <c r="J707">
        <v>160</v>
      </c>
      <c r="K707">
        <v>5</v>
      </c>
      <c r="L707">
        <v>487.79999999999995</v>
      </c>
      <c r="M707">
        <v>11</v>
      </c>
      <c r="N707">
        <v>476.79999999999995</v>
      </c>
    </row>
    <row r="708" spans="1:14" x14ac:dyDescent="0.2">
      <c r="A708" s="1" t="s">
        <v>3649</v>
      </c>
      <c r="B708" s="2">
        <v>45711</v>
      </c>
      <c r="C708" s="1" t="s">
        <v>6792</v>
      </c>
      <c r="D708" s="1" t="s">
        <v>246</v>
      </c>
      <c r="E708">
        <v>12</v>
      </c>
      <c r="F708" t="s">
        <v>332</v>
      </c>
      <c r="G708" s="1" t="s">
        <v>100</v>
      </c>
      <c r="H708">
        <v>120</v>
      </c>
      <c r="I708" s="1" t="s">
        <v>6718</v>
      </c>
      <c r="J708">
        <v>160</v>
      </c>
      <c r="K708">
        <v>2</v>
      </c>
      <c r="L708">
        <v>130.80000000000001</v>
      </c>
      <c r="M708">
        <v>3</v>
      </c>
      <c r="N708">
        <v>127.80000000000001</v>
      </c>
    </row>
    <row r="709" spans="1:14" x14ac:dyDescent="0.2">
      <c r="A709" s="1" t="s">
        <v>6905</v>
      </c>
      <c r="B709" s="2">
        <v>45711</v>
      </c>
      <c r="C709" s="1" t="s">
        <v>1823</v>
      </c>
      <c r="D709" s="1" t="s">
        <v>246</v>
      </c>
      <c r="E709">
        <v>6</v>
      </c>
      <c r="F709">
        <v>10</v>
      </c>
      <c r="G709" s="1" t="s">
        <v>100</v>
      </c>
      <c r="H709">
        <v>60</v>
      </c>
      <c r="I709" s="1" t="s">
        <v>6718</v>
      </c>
      <c r="J709">
        <v>161</v>
      </c>
      <c r="K709">
        <v>1</v>
      </c>
      <c r="L709">
        <v>55.5</v>
      </c>
      <c r="M709">
        <v>0.5</v>
      </c>
      <c r="N709">
        <v>55</v>
      </c>
    </row>
    <row r="710" spans="1:14" x14ac:dyDescent="0.2">
      <c r="A710" s="1" t="s">
        <v>3641</v>
      </c>
      <c r="B710" s="2">
        <v>45711</v>
      </c>
      <c r="C710" s="1" t="s">
        <v>6906</v>
      </c>
      <c r="D710" s="1" t="s">
        <v>106</v>
      </c>
      <c r="E710" t="s">
        <v>3643</v>
      </c>
      <c r="F710" t="s">
        <v>2817</v>
      </c>
      <c r="G710" s="1" t="s">
        <v>100</v>
      </c>
      <c r="H710">
        <v>100</v>
      </c>
      <c r="I710" s="1" t="s">
        <v>6718</v>
      </c>
      <c r="J710">
        <v>161</v>
      </c>
      <c r="K710">
        <v>3</v>
      </c>
      <c r="L710">
        <v>96.6</v>
      </c>
      <c r="M710">
        <v>2.7</v>
      </c>
      <c r="N710">
        <v>93.899999999999991</v>
      </c>
    </row>
    <row r="711" spans="1:14" x14ac:dyDescent="0.2">
      <c r="A711" s="1" t="s">
        <v>3578</v>
      </c>
      <c r="B711" s="2">
        <v>45711</v>
      </c>
      <c r="C711" s="1" t="s">
        <v>6893</v>
      </c>
      <c r="D711" s="1" t="s">
        <v>246</v>
      </c>
      <c r="E711">
        <v>5</v>
      </c>
      <c r="F711" t="s">
        <v>2740</v>
      </c>
      <c r="G711" s="1" t="s">
        <v>100</v>
      </c>
      <c r="H711">
        <v>50</v>
      </c>
      <c r="I711" s="1" t="s">
        <v>6718</v>
      </c>
      <c r="J711">
        <v>161</v>
      </c>
      <c r="K711">
        <v>2</v>
      </c>
      <c r="L711">
        <v>50.4</v>
      </c>
      <c r="N711">
        <v>50.4</v>
      </c>
    </row>
    <row r="712" spans="1:14" x14ac:dyDescent="0.2">
      <c r="A712" s="1" t="s">
        <v>3565</v>
      </c>
      <c r="B712" s="2">
        <v>45711</v>
      </c>
      <c r="C712" s="1" t="s">
        <v>6893</v>
      </c>
      <c r="D712" s="1" t="s">
        <v>246</v>
      </c>
      <c r="E712">
        <v>6</v>
      </c>
      <c r="F712" t="s">
        <v>2740</v>
      </c>
      <c r="G712" s="1" t="s">
        <v>100</v>
      </c>
      <c r="H712">
        <v>50</v>
      </c>
      <c r="I712" s="1" t="s">
        <v>6718</v>
      </c>
      <c r="J712">
        <v>161</v>
      </c>
      <c r="K712">
        <v>2</v>
      </c>
      <c r="L712">
        <v>51.7</v>
      </c>
      <c r="N712">
        <v>51.7</v>
      </c>
    </row>
    <row r="713" spans="1:14" x14ac:dyDescent="0.2">
      <c r="A713" s="1" t="s">
        <v>3604</v>
      </c>
      <c r="B713" s="2">
        <v>45711</v>
      </c>
      <c r="C713" s="1" t="s">
        <v>6907</v>
      </c>
      <c r="D713" s="1" t="s">
        <v>3606</v>
      </c>
      <c r="E713" t="s">
        <v>3607</v>
      </c>
      <c r="F713" t="s">
        <v>2847</v>
      </c>
      <c r="G713" s="1" t="s">
        <v>108</v>
      </c>
      <c r="H713">
        <v>170</v>
      </c>
      <c r="I713" s="1" t="s">
        <v>6718</v>
      </c>
      <c r="J713">
        <v>162</v>
      </c>
      <c r="K713">
        <v>4</v>
      </c>
      <c r="L713">
        <v>182.2</v>
      </c>
      <c r="N713">
        <v>182.2</v>
      </c>
    </row>
    <row r="714" spans="1:14" x14ac:dyDescent="0.2">
      <c r="A714" s="1" t="s">
        <v>3608</v>
      </c>
      <c r="B714" s="2">
        <v>45711</v>
      </c>
      <c r="C714" s="1" t="s">
        <v>6907</v>
      </c>
      <c r="D714" s="1" t="s">
        <v>3609</v>
      </c>
      <c r="E714" t="s">
        <v>3607</v>
      </c>
      <c r="F714" t="s">
        <v>2847</v>
      </c>
      <c r="G714" s="1" t="s">
        <v>108</v>
      </c>
      <c r="H714">
        <v>170</v>
      </c>
      <c r="I714" s="1" t="s">
        <v>6718</v>
      </c>
      <c r="J714">
        <v>162</v>
      </c>
      <c r="K714">
        <v>4</v>
      </c>
      <c r="L714">
        <v>171.1</v>
      </c>
      <c r="N714">
        <v>171.1</v>
      </c>
    </row>
    <row r="715" spans="1:14" x14ac:dyDescent="0.2">
      <c r="A715" s="1" t="s">
        <v>3610</v>
      </c>
      <c r="B715" s="2">
        <v>45711</v>
      </c>
      <c r="C715" s="1" t="s">
        <v>6907</v>
      </c>
      <c r="D715" s="1" t="s">
        <v>3609</v>
      </c>
      <c r="E715" t="s">
        <v>2743</v>
      </c>
      <c r="F715" t="s">
        <v>2847</v>
      </c>
      <c r="G715" s="1" t="s">
        <v>108</v>
      </c>
      <c r="H715">
        <v>220</v>
      </c>
      <c r="I715" s="1" t="s">
        <v>6718</v>
      </c>
      <c r="J715">
        <v>162</v>
      </c>
      <c r="K715">
        <v>5</v>
      </c>
      <c r="L715">
        <v>223.5</v>
      </c>
      <c r="N715">
        <v>223.5</v>
      </c>
    </row>
    <row r="716" spans="1:14" x14ac:dyDescent="0.2">
      <c r="A716" s="1" t="s">
        <v>3625</v>
      </c>
      <c r="B716" s="2">
        <v>45711</v>
      </c>
      <c r="C716" s="1" t="s">
        <v>6907</v>
      </c>
      <c r="D716" s="1" t="s">
        <v>3609</v>
      </c>
      <c r="E716">
        <v>17</v>
      </c>
      <c r="F716" t="s">
        <v>107</v>
      </c>
      <c r="G716" s="1" t="s">
        <v>108</v>
      </c>
      <c r="H716">
        <v>150</v>
      </c>
      <c r="I716" s="1" t="s">
        <v>6718</v>
      </c>
      <c r="J716">
        <v>162</v>
      </c>
      <c r="K716">
        <v>2</v>
      </c>
      <c r="L716">
        <v>172.4</v>
      </c>
      <c r="N716">
        <v>172.4</v>
      </c>
    </row>
    <row r="717" spans="1:14" x14ac:dyDescent="0.2">
      <c r="A717" s="1" t="s">
        <v>3603</v>
      </c>
      <c r="B717" s="2">
        <v>45711</v>
      </c>
      <c r="C717" s="1" t="s">
        <v>1823</v>
      </c>
      <c r="D717" s="1" t="s">
        <v>246</v>
      </c>
      <c r="E717">
        <v>4</v>
      </c>
      <c r="F717">
        <v>10</v>
      </c>
      <c r="G717" s="1" t="s">
        <v>100</v>
      </c>
      <c r="H717">
        <v>100</v>
      </c>
      <c r="I717" s="1" t="s">
        <v>6718</v>
      </c>
      <c r="J717">
        <v>163</v>
      </c>
      <c r="K717">
        <v>3</v>
      </c>
      <c r="L717">
        <v>103.19999999999999</v>
      </c>
      <c r="M717">
        <v>1.5</v>
      </c>
      <c r="N717">
        <v>101.69999999999999</v>
      </c>
    </row>
    <row r="718" spans="1:14" x14ac:dyDescent="0.2">
      <c r="A718" s="1" t="s">
        <v>3616</v>
      </c>
      <c r="B718" s="2">
        <v>45711</v>
      </c>
      <c r="C718" s="1" t="s">
        <v>587</v>
      </c>
      <c r="D718" s="1" t="s">
        <v>246</v>
      </c>
      <c r="E718">
        <v>18.75</v>
      </c>
      <c r="F718" t="s">
        <v>134</v>
      </c>
      <c r="G718" s="1" t="s">
        <v>51</v>
      </c>
      <c r="H718">
        <v>33</v>
      </c>
      <c r="I718" s="1" t="s">
        <v>6718</v>
      </c>
      <c r="J718">
        <v>163</v>
      </c>
      <c r="K718">
        <v>1</v>
      </c>
      <c r="L718">
        <v>50</v>
      </c>
      <c r="M718">
        <v>2.1</v>
      </c>
      <c r="N718">
        <v>47.9</v>
      </c>
    </row>
    <row r="719" spans="1:14" x14ac:dyDescent="0.2">
      <c r="A719" s="1" t="s">
        <v>3601</v>
      </c>
      <c r="B719" s="2">
        <v>45711</v>
      </c>
      <c r="C719" s="1" t="s">
        <v>1823</v>
      </c>
      <c r="D719" s="1" t="s">
        <v>246</v>
      </c>
      <c r="E719">
        <v>4</v>
      </c>
      <c r="F719">
        <v>10</v>
      </c>
      <c r="G719" s="1" t="s">
        <v>100</v>
      </c>
      <c r="H719">
        <v>60</v>
      </c>
      <c r="I719" s="1" t="s">
        <v>6718</v>
      </c>
      <c r="J719">
        <v>163</v>
      </c>
      <c r="K719">
        <v>2</v>
      </c>
      <c r="L719">
        <v>70.599999999999994</v>
      </c>
      <c r="M719">
        <v>1</v>
      </c>
      <c r="N719">
        <v>69.599999999999994</v>
      </c>
    </row>
    <row r="720" spans="1:14" x14ac:dyDescent="0.2">
      <c r="A720" s="1" t="s">
        <v>3627</v>
      </c>
      <c r="B720" s="2">
        <v>45711</v>
      </c>
      <c r="C720" s="1" t="s">
        <v>6908</v>
      </c>
      <c r="D720" s="1" t="s">
        <v>3319</v>
      </c>
      <c r="E720">
        <v>18</v>
      </c>
      <c r="F720" t="s">
        <v>2817</v>
      </c>
      <c r="G720" s="1" t="s">
        <v>108</v>
      </c>
      <c r="H720">
        <v>100</v>
      </c>
      <c r="I720" s="1" t="s">
        <v>6718</v>
      </c>
      <c r="J720">
        <v>163</v>
      </c>
      <c r="K720">
        <v>2</v>
      </c>
      <c r="L720">
        <v>118.4</v>
      </c>
      <c r="N720">
        <v>118.4</v>
      </c>
    </row>
    <row r="721" spans="1:14" x14ac:dyDescent="0.2">
      <c r="A721" s="1" t="s">
        <v>6909</v>
      </c>
      <c r="B721" s="2">
        <v>45711</v>
      </c>
      <c r="C721" s="1"/>
      <c r="D721" s="1"/>
      <c r="G721" s="1"/>
      <c r="I721" s="1" t="s">
        <v>6718</v>
      </c>
      <c r="J721">
        <v>164</v>
      </c>
      <c r="N721">
        <v>0</v>
      </c>
    </row>
    <row r="722" spans="1:14" x14ac:dyDescent="0.2">
      <c r="A722" s="1" t="s">
        <v>3674</v>
      </c>
      <c r="B722" s="2">
        <v>45712</v>
      </c>
      <c r="C722" s="1" t="s">
        <v>6791</v>
      </c>
      <c r="D722" s="1" t="s">
        <v>246</v>
      </c>
      <c r="E722">
        <v>22</v>
      </c>
      <c r="F722" t="s">
        <v>99</v>
      </c>
      <c r="G722" s="1" t="s">
        <v>100</v>
      </c>
      <c r="H722">
        <v>100</v>
      </c>
      <c r="I722" s="1" t="s">
        <v>6718</v>
      </c>
      <c r="J722">
        <v>165</v>
      </c>
      <c r="K722">
        <v>2</v>
      </c>
      <c r="L722">
        <v>111.59</v>
      </c>
      <c r="M722">
        <v>4.8</v>
      </c>
      <c r="N722">
        <v>106.79</v>
      </c>
    </row>
    <row r="723" spans="1:14" x14ac:dyDescent="0.2">
      <c r="A723" s="1" t="s">
        <v>3672</v>
      </c>
      <c r="B723" s="2">
        <v>45712</v>
      </c>
      <c r="C723" s="1" t="s">
        <v>6910</v>
      </c>
      <c r="D723" s="1" t="s">
        <v>246</v>
      </c>
      <c r="E723">
        <v>25</v>
      </c>
      <c r="F723" t="s">
        <v>160</v>
      </c>
      <c r="G723" s="1" t="s">
        <v>100</v>
      </c>
      <c r="H723">
        <v>150</v>
      </c>
      <c r="I723" s="1" t="s">
        <v>6718</v>
      </c>
      <c r="J723">
        <v>165</v>
      </c>
      <c r="K723">
        <v>2</v>
      </c>
      <c r="L723">
        <v>169.23000000000002</v>
      </c>
      <c r="M723">
        <v>6.4</v>
      </c>
      <c r="N723">
        <v>162.83000000000001</v>
      </c>
    </row>
    <row r="724" spans="1:14" x14ac:dyDescent="0.2">
      <c r="A724" s="1" t="s">
        <v>3669</v>
      </c>
      <c r="B724" s="2">
        <v>45712</v>
      </c>
      <c r="C724" s="1" t="s">
        <v>6747</v>
      </c>
      <c r="D724" s="1" t="s">
        <v>246</v>
      </c>
      <c r="E724">
        <v>20</v>
      </c>
      <c r="F724">
        <v>6</v>
      </c>
      <c r="G724" s="1" t="s">
        <v>100</v>
      </c>
      <c r="H724">
        <v>100</v>
      </c>
      <c r="I724" s="1" t="s">
        <v>6718</v>
      </c>
      <c r="J724">
        <v>165</v>
      </c>
      <c r="K724">
        <v>2</v>
      </c>
      <c r="L724">
        <v>116.5</v>
      </c>
      <c r="M724">
        <v>4.8</v>
      </c>
      <c r="N724">
        <v>111.7</v>
      </c>
    </row>
    <row r="725" spans="1:14" x14ac:dyDescent="0.2">
      <c r="A725" s="1" t="s">
        <v>3632</v>
      </c>
      <c r="B725" s="2">
        <v>45712</v>
      </c>
      <c r="C725" s="1" t="s">
        <v>6832</v>
      </c>
      <c r="D725" s="1" t="s">
        <v>246</v>
      </c>
      <c r="E725">
        <v>19</v>
      </c>
      <c r="F725" t="s">
        <v>2983</v>
      </c>
      <c r="G725" s="1" t="s">
        <v>100</v>
      </c>
      <c r="H725">
        <v>50</v>
      </c>
      <c r="I725" s="1" t="s">
        <v>6718</v>
      </c>
      <c r="J725">
        <v>165</v>
      </c>
      <c r="K725">
        <v>1</v>
      </c>
      <c r="L725">
        <v>58.6</v>
      </c>
      <c r="M725">
        <v>2.2999999999999998</v>
      </c>
      <c r="N725">
        <v>56.300000000000004</v>
      </c>
    </row>
    <row r="726" spans="1:14" x14ac:dyDescent="0.2">
      <c r="A726" s="1" t="s">
        <v>3676</v>
      </c>
      <c r="B726" s="2">
        <v>45712</v>
      </c>
      <c r="C726" s="1" t="s">
        <v>6832</v>
      </c>
      <c r="D726" s="1" t="s">
        <v>246</v>
      </c>
      <c r="E726">
        <v>23</v>
      </c>
      <c r="F726" t="s">
        <v>2983</v>
      </c>
      <c r="G726" s="1" t="s">
        <v>100</v>
      </c>
      <c r="H726">
        <v>100</v>
      </c>
      <c r="I726" s="1" t="s">
        <v>6718</v>
      </c>
      <c r="J726">
        <v>166</v>
      </c>
      <c r="K726">
        <v>2</v>
      </c>
      <c r="L726">
        <v>107.15</v>
      </c>
      <c r="M726">
        <v>5.2</v>
      </c>
      <c r="N726">
        <v>101.95</v>
      </c>
    </row>
    <row r="727" spans="1:14" x14ac:dyDescent="0.2">
      <c r="A727" s="1" t="s">
        <v>3670</v>
      </c>
      <c r="B727" s="2">
        <v>45712</v>
      </c>
      <c r="C727" s="1" t="s">
        <v>6911</v>
      </c>
      <c r="D727" s="1" t="s">
        <v>246</v>
      </c>
      <c r="E727">
        <v>19</v>
      </c>
      <c r="F727" t="s">
        <v>167</v>
      </c>
      <c r="G727" s="1" t="s">
        <v>100</v>
      </c>
      <c r="H727">
        <v>150</v>
      </c>
      <c r="I727" s="1" t="s">
        <v>6718</v>
      </c>
      <c r="J727">
        <v>166</v>
      </c>
      <c r="K727">
        <v>2</v>
      </c>
      <c r="L727">
        <v>172.89999999999998</v>
      </c>
      <c r="M727">
        <v>4.5999999999999996</v>
      </c>
      <c r="N727">
        <v>168.29999999999998</v>
      </c>
    </row>
    <row r="728" spans="1:14" x14ac:dyDescent="0.2">
      <c r="A728" s="1" t="s">
        <v>3664</v>
      </c>
      <c r="B728" s="2">
        <v>45712</v>
      </c>
      <c r="C728" s="1" t="s">
        <v>6736</v>
      </c>
      <c r="D728" s="1" t="s">
        <v>246</v>
      </c>
      <c r="E728">
        <v>14</v>
      </c>
      <c r="F728">
        <v>12</v>
      </c>
      <c r="G728" s="1" t="s">
        <v>2826</v>
      </c>
      <c r="H728">
        <v>200</v>
      </c>
      <c r="I728" s="1" t="s">
        <v>6718</v>
      </c>
      <c r="J728">
        <v>166</v>
      </c>
      <c r="K728">
        <v>3</v>
      </c>
      <c r="L728">
        <v>201.20000000000002</v>
      </c>
      <c r="M728">
        <v>5.0999999999999996</v>
      </c>
      <c r="N728">
        <v>196.10000000000002</v>
      </c>
    </row>
    <row r="729" spans="1:14" x14ac:dyDescent="0.2">
      <c r="A729" s="1" t="s">
        <v>6912</v>
      </c>
      <c r="B729" s="2">
        <v>45712</v>
      </c>
      <c r="C729" s="1" t="s">
        <v>1823</v>
      </c>
      <c r="D729" s="1" t="s">
        <v>246</v>
      </c>
      <c r="E729">
        <v>5</v>
      </c>
      <c r="F729">
        <v>10</v>
      </c>
      <c r="G729" s="1" t="s">
        <v>100</v>
      </c>
      <c r="H729">
        <v>60</v>
      </c>
      <c r="I729" s="1" t="s">
        <v>6718</v>
      </c>
      <c r="J729">
        <v>166</v>
      </c>
      <c r="K729">
        <v>2</v>
      </c>
      <c r="L729">
        <v>63.8</v>
      </c>
      <c r="M729">
        <v>1.4</v>
      </c>
      <c r="N729">
        <v>62.4</v>
      </c>
    </row>
    <row r="730" spans="1:14" x14ac:dyDescent="0.2">
      <c r="A730" s="1" t="s">
        <v>3665</v>
      </c>
      <c r="B730" s="2">
        <v>45712</v>
      </c>
      <c r="C730" s="1" t="s">
        <v>587</v>
      </c>
      <c r="D730" s="1" t="s">
        <v>246</v>
      </c>
      <c r="E730">
        <v>15</v>
      </c>
      <c r="F730" t="s">
        <v>79</v>
      </c>
      <c r="G730" s="1" t="s">
        <v>2760</v>
      </c>
      <c r="H730">
        <v>150</v>
      </c>
      <c r="I730" s="1" t="s">
        <v>6718</v>
      </c>
      <c r="J730">
        <v>167</v>
      </c>
      <c r="K730">
        <v>3</v>
      </c>
      <c r="L730">
        <v>163</v>
      </c>
      <c r="M730">
        <v>5.0999999999999996</v>
      </c>
      <c r="N730">
        <v>157.9</v>
      </c>
    </row>
    <row r="731" spans="1:14" x14ac:dyDescent="0.2">
      <c r="A731" s="1" t="s">
        <v>3675</v>
      </c>
      <c r="B731" s="2">
        <v>45712</v>
      </c>
      <c r="C731" s="1" t="s">
        <v>6832</v>
      </c>
      <c r="D731" s="1" t="s">
        <v>246</v>
      </c>
      <c r="E731">
        <v>23</v>
      </c>
      <c r="F731" t="s">
        <v>2983</v>
      </c>
      <c r="G731" s="1" t="s">
        <v>100</v>
      </c>
      <c r="H731">
        <v>100</v>
      </c>
      <c r="I731" s="1" t="s">
        <v>6718</v>
      </c>
      <c r="J731">
        <v>167</v>
      </c>
      <c r="K731">
        <v>2</v>
      </c>
      <c r="L731">
        <v>109.63</v>
      </c>
      <c r="M731">
        <v>5.2</v>
      </c>
      <c r="N731">
        <v>104.42999999999999</v>
      </c>
    </row>
    <row r="732" spans="1:14" x14ac:dyDescent="0.2">
      <c r="A732" s="1" t="s">
        <v>3683</v>
      </c>
      <c r="B732" s="2">
        <v>45712</v>
      </c>
      <c r="C732" s="1" t="s">
        <v>6832</v>
      </c>
      <c r="D732" s="1" t="s">
        <v>246</v>
      </c>
      <c r="E732">
        <v>23</v>
      </c>
      <c r="F732" t="s">
        <v>2983</v>
      </c>
      <c r="G732" s="1" t="s">
        <v>100</v>
      </c>
      <c r="H732">
        <v>50</v>
      </c>
      <c r="I732" s="1" t="s">
        <v>6718</v>
      </c>
      <c r="J732">
        <v>167</v>
      </c>
      <c r="K732">
        <v>1</v>
      </c>
      <c r="L732">
        <v>49</v>
      </c>
      <c r="M732">
        <v>2.8</v>
      </c>
      <c r="N732">
        <v>46.2</v>
      </c>
    </row>
    <row r="733" spans="1:14" x14ac:dyDescent="0.2">
      <c r="A733" s="1" t="s">
        <v>3681</v>
      </c>
      <c r="B733" s="2">
        <v>45712</v>
      </c>
      <c r="C733" s="1" t="s">
        <v>587</v>
      </c>
      <c r="D733" s="1" t="s">
        <v>246</v>
      </c>
      <c r="E733">
        <v>18</v>
      </c>
      <c r="F733" t="s">
        <v>99</v>
      </c>
      <c r="G733" s="1" t="s">
        <v>2760</v>
      </c>
      <c r="H733">
        <v>150</v>
      </c>
      <c r="I733" s="1" t="s">
        <v>6718</v>
      </c>
      <c r="J733">
        <v>167</v>
      </c>
      <c r="K733">
        <v>3</v>
      </c>
      <c r="L733">
        <v>165.2</v>
      </c>
      <c r="M733">
        <v>6.3000000000000007</v>
      </c>
      <c r="N733">
        <v>158.89999999999998</v>
      </c>
    </row>
    <row r="734" spans="1:14" x14ac:dyDescent="0.2">
      <c r="A734" s="1" t="s">
        <v>3679</v>
      </c>
      <c r="B734" s="2">
        <v>45712</v>
      </c>
      <c r="C734" s="1" t="s">
        <v>587</v>
      </c>
      <c r="D734" s="1" t="s">
        <v>246</v>
      </c>
      <c r="E734">
        <v>17</v>
      </c>
      <c r="F734" t="s">
        <v>99</v>
      </c>
      <c r="G734" s="1" t="s">
        <v>2760</v>
      </c>
      <c r="H734">
        <v>75</v>
      </c>
      <c r="I734" s="1" t="s">
        <v>6718</v>
      </c>
      <c r="J734">
        <v>168</v>
      </c>
      <c r="K734">
        <v>2</v>
      </c>
      <c r="L734">
        <v>80.400000000000006</v>
      </c>
      <c r="M734">
        <v>4</v>
      </c>
      <c r="N734">
        <v>76.400000000000006</v>
      </c>
    </row>
    <row r="735" spans="1:14" x14ac:dyDescent="0.2">
      <c r="A735" s="1" t="s">
        <v>6913</v>
      </c>
      <c r="B735" s="2">
        <v>45712</v>
      </c>
      <c r="C735" s="1" t="s">
        <v>51</v>
      </c>
      <c r="D735" s="1" t="s">
        <v>51</v>
      </c>
      <c r="E735" t="s">
        <v>51</v>
      </c>
      <c r="F735" t="s">
        <v>51</v>
      </c>
      <c r="G735" s="1" t="s">
        <v>51</v>
      </c>
      <c r="H735" t="s">
        <v>51</v>
      </c>
      <c r="I735" s="1" t="s">
        <v>6718</v>
      </c>
      <c r="J735">
        <v>168</v>
      </c>
      <c r="K735">
        <v>3</v>
      </c>
      <c r="L735">
        <v>168.43</v>
      </c>
      <c r="M735">
        <v>7.1</v>
      </c>
      <c r="N735">
        <v>161.33000000000001</v>
      </c>
    </row>
    <row r="736" spans="1:14" x14ac:dyDescent="0.2">
      <c r="A736" s="1" t="s">
        <v>3656</v>
      </c>
      <c r="B736" s="2">
        <v>45712</v>
      </c>
      <c r="C736" s="1" t="s">
        <v>6722</v>
      </c>
      <c r="D736" s="1" t="s">
        <v>2816</v>
      </c>
      <c r="E736">
        <v>18</v>
      </c>
      <c r="F736" t="s">
        <v>51</v>
      </c>
      <c r="G736" s="1" t="s">
        <v>108</v>
      </c>
      <c r="H736">
        <v>2000</v>
      </c>
      <c r="I736" s="1" t="s">
        <v>6718</v>
      </c>
      <c r="J736">
        <v>168</v>
      </c>
      <c r="K736">
        <v>17</v>
      </c>
      <c r="L736">
        <v>2175</v>
      </c>
      <c r="N736">
        <v>2175</v>
      </c>
    </row>
    <row r="737" spans="1:14" x14ac:dyDescent="0.2">
      <c r="A737" s="1" t="s">
        <v>3678</v>
      </c>
      <c r="B737" s="2">
        <v>45712</v>
      </c>
      <c r="C737" s="1" t="s">
        <v>587</v>
      </c>
      <c r="D737" s="1" t="s">
        <v>246</v>
      </c>
      <c r="E737">
        <v>19.25</v>
      </c>
      <c r="F737" t="s">
        <v>99</v>
      </c>
      <c r="G737" s="1" t="s">
        <v>100</v>
      </c>
      <c r="H737">
        <v>125</v>
      </c>
      <c r="I737" s="1" t="s">
        <v>6718</v>
      </c>
      <c r="J737">
        <v>168</v>
      </c>
      <c r="K737">
        <v>2</v>
      </c>
      <c r="L737">
        <v>131.6</v>
      </c>
      <c r="M737">
        <v>4.4000000000000004</v>
      </c>
      <c r="N737">
        <v>127.19999999999999</v>
      </c>
    </row>
    <row r="738" spans="1:14" x14ac:dyDescent="0.2">
      <c r="A738" s="1" t="s">
        <v>3597</v>
      </c>
      <c r="B738" s="2">
        <v>45712</v>
      </c>
      <c r="C738" s="1" t="s">
        <v>587</v>
      </c>
      <c r="D738" s="1" t="s">
        <v>246</v>
      </c>
      <c r="E738">
        <v>17.5</v>
      </c>
      <c r="F738" t="s">
        <v>167</v>
      </c>
      <c r="G738" s="1" t="s">
        <v>2760</v>
      </c>
      <c r="H738">
        <v>60</v>
      </c>
      <c r="I738" s="1" t="s">
        <v>6718</v>
      </c>
      <c r="J738">
        <v>169</v>
      </c>
      <c r="K738">
        <v>1</v>
      </c>
      <c r="L738">
        <v>57</v>
      </c>
      <c r="M738">
        <v>2.2000000000000002</v>
      </c>
      <c r="N738">
        <v>54.8</v>
      </c>
    </row>
    <row r="739" spans="1:14" x14ac:dyDescent="0.2">
      <c r="A739" s="1" t="s">
        <v>3667</v>
      </c>
      <c r="B739" s="2">
        <v>45712</v>
      </c>
      <c r="C739" s="1" t="s">
        <v>587</v>
      </c>
      <c r="D739" s="1" t="s">
        <v>246</v>
      </c>
      <c r="E739">
        <v>17</v>
      </c>
      <c r="F739" t="s">
        <v>209</v>
      </c>
      <c r="G739" s="1" t="s">
        <v>2760</v>
      </c>
      <c r="H739">
        <v>500</v>
      </c>
      <c r="I739" s="1" t="s">
        <v>6718</v>
      </c>
      <c r="J739">
        <v>169</v>
      </c>
      <c r="K739">
        <v>8</v>
      </c>
      <c r="L739">
        <v>504.7</v>
      </c>
      <c r="N739">
        <v>504.7</v>
      </c>
    </row>
    <row r="740" spans="1:14" x14ac:dyDescent="0.2">
      <c r="A740" s="1" t="s">
        <v>3665</v>
      </c>
      <c r="B740" s="2">
        <v>45712</v>
      </c>
      <c r="C740" s="1" t="s">
        <v>587</v>
      </c>
      <c r="D740" s="1" t="s">
        <v>246</v>
      </c>
      <c r="E740">
        <v>15</v>
      </c>
      <c r="F740" t="s">
        <v>79</v>
      </c>
      <c r="G740" s="1" t="s">
        <v>2760</v>
      </c>
      <c r="H740">
        <v>150</v>
      </c>
      <c r="I740" s="1" t="s">
        <v>6718</v>
      </c>
      <c r="J740">
        <v>169</v>
      </c>
      <c r="K740">
        <v>3</v>
      </c>
      <c r="L740">
        <v>157.9</v>
      </c>
      <c r="N740">
        <v>157.9</v>
      </c>
    </row>
    <row r="741" spans="1:14" x14ac:dyDescent="0.2">
      <c r="A741" s="1" t="s">
        <v>6912</v>
      </c>
      <c r="B741" s="2">
        <v>45712</v>
      </c>
      <c r="C741" s="1" t="s">
        <v>1823</v>
      </c>
      <c r="D741" s="1" t="s">
        <v>246</v>
      </c>
      <c r="E741">
        <v>5</v>
      </c>
      <c r="F741">
        <v>10</v>
      </c>
      <c r="G741" s="1" t="s">
        <v>100</v>
      </c>
      <c r="H741">
        <v>60</v>
      </c>
      <c r="I741" s="1" t="s">
        <v>6718</v>
      </c>
      <c r="J741">
        <v>169</v>
      </c>
      <c r="K741">
        <v>2</v>
      </c>
      <c r="L741">
        <v>62.4</v>
      </c>
      <c r="N741">
        <v>62.4</v>
      </c>
    </row>
    <row r="742" spans="1:14" x14ac:dyDescent="0.2">
      <c r="A742" s="1" t="s">
        <v>3658</v>
      </c>
      <c r="B742" s="2">
        <v>45712</v>
      </c>
      <c r="C742" s="1" t="s">
        <v>6744</v>
      </c>
      <c r="D742" s="1" t="s">
        <v>246</v>
      </c>
      <c r="E742">
        <v>22</v>
      </c>
      <c r="F742" t="s">
        <v>241</v>
      </c>
      <c r="G742" s="1" t="s">
        <v>100</v>
      </c>
      <c r="H742">
        <v>100</v>
      </c>
      <c r="I742" s="1" t="s">
        <v>6718</v>
      </c>
      <c r="J742">
        <v>170</v>
      </c>
      <c r="K742">
        <v>2</v>
      </c>
      <c r="L742">
        <v>123.71</v>
      </c>
      <c r="N742">
        <v>123.71</v>
      </c>
    </row>
    <row r="743" spans="1:14" x14ac:dyDescent="0.2">
      <c r="A743" s="1" t="s">
        <v>3697</v>
      </c>
      <c r="B743" s="2">
        <v>45714</v>
      </c>
      <c r="C743" s="1" t="s">
        <v>6742</v>
      </c>
      <c r="D743" s="1" t="s">
        <v>246</v>
      </c>
      <c r="E743">
        <v>14</v>
      </c>
      <c r="F743" t="s">
        <v>2811</v>
      </c>
      <c r="G743" s="1" t="s">
        <v>100</v>
      </c>
      <c r="H743">
        <v>0</v>
      </c>
      <c r="I743" s="1" t="s">
        <v>6718</v>
      </c>
      <c r="J743">
        <v>171</v>
      </c>
      <c r="K743">
        <v>2</v>
      </c>
      <c r="L743">
        <v>94.6</v>
      </c>
      <c r="M743">
        <v>3.2</v>
      </c>
      <c r="N743">
        <v>91.399999999999991</v>
      </c>
    </row>
    <row r="744" spans="1:14" x14ac:dyDescent="0.2">
      <c r="A744" s="1" t="s">
        <v>3693</v>
      </c>
      <c r="B744" s="2">
        <v>45714</v>
      </c>
      <c r="C744" s="1" t="s">
        <v>587</v>
      </c>
      <c r="D744" s="1" t="s">
        <v>246</v>
      </c>
      <c r="E744">
        <v>15</v>
      </c>
      <c r="F744" t="s">
        <v>134</v>
      </c>
      <c r="G744" s="1" t="s">
        <v>100</v>
      </c>
      <c r="H744">
        <v>65</v>
      </c>
      <c r="I744" s="1" t="s">
        <v>6718</v>
      </c>
      <c r="J744">
        <v>171</v>
      </c>
      <c r="K744">
        <v>2</v>
      </c>
      <c r="L744">
        <v>69.460000000000008</v>
      </c>
      <c r="M744">
        <v>3.5</v>
      </c>
      <c r="N744">
        <v>65.960000000000008</v>
      </c>
    </row>
    <row r="745" spans="1:14" x14ac:dyDescent="0.2">
      <c r="A745" s="1" t="s">
        <v>3690</v>
      </c>
      <c r="B745" s="2">
        <v>45714</v>
      </c>
      <c r="C745" s="1" t="s">
        <v>6914</v>
      </c>
      <c r="D745" s="1" t="s">
        <v>246</v>
      </c>
      <c r="E745">
        <v>10</v>
      </c>
      <c r="F745" t="s">
        <v>64</v>
      </c>
      <c r="G745" s="1" t="s">
        <v>100</v>
      </c>
      <c r="H745">
        <v>100</v>
      </c>
      <c r="I745" s="1" t="s">
        <v>6718</v>
      </c>
      <c r="J745">
        <v>171</v>
      </c>
      <c r="K745">
        <v>2</v>
      </c>
      <c r="L745">
        <v>118.30000000000001</v>
      </c>
      <c r="M745">
        <v>2.4</v>
      </c>
      <c r="N745">
        <v>115.9</v>
      </c>
    </row>
    <row r="746" spans="1:14" x14ac:dyDescent="0.2">
      <c r="A746" s="1" t="s">
        <v>3702</v>
      </c>
      <c r="B746" s="2">
        <v>45714</v>
      </c>
      <c r="C746" s="1" t="s">
        <v>6823</v>
      </c>
      <c r="D746" s="1" t="s">
        <v>3704</v>
      </c>
      <c r="E746">
        <v>21</v>
      </c>
      <c r="F746" t="s">
        <v>3224</v>
      </c>
      <c r="G746" s="1" t="s">
        <v>108</v>
      </c>
      <c r="H746">
        <v>100</v>
      </c>
      <c r="I746" s="1" t="s">
        <v>6718</v>
      </c>
      <c r="J746">
        <v>171</v>
      </c>
      <c r="K746">
        <v>2</v>
      </c>
      <c r="L746">
        <v>105.2</v>
      </c>
      <c r="M746">
        <v>4.8</v>
      </c>
      <c r="N746">
        <v>100.4</v>
      </c>
    </row>
    <row r="747" spans="1:14" x14ac:dyDescent="0.2">
      <c r="A747" s="1" t="s">
        <v>3696</v>
      </c>
      <c r="B747" s="2">
        <v>45714</v>
      </c>
      <c r="C747" s="1" t="s">
        <v>754</v>
      </c>
      <c r="D747" s="1" t="s">
        <v>246</v>
      </c>
      <c r="E747">
        <v>16</v>
      </c>
      <c r="F747">
        <v>8</v>
      </c>
      <c r="G747" s="1" t="s">
        <v>100</v>
      </c>
      <c r="H747">
        <v>100</v>
      </c>
      <c r="I747" s="1" t="s">
        <v>6718</v>
      </c>
      <c r="J747">
        <v>172</v>
      </c>
      <c r="K747">
        <v>2</v>
      </c>
      <c r="L747">
        <v>102.4</v>
      </c>
      <c r="M747">
        <v>3.7</v>
      </c>
      <c r="N747">
        <v>98.7</v>
      </c>
    </row>
    <row r="748" spans="1:14" x14ac:dyDescent="0.2">
      <c r="A748" s="1" t="s">
        <v>3694</v>
      </c>
      <c r="B748" s="2">
        <v>45714</v>
      </c>
      <c r="C748" s="1" t="s">
        <v>587</v>
      </c>
      <c r="D748" s="1" t="s">
        <v>246</v>
      </c>
      <c r="E748">
        <v>18</v>
      </c>
      <c r="F748" t="s">
        <v>167</v>
      </c>
      <c r="G748" s="1" t="s">
        <v>100</v>
      </c>
      <c r="H748">
        <v>15</v>
      </c>
      <c r="I748" s="1" t="s">
        <v>6718</v>
      </c>
      <c r="J748">
        <v>172</v>
      </c>
      <c r="K748">
        <v>2</v>
      </c>
      <c r="L748">
        <v>113.4</v>
      </c>
      <c r="M748">
        <v>4.2</v>
      </c>
      <c r="N748">
        <v>109.2</v>
      </c>
    </row>
    <row r="749" spans="1:14" x14ac:dyDescent="0.2">
      <c r="A749" s="1" t="s">
        <v>3695</v>
      </c>
      <c r="B749" s="2">
        <v>45714</v>
      </c>
      <c r="C749" s="1" t="s">
        <v>587</v>
      </c>
      <c r="D749" s="1" t="s">
        <v>246</v>
      </c>
      <c r="E749">
        <v>17</v>
      </c>
      <c r="F749" t="s">
        <v>167</v>
      </c>
      <c r="G749" s="1" t="s">
        <v>100</v>
      </c>
      <c r="H749">
        <v>38</v>
      </c>
      <c r="I749" s="1" t="s">
        <v>6718</v>
      </c>
      <c r="J749">
        <v>172</v>
      </c>
      <c r="K749">
        <v>2</v>
      </c>
      <c r="L749">
        <v>105.6</v>
      </c>
      <c r="M749">
        <v>3.9</v>
      </c>
      <c r="N749">
        <v>101.69999999999999</v>
      </c>
    </row>
    <row r="750" spans="1:14" x14ac:dyDescent="0.2">
      <c r="A750" s="1" t="s">
        <v>3720</v>
      </c>
      <c r="B750" s="2">
        <v>45714</v>
      </c>
      <c r="C750" s="1" t="s">
        <v>587</v>
      </c>
      <c r="D750" s="1" t="s">
        <v>246</v>
      </c>
      <c r="E750">
        <v>25</v>
      </c>
      <c r="F750" t="s">
        <v>1733</v>
      </c>
      <c r="G750" s="1" t="s">
        <v>2760</v>
      </c>
      <c r="H750">
        <v>165</v>
      </c>
      <c r="I750" s="1" t="s">
        <v>6718</v>
      </c>
      <c r="J750">
        <v>172</v>
      </c>
      <c r="K750">
        <v>2</v>
      </c>
      <c r="L750">
        <v>170.39999999999998</v>
      </c>
      <c r="M750">
        <v>6.8000000000000007</v>
      </c>
      <c r="N750">
        <v>163.59999999999997</v>
      </c>
    </row>
    <row r="751" spans="1:14" x14ac:dyDescent="0.2">
      <c r="A751" s="1" t="s">
        <v>3708</v>
      </c>
      <c r="B751" s="2">
        <v>45714</v>
      </c>
      <c r="C751" s="1" t="s">
        <v>587</v>
      </c>
      <c r="D751" s="1" t="s">
        <v>246</v>
      </c>
      <c r="E751">
        <v>27</v>
      </c>
      <c r="F751" t="s">
        <v>2641</v>
      </c>
      <c r="G751" s="1" t="s">
        <v>100</v>
      </c>
      <c r="H751">
        <v>52</v>
      </c>
      <c r="I751" s="1" t="s">
        <v>6718</v>
      </c>
      <c r="J751">
        <v>173</v>
      </c>
      <c r="K751">
        <v>1</v>
      </c>
      <c r="L751">
        <v>77</v>
      </c>
      <c r="M751">
        <v>3.2</v>
      </c>
      <c r="N751">
        <v>73.8</v>
      </c>
    </row>
    <row r="752" spans="1:14" x14ac:dyDescent="0.2">
      <c r="A752" s="1" t="s">
        <v>3709</v>
      </c>
      <c r="B752" s="2">
        <v>45714</v>
      </c>
      <c r="C752" s="1" t="s">
        <v>587</v>
      </c>
      <c r="D752" s="1" t="s">
        <v>246</v>
      </c>
      <c r="E752">
        <v>23</v>
      </c>
      <c r="F752" t="s">
        <v>167</v>
      </c>
      <c r="G752" s="1" t="s">
        <v>100</v>
      </c>
      <c r="H752">
        <v>12</v>
      </c>
      <c r="I752" s="1" t="s">
        <v>6718</v>
      </c>
      <c r="J752">
        <v>173</v>
      </c>
      <c r="K752">
        <v>1</v>
      </c>
      <c r="L752">
        <v>77.5</v>
      </c>
      <c r="M752">
        <v>3.5</v>
      </c>
      <c r="N752">
        <v>74</v>
      </c>
    </row>
    <row r="753" spans="1:14" x14ac:dyDescent="0.2">
      <c r="A753" s="1" t="s">
        <v>3682</v>
      </c>
      <c r="B753" s="2">
        <v>45714</v>
      </c>
      <c r="C753" s="1" t="s">
        <v>6754</v>
      </c>
      <c r="D753" s="1" t="s">
        <v>3035</v>
      </c>
      <c r="E753">
        <v>19.5</v>
      </c>
      <c r="F753" t="s">
        <v>107</v>
      </c>
      <c r="G753" s="1" t="s">
        <v>108</v>
      </c>
      <c r="H753">
        <v>1000</v>
      </c>
      <c r="I753" s="1" t="s">
        <v>6718</v>
      </c>
      <c r="J753">
        <v>173</v>
      </c>
      <c r="K753">
        <v>10</v>
      </c>
      <c r="L753">
        <v>995.3</v>
      </c>
      <c r="N753">
        <v>995.3</v>
      </c>
    </row>
    <row r="754" spans="1:14" x14ac:dyDescent="0.2">
      <c r="A754" s="1" t="s">
        <v>3684</v>
      </c>
      <c r="B754" s="2">
        <v>45714</v>
      </c>
      <c r="C754" s="1" t="s">
        <v>6910</v>
      </c>
      <c r="D754" s="1" t="s">
        <v>246</v>
      </c>
      <c r="E754">
        <v>23</v>
      </c>
      <c r="F754" t="s">
        <v>160</v>
      </c>
      <c r="G754" s="1" t="s">
        <v>100</v>
      </c>
      <c r="H754">
        <v>100</v>
      </c>
      <c r="I754" s="1" t="s">
        <v>6718</v>
      </c>
      <c r="J754">
        <v>173</v>
      </c>
      <c r="K754">
        <v>1</v>
      </c>
      <c r="L754">
        <v>109</v>
      </c>
      <c r="N754">
        <v>109</v>
      </c>
    </row>
    <row r="755" spans="1:14" x14ac:dyDescent="0.2">
      <c r="A755" s="1" t="s">
        <v>3722</v>
      </c>
      <c r="B755" s="2">
        <v>45714</v>
      </c>
      <c r="C755" s="1" t="s">
        <v>6915</v>
      </c>
      <c r="D755" s="1" t="s">
        <v>106</v>
      </c>
      <c r="E755">
        <v>17</v>
      </c>
      <c r="F755" t="s">
        <v>2983</v>
      </c>
      <c r="G755" s="1" t="s">
        <v>108</v>
      </c>
      <c r="H755">
        <v>100</v>
      </c>
      <c r="I755" s="1" t="s">
        <v>6718</v>
      </c>
      <c r="J755">
        <v>174</v>
      </c>
      <c r="K755">
        <v>2</v>
      </c>
      <c r="L755">
        <v>101.4</v>
      </c>
      <c r="N755">
        <v>101.4</v>
      </c>
    </row>
    <row r="756" spans="1:14" x14ac:dyDescent="0.2">
      <c r="A756" s="1" t="s">
        <v>3677</v>
      </c>
      <c r="B756" s="2">
        <v>45714</v>
      </c>
      <c r="C756" s="1" t="s">
        <v>6757</v>
      </c>
      <c r="D756" s="1" t="s">
        <v>246</v>
      </c>
      <c r="E756">
        <v>10</v>
      </c>
      <c r="F756" t="s">
        <v>2774</v>
      </c>
      <c r="G756" s="1" t="s">
        <v>100</v>
      </c>
      <c r="H756">
        <v>650</v>
      </c>
      <c r="I756" s="1" t="s">
        <v>6718</v>
      </c>
      <c r="J756">
        <v>174</v>
      </c>
      <c r="K756">
        <v>12</v>
      </c>
      <c r="L756">
        <v>688.6</v>
      </c>
      <c r="M756">
        <v>14.4</v>
      </c>
      <c r="N756">
        <v>674.2</v>
      </c>
    </row>
    <row r="757" spans="1:14" x14ac:dyDescent="0.2">
      <c r="A757" s="1" t="s">
        <v>3715</v>
      </c>
      <c r="B757" s="2">
        <v>45715</v>
      </c>
      <c r="C757" s="1" t="s">
        <v>6767</v>
      </c>
      <c r="D757" s="1" t="s">
        <v>106</v>
      </c>
      <c r="E757">
        <v>23</v>
      </c>
      <c r="F757" t="s">
        <v>2847</v>
      </c>
      <c r="G757" s="1" t="s">
        <v>108</v>
      </c>
      <c r="H757">
        <v>330</v>
      </c>
      <c r="I757" s="1" t="s">
        <v>6718</v>
      </c>
      <c r="J757">
        <v>175</v>
      </c>
      <c r="K757">
        <v>6</v>
      </c>
      <c r="L757">
        <v>339.2</v>
      </c>
      <c r="M757">
        <v>10</v>
      </c>
      <c r="N757">
        <v>329.2</v>
      </c>
    </row>
    <row r="758" spans="1:14" x14ac:dyDescent="0.2">
      <c r="A758" s="1" t="s">
        <v>3727</v>
      </c>
      <c r="B758" s="2">
        <v>45715</v>
      </c>
      <c r="C758" s="1" t="s">
        <v>6745</v>
      </c>
      <c r="D758" s="1" t="s">
        <v>106</v>
      </c>
      <c r="E758">
        <v>20</v>
      </c>
      <c r="F758" t="s">
        <v>2817</v>
      </c>
      <c r="G758" s="1" t="s">
        <v>108</v>
      </c>
      <c r="H758">
        <v>100</v>
      </c>
      <c r="I758" s="1" t="s">
        <v>6718</v>
      </c>
      <c r="J758">
        <v>175</v>
      </c>
      <c r="K758">
        <v>2</v>
      </c>
      <c r="L758">
        <v>106.2</v>
      </c>
      <c r="M758">
        <v>4.5999999999999996</v>
      </c>
      <c r="N758">
        <v>101.60000000000001</v>
      </c>
    </row>
    <row r="759" spans="1:14" x14ac:dyDescent="0.2">
      <c r="A759" s="1" t="s">
        <v>3738</v>
      </c>
      <c r="B759" s="2">
        <v>45715</v>
      </c>
      <c r="C759" s="1" t="s">
        <v>6736</v>
      </c>
      <c r="D759" s="1" t="s">
        <v>246</v>
      </c>
      <c r="E759">
        <v>24</v>
      </c>
      <c r="F759">
        <v>6</v>
      </c>
      <c r="G759" s="1" t="s">
        <v>2826</v>
      </c>
      <c r="H759">
        <v>300</v>
      </c>
      <c r="I759" s="1" t="s">
        <v>6718</v>
      </c>
      <c r="J759">
        <v>175</v>
      </c>
      <c r="K759">
        <v>6</v>
      </c>
      <c r="L759">
        <v>330.68</v>
      </c>
      <c r="M759">
        <v>19.200000000000003</v>
      </c>
      <c r="N759">
        <v>311.48</v>
      </c>
    </row>
    <row r="760" spans="1:14" x14ac:dyDescent="0.2">
      <c r="A760" s="1" t="s">
        <v>3731</v>
      </c>
      <c r="B760" s="2">
        <v>45715</v>
      </c>
      <c r="C760" s="1" t="s">
        <v>6751</v>
      </c>
      <c r="D760" s="1" t="s">
        <v>3733</v>
      </c>
      <c r="E760" t="s">
        <v>2931</v>
      </c>
      <c r="F760" t="s">
        <v>960</v>
      </c>
      <c r="G760" s="1" t="s">
        <v>108</v>
      </c>
      <c r="H760">
        <v>250</v>
      </c>
      <c r="I760" s="1" t="s">
        <v>6718</v>
      </c>
      <c r="J760">
        <v>175</v>
      </c>
      <c r="K760">
        <v>4</v>
      </c>
      <c r="L760">
        <v>266.39999999999998</v>
      </c>
      <c r="M760">
        <v>10.4</v>
      </c>
      <c r="N760">
        <v>255.99999999999997</v>
      </c>
    </row>
    <row r="761" spans="1:14" x14ac:dyDescent="0.2">
      <c r="A761" s="1" t="s">
        <v>3725</v>
      </c>
      <c r="B761" s="2">
        <v>45715</v>
      </c>
      <c r="C761" s="1" t="s">
        <v>6745</v>
      </c>
      <c r="D761" s="1" t="s">
        <v>106</v>
      </c>
      <c r="E761">
        <v>20</v>
      </c>
      <c r="F761" t="s">
        <v>2817</v>
      </c>
      <c r="G761" s="1" t="s">
        <v>108</v>
      </c>
      <c r="H761">
        <v>100</v>
      </c>
      <c r="I761" s="1" t="s">
        <v>6718</v>
      </c>
      <c r="J761">
        <v>176</v>
      </c>
      <c r="K761">
        <v>2</v>
      </c>
      <c r="L761">
        <v>107</v>
      </c>
      <c r="M761">
        <v>4.4000000000000004</v>
      </c>
      <c r="N761">
        <v>102.6</v>
      </c>
    </row>
    <row r="762" spans="1:14" x14ac:dyDescent="0.2">
      <c r="A762" s="1" t="s">
        <v>3729</v>
      </c>
      <c r="B762" s="2">
        <v>45715</v>
      </c>
      <c r="C762" s="1" t="s">
        <v>6722</v>
      </c>
      <c r="D762" s="1" t="s">
        <v>106</v>
      </c>
      <c r="E762">
        <v>18</v>
      </c>
      <c r="F762" t="s">
        <v>51</v>
      </c>
      <c r="G762" s="1" t="s">
        <v>108</v>
      </c>
      <c r="H762">
        <v>200</v>
      </c>
      <c r="I762" s="1" t="s">
        <v>6718</v>
      </c>
      <c r="J762">
        <v>176</v>
      </c>
      <c r="K762">
        <v>2</v>
      </c>
      <c r="L762">
        <v>226.2</v>
      </c>
      <c r="M762">
        <v>4.8</v>
      </c>
      <c r="N762">
        <v>221.39999999999998</v>
      </c>
    </row>
    <row r="763" spans="1:14" x14ac:dyDescent="0.2">
      <c r="A763" s="1" t="s">
        <v>3710</v>
      </c>
      <c r="B763" s="2">
        <v>45715</v>
      </c>
      <c r="C763" s="1" t="s">
        <v>6742</v>
      </c>
      <c r="D763" s="1" t="s">
        <v>246</v>
      </c>
      <c r="E763">
        <v>8</v>
      </c>
      <c r="F763" t="s">
        <v>735</v>
      </c>
      <c r="G763" s="1" t="s">
        <v>100</v>
      </c>
      <c r="H763">
        <v>245</v>
      </c>
      <c r="I763" s="1" t="s">
        <v>6718</v>
      </c>
      <c r="J763">
        <v>176</v>
      </c>
      <c r="K763">
        <v>5</v>
      </c>
      <c r="L763">
        <v>254.00000000000003</v>
      </c>
      <c r="M763">
        <v>5</v>
      </c>
      <c r="N763">
        <v>249.00000000000003</v>
      </c>
    </row>
    <row r="764" spans="1:14" x14ac:dyDescent="0.2">
      <c r="A764" s="1" t="s">
        <v>3717</v>
      </c>
      <c r="B764" s="2">
        <v>45715</v>
      </c>
      <c r="C764" s="1" t="s">
        <v>6767</v>
      </c>
      <c r="D764" s="1" t="s">
        <v>106</v>
      </c>
      <c r="E764">
        <v>19</v>
      </c>
      <c r="F764" t="s">
        <v>2847</v>
      </c>
      <c r="G764" s="1" t="s">
        <v>108</v>
      </c>
      <c r="H764">
        <v>280</v>
      </c>
      <c r="I764" s="1" t="s">
        <v>6718</v>
      </c>
      <c r="J764">
        <v>176</v>
      </c>
      <c r="K764">
        <v>6</v>
      </c>
      <c r="L764">
        <v>298.8</v>
      </c>
      <c r="M764">
        <v>8.5</v>
      </c>
      <c r="N764">
        <v>290.3</v>
      </c>
    </row>
    <row r="765" spans="1:14" x14ac:dyDescent="0.2">
      <c r="A765" s="1" t="s">
        <v>3734</v>
      </c>
      <c r="B765" s="2">
        <v>45715</v>
      </c>
      <c r="C765" s="1" t="s">
        <v>6742</v>
      </c>
      <c r="D765" s="1" t="s">
        <v>106</v>
      </c>
      <c r="E765" t="s">
        <v>2273</v>
      </c>
      <c r="F765" t="s">
        <v>287</v>
      </c>
      <c r="G765" s="1" t="s">
        <v>108</v>
      </c>
      <c r="H765">
        <v>200</v>
      </c>
      <c r="I765" s="1" t="s">
        <v>6718</v>
      </c>
      <c r="J765">
        <v>177</v>
      </c>
      <c r="K765">
        <v>4</v>
      </c>
      <c r="L765">
        <v>212.85999999999999</v>
      </c>
      <c r="M765">
        <v>8</v>
      </c>
      <c r="N765">
        <v>204.85999999999999</v>
      </c>
    </row>
    <row r="766" spans="1:14" x14ac:dyDescent="0.2">
      <c r="A766" s="1" t="s">
        <v>3735</v>
      </c>
      <c r="B766" s="2">
        <v>45715</v>
      </c>
      <c r="C766" s="1" t="s">
        <v>6822</v>
      </c>
      <c r="D766" s="1" t="s">
        <v>246</v>
      </c>
      <c r="E766" t="s">
        <v>51</v>
      </c>
      <c r="F766" t="s">
        <v>51</v>
      </c>
      <c r="G766" s="1" t="s">
        <v>100</v>
      </c>
      <c r="H766">
        <v>100</v>
      </c>
      <c r="I766" s="1" t="s">
        <v>6718</v>
      </c>
      <c r="J766">
        <v>177</v>
      </c>
      <c r="K766">
        <v>2</v>
      </c>
      <c r="L766">
        <v>115.9</v>
      </c>
      <c r="M766">
        <v>4.4000000000000004</v>
      </c>
      <c r="N766">
        <v>111.5</v>
      </c>
    </row>
    <row r="767" spans="1:14" x14ac:dyDescent="0.2">
      <c r="A767" s="1" t="s">
        <v>6916</v>
      </c>
      <c r="B767" s="2">
        <v>45715</v>
      </c>
      <c r="C767" s="1" t="s">
        <v>587</v>
      </c>
      <c r="D767" s="1" t="s">
        <v>246</v>
      </c>
      <c r="E767">
        <v>25</v>
      </c>
      <c r="F767" t="s">
        <v>79</v>
      </c>
      <c r="G767" s="1" t="s">
        <v>2760</v>
      </c>
      <c r="H767">
        <v>225</v>
      </c>
      <c r="I767" s="1" t="s">
        <v>6718</v>
      </c>
      <c r="J767">
        <v>177</v>
      </c>
      <c r="K767">
        <v>1</v>
      </c>
      <c r="L767">
        <v>63.9</v>
      </c>
      <c r="M767">
        <v>3.2</v>
      </c>
      <c r="N767">
        <v>60.699999999999996</v>
      </c>
    </row>
    <row r="768" spans="1:14" x14ac:dyDescent="0.2">
      <c r="A768" s="1" t="s">
        <v>3724</v>
      </c>
      <c r="B768" s="2">
        <v>45715</v>
      </c>
      <c r="C768" s="1" t="s">
        <v>6907</v>
      </c>
      <c r="D768" s="1" t="s">
        <v>106</v>
      </c>
      <c r="E768">
        <v>19</v>
      </c>
      <c r="F768" t="s">
        <v>2811</v>
      </c>
      <c r="G768" s="1" t="s">
        <v>108</v>
      </c>
      <c r="H768">
        <v>150</v>
      </c>
      <c r="I768" s="1" t="s">
        <v>6718</v>
      </c>
      <c r="J768">
        <v>177</v>
      </c>
      <c r="K768">
        <v>3</v>
      </c>
      <c r="L768">
        <v>155.60000000000002</v>
      </c>
      <c r="M768">
        <v>6.4</v>
      </c>
      <c r="N768">
        <v>149.20000000000002</v>
      </c>
    </row>
    <row r="769" spans="1:14" x14ac:dyDescent="0.2">
      <c r="A769" s="1" t="s">
        <v>3739</v>
      </c>
      <c r="B769" s="2">
        <v>45716</v>
      </c>
      <c r="C769" s="1" t="s">
        <v>6742</v>
      </c>
      <c r="D769" s="1" t="s">
        <v>246</v>
      </c>
      <c r="E769">
        <v>13</v>
      </c>
      <c r="F769" t="s">
        <v>735</v>
      </c>
      <c r="G769" s="1" t="s">
        <v>100</v>
      </c>
      <c r="H769">
        <v>380</v>
      </c>
      <c r="I769" s="1" t="s">
        <v>6718</v>
      </c>
      <c r="J769">
        <v>178</v>
      </c>
      <c r="K769">
        <v>7</v>
      </c>
      <c r="L769">
        <v>399.4</v>
      </c>
      <c r="M769">
        <v>11.100000000000001</v>
      </c>
      <c r="N769">
        <v>388.29999999999995</v>
      </c>
    </row>
    <row r="770" spans="1:14" x14ac:dyDescent="0.2">
      <c r="A770" s="1" t="s">
        <v>3711</v>
      </c>
      <c r="B770" s="2">
        <v>45716</v>
      </c>
      <c r="C770" s="1" t="s">
        <v>6742</v>
      </c>
      <c r="D770" s="1" t="s">
        <v>246</v>
      </c>
      <c r="E770">
        <v>12</v>
      </c>
      <c r="F770" t="s">
        <v>735</v>
      </c>
      <c r="G770" s="1" t="s">
        <v>100</v>
      </c>
      <c r="H770">
        <v>120</v>
      </c>
      <c r="I770" s="1" t="s">
        <v>6718</v>
      </c>
      <c r="J770">
        <v>178</v>
      </c>
      <c r="K770">
        <v>3</v>
      </c>
      <c r="L770">
        <v>130.60000000000002</v>
      </c>
      <c r="M770">
        <v>4.4000000000000004</v>
      </c>
      <c r="N770">
        <v>126.20000000000002</v>
      </c>
    </row>
    <row r="771" spans="1:14" x14ac:dyDescent="0.2">
      <c r="A771" s="1" t="s">
        <v>3740</v>
      </c>
      <c r="B771" s="2">
        <v>45716</v>
      </c>
      <c r="C771" s="1" t="s">
        <v>6745</v>
      </c>
      <c r="D771" s="1" t="s">
        <v>106</v>
      </c>
      <c r="E771" t="s">
        <v>2743</v>
      </c>
      <c r="F771" t="s">
        <v>2928</v>
      </c>
      <c r="G771" s="1" t="s">
        <v>108</v>
      </c>
      <c r="H771">
        <v>170</v>
      </c>
      <c r="I771" s="1" t="s">
        <v>6718</v>
      </c>
      <c r="J771">
        <v>178</v>
      </c>
      <c r="K771">
        <v>4</v>
      </c>
      <c r="L771">
        <v>183.8</v>
      </c>
      <c r="M771">
        <v>5.8000000000000007</v>
      </c>
      <c r="N771">
        <v>178</v>
      </c>
    </row>
    <row r="772" spans="1:14" x14ac:dyDescent="0.2">
      <c r="A772" s="1" t="s">
        <v>3751</v>
      </c>
      <c r="B772" s="2">
        <v>45716</v>
      </c>
      <c r="C772" s="1" t="s">
        <v>587</v>
      </c>
      <c r="D772" s="1" t="s">
        <v>246</v>
      </c>
      <c r="E772">
        <v>30</v>
      </c>
      <c r="F772" t="s">
        <v>209</v>
      </c>
      <c r="G772" s="1" t="s">
        <v>100</v>
      </c>
      <c r="H772">
        <v>75</v>
      </c>
      <c r="I772" s="1" t="s">
        <v>6718</v>
      </c>
      <c r="J772">
        <v>178</v>
      </c>
      <c r="K772">
        <v>1</v>
      </c>
      <c r="L772">
        <v>79.69</v>
      </c>
      <c r="M772">
        <v>3.6</v>
      </c>
      <c r="N772">
        <v>76.09</v>
      </c>
    </row>
    <row r="773" spans="1:14" x14ac:dyDescent="0.2">
      <c r="A773" s="1" t="s">
        <v>3752</v>
      </c>
      <c r="B773" s="2">
        <v>45716</v>
      </c>
      <c r="C773" s="1" t="s">
        <v>587</v>
      </c>
      <c r="D773" s="1" t="s">
        <v>246</v>
      </c>
      <c r="E773">
        <v>36</v>
      </c>
      <c r="F773" t="s">
        <v>209</v>
      </c>
      <c r="G773" s="1" t="s">
        <v>100</v>
      </c>
      <c r="H773">
        <v>45</v>
      </c>
      <c r="I773" s="1" t="s">
        <v>6718</v>
      </c>
      <c r="J773">
        <v>179</v>
      </c>
      <c r="K773">
        <v>1</v>
      </c>
      <c r="L773">
        <v>75</v>
      </c>
      <c r="M773">
        <v>4.5999999999999996</v>
      </c>
      <c r="N773">
        <v>70.400000000000006</v>
      </c>
    </row>
    <row r="774" spans="1:14" x14ac:dyDescent="0.2">
      <c r="A774" s="1" t="s">
        <v>3749</v>
      </c>
      <c r="B774" s="2">
        <v>45716</v>
      </c>
      <c r="C774" s="1" t="s">
        <v>587</v>
      </c>
      <c r="D774" s="1" t="s">
        <v>246</v>
      </c>
      <c r="E774">
        <v>28</v>
      </c>
      <c r="F774" t="s">
        <v>209</v>
      </c>
      <c r="G774" s="1" t="s">
        <v>100</v>
      </c>
      <c r="H774">
        <v>45</v>
      </c>
      <c r="I774" s="1" t="s">
        <v>6718</v>
      </c>
      <c r="J774">
        <v>179</v>
      </c>
      <c r="K774">
        <v>1</v>
      </c>
      <c r="L774">
        <v>54.6</v>
      </c>
      <c r="M774">
        <v>3.4</v>
      </c>
      <c r="N774">
        <v>51.2</v>
      </c>
    </row>
    <row r="775" spans="1:14" x14ac:dyDescent="0.2">
      <c r="A775" s="1" t="s">
        <v>3746</v>
      </c>
      <c r="B775" s="2">
        <v>45716</v>
      </c>
      <c r="C775" s="1" t="s">
        <v>6736</v>
      </c>
      <c r="D775" s="1" t="s">
        <v>246</v>
      </c>
      <c r="E775">
        <v>20</v>
      </c>
      <c r="F775">
        <v>12</v>
      </c>
      <c r="G775" s="1" t="s">
        <v>2826</v>
      </c>
      <c r="H775">
        <v>200</v>
      </c>
      <c r="I775" s="1" t="s">
        <v>6718</v>
      </c>
      <c r="J775">
        <v>179</v>
      </c>
      <c r="K775">
        <v>2</v>
      </c>
      <c r="L775">
        <v>204.2</v>
      </c>
      <c r="N775">
        <v>204.2</v>
      </c>
    </row>
    <row r="776" spans="1:14" x14ac:dyDescent="0.2">
      <c r="A776" s="1" t="s">
        <v>3748</v>
      </c>
      <c r="B776" s="2">
        <v>45716</v>
      </c>
      <c r="C776" s="1" t="s">
        <v>6736</v>
      </c>
      <c r="D776" s="1" t="s">
        <v>246</v>
      </c>
      <c r="E776">
        <v>17</v>
      </c>
      <c r="F776">
        <v>6</v>
      </c>
      <c r="G776" s="1" t="s">
        <v>2826</v>
      </c>
      <c r="H776">
        <v>100</v>
      </c>
      <c r="I776" s="1" t="s">
        <v>6718</v>
      </c>
      <c r="J776">
        <v>179</v>
      </c>
      <c r="K776">
        <v>2</v>
      </c>
      <c r="L776">
        <v>111.7</v>
      </c>
      <c r="N776">
        <v>111.7</v>
      </c>
    </row>
    <row r="777" spans="1:14" x14ac:dyDescent="0.2">
      <c r="A777" s="1" t="s">
        <v>3692</v>
      </c>
      <c r="B777" s="2">
        <v>45716</v>
      </c>
      <c r="C777" s="1" t="s">
        <v>6794</v>
      </c>
      <c r="D777" s="1" t="s">
        <v>246</v>
      </c>
      <c r="E777">
        <v>14</v>
      </c>
      <c r="F777" t="s">
        <v>76</v>
      </c>
      <c r="G777" s="1" t="s">
        <v>100</v>
      </c>
      <c r="H777">
        <v>125</v>
      </c>
      <c r="I777" s="1" t="s">
        <v>6718</v>
      </c>
      <c r="J777">
        <v>180</v>
      </c>
      <c r="K777">
        <v>3</v>
      </c>
      <c r="L777">
        <v>120.6</v>
      </c>
      <c r="N777">
        <v>120.6</v>
      </c>
    </row>
    <row r="778" spans="1:14" x14ac:dyDescent="0.2">
      <c r="A778" s="1" t="s">
        <v>3156</v>
      </c>
      <c r="B778" s="2">
        <v>45716</v>
      </c>
      <c r="C778" s="1" t="s">
        <v>1823</v>
      </c>
      <c r="D778" s="1" t="s">
        <v>246</v>
      </c>
      <c r="E778">
        <v>6</v>
      </c>
      <c r="F778">
        <v>10</v>
      </c>
      <c r="G778" s="1" t="s">
        <v>100</v>
      </c>
      <c r="H778">
        <v>120</v>
      </c>
      <c r="I778" s="1" t="s">
        <v>6718</v>
      </c>
      <c r="J778">
        <v>181</v>
      </c>
      <c r="K778">
        <v>3</v>
      </c>
      <c r="L778">
        <v>135.78</v>
      </c>
      <c r="N778">
        <v>135.78</v>
      </c>
    </row>
    <row r="779" spans="1:14" x14ac:dyDescent="0.2">
      <c r="A779" s="1" t="s">
        <v>2978</v>
      </c>
      <c r="B779" s="2">
        <v>45716</v>
      </c>
      <c r="C779" s="1" t="s">
        <v>587</v>
      </c>
      <c r="D779" s="1" t="s">
        <v>246</v>
      </c>
      <c r="E779">
        <v>20</v>
      </c>
      <c r="F779" t="s">
        <v>2979</v>
      </c>
      <c r="G779" s="1" t="s">
        <v>51</v>
      </c>
      <c r="H779">
        <v>40</v>
      </c>
      <c r="I779" s="1" t="s">
        <v>6718</v>
      </c>
      <c r="J779">
        <v>181</v>
      </c>
      <c r="K779">
        <v>1</v>
      </c>
      <c r="L779">
        <v>39</v>
      </c>
      <c r="N779">
        <v>39</v>
      </c>
    </row>
    <row r="780" spans="1:14" x14ac:dyDescent="0.2">
      <c r="A780" s="1" t="s">
        <v>3346</v>
      </c>
      <c r="B780" s="2">
        <v>45716</v>
      </c>
      <c r="C780" s="1" t="s">
        <v>587</v>
      </c>
      <c r="D780" s="1" t="s">
        <v>246</v>
      </c>
      <c r="E780">
        <v>18</v>
      </c>
      <c r="F780" t="s">
        <v>209</v>
      </c>
      <c r="G780" s="1" t="s">
        <v>100</v>
      </c>
      <c r="H780">
        <v>25</v>
      </c>
      <c r="I780" s="1" t="s">
        <v>6718</v>
      </c>
      <c r="J780">
        <v>181</v>
      </c>
      <c r="K780">
        <v>1</v>
      </c>
      <c r="L780">
        <v>59.79</v>
      </c>
      <c r="N780">
        <v>59.79</v>
      </c>
    </row>
    <row r="781" spans="1:14" x14ac:dyDescent="0.2">
      <c r="A781" s="1" t="s">
        <v>6917</v>
      </c>
      <c r="B781" s="2">
        <v>45716</v>
      </c>
      <c r="C781" s="1" t="s">
        <v>6904</v>
      </c>
      <c r="D781" s="1" t="s">
        <v>106</v>
      </c>
      <c r="E781">
        <v>20</v>
      </c>
      <c r="F781" t="s">
        <v>2817</v>
      </c>
      <c r="G781" s="1" t="s">
        <v>108</v>
      </c>
      <c r="H781">
        <v>100</v>
      </c>
      <c r="I781" s="1" t="s">
        <v>6718</v>
      </c>
      <c r="J781">
        <v>181</v>
      </c>
      <c r="K781">
        <v>1</v>
      </c>
      <c r="L781">
        <v>57</v>
      </c>
      <c r="N781">
        <v>57</v>
      </c>
    </row>
    <row r="782" spans="1:14" x14ac:dyDescent="0.2">
      <c r="A782" s="1" t="s">
        <v>3761</v>
      </c>
      <c r="B782" s="2">
        <v>45716</v>
      </c>
      <c r="C782" s="1" t="s">
        <v>6745</v>
      </c>
      <c r="D782" s="1" t="s">
        <v>106</v>
      </c>
      <c r="E782">
        <v>20</v>
      </c>
      <c r="F782" t="s">
        <v>2883</v>
      </c>
      <c r="G782" s="1" t="s">
        <v>108</v>
      </c>
      <c r="H782">
        <v>150</v>
      </c>
      <c r="I782" s="1" t="s">
        <v>6718</v>
      </c>
      <c r="J782">
        <v>182</v>
      </c>
      <c r="K782">
        <v>2</v>
      </c>
      <c r="L782">
        <v>164.4</v>
      </c>
      <c r="M782">
        <v>4.8</v>
      </c>
      <c r="N782">
        <v>159.6</v>
      </c>
    </row>
    <row r="783" spans="1:14" x14ac:dyDescent="0.2">
      <c r="A783" s="1" t="s">
        <v>3741</v>
      </c>
      <c r="B783" s="2">
        <v>45716</v>
      </c>
      <c r="C783" s="1" t="s">
        <v>6797</v>
      </c>
      <c r="D783" s="1" t="s">
        <v>106</v>
      </c>
      <c r="E783">
        <v>15</v>
      </c>
      <c r="F783" t="s">
        <v>51</v>
      </c>
      <c r="G783" s="1" t="s">
        <v>108</v>
      </c>
      <c r="H783">
        <v>1000</v>
      </c>
      <c r="I783" s="1" t="s">
        <v>6718</v>
      </c>
      <c r="J783">
        <v>182</v>
      </c>
      <c r="K783">
        <v>12</v>
      </c>
      <c r="L783">
        <v>1058.5999999999999</v>
      </c>
      <c r="M783">
        <v>20.499999999999996</v>
      </c>
      <c r="N783">
        <v>1038.0999999999999</v>
      </c>
    </row>
    <row r="784" spans="1:14" x14ac:dyDescent="0.2">
      <c r="A784" s="1" t="s">
        <v>3765</v>
      </c>
      <c r="B784" s="2">
        <v>45716</v>
      </c>
      <c r="C784" s="1" t="s">
        <v>6907</v>
      </c>
      <c r="D784" s="1" t="s">
        <v>106</v>
      </c>
      <c r="E784">
        <v>7.5</v>
      </c>
      <c r="F784" t="s">
        <v>3766</v>
      </c>
      <c r="G784" s="1" t="s">
        <v>108</v>
      </c>
      <c r="H784">
        <v>150</v>
      </c>
      <c r="I784" s="1" t="s">
        <v>6718</v>
      </c>
      <c r="J784">
        <v>182</v>
      </c>
      <c r="K784">
        <v>3</v>
      </c>
      <c r="L784">
        <v>164.4</v>
      </c>
      <c r="M784">
        <v>2.6</v>
      </c>
      <c r="N784">
        <v>161.80000000000001</v>
      </c>
    </row>
    <row r="785" spans="1:14" x14ac:dyDescent="0.2">
      <c r="A785" s="1" t="s">
        <v>3785</v>
      </c>
      <c r="B785" s="2">
        <v>45717</v>
      </c>
      <c r="C785" s="1" t="s">
        <v>6918</v>
      </c>
      <c r="D785" s="1" t="s">
        <v>106</v>
      </c>
      <c r="E785">
        <v>21.5</v>
      </c>
      <c r="F785" t="s">
        <v>2817</v>
      </c>
      <c r="G785" s="1" t="s">
        <v>108</v>
      </c>
      <c r="H785">
        <v>100</v>
      </c>
      <c r="I785" s="1" t="s">
        <v>6718</v>
      </c>
      <c r="J785">
        <v>183</v>
      </c>
      <c r="K785">
        <v>2</v>
      </c>
      <c r="L785">
        <v>121</v>
      </c>
      <c r="M785">
        <v>5.4</v>
      </c>
      <c r="N785">
        <v>115.6</v>
      </c>
    </row>
    <row r="786" spans="1:14" x14ac:dyDescent="0.2">
      <c r="A786" s="1" t="s">
        <v>3783</v>
      </c>
      <c r="B786" s="2">
        <v>45717</v>
      </c>
      <c r="C786" s="1" t="s">
        <v>6754</v>
      </c>
      <c r="D786" s="1" t="s">
        <v>106</v>
      </c>
      <c r="E786">
        <v>19</v>
      </c>
      <c r="F786" t="s">
        <v>2963</v>
      </c>
      <c r="G786" s="1" t="s">
        <v>108</v>
      </c>
      <c r="H786">
        <v>100</v>
      </c>
      <c r="I786" s="1" t="s">
        <v>6718</v>
      </c>
      <c r="J786">
        <v>183</v>
      </c>
      <c r="K786">
        <v>2</v>
      </c>
      <c r="L786">
        <v>120.4</v>
      </c>
      <c r="M786">
        <v>4.4000000000000004</v>
      </c>
      <c r="N786">
        <v>116</v>
      </c>
    </row>
    <row r="787" spans="1:14" x14ac:dyDescent="0.2">
      <c r="A787" s="1" t="s">
        <v>3773</v>
      </c>
      <c r="B787" s="2">
        <v>45717</v>
      </c>
      <c r="C787" s="1" t="s">
        <v>6919</v>
      </c>
      <c r="D787" s="1" t="s">
        <v>246</v>
      </c>
      <c r="E787">
        <v>25</v>
      </c>
      <c r="F787" t="s">
        <v>241</v>
      </c>
      <c r="G787" s="1" t="s">
        <v>3775</v>
      </c>
      <c r="H787">
        <v>100</v>
      </c>
      <c r="I787" s="1" t="s">
        <v>6718</v>
      </c>
      <c r="J787">
        <v>183</v>
      </c>
      <c r="K787">
        <v>3</v>
      </c>
      <c r="L787">
        <v>108.80000000000001</v>
      </c>
      <c r="M787">
        <v>9.6000000000000014</v>
      </c>
      <c r="N787">
        <v>99.200000000000017</v>
      </c>
    </row>
    <row r="788" spans="1:14" x14ac:dyDescent="0.2">
      <c r="A788" s="1" t="s">
        <v>3759</v>
      </c>
      <c r="B788" s="2">
        <v>45717</v>
      </c>
      <c r="C788" s="1" t="s">
        <v>6920</v>
      </c>
      <c r="D788" s="1" t="s">
        <v>106</v>
      </c>
      <c r="E788">
        <v>19</v>
      </c>
      <c r="F788" t="s">
        <v>107</v>
      </c>
      <c r="G788" s="1" t="s">
        <v>108</v>
      </c>
      <c r="H788">
        <v>250</v>
      </c>
      <c r="I788" s="1" t="s">
        <v>6718</v>
      </c>
      <c r="J788">
        <v>183</v>
      </c>
      <c r="K788">
        <v>3</v>
      </c>
      <c r="L788">
        <v>260.39999999999998</v>
      </c>
      <c r="M788">
        <v>6.6000000000000005</v>
      </c>
      <c r="N788">
        <v>253.79999999999998</v>
      </c>
    </row>
    <row r="789" spans="1:14" x14ac:dyDescent="0.2">
      <c r="A789" s="1" t="s">
        <v>3791</v>
      </c>
      <c r="B789" s="2">
        <v>45717</v>
      </c>
      <c r="C789" s="1" t="s">
        <v>6767</v>
      </c>
      <c r="D789" s="1" t="s">
        <v>246</v>
      </c>
      <c r="E789" t="s">
        <v>247</v>
      </c>
      <c r="F789" t="s">
        <v>201</v>
      </c>
      <c r="G789" s="1" t="s">
        <v>100</v>
      </c>
      <c r="H789">
        <v>300</v>
      </c>
      <c r="I789" s="1" t="s">
        <v>6718</v>
      </c>
      <c r="J789">
        <v>184</v>
      </c>
      <c r="K789">
        <v>4</v>
      </c>
      <c r="L789">
        <v>326</v>
      </c>
      <c r="M789">
        <v>13.6</v>
      </c>
      <c r="N789">
        <v>312.39999999999998</v>
      </c>
    </row>
    <row r="790" spans="1:14" x14ac:dyDescent="0.2">
      <c r="A790" s="1" t="s">
        <v>3795</v>
      </c>
      <c r="B790" s="2">
        <v>45717</v>
      </c>
      <c r="C790" s="1" t="s">
        <v>6921</v>
      </c>
      <c r="D790" s="1" t="s">
        <v>246</v>
      </c>
      <c r="E790" t="s">
        <v>3796</v>
      </c>
      <c r="F790" t="s">
        <v>201</v>
      </c>
      <c r="G790" s="1" t="s">
        <v>100</v>
      </c>
      <c r="H790">
        <v>150</v>
      </c>
      <c r="I790" s="1" t="s">
        <v>6718</v>
      </c>
      <c r="J790">
        <v>184</v>
      </c>
      <c r="K790">
        <v>2</v>
      </c>
      <c r="L790">
        <v>163.19999999999999</v>
      </c>
      <c r="M790">
        <v>8.5</v>
      </c>
      <c r="N790">
        <v>154.69999999999999</v>
      </c>
    </row>
    <row r="791" spans="1:14" x14ac:dyDescent="0.2">
      <c r="A791" s="1" t="s">
        <v>3776</v>
      </c>
      <c r="B791" s="2">
        <v>45717</v>
      </c>
      <c r="C791" s="1" t="s">
        <v>6919</v>
      </c>
      <c r="D791" s="1" t="s">
        <v>246</v>
      </c>
      <c r="E791">
        <v>25</v>
      </c>
      <c r="F791" t="s">
        <v>241</v>
      </c>
      <c r="G791" s="1" t="s">
        <v>3775</v>
      </c>
      <c r="H791">
        <v>100</v>
      </c>
      <c r="I791" s="1" t="s">
        <v>6718</v>
      </c>
      <c r="J791">
        <v>184</v>
      </c>
      <c r="K791">
        <v>3</v>
      </c>
      <c r="L791">
        <v>118.80000000000001</v>
      </c>
      <c r="M791">
        <v>9.6000000000000014</v>
      </c>
      <c r="N791">
        <v>109.20000000000002</v>
      </c>
    </row>
    <row r="792" spans="1:14" x14ac:dyDescent="0.2">
      <c r="A792" s="1" t="s">
        <v>3754</v>
      </c>
      <c r="B792" s="2">
        <v>45717</v>
      </c>
      <c r="C792" s="1" t="s">
        <v>6742</v>
      </c>
      <c r="D792" s="1" t="s">
        <v>246</v>
      </c>
      <c r="E792">
        <v>16</v>
      </c>
      <c r="F792" t="s">
        <v>2963</v>
      </c>
      <c r="G792" s="1" t="s">
        <v>100</v>
      </c>
      <c r="H792">
        <v>135</v>
      </c>
      <c r="I792" s="1" t="s">
        <v>6718</v>
      </c>
      <c r="J792">
        <v>184</v>
      </c>
      <c r="K792">
        <v>2</v>
      </c>
      <c r="L792">
        <v>146.6</v>
      </c>
      <c r="M792">
        <v>3.8</v>
      </c>
      <c r="N792">
        <v>142.79999999999998</v>
      </c>
    </row>
    <row r="793" spans="1:14" x14ac:dyDescent="0.2">
      <c r="A793" s="1" t="s">
        <v>3764</v>
      </c>
      <c r="B793" s="2">
        <v>45717</v>
      </c>
      <c r="C793" s="1" t="s">
        <v>6865</v>
      </c>
      <c r="D793" s="1" t="s">
        <v>106</v>
      </c>
      <c r="E793" t="s">
        <v>2927</v>
      </c>
      <c r="F793" t="s">
        <v>2847</v>
      </c>
      <c r="G793" s="1" t="s">
        <v>108</v>
      </c>
      <c r="H793">
        <v>110</v>
      </c>
      <c r="I793" s="1" t="s">
        <v>6718</v>
      </c>
      <c r="J793">
        <v>185</v>
      </c>
      <c r="K793">
        <v>3</v>
      </c>
      <c r="L793">
        <v>128.6</v>
      </c>
      <c r="M793">
        <v>3.9000000000000004</v>
      </c>
      <c r="N793">
        <v>124.69999999999999</v>
      </c>
    </row>
    <row r="794" spans="1:14" x14ac:dyDescent="0.2">
      <c r="A794" s="1" t="s">
        <v>3762</v>
      </c>
      <c r="B794" s="2">
        <v>45717</v>
      </c>
      <c r="C794" s="1" t="s">
        <v>6865</v>
      </c>
      <c r="D794" s="1" t="s">
        <v>106</v>
      </c>
      <c r="E794" t="s">
        <v>2743</v>
      </c>
      <c r="F794" t="s">
        <v>2744</v>
      </c>
      <c r="G794" s="1" t="s">
        <v>108</v>
      </c>
      <c r="H794">
        <v>110</v>
      </c>
      <c r="I794" s="1" t="s">
        <v>6718</v>
      </c>
      <c r="J794">
        <v>185</v>
      </c>
      <c r="K794">
        <v>3</v>
      </c>
      <c r="L794">
        <v>123</v>
      </c>
      <c r="M794">
        <v>4.1999999999999993</v>
      </c>
      <c r="N794">
        <v>118.8</v>
      </c>
    </row>
    <row r="795" spans="1:14" x14ac:dyDescent="0.2">
      <c r="A795" s="1" t="s">
        <v>3793</v>
      </c>
      <c r="B795" s="2">
        <v>45717</v>
      </c>
      <c r="C795" s="1" t="s">
        <v>6922</v>
      </c>
      <c r="D795" s="1" t="s">
        <v>246</v>
      </c>
      <c r="E795" t="s">
        <v>3167</v>
      </c>
      <c r="F795" t="s">
        <v>201</v>
      </c>
      <c r="G795" s="1" t="s">
        <v>100</v>
      </c>
      <c r="H795">
        <v>150</v>
      </c>
      <c r="I795" s="1" t="s">
        <v>6718</v>
      </c>
      <c r="J795">
        <v>185</v>
      </c>
      <c r="K795">
        <v>2</v>
      </c>
      <c r="L795">
        <v>161.80000000000001</v>
      </c>
      <c r="M795">
        <v>8.4</v>
      </c>
      <c r="N795">
        <v>153.4</v>
      </c>
    </row>
    <row r="796" spans="1:14" x14ac:dyDescent="0.2">
      <c r="A796" s="1" t="s">
        <v>3761</v>
      </c>
      <c r="B796" s="2">
        <v>45717</v>
      </c>
      <c r="C796" s="1" t="s">
        <v>6745</v>
      </c>
      <c r="D796" s="1" t="s">
        <v>106</v>
      </c>
      <c r="E796">
        <v>20</v>
      </c>
      <c r="F796" t="s">
        <v>2883</v>
      </c>
      <c r="G796" s="1" t="s">
        <v>108</v>
      </c>
      <c r="H796">
        <v>150</v>
      </c>
      <c r="I796" s="1" t="s">
        <v>6718</v>
      </c>
      <c r="J796">
        <v>185</v>
      </c>
      <c r="K796">
        <v>2</v>
      </c>
      <c r="L796">
        <v>164.4</v>
      </c>
      <c r="M796">
        <v>4.8</v>
      </c>
      <c r="N796">
        <v>159.6</v>
      </c>
    </row>
    <row r="797" spans="1:14" x14ac:dyDescent="0.2">
      <c r="A797" s="1" t="s">
        <v>3787</v>
      </c>
      <c r="B797" s="2">
        <v>45717</v>
      </c>
      <c r="C797" s="1" t="s">
        <v>6727</v>
      </c>
      <c r="D797" s="1" t="s">
        <v>3068</v>
      </c>
      <c r="E797">
        <v>15</v>
      </c>
      <c r="F797" t="s">
        <v>2811</v>
      </c>
      <c r="G797" s="1" t="s">
        <v>108</v>
      </c>
      <c r="H797">
        <v>300</v>
      </c>
      <c r="I797" s="1" t="s">
        <v>6718</v>
      </c>
      <c r="J797">
        <v>186</v>
      </c>
      <c r="K797">
        <v>5</v>
      </c>
      <c r="L797">
        <v>316.90000000000003</v>
      </c>
      <c r="M797">
        <v>8.6</v>
      </c>
      <c r="N797">
        <v>308.3</v>
      </c>
    </row>
    <row r="798" spans="1:14" x14ac:dyDescent="0.2">
      <c r="A798" s="1" t="s">
        <v>3798</v>
      </c>
      <c r="B798" s="2">
        <v>45717</v>
      </c>
      <c r="C798" s="1" t="s">
        <v>587</v>
      </c>
      <c r="D798" s="1" t="s">
        <v>246</v>
      </c>
      <c r="E798">
        <v>15.75</v>
      </c>
      <c r="F798" t="s">
        <v>99</v>
      </c>
      <c r="G798" s="1" t="s">
        <v>100</v>
      </c>
      <c r="H798">
        <v>40</v>
      </c>
      <c r="I798" s="1" t="s">
        <v>6718</v>
      </c>
      <c r="J798">
        <v>186</v>
      </c>
      <c r="K798">
        <v>2</v>
      </c>
      <c r="L798">
        <v>98.7</v>
      </c>
      <c r="M798">
        <v>4</v>
      </c>
      <c r="N798">
        <v>94.7</v>
      </c>
    </row>
    <row r="799" spans="1:14" x14ac:dyDescent="0.2">
      <c r="A799" s="1" t="s">
        <v>3801</v>
      </c>
      <c r="B799" s="2">
        <v>45717</v>
      </c>
      <c r="C799" s="1" t="s">
        <v>587</v>
      </c>
      <c r="D799" s="1" t="s">
        <v>246</v>
      </c>
      <c r="E799">
        <v>17.75</v>
      </c>
      <c r="F799" t="s">
        <v>99</v>
      </c>
      <c r="G799" s="1" t="s">
        <v>100</v>
      </c>
      <c r="H799">
        <v>55</v>
      </c>
      <c r="I799" s="1" t="s">
        <v>6718</v>
      </c>
      <c r="J799">
        <v>186</v>
      </c>
      <c r="K799">
        <v>2</v>
      </c>
      <c r="L799">
        <v>125.16</v>
      </c>
      <c r="M799">
        <v>4.2</v>
      </c>
      <c r="N799">
        <v>120.96</v>
      </c>
    </row>
    <row r="800" spans="1:14" x14ac:dyDescent="0.2">
      <c r="A800" s="1" t="s">
        <v>3799</v>
      </c>
      <c r="B800" s="2">
        <v>45717</v>
      </c>
      <c r="C800" s="1" t="s">
        <v>587</v>
      </c>
      <c r="D800" s="1" t="s">
        <v>246</v>
      </c>
      <c r="E800">
        <v>16.25</v>
      </c>
      <c r="F800" t="s">
        <v>99</v>
      </c>
      <c r="G800" s="1" t="s">
        <v>100</v>
      </c>
      <c r="H800">
        <v>70</v>
      </c>
      <c r="I800" s="1" t="s">
        <v>6718</v>
      </c>
      <c r="J800">
        <v>186</v>
      </c>
      <c r="K800">
        <v>1</v>
      </c>
      <c r="L800">
        <v>75.599999999999994</v>
      </c>
      <c r="M800">
        <v>2.1</v>
      </c>
      <c r="N800">
        <v>73.5</v>
      </c>
    </row>
    <row r="801" spans="1:14" x14ac:dyDescent="0.2">
      <c r="A801" s="1" t="s">
        <v>3802</v>
      </c>
      <c r="B801" s="2">
        <v>45717</v>
      </c>
      <c r="C801" s="1" t="s">
        <v>587</v>
      </c>
      <c r="D801" s="1" t="s">
        <v>246</v>
      </c>
      <c r="E801">
        <v>17</v>
      </c>
      <c r="F801" t="s">
        <v>332</v>
      </c>
      <c r="G801" s="1" t="s">
        <v>2760</v>
      </c>
      <c r="H801">
        <v>450</v>
      </c>
      <c r="I801" s="1" t="s">
        <v>6718</v>
      </c>
      <c r="J801">
        <v>187</v>
      </c>
      <c r="K801">
        <v>6</v>
      </c>
      <c r="L801">
        <v>415.3</v>
      </c>
      <c r="M801">
        <v>12.600000000000001</v>
      </c>
      <c r="N801">
        <v>402.7</v>
      </c>
    </row>
    <row r="802" spans="1:14" x14ac:dyDescent="0.2">
      <c r="A802" s="1" t="s">
        <v>3769</v>
      </c>
      <c r="B802" s="2">
        <v>45717</v>
      </c>
      <c r="C802" s="1" t="s">
        <v>6742</v>
      </c>
      <c r="D802" s="1" t="s">
        <v>246</v>
      </c>
      <c r="E802">
        <v>21</v>
      </c>
      <c r="F802" t="s">
        <v>2963</v>
      </c>
      <c r="G802" s="1" t="s">
        <v>100</v>
      </c>
      <c r="H802">
        <v>80</v>
      </c>
      <c r="I802" s="1" t="s">
        <v>6718</v>
      </c>
      <c r="J802">
        <v>187</v>
      </c>
      <c r="K802">
        <v>2</v>
      </c>
      <c r="L802">
        <v>104.19999999999999</v>
      </c>
      <c r="M802">
        <v>5.2</v>
      </c>
      <c r="N802">
        <v>98.999999999999986</v>
      </c>
    </row>
    <row r="803" spans="1:14" x14ac:dyDescent="0.2">
      <c r="A803" s="1" t="s">
        <v>3767</v>
      </c>
      <c r="B803" s="2">
        <v>45717</v>
      </c>
      <c r="C803" s="1" t="s">
        <v>6742</v>
      </c>
      <c r="D803" s="1" t="s">
        <v>246</v>
      </c>
      <c r="E803">
        <v>22</v>
      </c>
      <c r="F803" t="s">
        <v>338</v>
      </c>
      <c r="G803" s="1" t="s">
        <v>100</v>
      </c>
      <c r="H803">
        <v>215</v>
      </c>
      <c r="I803" s="1" t="s">
        <v>6718</v>
      </c>
      <c r="J803">
        <v>187</v>
      </c>
      <c r="K803">
        <v>3</v>
      </c>
      <c r="L803">
        <v>214.8</v>
      </c>
      <c r="M803">
        <v>7.1999999999999993</v>
      </c>
      <c r="N803">
        <v>207.60000000000002</v>
      </c>
    </row>
    <row r="804" spans="1:14" x14ac:dyDescent="0.2">
      <c r="A804" s="1" t="s">
        <v>3768</v>
      </c>
      <c r="B804" s="2">
        <v>45717</v>
      </c>
      <c r="C804" s="1" t="s">
        <v>6742</v>
      </c>
      <c r="D804" s="1" t="s">
        <v>246</v>
      </c>
      <c r="E804">
        <v>22</v>
      </c>
      <c r="F804" t="s">
        <v>735</v>
      </c>
      <c r="G804" s="1" t="s">
        <v>100</v>
      </c>
      <c r="H804">
        <v>155</v>
      </c>
      <c r="I804" s="1" t="s">
        <v>6718</v>
      </c>
      <c r="J804">
        <v>187</v>
      </c>
      <c r="K804">
        <v>2</v>
      </c>
      <c r="L804">
        <v>163.19999999999999</v>
      </c>
      <c r="M804">
        <v>4.8</v>
      </c>
      <c r="N804">
        <v>158.39999999999998</v>
      </c>
    </row>
    <row r="805" spans="1:14" x14ac:dyDescent="0.2">
      <c r="A805" s="1" t="s">
        <v>3765</v>
      </c>
      <c r="B805" s="2">
        <v>45717</v>
      </c>
      <c r="C805" s="1" t="s">
        <v>6907</v>
      </c>
      <c r="D805" s="1" t="s">
        <v>106</v>
      </c>
      <c r="E805">
        <v>7.5</v>
      </c>
      <c r="F805" t="s">
        <v>3766</v>
      </c>
      <c r="G805" s="1" t="s">
        <v>108</v>
      </c>
      <c r="H805">
        <v>150</v>
      </c>
      <c r="I805" s="1" t="s">
        <v>6718</v>
      </c>
      <c r="J805">
        <v>188</v>
      </c>
      <c r="K805">
        <v>3</v>
      </c>
      <c r="L805">
        <v>164.4</v>
      </c>
      <c r="M805">
        <v>2.6</v>
      </c>
      <c r="N805">
        <v>161.80000000000001</v>
      </c>
    </row>
    <row r="806" spans="1:14" x14ac:dyDescent="0.2">
      <c r="A806" s="1" t="s">
        <v>3770</v>
      </c>
      <c r="B806" s="2">
        <v>45717</v>
      </c>
      <c r="C806" s="1" t="s">
        <v>6789</v>
      </c>
      <c r="D806" s="1" t="s">
        <v>246</v>
      </c>
      <c r="E806" t="s">
        <v>2931</v>
      </c>
      <c r="F806" t="s">
        <v>3404</v>
      </c>
      <c r="G806" s="1" t="s">
        <v>100</v>
      </c>
      <c r="H806">
        <v>100</v>
      </c>
      <c r="I806" s="1" t="s">
        <v>6718</v>
      </c>
      <c r="J806">
        <v>188</v>
      </c>
      <c r="K806">
        <v>2</v>
      </c>
      <c r="L806">
        <v>113.8</v>
      </c>
      <c r="N806">
        <v>113.8</v>
      </c>
    </row>
    <row r="807" spans="1:14" x14ac:dyDescent="0.2">
      <c r="A807" s="1" t="s">
        <v>3753</v>
      </c>
      <c r="B807" s="2">
        <v>45717</v>
      </c>
      <c r="C807" s="1" t="s">
        <v>587</v>
      </c>
      <c r="D807" s="1" t="s">
        <v>246</v>
      </c>
      <c r="E807" t="s">
        <v>3136</v>
      </c>
      <c r="F807" t="s">
        <v>3640</v>
      </c>
      <c r="G807" s="1" t="s">
        <v>100</v>
      </c>
      <c r="H807">
        <v>1200</v>
      </c>
      <c r="I807" s="1" t="s">
        <v>6718</v>
      </c>
      <c r="J807">
        <v>188</v>
      </c>
      <c r="K807">
        <v>20</v>
      </c>
      <c r="L807">
        <v>1278.46</v>
      </c>
      <c r="M807">
        <v>41.6</v>
      </c>
      <c r="N807">
        <v>1236.8600000000001</v>
      </c>
    </row>
    <row r="808" spans="1:14" x14ac:dyDescent="0.2">
      <c r="A808" s="1" t="s">
        <v>3771</v>
      </c>
      <c r="B808" s="2">
        <v>45717</v>
      </c>
      <c r="C808" s="1" t="s">
        <v>1823</v>
      </c>
      <c r="D808" s="1" t="s">
        <v>246</v>
      </c>
      <c r="E808">
        <v>20</v>
      </c>
      <c r="F808" t="s">
        <v>2641</v>
      </c>
      <c r="G808" s="1" t="s">
        <v>100</v>
      </c>
      <c r="H808">
        <v>100</v>
      </c>
      <c r="I808" s="1" t="s">
        <v>6718</v>
      </c>
      <c r="J808">
        <v>188</v>
      </c>
      <c r="K808">
        <v>2</v>
      </c>
      <c r="L808">
        <v>109.6</v>
      </c>
      <c r="M808">
        <v>5</v>
      </c>
      <c r="N808">
        <v>104.6</v>
      </c>
    </row>
    <row r="809" spans="1:14" x14ac:dyDescent="0.2">
      <c r="A809" s="1" t="s">
        <v>3755</v>
      </c>
      <c r="B809" s="2">
        <v>45717</v>
      </c>
      <c r="C809" s="1" t="s">
        <v>6742</v>
      </c>
      <c r="D809" s="1" t="s">
        <v>246</v>
      </c>
      <c r="E809">
        <v>16</v>
      </c>
      <c r="F809">
        <v>9</v>
      </c>
      <c r="G809" s="1" t="s">
        <v>100</v>
      </c>
      <c r="H809">
        <v>40</v>
      </c>
      <c r="I809" s="1" t="s">
        <v>6718</v>
      </c>
      <c r="J809">
        <v>189</v>
      </c>
      <c r="K809">
        <v>1</v>
      </c>
      <c r="L809">
        <v>48.6</v>
      </c>
      <c r="M809">
        <v>1.1000000000000001</v>
      </c>
      <c r="N809">
        <v>47.5</v>
      </c>
    </row>
    <row r="810" spans="1:14" x14ac:dyDescent="0.2">
      <c r="A810" s="1" t="s">
        <v>6923</v>
      </c>
      <c r="B810" s="2">
        <v>45717</v>
      </c>
      <c r="C810" s="1" t="s">
        <v>6767</v>
      </c>
      <c r="D810" s="1" t="s">
        <v>246</v>
      </c>
      <c r="E810" t="s">
        <v>3136</v>
      </c>
      <c r="F810" t="s">
        <v>201</v>
      </c>
      <c r="G810" s="1" t="s">
        <v>248</v>
      </c>
      <c r="H810">
        <v>100</v>
      </c>
      <c r="I810" s="1" t="s">
        <v>6718</v>
      </c>
      <c r="J810">
        <v>189</v>
      </c>
      <c r="K810">
        <v>4</v>
      </c>
      <c r="L810">
        <v>133.24</v>
      </c>
      <c r="M810">
        <v>5.2</v>
      </c>
      <c r="N810">
        <v>128.04000000000002</v>
      </c>
    </row>
    <row r="811" spans="1:14" x14ac:dyDescent="0.2">
      <c r="A811" s="1" t="s">
        <v>249</v>
      </c>
      <c r="B811" s="2">
        <v>45717</v>
      </c>
      <c r="C811" s="1" t="s">
        <v>6767</v>
      </c>
      <c r="D811" s="1" t="s">
        <v>246</v>
      </c>
      <c r="E811" t="s">
        <v>247</v>
      </c>
      <c r="F811" t="s">
        <v>201</v>
      </c>
      <c r="G811" s="1" t="s">
        <v>248</v>
      </c>
      <c r="H811">
        <v>100</v>
      </c>
      <c r="I811" s="1" t="s">
        <v>6718</v>
      </c>
      <c r="J811">
        <v>189</v>
      </c>
      <c r="K811">
        <v>3</v>
      </c>
      <c r="L811">
        <v>119.46000000000001</v>
      </c>
      <c r="M811">
        <v>10.5</v>
      </c>
      <c r="N811">
        <v>108.96000000000001</v>
      </c>
    </row>
    <row r="812" spans="1:14" x14ac:dyDescent="0.2">
      <c r="A812" s="1" t="s">
        <v>257</v>
      </c>
      <c r="B812" s="2">
        <v>45717</v>
      </c>
      <c r="C812" s="1" t="s">
        <v>6767</v>
      </c>
      <c r="D812" s="1" t="s">
        <v>246</v>
      </c>
      <c r="E812" t="s">
        <v>258</v>
      </c>
      <c r="F812" t="s">
        <v>201</v>
      </c>
      <c r="G812" s="1" t="s">
        <v>248</v>
      </c>
      <c r="H812">
        <v>100</v>
      </c>
      <c r="I812" s="1" t="s">
        <v>6718</v>
      </c>
      <c r="J812">
        <v>189</v>
      </c>
      <c r="K812">
        <v>4</v>
      </c>
      <c r="L812">
        <v>155.81</v>
      </c>
      <c r="M812">
        <v>13.45</v>
      </c>
      <c r="N812">
        <v>142.36000000000001</v>
      </c>
    </row>
    <row r="813" spans="1:14" x14ac:dyDescent="0.2">
      <c r="A813" s="1" t="s">
        <v>250</v>
      </c>
      <c r="B813" s="2">
        <v>45717</v>
      </c>
      <c r="C813" s="1" t="s">
        <v>6767</v>
      </c>
      <c r="D813" s="1" t="s">
        <v>246</v>
      </c>
      <c r="E813" t="s">
        <v>247</v>
      </c>
      <c r="F813" t="s">
        <v>201</v>
      </c>
      <c r="G813" s="1" t="s">
        <v>248</v>
      </c>
      <c r="H813">
        <v>250</v>
      </c>
      <c r="I813" s="1" t="s">
        <v>6718</v>
      </c>
      <c r="J813">
        <v>190</v>
      </c>
      <c r="K813">
        <v>5</v>
      </c>
      <c r="L813">
        <v>275.78999999999996</v>
      </c>
      <c r="M813">
        <v>17.5</v>
      </c>
      <c r="N813">
        <v>258.28999999999996</v>
      </c>
    </row>
    <row r="814" spans="1:14" x14ac:dyDescent="0.2">
      <c r="A814" s="1" t="s">
        <v>244</v>
      </c>
      <c r="B814" s="2">
        <v>45717</v>
      </c>
      <c r="C814" s="1" t="s">
        <v>6767</v>
      </c>
      <c r="D814" s="1" t="s">
        <v>246</v>
      </c>
      <c r="E814" t="s">
        <v>247</v>
      </c>
      <c r="F814" t="s">
        <v>201</v>
      </c>
      <c r="G814" s="1" t="s">
        <v>248</v>
      </c>
      <c r="H814">
        <v>100</v>
      </c>
      <c r="I814" s="1" t="s">
        <v>6718</v>
      </c>
      <c r="J814">
        <v>190</v>
      </c>
      <c r="K814">
        <v>2</v>
      </c>
      <c r="L814">
        <v>106.24000000000001</v>
      </c>
      <c r="M814">
        <v>7</v>
      </c>
      <c r="N814">
        <v>99.240000000000009</v>
      </c>
    </row>
    <row r="815" spans="1:14" x14ac:dyDescent="0.2">
      <c r="A815" s="1" t="s">
        <v>3797</v>
      </c>
      <c r="B815" s="2">
        <v>45717</v>
      </c>
      <c r="C815" s="1" t="s">
        <v>6733</v>
      </c>
      <c r="D815" s="1" t="s">
        <v>246</v>
      </c>
      <c r="E815">
        <v>24</v>
      </c>
      <c r="F815" t="s">
        <v>51</v>
      </c>
      <c r="G815" s="1" t="s">
        <v>100</v>
      </c>
      <c r="H815">
        <v>600</v>
      </c>
      <c r="I815" s="1" t="s">
        <v>6718</v>
      </c>
      <c r="J815">
        <v>190</v>
      </c>
      <c r="K815">
        <v>6</v>
      </c>
      <c r="L815">
        <v>633.6</v>
      </c>
      <c r="N815">
        <v>633.6</v>
      </c>
    </row>
    <row r="816" spans="1:14" x14ac:dyDescent="0.2">
      <c r="A816" s="1" t="s">
        <v>3814</v>
      </c>
      <c r="B816" s="2">
        <v>45719</v>
      </c>
      <c r="C816" s="1" t="s">
        <v>871</v>
      </c>
      <c r="D816" s="1" t="s">
        <v>246</v>
      </c>
      <c r="E816">
        <v>12</v>
      </c>
      <c r="F816">
        <v>10</v>
      </c>
      <c r="G816" s="1" t="s">
        <v>100</v>
      </c>
      <c r="H816">
        <v>200</v>
      </c>
      <c r="I816" s="1" t="s">
        <v>6718</v>
      </c>
      <c r="J816">
        <v>191</v>
      </c>
      <c r="K816">
        <v>4</v>
      </c>
      <c r="L816">
        <v>211.3</v>
      </c>
      <c r="N816">
        <v>211.3</v>
      </c>
    </row>
    <row r="817" spans="1:14" x14ac:dyDescent="0.2">
      <c r="A817" s="1" t="s">
        <v>3729</v>
      </c>
      <c r="B817" s="2">
        <v>45719</v>
      </c>
      <c r="C817" s="1" t="s">
        <v>6722</v>
      </c>
      <c r="D817" s="1" t="s">
        <v>106</v>
      </c>
      <c r="E817">
        <v>18</v>
      </c>
      <c r="F817" t="s">
        <v>51</v>
      </c>
      <c r="G817" s="1" t="s">
        <v>108</v>
      </c>
      <c r="H817">
        <v>200</v>
      </c>
      <c r="I817" s="1" t="s">
        <v>6718</v>
      </c>
      <c r="J817">
        <v>191</v>
      </c>
      <c r="K817">
        <v>2</v>
      </c>
      <c r="L817">
        <v>209.4</v>
      </c>
      <c r="M817">
        <v>4.8</v>
      </c>
      <c r="N817">
        <v>204.6</v>
      </c>
    </row>
    <row r="818" spans="1:14" x14ac:dyDescent="0.2">
      <c r="A818" s="1" t="s">
        <v>3805</v>
      </c>
      <c r="B818" s="2">
        <v>45719</v>
      </c>
      <c r="C818" s="1" t="s">
        <v>6727</v>
      </c>
      <c r="D818" s="1" t="s">
        <v>3068</v>
      </c>
      <c r="E818">
        <v>16</v>
      </c>
      <c r="F818" t="s">
        <v>2811</v>
      </c>
      <c r="G818" s="1" t="s">
        <v>108</v>
      </c>
      <c r="H818">
        <v>250</v>
      </c>
      <c r="I818" s="1" t="s">
        <v>6718</v>
      </c>
      <c r="J818">
        <v>191</v>
      </c>
      <c r="K818">
        <v>4</v>
      </c>
      <c r="L818">
        <v>254.8</v>
      </c>
      <c r="M818">
        <v>7.6</v>
      </c>
      <c r="N818">
        <v>247.20000000000002</v>
      </c>
    </row>
    <row r="819" spans="1:14" x14ac:dyDescent="0.2">
      <c r="A819" s="1" t="s">
        <v>3789</v>
      </c>
      <c r="B819" s="2">
        <v>45719</v>
      </c>
      <c r="C819" s="1" t="s">
        <v>6727</v>
      </c>
      <c r="D819" s="1" t="s">
        <v>3068</v>
      </c>
      <c r="E819">
        <v>15</v>
      </c>
      <c r="F819" t="s">
        <v>2811</v>
      </c>
      <c r="G819" s="1" t="s">
        <v>108</v>
      </c>
      <c r="H819">
        <v>300</v>
      </c>
      <c r="I819" s="1" t="s">
        <v>6718</v>
      </c>
      <c r="J819">
        <v>191</v>
      </c>
      <c r="K819">
        <v>6</v>
      </c>
      <c r="L819">
        <v>401.8</v>
      </c>
      <c r="M819">
        <v>10.8</v>
      </c>
      <c r="N819">
        <v>391</v>
      </c>
    </row>
    <row r="820" spans="1:14" x14ac:dyDescent="0.2">
      <c r="A820" s="1" t="s">
        <v>3777</v>
      </c>
      <c r="B820" s="2">
        <v>45719</v>
      </c>
      <c r="C820" s="1" t="s">
        <v>1823</v>
      </c>
      <c r="D820" s="1" t="s">
        <v>246</v>
      </c>
      <c r="E820">
        <v>6</v>
      </c>
      <c r="F820">
        <v>10</v>
      </c>
      <c r="G820" s="1" t="s">
        <v>100</v>
      </c>
      <c r="H820">
        <v>60</v>
      </c>
      <c r="I820" s="1" t="s">
        <v>6718</v>
      </c>
      <c r="J820">
        <v>192</v>
      </c>
      <c r="K820">
        <v>1</v>
      </c>
      <c r="L820">
        <v>56.6</v>
      </c>
      <c r="M820">
        <v>0.8</v>
      </c>
      <c r="N820">
        <v>55.800000000000004</v>
      </c>
    </row>
    <row r="821" spans="1:14" x14ac:dyDescent="0.2">
      <c r="A821" s="1" t="s">
        <v>3804</v>
      </c>
      <c r="B821" s="2">
        <v>45719</v>
      </c>
      <c r="C821" s="1" t="s">
        <v>6727</v>
      </c>
      <c r="D821" s="1" t="s">
        <v>3068</v>
      </c>
      <c r="E821">
        <v>16</v>
      </c>
      <c r="F821" t="s">
        <v>2811</v>
      </c>
      <c r="G821" s="1" t="s">
        <v>108</v>
      </c>
      <c r="H821">
        <v>250</v>
      </c>
      <c r="I821" s="1" t="s">
        <v>6718</v>
      </c>
      <c r="J821">
        <v>192</v>
      </c>
      <c r="K821">
        <v>4</v>
      </c>
      <c r="L821">
        <v>260</v>
      </c>
      <c r="M821">
        <v>7.4999999999999991</v>
      </c>
      <c r="N821">
        <v>252.5</v>
      </c>
    </row>
    <row r="822" spans="1:14" x14ac:dyDescent="0.2">
      <c r="A822" s="1" t="s">
        <v>3797</v>
      </c>
      <c r="B822" s="2">
        <v>45719</v>
      </c>
      <c r="C822" s="1" t="s">
        <v>6733</v>
      </c>
      <c r="D822" s="1" t="s">
        <v>246</v>
      </c>
      <c r="E822">
        <v>24</v>
      </c>
      <c r="F822" t="s">
        <v>51</v>
      </c>
      <c r="G822" s="1" t="s">
        <v>100</v>
      </c>
      <c r="H822">
        <v>600</v>
      </c>
      <c r="I822" s="1" t="s">
        <v>6718</v>
      </c>
      <c r="J822">
        <v>192</v>
      </c>
      <c r="K822">
        <v>6</v>
      </c>
      <c r="L822">
        <v>626.4</v>
      </c>
      <c r="M822">
        <v>17.200000000000003</v>
      </c>
      <c r="N822">
        <v>609.19999999999993</v>
      </c>
    </row>
    <row r="823" spans="1:14" x14ac:dyDescent="0.2">
      <c r="A823" s="1" t="s">
        <v>3809</v>
      </c>
      <c r="B823" s="2">
        <v>45719</v>
      </c>
      <c r="C823" s="1" t="s">
        <v>587</v>
      </c>
      <c r="D823" s="1" t="s">
        <v>246</v>
      </c>
      <c r="E823">
        <v>24</v>
      </c>
      <c r="F823" t="s">
        <v>167</v>
      </c>
      <c r="G823" s="1" t="s">
        <v>2760</v>
      </c>
      <c r="H823">
        <v>40</v>
      </c>
      <c r="I823" s="1" t="s">
        <v>6718</v>
      </c>
      <c r="J823">
        <v>192</v>
      </c>
      <c r="K823">
        <v>2</v>
      </c>
      <c r="L823">
        <v>147.01</v>
      </c>
      <c r="M823">
        <v>6</v>
      </c>
      <c r="N823">
        <v>141.01</v>
      </c>
    </row>
    <row r="824" spans="1:14" x14ac:dyDescent="0.2">
      <c r="A824" s="1" t="s">
        <v>3808</v>
      </c>
      <c r="B824" s="2">
        <v>45719</v>
      </c>
      <c r="C824" s="1" t="s">
        <v>587</v>
      </c>
      <c r="D824" s="1" t="s">
        <v>246</v>
      </c>
      <c r="E824">
        <v>17</v>
      </c>
      <c r="F824" t="s">
        <v>167</v>
      </c>
      <c r="G824" s="1" t="s">
        <v>2760</v>
      </c>
      <c r="H824">
        <v>58</v>
      </c>
      <c r="I824" s="1" t="s">
        <v>6718</v>
      </c>
      <c r="J824">
        <v>193</v>
      </c>
      <c r="K824">
        <v>1</v>
      </c>
      <c r="L824">
        <v>70.95</v>
      </c>
      <c r="M824">
        <v>2.1</v>
      </c>
      <c r="N824">
        <v>68.850000000000009</v>
      </c>
    </row>
    <row r="825" spans="1:14" x14ac:dyDescent="0.2">
      <c r="A825" s="1" t="s">
        <v>6924</v>
      </c>
      <c r="B825" s="2">
        <v>45719</v>
      </c>
      <c r="C825" s="1" t="s">
        <v>1823</v>
      </c>
      <c r="D825" s="1" t="s">
        <v>246</v>
      </c>
      <c r="E825">
        <v>22</v>
      </c>
      <c r="F825" t="s">
        <v>2774</v>
      </c>
      <c r="G825" s="1" t="s">
        <v>100</v>
      </c>
      <c r="H825">
        <v>100</v>
      </c>
      <c r="I825" s="1" t="s">
        <v>6718</v>
      </c>
      <c r="J825">
        <v>193</v>
      </c>
      <c r="K825">
        <v>2</v>
      </c>
      <c r="L825">
        <v>105.65</v>
      </c>
      <c r="M825">
        <v>5.4</v>
      </c>
      <c r="N825">
        <v>100.25</v>
      </c>
    </row>
    <row r="826" spans="1:14" x14ac:dyDescent="0.2">
      <c r="A826" s="1" t="s">
        <v>3806</v>
      </c>
      <c r="B826" s="2">
        <v>45719</v>
      </c>
      <c r="C826" s="1" t="s">
        <v>6727</v>
      </c>
      <c r="D826" s="1" t="s">
        <v>3068</v>
      </c>
      <c r="E826">
        <v>16</v>
      </c>
      <c r="F826" t="s">
        <v>2811</v>
      </c>
      <c r="G826" s="1" t="s">
        <v>108</v>
      </c>
      <c r="H826">
        <v>100</v>
      </c>
      <c r="I826" s="1" t="s">
        <v>6718</v>
      </c>
      <c r="J826">
        <v>193</v>
      </c>
      <c r="K826">
        <v>2</v>
      </c>
      <c r="L826">
        <v>99.199999999999989</v>
      </c>
      <c r="M826">
        <v>3.6</v>
      </c>
      <c r="N826">
        <v>95.6</v>
      </c>
    </row>
    <row r="827" spans="1:14" x14ac:dyDescent="0.2">
      <c r="A827" s="1" t="s">
        <v>3756</v>
      </c>
      <c r="B827" s="2">
        <v>45719</v>
      </c>
      <c r="C827" s="1" t="s">
        <v>6861</v>
      </c>
      <c r="D827" s="1" t="s">
        <v>246</v>
      </c>
      <c r="E827">
        <v>15</v>
      </c>
      <c r="F827" t="s">
        <v>134</v>
      </c>
      <c r="G827" s="1" t="s">
        <v>100</v>
      </c>
      <c r="H827">
        <v>100</v>
      </c>
      <c r="I827" s="1" t="s">
        <v>6718</v>
      </c>
      <c r="J827">
        <v>193</v>
      </c>
      <c r="K827">
        <v>3</v>
      </c>
      <c r="L827">
        <v>117.60000000000001</v>
      </c>
      <c r="M827">
        <v>5.0999999999999996</v>
      </c>
      <c r="N827">
        <v>112.50000000000001</v>
      </c>
    </row>
    <row r="828" spans="1:14" x14ac:dyDescent="0.2">
      <c r="A828" s="1" t="s">
        <v>3778</v>
      </c>
      <c r="B828" s="2">
        <v>45719</v>
      </c>
      <c r="C828" s="1" t="s">
        <v>1823</v>
      </c>
      <c r="D828" s="1" t="s">
        <v>246</v>
      </c>
      <c r="E828">
        <v>5</v>
      </c>
      <c r="F828">
        <v>10</v>
      </c>
      <c r="G828" s="1" t="s">
        <v>100</v>
      </c>
      <c r="H828">
        <v>60</v>
      </c>
      <c r="I828" s="1" t="s">
        <v>6718</v>
      </c>
      <c r="J828">
        <v>194</v>
      </c>
      <c r="K828">
        <v>2</v>
      </c>
      <c r="L828">
        <v>68.5</v>
      </c>
      <c r="M828">
        <v>1.6</v>
      </c>
      <c r="N828">
        <v>66.900000000000006</v>
      </c>
    </row>
    <row r="829" spans="1:14" x14ac:dyDescent="0.2">
      <c r="A829" s="1" t="s">
        <v>3779</v>
      </c>
      <c r="B829" s="2">
        <v>45719</v>
      </c>
      <c r="C829" s="1" t="s">
        <v>1823</v>
      </c>
      <c r="D829" s="1" t="s">
        <v>246</v>
      </c>
      <c r="E829">
        <v>4</v>
      </c>
      <c r="F829">
        <v>10</v>
      </c>
      <c r="G829" s="1" t="s">
        <v>100</v>
      </c>
      <c r="H829">
        <v>60</v>
      </c>
      <c r="I829" s="1" t="s">
        <v>6718</v>
      </c>
      <c r="J829">
        <v>194</v>
      </c>
      <c r="K829">
        <v>2</v>
      </c>
      <c r="L829">
        <v>64.8</v>
      </c>
      <c r="M829">
        <v>1.2</v>
      </c>
      <c r="N829">
        <v>63.599999999999994</v>
      </c>
    </row>
    <row r="830" spans="1:14" x14ac:dyDescent="0.2">
      <c r="A830" s="1" t="s">
        <v>3757</v>
      </c>
      <c r="B830" s="2">
        <v>45719</v>
      </c>
      <c r="C830" s="1" t="s">
        <v>1823</v>
      </c>
      <c r="D830" s="1" t="s">
        <v>246</v>
      </c>
      <c r="E830">
        <v>7</v>
      </c>
      <c r="F830">
        <v>10</v>
      </c>
      <c r="G830" s="1" t="s">
        <v>100</v>
      </c>
      <c r="H830">
        <v>60</v>
      </c>
      <c r="I830" s="1" t="s">
        <v>6718</v>
      </c>
      <c r="J830">
        <v>194</v>
      </c>
      <c r="K830">
        <v>2</v>
      </c>
      <c r="L830">
        <v>70.7</v>
      </c>
      <c r="M830">
        <v>1.8</v>
      </c>
      <c r="N830">
        <v>68.900000000000006</v>
      </c>
    </row>
    <row r="831" spans="1:14" x14ac:dyDescent="0.2">
      <c r="A831" s="1" t="s">
        <v>3812</v>
      </c>
      <c r="B831" s="2">
        <v>45719</v>
      </c>
      <c r="C831" s="1" t="s">
        <v>1823</v>
      </c>
      <c r="D831" s="1" t="s">
        <v>246</v>
      </c>
      <c r="E831">
        <v>22</v>
      </c>
      <c r="F831" t="s">
        <v>2774</v>
      </c>
      <c r="G831" s="1" t="s">
        <v>100</v>
      </c>
      <c r="H831">
        <v>100</v>
      </c>
      <c r="I831" s="1" t="s">
        <v>6718</v>
      </c>
      <c r="J831">
        <v>194</v>
      </c>
      <c r="K831">
        <v>2</v>
      </c>
      <c r="L831">
        <v>112.6</v>
      </c>
      <c r="M831">
        <v>5.4</v>
      </c>
      <c r="N831">
        <v>107.19999999999999</v>
      </c>
    </row>
    <row r="832" spans="1:14" x14ac:dyDescent="0.2">
      <c r="A832" s="1" t="s">
        <v>3781</v>
      </c>
      <c r="B832" s="2">
        <v>45719</v>
      </c>
      <c r="C832" s="1" t="s">
        <v>6925</v>
      </c>
      <c r="D832" s="1" t="s">
        <v>3319</v>
      </c>
      <c r="E832">
        <v>8</v>
      </c>
      <c r="F832">
        <v>20</v>
      </c>
      <c r="G832" s="1" t="s">
        <v>108</v>
      </c>
      <c r="H832">
        <v>100</v>
      </c>
      <c r="I832" s="1" t="s">
        <v>6718</v>
      </c>
      <c r="J832">
        <v>195</v>
      </c>
      <c r="K832">
        <v>2</v>
      </c>
      <c r="L832">
        <v>100.03</v>
      </c>
      <c r="M832">
        <v>2</v>
      </c>
      <c r="N832">
        <v>98.03</v>
      </c>
    </row>
    <row r="833" spans="1:14" x14ac:dyDescent="0.2">
      <c r="A833" s="1" t="s">
        <v>2879</v>
      </c>
      <c r="B833" s="2">
        <v>45720</v>
      </c>
      <c r="C833" s="1" t="s">
        <v>576</v>
      </c>
      <c r="D833" s="1" t="s">
        <v>246</v>
      </c>
      <c r="E833" t="s">
        <v>2880</v>
      </c>
      <c r="F833" t="s">
        <v>2744</v>
      </c>
      <c r="G833" s="1" t="s">
        <v>100</v>
      </c>
      <c r="H833">
        <v>2000</v>
      </c>
      <c r="I833" s="1" t="s">
        <v>6718</v>
      </c>
      <c r="J833">
        <v>196</v>
      </c>
      <c r="K833">
        <v>7</v>
      </c>
      <c r="L833">
        <v>729.19999999999993</v>
      </c>
      <c r="M833">
        <v>24.400000000000002</v>
      </c>
      <c r="N833">
        <v>704.8</v>
      </c>
    </row>
    <row r="834" spans="1:14" x14ac:dyDescent="0.2">
      <c r="A834" s="1" t="s">
        <v>3821</v>
      </c>
      <c r="B834" s="2">
        <v>45720</v>
      </c>
      <c r="C834" s="1" t="s">
        <v>6727</v>
      </c>
      <c r="D834" s="1" t="s">
        <v>3068</v>
      </c>
      <c r="E834">
        <v>16</v>
      </c>
      <c r="F834" t="s">
        <v>2811</v>
      </c>
      <c r="G834" s="1" t="s">
        <v>108</v>
      </c>
      <c r="H834">
        <v>200</v>
      </c>
      <c r="I834" s="1" t="s">
        <v>6718</v>
      </c>
      <c r="J834">
        <v>196</v>
      </c>
      <c r="K834">
        <v>3</v>
      </c>
      <c r="L834">
        <v>218.60000000000002</v>
      </c>
      <c r="M834">
        <v>5.6999999999999993</v>
      </c>
      <c r="N834">
        <v>212.90000000000003</v>
      </c>
    </row>
    <row r="835" spans="1:14" x14ac:dyDescent="0.2">
      <c r="A835" s="1" t="s">
        <v>6926</v>
      </c>
      <c r="B835" s="2">
        <v>45720</v>
      </c>
      <c r="C835" s="1" t="s">
        <v>6727</v>
      </c>
      <c r="D835" s="1" t="s">
        <v>3068</v>
      </c>
      <c r="E835">
        <v>16</v>
      </c>
      <c r="F835" t="s">
        <v>2811</v>
      </c>
      <c r="G835" s="1" t="s">
        <v>108</v>
      </c>
      <c r="H835">
        <v>100</v>
      </c>
      <c r="I835" s="1" t="s">
        <v>6718</v>
      </c>
      <c r="J835">
        <v>196</v>
      </c>
      <c r="K835">
        <v>2</v>
      </c>
      <c r="L835">
        <v>106</v>
      </c>
      <c r="M835">
        <v>3.8</v>
      </c>
      <c r="N835">
        <v>102.2</v>
      </c>
    </row>
    <row r="836" spans="1:14" x14ac:dyDescent="0.2">
      <c r="A836" s="1" t="s">
        <v>6927</v>
      </c>
      <c r="B836" s="2">
        <v>45720</v>
      </c>
      <c r="C836" s="1" t="s">
        <v>6727</v>
      </c>
      <c r="D836" s="1" t="s">
        <v>3068</v>
      </c>
      <c r="E836">
        <v>16</v>
      </c>
      <c r="F836" t="s">
        <v>2811</v>
      </c>
      <c r="G836" s="1" t="s">
        <v>108</v>
      </c>
      <c r="H836">
        <v>200</v>
      </c>
      <c r="I836" s="1" t="s">
        <v>6718</v>
      </c>
      <c r="J836">
        <v>196</v>
      </c>
      <c r="K836">
        <v>3</v>
      </c>
      <c r="L836">
        <v>233.4</v>
      </c>
      <c r="M836">
        <v>5.6</v>
      </c>
      <c r="N836">
        <v>227.8</v>
      </c>
    </row>
    <row r="837" spans="1:14" x14ac:dyDescent="0.2">
      <c r="A837" s="1" t="s">
        <v>6928</v>
      </c>
      <c r="B837" s="2">
        <v>45720</v>
      </c>
      <c r="C837" s="1" t="s">
        <v>6727</v>
      </c>
      <c r="D837" s="1" t="s">
        <v>3068</v>
      </c>
      <c r="E837">
        <v>16</v>
      </c>
      <c r="F837" t="s">
        <v>2811</v>
      </c>
      <c r="G837" s="1" t="s">
        <v>108</v>
      </c>
      <c r="H837">
        <v>300</v>
      </c>
      <c r="I837" s="1" t="s">
        <v>6718</v>
      </c>
      <c r="J837">
        <v>197</v>
      </c>
      <c r="K837">
        <v>4</v>
      </c>
      <c r="L837">
        <v>290.8</v>
      </c>
      <c r="M837">
        <v>7.6</v>
      </c>
      <c r="N837">
        <v>283.2</v>
      </c>
    </row>
    <row r="838" spans="1:14" x14ac:dyDescent="0.2">
      <c r="A838" s="1" t="s">
        <v>3817</v>
      </c>
      <c r="B838" s="2">
        <v>45720</v>
      </c>
      <c r="C838" s="1" t="s">
        <v>6749</v>
      </c>
      <c r="D838" s="1" t="s">
        <v>246</v>
      </c>
      <c r="E838">
        <v>8</v>
      </c>
      <c r="F838" t="s">
        <v>93</v>
      </c>
      <c r="G838" s="1" t="s">
        <v>100</v>
      </c>
      <c r="H838">
        <v>500</v>
      </c>
      <c r="I838" s="1" t="s">
        <v>6718</v>
      </c>
      <c r="J838">
        <v>197</v>
      </c>
      <c r="K838">
        <v>11</v>
      </c>
      <c r="L838">
        <v>509.59999999999997</v>
      </c>
      <c r="M838">
        <v>10.9</v>
      </c>
      <c r="N838">
        <v>498.7</v>
      </c>
    </row>
    <row r="839" spans="1:14" x14ac:dyDescent="0.2">
      <c r="A839" s="1" t="s">
        <v>6929</v>
      </c>
      <c r="B839" s="2">
        <v>45720</v>
      </c>
      <c r="C839" s="1" t="s">
        <v>6727</v>
      </c>
      <c r="D839" s="1" t="s">
        <v>3068</v>
      </c>
      <c r="E839">
        <v>16</v>
      </c>
      <c r="F839" t="s">
        <v>2811</v>
      </c>
      <c r="G839" s="1" t="s">
        <v>108</v>
      </c>
      <c r="H839">
        <v>100</v>
      </c>
      <c r="I839" s="1" t="s">
        <v>6718</v>
      </c>
      <c r="J839">
        <v>197</v>
      </c>
      <c r="K839">
        <v>2</v>
      </c>
      <c r="L839">
        <v>112</v>
      </c>
      <c r="M839">
        <v>3.8</v>
      </c>
      <c r="N839">
        <v>108.2</v>
      </c>
    </row>
    <row r="840" spans="1:14" x14ac:dyDescent="0.2">
      <c r="A840" s="1" t="s">
        <v>3818</v>
      </c>
      <c r="B840" s="2">
        <v>45720</v>
      </c>
      <c r="C840" s="1" t="s">
        <v>6749</v>
      </c>
      <c r="D840" s="1" t="s">
        <v>246</v>
      </c>
      <c r="E840">
        <v>9</v>
      </c>
      <c r="F840" t="s">
        <v>93</v>
      </c>
      <c r="G840" s="1" t="s">
        <v>100</v>
      </c>
      <c r="H840">
        <v>200</v>
      </c>
      <c r="I840" s="1" t="s">
        <v>6718</v>
      </c>
      <c r="J840">
        <v>197</v>
      </c>
      <c r="K840">
        <v>4</v>
      </c>
      <c r="L840">
        <v>219.5</v>
      </c>
      <c r="M840">
        <v>4.6999999999999993</v>
      </c>
      <c r="N840">
        <v>214.8</v>
      </c>
    </row>
    <row r="841" spans="1:14" x14ac:dyDescent="0.2">
      <c r="A841" s="1" t="s">
        <v>6930</v>
      </c>
      <c r="B841" s="2">
        <v>45720</v>
      </c>
      <c r="C841" s="1" t="s">
        <v>6792</v>
      </c>
      <c r="D841" s="1" t="s">
        <v>246</v>
      </c>
      <c r="E841">
        <v>12</v>
      </c>
      <c r="F841">
        <v>20</v>
      </c>
      <c r="G841" s="1" t="s">
        <v>100</v>
      </c>
      <c r="H841">
        <v>100</v>
      </c>
      <c r="I841" s="1" t="s">
        <v>6718</v>
      </c>
      <c r="J841">
        <v>198</v>
      </c>
      <c r="K841">
        <v>2</v>
      </c>
      <c r="L841">
        <v>109.45</v>
      </c>
      <c r="M841">
        <v>2.9</v>
      </c>
      <c r="N841">
        <v>106.55</v>
      </c>
    </row>
    <row r="842" spans="1:14" x14ac:dyDescent="0.2">
      <c r="A842" s="1" t="s">
        <v>6931</v>
      </c>
      <c r="B842" s="2">
        <v>45720</v>
      </c>
      <c r="C842" s="1" t="s">
        <v>871</v>
      </c>
      <c r="D842" s="1" t="s">
        <v>246</v>
      </c>
      <c r="E842">
        <v>16</v>
      </c>
      <c r="F842">
        <v>10</v>
      </c>
      <c r="G842" s="1" t="s">
        <v>100</v>
      </c>
      <c r="H842">
        <v>50</v>
      </c>
      <c r="I842" s="1" t="s">
        <v>6718</v>
      </c>
      <c r="J842">
        <v>198</v>
      </c>
      <c r="K842">
        <v>1</v>
      </c>
      <c r="L842">
        <v>61.08</v>
      </c>
      <c r="M842">
        <v>1.8</v>
      </c>
      <c r="N842">
        <v>59.28</v>
      </c>
    </row>
    <row r="843" spans="1:14" x14ac:dyDescent="0.2">
      <c r="A843" s="1" t="s">
        <v>6932</v>
      </c>
      <c r="B843" s="2">
        <v>45720</v>
      </c>
      <c r="C843" s="1" t="s">
        <v>6760</v>
      </c>
      <c r="D843" s="1" t="s">
        <v>246</v>
      </c>
      <c r="E843">
        <v>12</v>
      </c>
      <c r="F843" t="s">
        <v>735</v>
      </c>
      <c r="G843" s="1" t="s">
        <v>100</v>
      </c>
      <c r="H843">
        <v>500</v>
      </c>
      <c r="I843" s="1" t="s">
        <v>6718</v>
      </c>
      <c r="J843">
        <v>198</v>
      </c>
      <c r="K843">
        <v>10</v>
      </c>
      <c r="L843">
        <v>504.84</v>
      </c>
      <c r="N843">
        <v>504.84</v>
      </c>
    </row>
    <row r="844" spans="1:14" x14ac:dyDescent="0.2">
      <c r="A844" s="1" t="s">
        <v>3810</v>
      </c>
      <c r="B844" s="2">
        <v>45720</v>
      </c>
      <c r="C844" s="1" t="s">
        <v>587</v>
      </c>
      <c r="D844" s="1" t="s">
        <v>246</v>
      </c>
      <c r="E844">
        <v>16</v>
      </c>
      <c r="F844" t="s">
        <v>99</v>
      </c>
      <c r="G844" s="1" t="s">
        <v>100</v>
      </c>
      <c r="H844">
        <v>225</v>
      </c>
      <c r="I844" s="1" t="s">
        <v>6718</v>
      </c>
      <c r="J844">
        <v>198</v>
      </c>
      <c r="K844">
        <v>3</v>
      </c>
      <c r="L844">
        <v>216</v>
      </c>
      <c r="M844">
        <v>6.6999999999999993</v>
      </c>
      <c r="N844">
        <v>209.3</v>
      </c>
    </row>
    <row r="845" spans="1:14" x14ac:dyDescent="0.2">
      <c r="A845" s="1" t="s">
        <v>6933</v>
      </c>
      <c r="B845" s="2">
        <v>45720</v>
      </c>
      <c r="C845" s="1" t="s">
        <v>6727</v>
      </c>
      <c r="D845" s="1" t="s">
        <v>3068</v>
      </c>
      <c r="E845">
        <v>16</v>
      </c>
      <c r="F845" t="s">
        <v>2811</v>
      </c>
      <c r="G845" s="1" t="s">
        <v>108</v>
      </c>
      <c r="H845">
        <v>200</v>
      </c>
      <c r="I845" s="1" t="s">
        <v>6718</v>
      </c>
      <c r="J845">
        <v>199</v>
      </c>
      <c r="K845">
        <v>3</v>
      </c>
      <c r="L845">
        <v>216.2</v>
      </c>
      <c r="M845">
        <v>5.6999999999999993</v>
      </c>
      <c r="N845">
        <v>210.5</v>
      </c>
    </row>
    <row r="846" spans="1:14" x14ac:dyDescent="0.2">
      <c r="A846" s="1" t="s">
        <v>6934</v>
      </c>
      <c r="B846" s="2">
        <v>45720</v>
      </c>
      <c r="C846" s="1" t="s">
        <v>6727</v>
      </c>
      <c r="D846" s="1" t="s">
        <v>3068</v>
      </c>
      <c r="E846">
        <v>6</v>
      </c>
      <c r="F846" t="s">
        <v>214</v>
      </c>
      <c r="G846" s="1" t="s">
        <v>2996</v>
      </c>
      <c r="H846">
        <v>200</v>
      </c>
      <c r="I846" s="1" t="s">
        <v>6718</v>
      </c>
      <c r="J846">
        <v>199</v>
      </c>
      <c r="K846">
        <v>5</v>
      </c>
      <c r="L846">
        <v>219.60000000000002</v>
      </c>
      <c r="M846">
        <v>3.8000000000000003</v>
      </c>
      <c r="N846">
        <v>215.8</v>
      </c>
    </row>
    <row r="847" spans="1:14" x14ac:dyDescent="0.2">
      <c r="A847" s="1" t="s">
        <v>6935</v>
      </c>
      <c r="B847" s="2">
        <v>45720</v>
      </c>
      <c r="C847" s="1" t="s">
        <v>3836</v>
      </c>
      <c r="D847" s="1" t="s">
        <v>246</v>
      </c>
      <c r="E847">
        <v>18</v>
      </c>
      <c r="F847" t="s">
        <v>438</v>
      </c>
      <c r="G847" s="1" t="s">
        <v>100</v>
      </c>
      <c r="H847">
        <v>250</v>
      </c>
      <c r="I847" s="1" t="s">
        <v>6718</v>
      </c>
      <c r="J847">
        <v>199</v>
      </c>
      <c r="K847">
        <v>3</v>
      </c>
      <c r="L847">
        <v>282.2</v>
      </c>
      <c r="M847">
        <v>6.2</v>
      </c>
      <c r="N847">
        <v>276</v>
      </c>
    </row>
    <row r="848" spans="1:14" x14ac:dyDescent="0.2">
      <c r="A848" s="1" t="s">
        <v>6936</v>
      </c>
      <c r="B848" s="2">
        <v>45720</v>
      </c>
      <c r="C848" s="1" t="s">
        <v>6761</v>
      </c>
      <c r="D848" s="1" t="s">
        <v>246</v>
      </c>
      <c r="E848">
        <v>18</v>
      </c>
      <c r="F848" t="s">
        <v>3840</v>
      </c>
      <c r="G848" s="1" t="s">
        <v>100</v>
      </c>
      <c r="H848">
        <v>100</v>
      </c>
      <c r="I848" s="1" t="s">
        <v>6718</v>
      </c>
      <c r="J848">
        <v>199</v>
      </c>
      <c r="K848">
        <v>2</v>
      </c>
      <c r="L848">
        <v>121.88</v>
      </c>
      <c r="M848">
        <v>4.5999999999999996</v>
      </c>
      <c r="N848">
        <v>117.28</v>
      </c>
    </row>
    <row r="849" spans="1:14" x14ac:dyDescent="0.2">
      <c r="A849" s="1" t="s">
        <v>6937</v>
      </c>
      <c r="B849" s="2">
        <v>45720</v>
      </c>
      <c r="C849" s="1" t="s">
        <v>587</v>
      </c>
      <c r="D849" s="1" t="s">
        <v>246</v>
      </c>
      <c r="E849">
        <v>19</v>
      </c>
      <c r="F849" t="s">
        <v>99</v>
      </c>
      <c r="G849" s="1" t="s">
        <v>2760</v>
      </c>
      <c r="H849">
        <v>42</v>
      </c>
      <c r="I849" s="1" t="s">
        <v>6718</v>
      </c>
      <c r="J849">
        <v>200</v>
      </c>
      <c r="K849">
        <v>1</v>
      </c>
      <c r="L849">
        <v>52.7</v>
      </c>
      <c r="M849">
        <v>2.5</v>
      </c>
      <c r="N849">
        <v>50.2</v>
      </c>
    </row>
    <row r="850" spans="1:14" x14ac:dyDescent="0.2">
      <c r="A850" s="1" t="s">
        <v>6938</v>
      </c>
      <c r="B850" s="2">
        <v>45720</v>
      </c>
      <c r="C850" s="1" t="s">
        <v>587</v>
      </c>
      <c r="D850" s="1" t="s">
        <v>246</v>
      </c>
      <c r="E850">
        <v>18</v>
      </c>
      <c r="F850" t="s">
        <v>99</v>
      </c>
      <c r="G850" s="1" t="s">
        <v>2760</v>
      </c>
      <c r="H850">
        <v>42</v>
      </c>
      <c r="I850" s="1" t="s">
        <v>6718</v>
      </c>
      <c r="J850">
        <v>200</v>
      </c>
      <c r="K850">
        <v>1</v>
      </c>
      <c r="L850">
        <v>43.75</v>
      </c>
      <c r="M850">
        <v>2.4</v>
      </c>
      <c r="N850">
        <v>41.35</v>
      </c>
    </row>
    <row r="851" spans="1:14" x14ac:dyDescent="0.2">
      <c r="A851" s="1" t="s">
        <v>6939</v>
      </c>
      <c r="B851" s="2">
        <v>45720</v>
      </c>
      <c r="C851" s="1" t="s">
        <v>587</v>
      </c>
      <c r="D851" s="1" t="s">
        <v>246</v>
      </c>
      <c r="E851">
        <v>17</v>
      </c>
      <c r="F851" t="s">
        <v>167</v>
      </c>
      <c r="G851" s="1" t="s">
        <v>2760</v>
      </c>
      <c r="H851">
        <v>170</v>
      </c>
      <c r="I851" s="1" t="s">
        <v>6718</v>
      </c>
      <c r="J851">
        <v>200</v>
      </c>
      <c r="K851">
        <v>3</v>
      </c>
      <c r="L851">
        <v>173.4</v>
      </c>
      <c r="M851">
        <v>6.4</v>
      </c>
      <c r="N851">
        <v>167</v>
      </c>
    </row>
    <row r="852" spans="1:14" x14ac:dyDescent="0.2">
      <c r="A852" s="1" t="s">
        <v>6940</v>
      </c>
      <c r="B852" s="2">
        <v>45720</v>
      </c>
      <c r="C852" s="1" t="s">
        <v>871</v>
      </c>
      <c r="D852" s="1" t="s">
        <v>246</v>
      </c>
      <c r="E852">
        <v>14</v>
      </c>
      <c r="F852">
        <v>10</v>
      </c>
      <c r="G852" s="1" t="s">
        <v>100</v>
      </c>
      <c r="H852">
        <v>50</v>
      </c>
      <c r="I852" s="1" t="s">
        <v>6718</v>
      </c>
      <c r="J852">
        <v>200</v>
      </c>
      <c r="K852">
        <v>1</v>
      </c>
      <c r="L852">
        <v>64.56</v>
      </c>
      <c r="M852">
        <v>1.6</v>
      </c>
      <c r="N852">
        <v>62.96</v>
      </c>
    </row>
    <row r="853" spans="1:14" x14ac:dyDescent="0.2">
      <c r="A853" s="1" t="s">
        <v>6941</v>
      </c>
      <c r="B853" s="2">
        <v>45720</v>
      </c>
      <c r="C853" s="1" t="s">
        <v>6727</v>
      </c>
      <c r="D853" s="1" t="s">
        <v>3068</v>
      </c>
      <c r="E853">
        <v>14</v>
      </c>
      <c r="F853" t="s">
        <v>2811</v>
      </c>
      <c r="G853" s="1" t="s">
        <v>2996</v>
      </c>
      <c r="H853">
        <v>100</v>
      </c>
      <c r="I853" s="1" t="s">
        <v>6718</v>
      </c>
      <c r="J853">
        <v>201</v>
      </c>
      <c r="K853">
        <v>2</v>
      </c>
      <c r="L853">
        <v>114.19999999999999</v>
      </c>
      <c r="M853">
        <v>3.2</v>
      </c>
      <c r="N853">
        <v>110.99999999999999</v>
      </c>
    </row>
    <row r="854" spans="1:14" x14ac:dyDescent="0.2">
      <c r="A854" s="1" t="s">
        <v>6942</v>
      </c>
      <c r="B854" s="2">
        <v>45720</v>
      </c>
      <c r="C854" s="1" t="s">
        <v>587</v>
      </c>
      <c r="D854" s="1" t="s">
        <v>246</v>
      </c>
      <c r="E854">
        <v>23</v>
      </c>
      <c r="F854" t="s">
        <v>2562</v>
      </c>
      <c r="G854" s="1" t="s">
        <v>100</v>
      </c>
      <c r="H854">
        <v>285</v>
      </c>
      <c r="I854" s="1" t="s">
        <v>6718</v>
      </c>
      <c r="J854">
        <v>201</v>
      </c>
      <c r="K854">
        <v>4</v>
      </c>
      <c r="L854">
        <v>293.8</v>
      </c>
      <c r="M854">
        <v>11.2</v>
      </c>
      <c r="N854">
        <v>282.60000000000002</v>
      </c>
    </row>
    <row r="855" spans="1:14" x14ac:dyDescent="0.2">
      <c r="A855" s="1" t="s">
        <v>6943</v>
      </c>
      <c r="B855" s="2">
        <v>45720</v>
      </c>
      <c r="C855" s="1" t="s">
        <v>587</v>
      </c>
      <c r="D855" s="1" t="s">
        <v>246</v>
      </c>
      <c r="E855">
        <v>16</v>
      </c>
      <c r="F855" t="s">
        <v>209</v>
      </c>
      <c r="G855" s="1" t="s">
        <v>100</v>
      </c>
      <c r="H855">
        <v>100</v>
      </c>
      <c r="I855" s="1" t="s">
        <v>6718</v>
      </c>
      <c r="J855">
        <v>201</v>
      </c>
      <c r="K855">
        <v>2</v>
      </c>
      <c r="L855">
        <v>108.9</v>
      </c>
      <c r="M855">
        <v>4.0999999999999996</v>
      </c>
      <c r="N855">
        <v>104.80000000000001</v>
      </c>
    </row>
    <row r="856" spans="1:14" x14ac:dyDescent="0.2">
      <c r="A856" s="1" t="s">
        <v>6944</v>
      </c>
      <c r="B856" s="2">
        <v>45720</v>
      </c>
      <c r="C856" s="1" t="s">
        <v>587</v>
      </c>
      <c r="D856" s="1" t="s">
        <v>246</v>
      </c>
      <c r="E856">
        <v>14</v>
      </c>
      <c r="F856" t="s">
        <v>209</v>
      </c>
      <c r="G856" s="1" t="s">
        <v>100</v>
      </c>
      <c r="H856">
        <v>100</v>
      </c>
      <c r="I856" s="1" t="s">
        <v>6718</v>
      </c>
      <c r="J856">
        <v>201</v>
      </c>
      <c r="K856">
        <v>2</v>
      </c>
      <c r="L856">
        <v>139.69</v>
      </c>
      <c r="M856">
        <v>3.2</v>
      </c>
      <c r="N856">
        <v>136.49</v>
      </c>
    </row>
    <row r="857" spans="1:14" x14ac:dyDescent="0.2">
      <c r="A857" s="1" t="s">
        <v>3847</v>
      </c>
      <c r="B857" s="2">
        <v>45722</v>
      </c>
      <c r="C857" s="1" t="s">
        <v>6727</v>
      </c>
      <c r="D857" s="1" t="s">
        <v>2816</v>
      </c>
      <c r="E857">
        <v>10</v>
      </c>
      <c r="F857" t="s">
        <v>214</v>
      </c>
      <c r="G857" s="1" t="s">
        <v>2996</v>
      </c>
      <c r="H857">
        <v>200</v>
      </c>
      <c r="I857" s="1" t="s">
        <v>6718</v>
      </c>
      <c r="J857">
        <v>202</v>
      </c>
      <c r="K857">
        <v>4</v>
      </c>
      <c r="L857">
        <v>209.8</v>
      </c>
      <c r="N857">
        <v>209.8</v>
      </c>
    </row>
    <row r="858" spans="1:14" x14ac:dyDescent="0.2">
      <c r="A858" s="1" t="s">
        <v>3861</v>
      </c>
      <c r="B858" s="2">
        <v>45722</v>
      </c>
      <c r="C858" s="1" t="s">
        <v>3836</v>
      </c>
      <c r="D858" s="1" t="s">
        <v>246</v>
      </c>
      <c r="E858">
        <v>14</v>
      </c>
      <c r="F858" t="s">
        <v>438</v>
      </c>
      <c r="G858" s="1" t="s">
        <v>100</v>
      </c>
      <c r="H858">
        <v>250</v>
      </c>
      <c r="I858" s="1" t="s">
        <v>6718</v>
      </c>
      <c r="J858">
        <v>202</v>
      </c>
      <c r="K858">
        <v>4</v>
      </c>
      <c r="L858">
        <v>256.18</v>
      </c>
      <c r="M858">
        <v>6.5000000000000009</v>
      </c>
      <c r="N858">
        <v>249.68</v>
      </c>
    </row>
    <row r="859" spans="1:14" x14ac:dyDescent="0.2">
      <c r="A859" s="1" t="s">
        <v>3848</v>
      </c>
      <c r="B859" s="2">
        <v>45722</v>
      </c>
      <c r="C859" s="1" t="s">
        <v>6791</v>
      </c>
      <c r="D859" s="1" t="s">
        <v>2816</v>
      </c>
      <c r="E859" t="s">
        <v>2927</v>
      </c>
      <c r="F859" t="s">
        <v>3168</v>
      </c>
      <c r="G859" s="1" t="s">
        <v>3015</v>
      </c>
      <c r="H859">
        <v>270</v>
      </c>
      <c r="I859" s="1" t="s">
        <v>6718</v>
      </c>
      <c r="J859">
        <v>202</v>
      </c>
      <c r="K859">
        <v>6</v>
      </c>
      <c r="L859">
        <v>288.2</v>
      </c>
      <c r="M859">
        <v>7.1</v>
      </c>
      <c r="N859">
        <v>281.09999999999997</v>
      </c>
    </row>
    <row r="860" spans="1:14" x14ac:dyDescent="0.2">
      <c r="A860" s="1" t="s">
        <v>3850</v>
      </c>
      <c r="B860" s="2">
        <v>45722</v>
      </c>
      <c r="C860" s="1" t="s">
        <v>6791</v>
      </c>
      <c r="D860" s="1" t="s">
        <v>2816</v>
      </c>
      <c r="E860" t="s">
        <v>3162</v>
      </c>
      <c r="F860" t="s">
        <v>3168</v>
      </c>
      <c r="G860" s="1" t="s">
        <v>3015</v>
      </c>
      <c r="H860">
        <v>270</v>
      </c>
      <c r="I860" s="1" t="s">
        <v>6718</v>
      </c>
      <c r="J860">
        <v>202</v>
      </c>
      <c r="K860">
        <v>6</v>
      </c>
      <c r="L860">
        <v>305.02</v>
      </c>
      <c r="M860">
        <v>7.8000000000000007</v>
      </c>
      <c r="N860">
        <v>297.21999999999997</v>
      </c>
    </row>
    <row r="861" spans="1:14" x14ac:dyDescent="0.2">
      <c r="A861" s="1" t="s">
        <v>3801</v>
      </c>
      <c r="B861" s="2">
        <v>45722</v>
      </c>
      <c r="C861" s="1" t="s">
        <v>587</v>
      </c>
      <c r="D861" s="1" t="s">
        <v>246</v>
      </c>
      <c r="E861">
        <v>17.75</v>
      </c>
      <c r="F861" t="s">
        <v>99</v>
      </c>
      <c r="G861" s="1" t="s">
        <v>100</v>
      </c>
      <c r="H861">
        <v>55</v>
      </c>
      <c r="I861" s="1" t="s">
        <v>6718</v>
      </c>
      <c r="J861">
        <v>203</v>
      </c>
      <c r="K861">
        <v>2</v>
      </c>
      <c r="L861">
        <v>120.86</v>
      </c>
      <c r="N861">
        <v>120.86</v>
      </c>
    </row>
    <row r="862" spans="1:14" x14ac:dyDescent="0.2">
      <c r="A862" s="1" t="s">
        <v>3799</v>
      </c>
      <c r="B862" s="2">
        <v>45722</v>
      </c>
      <c r="C862" s="1" t="s">
        <v>587</v>
      </c>
      <c r="D862" s="1" t="s">
        <v>246</v>
      </c>
      <c r="E862">
        <v>16.25</v>
      </c>
      <c r="F862" t="s">
        <v>99</v>
      </c>
      <c r="G862" s="1" t="s">
        <v>100</v>
      </c>
      <c r="H862">
        <v>70</v>
      </c>
      <c r="I862" s="1" t="s">
        <v>6718</v>
      </c>
      <c r="J862">
        <v>203</v>
      </c>
      <c r="K862">
        <v>1</v>
      </c>
      <c r="L862">
        <v>73.5</v>
      </c>
      <c r="N862">
        <v>73.5</v>
      </c>
    </row>
    <row r="863" spans="1:14" x14ac:dyDescent="0.2">
      <c r="A863" s="1" t="s">
        <v>3851</v>
      </c>
      <c r="B863" s="2">
        <v>45722</v>
      </c>
      <c r="C863" s="1" t="s">
        <v>6744</v>
      </c>
      <c r="D863" s="1" t="s">
        <v>246</v>
      </c>
      <c r="E863">
        <v>20</v>
      </c>
      <c r="F863" t="s">
        <v>241</v>
      </c>
      <c r="G863" s="1" t="s">
        <v>100</v>
      </c>
      <c r="H863">
        <v>200</v>
      </c>
      <c r="I863" s="1" t="s">
        <v>6718</v>
      </c>
      <c r="J863">
        <v>203</v>
      </c>
      <c r="K863">
        <v>4</v>
      </c>
      <c r="L863">
        <v>216.8</v>
      </c>
      <c r="M863">
        <v>9.6</v>
      </c>
      <c r="N863">
        <v>207.20000000000002</v>
      </c>
    </row>
    <row r="864" spans="1:14" x14ac:dyDescent="0.2">
      <c r="A864" s="1" t="s">
        <v>3852</v>
      </c>
      <c r="B864" s="2">
        <v>45722</v>
      </c>
      <c r="C864" s="1" t="s">
        <v>587</v>
      </c>
      <c r="D864" s="1" t="s">
        <v>246</v>
      </c>
      <c r="E864">
        <v>18.25</v>
      </c>
      <c r="F864" t="s">
        <v>99</v>
      </c>
      <c r="G864" s="1" t="s">
        <v>100</v>
      </c>
      <c r="H864">
        <v>40</v>
      </c>
      <c r="I864" s="1" t="s">
        <v>6718</v>
      </c>
      <c r="J864">
        <v>203</v>
      </c>
      <c r="K864">
        <v>1</v>
      </c>
      <c r="L864">
        <v>46.8</v>
      </c>
      <c r="M864">
        <v>2.1</v>
      </c>
      <c r="N864">
        <v>44.699999999999996</v>
      </c>
    </row>
    <row r="865" spans="1:14" x14ac:dyDescent="0.2">
      <c r="A865" s="1" t="s">
        <v>3853</v>
      </c>
      <c r="B865" s="2">
        <v>45722</v>
      </c>
      <c r="C865" s="1" t="s">
        <v>587</v>
      </c>
      <c r="D865" s="1" t="s">
        <v>246</v>
      </c>
      <c r="E865">
        <v>18</v>
      </c>
      <c r="F865" t="s">
        <v>79</v>
      </c>
      <c r="G865" s="1" t="s">
        <v>100</v>
      </c>
      <c r="H865">
        <v>36</v>
      </c>
      <c r="I865" s="1" t="s">
        <v>6718</v>
      </c>
      <c r="J865">
        <v>204</v>
      </c>
      <c r="K865">
        <v>2</v>
      </c>
      <c r="L865">
        <v>163.19999999999999</v>
      </c>
      <c r="M865">
        <v>4.4000000000000004</v>
      </c>
      <c r="N865">
        <v>158.79999999999998</v>
      </c>
    </row>
    <row r="866" spans="1:14" x14ac:dyDescent="0.2">
      <c r="A866" s="1" t="s">
        <v>3417</v>
      </c>
      <c r="B866" s="2">
        <v>45722</v>
      </c>
      <c r="C866" s="1" t="s">
        <v>587</v>
      </c>
      <c r="D866" s="1" t="s">
        <v>246</v>
      </c>
      <c r="E866">
        <v>17</v>
      </c>
      <c r="F866" t="s">
        <v>99</v>
      </c>
      <c r="G866" s="1" t="s">
        <v>2760</v>
      </c>
      <c r="H866">
        <v>300</v>
      </c>
      <c r="I866" s="1" t="s">
        <v>6718</v>
      </c>
      <c r="J866">
        <v>204</v>
      </c>
      <c r="K866">
        <v>4</v>
      </c>
      <c r="L866">
        <v>177.38</v>
      </c>
      <c r="N866">
        <v>177.38</v>
      </c>
    </row>
    <row r="867" spans="1:14" x14ac:dyDescent="0.2">
      <c r="A867" s="1" t="s">
        <v>3798</v>
      </c>
      <c r="B867" s="2">
        <v>45722</v>
      </c>
      <c r="C867" s="1" t="s">
        <v>587</v>
      </c>
      <c r="D867" s="1" t="s">
        <v>246</v>
      </c>
      <c r="E867">
        <v>15.75</v>
      </c>
      <c r="F867" t="s">
        <v>99</v>
      </c>
      <c r="G867" s="1" t="s">
        <v>100</v>
      </c>
      <c r="H867">
        <v>40</v>
      </c>
      <c r="I867" s="1" t="s">
        <v>6718</v>
      </c>
      <c r="J867">
        <v>204</v>
      </c>
      <c r="K867">
        <v>2</v>
      </c>
      <c r="L867">
        <v>94.7</v>
      </c>
      <c r="N867">
        <v>94.7</v>
      </c>
    </row>
    <row r="868" spans="1:14" x14ac:dyDescent="0.2">
      <c r="A868" s="1" t="s">
        <v>3860</v>
      </c>
      <c r="B868" s="2">
        <v>45722</v>
      </c>
      <c r="C868" s="1" t="s">
        <v>587</v>
      </c>
      <c r="D868" s="1" t="s">
        <v>246</v>
      </c>
      <c r="E868">
        <v>13</v>
      </c>
      <c r="F868" t="s">
        <v>99</v>
      </c>
      <c r="G868" s="1" t="s">
        <v>100</v>
      </c>
      <c r="H868">
        <v>160</v>
      </c>
      <c r="I868" s="1" t="s">
        <v>6718</v>
      </c>
      <c r="J868">
        <v>204</v>
      </c>
      <c r="K868">
        <v>3</v>
      </c>
      <c r="L868">
        <v>173.47</v>
      </c>
      <c r="N868">
        <v>173.47</v>
      </c>
    </row>
    <row r="869" spans="1:14" x14ac:dyDescent="0.2">
      <c r="A869" s="1" t="s">
        <v>3862</v>
      </c>
      <c r="B869" s="2">
        <v>45722</v>
      </c>
      <c r="C869" s="1" t="s">
        <v>587</v>
      </c>
      <c r="D869" s="1" t="s">
        <v>246</v>
      </c>
      <c r="E869">
        <v>15</v>
      </c>
      <c r="F869" t="s">
        <v>1733</v>
      </c>
      <c r="G869" s="1" t="s">
        <v>100</v>
      </c>
      <c r="H869">
        <v>100</v>
      </c>
      <c r="I869" s="1" t="s">
        <v>6718</v>
      </c>
      <c r="J869">
        <v>205</v>
      </c>
      <c r="K869">
        <v>2</v>
      </c>
      <c r="L869">
        <v>104.5</v>
      </c>
      <c r="M869">
        <v>3.6</v>
      </c>
      <c r="N869">
        <v>100.9</v>
      </c>
    </row>
    <row r="870" spans="1:14" x14ac:dyDescent="0.2">
      <c r="A870" s="1" t="s">
        <v>3809</v>
      </c>
      <c r="B870" s="2">
        <v>45722</v>
      </c>
      <c r="C870" s="1" t="s">
        <v>587</v>
      </c>
      <c r="D870" s="1" t="s">
        <v>246</v>
      </c>
      <c r="E870">
        <v>24</v>
      </c>
      <c r="F870" t="s">
        <v>167</v>
      </c>
      <c r="G870" s="1" t="s">
        <v>2760</v>
      </c>
      <c r="H870">
        <v>40</v>
      </c>
      <c r="I870" s="1" t="s">
        <v>6718</v>
      </c>
      <c r="J870">
        <v>205</v>
      </c>
      <c r="K870">
        <v>2</v>
      </c>
      <c r="L870">
        <v>141.01</v>
      </c>
      <c r="N870">
        <v>141.01</v>
      </c>
    </row>
    <row r="871" spans="1:14" x14ac:dyDescent="0.2">
      <c r="A871" s="1" t="s">
        <v>3872</v>
      </c>
      <c r="B871" s="2">
        <v>45724</v>
      </c>
      <c r="C871" s="1" t="s">
        <v>6945</v>
      </c>
      <c r="D871" s="1" t="s">
        <v>106</v>
      </c>
      <c r="E871" t="s">
        <v>2931</v>
      </c>
      <c r="F871" t="s">
        <v>287</v>
      </c>
      <c r="G871" s="1" t="s">
        <v>108</v>
      </c>
      <c r="H871">
        <v>1000</v>
      </c>
      <c r="I871" s="1" t="s">
        <v>6718</v>
      </c>
      <c r="J871">
        <v>206</v>
      </c>
      <c r="K871">
        <v>12</v>
      </c>
      <c r="L871">
        <v>1003.8000000000001</v>
      </c>
      <c r="M871">
        <v>31.200000000000003</v>
      </c>
      <c r="N871">
        <v>972.6</v>
      </c>
    </row>
    <row r="872" spans="1:14" x14ac:dyDescent="0.2">
      <c r="A872" s="1" t="s">
        <v>3877</v>
      </c>
      <c r="B872" s="2">
        <v>45724</v>
      </c>
      <c r="C872" s="1" t="s">
        <v>578</v>
      </c>
      <c r="D872" s="1" t="s">
        <v>246</v>
      </c>
      <c r="E872">
        <v>16</v>
      </c>
      <c r="F872" t="s">
        <v>214</v>
      </c>
      <c r="G872" s="1" t="s">
        <v>100</v>
      </c>
      <c r="H872">
        <v>500</v>
      </c>
      <c r="I872" s="1" t="s">
        <v>6718</v>
      </c>
      <c r="J872">
        <v>206</v>
      </c>
      <c r="K872">
        <v>7</v>
      </c>
      <c r="L872">
        <v>499.91999999999996</v>
      </c>
      <c r="M872">
        <v>14</v>
      </c>
      <c r="N872">
        <v>485.91999999999996</v>
      </c>
    </row>
    <row r="873" spans="1:14" x14ac:dyDescent="0.2">
      <c r="A873" s="1" t="s">
        <v>3868</v>
      </c>
      <c r="B873" s="2">
        <v>45724</v>
      </c>
      <c r="C873" s="1" t="s">
        <v>6727</v>
      </c>
      <c r="D873" s="1" t="s">
        <v>3064</v>
      </c>
      <c r="E873">
        <v>12</v>
      </c>
      <c r="F873" t="s">
        <v>214</v>
      </c>
      <c r="G873" s="1" t="s">
        <v>2996</v>
      </c>
      <c r="H873">
        <v>200</v>
      </c>
      <c r="I873" s="1" t="s">
        <v>6718</v>
      </c>
      <c r="J873">
        <v>206</v>
      </c>
      <c r="K873">
        <v>4</v>
      </c>
      <c r="L873">
        <v>212.59999999999997</v>
      </c>
      <c r="M873">
        <v>5.8000000000000007</v>
      </c>
      <c r="N873">
        <v>206.79999999999995</v>
      </c>
    </row>
    <row r="874" spans="1:14" x14ac:dyDescent="0.2">
      <c r="A874" s="1" t="s">
        <v>3867</v>
      </c>
      <c r="B874" s="2">
        <v>45724</v>
      </c>
      <c r="C874" s="1" t="s">
        <v>6754</v>
      </c>
      <c r="D874" s="1" t="s">
        <v>3035</v>
      </c>
      <c r="E874">
        <v>18</v>
      </c>
      <c r="F874" t="s">
        <v>2817</v>
      </c>
      <c r="G874" s="1" t="s">
        <v>108</v>
      </c>
      <c r="H874">
        <v>100</v>
      </c>
      <c r="I874" s="1" t="s">
        <v>6718</v>
      </c>
      <c r="J874">
        <v>206</v>
      </c>
      <c r="K874">
        <v>2</v>
      </c>
      <c r="L874">
        <v>119</v>
      </c>
      <c r="M874">
        <v>4.2</v>
      </c>
      <c r="N874">
        <v>114.8</v>
      </c>
    </row>
    <row r="875" spans="1:14" x14ac:dyDescent="0.2">
      <c r="A875" s="1" t="s">
        <v>3865</v>
      </c>
      <c r="B875" s="2">
        <v>45724</v>
      </c>
      <c r="C875" s="1" t="s">
        <v>6754</v>
      </c>
      <c r="D875" s="1" t="s">
        <v>3035</v>
      </c>
      <c r="E875">
        <v>19</v>
      </c>
      <c r="F875" t="s">
        <v>2817</v>
      </c>
      <c r="G875" s="1" t="s">
        <v>108</v>
      </c>
      <c r="H875">
        <v>100</v>
      </c>
      <c r="I875" s="1" t="s">
        <v>6718</v>
      </c>
      <c r="J875">
        <v>207</v>
      </c>
      <c r="K875">
        <v>1</v>
      </c>
      <c r="L875">
        <v>104.6</v>
      </c>
      <c r="M875">
        <v>2.2999999999999998</v>
      </c>
      <c r="N875">
        <v>102.3</v>
      </c>
    </row>
    <row r="876" spans="1:14" x14ac:dyDescent="0.2">
      <c r="A876" s="1" t="s">
        <v>3880</v>
      </c>
      <c r="B876" s="2">
        <v>45724</v>
      </c>
      <c r="C876" s="1" t="s">
        <v>6791</v>
      </c>
      <c r="D876" s="1" t="s">
        <v>3870</v>
      </c>
      <c r="E876" t="s">
        <v>2927</v>
      </c>
      <c r="F876" t="s">
        <v>3168</v>
      </c>
      <c r="G876" s="1" t="s">
        <v>3015</v>
      </c>
      <c r="H876">
        <v>270</v>
      </c>
      <c r="I876" s="1" t="s">
        <v>6718</v>
      </c>
      <c r="J876">
        <v>207</v>
      </c>
      <c r="K876">
        <v>6</v>
      </c>
      <c r="L876">
        <v>283</v>
      </c>
      <c r="N876">
        <v>283</v>
      </c>
    </row>
    <row r="877" spans="1:14" x14ac:dyDescent="0.2">
      <c r="A877" s="1" t="s">
        <v>3874</v>
      </c>
      <c r="B877" s="2">
        <v>45724</v>
      </c>
      <c r="C877" s="1" t="s">
        <v>6819</v>
      </c>
      <c r="D877" s="1" t="s">
        <v>246</v>
      </c>
      <c r="E877">
        <v>28</v>
      </c>
      <c r="F877">
        <v>10</v>
      </c>
      <c r="G877" s="1" t="s">
        <v>100</v>
      </c>
      <c r="H877">
        <v>230</v>
      </c>
      <c r="I877" s="1" t="s">
        <v>6718</v>
      </c>
      <c r="J877">
        <v>207</v>
      </c>
      <c r="K877">
        <v>2</v>
      </c>
      <c r="L877">
        <v>246.6</v>
      </c>
      <c r="M877">
        <v>7.2</v>
      </c>
      <c r="N877">
        <v>239.4</v>
      </c>
    </row>
    <row r="878" spans="1:14" x14ac:dyDescent="0.2">
      <c r="A878" s="1" t="s">
        <v>3869</v>
      </c>
      <c r="B878" s="2">
        <v>45724</v>
      </c>
      <c r="C878" s="1" t="s">
        <v>6791</v>
      </c>
      <c r="D878" s="1" t="s">
        <v>3870</v>
      </c>
      <c r="E878" t="s">
        <v>3162</v>
      </c>
      <c r="F878" t="s">
        <v>3168</v>
      </c>
      <c r="G878" s="1" t="s">
        <v>3015</v>
      </c>
      <c r="H878">
        <v>270</v>
      </c>
      <c r="I878" s="1" t="s">
        <v>6718</v>
      </c>
      <c r="J878">
        <v>207</v>
      </c>
      <c r="K878">
        <v>6</v>
      </c>
      <c r="L878">
        <v>288.40000000000003</v>
      </c>
      <c r="M878">
        <v>8.0000000000000018</v>
      </c>
      <c r="N878">
        <v>280.40000000000003</v>
      </c>
    </row>
    <row r="879" spans="1:14" x14ac:dyDescent="0.2">
      <c r="A879" s="1" t="s">
        <v>3892</v>
      </c>
      <c r="B879" s="2">
        <v>45724</v>
      </c>
      <c r="C879" s="1" t="s">
        <v>6878</v>
      </c>
      <c r="D879" s="1" t="s">
        <v>246</v>
      </c>
      <c r="E879">
        <v>25</v>
      </c>
      <c r="F879" t="s">
        <v>2774</v>
      </c>
      <c r="G879" s="1" t="s">
        <v>100</v>
      </c>
      <c r="H879">
        <v>200</v>
      </c>
      <c r="I879" s="1" t="s">
        <v>6718</v>
      </c>
      <c r="J879">
        <v>208</v>
      </c>
      <c r="K879">
        <v>2</v>
      </c>
      <c r="L879">
        <v>196.6</v>
      </c>
      <c r="N879">
        <v>196.6</v>
      </c>
    </row>
    <row r="880" spans="1:14" x14ac:dyDescent="0.2">
      <c r="A880" s="1" t="s">
        <v>3887</v>
      </c>
      <c r="B880" s="2">
        <v>45724</v>
      </c>
      <c r="C880" s="1" t="s">
        <v>6946</v>
      </c>
      <c r="D880" s="1" t="s">
        <v>3889</v>
      </c>
      <c r="E880">
        <v>20</v>
      </c>
      <c r="F880" t="s">
        <v>107</v>
      </c>
      <c r="G880" s="1" t="s">
        <v>108</v>
      </c>
      <c r="H880">
        <v>100</v>
      </c>
      <c r="I880" s="1" t="s">
        <v>6718</v>
      </c>
      <c r="J880">
        <v>208</v>
      </c>
      <c r="K880">
        <v>2</v>
      </c>
      <c r="L880">
        <v>95.3</v>
      </c>
      <c r="N880">
        <v>95.3</v>
      </c>
    </row>
    <row r="881" spans="1:14" x14ac:dyDescent="0.2">
      <c r="A881" s="1" t="s">
        <v>3864</v>
      </c>
      <c r="B881" s="2">
        <v>45724</v>
      </c>
      <c r="C881" s="1" t="s">
        <v>6833</v>
      </c>
      <c r="D881" s="1" t="s">
        <v>2816</v>
      </c>
      <c r="E881" t="s">
        <v>2927</v>
      </c>
      <c r="F881" t="s">
        <v>960</v>
      </c>
      <c r="G881" s="1" t="s">
        <v>108</v>
      </c>
      <c r="H881">
        <v>110</v>
      </c>
      <c r="I881" s="1" t="s">
        <v>6718</v>
      </c>
      <c r="J881">
        <v>208</v>
      </c>
      <c r="K881">
        <v>3</v>
      </c>
      <c r="L881">
        <v>104</v>
      </c>
      <c r="N881">
        <v>104</v>
      </c>
    </row>
    <row r="882" spans="1:14" x14ac:dyDescent="0.2">
      <c r="A882" s="1" t="s">
        <v>3879</v>
      </c>
      <c r="B882" s="2">
        <v>45724</v>
      </c>
      <c r="C882" s="1" t="s">
        <v>6736</v>
      </c>
      <c r="D882" s="1" t="s">
        <v>246</v>
      </c>
      <c r="E882">
        <v>24</v>
      </c>
      <c r="F882">
        <v>6</v>
      </c>
      <c r="G882" s="1" t="s">
        <v>2826</v>
      </c>
      <c r="H882">
        <v>200</v>
      </c>
      <c r="I882" s="1" t="s">
        <v>6718</v>
      </c>
      <c r="J882">
        <v>208</v>
      </c>
      <c r="K882">
        <v>4</v>
      </c>
      <c r="L882">
        <v>209.88</v>
      </c>
      <c r="N882">
        <v>209.88</v>
      </c>
    </row>
    <row r="883" spans="1:14" x14ac:dyDescent="0.2">
      <c r="A883" s="1" t="s">
        <v>3895</v>
      </c>
      <c r="B883" s="2">
        <v>45724</v>
      </c>
      <c r="C883" s="1" t="s">
        <v>587</v>
      </c>
      <c r="D883" s="1" t="s">
        <v>246</v>
      </c>
      <c r="E883">
        <v>24</v>
      </c>
      <c r="F883" t="s">
        <v>2243</v>
      </c>
      <c r="G883" s="1" t="s">
        <v>2760</v>
      </c>
      <c r="H883">
        <v>55</v>
      </c>
      <c r="I883" s="1" t="s">
        <v>6718</v>
      </c>
      <c r="J883">
        <v>209</v>
      </c>
      <c r="K883">
        <v>1</v>
      </c>
      <c r="L883">
        <v>61.17</v>
      </c>
      <c r="N883">
        <v>61.17</v>
      </c>
    </row>
    <row r="884" spans="1:14" x14ac:dyDescent="0.2">
      <c r="A884" s="1" t="s">
        <v>3871</v>
      </c>
      <c r="B884" s="2">
        <v>45724</v>
      </c>
      <c r="C884" s="1" t="s">
        <v>6733</v>
      </c>
      <c r="D884" s="1" t="s">
        <v>246</v>
      </c>
      <c r="E884">
        <v>24</v>
      </c>
      <c r="F884" t="s">
        <v>51</v>
      </c>
      <c r="G884" s="1" t="s">
        <v>100</v>
      </c>
      <c r="H884">
        <v>600</v>
      </c>
      <c r="I884" s="1" t="s">
        <v>6718</v>
      </c>
      <c r="J884">
        <v>209</v>
      </c>
      <c r="K884">
        <v>6</v>
      </c>
      <c r="L884">
        <v>635.80000000000007</v>
      </c>
      <c r="M884">
        <v>18</v>
      </c>
      <c r="N884">
        <v>617.80000000000007</v>
      </c>
    </row>
    <row r="885" spans="1:14" x14ac:dyDescent="0.2">
      <c r="A885" s="1" t="s">
        <v>3904</v>
      </c>
      <c r="B885" s="2">
        <v>45724</v>
      </c>
      <c r="C885" s="1" t="s">
        <v>6800</v>
      </c>
      <c r="D885" s="1" t="s">
        <v>106</v>
      </c>
      <c r="E885" t="s">
        <v>2743</v>
      </c>
      <c r="F885" t="s">
        <v>2847</v>
      </c>
      <c r="G885" s="1" t="s">
        <v>108</v>
      </c>
      <c r="H885">
        <v>110</v>
      </c>
      <c r="I885" s="1" t="s">
        <v>6718</v>
      </c>
      <c r="J885">
        <v>209</v>
      </c>
      <c r="K885">
        <v>3</v>
      </c>
      <c r="L885">
        <v>118.4</v>
      </c>
      <c r="M885">
        <v>4.1999999999999993</v>
      </c>
      <c r="N885">
        <v>114.2</v>
      </c>
    </row>
    <row r="886" spans="1:14" x14ac:dyDescent="0.2">
      <c r="A886" s="1" t="s">
        <v>3881</v>
      </c>
      <c r="B886" s="2">
        <v>45724</v>
      </c>
      <c r="C886" s="1" t="s">
        <v>6858</v>
      </c>
      <c r="D886" s="1" t="s">
        <v>3319</v>
      </c>
      <c r="E886" t="s">
        <v>2743</v>
      </c>
      <c r="F886" t="s">
        <v>2847</v>
      </c>
      <c r="G886" s="1" t="s">
        <v>108</v>
      </c>
      <c r="H886">
        <v>110</v>
      </c>
      <c r="I886" s="1" t="s">
        <v>6718</v>
      </c>
      <c r="J886">
        <v>209</v>
      </c>
      <c r="K886">
        <v>3</v>
      </c>
      <c r="L886">
        <v>122.2</v>
      </c>
      <c r="M886">
        <v>4.4000000000000004</v>
      </c>
      <c r="N886">
        <v>117.8</v>
      </c>
    </row>
    <row r="887" spans="1:14" x14ac:dyDescent="0.2">
      <c r="A887" s="1" t="s">
        <v>3898</v>
      </c>
      <c r="B887" s="2">
        <v>45724</v>
      </c>
      <c r="C887" s="1" t="s">
        <v>6749</v>
      </c>
      <c r="D887" s="1" t="s">
        <v>246</v>
      </c>
      <c r="E887">
        <v>24</v>
      </c>
      <c r="F887" t="s">
        <v>93</v>
      </c>
      <c r="G887" s="1" t="s">
        <v>100</v>
      </c>
      <c r="H887">
        <v>100</v>
      </c>
      <c r="I887" s="1" t="s">
        <v>6718</v>
      </c>
      <c r="J887">
        <v>210</v>
      </c>
      <c r="K887">
        <v>2</v>
      </c>
      <c r="L887">
        <v>117.6</v>
      </c>
      <c r="M887">
        <v>5.8</v>
      </c>
      <c r="N887">
        <v>111.8</v>
      </c>
    </row>
    <row r="888" spans="1:14" x14ac:dyDescent="0.2">
      <c r="A888" s="1" t="s">
        <v>3897</v>
      </c>
      <c r="B888" s="2">
        <v>45724</v>
      </c>
      <c r="C888" s="1" t="s">
        <v>6749</v>
      </c>
      <c r="D888" s="1" t="s">
        <v>246</v>
      </c>
      <c r="E888">
        <v>20</v>
      </c>
      <c r="F888" t="s">
        <v>93</v>
      </c>
      <c r="G888" s="1" t="s">
        <v>100</v>
      </c>
      <c r="H888">
        <v>100</v>
      </c>
      <c r="I888" s="1" t="s">
        <v>6718</v>
      </c>
      <c r="J888">
        <v>210</v>
      </c>
      <c r="K888">
        <v>2</v>
      </c>
      <c r="L888">
        <v>104.05</v>
      </c>
      <c r="M888">
        <v>5</v>
      </c>
      <c r="N888">
        <v>99.05</v>
      </c>
    </row>
    <row r="889" spans="1:14" x14ac:dyDescent="0.2">
      <c r="A889" s="1" t="s">
        <v>3861</v>
      </c>
      <c r="B889" s="2">
        <v>45724</v>
      </c>
      <c r="C889" s="1" t="s">
        <v>3836</v>
      </c>
      <c r="D889" s="1" t="s">
        <v>246</v>
      </c>
      <c r="E889">
        <v>14</v>
      </c>
      <c r="F889" t="s">
        <v>438</v>
      </c>
      <c r="G889" s="1" t="s">
        <v>100</v>
      </c>
      <c r="H889">
        <v>250</v>
      </c>
      <c r="I889" s="1" t="s">
        <v>6718</v>
      </c>
      <c r="J889">
        <v>210</v>
      </c>
      <c r="K889">
        <v>4</v>
      </c>
      <c r="L889">
        <v>256.18</v>
      </c>
      <c r="M889">
        <v>6.5000000000000009</v>
      </c>
      <c r="N889">
        <v>249.68</v>
      </c>
    </row>
    <row r="890" spans="1:14" x14ac:dyDescent="0.2">
      <c r="A890" s="1" t="s">
        <v>3883</v>
      </c>
      <c r="B890" s="2">
        <v>45724</v>
      </c>
      <c r="C890" s="1" t="s">
        <v>6858</v>
      </c>
      <c r="D890" s="1" t="s">
        <v>3319</v>
      </c>
      <c r="E890" t="s">
        <v>3884</v>
      </c>
      <c r="F890" t="s">
        <v>2847</v>
      </c>
      <c r="G890" s="1" t="s">
        <v>108</v>
      </c>
      <c r="H890">
        <v>110</v>
      </c>
      <c r="I890" s="1" t="s">
        <v>6718</v>
      </c>
      <c r="J890">
        <v>210</v>
      </c>
      <c r="K890">
        <v>3</v>
      </c>
      <c r="L890">
        <v>129</v>
      </c>
      <c r="M890">
        <v>5.3</v>
      </c>
      <c r="N890">
        <v>123.7</v>
      </c>
    </row>
    <row r="891" spans="1:14" x14ac:dyDescent="0.2">
      <c r="A891" s="1" t="s">
        <v>6947</v>
      </c>
      <c r="B891" s="2">
        <v>45724</v>
      </c>
      <c r="C891" s="1" t="s">
        <v>587</v>
      </c>
      <c r="D891" s="1" t="s">
        <v>246</v>
      </c>
      <c r="E891">
        <v>30</v>
      </c>
      <c r="F891" t="s">
        <v>167</v>
      </c>
      <c r="G891" s="1" t="s">
        <v>100</v>
      </c>
      <c r="H891">
        <v>380</v>
      </c>
      <c r="I891" s="1" t="s">
        <v>6718</v>
      </c>
      <c r="J891">
        <v>211</v>
      </c>
      <c r="K891">
        <v>5</v>
      </c>
      <c r="L891">
        <v>400</v>
      </c>
      <c r="N891">
        <v>400</v>
      </c>
    </row>
    <row r="892" spans="1:14" x14ac:dyDescent="0.2">
      <c r="A892" s="1" t="s">
        <v>6948</v>
      </c>
      <c r="B892" s="2">
        <v>45724</v>
      </c>
      <c r="C892" s="1" t="s">
        <v>587</v>
      </c>
      <c r="D892" s="1" t="s">
        <v>246</v>
      </c>
      <c r="E892">
        <v>34</v>
      </c>
      <c r="F892" t="s">
        <v>167</v>
      </c>
      <c r="G892" s="1" t="s">
        <v>100</v>
      </c>
      <c r="H892">
        <v>70</v>
      </c>
      <c r="I892" s="1" t="s">
        <v>6718</v>
      </c>
      <c r="J892">
        <v>211</v>
      </c>
      <c r="K892">
        <v>1</v>
      </c>
      <c r="L892">
        <v>80.599999999999994</v>
      </c>
      <c r="M892">
        <v>4.7</v>
      </c>
      <c r="N892">
        <v>75.899999999999991</v>
      </c>
    </row>
    <row r="893" spans="1:14" x14ac:dyDescent="0.2">
      <c r="A893" s="1" t="s">
        <v>3896</v>
      </c>
      <c r="B893" s="2">
        <v>45724</v>
      </c>
      <c r="C893" s="1" t="s">
        <v>587</v>
      </c>
      <c r="D893" s="1" t="s">
        <v>246</v>
      </c>
      <c r="E893">
        <v>20</v>
      </c>
      <c r="F893" t="s">
        <v>2243</v>
      </c>
      <c r="G893" s="1" t="s">
        <v>2760</v>
      </c>
      <c r="H893">
        <v>150</v>
      </c>
      <c r="I893" s="1" t="s">
        <v>6718</v>
      </c>
      <c r="J893">
        <v>211</v>
      </c>
      <c r="K893">
        <v>2</v>
      </c>
      <c r="L893">
        <v>167.48</v>
      </c>
      <c r="N893">
        <v>167.48</v>
      </c>
    </row>
    <row r="894" spans="1:14" x14ac:dyDescent="0.2">
      <c r="A894" s="1" t="s">
        <v>3899</v>
      </c>
      <c r="B894" s="2">
        <v>45724</v>
      </c>
      <c r="C894" s="1" t="s">
        <v>6736</v>
      </c>
      <c r="D894" s="1" t="s">
        <v>246</v>
      </c>
      <c r="E894">
        <v>23</v>
      </c>
      <c r="F894">
        <v>6</v>
      </c>
      <c r="G894" s="1" t="s">
        <v>2826</v>
      </c>
      <c r="H894">
        <v>200</v>
      </c>
      <c r="I894" s="1" t="s">
        <v>6718</v>
      </c>
      <c r="J894">
        <v>211</v>
      </c>
      <c r="K894">
        <v>3</v>
      </c>
      <c r="L894">
        <v>207.1</v>
      </c>
      <c r="N894">
        <v>207.1</v>
      </c>
    </row>
    <row r="895" spans="1:14" x14ac:dyDescent="0.2">
      <c r="A895" s="1" t="s">
        <v>3900</v>
      </c>
      <c r="B895" s="2">
        <v>45724</v>
      </c>
      <c r="C895" s="1" t="s">
        <v>6736</v>
      </c>
      <c r="D895" s="1" t="s">
        <v>246</v>
      </c>
      <c r="E895">
        <v>20</v>
      </c>
      <c r="F895">
        <v>6</v>
      </c>
      <c r="G895" s="1" t="s">
        <v>2826</v>
      </c>
      <c r="H895">
        <v>200</v>
      </c>
      <c r="I895" s="1" t="s">
        <v>6718</v>
      </c>
      <c r="J895">
        <v>212</v>
      </c>
      <c r="K895">
        <v>3</v>
      </c>
      <c r="L895">
        <v>203.01</v>
      </c>
      <c r="N895">
        <v>203.01</v>
      </c>
    </row>
    <row r="896" spans="1:14" x14ac:dyDescent="0.2">
      <c r="A896" s="1" t="s">
        <v>3893</v>
      </c>
      <c r="B896" s="2">
        <v>45724</v>
      </c>
      <c r="C896" s="1" t="s">
        <v>6949</v>
      </c>
      <c r="D896" s="1" t="s">
        <v>246</v>
      </c>
      <c r="E896">
        <v>24</v>
      </c>
      <c r="F896">
        <v>14</v>
      </c>
      <c r="G896" s="1" t="s">
        <v>100</v>
      </c>
      <c r="H896">
        <v>100</v>
      </c>
      <c r="I896" s="1" t="s">
        <v>6718</v>
      </c>
      <c r="J896">
        <v>212</v>
      </c>
      <c r="K896">
        <v>1</v>
      </c>
      <c r="L896">
        <v>101.1</v>
      </c>
      <c r="N896">
        <v>101.1</v>
      </c>
    </row>
    <row r="897" spans="1:14" x14ac:dyDescent="0.2">
      <c r="A897" s="1" t="s">
        <v>3910</v>
      </c>
      <c r="B897" s="2">
        <v>45724</v>
      </c>
      <c r="C897" s="1" t="s">
        <v>6878</v>
      </c>
      <c r="D897" s="1" t="s">
        <v>246</v>
      </c>
      <c r="E897">
        <v>19</v>
      </c>
      <c r="F897" t="s">
        <v>2774</v>
      </c>
      <c r="G897" s="1" t="s">
        <v>100</v>
      </c>
      <c r="H897">
        <v>100</v>
      </c>
      <c r="I897" s="1" t="s">
        <v>6718</v>
      </c>
      <c r="J897">
        <v>212</v>
      </c>
      <c r="K897">
        <v>2</v>
      </c>
      <c r="L897">
        <v>127</v>
      </c>
      <c r="N897">
        <v>127</v>
      </c>
    </row>
    <row r="898" spans="1:14" x14ac:dyDescent="0.2">
      <c r="A898" s="1" t="s">
        <v>3911</v>
      </c>
      <c r="B898" s="2">
        <v>45724</v>
      </c>
      <c r="C898" s="1" t="s">
        <v>6949</v>
      </c>
      <c r="D898" s="1" t="s">
        <v>246</v>
      </c>
      <c r="E898">
        <v>36</v>
      </c>
      <c r="F898" t="s">
        <v>2243</v>
      </c>
      <c r="G898" s="1" t="s">
        <v>100</v>
      </c>
      <c r="H898">
        <v>100</v>
      </c>
      <c r="I898" s="1" t="s">
        <v>6718</v>
      </c>
      <c r="J898">
        <v>212</v>
      </c>
      <c r="K898">
        <v>1</v>
      </c>
      <c r="L898">
        <v>110.1</v>
      </c>
      <c r="N898">
        <v>110.1</v>
      </c>
    </row>
    <row r="899" spans="1:14" x14ac:dyDescent="0.2">
      <c r="A899" s="1" t="s">
        <v>3930</v>
      </c>
      <c r="B899" s="2">
        <v>45727</v>
      </c>
      <c r="C899" s="1" t="s">
        <v>587</v>
      </c>
      <c r="D899" s="1" t="s">
        <v>246</v>
      </c>
      <c r="E899">
        <v>27</v>
      </c>
      <c r="F899" t="s">
        <v>2641</v>
      </c>
      <c r="G899" s="1" t="s">
        <v>100</v>
      </c>
      <c r="H899">
        <v>105</v>
      </c>
      <c r="I899" s="1" t="s">
        <v>6718</v>
      </c>
      <c r="J899">
        <v>213</v>
      </c>
      <c r="K899">
        <v>1</v>
      </c>
      <c r="L899">
        <v>106</v>
      </c>
      <c r="M899">
        <v>3.6</v>
      </c>
      <c r="N899">
        <v>102.4</v>
      </c>
    </row>
    <row r="900" spans="1:14" x14ac:dyDescent="0.2">
      <c r="A900" s="1" t="s">
        <v>3929</v>
      </c>
      <c r="B900" s="2">
        <v>45727</v>
      </c>
      <c r="C900" s="1" t="s">
        <v>587</v>
      </c>
      <c r="D900" s="1" t="s">
        <v>246</v>
      </c>
      <c r="E900">
        <v>28</v>
      </c>
      <c r="F900" t="s">
        <v>2641</v>
      </c>
      <c r="G900" s="1" t="s">
        <v>100</v>
      </c>
      <c r="H900">
        <v>60</v>
      </c>
      <c r="I900" s="1" t="s">
        <v>6718</v>
      </c>
      <c r="J900">
        <v>213</v>
      </c>
      <c r="K900">
        <v>1</v>
      </c>
      <c r="L900">
        <v>64.599999999999994</v>
      </c>
      <c r="M900">
        <v>3.8</v>
      </c>
      <c r="N900">
        <v>60.8</v>
      </c>
    </row>
    <row r="901" spans="1:14" x14ac:dyDescent="0.2">
      <c r="A901" s="1" t="s">
        <v>3925</v>
      </c>
      <c r="B901" s="2">
        <v>45727</v>
      </c>
      <c r="C901" s="1" t="s">
        <v>6950</v>
      </c>
      <c r="D901" s="1" t="s">
        <v>246</v>
      </c>
      <c r="E901">
        <v>24</v>
      </c>
      <c r="F901" t="s">
        <v>3235</v>
      </c>
      <c r="G901" s="1" t="s">
        <v>100</v>
      </c>
      <c r="H901">
        <v>100</v>
      </c>
      <c r="I901" s="1" t="s">
        <v>6718</v>
      </c>
      <c r="J901">
        <v>213</v>
      </c>
      <c r="K901">
        <v>2</v>
      </c>
      <c r="L901">
        <v>121.80000000000001</v>
      </c>
      <c r="M901">
        <v>7</v>
      </c>
      <c r="N901">
        <v>114.80000000000001</v>
      </c>
    </row>
    <row r="902" spans="1:14" x14ac:dyDescent="0.2">
      <c r="A902" s="1" t="s">
        <v>3921</v>
      </c>
      <c r="B902" s="2">
        <v>45727</v>
      </c>
      <c r="C902" s="1" t="s">
        <v>6742</v>
      </c>
      <c r="D902" s="1" t="s">
        <v>246</v>
      </c>
      <c r="E902">
        <v>22</v>
      </c>
      <c r="F902" t="s">
        <v>338</v>
      </c>
      <c r="G902" s="1" t="s">
        <v>100</v>
      </c>
      <c r="H902">
        <v>85</v>
      </c>
      <c r="I902" s="1" t="s">
        <v>6718</v>
      </c>
      <c r="J902">
        <v>213</v>
      </c>
      <c r="K902">
        <v>1</v>
      </c>
      <c r="L902">
        <v>101.1</v>
      </c>
      <c r="N902">
        <v>101.1</v>
      </c>
    </row>
    <row r="903" spans="1:14" x14ac:dyDescent="0.2">
      <c r="A903" s="1" t="s">
        <v>3918</v>
      </c>
      <c r="B903" s="2">
        <v>45727</v>
      </c>
      <c r="C903" s="1" t="s">
        <v>6742</v>
      </c>
      <c r="D903" s="1" t="s">
        <v>246</v>
      </c>
      <c r="E903">
        <v>16</v>
      </c>
      <c r="F903" t="s">
        <v>2963</v>
      </c>
      <c r="G903" s="1" t="s">
        <v>100</v>
      </c>
      <c r="H903">
        <v>85</v>
      </c>
      <c r="I903" s="1" t="s">
        <v>6718</v>
      </c>
      <c r="J903">
        <v>214</v>
      </c>
      <c r="K903">
        <v>2</v>
      </c>
      <c r="L903">
        <v>93.39</v>
      </c>
      <c r="N903">
        <v>93.39</v>
      </c>
    </row>
    <row r="904" spans="1:14" x14ac:dyDescent="0.2">
      <c r="A904" s="1" t="s">
        <v>3876</v>
      </c>
      <c r="B904" s="2">
        <v>45727</v>
      </c>
      <c r="C904" s="1" t="s">
        <v>6749</v>
      </c>
      <c r="D904" s="1" t="s">
        <v>246</v>
      </c>
      <c r="E904">
        <v>10.5</v>
      </c>
      <c r="F904" t="s">
        <v>93</v>
      </c>
      <c r="G904" s="1" t="s">
        <v>100</v>
      </c>
      <c r="H904">
        <v>200</v>
      </c>
      <c r="I904" s="1" t="s">
        <v>6718</v>
      </c>
      <c r="J904">
        <v>214</v>
      </c>
      <c r="K904">
        <v>5</v>
      </c>
      <c r="L904">
        <v>224.81</v>
      </c>
      <c r="M904">
        <v>6</v>
      </c>
      <c r="N904">
        <v>218.81</v>
      </c>
    </row>
    <row r="905" spans="1:14" x14ac:dyDescent="0.2">
      <c r="A905" s="1" t="s">
        <v>3829</v>
      </c>
      <c r="B905" s="2">
        <v>45727</v>
      </c>
      <c r="C905" s="1" t="s">
        <v>6760</v>
      </c>
      <c r="D905" s="1" t="s">
        <v>246</v>
      </c>
      <c r="E905">
        <v>8.5</v>
      </c>
      <c r="F905" t="s">
        <v>735</v>
      </c>
      <c r="G905" s="1" t="s">
        <v>100</v>
      </c>
      <c r="H905">
        <v>1500</v>
      </c>
      <c r="I905" s="1" t="s">
        <v>6718</v>
      </c>
      <c r="J905">
        <v>214</v>
      </c>
      <c r="K905">
        <v>25</v>
      </c>
      <c r="L905">
        <v>1515.7</v>
      </c>
      <c r="N905">
        <v>1515.7</v>
      </c>
    </row>
    <row r="906" spans="1:14" x14ac:dyDescent="0.2">
      <c r="A906" s="1" t="s">
        <v>3810</v>
      </c>
      <c r="B906" s="2">
        <v>45727</v>
      </c>
      <c r="C906" s="1" t="s">
        <v>587</v>
      </c>
      <c r="D906" s="1" t="s">
        <v>246</v>
      </c>
      <c r="E906">
        <v>16</v>
      </c>
      <c r="F906" t="s">
        <v>99</v>
      </c>
      <c r="G906" s="1" t="s">
        <v>100</v>
      </c>
      <c r="H906">
        <v>225</v>
      </c>
      <c r="I906" s="1" t="s">
        <v>6718</v>
      </c>
      <c r="J906">
        <v>214</v>
      </c>
      <c r="K906">
        <v>4</v>
      </c>
      <c r="L906">
        <v>227.61</v>
      </c>
      <c r="N906">
        <v>227.61</v>
      </c>
    </row>
    <row r="907" spans="1:14" x14ac:dyDescent="0.2">
      <c r="A907" s="1" t="s">
        <v>3852</v>
      </c>
      <c r="B907" s="2">
        <v>45727</v>
      </c>
      <c r="C907" s="1" t="s">
        <v>587</v>
      </c>
      <c r="D907" s="1" t="s">
        <v>246</v>
      </c>
      <c r="E907">
        <v>18.25</v>
      </c>
      <c r="F907" t="s">
        <v>99</v>
      </c>
      <c r="G907" s="1" t="s">
        <v>100</v>
      </c>
      <c r="H907">
        <v>40</v>
      </c>
      <c r="I907" s="1" t="s">
        <v>6718</v>
      </c>
      <c r="J907">
        <v>215</v>
      </c>
      <c r="K907">
        <v>1</v>
      </c>
      <c r="L907">
        <v>44.7</v>
      </c>
      <c r="N907">
        <v>44.7</v>
      </c>
    </row>
    <row r="908" spans="1:14" x14ac:dyDescent="0.2">
      <c r="A908" s="1" t="s">
        <v>3917</v>
      </c>
      <c r="B908" s="2">
        <v>45727</v>
      </c>
      <c r="C908" s="1" t="s">
        <v>6742</v>
      </c>
      <c r="D908" s="1" t="s">
        <v>246</v>
      </c>
      <c r="E908">
        <v>16</v>
      </c>
      <c r="F908">
        <v>9</v>
      </c>
      <c r="G908" s="1" t="s">
        <v>100</v>
      </c>
      <c r="H908">
        <v>40</v>
      </c>
      <c r="I908" s="1" t="s">
        <v>6718</v>
      </c>
      <c r="J908">
        <v>215</v>
      </c>
      <c r="K908">
        <v>2</v>
      </c>
      <c r="L908">
        <v>107.2</v>
      </c>
      <c r="N908">
        <v>107.2</v>
      </c>
    </row>
    <row r="909" spans="1:14" x14ac:dyDescent="0.2">
      <c r="A909" s="1" t="s">
        <v>3927</v>
      </c>
      <c r="B909" s="2">
        <v>45727</v>
      </c>
      <c r="C909" s="1" t="s">
        <v>6742</v>
      </c>
      <c r="D909" s="1" t="s">
        <v>246</v>
      </c>
      <c r="E909">
        <v>14</v>
      </c>
      <c r="F909" t="s">
        <v>2811</v>
      </c>
      <c r="G909" s="1" t="s">
        <v>100</v>
      </c>
      <c r="H909">
        <v>40</v>
      </c>
      <c r="I909" s="1" t="s">
        <v>6718</v>
      </c>
      <c r="J909">
        <v>215</v>
      </c>
      <c r="K909">
        <v>2</v>
      </c>
      <c r="L909">
        <v>119</v>
      </c>
      <c r="N909">
        <v>119</v>
      </c>
    </row>
    <row r="910" spans="1:14" x14ac:dyDescent="0.2">
      <c r="A910" s="1" t="s">
        <v>3916</v>
      </c>
      <c r="B910" s="2">
        <v>45727</v>
      </c>
      <c r="C910" s="1" t="s">
        <v>1195</v>
      </c>
      <c r="D910" s="1" t="s">
        <v>246</v>
      </c>
      <c r="E910">
        <v>16</v>
      </c>
      <c r="F910" t="s">
        <v>209</v>
      </c>
      <c r="G910" s="1" t="s">
        <v>100</v>
      </c>
      <c r="H910">
        <v>630</v>
      </c>
      <c r="I910" s="1" t="s">
        <v>6718</v>
      </c>
      <c r="J910">
        <v>215</v>
      </c>
      <c r="K910">
        <v>9</v>
      </c>
      <c r="L910">
        <v>630.58000000000004</v>
      </c>
      <c r="N910">
        <v>630.58000000000004</v>
      </c>
    </row>
    <row r="911" spans="1:14" x14ac:dyDescent="0.2">
      <c r="A911" s="1" t="s">
        <v>284</v>
      </c>
      <c r="B911" s="2">
        <v>45727</v>
      </c>
      <c r="C911" s="1" t="s">
        <v>6949</v>
      </c>
      <c r="D911" s="1" t="s">
        <v>49</v>
      </c>
      <c r="E911" t="s">
        <v>286</v>
      </c>
      <c r="F911" t="s">
        <v>287</v>
      </c>
      <c r="G911" s="1" t="s">
        <v>94</v>
      </c>
      <c r="H911">
        <v>500</v>
      </c>
      <c r="I911" s="1" t="s">
        <v>6718</v>
      </c>
      <c r="J911">
        <v>216</v>
      </c>
      <c r="K911">
        <v>11</v>
      </c>
      <c r="L911">
        <v>500.02</v>
      </c>
      <c r="N911">
        <v>500.02</v>
      </c>
    </row>
    <row r="912" spans="1:14" x14ac:dyDescent="0.2">
      <c r="A912" s="1" t="s">
        <v>6951</v>
      </c>
      <c r="B912" s="2">
        <v>45727</v>
      </c>
      <c r="C912" s="1" t="s">
        <v>6742</v>
      </c>
      <c r="D912" s="1" t="s">
        <v>246</v>
      </c>
      <c r="E912">
        <v>13</v>
      </c>
      <c r="F912" t="s">
        <v>735</v>
      </c>
      <c r="G912" s="1" t="s">
        <v>100</v>
      </c>
      <c r="H912">
        <v>150</v>
      </c>
      <c r="I912" s="1" t="s">
        <v>6718</v>
      </c>
      <c r="J912">
        <v>216</v>
      </c>
      <c r="K912">
        <v>3</v>
      </c>
      <c r="L912">
        <v>165.2</v>
      </c>
      <c r="N912">
        <v>165.2</v>
      </c>
    </row>
    <row r="913" spans="1:14" x14ac:dyDescent="0.2">
      <c r="A913" s="1" t="s">
        <v>3914</v>
      </c>
      <c r="B913" s="2">
        <v>45727</v>
      </c>
      <c r="C913" s="1" t="s">
        <v>6949</v>
      </c>
      <c r="D913" s="1" t="s">
        <v>246</v>
      </c>
      <c r="E913" t="s">
        <v>3915</v>
      </c>
      <c r="F913" t="s">
        <v>2847</v>
      </c>
      <c r="G913" s="1" t="s">
        <v>100</v>
      </c>
      <c r="H913">
        <v>1000</v>
      </c>
      <c r="I913" s="1" t="s">
        <v>6718</v>
      </c>
      <c r="J913">
        <v>216</v>
      </c>
      <c r="K913">
        <v>12</v>
      </c>
      <c r="L913">
        <v>965.6</v>
      </c>
      <c r="N913">
        <v>965.6</v>
      </c>
    </row>
    <row r="914" spans="1:14" x14ac:dyDescent="0.2">
      <c r="A914" s="1" t="s">
        <v>3929</v>
      </c>
      <c r="B914" s="2">
        <v>45728</v>
      </c>
      <c r="C914" s="1" t="s">
        <v>587</v>
      </c>
      <c r="D914" s="1" t="s">
        <v>246</v>
      </c>
      <c r="E914">
        <v>28</v>
      </c>
      <c r="F914" t="s">
        <v>2641</v>
      </c>
      <c r="G914" s="1" t="s">
        <v>100</v>
      </c>
      <c r="H914">
        <v>60</v>
      </c>
      <c r="I914" s="1" t="s">
        <v>6718</v>
      </c>
      <c r="J914">
        <v>217</v>
      </c>
      <c r="K914">
        <v>1</v>
      </c>
      <c r="L914">
        <v>64.599999999999994</v>
      </c>
      <c r="M914">
        <v>3.8</v>
      </c>
      <c r="N914">
        <v>60.8</v>
      </c>
    </row>
    <row r="915" spans="1:14" x14ac:dyDescent="0.2">
      <c r="A915" s="1" t="s">
        <v>3943</v>
      </c>
      <c r="B915" s="2">
        <v>45728</v>
      </c>
      <c r="C915" s="1" t="s">
        <v>587</v>
      </c>
      <c r="D915" s="1" t="s">
        <v>246</v>
      </c>
      <c r="E915" t="s">
        <v>3945</v>
      </c>
      <c r="F915" t="s">
        <v>3946</v>
      </c>
      <c r="G915" s="1" t="s">
        <v>100</v>
      </c>
      <c r="H915">
        <v>300</v>
      </c>
      <c r="I915" s="1" t="s">
        <v>6718</v>
      </c>
      <c r="J915">
        <v>217</v>
      </c>
      <c r="K915">
        <v>4</v>
      </c>
      <c r="L915">
        <v>325.2</v>
      </c>
      <c r="M915">
        <v>19.2</v>
      </c>
      <c r="N915">
        <v>306</v>
      </c>
    </row>
    <row r="916" spans="1:14" x14ac:dyDescent="0.2">
      <c r="A916" s="1" t="s">
        <v>3968</v>
      </c>
      <c r="B916" s="2">
        <v>45728</v>
      </c>
      <c r="C916" s="1" t="s">
        <v>587</v>
      </c>
      <c r="D916" s="1" t="s">
        <v>246</v>
      </c>
      <c r="E916">
        <v>16</v>
      </c>
      <c r="F916" t="s">
        <v>134</v>
      </c>
      <c r="G916" s="1" t="s">
        <v>51</v>
      </c>
      <c r="H916">
        <v>80</v>
      </c>
      <c r="I916" s="1" t="s">
        <v>6718</v>
      </c>
      <c r="J916">
        <v>217</v>
      </c>
      <c r="K916">
        <v>2</v>
      </c>
      <c r="L916">
        <v>81.800000000000011</v>
      </c>
      <c r="M916">
        <v>4</v>
      </c>
      <c r="N916">
        <v>77.800000000000011</v>
      </c>
    </row>
    <row r="917" spans="1:14" x14ac:dyDescent="0.2">
      <c r="A917" s="1" t="s">
        <v>3930</v>
      </c>
      <c r="B917" s="2">
        <v>45728</v>
      </c>
      <c r="C917" s="1" t="s">
        <v>587</v>
      </c>
      <c r="D917" s="1" t="s">
        <v>246</v>
      </c>
      <c r="E917">
        <v>27</v>
      </c>
      <c r="F917" t="s">
        <v>2641</v>
      </c>
      <c r="G917" s="1" t="s">
        <v>100</v>
      </c>
      <c r="H917">
        <v>105</v>
      </c>
      <c r="I917" s="1" t="s">
        <v>6718</v>
      </c>
      <c r="J917">
        <v>217</v>
      </c>
      <c r="K917">
        <v>1</v>
      </c>
      <c r="L917">
        <v>106</v>
      </c>
      <c r="M917">
        <v>3.6</v>
      </c>
      <c r="N917">
        <v>102.4</v>
      </c>
    </row>
    <row r="918" spans="1:14" x14ac:dyDescent="0.2">
      <c r="A918" s="1" t="s">
        <v>3933</v>
      </c>
      <c r="B918" s="2">
        <v>45728</v>
      </c>
      <c r="C918" s="1" t="s">
        <v>587</v>
      </c>
      <c r="D918" s="1" t="s">
        <v>246</v>
      </c>
      <c r="E918">
        <v>15</v>
      </c>
      <c r="F918" t="s">
        <v>167</v>
      </c>
      <c r="G918" s="1" t="s">
        <v>2760</v>
      </c>
      <c r="H918">
        <v>70</v>
      </c>
      <c r="I918" s="1" t="s">
        <v>6718</v>
      </c>
      <c r="J918">
        <v>218</v>
      </c>
      <c r="K918">
        <v>1</v>
      </c>
      <c r="L918">
        <v>84</v>
      </c>
      <c r="M918">
        <v>1.8</v>
      </c>
      <c r="N918">
        <v>82.2</v>
      </c>
    </row>
    <row r="919" spans="1:14" x14ac:dyDescent="0.2">
      <c r="A919" s="1" t="s">
        <v>3954</v>
      </c>
      <c r="B919" s="2">
        <v>45728</v>
      </c>
      <c r="C919" s="1" t="s">
        <v>587</v>
      </c>
      <c r="D919" s="1" t="s">
        <v>246</v>
      </c>
      <c r="E919">
        <v>17</v>
      </c>
      <c r="F919" t="s">
        <v>99</v>
      </c>
      <c r="G919" s="1" t="s">
        <v>100</v>
      </c>
      <c r="H919">
        <v>560</v>
      </c>
      <c r="I919" s="1" t="s">
        <v>6718</v>
      </c>
      <c r="J919">
        <v>218</v>
      </c>
      <c r="K919">
        <v>9</v>
      </c>
      <c r="L919">
        <v>599.4</v>
      </c>
      <c r="M919">
        <v>18</v>
      </c>
      <c r="N919">
        <v>581.4</v>
      </c>
    </row>
    <row r="920" spans="1:14" x14ac:dyDescent="0.2">
      <c r="A920" s="1" t="s">
        <v>3936</v>
      </c>
      <c r="B920" s="2">
        <v>45728</v>
      </c>
      <c r="C920" s="1" t="s">
        <v>6952</v>
      </c>
      <c r="D920" s="1" t="s">
        <v>246</v>
      </c>
      <c r="E920">
        <v>11</v>
      </c>
      <c r="F920" t="s">
        <v>2934</v>
      </c>
      <c r="G920" s="1" t="s">
        <v>100</v>
      </c>
      <c r="H920">
        <v>100</v>
      </c>
      <c r="I920" s="1" t="s">
        <v>6718</v>
      </c>
      <c r="J920">
        <v>218</v>
      </c>
      <c r="K920">
        <v>2</v>
      </c>
      <c r="L920">
        <v>109</v>
      </c>
      <c r="M920">
        <v>2.6</v>
      </c>
      <c r="N920">
        <v>106.4</v>
      </c>
    </row>
    <row r="921" spans="1:14" x14ac:dyDescent="0.2">
      <c r="A921" s="1" t="s">
        <v>3925</v>
      </c>
      <c r="B921" s="2">
        <v>45728</v>
      </c>
      <c r="C921" s="1" t="s">
        <v>6950</v>
      </c>
      <c r="D921" s="1" t="s">
        <v>246</v>
      </c>
      <c r="E921">
        <v>24</v>
      </c>
      <c r="F921" t="s">
        <v>3235</v>
      </c>
      <c r="G921" s="1" t="s">
        <v>100</v>
      </c>
      <c r="H921">
        <v>100</v>
      </c>
      <c r="I921" s="1" t="s">
        <v>6718</v>
      </c>
      <c r="J921">
        <v>218</v>
      </c>
      <c r="K921">
        <v>2</v>
      </c>
      <c r="L921">
        <v>121.80000000000001</v>
      </c>
      <c r="M921">
        <v>5</v>
      </c>
      <c r="N921">
        <v>116.80000000000001</v>
      </c>
    </row>
    <row r="922" spans="1:14" x14ac:dyDescent="0.2">
      <c r="A922" s="1" t="s">
        <v>3955</v>
      </c>
      <c r="B922" s="2">
        <v>45728</v>
      </c>
      <c r="C922" s="1" t="s">
        <v>6953</v>
      </c>
      <c r="D922" s="1" t="s">
        <v>246</v>
      </c>
      <c r="E922">
        <v>17</v>
      </c>
      <c r="F922" t="s">
        <v>167</v>
      </c>
      <c r="G922" s="1" t="s">
        <v>100</v>
      </c>
      <c r="H922">
        <v>100</v>
      </c>
      <c r="I922" s="1" t="s">
        <v>6718</v>
      </c>
      <c r="J922">
        <v>219</v>
      </c>
      <c r="K922">
        <v>2</v>
      </c>
      <c r="L922">
        <v>107</v>
      </c>
      <c r="M922">
        <v>4.4000000000000004</v>
      </c>
      <c r="N922">
        <v>102.6</v>
      </c>
    </row>
    <row r="923" spans="1:14" x14ac:dyDescent="0.2">
      <c r="A923" s="1" t="s">
        <v>3938</v>
      </c>
      <c r="B923" s="2">
        <v>45728</v>
      </c>
      <c r="C923" s="1" t="s">
        <v>6952</v>
      </c>
      <c r="D923" s="1" t="s">
        <v>246</v>
      </c>
      <c r="E923">
        <v>12</v>
      </c>
      <c r="F923" t="s">
        <v>2934</v>
      </c>
      <c r="G923" s="1" t="s">
        <v>100</v>
      </c>
      <c r="H923">
        <v>100</v>
      </c>
      <c r="I923" s="1" t="s">
        <v>6718</v>
      </c>
      <c r="J923">
        <v>219</v>
      </c>
      <c r="K923">
        <v>2</v>
      </c>
      <c r="L923">
        <v>101</v>
      </c>
      <c r="M923">
        <v>2.8</v>
      </c>
      <c r="N923">
        <v>98.2</v>
      </c>
    </row>
    <row r="924" spans="1:14" x14ac:dyDescent="0.2">
      <c r="A924" s="1" t="s">
        <v>3948</v>
      </c>
      <c r="B924" s="2">
        <v>45728</v>
      </c>
      <c r="C924" s="1" t="s">
        <v>6819</v>
      </c>
      <c r="D924" s="1" t="s">
        <v>246</v>
      </c>
      <c r="E924">
        <v>26</v>
      </c>
      <c r="F924">
        <v>10</v>
      </c>
      <c r="G924" s="1" t="s">
        <v>100</v>
      </c>
      <c r="H924">
        <v>100</v>
      </c>
      <c r="I924" s="1" t="s">
        <v>6718</v>
      </c>
      <c r="J924">
        <v>219</v>
      </c>
      <c r="K924">
        <v>2</v>
      </c>
      <c r="L924">
        <v>136</v>
      </c>
      <c r="M924">
        <v>7.2</v>
      </c>
      <c r="N924">
        <v>128.80000000000001</v>
      </c>
    </row>
    <row r="925" spans="1:14" x14ac:dyDescent="0.2">
      <c r="A925" s="1" t="s">
        <v>3949</v>
      </c>
      <c r="B925" s="2">
        <v>45728</v>
      </c>
      <c r="C925" s="1" t="s">
        <v>6734</v>
      </c>
      <c r="D925" s="1" t="s">
        <v>246</v>
      </c>
      <c r="E925" t="s">
        <v>3167</v>
      </c>
      <c r="F925" t="s">
        <v>201</v>
      </c>
      <c r="G925" s="1" t="s">
        <v>100</v>
      </c>
      <c r="H925">
        <v>100</v>
      </c>
      <c r="I925" s="1" t="s">
        <v>6718</v>
      </c>
      <c r="J925">
        <v>219</v>
      </c>
      <c r="K925">
        <v>2</v>
      </c>
      <c r="L925">
        <v>120</v>
      </c>
      <c r="M925">
        <v>8.4</v>
      </c>
      <c r="N925">
        <v>111.6</v>
      </c>
    </row>
    <row r="926" spans="1:14" x14ac:dyDescent="0.2">
      <c r="A926" s="1" t="s">
        <v>3947</v>
      </c>
      <c r="B926" s="2">
        <v>45728</v>
      </c>
      <c r="C926" s="1" t="s">
        <v>6819</v>
      </c>
      <c r="D926" s="1" t="s">
        <v>246</v>
      </c>
      <c r="E926">
        <v>28</v>
      </c>
      <c r="F926">
        <v>10</v>
      </c>
      <c r="G926" s="1" t="s">
        <v>100</v>
      </c>
      <c r="H926">
        <v>200</v>
      </c>
      <c r="I926" s="1" t="s">
        <v>6718</v>
      </c>
      <c r="J926">
        <v>220</v>
      </c>
      <c r="K926">
        <v>2</v>
      </c>
      <c r="L926">
        <v>202.4</v>
      </c>
      <c r="M926">
        <v>7.6</v>
      </c>
      <c r="N926">
        <v>194.8</v>
      </c>
    </row>
    <row r="927" spans="1:14" x14ac:dyDescent="0.2">
      <c r="A927" s="1" t="s">
        <v>3951</v>
      </c>
      <c r="B927" s="2">
        <v>45728</v>
      </c>
      <c r="C927" s="1" t="s">
        <v>6954</v>
      </c>
      <c r="D927" s="1" t="s">
        <v>246</v>
      </c>
      <c r="E927" t="s">
        <v>2889</v>
      </c>
      <c r="F927" t="s">
        <v>51</v>
      </c>
      <c r="G927" s="1" t="s">
        <v>100</v>
      </c>
      <c r="H927">
        <v>150</v>
      </c>
      <c r="I927" s="1" t="s">
        <v>6718</v>
      </c>
      <c r="J927">
        <v>220</v>
      </c>
      <c r="K927">
        <v>2</v>
      </c>
      <c r="L927">
        <v>159.4</v>
      </c>
      <c r="M927">
        <v>9.6</v>
      </c>
      <c r="N927">
        <v>149.80000000000001</v>
      </c>
    </row>
    <row r="928" spans="1:14" x14ac:dyDescent="0.2">
      <c r="A928" s="1" t="s">
        <v>3953</v>
      </c>
      <c r="B928" s="2">
        <v>45730</v>
      </c>
      <c r="C928" s="1" t="s">
        <v>6822</v>
      </c>
      <c r="D928" s="1" t="s">
        <v>246</v>
      </c>
      <c r="E928">
        <v>22</v>
      </c>
      <c r="F928" t="s">
        <v>51</v>
      </c>
      <c r="G928" s="1" t="s">
        <v>100</v>
      </c>
      <c r="H928">
        <v>500</v>
      </c>
      <c r="I928" s="1" t="s">
        <v>6718</v>
      </c>
      <c r="J928">
        <v>221</v>
      </c>
      <c r="K928">
        <v>10</v>
      </c>
      <c r="L928">
        <v>525</v>
      </c>
      <c r="M928">
        <v>27</v>
      </c>
      <c r="N928">
        <v>498</v>
      </c>
    </row>
    <row r="929" spans="1:14" x14ac:dyDescent="0.2">
      <c r="A929" s="1" t="s">
        <v>3960</v>
      </c>
      <c r="B929" s="2">
        <v>45730</v>
      </c>
      <c r="C929" s="1" t="s">
        <v>587</v>
      </c>
      <c r="D929" s="1" t="s">
        <v>246</v>
      </c>
      <c r="E929">
        <v>20</v>
      </c>
      <c r="F929" t="s">
        <v>2243</v>
      </c>
      <c r="G929" s="1" t="s">
        <v>2760</v>
      </c>
      <c r="H929">
        <v>105</v>
      </c>
      <c r="I929" s="1" t="s">
        <v>6718</v>
      </c>
      <c r="J929">
        <v>221</v>
      </c>
      <c r="K929">
        <v>2</v>
      </c>
      <c r="L929">
        <v>121.8</v>
      </c>
      <c r="M929">
        <v>5</v>
      </c>
      <c r="N929">
        <v>116.8</v>
      </c>
    </row>
    <row r="930" spans="1:14" x14ac:dyDescent="0.2">
      <c r="A930" s="1" t="s">
        <v>3970</v>
      </c>
      <c r="B930" s="2">
        <v>45730</v>
      </c>
      <c r="C930" s="1" t="s">
        <v>587</v>
      </c>
      <c r="D930" s="1" t="s">
        <v>246</v>
      </c>
      <c r="E930">
        <v>16</v>
      </c>
      <c r="F930" t="s">
        <v>99</v>
      </c>
      <c r="G930" s="1" t="s">
        <v>2760</v>
      </c>
      <c r="H930">
        <v>20</v>
      </c>
      <c r="I930" s="1" t="s">
        <v>6718</v>
      </c>
      <c r="J930">
        <v>221</v>
      </c>
      <c r="K930">
        <v>1</v>
      </c>
      <c r="L930">
        <v>60.54</v>
      </c>
      <c r="M930">
        <v>2</v>
      </c>
      <c r="N930">
        <v>58.54</v>
      </c>
    </row>
    <row r="931" spans="1:14" x14ac:dyDescent="0.2">
      <c r="A931" s="1" t="s">
        <v>3972</v>
      </c>
      <c r="B931" s="2">
        <v>45730</v>
      </c>
      <c r="C931" s="1" t="s">
        <v>587</v>
      </c>
      <c r="D931" s="1" t="s">
        <v>246</v>
      </c>
      <c r="E931">
        <v>17</v>
      </c>
      <c r="F931" t="s">
        <v>99</v>
      </c>
      <c r="G931" s="1" t="s">
        <v>100</v>
      </c>
      <c r="H931">
        <v>220</v>
      </c>
      <c r="I931" s="1" t="s">
        <v>6718</v>
      </c>
      <c r="J931">
        <v>221</v>
      </c>
      <c r="K931">
        <v>4</v>
      </c>
      <c r="L931">
        <v>244.20000000000002</v>
      </c>
      <c r="M931">
        <v>8.4</v>
      </c>
      <c r="N931">
        <v>235.8</v>
      </c>
    </row>
    <row r="932" spans="1:14" x14ac:dyDescent="0.2">
      <c r="A932" s="1" t="s">
        <v>3961</v>
      </c>
      <c r="B932" s="2">
        <v>45730</v>
      </c>
      <c r="C932" s="1" t="s">
        <v>587</v>
      </c>
      <c r="D932" s="1" t="s">
        <v>246</v>
      </c>
      <c r="E932">
        <v>16</v>
      </c>
      <c r="F932" t="s">
        <v>99</v>
      </c>
      <c r="G932" s="1" t="s">
        <v>100</v>
      </c>
      <c r="H932">
        <v>100</v>
      </c>
      <c r="I932" s="1" t="s">
        <v>6718</v>
      </c>
      <c r="J932">
        <v>222</v>
      </c>
      <c r="K932">
        <v>2</v>
      </c>
      <c r="L932">
        <v>102</v>
      </c>
      <c r="M932">
        <v>3.8</v>
      </c>
      <c r="N932">
        <v>98.2</v>
      </c>
    </row>
    <row r="933" spans="1:14" x14ac:dyDescent="0.2">
      <c r="A933" s="1" t="s">
        <v>3958</v>
      </c>
      <c r="B933" s="2">
        <v>45730</v>
      </c>
      <c r="C933" s="1" t="s">
        <v>587</v>
      </c>
      <c r="D933" s="1" t="s">
        <v>246</v>
      </c>
      <c r="E933">
        <v>20</v>
      </c>
      <c r="F933" t="s">
        <v>2243</v>
      </c>
      <c r="G933" s="1" t="s">
        <v>2760</v>
      </c>
      <c r="H933">
        <v>105</v>
      </c>
      <c r="I933" s="1" t="s">
        <v>6718</v>
      </c>
      <c r="J933">
        <v>222</v>
      </c>
      <c r="K933">
        <v>2</v>
      </c>
      <c r="L933">
        <v>116.6</v>
      </c>
      <c r="M933">
        <v>4.9000000000000004</v>
      </c>
      <c r="N933">
        <v>111.69999999999999</v>
      </c>
    </row>
    <row r="934" spans="1:14" x14ac:dyDescent="0.2">
      <c r="A934" s="1" t="s">
        <v>3957</v>
      </c>
      <c r="B934" s="2">
        <v>45730</v>
      </c>
      <c r="C934" s="1" t="s">
        <v>6736</v>
      </c>
      <c r="D934" s="1" t="s">
        <v>246</v>
      </c>
      <c r="E934">
        <v>22</v>
      </c>
      <c r="F934">
        <v>6</v>
      </c>
      <c r="G934" s="1" t="s">
        <v>2826</v>
      </c>
      <c r="H934">
        <v>200</v>
      </c>
      <c r="I934" s="1" t="s">
        <v>6718</v>
      </c>
      <c r="J934">
        <v>222</v>
      </c>
      <c r="K934">
        <v>4</v>
      </c>
      <c r="L934">
        <v>205.88</v>
      </c>
      <c r="N934">
        <v>205.88</v>
      </c>
    </row>
    <row r="935" spans="1:14" x14ac:dyDescent="0.2">
      <c r="A935" s="1" t="s">
        <v>3969</v>
      </c>
      <c r="B935" s="2">
        <v>45730</v>
      </c>
      <c r="C935" s="1" t="s">
        <v>6736</v>
      </c>
      <c r="D935" s="1" t="s">
        <v>246</v>
      </c>
      <c r="E935">
        <v>23</v>
      </c>
      <c r="F935">
        <v>6</v>
      </c>
      <c r="G935" s="1" t="s">
        <v>2826</v>
      </c>
      <c r="H935">
        <v>200</v>
      </c>
      <c r="I935" s="1" t="s">
        <v>6718</v>
      </c>
      <c r="J935">
        <v>222</v>
      </c>
      <c r="K935">
        <v>3</v>
      </c>
      <c r="L935">
        <v>212</v>
      </c>
      <c r="M935">
        <v>8.6</v>
      </c>
      <c r="N935">
        <v>203.4</v>
      </c>
    </row>
    <row r="936" spans="1:14" x14ac:dyDescent="0.2">
      <c r="A936" s="1" t="s">
        <v>3964</v>
      </c>
      <c r="B936" s="2">
        <v>45730</v>
      </c>
      <c r="C936" s="1" t="s">
        <v>6734</v>
      </c>
      <c r="D936" s="1" t="s">
        <v>246</v>
      </c>
      <c r="E936" t="s">
        <v>2889</v>
      </c>
      <c r="F936" t="s">
        <v>201</v>
      </c>
      <c r="G936" s="1" t="s">
        <v>100</v>
      </c>
      <c r="H936">
        <v>100</v>
      </c>
      <c r="I936" s="1" t="s">
        <v>6718</v>
      </c>
      <c r="J936">
        <v>223</v>
      </c>
      <c r="K936">
        <v>2</v>
      </c>
      <c r="L936">
        <v>101.4</v>
      </c>
      <c r="M936">
        <v>9.1999999999999993</v>
      </c>
      <c r="N936">
        <v>92.2</v>
      </c>
    </row>
    <row r="937" spans="1:14" x14ac:dyDescent="0.2">
      <c r="A937" s="1" t="s">
        <v>3974</v>
      </c>
      <c r="B937" s="2">
        <v>45730</v>
      </c>
      <c r="C937" s="1" t="s">
        <v>6955</v>
      </c>
      <c r="D937" s="1" t="s">
        <v>246</v>
      </c>
      <c r="E937">
        <v>20</v>
      </c>
      <c r="F937" t="s">
        <v>2740</v>
      </c>
      <c r="G937" s="1" t="s">
        <v>100</v>
      </c>
      <c r="H937">
        <v>200</v>
      </c>
      <c r="I937" s="1" t="s">
        <v>6718</v>
      </c>
      <c r="J937">
        <v>223</v>
      </c>
      <c r="K937">
        <v>2</v>
      </c>
      <c r="L937">
        <v>208.5</v>
      </c>
      <c r="N937">
        <v>208.5</v>
      </c>
    </row>
    <row r="938" spans="1:14" x14ac:dyDescent="0.2">
      <c r="A938" s="1" t="s">
        <v>3935</v>
      </c>
      <c r="B938" s="2">
        <v>45731</v>
      </c>
      <c r="C938" s="1" t="s">
        <v>6791</v>
      </c>
      <c r="D938" s="1" t="s">
        <v>246</v>
      </c>
      <c r="E938">
        <v>8.5</v>
      </c>
      <c r="F938" t="s">
        <v>93</v>
      </c>
      <c r="G938" s="1" t="s">
        <v>135</v>
      </c>
      <c r="H938">
        <v>100</v>
      </c>
      <c r="I938" s="1" t="s">
        <v>6718</v>
      </c>
      <c r="J938">
        <v>224</v>
      </c>
      <c r="K938">
        <v>2</v>
      </c>
      <c r="L938">
        <v>104.2</v>
      </c>
      <c r="N938">
        <v>104.2</v>
      </c>
    </row>
    <row r="939" spans="1:14" x14ac:dyDescent="0.2">
      <c r="A939" s="1" t="s">
        <v>3976</v>
      </c>
      <c r="B939" s="2">
        <v>45731</v>
      </c>
      <c r="C939" s="1" t="s">
        <v>6407</v>
      </c>
      <c r="D939" s="1" t="s">
        <v>246</v>
      </c>
      <c r="E939">
        <v>23</v>
      </c>
      <c r="F939" t="s">
        <v>2908</v>
      </c>
      <c r="G939" s="1" t="s">
        <v>100</v>
      </c>
      <c r="H939">
        <v>1500</v>
      </c>
      <c r="I939" s="1" t="s">
        <v>6718</v>
      </c>
      <c r="J939">
        <v>224</v>
      </c>
      <c r="K939">
        <v>15</v>
      </c>
      <c r="L939">
        <v>1555.78</v>
      </c>
      <c r="M939">
        <v>40.5</v>
      </c>
      <c r="N939">
        <v>1515.28</v>
      </c>
    </row>
    <row r="940" spans="1:14" x14ac:dyDescent="0.2">
      <c r="A940" s="1" t="s">
        <v>3908</v>
      </c>
      <c r="B940" s="2">
        <v>45731</v>
      </c>
      <c r="C940" s="1" t="s">
        <v>6799</v>
      </c>
      <c r="D940" s="1" t="s">
        <v>3606</v>
      </c>
      <c r="E940" t="s">
        <v>2995</v>
      </c>
      <c r="F940" t="s">
        <v>51</v>
      </c>
      <c r="G940" s="1" t="s">
        <v>2996</v>
      </c>
      <c r="H940">
        <v>300</v>
      </c>
      <c r="I940" s="1" t="s">
        <v>6718</v>
      </c>
      <c r="J940">
        <v>224</v>
      </c>
      <c r="K940">
        <v>6</v>
      </c>
      <c r="L940">
        <v>313.19</v>
      </c>
      <c r="N940">
        <v>313.19</v>
      </c>
    </row>
    <row r="941" spans="1:14" x14ac:dyDescent="0.2">
      <c r="A941" s="1" t="s">
        <v>3906</v>
      </c>
      <c r="B941" s="2">
        <v>45731</v>
      </c>
      <c r="C941" s="1" t="s">
        <v>6799</v>
      </c>
      <c r="D941" s="1" t="s">
        <v>106</v>
      </c>
      <c r="E941" t="s">
        <v>2995</v>
      </c>
      <c r="F941" t="s">
        <v>51</v>
      </c>
      <c r="G941" s="1" t="s">
        <v>2996</v>
      </c>
      <c r="H941">
        <v>300</v>
      </c>
      <c r="I941" s="1" t="s">
        <v>6718</v>
      </c>
      <c r="J941">
        <v>224</v>
      </c>
      <c r="K941">
        <v>8</v>
      </c>
      <c r="L941">
        <v>356.28</v>
      </c>
      <c r="N941">
        <v>356.28</v>
      </c>
    </row>
    <row r="942" spans="1:14" x14ac:dyDescent="0.2">
      <c r="A942" s="1" t="s">
        <v>3919</v>
      </c>
      <c r="B942" s="2">
        <v>45731</v>
      </c>
      <c r="C942" s="1" t="s">
        <v>6956</v>
      </c>
      <c r="D942" s="1" t="s">
        <v>246</v>
      </c>
      <c r="E942">
        <v>30</v>
      </c>
      <c r="F942" t="s">
        <v>2646</v>
      </c>
      <c r="G942" s="1" t="s">
        <v>100</v>
      </c>
      <c r="H942">
        <v>200</v>
      </c>
      <c r="I942" s="1" t="s">
        <v>6718</v>
      </c>
      <c r="J942">
        <v>225</v>
      </c>
      <c r="K942">
        <v>4</v>
      </c>
      <c r="L942">
        <v>207.2</v>
      </c>
      <c r="N942">
        <v>207.2</v>
      </c>
    </row>
    <row r="943" spans="1:14" x14ac:dyDescent="0.2">
      <c r="A943" s="1" t="s">
        <v>3928</v>
      </c>
      <c r="B943" s="2">
        <v>45731</v>
      </c>
      <c r="C943" s="1" t="s">
        <v>6757</v>
      </c>
      <c r="D943" s="1" t="s">
        <v>246</v>
      </c>
      <c r="E943">
        <v>10</v>
      </c>
      <c r="F943" t="s">
        <v>2774</v>
      </c>
      <c r="G943" s="1" t="s">
        <v>100</v>
      </c>
      <c r="H943">
        <v>650</v>
      </c>
      <c r="I943" s="1" t="s">
        <v>6718</v>
      </c>
      <c r="J943">
        <v>225</v>
      </c>
      <c r="K943">
        <v>11</v>
      </c>
      <c r="L943">
        <v>470.5</v>
      </c>
      <c r="N943">
        <v>470.5</v>
      </c>
    </row>
    <row r="944" spans="1:14" x14ac:dyDescent="0.2">
      <c r="A944" s="1" t="s">
        <v>3901</v>
      </c>
      <c r="B944" s="2">
        <v>45731</v>
      </c>
      <c r="C944" s="1" t="s">
        <v>6957</v>
      </c>
      <c r="D944" s="1" t="s">
        <v>106</v>
      </c>
      <c r="E944">
        <v>7</v>
      </c>
      <c r="F944" t="s">
        <v>3903</v>
      </c>
      <c r="G944" s="1" t="s">
        <v>100</v>
      </c>
      <c r="H944">
        <v>100</v>
      </c>
      <c r="I944" s="1" t="s">
        <v>6718</v>
      </c>
      <c r="J944">
        <v>225</v>
      </c>
      <c r="K944">
        <v>3</v>
      </c>
      <c r="L944">
        <v>110.2</v>
      </c>
      <c r="N944">
        <v>110.2</v>
      </c>
    </row>
    <row r="945" spans="1:14" x14ac:dyDescent="0.2">
      <c r="A945" s="1" t="s">
        <v>3922</v>
      </c>
      <c r="B945" s="2">
        <v>45731</v>
      </c>
      <c r="C945" s="1" t="s">
        <v>6958</v>
      </c>
      <c r="D945" s="1" t="s">
        <v>246</v>
      </c>
      <c r="E945">
        <v>17</v>
      </c>
      <c r="F945" t="s">
        <v>3224</v>
      </c>
      <c r="G945" s="1" t="s">
        <v>100</v>
      </c>
      <c r="H945">
        <v>100</v>
      </c>
      <c r="I945" s="1" t="s">
        <v>6718</v>
      </c>
      <c r="J945">
        <v>225</v>
      </c>
      <c r="K945">
        <v>2</v>
      </c>
      <c r="L945">
        <v>106</v>
      </c>
      <c r="N945">
        <v>106</v>
      </c>
    </row>
    <row r="946" spans="1:14" x14ac:dyDescent="0.2">
      <c r="A946" s="1" t="s">
        <v>3912</v>
      </c>
      <c r="B946" s="2">
        <v>45731</v>
      </c>
      <c r="C946" s="1" t="s">
        <v>6949</v>
      </c>
      <c r="D946" s="1" t="s">
        <v>246</v>
      </c>
      <c r="E946" t="s">
        <v>3913</v>
      </c>
      <c r="F946" t="s">
        <v>2744</v>
      </c>
      <c r="G946" s="1" t="s">
        <v>100</v>
      </c>
      <c r="H946">
        <v>200</v>
      </c>
      <c r="I946" s="1" t="s">
        <v>6718</v>
      </c>
      <c r="J946">
        <v>226</v>
      </c>
      <c r="K946">
        <v>4</v>
      </c>
      <c r="L946">
        <v>215.4</v>
      </c>
      <c r="N946">
        <v>215.4</v>
      </c>
    </row>
    <row r="947" spans="1:14" x14ac:dyDescent="0.2">
      <c r="A947" s="1" t="s">
        <v>3979</v>
      </c>
      <c r="B947" s="2">
        <v>45733</v>
      </c>
      <c r="C947" s="1" t="s">
        <v>587</v>
      </c>
      <c r="D947" s="1" t="s">
        <v>246</v>
      </c>
      <c r="E947">
        <v>20</v>
      </c>
      <c r="F947" t="s">
        <v>79</v>
      </c>
      <c r="G947" s="1" t="s">
        <v>100</v>
      </c>
      <c r="H947">
        <v>535</v>
      </c>
      <c r="I947" s="1" t="s">
        <v>6718</v>
      </c>
      <c r="J947">
        <v>227</v>
      </c>
      <c r="K947">
        <v>6</v>
      </c>
      <c r="L947">
        <v>569.61999999999989</v>
      </c>
      <c r="M947">
        <v>15</v>
      </c>
      <c r="N947">
        <v>554.61999999999989</v>
      </c>
    </row>
    <row r="948" spans="1:14" x14ac:dyDescent="0.2">
      <c r="A948" s="1" t="s">
        <v>3989</v>
      </c>
      <c r="B948" s="2">
        <v>45733</v>
      </c>
      <c r="C948" s="1" t="s">
        <v>6744</v>
      </c>
      <c r="D948" s="1" t="s">
        <v>246</v>
      </c>
      <c r="E948">
        <v>20</v>
      </c>
      <c r="F948" t="s">
        <v>241</v>
      </c>
      <c r="G948" s="1" t="s">
        <v>100</v>
      </c>
      <c r="H948">
        <v>100</v>
      </c>
      <c r="I948" s="1" t="s">
        <v>6718</v>
      </c>
      <c r="J948">
        <v>227</v>
      </c>
      <c r="K948">
        <v>2</v>
      </c>
      <c r="L948">
        <v>110.13</v>
      </c>
      <c r="M948">
        <v>5</v>
      </c>
      <c r="N948">
        <v>105.13</v>
      </c>
    </row>
    <row r="949" spans="1:14" x14ac:dyDescent="0.2">
      <c r="A949" s="1" t="s">
        <v>3982</v>
      </c>
      <c r="B949" s="2">
        <v>45733</v>
      </c>
      <c r="C949" s="1" t="s">
        <v>587</v>
      </c>
      <c r="D949" s="1" t="s">
        <v>246</v>
      </c>
      <c r="E949">
        <v>18</v>
      </c>
      <c r="F949" t="s">
        <v>79</v>
      </c>
      <c r="G949" s="1" t="s">
        <v>100</v>
      </c>
      <c r="H949">
        <v>110</v>
      </c>
      <c r="I949" s="1" t="s">
        <v>6718</v>
      </c>
      <c r="J949">
        <v>227</v>
      </c>
      <c r="K949">
        <v>2</v>
      </c>
      <c r="L949">
        <v>114.2</v>
      </c>
      <c r="M949">
        <v>4.2</v>
      </c>
      <c r="N949">
        <v>110</v>
      </c>
    </row>
    <row r="950" spans="1:14" x14ac:dyDescent="0.2">
      <c r="A950" s="1" t="s">
        <v>3980</v>
      </c>
      <c r="B950" s="2">
        <v>45733</v>
      </c>
      <c r="C950" s="1" t="s">
        <v>587</v>
      </c>
      <c r="D950" s="1" t="s">
        <v>246</v>
      </c>
      <c r="E950">
        <v>18.5</v>
      </c>
      <c r="F950" t="s">
        <v>99</v>
      </c>
      <c r="G950" s="1" t="s">
        <v>51</v>
      </c>
      <c r="H950">
        <v>176</v>
      </c>
      <c r="I950" s="1" t="s">
        <v>6718</v>
      </c>
      <c r="J950">
        <v>227</v>
      </c>
      <c r="K950">
        <v>3</v>
      </c>
      <c r="L950">
        <v>183.2</v>
      </c>
      <c r="M950">
        <v>6.1</v>
      </c>
      <c r="N950">
        <v>177.1</v>
      </c>
    </row>
    <row r="951" spans="1:14" x14ac:dyDescent="0.2">
      <c r="A951" s="1" t="s">
        <v>3991</v>
      </c>
      <c r="B951" s="2">
        <v>45733</v>
      </c>
      <c r="C951" s="1" t="s">
        <v>6744</v>
      </c>
      <c r="D951" s="1" t="s">
        <v>246</v>
      </c>
      <c r="E951">
        <v>22</v>
      </c>
      <c r="F951" t="s">
        <v>241</v>
      </c>
      <c r="G951" s="1" t="s">
        <v>100</v>
      </c>
      <c r="H951">
        <v>100</v>
      </c>
      <c r="I951" s="1" t="s">
        <v>6718</v>
      </c>
      <c r="J951">
        <v>228</v>
      </c>
      <c r="K951">
        <v>2</v>
      </c>
      <c r="L951">
        <v>98.300000000000011</v>
      </c>
      <c r="M951">
        <v>5.2</v>
      </c>
      <c r="N951">
        <v>93.100000000000009</v>
      </c>
    </row>
    <row r="952" spans="1:14" x14ac:dyDescent="0.2">
      <c r="A952" s="1" t="s">
        <v>3988</v>
      </c>
      <c r="B952" s="2">
        <v>45733</v>
      </c>
      <c r="C952" s="1" t="s">
        <v>587</v>
      </c>
      <c r="D952" s="1" t="s">
        <v>246</v>
      </c>
      <c r="E952">
        <v>20</v>
      </c>
      <c r="F952" t="s">
        <v>93</v>
      </c>
      <c r="G952" s="1" t="s">
        <v>100</v>
      </c>
      <c r="H952">
        <v>100</v>
      </c>
      <c r="I952" s="1" t="s">
        <v>6718</v>
      </c>
      <c r="J952">
        <v>228</v>
      </c>
      <c r="K952">
        <v>2</v>
      </c>
      <c r="L952">
        <v>131.22999999999999</v>
      </c>
      <c r="M952">
        <v>5</v>
      </c>
      <c r="N952">
        <v>126.22999999999999</v>
      </c>
    </row>
    <row r="953" spans="1:14" x14ac:dyDescent="0.2">
      <c r="A953" s="1" t="s">
        <v>3977</v>
      </c>
      <c r="B953" s="2">
        <v>45733</v>
      </c>
      <c r="C953" s="1" t="s">
        <v>587</v>
      </c>
      <c r="D953" s="1" t="s">
        <v>246</v>
      </c>
      <c r="E953">
        <v>18.5</v>
      </c>
      <c r="F953" t="s">
        <v>99</v>
      </c>
      <c r="G953" s="1" t="s">
        <v>51</v>
      </c>
      <c r="H953">
        <v>127</v>
      </c>
      <c r="I953" s="1" t="s">
        <v>6718</v>
      </c>
      <c r="J953">
        <v>228</v>
      </c>
      <c r="K953">
        <v>2</v>
      </c>
      <c r="L953">
        <v>128.39999999999998</v>
      </c>
      <c r="M953">
        <v>4.2</v>
      </c>
      <c r="N953">
        <v>124.19999999999997</v>
      </c>
    </row>
    <row r="954" spans="1:14" x14ac:dyDescent="0.2">
      <c r="A954" s="1" t="s">
        <v>3981</v>
      </c>
      <c r="B954" s="2">
        <v>45733</v>
      </c>
      <c r="C954" s="1" t="s">
        <v>587</v>
      </c>
      <c r="D954" s="1" t="s">
        <v>246</v>
      </c>
      <c r="E954">
        <v>18</v>
      </c>
      <c r="F954" t="s">
        <v>79</v>
      </c>
      <c r="G954" s="1" t="s">
        <v>100</v>
      </c>
      <c r="H954">
        <v>40</v>
      </c>
      <c r="I954" s="1" t="s">
        <v>6718</v>
      </c>
      <c r="J954">
        <v>228</v>
      </c>
      <c r="K954">
        <v>2</v>
      </c>
      <c r="L954">
        <v>111</v>
      </c>
      <c r="M954">
        <v>4.3000000000000007</v>
      </c>
      <c r="N954">
        <v>106.7</v>
      </c>
    </row>
    <row r="955" spans="1:14" x14ac:dyDescent="0.2">
      <c r="A955" s="1" t="s">
        <v>2879</v>
      </c>
      <c r="B955" s="2">
        <v>45733</v>
      </c>
      <c r="C955" s="1" t="s">
        <v>576</v>
      </c>
      <c r="D955" s="1" t="s">
        <v>246</v>
      </c>
      <c r="E955" t="s">
        <v>2880</v>
      </c>
      <c r="F955" t="s">
        <v>2744</v>
      </c>
      <c r="G955" s="1" t="s">
        <v>100</v>
      </c>
      <c r="H955">
        <v>2000</v>
      </c>
      <c r="I955" s="1" t="s">
        <v>6718</v>
      </c>
      <c r="J955">
        <v>229</v>
      </c>
      <c r="K955">
        <v>4</v>
      </c>
      <c r="L955">
        <v>296.79999999999995</v>
      </c>
      <c r="M955">
        <v>14.4</v>
      </c>
      <c r="N955">
        <v>282.39999999999998</v>
      </c>
    </row>
    <row r="956" spans="1:14" x14ac:dyDescent="0.2">
      <c r="A956" s="1" t="s">
        <v>3986</v>
      </c>
      <c r="B956" s="2">
        <v>45733</v>
      </c>
      <c r="C956" s="1" t="s">
        <v>587</v>
      </c>
      <c r="D956" s="1" t="s">
        <v>246</v>
      </c>
      <c r="E956">
        <v>33</v>
      </c>
      <c r="F956" t="s">
        <v>64</v>
      </c>
      <c r="G956" s="1" t="s">
        <v>100</v>
      </c>
      <c r="H956">
        <v>76</v>
      </c>
      <c r="I956" s="1" t="s">
        <v>6718</v>
      </c>
      <c r="J956">
        <v>229</v>
      </c>
      <c r="K956">
        <v>2</v>
      </c>
      <c r="L956">
        <v>184.2</v>
      </c>
      <c r="M956">
        <v>8.3000000000000007</v>
      </c>
      <c r="N956">
        <v>175.89999999999998</v>
      </c>
    </row>
    <row r="957" spans="1:14" x14ac:dyDescent="0.2">
      <c r="A957" s="1" t="s">
        <v>3983</v>
      </c>
      <c r="B957" s="2">
        <v>45733</v>
      </c>
      <c r="C957" s="1" t="s">
        <v>587</v>
      </c>
      <c r="D957" s="1" t="s">
        <v>246</v>
      </c>
      <c r="E957">
        <v>19.25</v>
      </c>
      <c r="F957" t="s">
        <v>2641</v>
      </c>
      <c r="G957" s="1" t="s">
        <v>100</v>
      </c>
      <c r="H957">
        <v>92</v>
      </c>
      <c r="I957" s="1" t="s">
        <v>6718</v>
      </c>
      <c r="J957">
        <v>229</v>
      </c>
      <c r="K957">
        <v>2</v>
      </c>
      <c r="L957">
        <v>93.4</v>
      </c>
      <c r="M957">
        <v>5</v>
      </c>
      <c r="N957">
        <v>88.4</v>
      </c>
    </row>
    <row r="958" spans="1:14" x14ac:dyDescent="0.2">
      <c r="A958" s="1" t="s">
        <v>4000</v>
      </c>
      <c r="B958" s="2">
        <v>45733</v>
      </c>
      <c r="C958" s="1" t="s">
        <v>6955</v>
      </c>
      <c r="D958" s="1" t="s">
        <v>246</v>
      </c>
      <c r="E958">
        <v>19</v>
      </c>
      <c r="F958" t="s">
        <v>3332</v>
      </c>
      <c r="G958" s="1" t="s">
        <v>100</v>
      </c>
      <c r="H958">
        <v>200</v>
      </c>
      <c r="I958" s="1" t="s">
        <v>6718</v>
      </c>
      <c r="J958">
        <v>229</v>
      </c>
      <c r="K958">
        <v>3</v>
      </c>
      <c r="L958">
        <v>221.00000000000003</v>
      </c>
      <c r="M958">
        <v>6.8999999999999995</v>
      </c>
      <c r="N958">
        <v>214.10000000000002</v>
      </c>
    </row>
    <row r="959" spans="1:14" x14ac:dyDescent="0.2">
      <c r="A959" s="1" t="s">
        <v>3939</v>
      </c>
      <c r="B959" s="2">
        <v>45733</v>
      </c>
      <c r="C959" s="1" t="s">
        <v>6959</v>
      </c>
      <c r="D959" s="1" t="s">
        <v>3035</v>
      </c>
      <c r="E959" t="s">
        <v>3941</v>
      </c>
      <c r="F959" t="s">
        <v>3942</v>
      </c>
      <c r="G959" s="1" t="s">
        <v>100</v>
      </c>
      <c r="H959">
        <v>2000</v>
      </c>
      <c r="I959" s="1" t="s">
        <v>6718</v>
      </c>
      <c r="J959">
        <v>230</v>
      </c>
      <c r="K959">
        <v>20</v>
      </c>
      <c r="L959">
        <v>985.6</v>
      </c>
      <c r="M959">
        <v>16.200000000000003</v>
      </c>
      <c r="N959">
        <v>969.4</v>
      </c>
    </row>
    <row r="960" spans="1:14" x14ac:dyDescent="0.2">
      <c r="A960" s="1" t="s">
        <v>3992</v>
      </c>
      <c r="B960" s="2">
        <v>45733</v>
      </c>
      <c r="C960" s="1" t="s">
        <v>587</v>
      </c>
      <c r="D960" s="1" t="s">
        <v>246</v>
      </c>
      <c r="E960">
        <v>16</v>
      </c>
      <c r="F960" t="s">
        <v>3994</v>
      </c>
      <c r="G960" s="1" t="s">
        <v>51</v>
      </c>
      <c r="H960">
        <v>200</v>
      </c>
      <c r="I960" s="1" t="s">
        <v>6718</v>
      </c>
      <c r="J960">
        <v>230</v>
      </c>
      <c r="K960">
        <v>4</v>
      </c>
      <c r="L960">
        <v>212.9</v>
      </c>
      <c r="M960">
        <v>8</v>
      </c>
      <c r="N960">
        <v>204.9</v>
      </c>
    </row>
    <row r="961" spans="1:14" x14ac:dyDescent="0.2">
      <c r="A961" s="1" t="s">
        <v>3996</v>
      </c>
      <c r="B961" s="2">
        <v>45733</v>
      </c>
      <c r="C961" s="1" t="s">
        <v>587</v>
      </c>
      <c r="D961" s="1" t="s">
        <v>246</v>
      </c>
      <c r="E961">
        <v>15</v>
      </c>
      <c r="F961" t="s">
        <v>79</v>
      </c>
      <c r="G961" s="1" t="s">
        <v>100</v>
      </c>
      <c r="H961">
        <v>60</v>
      </c>
      <c r="I961" s="1" t="s">
        <v>6718</v>
      </c>
      <c r="J961">
        <v>230</v>
      </c>
      <c r="K961">
        <v>2</v>
      </c>
      <c r="L961">
        <v>102.59</v>
      </c>
      <c r="M961">
        <v>3.6</v>
      </c>
      <c r="N961">
        <v>98.990000000000009</v>
      </c>
    </row>
    <row r="962" spans="1:14" x14ac:dyDescent="0.2">
      <c r="A962" s="1" t="s">
        <v>3995</v>
      </c>
      <c r="B962" s="2">
        <v>45733</v>
      </c>
      <c r="C962" s="1" t="s">
        <v>587</v>
      </c>
      <c r="D962" s="1" t="s">
        <v>246</v>
      </c>
      <c r="E962">
        <v>16</v>
      </c>
      <c r="F962" t="s">
        <v>79</v>
      </c>
      <c r="G962" s="1" t="s">
        <v>100</v>
      </c>
      <c r="H962">
        <v>62</v>
      </c>
      <c r="I962" s="1" t="s">
        <v>6718</v>
      </c>
      <c r="J962">
        <v>230</v>
      </c>
      <c r="K962">
        <v>1</v>
      </c>
      <c r="L962">
        <v>70.040000000000006</v>
      </c>
      <c r="M962">
        <v>1.9</v>
      </c>
      <c r="N962">
        <v>68.14</v>
      </c>
    </row>
    <row r="963" spans="1:14" x14ac:dyDescent="0.2">
      <c r="A963" s="1" t="s">
        <v>3985</v>
      </c>
      <c r="B963" s="2">
        <v>45733</v>
      </c>
      <c r="C963" s="1" t="s">
        <v>587</v>
      </c>
      <c r="D963" s="1" t="s">
        <v>246</v>
      </c>
      <c r="E963">
        <v>34</v>
      </c>
      <c r="F963" t="s">
        <v>79</v>
      </c>
      <c r="G963" s="1" t="s">
        <v>100</v>
      </c>
      <c r="H963">
        <v>55</v>
      </c>
      <c r="I963" s="1" t="s">
        <v>6718</v>
      </c>
      <c r="J963">
        <v>231</v>
      </c>
      <c r="K963">
        <v>1</v>
      </c>
      <c r="L963">
        <v>56.8</v>
      </c>
      <c r="M963">
        <v>4.4000000000000004</v>
      </c>
      <c r="N963">
        <v>52.4</v>
      </c>
    </row>
    <row r="964" spans="1:14" x14ac:dyDescent="0.2">
      <c r="A964" s="1" t="s">
        <v>3997</v>
      </c>
      <c r="B964" s="2">
        <v>45733</v>
      </c>
      <c r="C964" s="1" t="s">
        <v>587</v>
      </c>
      <c r="D964" s="1" t="s">
        <v>246</v>
      </c>
      <c r="E964">
        <v>16</v>
      </c>
      <c r="F964" t="s">
        <v>93</v>
      </c>
      <c r="G964" s="1" t="s">
        <v>100</v>
      </c>
      <c r="H964">
        <v>105</v>
      </c>
      <c r="I964" s="1" t="s">
        <v>6718</v>
      </c>
      <c r="J964">
        <v>231</v>
      </c>
      <c r="K964">
        <v>2</v>
      </c>
      <c r="L964">
        <v>115.69999999999999</v>
      </c>
      <c r="M964">
        <v>3.8</v>
      </c>
      <c r="N964">
        <v>111.89999999999999</v>
      </c>
    </row>
    <row r="965" spans="1:14" x14ac:dyDescent="0.2">
      <c r="A965" s="1" t="s">
        <v>3939</v>
      </c>
      <c r="B965" s="2">
        <v>45734</v>
      </c>
      <c r="C965" s="1" t="s">
        <v>6959</v>
      </c>
      <c r="D965" s="1" t="s">
        <v>3035</v>
      </c>
      <c r="E965" t="s">
        <v>3941</v>
      </c>
      <c r="F965" t="s">
        <v>3942</v>
      </c>
      <c r="G965" s="1" t="s">
        <v>100</v>
      </c>
      <c r="H965">
        <v>2000</v>
      </c>
      <c r="I965" s="1" t="s">
        <v>6718</v>
      </c>
      <c r="J965">
        <v>232</v>
      </c>
      <c r="K965">
        <v>16</v>
      </c>
      <c r="L965">
        <v>767.8</v>
      </c>
      <c r="M965">
        <v>12.430000000000001</v>
      </c>
      <c r="N965">
        <v>755.37</v>
      </c>
    </row>
    <row r="966" spans="1:14" x14ac:dyDescent="0.2">
      <c r="A966" s="1" t="s">
        <v>3998</v>
      </c>
      <c r="B966" s="2">
        <v>45734</v>
      </c>
      <c r="C966" s="1" t="s">
        <v>6955</v>
      </c>
      <c r="D966" s="1" t="s">
        <v>246</v>
      </c>
      <c r="E966">
        <v>19</v>
      </c>
      <c r="F966" t="s">
        <v>3332</v>
      </c>
      <c r="G966" s="1" t="s">
        <v>100</v>
      </c>
      <c r="H966">
        <v>300</v>
      </c>
      <c r="I966" s="1" t="s">
        <v>6718</v>
      </c>
      <c r="J966">
        <v>232</v>
      </c>
      <c r="K966">
        <v>4</v>
      </c>
      <c r="L966">
        <v>329.36</v>
      </c>
      <c r="M966">
        <v>9.1999999999999993</v>
      </c>
      <c r="N966">
        <v>320.16000000000003</v>
      </c>
    </row>
    <row r="967" spans="1:14" x14ac:dyDescent="0.2">
      <c r="A967" s="1" t="s">
        <v>4003</v>
      </c>
      <c r="B967" s="2">
        <v>45734</v>
      </c>
      <c r="C967" s="1" t="s">
        <v>587</v>
      </c>
      <c r="D967" s="1" t="s">
        <v>246</v>
      </c>
      <c r="E967" t="s">
        <v>3047</v>
      </c>
      <c r="F967" t="s">
        <v>287</v>
      </c>
      <c r="G967" s="1" t="s">
        <v>2760</v>
      </c>
      <c r="H967">
        <v>888</v>
      </c>
      <c r="I967" s="1" t="s">
        <v>6718</v>
      </c>
      <c r="J967">
        <v>232</v>
      </c>
      <c r="K967">
        <v>11</v>
      </c>
      <c r="L967">
        <v>942.00000000000011</v>
      </c>
      <c r="M967">
        <v>44</v>
      </c>
      <c r="N967">
        <v>898.00000000000011</v>
      </c>
    </row>
    <row r="968" spans="1:14" x14ac:dyDescent="0.2">
      <c r="A968" s="1" t="s">
        <v>4002</v>
      </c>
      <c r="B968" s="2">
        <v>45734</v>
      </c>
      <c r="C968" s="1" t="s">
        <v>587</v>
      </c>
      <c r="D968" s="1" t="s">
        <v>246</v>
      </c>
      <c r="E968" t="s">
        <v>3203</v>
      </c>
      <c r="F968" t="s">
        <v>287</v>
      </c>
      <c r="G968" s="1" t="s">
        <v>2760</v>
      </c>
      <c r="H968">
        <v>313</v>
      </c>
      <c r="I968" s="1" t="s">
        <v>6718</v>
      </c>
      <c r="J968">
        <v>232</v>
      </c>
      <c r="K968">
        <v>5</v>
      </c>
      <c r="L968">
        <v>321.39999999999998</v>
      </c>
      <c r="M968">
        <v>19</v>
      </c>
      <c r="N968">
        <v>302.39999999999998</v>
      </c>
    </row>
    <row r="969" spans="1:14" x14ac:dyDescent="0.2">
      <c r="A969" s="1" t="s">
        <v>4001</v>
      </c>
      <c r="B969" s="2">
        <v>45734</v>
      </c>
      <c r="C969" s="1" t="s">
        <v>587</v>
      </c>
      <c r="D969" s="1" t="s">
        <v>246</v>
      </c>
      <c r="E969">
        <v>32</v>
      </c>
      <c r="F969" t="s">
        <v>99</v>
      </c>
      <c r="G969" s="1" t="s">
        <v>2760</v>
      </c>
      <c r="H969">
        <v>717</v>
      </c>
      <c r="I969" s="1" t="s">
        <v>6718</v>
      </c>
      <c r="J969">
        <v>233</v>
      </c>
      <c r="K969">
        <v>7</v>
      </c>
      <c r="L969">
        <v>727</v>
      </c>
      <c r="M969">
        <v>27.4</v>
      </c>
      <c r="N969">
        <v>699.6</v>
      </c>
    </row>
    <row r="970" spans="1:14" x14ac:dyDescent="0.2">
      <c r="A970" s="1" t="s">
        <v>4006</v>
      </c>
      <c r="B970" s="2">
        <v>45734</v>
      </c>
      <c r="C970" s="1" t="s">
        <v>587</v>
      </c>
      <c r="D970" s="1" t="s">
        <v>246</v>
      </c>
      <c r="E970">
        <v>22</v>
      </c>
      <c r="F970" t="s">
        <v>209</v>
      </c>
      <c r="G970" s="1" t="s">
        <v>2760</v>
      </c>
      <c r="H970">
        <v>130</v>
      </c>
      <c r="I970" s="1" t="s">
        <v>6718</v>
      </c>
      <c r="J970">
        <v>233</v>
      </c>
      <c r="K970">
        <v>3</v>
      </c>
      <c r="L970">
        <v>145.52000000000001</v>
      </c>
      <c r="M970">
        <v>8.1000000000000014</v>
      </c>
      <c r="N970">
        <v>137.42000000000002</v>
      </c>
    </row>
    <row r="971" spans="1:14" x14ac:dyDescent="0.2">
      <c r="A971" s="1" t="s">
        <v>4004</v>
      </c>
      <c r="B971" s="2">
        <v>45734</v>
      </c>
      <c r="C971" s="1" t="s">
        <v>587</v>
      </c>
      <c r="D971" s="1" t="s">
        <v>246</v>
      </c>
      <c r="E971">
        <v>18</v>
      </c>
      <c r="F971" t="s">
        <v>167</v>
      </c>
      <c r="G971" s="1" t="s">
        <v>2760</v>
      </c>
      <c r="H971">
        <v>36</v>
      </c>
      <c r="I971" s="1" t="s">
        <v>6718</v>
      </c>
      <c r="J971">
        <v>233</v>
      </c>
      <c r="K971">
        <v>1</v>
      </c>
      <c r="L971">
        <v>38.29</v>
      </c>
      <c r="M971">
        <v>2.2000000000000002</v>
      </c>
      <c r="N971">
        <v>36.089999999999996</v>
      </c>
    </row>
    <row r="972" spans="1:14" x14ac:dyDescent="0.2">
      <c r="A972" s="1" t="s">
        <v>3965</v>
      </c>
      <c r="B972" s="2">
        <v>45734</v>
      </c>
      <c r="C972" s="1" t="s">
        <v>6407</v>
      </c>
      <c r="D972" s="1" t="s">
        <v>246</v>
      </c>
      <c r="E972">
        <v>35</v>
      </c>
      <c r="F972" t="s">
        <v>3967</v>
      </c>
      <c r="G972" s="1" t="s">
        <v>3420</v>
      </c>
      <c r="H972">
        <v>5000</v>
      </c>
      <c r="I972" s="1" t="s">
        <v>6718</v>
      </c>
      <c r="J972">
        <v>233</v>
      </c>
      <c r="K972">
        <v>40</v>
      </c>
      <c r="L972">
        <v>3630</v>
      </c>
      <c r="N972">
        <v>3630</v>
      </c>
    </row>
    <row r="973" spans="1:14" x14ac:dyDescent="0.2">
      <c r="A973" s="1" t="s">
        <v>3939</v>
      </c>
      <c r="B973" s="2">
        <v>45736</v>
      </c>
      <c r="C973" s="1" t="s">
        <v>6959</v>
      </c>
      <c r="D973" s="1" t="s">
        <v>3035</v>
      </c>
      <c r="E973" t="s">
        <v>3941</v>
      </c>
      <c r="F973" t="s">
        <v>3942</v>
      </c>
      <c r="G973" s="1" t="s">
        <v>100</v>
      </c>
      <c r="H973">
        <v>2000</v>
      </c>
      <c r="I973" s="1" t="s">
        <v>6718</v>
      </c>
      <c r="J973">
        <v>234</v>
      </c>
      <c r="K973">
        <v>10</v>
      </c>
      <c r="L973">
        <v>412.3</v>
      </c>
      <c r="M973">
        <v>6.2</v>
      </c>
      <c r="N973">
        <v>406.1</v>
      </c>
    </row>
    <row r="974" spans="1:14" x14ac:dyDescent="0.2">
      <c r="A974" s="1" t="s">
        <v>4010</v>
      </c>
      <c r="B974" s="2">
        <v>45736</v>
      </c>
      <c r="C974" s="1" t="s">
        <v>587</v>
      </c>
      <c r="D974" s="1" t="s">
        <v>246</v>
      </c>
      <c r="E974">
        <v>30</v>
      </c>
      <c r="F974" t="s">
        <v>99</v>
      </c>
      <c r="G974" s="1" t="s">
        <v>2760</v>
      </c>
      <c r="H974">
        <v>130</v>
      </c>
      <c r="I974" s="1" t="s">
        <v>6718</v>
      </c>
      <c r="J974">
        <v>234</v>
      </c>
      <c r="K974">
        <v>2</v>
      </c>
      <c r="L974">
        <v>149.4</v>
      </c>
      <c r="M974">
        <v>8</v>
      </c>
      <c r="N974">
        <v>141.4</v>
      </c>
    </row>
    <row r="975" spans="1:14" x14ac:dyDescent="0.2">
      <c r="A975" s="1" t="s">
        <v>4008</v>
      </c>
      <c r="B975" s="2">
        <v>45736</v>
      </c>
      <c r="C975" s="1" t="s">
        <v>587</v>
      </c>
      <c r="D975" s="1" t="s">
        <v>246</v>
      </c>
      <c r="E975">
        <v>17</v>
      </c>
      <c r="F975" t="s">
        <v>99</v>
      </c>
      <c r="G975" s="1" t="s">
        <v>2760</v>
      </c>
      <c r="H975">
        <v>350</v>
      </c>
      <c r="I975" s="1" t="s">
        <v>6718</v>
      </c>
      <c r="J975">
        <v>234</v>
      </c>
      <c r="K975">
        <v>5</v>
      </c>
      <c r="L975">
        <v>375.23</v>
      </c>
      <c r="M975">
        <v>10.5</v>
      </c>
      <c r="N975">
        <v>364.73</v>
      </c>
    </row>
    <row r="976" spans="1:14" x14ac:dyDescent="0.2">
      <c r="A976" s="1" t="s">
        <v>3742</v>
      </c>
      <c r="B976" s="2">
        <v>45736</v>
      </c>
      <c r="C976" s="1" t="s">
        <v>6960</v>
      </c>
      <c r="D976" s="1" t="s">
        <v>106</v>
      </c>
      <c r="E976" t="s">
        <v>3172</v>
      </c>
      <c r="F976" t="s">
        <v>3744</v>
      </c>
      <c r="G976" s="1" t="s">
        <v>3745</v>
      </c>
      <c r="H976">
        <v>1800</v>
      </c>
      <c r="I976" s="1" t="s">
        <v>6718</v>
      </c>
      <c r="J976">
        <v>234</v>
      </c>
      <c r="K976">
        <v>14</v>
      </c>
      <c r="L976">
        <v>1897.8000000000006</v>
      </c>
      <c r="M976">
        <v>70.400000000000006</v>
      </c>
      <c r="N976">
        <v>1827.4000000000005</v>
      </c>
    </row>
    <row r="977" spans="1:14" x14ac:dyDescent="0.2">
      <c r="A977" s="1" t="s">
        <v>3928</v>
      </c>
      <c r="B977" s="2">
        <v>45736</v>
      </c>
      <c r="C977" s="1" t="s">
        <v>6757</v>
      </c>
      <c r="D977" s="1" t="s">
        <v>246</v>
      </c>
      <c r="E977">
        <v>10</v>
      </c>
      <c r="F977" t="s">
        <v>2774</v>
      </c>
      <c r="G977" s="1" t="s">
        <v>100</v>
      </c>
      <c r="H977">
        <v>650</v>
      </c>
      <c r="I977" s="1" t="s">
        <v>6718</v>
      </c>
      <c r="J977">
        <v>235</v>
      </c>
      <c r="K977">
        <v>4</v>
      </c>
      <c r="L977">
        <v>193.67000000000002</v>
      </c>
      <c r="M977">
        <v>4.8</v>
      </c>
      <c r="N977">
        <v>188.87</v>
      </c>
    </row>
    <row r="978" spans="1:14" x14ac:dyDescent="0.2">
      <c r="A978" s="1" t="s">
        <v>4016</v>
      </c>
      <c r="B978" s="2">
        <v>45736</v>
      </c>
      <c r="C978" s="1" t="s">
        <v>6745</v>
      </c>
      <c r="D978" s="1" t="s">
        <v>106</v>
      </c>
      <c r="E978" t="s">
        <v>2743</v>
      </c>
      <c r="F978" t="s">
        <v>2928</v>
      </c>
      <c r="G978" s="1" t="s">
        <v>108</v>
      </c>
      <c r="H978">
        <v>220</v>
      </c>
      <c r="I978" s="1" t="s">
        <v>6718</v>
      </c>
      <c r="J978">
        <v>235</v>
      </c>
      <c r="K978">
        <v>6</v>
      </c>
      <c r="L978">
        <v>231.59999999999997</v>
      </c>
      <c r="M978">
        <v>8.3999999999999986</v>
      </c>
      <c r="N978">
        <v>223.19999999999996</v>
      </c>
    </row>
    <row r="979" spans="1:14" x14ac:dyDescent="0.2">
      <c r="A979" s="1" t="s">
        <v>4017</v>
      </c>
      <c r="B979" s="2">
        <v>45736</v>
      </c>
      <c r="C979" s="1" t="s">
        <v>6961</v>
      </c>
      <c r="D979" s="1" t="s">
        <v>106</v>
      </c>
      <c r="E979" t="s">
        <v>4019</v>
      </c>
      <c r="F979" t="s">
        <v>4020</v>
      </c>
      <c r="G979" s="1" t="s">
        <v>108</v>
      </c>
      <c r="H979">
        <v>110</v>
      </c>
      <c r="I979" s="1" t="s">
        <v>6718</v>
      </c>
      <c r="J979">
        <v>235</v>
      </c>
      <c r="K979">
        <v>3</v>
      </c>
      <c r="L979">
        <v>116.19999999999999</v>
      </c>
      <c r="M979">
        <v>4.5</v>
      </c>
      <c r="N979">
        <v>111.69999999999999</v>
      </c>
    </row>
    <row r="980" spans="1:14" x14ac:dyDescent="0.2">
      <c r="A980" s="1" t="s">
        <v>3953</v>
      </c>
      <c r="B980" s="2">
        <v>45736</v>
      </c>
      <c r="C980" s="1" t="s">
        <v>6822</v>
      </c>
      <c r="D980" s="1" t="s">
        <v>246</v>
      </c>
      <c r="E980">
        <v>22</v>
      </c>
      <c r="F980" t="s">
        <v>51</v>
      </c>
      <c r="G980" s="1" t="s">
        <v>100</v>
      </c>
      <c r="H980">
        <v>500</v>
      </c>
      <c r="I980" s="1" t="s">
        <v>6718</v>
      </c>
      <c r="J980">
        <v>235</v>
      </c>
      <c r="K980">
        <v>1</v>
      </c>
      <c r="L980">
        <v>57.9</v>
      </c>
      <c r="N980">
        <v>57.9</v>
      </c>
    </row>
    <row r="981" spans="1:14" x14ac:dyDescent="0.2">
      <c r="A981" s="1" t="s">
        <v>3992</v>
      </c>
      <c r="B981" s="2">
        <v>45736</v>
      </c>
      <c r="C981" s="1" t="s">
        <v>587</v>
      </c>
      <c r="D981" s="1" t="s">
        <v>246</v>
      </c>
      <c r="E981">
        <v>16</v>
      </c>
      <c r="F981" t="s">
        <v>3994</v>
      </c>
      <c r="G981" s="1" t="s">
        <v>51</v>
      </c>
      <c r="H981">
        <v>200</v>
      </c>
      <c r="I981" s="1" t="s">
        <v>6718</v>
      </c>
      <c r="J981">
        <v>236</v>
      </c>
      <c r="K981">
        <v>4</v>
      </c>
      <c r="L981">
        <v>230.36</v>
      </c>
      <c r="N981">
        <v>230.36</v>
      </c>
    </row>
    <row r="982" spans="1:14" x14ac:dyDescent="0.2">
      <c r="A982" s="1" t="s">
        <v>6962</v>
      </c>
      <c r="B982" s="2">
        <v>45736</v>
      </c>
      <c r="C982" s="1" t="s">
        <v>576</v>
      </c>
      <c r="D982" s="1" t="s">
        <v>246</v>
      </c>
      <c r="E982" t="s">
        <v>5682</v>
      </c>
      <c r="F982" t="s">
        <v>2744</v>
      </c>
      <c r="G982" s="1" t="s">
        <v>100</v>
      </c>
      <c r="H982">
        <v>250</v>
      </c>
      <c r="I982" s="1" t="s">
        <v>6718</v>
      </c>
      <c r="J982">
        <v>236</v>
      </c>
      <c r="K982">
        <v>2</v>
      </c>
      <c r="L982">
        <v>134.02999999999997</v>
      </c>
      <c r="M982">
        <v>5.4</v>
      </c>
      <c r="N982">
        <v>128.62999999999997</v>
      </c>
    </row>
    <row r="983" spans="1:14" x14ac:dyDescent="0.2">
      <c r="A983" s="1" t="s">
        <v>4021</v>
      </c>
      <c r="B983" s="2">
        <v>45736</v>
      </c>
      <c r="C983" s="1" t="s">
        <v>6890</v>
      </c>
      <c r="D983" s="1" t="s">
        <v>106</v>
      </c>
      <c r="E983">
        <v>18.5</v>
      </c>
      <c r="F983" t="s">
        <v>2817</v>
      </c>
      <c r="G983" s="1" t="s">
        <v>108</v>
      </c>
      <c r="H983">
        <v>200</v>
      </c>
      <c r="I983" s="1" t="s">
        <v>6718</v>
      </c>
      <c r="J983">
        <v>236</v>
      </c>
      <c r="K983">
        <v>2</v>
      </c>
      <c r="L983">
        <v>213.8</v>
      </c>
      <c r="M983">
        <v>4.4000000000000004</v>
      </c>
      <c r="N983">
        <v>209.4</v>
      </c>
    </row>
    <row r="984" spans="1:14" x14ac:dyDescent="0.2">
      <c r="A984" s="1" t="s">
        <v>4023</v>
      </c>
      <c r="B984" s="2">
        <v>45736</v>
      </c>
      <c r="C984" s="1" t="s">
        <v>587</v>
      </c>
      <c r="D984" s="1" t="s">
        <v>246</v>
      </c>
      <c r="E984">
        <v>14</v>
      </c>
      <c r="F984" t="s">
        <v>209</v>
      </c>
      <c r="G984" s="1" t="s">
        <v>100</v>
      </c>
      <c r="H984">
        <v>90</v>
      </c>
      <c r="I984" s="1" t="s">
        <v>6718</v>
      </c>
      <c r="J984">
        <v>236</v>
      </c>
      <c r="K984">
        <v>2</v>
      </c>
      <c r="L984">
        <v>101.6</v>
      </c>
      <c r="M984">
        <v>3.6</v>
      </c>
      <c r="N984">
        <v>98</v>
      </c>
    </row>
    <row r="985" spans="1:14" x14ac:dyDescent="0.2">
      <c r="A985" s="1" t="s">
        <v>4022</v>
      </c>
      <c r="B985" s="2">
        <v>45736</v>
      </c>
      <c r="C985" s="1" t="s">
        <v>587</v>
      </c>
      <c r="D985" s="1" t="s">
        <v>246</v>
      </c>
      <c r="E985">
        <v>13</v>
      </c>
      <c r="F985" t="s">
        <v>209</v>
      </c>
      <c r="G985" s="1" t="s">
        <v>100</v>
      </c>
      <c r="H985">
        <v>42</v>
      </c>
      <c r="I985" s="1" t="s">
        <v>6718</v>
      </c>
      <c r="J985">
        <v>237</v>
      </c>
      <c r="K985">
        <v>1</v>
      </c>
      <c r="L985">
        <v>50.04</v>
      </c>
      <c r="M985">
        <v>1.6</v>
      </c>
      <c r="N985">
        <v>48.44</v>
      </c>
    </row>
    <row r="986" spans="1:14" x14ac:dyDescent="0.2">
      <c r="A986" s="1" t="s">
        <v>4024</v>
      </c>
      <c r="B986" s="2">
        <v>45736</v>
      </c>
      <c r="C986" s="1" t="s">
        <v>587</v>
      </c>
      <c r="D986" s="1" t="s">
        <v>246</v>
      </c>
      <c r="E986">
        <v>16.25</v>
      </c>
      <c r="F986" t="s">
        <v>2641</v>
      </c>
      <c r="G986" s="1" t="s">
        <v>100</v>
      </c>
      <c r="H986">
        <v>35</v>
      </c>
      <c r="I986" s="1" t="s">
        <v>6718</v>
      </c>
      <c r="J986">
        <v>237</v>
      </c>
      <c r="K986">
        <v>2</v>
      </c>
      <c r="L986">
        <v>110</v>
      </c>
      <c r="M986">
        <v>3.8</v>
      </c>
      <c r="N986">
        <v>106.2</v>
      </c>
    </row>
    <row r="987" spans="1:14" x14ac:dyDescent="0.2">
      <c r="A987" s="1" t="s">
        <v>4029</v>
      </c>
      <c r="B987" s="2">
        <v>45736</v>
      </c>
      <c r="C987" s="1" t="s">
        <v>6963</v>
      </c>
      <c r="D987" s="1" t="s">
        <v>106</v>
      </c>
      <c r="E987">
        <v>16</v>
      </c>
      <c r="F987" t="s">
        <v>2740</v>
      </c>
      <c r="G987" s="1" t="s">
        <v>108</v>
      </c>
      <c r="H987">
        <v>100</v>
      </c>
      <c r="I987" s="1" t="s">
        <v>6718</v>
      </c>
      <c r="J987">
        <v>237</v>
      </c>
      <c r="K987">
        <v>2</v>
      </c>
      <c r="L987">
        <v>108.2</v>
      </c>
      <c r="M987">
        <v>4</v>
      </c>
      <c r="N987">
        <v>104.2</v>
      </c>
    </row>
    <row r="988" spans="1:14" x14ac:dyDescent="0.2">
      <c r="A988" s="1" t="s">
        <v>4017</v>
      </c>
      <c r="B988" s="2">
        <v>45736</v>
      </c>
      <c r="C988" s="1" t="s">
        <v>6961</v>
      </c>
      <c r="D988" s="1" t="s">
        <v>106</v>
      </c>
      <c r="E988" t="s">
        <v>4019</v>
      </c>
      <c r="F988" t="s">
        <v>4020</v>
      </c>
      <c r="G988" s="1" t="s">
        <v>108</v>
      </c>
      <c r="H988">
        <v>110</v>
      </c>
      <c r="I988" s="1" t="s">
        <v>6718</v>
      </c>
      <c r="J988">
        <v>237</v>
      </c>
      <c r="K988">
        <v>3</v>
      </c>
      <c r="L988">
        <v>116.19999999999999</v>
      </c>
      <c r="M988">
        <v>4.5</v>
      </c>
      <c r="N988">
        <v>111.69999999999999</v>
      </c>
    </row>
    <row r="989" spans="1:14" x14ac:dyDescent="0.2">
      <c r="A989" s="1" t="s">
        <v>4025</v>
      </c>
      <c r="B989" s="2">
        <v>45737</v>
      </c>
      <c r="C989" s="1" t="s">
        <v>6791</v>
      </c>
      <c r="D989" s="1" t="s">
        <v>2816</v>
      </c>
      <c r="E989">
        <v>20</v>
      </c>
      <c r="F989" t="s">
        <v>338</v>
      </c>
      <c r="G989" s="1" t="s">
        <v>4015</v>
      </c>
      <c r="H989">
        <v>500</v>
      </c>
      <c r="I989" s="1" t="s">
        <v>6718</v>
      </c>
      <c r="J989">
        <v>238</v>
      </c>
      <c r="K989">
        <v>6</v>
      </c>
      <c r="L989">
        <v>517.19999999999993</v>
      </c>
      <c r="M989">
        <v>15</v>
      </c>
      <c r="N989">
        <v>502.19999999999993</v>
      </c>
    </row>
    <row r="990" spans="1:14" x14ac:dyDescent="0.2">
      <c r="A990" s="1" t="s">
        <v>4014</v>
      </c>
      <c r="B990" s="2">
        <v>45737</v>
      </c>
      <c r="C990" s="1" t="s">
        <v>6791</v>
      </c>
      <c r="D990" s="1" t="s">
        <v>2816</v>
      </c>
      <c r="E990">
        <v>16</v>
      </c>
      <c r="F990" t="s">
        <v>2740</v>
      </c>
      <c r="G990" s="1" t="s">
        <v>4015</v>
      </c>
      <c r="H990">
        <v>500</v>
      </c>
      <c r="I990" s="1" t="s">
        <v>6718</v>
      </c>
      <c r="J990">
        <v>238</v>
      </c>
      <c r="K990">
        <v>5</v>
      </c>
      <c r="L990">
        <v>536</v>
      </c>
      <c r="M990">
        <v>9.5</v>
      </c>
      <c r="N990">
        <v>526.5</v>
      </c>
    </row>
    <row r="991" spans="1:14" x14ac:dyDescent="0.2">
      <c r="A991" s="1" t="s">
        <v>4028</v>
      </c>
      <c r="B991" s="2">
        <v>45737</v>
      </c>
      <c r="C991" s="1" t="s">
        <v>6890</v>
      </c>
      <c r="D991" s="1" t="s">
        <v>106</v>
      </c>
      <c r="E991">
        <v>13</v>
      </c>
      <c r="F991" t="s">
        <v>338</v>
      </c>
      <c r="G991" s="1" t="s">
        <v>108</v>
      </c>
      <c r="H991">
        <v>100</v>
      </c>
      <c r="I991" s="1" t="s">
        <v>6718</v>
      </c>
      <c r="J991">
        <v>238</v>
      </c>
      <c r="K991">
        <v>3</v>
      </c>
      <c r="L991">
        <v>199.6</v>
      </c>
      <c r="M991">
        <v>5.4</v>
      </c>
      <c r="N991">
        <v>194.2</v>
      </c>
    </row>
    <row r="992" spans="1:14" x14ac:dyDescent="0.2">
      <c r="A992" s="1" t="s">
        <v>4031</v>
      </c>
      <c r="B992" s="2">
        <v>45737</v>
      </c>
      <c r="C992" s="1" t="s">
        <v>6890</v>
      </c>
      <c r="D992" s="1" t="s">
        <v>106</v>
      </c>
      <c r="E992">
        <v>14</v>
      </c>
      <c r="F992" t="s">
        <v>3224</v>
      </c>
      <c r="G992" s="1" t="s">
        <v>108</v>
      </c>
      <c r="H992">
        <v>100</v>
      </c>
      <c r="I992" s="1" t="s">
        <v>6718</v>
      </c>
      <c r="J992">
        <v>238</v>
      </c>
      <c r="K992">
        <v>3</v>
      </c>
      <c r="L992">
        <v>210.20000000000002</v>
      </c>
      <c r="M992">
        <v>5.4</v>
      </c>
      <c r="N992">
        <v>204.8</v>
      </c>
    </row>
    <row r="993" spans="1:14" x14ac:dyDescent="0.2">
      <c r="A993" s="1" t="s">
        <v>4032</v>
      </c>
      <c r="B993" s="2">
        <v>45737</v>
      </c>
      <c r="C993" s="1" t="s">
        <v>1823</v>
      </c>
      <c r="D993" s="1" t="s">
        <v>106</v>
      </c>
      <c r="E993">
        <v>25</v>
      </c>
      <c r="F993" t="s">
        <v>107</v>
      </c>
      <c r="G993" s="1" t="s">
        <v>108</v>
      </c>
      <c r="H993">
        <v>100</v>
      </c>
      <c r="I993" s="1" t="s">
        <v>6718</v>
      </c>
      <c r="J993">
        <v>239</v>
      </c>
      <c r="K993">
        <v>1</v>
      </c>
      <c r="L993">
        <v>118</v>
      </c>
      <c r="M993">
        <v>3.2</v>
      </c>
      <c r="N993">
        <v>114.8</v>
      </c>
    </row>
    <row r="994" spans="1:14" x14ac:dyDescent="0.2">
      <c r="A994" s="1" t="s">
        <v>4034</v>
      </c>
      <c r="B994" s="2">
        <v>45737</v>
      </c>
      <c r="C994" s="1" t="s">
        <v>1823</v>
      </c>
      <c r="D994" s="1" t="s">
        <v>106</v>
      </c>
      <c r="E994">
        <v>23</v>
      </c>
      <c r="F994" t="s">
        <v>107</v>
      </c>
      <c r="G994" s="1" t="s">
        <v>108</v>
      </c>
      <c r="H994">
        <v>100</v>
      </c>
      <c r="I994" s="1" t="s">
        <v>6718</v>
      </c>
      <c r="J994">
        <v>239</v>
      </c>
      <c r="K994">
        <v>1</v>
      </c>
      <c r="L994">
        <v>113.8</v>
      </c>
      <c r="M994">
        <v>2.5</v>
      </c>
      <c r="N994">
        <v>111.3</v>
      </c>
    </row>
    <row r="995" spans="1:14" x14ac:dyDescent="0.2">
      <c r="A995" s="1" t="s">
        <v>4037</v>
      </c>
      <c r="B995" s="2">
        <v>45737</v>
      </c>
      <c r="C995" s="1" t="s">
        <v>6745</v>
      </c>
      <c r="D995" s="1" t="s">
        <v>106</v>
      </c>
      <c r="E995" t="s">
        <v>2927</v>
      </c>
      <c r="F995" t="s">
        <v>4020</v>
      </c>
      <c r="G995" s="1" t="s">
        <v>108</v>
      </c>
      <c r="H995">
        <v>110</v>
      </c>
      <c r="I995" s="1" t="s">
        <v>6718</v>
      </c>
      <c r="J995">
        <v>239</v>
      </c>
      <c r="K995">
        <v>3</v>
      </c>
      <c r="L995">
        <v>111.6</v>
      </c>
      <c r="M995">
        <v>3.5999999999999996</v>
      </c>
      <c r="N995">
        <v>108</v>
      </c>
    </row>
    <row r="996" spans="1:14" x14ac:dyDescent="0.2">
      <c r="A996" s="1" t="s">
        <v>4035</v>
      </c>
      <c r="B996" s="2">
        <v>45737</v>
      </c>
      <c r="C996" s="1" t="s">
        <v>958</v>
      </c>
      <c r="D996" s="1" t="s">
        <v>106</v>
      </c>
      <c r="E996">
        <v>20</v>
      </c>
      <c r="F996" t="s">
        <v>2817</v>
      </c>
      <c r="G996" s="1" t="s">
        <v>108</v>
      </c>
      <c r="H996">
        <v>100</v>
      </c>
      <c r="I996" s="1" t="s">
        <v>6718</v>
      </c>
      <c r="J996">
        <v>239</v>
      </c>
      <c r="K996">
        <v>1</v>
      </c>
      <c r="L996">
        <v>116.8</v>
      </c>
      <c r="M996">
        <v>2.5</v>
      </c>
      <c r="N996">
        <v>114.3</v>
      </c>
    </row>
    <row r="997" spans="1:14" x14ac:dyDescent="0.2">
      <c r="A997" s="1" t="s">
        <v>4036</v>
      </c>
      <c r="B997" s="2">
        <v>45737</v>
      </c>
      <c r="C997" s="1" t="s">
        <v>6745</v>
      </c>
      <c r="D997" s="1" t="s">
        <v>106</v>
      </c>
      <c r="E997">
        <v>20</v>
      </c>
      <c r="F997" t="s">
        <v>2915</v>
      </c>
      <c r="G997" s="1" t="s">
        <v>108</v>
      </c>
      <c r="H997">
        <v>100</v>
      </c>
      <c r="I997" s="1" t="s">
        <v>6718</v>
      </c>
      <c r="J997">
        <v>240</v>
      </c>
      <c r="K997">
        <v>1</v>
      </c>
      <c r="L997">
        <v>96</v>
      </c>
      <c r="M997">
        <v>2.5</v>
      </c>
      <c r="N997">
        <v>93.5</v>
      </c>
    </row>
    <row r="998" spans="1:14" x14ac:dyDescent="0.2">
      <c r="A998" s="1" t="s">
        <v>4039</v>
      </c>
      <c r="B998" s="2">
        <v>45737</v>
      </c>
      <c r="C998" s="1" t="s">
        <v>587</v>
      </c>
      <c r="D998" s="1" t="s">
        <v>246</v>
      </c>
      <c r="E998">
        <v>17</v>
      </c>
      <c r="F998" t="s">
        <v>79</v>
      </c>
      <c r="G998" s="1" t="s">
        <v>2760</v>
      </c>
      <c r="H998">
        <v>500</v>
      </c>
      <c r="I998" s="1" t="s">
        <v>6718</v>
      </c>
      <c r="J998">
        <v>240</v>
      </c>
      <c r="K998">
        <v>8</v>
      </c>
      <c r="L998">
        <v>476.85</v>
      </c>
      <c r="M998">
        <v>16.5</v>
      </c>
      <c r="N998">
        <v>460.35</v>
      </c>
    </row>
    <row r="999" spans="1:14" x14ac:dyDescent="0.2">
      <c r="A999" s="1" t="s">
        <v>4013</v>
      </c>
      <c r="B999" s="2">
        <v>45737</v>
      </c>
      <c r="C999" s="1" t="s">
        <v>587</v>
      </c>
      <c r="D999" s="1" t="s">
        <v>246</v>
      </c>
      <c r="E999">
        <v>17</v>
      </c>
      <c r="F999" t="s">
        <v>99</v>
      </c>
      <c r="G999" s="1" t="s">
        <v>2760</v>
      </c>
      <c r="H999">
        <v>450</v>
      </c>
      <c r="I999" s="1" t="s">
        <v>6718</v>
      </c>
      <c r="J999">
        <v>240</v>
      </c>
      <c r="K999">
        <v>7</v>
      </c>
      <c r="L999">
        <v>455.97</v>
      </c>
      <c r="N999">
        <v>455.97</v>
      </c>
    </row>
    <row r="1000" spans="1:14" x14ac:dyDescent="0.2">
      <c r="A1000" s="1" t="s">
        <v>4038</v>
      </c>
      <c r="B1000" s="2">
        <v>45737</v>
      </c>
      <c r="C1000" s="1" t="s">
        <v>587</v>
      </c>
      <c r="D1000" s="1" t="s">
        <v>106</v>
      </c>
      <c r="E1000">
        <v>14</v>
      </c>
      <c r="F1000" t="s">
        <v>2562</v>
      </c>
      <c r="G1000" s="1" t="s">
        <v>51</v>
      </c>
      <c r="H1000">
        <v>300</v>
      </c>
      <c r="I1000" s="1" t="s">
        <v>6718</v>
      </c>
      <c r="J1000">
        <v>240</v>
      </c>
      <c r="K1000">
        <v>4</v>
      </c>
      <c r="L1000">
        <v>312.2</v>
      </c>
      <c r="M1000">
        <v>6.6</v>
      </c>
      <c r="N1000">
        <v>305.59999999999997</v>
      </c>
    </row>
    <row r="1001" spans="1:14" x14ac:dyDescent="0.2">
      <c r="A1001" s="1" t="s">
        <v>4026</v>
      </c>
      <c r="B1001" s="2">
        <v>45737</v>
      </c>
      <c r="C1001" s="1" t="s">
        <v>6791</v>
      </c>
      <c r="D1001" s="1" t="s">
        <v>2816</v>
      </c>
      <c r="E1001">
        <v>18</v>
      </c>
      <c r="F1001" t="s">
        <v>2740</v>
      </c>
      <c r="G1001" s="1" t="s">
        <v>4015</v>
      </c>
      <c r="H1001">
        <v>500</v>
      </c>
      <c r="I1001" s="1" t="s">
        <v>6718</v>
      </c>
      <c r="J1001">
        <v>241</v>
      </c>
      <c r="K1001">
        <v>5</v>
      </c>
      <c r="L1001">
        <v>525.6</v>
      </c>
      <c r="N1001">
        <v>525.6</v>
      </c>
    </row>
    <row r="1002" spans="1:14" x14ac:dyDescent="0.2">
      <c r="A1002" s="1" t="s">
        <v>3965</v>
      </c>
      <c r="B1002" s="2">
        <v>45737</v>
      </c>
      <c r="C1002" s="1" t="s">
        <v>6407</v>
      </c>
      <c r="D1002" s="1" t="s">
        <v>246</v>
      </c>
      <c r="E1002">
        <v>35</v>
      </c>
      <c r="F1002" t="s">
        <v>3967</v>
      </c>
      <c r="G1002" s="1" t="s">
        <v>3420</v>
      </c>
      <c r="H1002">
        <v>5000</v>
      </c>
      <c r="I1002" s="1" t="s">
        <v>6718</v>
      </c>
      <c r="J1002">
        <v>241</v>
      </c>
      <c r="K1002">
        <v>5</v>
      </c>
      <c r="L1002">
        <v>542.70000000000005</v>
      </c>
      <c r="N1002">
        <v>542.70000000000005</v>
      </c>
    </row>
    <row r="1003" spans="1:14" x14ac:dyDescent="0.2">
      <c r="A1003" s="1" t="s">
        <v>4042</v>
      </c>
      <c r="B1003" s="2">
        <v>45738</v>
      </c>
      <c r="C1003" s="1" t="s">
        <v>6734</v>
      </c>
      <c r="D1003" s="1" t="s">
        <v>2816</v>
      </c>
      <c r="E1003">
        <v>18</v>
      </c>
      <c r="F1003" t="s">
        <v>338</v>
      </c>
      <c r="G1003" s="1" t="s">
        <v>4015</v>
      </c>
      <c r="H1003">
        <v>200</v>
      </c>
      <c r="I1003" s="1" t="s">
        <v>6718</v>
      </c>
      <c r="J1003">
        <v>242</v>
      </c>
      <c r="K1003">
        <v>2</v>
      </c>
      <c r="L1003">
        <v>218.39999999999998</v>
      </c>
      <c r="M1003">
        <v>4.2</v>
      </c>
      <c r="N1003">
        <v>214.2</v>
      </c>
    </row>
    <row r="1004" spans="1:14" x14ac:dyDescent="0.2">
      <c r="A1004" s="1" t="s">
        <v>4066</v>
      </c>
      <c r="B1004" s="2">
        <v>45738</v>
      </c>
      <c r="C1004" s="1" t="s">
        <v>6777</v>
      </c>
      <c r="D1004" s="1" t="s">
        <v>246</v>
      </c>
      <c r="E1004">
        <v>21</v>
      </c>
      <c r="F1004" t="s">
        <v>4068</v>
      </c>
      <c r="G1004" s="1" t="s">
        <v>100</v>
      </c>
      <c r="H1004">
        <v>400</v>
      </c>
      <c r="I1004" s="1" t="s">
        <v>6718</v>
      </c>
      <c r="J1004">
        <v>242</v>
      </c>
      <c r="K1004">
        <v>4</v>
      </c>
      <c r="L1004">
        <v>392.45</v>
      </c>
      <c r="M1004">
        <v>10.5</v>
      </c>
      <c r="N1004">
        <v>381.95</v>
      </c>
    </row>
    <row r="1005" spans="1:14" x14ac:dyDescent="0.2">
      <c r="A1005" s="1" t="s">
        <v>4064</v>
      </c>
      <c r="B1005" s="2">
        <v>45738</v>
      </c>
      <c r="C1005" s="1" t="s">
        <v>6746</v>
      </c>
      <c r="D1005" s="1" t="s">
        <v>246</v>
      </c>
      <c r="E1005">
        <v>21</v>
      </c>
      <c r="F1005" t="s">
        <v>214</v>
      </c>
      <c r="G1005" s="1" t="s">
        <v>100</v>
      </c>
      <c r="H1005">
        <v>150</v>
      </c>
      <c r="I1005" s="1" t="s">
        <v>6718</v>
      </c>
      <c r="J1005">
        <v>242</v>
      </c>
      <c r="K1005">
        <v>2</v>
      </c>
      <c r="L1005">
        <v>157.54</v>
      </c>
      <c r="M1005">
        <v>5.2</v>
      </c>
      <c r="N1005">
        <v>152.34</v>
      </c>
    </row>
    <row r="1006" spans="1:14" x14ac:dyDescent="0.2">
      <c r="A1006" s="1" t="s">
        <v>4062</v>
      </c>
      <c r="B1006" s="2">
        <v>45738</v>
      </c>
      <c r="C1006" s="1" t="s">
        <v>6746</v>
      </c>
      <c r="D1006" s="1" t="s">
        <v>246</v>
      </c>
      <c r="E1006">
        <v>17</v>
      </c>
      <c r="F1006" t="s">
        <v>214</v>
      </c>
      <c r="G1006" s="1" t="s">
        <v>100</v>
      </c>
      <c r="H1006">
        <v>100</v>
      </c>
      <c r="I1006" s="1" t="s">
        <v>6718</v>
      </c>
      <c r="J1006">
        <v>242</v>
      </c>
      <c r="K1006">
        <v>2</v>
      </c>
      <c r="L1006">
        <v>113.72</v>
      </c>
      <c r="M1006">
        <v>4.2</v>
      </c>
      <c r="N1006">
        <v>109.52</v>
      </c>
    </row>
    <row r="1007" spans="1:14" x14ac:dyDescent="0.2">
      <c r="A1007" s="1" t="s">
        <v>4046</v>
      </c>
      <c r="B1007" s="2">
        <v>45738</v>
      </c>
      <c r="C1007" s="1" t="s">
        <v>6964</v>
      </c>
      <c r="D1007" s="1" t="s">
        <v>2816</v>
      </c>
      <c r="E1007">
        <v>17</v>
      </c>
      <c r="F1007" t="s">
        <v>3262</v>
      </c>
      <c r="G1007" s="1" t="s">
        <v>108</v>
      </c>
      <c r="H1007">
        <v>100</v>
      </c>
      <c r="I1007" s="1" t="s">
        <v>6718</v>
      </c>
      <c r="J1007">
        <v>243</v>
      </c>
      <c r="K1007">
        <v>2</v>
      </c>
      <c r="L1007">
        <v>116.8</v>
      </c>
      <c r="M1007">
        <v>4.2</v>
      </c>
      <c r="N1007">
        <v>112.6</v>
      </c>
    </row>
    <row r="1008" spans="1:14" x14ac:dyDescent="0.2">
      <c r="A1008" s="1" t="s">
        <v>4043</v>
      </c>
      <c r="B1008" s="2">
        <v>45738</v>
      </c>
      <c r="C1008" s="1" t="s">
        <v>6964</v>
      </c>
      <c r="D1008" s="1" t="s">
        <v>2816</v>
      </c>
      <c r="E1008">
        <v>19</v>
      </c>
      <c r="F1008" t="s">
        <v>343</v>
      </c>
      <c r="G1008" s="1" t="s">
        <v>108</v>
      </c>
      <c r="H1008">
        <v>100</v>
      </c>
      <c r="I1008" s="1" t="s">
        <v>6718</v>
      </c>
      <c r="J1008">
        <v>243</v>
      </c>
      <c r="K1008">
        <v>2</v>
      </c>
      <c r="L1008">
        <v>121.39999999999999</v>
      </c>
      <c r="M1008">
        <v>4.5999999999999996</v>
      </c>
      <c r="N1008">
        <v>116.8</v>
      </c>
    </row>
    <row r="1009" spans="1:14" x14ac:dyDescent="0.2">
      <c r="A1009" s="1" t="s">
        <v>4057</v>
      </c>
      <c r="B1009" s="2">
        <v>45738</v>
      </c>
      <c r="C1009" s="1" t="s">
        <v>1823</v>
      </c>
      <c r="D1009" s="1" t="s">
        <v>246</v>
      </c>
      <c r="E1009">
        <v>32</v>
      </c>
      <c r="F1009" t="s">
        <v>2243</v>
      </c>
      <c r="G1009" s="1" t="s">
        <v>100</v>
      </c>
      <c r="H1009">
        <v>100</v>
      </c>
      <c r="I1009" s="1" t="s">
        <v>6718</v>
      </c>
      <c r="J1009">
        <v>243</v>
      </c>
      <c r="K1009">
        <v>1</v>
      </c>
      <c r="L1009">
        <v>109</v>
      </c>
      <c r="M1009">
        <v>4.8</v>
      </c>
      <c r="N1009">
        <v>104.2</v>
      </c>
    </row>
    <row r="1010" spans="1:14" x14ac:dyDescent="0.2">
      <c r="A1010" s="1" t="s">
        <v>4040</v>
      </c>
      <c r="B1010" s="2">
        <v>45738</v>
      </c>
      <c r="C1010" s="1" t="s">
        <v>6734</v>
      </c>
      <c r="D1010" s="1" t="s">
        <v>2816</v>
      </c>
      <c r="E1010">
        <v>18</v>
      </c>
      <c r="F1010" t="s">
        <v>338</v>
      </c>
      <c r="G1010" s="1" t="s">
        <v>4015</v>
      </c>
      <c r="H1010">
        <v>80</v>
      </c>
      <c r="I1010" s="1" t="s">
        <v>6718</v>
      </c>
      <c r="J1010">
        <v>243</v>
      </c>
      <c r="K1010">
        <v>1</v>
      </c>
      <c r="L1010">
        <v>91.6</v>
      </c>
      <c r="M1010">
        <v>2.1</v>
      </c>
      <c r="N1010">
        <v>89.5</v>
      </c>
    </row>
    <row r="1011" spans="1:14" x14ac:dyDescent="0.2">
      <c r="A1011" s="1" t="s">
        <v>4059</v>
      </c>
      <c r="B1011" s="2">
        <v>45738</v>
      </c>
      <c r="C1011" s="1" t="s">
        <v>6965</v>
      </c>
      <c r="D1011" s="1" t="s">
        <v>246</v>
      </c>
      <c r="E1011">
        <v>30</v>
      </c>
      <c r="F1011" t="s">
        <v>214</v>
      </c>
      <c r="G1011" s="1" t="s">
        <v>100</v>
      </c>
      <c r="H1011">
        <v>200</v>
      </c>
      <c r="I1011" s="1" t="s">
        <v>6718</v>
      </c>
      <c r="J1011">
        <v>244</v>
      </c>
      <c r="K1011">
        <v>2</v>
      </c>
      <c r="L1011">
        <v>208.2</v>
      </c>
      <c r="M1011">
        <v>7.4</v>
      </c>
      <c r="N1011">
        <v>200.79999999999998</v>
      </c>
    </row>
    <row r="1012" spans="1:14" x14ac:dyDescent="0.2">
      <c r="A1012" s="1" t="s">
        <v>4048</v>
      </c>
      <c r="B1012" s="2">
        <v>45738</v>
      </c>
      <c r="C1012" s="1" t="s">
        <v>587</v>
      </c>
      <c r="D1012" s="1" t="s">
        <v>246</v>
      </c>
      <c r="E1012" t="s">
        <v>4050</v>
      </c>
      <c r="F1012" t="s">
        <v>3041</v>
      </c>
      <c r="G1012" s="1" t="s">
        <v>51</v>
      </c>
      <c r="H1012">
        <v>100</v>
      </c>
      <c r="I1012" s="1" t="s">
        <v>6718</v>
      </c>
      <c r="J1012">
        <v>244</v>
      </c>
      <c r="K1012">
        <v>3</v>
      </c>
      <c r="L1012">
        <v>142.89999999999998</v>
      </c>
      <c r="M1012">
        <v>9.6000000000000014</v>
      </c>
      <c r="N1012">
        <v>133.29999999999998</v>
      </c>
    </row>
    <row r="1013" spans="1:14" x14ac:dyDescent="0.2">
      <c r="A1013" s="1" t="s">
        <v>4047</v>
      </c>
      <c r="B1013" s="2">
        <v>45738</v>
      </c>
      <c r="C1013" s="1" t="s">
        <v>587</v>
      </c>
      <c r="D1013" s="1" t="s">
        <v>246</v>
      </c>
      <c r="E1013">
        <v>28</v>
      </c>
      <c r="F1013" t="s">
        <v>79</v>
      </c>
      <c r="G1013" s="1" t="s">
        <v>100</v>
      </c>
      <c r="H1013">
        <v>105</v>
      </c>
      <c r="I1013" s="1" t="s">
        <v>6718</v>
      </c>
      <c r="J1013">
        <v>244</v>
      </c>
      <c r="K1013">
        <v>1</v>
      </c>
      <c r="L1013">
        <v>110.6</v>
      </c>
      <c r="M1013">
        <v>3.6</v>
      </c>
      <c r="N1013">
        <v>107</v>
      </c>
    </row>
    <row r="1014" spans="1:14" x14ac:dyDescent="0.2">
      <c r="A1014" s="1" t="s">
        <v>4061</v>
      </c>
      <c r="B1014" s="2">
        <v>45738</v>
      </c>
      <c r="C1014" s="1" t="s">
        <v>6749</v>
      </c>
      <c r="D1014" s="1" t="s">
        <v>246</v>
      </c>
      <c r="E1014">
        <v>11</v>
      </c>
      <c r="F1014" t="s">
        <v>93</v>
      </c>
      <c r="G1014" s="1" t="s">
        <v>100</v>
      </c>
      <c r="H1014">
        <v>100</v>
      </c>
      <c r="I1014" s="1" t="s">
        <v>6718</v>
      </c>
      <c r="J1014">
        <v>244</v>
      </c>
      <c r="K1014">
        <v>2</v>
      </c>
      <c r="L1014">
        <v>98.54</v>
      </c>
      <c r="N1014">
        <v>98.54</v>
      </c>
    </row>
    <row r="1015" spans="1:14" x14ac:dyDescent="0.2">
      <c r="A1015" s="1" t="s">
        <v>3984</v>
      </c>
      <c r="B1015" s="2">
        <v>45738</v>
      </c>
      <c r="C1015" s="1" t="s">
        <v>6798</v>
      </c>
      <c r="D1015" s="1" t="s">
        <v>2816</v>
      </c>
      <c r="E1015" t="s">
        <v>2937</v>
      </c>
      <c r="F1015" t="s">
        <v>2938</v>
      </c>
      <c r="G1015" s="1" t="s">
        <v>51</v>
      </c>
      <c r="H1015">
        <v>3500</v>
      </c>
      <c r="I1015" s="1" t="s">
        <v>6718</v>
      </c>
      <c r="J1015">
        <v>245</v>
      </c>
      <c r="K1015">
        <v>24</v>
      </c>
      <c r="L1015">
        <v>3609</v>
      </c>
      <c r="N1015">
        <v>3609</v>
      </c>
    </row>
    <row r="1016" spans="1:14" x14ac:dyDescent="0.2">
      <c r="A1016" s="1" t="s">
        <v>4054</v>
      </c>
      <c r="B1016" s="2">
        <v>45738</v>
      </c>
      <c r="C1016" s="1" t="s">
        <v>6966</v>
      </c>
      <c r="D1016" s="1" t="s">
        <v>246</v>
      </c>
      <c r="E1016" t="s">
        <v>4056</v>
      </c>
      <c r="F1016" t="s">
        <v>2786</v>
      </c>
      <c r="G1016" s="1" t="s">
        <v>100</v>
      </c>
      <c r="H1016">
        <v>100</v>
      </c>
      <c r="I1016" s="1" t="s">
        <v>6718</v>
      </c>
      <c r="J1016">
        <v>245</v>
      </c>
      <c r="K1016">
        <v>2</v>
      </c>
      <c r="L1016">
        <v>101.3</v>
      </c>
      <c r="N1016">
        <v>101.3</v>
      </c>
    </row>
    <row r="1017" spans="1:14" x14ac:dyDescent="0.2">
      <c r="A1017" s="1" t="s">
        <v>4051</v>
      </c>
      <c r="B1017" s="2">
        <v>45738</v>
      </c>
      <c r="C1017" s="1" t="s">
        <v>587</v>
      </c>
      <c r="D1017" s="1" t="s">
        <v>246</v>
      </c>
      <c r="E1017">
        <v>26</v>
      </c>
      <c r="F1017" t="s">
        <v>99</v>
      </c>
      <c r="G1017" s="1" t="s">
        <v>2760</v>
      </c>
      <c r="H1017">
        <v>12</v>
      </c>
      <c r="I1017" s="1" t="s">
        <v>6718</v>
      </c>
      <c r="J1017">
        <v>245</v>
      </c>
      <c r="K1017">
        <v>1</v>
      </c>
      <c r="L1017">
        <v>101.6</v>
      </c>
      <c r="M1017">
        <v>3.2</v>
      </c>
      <c r="N1017">
        <v>98.399999999999991</v>
      </c>
    </row>
    <row r="1018" spans="1:14" x14ac:dyDescent="0.2">
      <c r="A1018" s="1" t="s">
        <v>4052</v>
      </c>
      <c r="B1018" s="2">
        <v>45738</v>
      </c>
      <c r="C1018" s="1" t="s">
        <v>587</v>
      </c>
      <c r="D1018" s="1" t="s">
        <v>246</v>
      </c>
      <c r="E1018">
        <v>26</v>
      </c>
      <c r="F1018" t="s">
        <v>167</v>
      </c>
      <c r="G1018" s="1" t="s">
        <v>100</v>
      </c>
      <c r="H1018">
        <v>115</v>
      </c>
      <c r="I1018" s="1" t="s">
        <v>6718</v>
      </c>
      <c r="J1018">
        <v>245</v>
      </c>
      <c r="K1018">
        <v>1</v>
      </c>
      <c r="L1018">
        <v>111.4</v>
      </c>
      <c r="M1018">
        <v>3.2</v>
      </c>
      <c r="N1018">
        <v>108.2</v>
      </c>
    </row>
    <row r="1019" spans="1:14" x14ac:dyDescent="0.2">
      <c r="A1019" s="1" t="s">
        <v>4045</v>
      </c>
      <c r="B1019" s="2">
        <v>45739</v>
      </c>
      <c r="C1019" s="1" t="s">
        <v>6727</v>
      </c>
      <c r="D1019" s="1" t="s">
        <v>2816</v>
      </c>
      <c r="E1019">
        <v>10</v>
      </c>
      <c r="F1019" t="s">
        <v>214</v>
      </c>
      <c r="G1019" s="1" t="s">
        <v>2996</v>
      </c>
      <c r="H1019">
        <v>400</v>
      </c>
      <c r="I1019" s="1" t="s">
        <v>6718</v>
      </c>
      <c r="J1019">
        <v>246</v>
      </c>
      <c r="K1019">
        <v>7</v>
      </c>
      <c r="L1019">
        <v>419</v>
      </c>
      <c r="M1019">
        <v>8.4</v>
      </c>
      <c r="N1019">
        <v>410.6</v>
      </c>
    </row>
    <row r="1020" spans="1:14" x14ac:dyDescent="0.2">
      <c r="A1020" s="1" t="s">
        <v>4073</v>
      </c>
      <c r="B1020" s="2">
        <v>45739</v>
      </c>
      <c r="C1020" s="1" t="s">
        <v>6727</v>
      </c>
      <c r="D1020" s="1" t="s">
        <v>3231</v>
      </c>
      <c r="E1020">
        <v>11</v>
      </c>
      <c r="F1020" t="s">
        <v>214</v>
      </c>
      <c r="G1020" s="1" t="s">
        <v>2996</v>
      </c>
      <c r="H1020">
        <v>200</v>
      </c>
      <c r="I1020" s="1" t="s">
        <v>6718</v>
      </c>
      <c r="J1020">
        <v>246</v>
      </c>
      <c r="K1020">
        <v>4</v>
      </c>
      <c r="L1020">
        <v>216.2</v>
      </c>
      <c r="M1020">
        <v>5.2</v>
      </c>
      <c r="N1020">
        <v>211</v>
      </c>
    </row>
    <row r="1021" spans="1:14" x14ac:dyDescent="0.2">
      <c r="A1021" s="1" t="s">
        <v>4071</v>
      </c>
      <c r="B1021" s="2">
        <v>45739</v>
      </c>
      <c r="C1021" s="1" t="s">
        <v>6858</v>
      </c>
      <c r="D1021" s="1" t="s">
        <v>3319</v>
      </c>
      <c r="E1021" t="s">
        <v>762</v>
      </c>
      <c r="F1021" t="s">
        <v>2847</v>
      </c>
      <c r="G1021" s="1" t="s">
        <v>108</v>
      </c>
      <c r="H1021">
        <v>110</v>
      </c>
      <c r="I1021" s="1" t="s">
        <v>6718</v>
      </c>
      <c r="J1021">
        <v>246</v>
      </c>
      <c r="K1021">
        <v>3</v>
      </c>
      <c r="L1021">
        <v>122.8</v>
      </c>
      <c r="M1021">
        <v>3</v>
      </c>
      <c r="N1021">
        <v>119.8</v>
      </c>
    </row>
    <row r="1022" spans="1:14" x14ac:dyDescent="0.2">
      <c r="A1022" s="1" t="s">
        <v>4070</v>
      </c>
      <c r="B1022" s="2">
        <v>45739</v>
      </c>
      <c r="C1022" s="1" t="s">
        <v>6769</v>
      </c>
      <c r="D1022" s="1" t="s">
        <v>246</v>
      </c>
      <c r="E1022">
        <v>7</v>
      </c>
      <c r="F1022" t="s">
        <v>107</v>
      </c>
      <c r="G1022" s="1" t="s">
        <v>100</v>
      </c>
      <c r="H1022">
        <v>100</v>
      </c>
      <c r="I1022" s="1" t="s">
        <v>6718</v>
      </c>
      <c r="J1022">
        <v>246</v>
      </c>
      <c r="K1022">
        <v>2</v>
      </c>
      <c r="L1022">
        <v>109.03</v>
      </c>
      <c r="M1022">
        <v>1.6</v>
      </c>
      <c r="N1022">
        <v>107.43</v>
      </c>
    </row>
    <row r="1023" spans="1:14" x14ac:dyDescent="0.2">
      <c r="A1023" s="1" t="s">
        <v>4082</v>
      </c>
      <c r="B1023" s="2">
        <v>45739</v>
      </c>
      <c r="C1023" s="1" t="s">
        <v>587</v>
      </c>
      <c r="D1023" s="1" t="s">
        <v>246</v>
      </c>
      <c r="E1023">
        <v>17</v>
      </c>
      <c r="F1023" t="s">
        <v>167</v>
      </c>
      <c r="G1023" s="1" t="s">
        <v>100</v>
      </c>
      <c r="H1023">
        <v>60</v>
      </c>
      <c r="I1023" s="1" t="s">
        <v>6718</v>
      </c>
      <c r="J1023">
        <v>247</v>
      </c>
      <c r="K1023">
        <v>2</v>
      </c>
      <c r="L1023">
        <v>169.4</v>
      </c>
      <c r="M1023">
        <v>4.8</v>
      </c>
      <c r="N1023">
        <v>164.6</v>
      </c>
    </row>
    <row r="1024" spans="1:14" x14ac:dyDescent="0.2">
      <c r="A1024" s="1" t="s">
        <v>4075</v>
      </c>
      <c r="B1024" s="2">
        <v>45739</v>
      </c>
      <c r="C1024" s="1" t="s">
        <v>1823</v>
      </c>
      <c r="D1024" s="1" t="s">
        <v>246</v>
      </c>
      <c r="E1024">
        <v>28</v>
      </c>
      <c r="F1024" t="s">
        <v>2243</v>
      </c>
      <c r="G1024" s="1" t="s">
        <v>100</v>
      </c>
      <c r="H1024">
        <v>200</v>
      </c>
      <c r="I1024" s="1" t="s">
        <v>6718</v>
      </c>
      <c r="J1024">
        <v>247</v>
      </c>
      <c r="K1024">
        <v>2</v>
      </c>
      <c r="L1024">
        <v>213.60000000000002</v>
      </c>
      <c r="M1024">
        <v>7.2</v>
      </c>
      <c r="N1024">
        <v>206.40000000000003</v>
      </c>
    </row>
    <row r="1025" spans="1:14" x14ac:dyDescent="0.2">
      <c r="A1025" s="1" t="s">
        <v>4077</v>
      </c>
      <c r="B1025" s="2">
        <v>45739</v>
      </c>
      <c r="C1025" s="1" t="s">
        <v>1823</v>
      </c>
      <c r="D1025" s="1" t="s">
        <v>246</v>
      </c>
      <c r="E1025">
        <v>26</v>
      </c>
      <c r="F1025" t="s">
        <v>2243</v>
      </c>
      <c r="G1025" s="1" t="s">
        <v>100</v>
      </c>
      <c r="H1025">
        <v>100</v>
      </c>
      <c r="I1025" s="1" t="s">
        <v>6718</v>
      </c>
      <c r="J1025">
        <v>247</v>
      </c>
      <c r="K1025">
        <v>1</v>
      </c>
      <c r="L1025">
        <v>105.2</v>
      </c>
      <c r="M1025">
        <v>3.2</v>
      </c>
      <c r="N1025">
        <v>102</v>
      </c>
    </row>
    <row r="1026" spans="1:14" x14ac:dyDescent="0.2">
      <c r="A1026" s="1" t="s">
        <v>4074</v>
      </c>
      <c r="B1026" s="2">
        <v>45739</v>
      </c>
      <c r="C1026" s="1" t="s">
        <v>1823</v>
      </c>
      <c r="D1026" s="1" t="s">
        <v>246</v>
      </c>
      <c r="E1026">
        <v>28</v>
      </c>
      <c r="F1026" t="s">
        <v>2243</v>
      </c>
      <c r="G1026" s="1" t="s">
        <v>100</v>
      </c>
      <c r="H1026">
        <v>100</v>
      </c>
      <c r="I1026" s="1" t="s">
        <v>6718</v>
      </c>
      <c r="J1026">
        <v>247</v>
      </c>
      <c r="K1026">
        <v>1</v>
      </c>
      <c r="L1026">
        <v>110.8</v>
      </c>
      <c r="M1026">
        <v>3.6</v>
      </c>
      <c r="N1026">
        <v>107.2</v>
      </c>
    </row>
    <row r="1027" spans="1:14" x14ac:dyDescent="0.2">
      <c r="A1027" s="1" t="s">
        <v>4081</v>
      </c>
      <c r="B1027" s="2">
        <v>45739</v>
      </c>
      <c r="C1027" s="1" t="s">
        <v>587</v>
      </c>
      <c r="D1027" s="1" t="s">
        <v>246</v>
      </c>
      <c r="E1027">
        <v>18</v>
      </c>
      <c r="F1027" t="s">
        <v>209</v>
      </c>
      <c r="G1027" s="1" t="s">
        <v>100</v>
      </c>
      <c r="H1027">
        <v>330</v>
      </c>
      <c r="I1027" s="1" t="s">
        <v>6718</v>
      </c>
      <c r="J1027">
        <v>248</v>
      </c>
      <c r="K1027">
        <v>5</v>
      </c>
      <c r="L1027">
        <v>362.88</v>
      </c>
      <c r="N1027">
        <v>362.88</v>
      </c>
    </row>
    <row r="1028" spans="1:14" x14ac:dyDescent="0.2">
      <c r="A1028" s="1" t="s">
        <v>4076</v>
      </c>
      <c r="B1028" s="2">
        <v>45739</v>
      </c>
      <c r="C1028" s="1" t="s">
        <v>587</v>
      </c>
      <c r="D1028" s="1" t="s">
        <v>246</v>
      </c>
      <c r="E1028">
        <v>26</v>
      </c>
      <c r="F1028" t="s">
        <v>167</v>
      </c>
      <c r="G1028" s="1" t="s">
        <v>100</v>
      </c>
      <c r="H1028">
        <v>100</v>
      </c>
      <c r="I1028" s="1" t="s">
        <v>6718</v>
      </c>
      <c r="J1028">
        <v>248</v>
      </c>
      <c r="K1028">
        <v>1</v>
      </c>
      <c r="L1028">
        <v>108</v>
      </c>
      <c r="M1028">
        <v>3.2</v>
      </c>
      <c r="N1028">
        <v>104.8</v>
      </c>
    </row>
    <row r="1029" spans="1:14" x14ac:dyDescent="0.2">
      <c r="A1029" s="1" t="s">
        <v>4072</v>
      </c>
      <c r="B1029" s="2">
        <v>45739</v>
      </c>
      <c r="C1029" s="1" t="s">
        <v>6964</v>
      </c>
      <c r="D1029" s="1" t="s">
        <v>3231</v>
      </c>
      <c r="E1029">
        <v>7</v>
      </c>
      <c r="F1029" t="s">
        <v>214</v>
      </c>
      <c r="G1029" s="1" t="s">
        <v>108</v>
      </c>
      <c r="H1029">
        <v>100</v>
      </c>
      <c r="I1029" s="1" t="s">
        <v>6718</v>
      </c>
      <c r="J1029">
        <v>248</v>
      </c>
      <c r="K1029">
        <v>3</v>
      </c>
      <c r="L1029">
        <v>114.80000000000001</v>
      </c>
      <c r="M1029">
        <v>2.4000000000000004</v>
      </c>
      <c r="N1029">
        <v>112.4</v>
      </c>
    </row>
    <row r="1030" spans="1:14" x14ac:dyDescent="0.2">
      <c r="A1030" s="1" t="s">
        <v>4091</v>
      </c>
      <c r="B1030" s="2">
        <v>45740</v>
      </c>
      <c r="C1030" s="1" t="s">
        <v>6897</v>
      </c>
      <c r="D1030" s="1" t="s">
        <v>246</v>
      </c>
      <c r="E1030" t="s">
        <v>3573</v>
      </c>
      <c r="F1030" t="s">
        <v>2786</v>
      </c>
      <c r="G1030" s="1" t="s">
        <v>100</v>
      </c>
      <c r="H1030">
        <v>600</v>
      </c>
      <c r="I1030" s="1" t="s">
        <v>6718</v>
      </c>
      <c r="J1030">
        <v>249</v>
      </c>
      <c r="K1030">
        <v>6</v>
      </c>
      <c r="L1030">
        <v>616.4</v>
      </c>
      <c r="M1030">
        <v>14.399999999999999</v>
      </c>
      <c r="N1030">
        <v>602</v>
      </c>
    </row>
    <row r="1031" spans="1:14" x14ac:dyDescent="0.2">
      <c r="A1031" s="1" t="s">
        <v>6967</v>
      </c>
      <c r="B1031" s="2">
        <v>45740</v>
      </c>
      <c r="C1031" s="1" t="s">
        <v>6897</v>
      </c>
      <c r="D1031" s="1" t="s">
        <v>246</v>
      </c>
      <c r="E1031" t="s">
        <v>3573</v>
      </c>
      <c r="F1031" t="s">
        <v>2786</v>
      </c>
      <c r="G1031" s="1" t="s">
        <v>100</v>
      </c>
      <c r="H1031">
        <v>400</v>
      </c>
      <c r="I1031" s="1" t="s">
        <v>6718</v>
      </c>
      <c r="J1031">
        <v>249</v>
      </c>
      <c r="K1031">
        <v>4</v>
      </c>
      <c r="L1031">
        <v>442.40000000000003</v>
      </c>
      <c r="M1031">
        <v>10.4</v>
      </c>
      <c r="N1031">
        <v>432.00000000000006</v>
      </c>
    </row>
    <row r="1032" spans="1:14" x14ac:dyDescent="0.2">
      <c r="A1032" s="1" t="s">
        <v>4090</v>
      </c>
      <c r="B1032" s="2">
        <v>45740</v>
      </c>
      <c r="C1032" s="1" t="s">
        <v>6727</v>
      </c>
      <c r="D1032" s="1" t="s">
        <v>3068</v>
      </c>
      <c r="E1032">
        <v>16</v>
      </c>
      <c r="F1032" t="s">
        <v>2811</v>
      </c>
      <c r="G1032" s="1" t="s">
        <v>108</v>
      </c>
      <c r="H1032">
        <v>250</v>
      </c>
      <c r="I1032" s="1" t="s">
        <v>6718</v>
      </c>
      <c r="J1032">
        <v>249</v>
      </c>
      <c r="K1032">
        <v>4</v>
      </c>
      <c r="L1032">
        <v>252.6</v>
      </c>
      <c r="M1032">
        <v>7.3000000000000007</v>
      </c>
      <c r="N1032">
        <v>245.29999999999998</v>
      </c>
    </row>
    <row r="1033" spans="1:14" x14ac:dyDescent="0.2">
      <c r="A1033" s="1" t="s">
        <v>4086</v>
      </c>
      <c r="B1033" s="2">
        <v>45740</v>
      </c>
      <c r="C1033" s="1" t="s">
        <v>6769</v>
      </c>
      <c r="D1033" s="1" t="s">
        <v>246</v>
      </c>
      <c r="E1033">
        <v>6</v>
      </c>
      <c r="F1033" t="s">
        <v>107</v>
      </c>
      <c r="G1033" s="1" t="s">
        <v>100</v>
      </c>
      <c r="H1033">
        <v>100</v>
      </c>
      <c r="I1033" s="1" t="s">
        <v>6718</v>
      </c>
      <c r="J1033">
        <v>249</v>
      </c>
      <c r="K1033">
        <v>3</v>
      </c>
      <c r="L1033">
        <v>104.69999999999999</v>
      </c>
      <c r="M1033">
        <v>2.4000000000000004</v>
      </c>
      <c r="N1033">
        <v>102.29999999999998</v>
      </c>
    </row>
    <row r="1034" spans="1:14" x14ac:dyDescent="0.2">
      <c r="A1034" s="1" t="s">
        <v>4085</v>
      </c>
      <c r="B1034" s="2">
        <v>45740</v>
      </c>
      <c r="C1034" s="1" t="s">
        <v>6769</v>
      </c>
      <c r="D1034" s="1" t="s">
        <v>246</v>
      </c>
      <c r="E1034">
        <v>9</v>
      </c>
      <c r="F1034" t="s">
        <v>107</v>
      </c>
      <c r="G1034" s="1" t="s">
        <v>100</v>
      </c>
      <c r="H1034">
        <v>100</v>
      </c>
      <c r="I1034" s="1" t="s">
        <v>6718</v>
      </c>
      <c r="J1034">
        <v>250</v>
      </c>
      <c r="K1034">
        <v>2</v>
      </c>
      <c r="L1034">
        <v>103.9</v>
      </c>
      <c r="M1034">
        <v>2.2000000000000002</v>
      </c>
      <c r="N1034">
        <v>101.7</v>
      </c>
    </row>
    <row r="1035" spans="1:14" x14ac:dyDescent="0.2">
      <c r="A1035" s="1" t="s">
        <v>4092</v>
      </c>
      <c r="B1035" s="2">
        <v>45740</v>
      </c>
      <c r="C1035" s="1" t="s">
        <v>6897</v>
      </c>
      <c r="D1035" s="1" t="s">
        <v>246</v>
      </c>
      <c r="E1035" t="s">
        <v>3573</v>
      </c>
      <c r="F1035" t="s">
        <v>2786</v>
      </c>
      <c r="G1035" s="1" t="s">
        <v>100</v>
      </c>
      <c r="H1035">
        <v>200</v>
      </c>
      <c r="I1035" s="1" t="s">
        <v>6718</v>
      </c>
      <c r="J1035">
        <v>250</v>
      </c>
      <c r="K1035">
        <v>2</v>
      </c>
      <c r="L1035">
        <v>230</v>
      </c>
      <c r="M1035">
        <v>5.2</v>
      </c>
      <c r="N1035">
        <v>224.8</v>
      </c>
    </row>
    <row r="1036" spans="1:14" x14ac:dyDescent="0.2">
      <c r="A1036" s="1" t="s">
        <v>4113</v>
      </c>
      <c r="B1036" s="2">
        <v>45740</v>
      </c>
      <c r="C1036" s="1" t="s">
        <v>6734</v>
      </c>
      <c r="D1036" s="1" t="s">
        <v>246</v>
      </c>
      <c r="E1036" t="s">
        <v>3172</v>
      </c>
      <c r="F1036" t="s">
        <v>214</v>
      </c>
      <c r="G1036" s="1" t="s">
        <v>100</v>
      </c>
      <c r="H1036">
        <v>100</v>
      </c>
      <c r="I1036" s="1" t="s">
        <v>6718</v>
      </c>
      <c r="J1036">
        <v>250</v>
      </c>
      <c r="K1036">
        <v>1</v>
      </c>
      <c r="L1036">
        <v>107</v>
      </c>
      <c r="M1036">
        <v>2.2999999999999998</v>
      </c>
      <c r="N1036">
        <v>104.7</v>
      </c>
    </row>
    <row r="1037" spans="1:14" x14ac:dyDescent="0.2">
      <c r="A1037" s="1" t="s">
        <v>4103</v>
      </c>
      <c r="B1037" s="2">
        <v>45740</v>
      </c>
      <c r="C1037" s="1" t="s">
        <v>6848</v>
      </c>
      <c r="D1037" s="1" t="s">
        <v>246</v>
      </c>
      <c r="E1037">
        <v>24</v>
      </c>
      <c r="F1037" t="s">
        <v>241</v>
      </c>
      <c r="G1037" s="1" t="s">
        <v>100</v>
      </c>
      <c r="H1037">
        <v>100</v>
      </c>
      <c r="I1037" s="1" t="s">
        <v>6718</v>
      </c>
      <c r="J1037">
        <v>250</v>
      </c>
      <c r="K1037">
        <v>2</v>
      </c>
      <c r="L1037">
        <v>108.8</v>
      </c>
      <c r="M1037">
        <v>6.8</v>
      </c>
      <c r="N1037">
        <v>102</v>
      </c>
    </row>
    <row r="1038" spans="1:14" x14ac:dyDescent="0.2">
      <c r="A1038" s="1" t="s">
        <v>3965</v>
      </c>
      <c r="B1038" s="2">
        <v>45740</v>
      </c>
      <c r="C1038" s="1" t="s">
        <v>6407</v>
      </c>
      <c r="D1038" s="1" t="s">
        <v>246</v>
      </c>
      <c r="E1038">
        <v>35</v>
      </c>
      <c r="F1038" t="s">
        <v>3967</v>
      </c>
      <c r="G1038" s="1" t="s">
        <v>3420</v>
      </c>
      <c r="H1038">
        <v>5000</v>
      </c>
      <c r="I1038" s="1" t="s">
        <v>6718</v>
      </c>
      <c r="J1038">
        <v>251</v>
      </c>
      <c r="K1038">
        <v>16</v>
      </c>
      <c r="L1038">
        <v>1169.5999999999999</v>
      </c>
      <c r="N1038">
        <v>1169.5999999999999</v>
      </c>
    </row>
    <row r="1039" spans="1:14" x14ac:dyDescent="0.2">
      <c r="A1039" s="1" t="s">
        <v>4088</v>
      </c>
      <c r="B1039" s="2">
        <v>45740</v>
      </c>
      <c r="C1039" s="1" t="s">
        <v>6727</v>
      </c>
      <c r="D1039" s="1" t="s">
        <v>3064</v>
      </c>
      <c r="E1039">
        <v>15</v>
      </c>
      <c r="F1039" t="s">
        <v>2811</v>
      </c>
      <c r="G1039" s="1" t="s">
        <v>2996</v>
      </c>
      <c r="H1039">
        <v>300</v>
      </c>
      <c r="I1039" s="1" t="s">
        <v>6718</v>
      </c>
      <c r="J1039">
        <v>251</v>
      </c>
      <c r="K1039">
        <v>5</v>
      </c>
      <c r="L1039">
        <v>314.8</v>
      </c>
      <c r="N1039">
        <v>314.8</v>
      </c>
    </row>
    <row r="1040" spans="1:14" x14ac:dyDescent="0.2">
      <c r="A1040" s="1" t="s">
        <v>4089</v>
      </c>
      <c r="B1040" s="2">
        <v>45740</v>
      </c>
      <c r="C1040" s="1" t="s">
        <v>6727</v>
      </c>
      <c r="D1040" s="1" t="s">
        <v>3093</v>
      </c>
      <c r="E1040">
        <v>14</v>
      </c>
      <c r="F1040" t="s">
        <v>2811</v>
      </c>
      <c r="G1040" s="1" t="s">
        <v>2996</v>
      </c>
      <c r="H1040">
        <v>100</v>
      </c>
      <c r="I1040" s="1" t="s">
        <v>6718</v>
      </c>
      <c r="J1040">
        <v>251</v>
      </c>
      <c r="K1040">
        <v>2</v>
      </c>
      <c r="L1040">
        <v>113.6</v>
      </c>
      <c r="N1040">
        <v>113.6</v>
      </c>
    </row>
    <row r="1041" spans="1:14" x14ac:dyDescent="0.2">
      <c r="A1041" s="1" t="s">
        <v>4095</v>
      </c>
      <c r="B1041" s="2">
        <v>45740</v>
      </c>
      <c r="C1041" s="1" t="s">
        <v>587</v>
      </c>
      <c r="D1041" s="1" t="s">
        <v>246</v>
      </c>
      <c r="E1041">
        <v>33</v>
      </c>
      <c r="F1041" t="s">
        <v>99</v>
      </c>
      <c r="G1041" s="1" t="s">
        <v>100</v>
      </c>
      <c r="H1041">
        <v>700</v>
      </c>
      <c r="I1041" s="1" t="s">
        <v>6718</v>
      </c>
      <c r="J1041">
        <v>251</v>
      </c>
      <c r="K1041">
        <v>8</v>
      </c>
      <c r="L1041">
        <v>721.29</v>
      </c>
      <c r="N1041">
        <v>721.29</v>
      </c>
    </row>
    <row r="1042" spans="1:14" x14ac:dyDescent="0.2">
      <c r="A1042" s="1" t="s">
        <v>4094</v>
      </c>
      <c r="B1042" s="2">
        <v>45740</v>
      </c>
      <c r="C1042" s="1" t="s">
        <v>587</v>
      </c>
      <c r="D1042" s="1" t="s">
        <v>246</v>
      </c>
      <c r="E1042">
        <v>19.25</v>
      </c>
      <c r="F1042" t="s">
        <v>2641</v>
      </c>
      <c r="G1042" s="1" t="s">
        <v>100</v>
      </c>
      <c r="H1042">
        <v>53</v>
      </c>
      <c r="I1042" s="1" t="s">
        <v>6718</v>
      </c>
      <c r="J1042">
        <v>252</v>
      </c>
      <c r="K1042">
        <v>2</v>
      </c>
      <c r="L1042">
        <v>111</v>
      </c>
      <c r="M1042">
        <v>5.2</v>
      </c>
      <c r="N1042">
        <v>105.8</v>
      </c>
    </row>
    <row r="1043" spans="1:14" x14ac:dyDescent="0.2">
      <c r="A1043" s="1" t="s">
        <v>4083</v>
      </c>
      <c r="B1043" s="2">
        <v>45740</v>
      </c>
      <c r="C1043" s="1" t="s">
        <v>587</v>
      </c>
      <c r="D1043" s="1" t="s">
        <v>246</v>
      </c>
      <c r="E1043">
        <v>17</v>
      </c>
      <c r="F1043" t="s">
        <v>167</v>
      </c>
      <c r="G1043" s="1" t="s">
        <v>1346</v>
      </c>
      <c r="H1043">
        <v>43</v>
      </c>
      <c r="I1043" s="1" t="s">
        <v>6718</v>
      </c>
      <c r="J1043">
        <v>252</v>
      </c>
      <c r="K1043">
        <v>2</v>
      </c>
      <c r="L1043">
        <v>103</v>
      </c>
      <c r="M1043">
        <v>4.5999999999999996</v>
      </c>
      <c r="N1043">
        <v>98.4</v>
      </c>
    </row>
    <row r="1044" spans="1:14" x14ac:dyDescent="0.2">
      <c r="A1044" s="1" t="s">
        <v>4109</v>
      </c>
      <c r="B1044" s="2">
        <v>45741</v>
      </c>
      <c r="C1044" s="1" t="s">
        <v>6742</v>
      </c>
      <c r="D1044" s="1" t="s">
        <v>106</v>
      </c>
      <c r="E1044" t="s">
        <v>2273</v>
      </c>
      <c r="F1044" t="s">
        <v>287</v>
      </c>
      <c r="G1044" s="1" t="s">
        <v>108</v>
      </c>
      <c r="H1044">
        <v>400</v>
      </c>
      <c r="I1044" s="1" t="s">
        <v>6718</v>
      </c>
      <c r="J1044">
        <v>253</v>
      </c>
      <c r="K1044">
        <v>4</v>
      </c>
      <c r="L1044">
        <v>399.79999999999995</v>
      </c>
      <c r="M1044">
        <v>8.4</v>
      </c>
      <c r="N1044">
        <v>391.4</v>
      </c>
    </row>
    <row r="1045" spans="1:14" x14ac:dyDescent="0.2">
      <c r="A1045" s="1" t="s">
        <v>4115</v>
      </c>
      <c r="B1045" s="2">
        <v>45741</v>
      </c>
      <c r="C1045" s="1" t="s">
        <v>6742</v>
      </c>
      <c r="D1045" s="1" t="s">
        <v>246</v>
      </c>
      <c r="E1045">
        <v>19</v>
      </c>
      <c r="F1045" t="s">
        <v>735</v>
      </c>
      <c r="G1045" s="1" t="s">
        <v>100</v>
      </c>
      <c r="H1045">
        <v>285</v>
      </c>
      <c r="I1045" s="1" t="s">
        <v>6718</v>
      </c>
      <c r="J1045">
        <v>253</v>
      </c>
      <c r="K1045">
        <v>4</v>
      </c>
      <c r="L1045">
        <v>283.7</v>
      </c>
      <c r="M1045">
        <v>8.6999999999999993</v>
      </c>
      <c r="N1045">
        <v>275</v>
      </c>
    </row>
    <row r="1046" spans="1:14" x14ac:dyDescent="0.2">
      <c r="A1046" s="1" t="s">
        <v>4099</v>
      </c>
      <c r="B1046" s="2">
        <v>45741</v>
      </c>
      <c r="C1046" s="1" t="s">
        <v>6727</v>
      </c>
      <c r="D1046" s="1" t="s">
        <v>3068</v>
      </c>
      <c r="E1046">
        <v>16</v>
      </c>
      <c r="F1046" t="s">
        <v>2811</v>
      </c>
      <c r="G1046" s="1" t="s">
        <v>108</v>
      </c>
      <c r="H1046">
        <v>250</v>
      </c>
      <c r="I1046" s="1" t="s">
        <v>6718</v>
      </c>
      <c r="J1046">
        <v>253</v>
      </c>
      <c r="K1046">
        <v>4</v>
      </c>
      <c r="L1046">
        <v>261.8</v>
      </c>
      <c r="M1046">
        <v>7.6</v>
      </c>
      <c r="N1046">
        <v>254.20000000000002</v>
      </c>
    </row>
    <row r="1047" spans="1:14" x14ac:dyDescent="0.2">
      <c r="A1047" s="1" t="s">
        <v>4098</v>
      </c>
      <c r="B1047" s="2">
        <v>45741</v>
      </c>
      <c r="C1047" s="1" t="s">
        <v>6727</v>
      </c>
      <c r="D1047" s="1" t="s">
        <v>3068</v>
      </c>
      <c r="E1047">
        <v>16</v>
      </c>
      <c r="F1047" t="s">
        <v>2811</v>
      </c>
      <c r="G1047" s="1" t="s">
        <v>108</v>
      </c>
      <c r="H1047">
        <v>200</v>
      </c>
      <c r="I1047" s="1" t="s">
        <v>6718</v>
      </c>
      <c r="J1047">
        <v>253</v>
      </c>
      <c r="K1047">
        <v>3</v>
      </c>
      <c r="L1047">
        <v>196.6</v>
      </c>
      <c r="M1047">
        <v>5.6999999999999993</v>
      </c>
      <c r="N1047">
        <v>190.9</v>
      </c>
    </row>
    <row r="1048" spans="1:14" x14ac:dyDescent="0.2">
      <c r="A1048" s="1" t="s">
        <v>4106</v>
      </c>
      <c r="B1048" s="2">
        <v>45741</v>
      </c>
      <c r="C1048" s="1" t="s">
        <v>6745</v>
      </c>
      <c r="D1048" s="1" t="s">
        <v>106</v>
      </c>
      <c r="E1048">
        <v>20</v>
      </c>
      <c r="F1048" t="s">
        <v>2817</v>
      </c>
      <c r="G1048" s="1" t="s">
        <v>108</v>
      </c>
      <c r="H1048">
        <v>100</v>
      </c>
      <c r="I1048" s="1" t="s">
        <v>6718</v>
      </c>
      <c r="J1048">
        <v>254</v>
      </c>
      <c r="K1048">
        <v>1</v>
      </c>
      <c r="L1048">
        <v>117.8</v>
      </c>
      <c r="M1048">
        <v>2.4</v>
      </c>
      <c r="N1048">
        <v>115.39999999999999</v>
      </c>
    </row>
    <row r="1049" spans="1:14" x14ac:dyDescent="0.2">
      <c r="A1049" s="1" t="s">
        <v>4101</v>
      </c>
      <c r="B1049" s="2">
        <v>45741</v>
      </c>
      <c r="C1049" s="1" t="s">
        <v>6727</v>
      </c>
      <c r="D1049" s="1" t="s">
        <v>3068</v>
      </c>
      <c r="E1049">
        <v>16</v>
      </c>
      <c r="F1049" t="s">
        <v>2811</v>
      </c>
      <c r="G1049" s="1" t="s">
        <v>108</v>
      </c>
      <c r="H1049">
        <v>100</v>
      </c>
      <c r="I1049" s="1" t="s">
        <v>6718</v>
      </c>
      <c r="J1049">
        <v>254</v>
      </c>
      <c r="K1049">
        <v>2</v>
      </c>
      <c r="L1049">
        <v>111</v>
      </c>
      <c r="M1049">
        <v>3.8</v>
      </c>
      <c r="N1049">
        <v>107.2</v>
      </c>
    </row>
    <row r="1050" spans="1:14" x14ac:dyDescent="0.2">
      <c r="A1050" s="1" t="s">
        <v>4100</v>
      </c>
      <c r="B1050" s="2">
        <v>45741</v>
      </c>
      <c r="C1050" s="1" t="s">
        <v>6727</v>
      </c>
      <c r="D1050" s="1" t="s">
        <v>3068</v>
      </c>
      <c r="E1050">
        <v>16</v>
      </c>
      <c r="F1050" t="s">
        <v>2811</v>
      </c>
      <c r="G1050" s="1" t="s">
        <v>108</v>
      </c>
      <c r="H1050">
        <v>150</v>
      </c>
      <c r="I1050" s="1" t="s">
        <v>6718</v>
      </c>
      <c r="J1050">
        <v>254</v>
      </c>
      <c r="K1050">
        <v>2</v>
      </c>
      <c r="L1050">
        <v>156.39999999999998</v>
      </c>
      <c r="M1050">
        <v>3.8</v>
      </c>
      <c r="N1050">
        <v>152.59999999999997</v>
      </c>
    </row>
    <row r="1051" spans="1:14" x14ac:dyDescent="0.2">
      <c r="A1051" s="1" t="s">
        <v>4097</v>
      </c>
      <c r="B1051" s="2">
        <v>45741</v>
      </c>
      <c r="C1051" s="1" t="s">
        <v>6848</v>
      </c>
      <c r="D1051" s="1" t="s">
        <v>246</v>
      </c>
      <c r="E1051">
        <v>13</v>
      </c>
      <c r="F1051" t="s">
        <v>241</v>
      </c>
      <c r="G1051" s="1" t="s">
        <v>100</v>
      </c>
      <c r="H1051">
        <v>100</v>
      </c>
      <c r="I1051" s="1" t="s">
        <v>6718</v>
      </c>
      <c r="J1051">
        <v>254</v>
      </c>
      <c r="K1051">
        <v>3</v>
      </c>
      <c r="L1051">
        <v>115.60000000000001</v>
      </c>
      <c r="M1051">
        <v>4.5</v>
      </c>
      <c r="N1051">
        <v>111.10000000000001</v>
      </c>
    </row>
    <row r="1052" spans="1:14" x14ac:dyDescent="0.2">
      <c r="A1052" s="1" t="s">
        <v>4087</v>
      </c>
      <c r="B1052" s="2">
        <v>45741</v>
      </c>
      <c r="C1052" s="1" t="s">
        <v>6769</v>
      </c>
      <c r="D1052" s="1" t="s">
        <v>246</v>
      </c>
      <c r="E1052">
        <v>5</v>
      </c>
      <c r="F1052" t="s">
        <v>107</v>
      </c>
      <c r="G1052" s="1" t="s">
        <v>100</v>
      </c>
      <c r="H1052">
        <v>100</v>
      </c>
      <c r="I1052" s="1" t="s">
        <v>6718</v>
      </c>
      <c r="J1052">
        <v>255</v>
      </c>
      <c r="K1052">
        <v>3</v>
      </c>
      <c r="L1052">
        <v>102.89999999999999</v>
      </c>
      <c r="M1052">
        <v>1.7999999999999998</v>
      </c>
      <c r="N1052">
        <v>101.1</v>
      </c>
    </row>
    <row r="1053" spans="1:14" x14ac:dyDescent="0.2">
      <c r="A1053" s="1" t="s">
        <v>4096</v>
      </c>
      <c r="B1053" s="2">
        <v>45741</v>
      </c>
      <c r="C1053" s="1" t="s">
        <v>6769</v>
      </c>
      <c r="D1053" s="1" t="s">
        <v>246</v>
      </c>
      <c r="E1053">
        <v>5</v>
      </c>
      <c r="F1053" t="s">
        <v>107</v>
      </c>
      <c r="G1053" s="1" t="s">
        <v>100</v>
      </c>
      <c r="H1053">
        <v>100</v>
      </c>
      <c r="I1053" s="1" t="s">
        <v>6718</v>
      </c>
      <c r="J1053">
        <v>255</v>
      </c>
      <c r="K1053">
        <v>3</v>
      </c>
      <c r="L1053">
        <v>106.80000000000001</v>
      </c>
      <c r="M1053">
        <v>1.7999999999999998</v>
      </c>
      <c r="N1053">
        <v>105.00000000000001</v>
      </c>
    </row>
    <row r="1054" spans="1:14" x14ac:dyDescent="0.2">
      <c r="A1054" s="1" t="s">
        <v>4129</v>
      </c>
      <c r="B1054" s="2">
        <v>45741</v>
      </c>
      <c r="C1054" s="1" t="s">
        <v>587</v>
      </c>
      <c r="D1054" s="1" t="s">
        <v>246</v>
      </c>
      <c r="E1054">
        <v>17</v>
      </c>
      <c r="F1054" t="s">
        <v>1733</v>
      </c>
      <c r="G1054" s="1" t="s">
        <v>2760</v>
      </c>
      <c r="H1054">
        <v>60</v>
      </c>
      <c r="I1054" s="1" t="s">
        <v>6718</v>
      </c>
      <c r="J1054">
        <v>255</v>
      </c>
      <c r="K1054">
        <v>1</v>
      </c>
      <c r="L1054">
        <v>110.1</v>
      </c>
      <c r="M1054">
        <v>2.2000000000000002</v>
      </c>
      <c r="N1054">
        <v>107.89999999999999</v>
      </c>
    </row>
    <row r="1055" spans="1:14" x14ac:dyDescent="0.2">
      <c r="A1055" s="1" t="s">
        <v>4104</v>
      </c>
      <c r="B1055" s="2">
        <v>45741</v>
      </c>
      <c r="C1055" s="1" t="s">
        <v>6968</v>
      </c>
      <c r="D1055" s="1" t="s">
        <v>106</v>
      </c>
      <c r="E1055">
        <v>19.5</v>
      </c>
      <c r="F1055" t="s">
        <v>2740</v>
      </c>
      <c r="G1055" s="1" t="s">
        <v>108</v>
      </c>
      <c r="H1055">
        <v>100</v>
      </c>
      <c r="I1055" s="1" t="s">
        <v>6718</v>
      </c>
      <c r="J1055">
        <v>255</v>
      </c>
      <c r="K1055">
        <v>1</v>
      </c>
      <c r="L1055">
        <v>107.8</v>
      </c>
      <c r="M1055">
        <v>2.2000000000000002</v>
      </c>
      <c r="N1055">
        <v>105.6</v>
      </c>
    </row>
    <row r="1056" spans="1:14" x14ac:dyDescent="0.2">
      <c r="A1056" s="1" t="s">
        <v>4118</v>
      </c>
      <c r="B1056" s="2">
        <v>45741</v>
      </c>
      <c r="C1056" s="1" t="s">
        <v>587</v>
      </c>
      <c r="D1056" s="1" t="s">
        <v>246</v>
      </c>
      <c r="E1056">
        <v>18</v>
      </c>
      <c r="F1056" t="s">
        <v>93</v>
      </c>
      <c r="G1056" s="1" t="s">
        <v>2760</v>
      </c>
      <c r="H1056">
        <v>25</v>
      </c>
      <c r="I1056" s="1" t="s">
        <v>6718</v>
      </c>
      <c r="J1056">
        <v>256</v>
      </c>
      <c r="K1056">
        <v>1</v>
      </c>
      <c r="L1056">
        <v>34.659999999999997</v>
      </c>
      <c r="M1056">
        <v>2.2999999999999998</v>
      </c>
      <c r="N1056">
        <v>32.36</v>
      </c>
    </row>
    <row r="1057" spans="1:14" x14ac:dyDescent="0.2">
      <c r="A1057" s="1" t="s">
        <v>4120</v>
      </c>
      <c r="B1057" s="2">
        <v>45741</v>
      </c>
      <c r="C1057" s="1" t="s">
        <v>587</v>
      </c>
      <c r="D1057" s="1" t="s">
        <v>246</v>
      </c>
      <c r="E1057">
        <v>19</v>
      </c>
      <c r="F1057" t="s">
        <v>93</v>
      </c>
      <c r="G1057" s="1" t="s">
        <v>2760</v>
      </c>
      <c r="H1057">
        <v>255</v>
      </c>
      <c r="I1057" s="1" t="s">
        <v>6718</v>
      </c>
      <c r="J1057">
        <v>256</v>
      </c>
      <c r="K1057">
        <v>4</v>
      </c>
      <c r="L1057">
        <v>281.97000000000003</v>
      </c>
      <c r="M1057">
        <v>9.6</v>
      </c>
      <c r="N1057">
        <v>272.37</v>
      </c>
    </row>
    <row r="1058" spans="1:14" x14ac:dyDescent="0.2">
      <c r="A1058" s="1" t="s">
        <v>4110</v>
      </c>
      <c r="B1058" s="2">
        <v>45741</v>
      </c>
      <c r="C1058" s="1" t="s">
        <v>6969</v>
      </c>
      <c r="D1058" s="1" t="s">
        <v>106</v>
      </c>
      <c r="E1058" t="s">
        <v>3607</v>
      </c>
      <c r="F1058" t="s">
        <v>2847</v>
      </c>
      <c r="G1058" s="1" t="s">
        <v>108</v>
      </c>
      <c r="H1058">
        <v>110</v>
      </c>
      <c r="I1058" s="1" t="s">
        <v>6718</v>
      </c>
      <c r="J1058">
        <v>256</v>
      </c>
      <c r="K1058">
        <v>3</v>
      </c>
      <c r="L1058">
        <v>119.2</v>
      </c>
      <c r="M1058">
        <v>3.5999999999999996</v>
      </c>
      <c r="N1058">
        <v>115.60000000000001</v>
      </c>
    </row>
    <row r="1059" spans="1:14" x14ac:dyDescent="0.2">
      <c r="A1059" s="1" t="s">
        <v>4116</v>
      </c>
      <c r="B1059" s="2">
        <v>45741</v>
      </c>
      <c r="C1059" s="1" t="s">
        <v>6734</v>
      </c>
      <c r="D1059" s="1" t="s">
        <v>246</v>
      </c>
      <c r="E1059" t="s">
        <v>2823</v>
      </c>
      <c r="F1059" t="s">
        <v>214</v>
      </c>
      <c r="G1059" s="1" t="s">
        <v>100</v>
      </c>
      <c r="H1059">
        <v>100</v>
      </c>
      <c r="I1059" s="1" t="s">
        <v>6718</v>
      </c>
      <c r="J1059">
        <v>256</v>
      </c>
      <c r="K1059">
        <v>2</v>
      </c>
      <c r="L1059">
        <v>125.88</v>
      </c>
      <c r="M1059">
        <v>3.6</v>
      </c>
      <c r="N1059">
        <v>122.28</v>
      </c>
    </row>
    <row r="1060" spans="1:14" x14ac:dyDescent="0.2">
      <c r="A1060" s="1" t="s">
        <v>4104</v>
      </c>
      <c r="B1060" s="2">
        <v>45741</v>
      </c>
      <c r="C1060" s="1" t="s">
        <v>6968</v>
      </c>
      <c r="D1060" s="1" t="s">
        <v>106</v>
      </c>
      <c r="E1060">
        <v>19.5</v>
      </c>
      <c r="F1060" t="s">
        <v>2740</v>
      </c>
      <c r="G1060" s="1" t="s">
        <v>108</v>
      </c>
      <c r="H1060">
        <v>100</v>
      </c>
      <c r="I1060" s="1" t="s">
        <v>6718</v>
      </c>
      <c r="J1060">
        <v>257</v>
      </c>
      <c r="K1060">
        <v>1</v>
      </c>
      <c r="L1060">
        <v>108.2</v>
      </c>
      <c r="M1060">
        <v>2.2000000000000002</v>
      </c>
      <c r="N1060">
        <v>106</v>
      </c>
    </row>
    <row r="1061" spans="1:14" x14ac:dyDescent="0.2">
      <c r="A1061" s="1" t="s">
        <v>4122</v>
      </c>
      <c r="B1061" s="2">
        <v>45742</v>
      </c>
      <c r="C1061" s="1" t="s">
        <v>6742</v>
      </c>
      <c r="D1061" s="1" t="s">
        <v>246</v>
      </c>
      <c r="E1061">
        <v>8</v>
      </c>
      <c r="F1061">
        <v>9</v>
      </c>
      <c r="G1061" s="1" t="s">
        <v>100</v>
      </c>
      <c r="H1061">
        <v>50</v>
      </c>
      <c r="I1061" s="1" t="s">
        <v>6718</v>
      </c>
      <c r="J1061">
        <v>258</v>
      </c>
      <c r="K1061">
        <v>2</v>
      </c>
      <c r="L1061">
        <v>56.7</v>
      </c>
      <c r="M1061">
        <v>2</v>
      </c>
      <c r="N1061">
        <v>54.7</v>
      </c>
    </row>
    <row r="1062" spans="1:14" x14ac:dyDescent="0.2">
      <c r="A1062" s="1" t="s">
        <v>4124</v>
      </c>
      <c r="B1062" s="2">
        <v>45742</v>
      </c>
      <c r="C1062" s="1" t="s">
        <v>6727</v>
      </c>
      <c r="D1062" s="1" t="s">
        <v>3068</v>
      </c>
      <c r="E1062">
        <v>12</v>
      </c>
      <c r="F1062" t="s">
        <v>214</v>
      </c>
      <c r="G1062" s="1" t="s">
        <v>108</v>
      </c>
      <c r="H1062">
        <v>100</v>
      </c>
      <c r="I1062" s="1" t="s">
        <v>6718</v>
      </c>
      <c r="J1062">
        <v>258</v>
      </c>
      <c r="K1062">
        <v>2</v>
      </c>
      <c r="L1062">
        <v>115.6</v>
      </c>
      <c r="M1062">
        <v>2.8</v>
      </c>
      <c r="N1062">
        <v>112.8</v>
      </c>
    </row>
    <row r="1063" spans="1:14" x14ac:dyDescent="0.2">
      <c r="A1063" s="1" t="s">
        <v>4125</v>
      </c>
      <c r="B1063" s="2">
        <v>45742</v>
      </c>
      <c r="C1063" s="1" t="s">
        <v>6727</v>
      </c>
      <c r="D1063" s="1" t="s">
        <v>3068</v>
      </c>
      <c r="E1063">
        <v>16</v>
      </c>
      <c r="F1063" t="s">
        <v>2811</v>
      </c>
      <c r="G1063" s="1" t="s">
        <v>108</v>
      </c>
      <c r="H1063">
        <v>150</v>
      </c>
      <c r="I1063" s="1" t="s">
        <v>6718</v>
      </c>
      <c r="J1063">
        <v>258</v>
      </c>
      <c r="K1063">
        <v>2</v>
      </c>
      <c r="L1063">
        <v>153.80000000000001</v>
      </c>
      <c r="M1063">
        <v>3.8</v>
      </c>
      <c r="N1063">
        <v>150</v>
      </c>
    </row>
    <row r="1064" spans="1:14" x14ac:dyDescent="0.2">
      <c r="A1064" s="1" t="s">
        <v>4121</v>
      </c>
      <c r="B1064" s="2">
        <v>45742</v>
      </c>
      <c r="C1064" s="1" t="s">
        <v>6742</v>
      </c>
      <c r="D1064" s="1" t="s">
        <v>246</v>
      </c>
      <c r="E1064">
        <v>8</v>
      </c>
      <c r="F1064" t="s">
        <v>735</v>
      </c>
      <c r="G1064" s="1" t="s">
        <v>100</v>
      </c>
      <c r="H1064">
        <v>130</v>
      </c>
      <c r="I1064" s="1" t="s">
        <v>6718</v>
      </c>
      <c r="J1064">
        <v>258</v>
      </c>
      <c r="K1064">
        <v>3</v>
      </c>
      <c r="L1064">
        <v>135.60000000000002</v>
      </c>
      <c r="M1064">
        <v>3</v>
      </c>
      <c r="N1064">
        <v>132.60000000000002</v>
      </c>
    </row>
    <row r="1065" spans="1:14" x14ac:dyDescent="0.2">
      <c r="A1065" s="1" t="s">
        <v>4102</v>
      </c>
      <c r="B1065" s="2">
        <v>45742</v>
      </c>
      <c r="C1065" s="1" t="s">
        <v>6727</v>
      </c>
      <c r="D1065" s="1" t="s">
        <v>3068</v>
      </c>
      <c r="E1065">
        <v>15</v>
      </c>
      <c r="F1065" t="s">
        <v>2811</v>
      </c>
      <c r="G1065" s="1" t="s">
        <v>108</v>
      </c>
      <c r="H1065">
        <v>300</v>
      </c>
      <c r="I1065" s="1" t="s">
        <v>6718</v>
      </c>
      <c r="J1065">
        <v>259</v>
      </c>
      <c r="K1065">
        <v>5</v>
      </c>
      <c r="L1065">
        <v>311.8</v>
      </c>
      <c r="M1065">
        <v>9.5</v>
      </c>
      <c r="N1065">
        <v>302.3</v>
      </c>
    </row>
    <row r="1066" spans="1:14" x14ac:dyDescent="0.2">
      <c r="A1066" s="1" t="s">
        <v>4127</v>
      </c>
      <c r="B1066" s="2">
        <v>45742</v>
      </c>
      <c r="C1066" s="1" t="s">
        <v>6727</v>
      </c>
      <c r="D1066" s="1" t="s">
        <v>3068</v>
      </c>
      <c r="E1066">
        <v>16</v>
      </c>
      <c r="F1066" t="s">
        <v>2811</v>
      </c>
      <c r="G1066" s="1" t="s">
        <v>2996</v>
      </c>
      <c r="H1066">
        <v>150</v>
      </c>
      <c r="I1066" s="1" t="s">
        <v>6718</v>
      </c>
      <c r="J1066">
        <v>259</v>
      </c>
      <c r="K1066">
        <v>2</v>
      </c>
      <c r="L1066">
        <v>159.6</v>
      </c>
      <c r="N1066">
        <v>159.6</v>
      </c>
    </row>
    <row r="1067" spans="1:14" x14ac:dyDescent="0.2">
      <c r="A1067" s="1" t="s">
        <v>4126</v>
      </c>
      <c r="B1067" s="2">
        <v>45742</v>
      </c>
      <c r="C1067" s="1" t="s">
        <v>6727</v>
      </c>
      <c r="D1067" s="1" t="s">
        <v>3068</v>
      </c>
      <c r="E1067">
        <v>16</v>
      </c>
      <c r="F1067" t="s">
        <v>2811</v>
      </c>
      <c r="G1067" s="1" t="s">
        <v>2996</v>
      </c>
      <c r="H1067">
        <v>250</v>
      </c>
      <c r="I1067" s="1" t="s">
        <v>6718</v>
      </c>
      <c r="J1067">
        <v>259</v>
      </c>
      <c r="K1067">
        <v>3</v>
      </c>
      <c r="L1067">
        <v>261.5</v>
      </c>
      <c r="N1067">
        <v>261.5</v>
      </c>
    </row>
    <row r="1068" spans="1:14" x14ac:dyDescent="0.2">
      <c r="A1068" s="1" t="s">
        <v>4128</v>
      </c>
      <c r="B1068" s="2">
        <v>45743</v>
      </c>
      <c r="C1068" s="1" t="s">
        <v>6736</v>
      </c>
      <c r="D1068" s="1" t="s">
        <v>246</v>
      </c>
      <c r="E1068">
        <v>18</v>
      </c>
      <c r="F1068">
        <v>6</v>
      </c>
      <c r="G1068" s="1" t="s">
        <v>2826</v>
      </c>
      <c r="H1068">
        <v>250</v>
      </c>
      <c r="I1068" s="1" t="s">
        <v>6718</v>
      </c>
      <c r="J1068">
        <v>260</v>
      </c>
      <c r="K1068">
        <v>4</v>
      </c>
      <c r="L1068">
        <v>278.14</v>
      </c>
      <c r="M1068">
        <v>9.1999999999999993</v>
      </c>
      <c r="N1068">
        <v>268.94</v>
      </c>
    </row>
    <row r="1069" spans="1:14" x14ac:dyDescent="0.2">
      <c r="A1069" s="1" t="s">
        <v>4134</v>
      </c>
      <c r="B1069" s="2">
        <v>45743</v>
      </c>
      <c r="C1069" s="1" t="s">
        <v>6727</v>
      </c>
      <c r="D1069" s="1" t="s">
        <v>3068</v>
      </c>
      <c r="E1069">
        <v>11</v>
      </c>
      <c r="F1069" t="s">
        <v>214</v>
      </c>
      <c r="G1069" s="1" t="s">
        <v>2996</v>
      </c>
      <c r="H1069">
        <v>100</v>
      </c>
      <c r="I1069" s="1" t="s">
        <v>6718</v>
      </c>
      <c r="J1069">
        <v>260</v>
      </c>
      <c r="K1069">
        <v>2</v>
      </c>
      <c r="L1069">
        <v>99.800000000000011</v>
      </c>
      <c r="M1069">
        <v>2.6</v>
      </c>
      <c r="N1069">
        <v>97.200000000000017</v>
      </c>
    </row>
    <row r="1070" spans="1:14" x14ac:dyDescent="0.2">
      <c r="A1070" s="1" t="s">
        <v>4133</v>
      </c>
      <c r="B1070" s="2">
        <v>45743</v>
      </c>
      <c r="C1070" s="1" t="s">
        <v>6727</v>
      </c>
      <c r="D1070" s="1" t="s">
        <v>3068</v>
      </c>
      <c r="E1070">
        <v>6</v>
      </c>
      <c r="F1070" t="s">
        <v>214</v>
      </c>
      <c r="G1070" s="1" t="s">
        <v>2996</v>
      </c>
      <c r="H1070">
        <v>100</v>
      </c>
      <c r="I1070" s="1" t="s">
        <v>6718</v>
      </c>
      <c r="J1070">
        <v>260</v>
      </c>
      <c r="K1070">
        <v>3</v>
      </c>
      <c r="L1070">
        <v>110</v>
      </c>
      <c r="M1070">
        <v>2.0999999999999996</v>
      </c>
      <c r="N1070">
        <v>107.9</v>
      </c>
    </row>
    <row r="1071" spans="1:14" x14ac:dyDescent="0.2">
      <c r="A1071" s="1" t="s">
        <v>4123</v>
      </c>
      <c r="B1071" s="2">
        <v>45743</v>
      </c>
      <c r="C1071" s="1" t="s">
        <v>6742</v>
      </c>
      <c r="D1071" s="1" t="s">
        <v>246</v>
      </c>
      <c r="E1071">
        <v>12</v>
      </c>
      <c r="F1071" t="s">
        <v>735</v>
      </c>
      <c r="G1071" s="1" t="s">
        <v>100</v>
      </c>
      <c r="H1071">
        <v>160</v>
      </c>
      <c r="I1071" s="1" t="s">
        <v>6718</v>
      </c>
      <c r="J1071">
        <v>260</v>
      </c>
      <c r="K1071">
        <v>3</v>
      </c>
      <c r="L1071">
        <v>155.20000000000002</v>
      </c>
      <c r="M1071">
        <v>4.1999999999999993</v>
      </c>
      <c r="N1071">
        <v>151.00000000000003</v>
      </c>
    </row>
    <row r="1072" spans="1:14" x14ac:dyDescent="0.2">
      <c r="A1072" s="1" t="s">
        <v>6970</v>
      </c>
      <c r="B1072" s="2">
        <v>45743</v>
      </c>
      <c r="C1072" s="1" t="s">
        <v>6742</v>
      </c>
      <c r="D1072" s="1" t="s">
        <v>246</v>
      </c>
      <c r="E1072">
        <v>13</v>
      </c>
      <c r="F1072" t="s">
        <v>735</v>
      </c>
      <c r="G1072" s="1" t="s">
        <v>100</v>
      </c>
      <c r="H1072">
        <v>155</v>
      </c>
      <c r="I1072" s="1" t="s">
        <v>6718</v>
      </c>
      <c r="J1072">
        <v>261</v>
      </c>
      <c r="K1072">
        <v>3</v>
      </c>
      <c r="L1072">
        <v>151.6</v>
      </c>
      <c r="M1072">
        <v>4.5</v>
      </c>
      <c r="N1072">
        <v>147.1</v>
      </c>
    </row>
    <row r="1073" spans="1:14" x14ac:dyDescent="0.2">
      <c r="A1073" s="1" t="s">
        <v>330</v>
      </c>
      <c r="B1073" s="2">
        <v>45743</v>
      </c>
      <c r="C1073" s="1" t="s">
        <v>587</v>
      </c>
      <c r="D1073" s="1" t="s">
        <v>49</v>
      </c>
      <c r="E1073">
        <v>21</v>
      </c>
      <c r="F1073" t="s">
        <v>332</v>
      </c>
      <c r="G1073" s="1" t="s">
        <v>100</v>
      </c>
      <c r="H1073">
        <v>600</v>
      </c>
      <c r="I1073" s="1" t="s">
        <v>6718</v>
      </c>
      <c r="J1073">
        <v>261</v>
      </c>
      <c r="K1073">
        <v>11</v>
      </c>
      <c r="L1073">
        <v>675.44</v>
      </c>
      <c r="M1073">
        <v>30.799999999999997</v>
      </c>
      <c r="N1073">
        <v>644.6400000000001</v>
      </c>
    </row>
    <row r="1074" spans="1:14" x14ac:dyDescent="0.2">
      <c r="A1074" s="1" t="s">
        <v>4135</v>
      </c>
      <c r="B1074" s="2">
        <v>45743</v>
      </c>
      <c r="C1074" s="1" t="s">
        <v>6820</v>
      </c>
      <c r="D1074" s="1" t="s">
        <v>2816</v>
      </c>
      <c r="E1074" t="s">
        <v>3162</v>
      </c>
      <c r="F1074" t="s">
        <v>2847</v>
      </c>
      <c r="G1074" s="1" t="s">
        <v>108</v>
      </c>
      <c r="H1074">
        <v>110</v>
      </c>
      <c r="I1074" s="1" t="s">
        <v>6718</v>
      </c>
      <c r="J1074">
        <v>261</v>
      </c>
      <c r="K1074">
        <v>3</v>
      </c>
      <c r="L1074">
        <v>118.2</v>
      </c>
      <c r="M1074">
        <v>4.1999999999999993</v>
      </c>
      <c r="N1074">
        <v>114</v>
      </c>
    </row>
    <row r="1075" spans="1:14" x14ac:dyDescent="0.2">
      <c r="A1075" s="1" t="s">
        <v>4080</v>
      </c>
      <c r="B1075" s="2">
        <v>45743</v>
      </c>
      <c r="C1075" s="1" t="s">
        <v>587</v>
      </c>
      <c r="D1075" s="1" t="s">
        <v>246</v>
      </c>
      <c r="E1075">
        <v>18</v>
      </c>
      <c r="F1075" t="s">
        <v>209</v>
      </c>
      <c r="G1075" s="1" t="s">
        <v>100</v>
      </c>
      <c r="H1075">
        <v>125</v>
      </c>
      <c r="I1075" s="1" t="s">
        <v>6718</v>
      </c>
      <c r="J1075">
        <v>261</v>
      </c>
      <c r="K1075">
        <v>2</v>
      </c>
      <c r="L1075">
        <v>130.75</v>
      </c>
      <c r="N1075">
        <v>130.75</v>
      </c>
    </row>
    <row r="1076" spans="1:14" x14ac:dyDescent="0.2">
      <c r="A1076" s="1" t="s">
        <v>6971</v>
      </c>
      <c r="B1076" s="2">
        <v>45743</v>
      </c>
      <c r="C1076" s="1" t="s">
        <v>587</v>
      </c>
      <c r="D1076" s="1" t="s">
        <v>246</v>
      </c>
      <c r="E1076">
        <v>17</v>
      </c>
      <c r="F1076" t="s">
        <v>167</v>
      </c>
      <c r="G1076" s="1" t="s">
        <v>100</v>
      </c>
      <c r="H1076">
        <v>50</v>
      </c>
      <c r="I1076" s="1" t="s">
        <v>6718</v>
      </c>
      <c r="J1076">
        <v>262</v>
      </c>
      <c r="K1076">
        <v>1</v>
      </c>
      <c r="L1076">
        <v>47.7</v>
      </c>
      <c r="N1076">
        <v>47.7</v>
      </c>
    </row>
    <row r="1077" spans="1:14" x14ac:dyDescent="0.2">
      <c r="A1077" s="1" t="s">
        <v>4012</v>
      </c>
      <c r="B1077" s="2">
        <v>45743</v>
      </c>
      <c r="C1077" s="1" t="s">
        <v>6960</v>
      </c>
      <c r="D1077" s="1" t="s">
        <v>106</v>
      </c>
      <c r="E1077" t="s">
        <v>2889</v>
      </c>
      <c r="F1077" t="s">
        <v>3744</v>
      </c>
      <c r="G1077" s="1" t="s">
        <v>3745</v>
      </c>
      <c r="H1077">
        <v>1800</v>
      </c>
      <c r="I1077" s="1" t="s">
        <v>6718</v>
      </c>
      <c r="J1077">
        <v>262</v>
      </c>
      <c r="K1077">
        <v>16</v>
      </c>
      <c r="L1077">
        <v>2019</v>
      </c>
      <c r="N1077">
        <v>2019</v>
      </c>
    </row>
    <row r="1078" spans="1:14" x14ac:dyDescent="0.2">
      <c r="A1078" s="1" t="s">
        <v>327</v>
      </c>
      <c r="B1078" s="2">
        <v>45743</v>
      </c>
      <c r="C1078" s="1" t="s">
        <v>587</v>
      </c>
      <c r="D1078" s="1" t="s">
        <v>49</v>
      </c>
      <c r="E1078">
        <v>20</v>
      </c>
      <c r="F1078" t="s">
        <v>209</v>
      </c>
      <c r="G1078" s="1" t="s">
        <v>100</v>
      </c>
      <c r="H1078">
        <v>60</v>
      </c>
      <c r="I1078" s="1" t="s">
        <v>6718</v>
      </c>
      <c r="J1078">
        <v>262</v>
      </c>
      <c r="K1078">
        <v>2</v>
      </c>
      <c r="L1078">
        <v>68.599999999999994</v>
      </c>
      <c r="N1078">
        <v>68.599999999999994</v>
      </c>
    </row>
    <row r="1079" spans="1:14" x14ac:dyDescent="0.2">
      <c r="A1079" s="1" t="s">
        <v>4136</v>
      </c>
      <c r="B1079" s="2">
        <v>45743</v>
      </c>
      <c r="C1079" s="1" t="s">
        <v>587</v>
      </c>
      <c r="D1079" s="1" t="s">
        <v>246</v>
      </c>
      <c r="E1079">
        <v>17</v>
      </c>
      <c r="F1079" t="s">
        <v>99</v>
      </c>
      <c r="G1079" s="1" t="s">
        <v>2760</v>
      </c>
      <c r="H1079">
        <v>55</v>
      </c>
      <c r="I1079" s="1" t="s">
        <v>6718</v>
      </c>
      <c r="J1079">
        <v>262</v>
      </c>
      <c r="K1079">
        <v>2</v>
      </c>
      <c r="L1079">
        <v>167.5</v>
      </c>
      <c r="M1079">
        <v>4.0999999999999996</v>
      </c>
      <c r="N1079">
        <v>163.4</v>
      </c>
    </row>
    <row r="1080" spans="1:14" x14ac:dyDescent="0.2">
      <c r="A1080" s="1" t="s">
        <v>6972</v>
      </c>
      <c r="B1080" s="2">
        <v>45743</v>
      </c>
      <c r="C1080" s="1" t="s">
        <v>954</v>
      </c>
      <c r="D1080" s="1" t="s">
        <v>49</v>
      </c>
      <c r="E1080">
        <v>16</v>
      </c>
      <c r="F1080" t="s">
        <v>134</v>
      </c>
      <c r="G1080" s="1" t="s">
        <v>51</v>
      </c>
      <c r="H1080">
        <v>400</v>
      </c>
      <c r="I1080" s="1" t="s">
        <v>6718</v>
      </c>
      <c r="J1080">
        <v>263</v>
      </c>
      <c r="K1080">
        <v>8</v>
      </c>
      <c r="L1080">
        <v>421.23</v>
      </c>
      <c r="N1080">
        <v>421.23</v>
      </c>
    </row>
    <row r="1081" spans="1:14" x14ac:dyDescent="0.2">
      <c r="A1081" s="1" t="s">
        <v>4107</v>
      </c>
      <c r="B1081" s="2">
        <v>45743</v>
      </c>
      <c r="C1081" s="1" t="s">
        <v>587</v>
      </c>
      <c r="D1081" s="1" t="s">
        <v>106</v>
      </c>
      <c r="E1081">
        <v>19</v>
      </c>
      <c r="F1081" t="s">
        <v>3568</v>
      </c>
      <c r="G1081" s="1" t="s">
        <v>108</v>
      </c>
      <c r="H1081">
        <v>110</v>
      </c>
      <c r="I1081" s="1" t="s">
        <v>6718</v>
      </c>
      <c r="J1081">
        <v>263</v>
      </c>
      <c r="K1081">
        <v>1</v>
      </c>
      <c r="L1081">
        <v>113</v>
      </c>
      <c r="N1081">
        <v>113</v>
      </c>
    </row>
    <row r="1082" spans="1:14" x14ac:dyDescent="0.2">
      <c r="A1082" s="1" t="s">
        <v>4171</v>
      </c>
      <c r="B1082" s="2">
        <v>45744</v>
      </c>
      <c r="C1082" s="1" t="s">
        <v>587</v>
      </c>
      <c r="D1082" s="1" t="s">
        <v>246</v>
      </c>
      <c r="E1082">
        <v>30</v>
      </c>
      <c r="F1082" t="s">
        <v>209</v>
      </c>
      <c r="G1082" s="1" t="s">
        <v>2760</v>
      </c>
      <c r="H1082">
        <v>55</v>
      </c>
      <c r="I1082" s="1" t="s">
        <v>6718</v>
      </c>
      <c r="J1082">
        <v>264</v>
      </c>
      <c r="K1082">
        <v>1</v>
      </c>
      <c r="L1082">
        <v>86</v>
      </c>
      <c r="M1082">
        <v>3.8</v>
      </c>
      <c r="N1082">
        <v>82.2</v>
      </c>
    </row>
    <row r="1083" spans="1:14" x14ac:dyDescent="0.2">
      <c r="A1083" s="1" t="s">
        <v>4147</v>
      </c>
      <c r="B1083" s="2">
        <v>45744</v>
      </c>
      <c r="C1083" s="1" t="s">
        <v>6742</v>
      </c>
      <c r="D1083" s="1" t="s">
        <v>246</v>
      </c>
      <c r="E1083">
        <v>22</v>
      </c>
      <c r="F1083" t="s">
        <v>338</v>
      </c>
      <c r="G1083" s="1" t="s">
        <v>100</v>
      </c>
      <c r="H1083">
        <v>130</v>
      </c>
      <c r="I1083" s="1" t="s">
        <v>6718</v>
      </c>
      <c r="J1083">
        <v>264</v>
      </c>
      <c r="K1083">
        <v>2</v>
      </c>
      <c r="L1083">
        <v>137</v>
      </c>
      <c r="M1083">
        <v>5.6</v>
      </c>
      <c r="N1083">
        <v>131.4</v>
      </c>
    </row>
    <row r="1084" spans="1:14" x14ac:dyDescent="0.2">
      <c r="A1084" s="1" t="s">
        <v>4145</v>
      </c>
      <c r="B1084" s="2">
        <v>45744</v>
      </c>
      <c r="C1084" s="1" t="s">
        <v>6742</v>
      </c>
      <c r="D1084" s="1" t="s">
        <v>246</v>
      </c>
      <c r="E1084">
        <v>16</v>
      </c>
      <c r="F1084" t="s">
        <v>2963</v>
      </c>
      <c r="G1084" s="1" t="s">
        <v>100</v>
      </c>
      <c r="H1084">
        <v>135</v>
      </c>
      <c r="I1084" s="1" t="s">
        <v>6718</v>
      </c>
      <c r="J1084">
        <v>264</v>
      </c>
      <c r="K1084">
        <v>2</v>
      </c>
      <c r="L1084">
        <v>141.4</v>
      </c>
      <c r="M1084">
        <v>3.8</v>
      </c>
      <c r="N1084">
        <v>137.6</v>
      </c>
    </row>
    <row r="1085" spans="1:14" x14ac:dyDescent="0.2">
      <c r="A1085" s="1" t="s">
        <v>4146</v>
      </c>
      <c r="B1085" s="2">
        <v>45744</v>
      </c>
      <c r="C1085" s="1" t="s">
        <v>6742</v>
      </c>
      <c r="D1085" s="1" t="s">
        <v>246</v>
      </c>
      <c r="E1085">
        <v>21</v>
      </c>
      <c r="F1085" t="s">
        <v>2963</v>
      </c>
      <c r="G1085" s="1" t="s">
        <v>100</v>
      </c>
      <c r="H1085">
        <v>80</v>
      </c>
      <c r="I1085" s="1" t="s">
        <v>6718</v>
      </c>
      <c r="J1085">
        <v>264</v>
      </c>
      <c r="K1085">
        <v>1</v>
      </c>
      <c r="L1085">
        <v>88</v>
      </c>
      <c r="M1085">
        <v>2.5</v>
      </c>
      <c r="N1085">
        <v>85.5</v>
      </c>
    </row>
    <row r="1086" spans="1:14" x14ac:dyDescent="0.2">
      <c r="A1086" s="1" t="s">
        <v>4141</v>
      </c>
      <c r="B1086" s="2">
        <v>45744</v>
      </c>
      <c r="C1086" s="1" t="s">
        <v>6727</v>
      </c>
      <c r="D1086" s="1" t="s">
        <v>246</v>
      </c>
      <c r="E1086">
        <v>12</v>
      </c>
      <c r="F1086" t="s">
        <v>214</v>
      </c>
      <c r="G1086" s="1" t="s">
        <v>100</v>
      </c>
      <c r="H1086">
        <v>100</v>
      </c>
      <c r="I1086" s="1" t="s">
        <v>6718</v>
      </c>
      <c r="J1086">
        <v>265</v>
      </c>
      <c r="K1086">
        <v>2</v>
      </c>
      <c r="L1086">
        <v>101.4</v>
      </c>
      <c r="N1086">
        <v>101.4</v>
      </c>
    </row>
    <row r="1087" spans="1:14" x14ac:dyDescent="0.2">
      <c r="A1087" s="1" t="s">
        <v>4142</v>
      </c>
      <c r="B1087" s="2">
        <v>45744</v>
      </c>
      <c r="C1087" s="1" t="s">
        <v>6727</v>
      </c>
      <c r="D1087" s="1" t="s">
        <v>246</v>
      </c>
      <c r="E1087">
        <v>11</v>
      </c>
      <c r="F1087" t="s">
        <v>214</v>
      </c>
      <c r="G1087" s="1" t="s">
        <v>100</v>
      </c>
      <c r="H1087">
        <v>100</v>
      </c>
      <c r="I1087" s="1" t="s">
        <v>6718</v>
      </c>
      <c r="J1087">
        <v>265</v>
      </c>
      <c r="K1087">
        <v>2</v>
      </c>
      <c r="L1087">
        <v>104.1</v>
      </c>
      <c r="N1087">
        <v>104.1</v>
      </c>
    </row>
    <row r="1088" spans="1:14" x14ac:dyDescent="0.2">
      <c r="A1088" s="1" t="s">
        <v>4140</v>
      </c>
      <c r="B1088" s="2">
        <v>45744</v>
      </c>
      <c r="C1088" s="1" t="s">
        <v>6727</v>
      </c>
      <c r="D1088" s="1" t="s">
        <v>246</v>
      </c>
      <c r="E1088">
        <v>14</v>
      </c>
      <c r="F1088" t="s">
        <v>214</v>
      </c>
      <c r="G1088" s="1" t="s">
        <v>100</v>
      </c>
      <c r="H1088">
        <v>100</v>
      </c>
      <c r="I1088" s="1" t="s">
        <v>6718</v>
      </c>
      <c r="J1088">
        <v>265</v>
      </c>
      <c r="K1088">
        <v>2</v>
      </c>
      <c r="L1088">
        <v>117.4</v>
      </c>
      <c r="N1088">
        <v>117.4</v>
      </c>
    </row>
    <row r="1089" spans="1:14" x14ac:dyDescent="0.2">
      <c r="A1089" s="1" t="s">
        <v>4139</v>
      </c>
      <c r="B1089" s="2">
        <v>45744</v>
      </c>
      <c r="C1089" s="1" t="s">
        <v>6742</v>
      </c>
      <c r="D1089" s="1" t="s">
        <v>246</v>
      </c>
      <c r="E1089">
        <v>13</v>
      </c>
      <c r="F1089" t="s">
        <v>3224</v>
      </c>
      <c r="G1089" s="1" t="s">
        <v>100</v>
      </c>
      <c r="H1089">
        <v>285</v>
      </c>
      <c r="I1089" s="1" t="s">
        <v>6718</v>
      </c>
      <c r="J1089">
        <v>265</v>
      </c>
      <c r="K1089">
        <v>6</v>
      </c>
      <c r="L1089">
        <v>298.49999999999994</v>
      </c>
      <c r="M1089">
        <v>9</v>
      </c>
      <c r="N1089">
        <v>289.49999999999994</v>
      </c>
    </row>
    <row r="1090" spans="1:14" x14ac:dyDescent="0.2">
      <c r="A1090" s="1" t="s">
        <v>4148</v>
      </c>
      <c r="B1090" s="2">
        <v>45744</v>
      </c>
      <c r="C1090" s="1" t="s">
        <v>6742</v>
      </c>
      <c r="D1090" s="1" t="s">
        <v>246</v>
      </c>
      <c r="E1090">
        <v>22</v>
      </c>
      <c r="F1090" t="s">
        <v>735</v>
      </c>
      <c r="G1090" s="1" t="s">
        <v>100</v>
      </c>
      <c r="H1090">
        <v>310</v>
      </c>
      <c r="I1090" s="1" t="s">
        <v>6718</v>
      </c>
      <c r="J1090">
        <v>266</v>
      </c>
      <c r="K1090">
        <v>3</v>
      </c>
      <c r="L1090">
        <v>238</v>
      </c>
      <c r="M1090">
        <v>7.8000000000000007</v>
      </c>
      <c r="N1090">
        <v>230.2</v>
      </c>
    </row>
    <row r="1091" spans="1:14" x14ac:dyDescent="0.2">
      <c r="A1091" s="1" t="s">
        <v>4144</v>
      </c>
      <c r="B1091" s="2">
        <v>45744</v>
      </c>
      <c r="C1091" s="1" t="s">
        <v>6742</v>
      </c>
      <c r="D1091" s="1" t="s">
        <v>246</v>
      </c>
      <c r="E1091">
        <v>16</v>
      </c>
      <c r="F1091" t="s">
        <v>338</v>
      </c>
      <c r="G1091" s="1" t="s">
        <v>100</v>
      </c>
      <c r="H1091">
        <v>130</v>
      </c>
      <c r="I1091" s="1" t="s">
        <v>6718</v>
      </c>
      <c r="J1091">
        <v>266</v>
      </c>
      <c r="K1091">
        <v>2</v>
      </c>
      <c r="L1091">
        <v>131.6</v>
      </c>
      <c r="M1091">
        <v>3.8</v>
      </c>
      <c r="N1091">
        <v>127.8</v>
      </c>
    </row>
    <row r="1092" spans="1:14" x14ac:dyDescent="0.2">
      <c r="A1092" s="1" t="s">
        <v>4152</v>
      </c>
      <c r="B1092" s="2">
        <v>45744</v>
      </c>
      <c r="C1092" s="1" t="s">
        <v>587</v>
      </c>
      <c r="D1092" s="1" t="s">
        <v>246</v>
      </c>
      <c r="E1092">
        <v>17</v>
      </c>
      <c r="F1092" t="s">
        <v>4153</v>
      </c>
      <c r="G1092" s="1" t="s">
        <v>100</v>
      </c>
      <c r="H1092">
        <v>100</v>
      </c>
      <c r="I1092" s="1" t="s">
        <v>6718</v>
      </c>
      <c r="J1092">
        <v>266</v>
      </c>
      <c r="K1092">
        <v>2</v>
      </c>
      <c r="L1092">
        <v>109.94</v>
      </c>
      <c r="M1092">
        <v>4</v>
      </c>
      <c r="N1092">
        <v>105.94</v>
      </c>
    </row>
    <row r="1093" spans="1:14" x14ac:dyDescent="0.2">
      <c r="A1093" s="1" t="s">
        <v>4155</v>
      </c>
      <c r="B1093" s="2">
        <v>45744</v>
      </c>
      <c r="C1093" s="1" t="s">
        <v>587</v>
      </c>
      <c r="D1093" s="1" t="s">
        <v>246</v>
      </c>
      <c r="E1093">
        <v>26</v>
      </c>
      <c r="F1093" t="s">
        <v>167</v>
      </c>
      <c r="G1093" s="1" t="s">
        <v>100</v>
      </c>
      <c r="H1093">
        <v>42</v>
      </c>
      <c r="I1093" s="1" t="s">
        <v>6718</v>
      </c>
      <c r="J1093">
        <v>266</v>
      </c>
      <c r="K1093">
        <v>1</v>
      </c>
      <c r="L1093">
        <v>108.11</v>
      </c>
      <c r="M1093">
        <v>3.2</v>
      </c>
      <c r="N1093">
        <v>104.91</v>
      </c>
    </row>
    <row r="1094" spans="1:14" x14ac:dyDescent="0.2">
      <c r="A1094" s="1" t="s">
        <v>4137</v>
      </c>
      <c r="B1094" s="2">
        <v>45744</v>
      </c>
      <c r="C1094" s="1" t="s">
        <v>587</v>
      </c>
      <c r="D1094" s="1" t="s">
        <v>246</v>
      </c>
      <c r="E1094">
        <v>17</v>
      </c>
      <c r="F1094" t="s">
        <v>332</v>
      </c>
      <c r="G1094" s="1" t="s">
        <v>100</v>
      </c>
      <c r="H1094">
        <v>800</v>
      </c>
      <c r="I1094" s="1" t="s">
        <v>6718</v>
      </c>
      <c r="J1094">
        <v>267</v>
      </c>
      <c r="K1094">
        <v>10</v>
      </c>
      <c r="L1094">
        <v>795.37</v>
      </c>
      <c r="N1094">
        <v>795.37</v>
      </c>
    </row>
    <row r="1095" spans="1:14" x14ac:dyDescent="0.2">
      <c r="A1095" s="1" t="s">
        <v>4154</v>
      </c>
      <c r="B1095" s="2">
        <v>45744</v>
      </c>
      <c r="C1095" s="1" t="s">
        <v>587</v>
      </c>
      <c r="D1095" s="1" t="s">
        <v>246</v>
      </c>
      <c r="E1095">
        <v>16</v>
      </c>
      <c r="F1095" t="s">
        <v>4153</v>
      </c>
      <c r="G1095" s="1" t="s">
        <v>100</v>
      </c>
      <c r="H1095">
        <v>200</v>
      </c>
      <c r="I1095" s="1" t="s">
        <v>6718</v>
      </c>
      <c r="J1095">
        <v>267</v>
      </c>
      <c r="K1095">
        <v>3</v>
      </c>
      <c r="L1095">
        <v>182.68</v>
      </c>
      <c r="M1095">
        <v>6</v>
      </c>
      <c r="N1095">
        <v>176.68</v>
      </c>
    </row>
    <row r="1096" spans="1:14" x14ac:dyDescent="0.2">
      <c r="A1096" s="1" t="s">
        <v>4143</v>
      </c>
      <c r="B1096" s="2">
        <v>45744</v>
      </c>
      <c r="C1096" s="1" t="s">
        <v>6805</v>
      </c>
      <c r="D1096" s="1" t="s">
        <v>246</v>
      </c>
      <c r="E1096">
        <v>12</v>
      </c>
      <c r="F1096">
        <v>18</v>
      </c>
      <c r="G1096" s="1" t="s">
        <v>3045</v>
      </c>
      <c r="H1096">
        <v>250</v>
      </c>
      <c r="I1096" s="1" t="s">
        <v>6718</v>
      </c>
      <c r="J1096">
        <v>267</v>
      </c>
      <c r="K1096">
        <v>5</v>
      </c>
      <c r="L1096">
        <v>257.95</v>
      </c>
      <c r="N1096">
        <v>257.95</v>
      </c>
    </row>
    <row r="1097" spans="1:14" x14ac:dyDescent="0.2">
      <c r="A1097" s="1" t="s">
        <v>4157</v>
      </c>
      <c r="B1097" s="2">
        <v>45744</v>
      </c>
      <c r="C1097" s="1" t="s">
        <v>587</v>
      </c>
      <c r="D1097" s="1" t="s">
        <v>246</v>
      </c>
      <c r="E1097">
        <v>30</v>
      </c>
      <c r="F1097" t="s">
        <v>167</v>
      </c>
      <c r="G1097" s="1" t="s">
        <v>51</v>
      </c>
      <c r="H1097">
        <v>60</v>
      </c>
      <c r="I1097" s="1" t="s">
        <v>6718</v>
      </c>
      <c r="J1097">
        <v>267</v>
      </c>
      <c r="K1097">
        <v>1</v>
      </c>
      <c r="L1097">
        <v>77.900000000000006</v>
      </c>
      <c r="M1097">
        <v>3.8</v>
      </c>
      <c r="N1097">
        <v>74.100000000000009</v>
      </c>
    </row>
    <row r="1098" spans="1:14" x14ac:dyDescent="0.2">
      <c r="A1098" s="1" t="s">
        <v>4156</v>
      </c>
      <c r="B1098" s="2">
        <v>45744</v>
      </c>
      <c r="C1098" s="1" t="s">
        <v>587</v>
      </c>
      <c r="D1098" s="1" t="s">
        <v>246</v>
      </c>
      <c r="E1098">
        <v>28</v>
      </c>
      <c r="F1098" t="s">
        <v>209</v>
      </c>
      <c r="G1098" s="1" t="s">
        <v>100</v>
      </c>
      <c r="H1098">
        <v>56</v>
      </c>
      <c r="I1098" s="1" t="s">
        <v>6718</v>
      </c>
      <c r="J1098">
        <v>268</v>
      </c>
      <c r="K1098">
        <v>1</v>
      </c>
      <c r="L1098">
        <v>64.38</v>
      </c>
      <c r="M1098">
        <v>3.6</v>
      </c>
      <c r="N1098">
        <v>60.779999999999994</v>
      </c>
    </row>
    <row r="1099" spans="1:14" x14ac:dyDescent="0.2">
      <c r="A1099" s="1" t="s">
        <v>4122</v>
      </c>
      <c r="B1099" s="2">
        <v>45744</v>
      </c>
      <c r="C1099" s="1" t="s">
        <v>6742</v>
      </c>
      <c r="D1099" s="1" t="s">
        <v>246</v>
      </c>
      <c r="E1099">
        <v>8</v>
      </c>
      <c r="F1099">
        <v>9</v>
      </c>
      <c r="G1099" s="1" t="s">
        <v>100</v>
      </c>
      <c r="H1099">
        <v>50</v>
      </c>
      <c r="I1099" s="1" t="s">
        <v>6718</v>
      </c>
      <c r="J1099">
        <v>268</v>
      </c>
      <c r="K1099">
        <v>1</v>
      </c>
      <c r="L1099">
        <v>60.9</v>
      </c>
      <c r="N1099">
        <v>60.9</v>
      </c>
    </row>
    <row r="1100" spans="1:14" x14ac:dyDescent="0.2">
      <c r="A1100" s="1" t="s">
        <v>3931</v>
      </c>
      <c r="B1100" s="2">
        <v>45744</v>
      </c>
      <c r="C1100" s="1" t="s">
        <v>6736</v>
      </c>
      <c r="D1100" s="1" t="s">
        <v>246</v>
      </c>
      <c r="E1100">
        <v>40</v>
      </c>
      <c r="F1100">
        <v>6</v>
      </c>
      <c r="G1100" s="1" t="s">
        <v>2826</v>
      </c>
      <c r="H1100">
        <v>700</v>
      </c>
      <c r="I1100" s="1" t="s">
        <v>6718</v>
      </c>
      <c r="J1100">
        <v>268</v>
      </c>
      <c r="K1100">
        <v>16</v>
      </c>
      <c r="L1100">
        <v>689.8</v>
      </c>
      <c r="N1100">
        <v>689.8</v>
      </c>
    </row>
    <row r="1101" spans="1:14" x14ac:dyDescent="0.2">
      <c r="A1101" s="1" t="s">
        <v>4122</v>
      </c>
      <c r="B1101" s="2">
        <v>45744</v>
      </c>
      <c r="C1101" s="1" t="s">
        <v>6742</v>
      </c>
      <c r="D1101" s="1" t="s">
        <v>246</v>
      </c>
      <c r="E1101">
        <v>8</v>
      </c>
      <c r="F1101">
        <v>9</v>
      </c>
      <c r="G1101" s="1" t="s">
        <v>100</v>
      </c>
      <c r="H1101">
        <v>50</v>
      </c>
      <c r="I1101" s="1" t="s">
        <v>6718</v>
      </c>
      <c r="J1101">
        <v>269</v>
      </c>
      <c r="K1101">
        <v>2</v>
      </c>
      <c r="L1101">
        <v>54.7</v>
      </c>
      <c r="N1101">
        <v>54.7</v>
      </c>
    </row>
    <row r="1102" spans="1:14" x14ac:dyDescent="0.2">
      <c r="A1102" s="1" t="s">
        <v>6973</v>
      </c>
      <c r="B1102" s="2">
        <v>45744</v>
      </c>
      <c r="C1102" s="1" t="s">
        <v>587</v>
      </c>
      <c r="D1102" s="1" t="s">
        <v>246</v>
      </c>
      <c r="E1102">
        <v>24</v>
      </c>
      <c r="F1102" t="s">
        <v>167</v>
      </c>
      <c r="G1102" s="1" t="s">
        <v>2760</v>
      </c>
      <c r="H1102">
        <v>365</v>
      </c>
      <c r="I1102" s="1" t="s">
        <v>6718</v>
      </c>
      <c r="J1102">
        <v>270</v>
      </c>
      <c r="K1102">
        <v>5</v>
      </c>
      <c r="L1102">
        <v>398.75</v>
      </c>
      <c r="M1102">
        <v>14.8</v>
      </c>
      <c r="N1102">
        <v>383.95</v>
      </c>
    </row>
    <row r="1103" spans="1:14" x14ac:dyDescent="0.2">
      <c r="A1103" s="1" t="s">
        <v>6974</v>
      </c>
      <c r="B1103" s="2">
        <v>45744</v>
      </c>
      <c r="C1103" s="1" t="s">
        <v>6742</v>
      </c>
      <c r="D1103" s="1" t="s">
        <v>246</v>
      </c>
      <c r="E1103">
        <v>22</v>
      </c>
      <c r="F1103" t="s">
        <v>735</v>
      </c>
      <c r="G1103" s="1" t="s">
        <v>100</v>
      </c>
      <c r="H1103">
        <v>310</v>
      </c>
      <c r="I1103" s="1" t="s">
        <v>6718</v>
      </c>
      <c r="J1103">
        <v>270</v>
      </c>
      <c r="K1103">
        <v>1</v>
      </c>
      <c r="L1103">
        <v>78.8</v>
      </c>
      <c r="M1103">
        <v>2.6</v>
      </c>
      <c r="N1103">
        <v>76.2</v>
      </c>
    </row>
    <row r="1104" spans="1:14" x14ac:dyDescent="0.2">
      <c r="A1104" s="1" t="s">
        <v>6975</v>
      </c>
      <c r="B1104" s="2">
        <v>45744</v>
      </c>
      <c r="C1104" s="1" t="s">
        <v>587</v>
      </c>
      <c r="D1104" s="1" t="s">
        <v>246</v>
      </c>
      <c r="E1104">
        <v>26</v>
      </c>
      <c r="F1104" t="s">
        <v>99</v>
      </c>
      <c r="G1104" s="1" t="s">
        <v>2760</v>
      </c>
      <c r="H1104">
        <v>200</v>
      </c>
      <c r="I1104" s="1" t="s">
        <v>6718</v>
      </c>
      <c r="J1104">
        <v>270</v>
      </c>
      <c r="K1104">
        <v>3</v>
      </c>
      <c r="L1104">
        <v>207.7</v>
      </c>
      <c r="M1104">
        <v>9.6000000000000014</v>
      </c>
      <c r="N1104">
        <v>198.1</v>
      </c>
    </row>
    <row r="1105" spans="1:14" x14ac:dyDescent="0.2">
      <c r="A1105" s="1" t="s">
        <v>6976</v>
      </c>
      <c r="B1105" s="2">
        <v>45744</v>
      </c>
      <c r="C1105" s="1" t="s">
        <v>587</v>
      </c>
      <c r="D1105" s="1" t="s">
        <v>246</v>
      </c>
      <c r="E1105">
        <v>25</v>
      </c>
      <c r="F1105" t="s">
        <v>209</v>
      </c>
      <c r="G1105" s="1" t="s">
        <v>2760</v>
      </c>
      <c r="H1105">
        <v>62</v>
      </c>
      <c r="I1105" s="1" t="s">
        <v>6718</v>
      </c>
      <c r="J1105">
        <v>270</v>
      </c>
      <c r="K1105">
        <v>1</v>
      </c>
      <c r="L1105">
        <v>58.9</v>
      </c>
      <c r="M1105">
        <v>3</v>
      </c>
      <c r="N1105">
        <v>55.9</v>
      </c>
    </row>
    <row r="1106" spans="1:14" x14ac:dyDescent="0.2">
      <c r="A1106" s="1" t="s">
        <v>6977</v>
      </c>
      <c r="B1106" s="2">
        <v>45744</v>
      </c>
      <c r="C1106" s="1" t="s">
        <v>587</v>
      </c>
      <c r="D1106" s="1" t="s">
        <v>246</v>
      </c>
      <c r="E1106">
        <v>17</v>
      </c>
      <c r="F1106" t="s">
        <v>79</v>
      </c>
      <c r="G1106" s="1" t="s">
        <v>2760</v>
      </c>
      <c r="H1106">
        <v>500</v>
      </c>
      <c r="I1106" s="1" t="s">
        <v>6718</v>
      </c>
      <c r="J1106">
        <v>271</v>
      </c>
      <c r="K1106">
        <v>8</v>
      </c>
      <c r="L1106">
        <v>462.2</v>
      </c>
      <c r="N1106">
        <v>462.2</v>
      </c>
    </row>
    <row r="1107" spans="1:14" x14ac:dyDescent="0.2">
      <c r="A1107" s="1" t="s">
        <v>4163</v>
      </c>
      <c r="B1107" s="2">
        <v>45756</v>
      </c>
      <c r="C1107" s="1" t="s">
        <v>1823</v>
      </c>
      <c r="D1107" s="1" t="s">
        <v>246</v>
      </c>
      <c r="E1107">
        <v>7</v>
      </c>
      <c r="F1107">
        <v>10</v>
      </c>
      <c r="G1107" s="1" t="s">
        <v>100</v>
      </c>
      <c r="H1107">
        <v>120</v>
      </c>
      <c r="I1107" s="1" t="s">
        <v>6718</v>
      </c>
      <c r="J1107">
        <v>272</v>
      </c>
      <c r="K1107">
        <v>3</v>
      </c>
      <c r="L1107">
        <v>127</v>
      </c>
      <c r="M1107">
        <v>2.7</v>
      </c>
      <c r="N1107">
        <v>124.3</v>
      </c>
    </row>
    <row r="1108" spans="1:14" x14ac:dyDescent="0.2">
      <c r="A1108" s="1" t="s">
        <v>4162</v>
      </c>
      <c r="B1108" s="2">
        <v>45756</v>
      </c>
      <c r="C1108" s="1" t="s">
        <v>6727</v>
      </c>
      <c r="D1108" s="1" t="s">
        <v>246</v>
      </c>
      <c r="E1108">
        <v>10</v>
      </c>
      <c r="F1108" t="s">
        <v>214</v>
      </c>
      <c r="G1108" s="1" t="s">
        <v>100</v>
      </c>
      <c r="H1108">
        <v>100</v>
      </c>
      <c r="I1108" s="1" t="s">
        <v>6718</v>
      </c>
      <c r="J1108">
        <v>272</v>
      </c>
      <c r="K1108">
        <v>2</v>
      </c>
      <c r="L1108">
        <v>109.9</v>
      </c>
      <c r="N1108">
        <v>109.9</v>
      </c>
    </row>
    <row r="1109" spans="1:14" x14ac:dyDescent="0.2">
      <c r="A1109" s="1" t="s">
        <v>4161</v>
      </c>
      <c r="B1109" s="2">
        <v>45756</v>
      </c>
      <c r="C1109" s="1" t="s">
        <v>6727</v>
      </c>
      <c r="D1109" s="1" t="s">
        <v>246</v>
      </c>
      <c r="E1109">
        <v>11</v>
      </c>
      <c r="F1109" t="s">
        <v>214</v>
      </c>
      <c r="G1109" s="1" t="s">
        <v>100</v>
      </c>
      <c r="H1109">
        <v>100</v>
      </c>
      <c r="I1109" s="1" t="s">
        <v>6718</v>
      </c>
      <c r="J1109">
        <v>272</v>
      </c>
      <c r="K1109">
        <v>2</v>
      </c>
      <c r="L1109">
        <v>102.1</v>
      </c>
      <c r="N1109">
        <v>102.1</v>
      </c>
    </row>
    <row r="1110" spans="1:14" x14ac:dyDescent="0.2">
      <c r="A1110" s="1" t="s">
        <v>4166</v>
      </c>
      <c r="B1110" s="2">
        <v>45756</v>
      </c>
      <c r="C1110" s="1" t="s">
        <v>6727</v>
      </c>
      <c r="D1110" s="1" t="s">
        <v>246</v>
      </c>
      <c r="E1110">
        <v>15</v>
      </c>
      <c r="F1110" t="s">
        <v>2811</v>
      </c>
      <c r="G1110" s="1" t="s">
        <v>100</v>
      </c>
      <c r="H1110">
        <v>100</v>
      </c>
      <c r="I1110" s="1" t="s">
        <v>6718</v>
      </c>
      <c r="J1110">
        <v>272</v>
      </c>
      <c r="K1110">
        <v>2</v>
      </c>
      <c r="L1110">
        <v>113.2</v>
      </c>
      <c r="N1110">
        <v>113.2</v>
      </c>
    </row>
    <row r="1111" spans="1:14" x14ac:dyDescent="0.2">
      <c r="A1111" s="1" t="s">
        <v>4169</v>
      </c>
      <c r="B1111" s="2">
        <v>45756</v>
      </c>
      <c r="C1111" s="1" t="s">
        <v>6727</v>
      </c>
      <c r="D1111" s="1" t="s">
        <v>246</v>
      </c>
      <c r="E1111">
        <v>18</v>
      </c>
      <c r="F1111" t="s">
        <v>2811</v>
      </c>
      <c r="G1111" s="1" t="s">
        <v>100</v>
      </c>
      <c r="H1111">
        <v>100</v>
      </c>
      <c r="I1111" s="1" t="s">
        <v>6718</v>
      </c>
      <c r="J1111">
        <v>273</v>
      </c>
      <c r="K1111">
        <v>2</v>
      </c>
      <c r="L1111">
        <v>104.8</v>
      </c>
      <c r="N1111">
        <v>104.8</v>
      </c>
    </row>
    <row r="1112" spans="1:14" x14ac:dyDescent="0.2">
      <c r="A1112" s="1" t="s">
        <v>4182</v>
      </c>
      <c r="B1112" s="2">
        <v>45756</v>
      </c>
      <c r="C1112" s="1" t="s">
        <v>587</v>
      </c>
      <c r="D1112" s="1" t="s">
        <v>246</v>
      </c>
      <c r="E1112">
        <v>34</v>
      </c>
      <c r="F1112" t="s">
        <v>209</v>
      </c>
      <c r="G1112" s="1" t="s">
        <v>100</v>
      </c>
      <c r="H1112">
        <v>50</v>
      </c>
      <c r="I1112" s="1" t="s">
        <v>6718</v>
      </c>
      <c r="J1112">
        <v>273</v>
      </c>
      <c r="K1112">
        <v>1</v>
      </c>
      <c r="L1112">
        <v>66.650000000000006</v>
      </c>
      <c r="M1112">
        <v>3.8</v>
      </c>
      <c r="N1112">
        <v>62.850000000000009</v>
      </c>
    </row>
    <row r="1113" spans="1:14" x14ac:dyDescent="0.2">
      <c r="A1113" s="1" t="s">
        <v>3943</v>
      </c>
      <c r="B1113" s="2">
        <v>45756</v>
      </c>
      <c r="C1113" s="1" t="s">
        <v>587</v>
      </c>
      <c r="D1113" s="1" t="s">
        <v>246</v>
      </c>
      <c r="E1113" t="s">
        <v>3945</v>
      </c>
      <c r="F1113" t="s">
        <v>3946</v>
      </c>
      <c r="G1113" s="1" t="s">
        <v>100</v>
      </c>
      <c r="H1113">
        <v>300</v>
      </c>
      <c r="I1113" s="1" t="s">
        <v>6718</v>
      </c>
      <c r="J1113">
        <v>273</v>
      </c>
      <c r="K1113">
        <v>2</v>
      </c>
      <c r="L1113">
        <v>100.6</v>
      </c>
      <c r="N1113">
        <v>100.6</v>
      </c>
    </row>
    <row r="1114" spans="1:14" x14ac:dyDescent="0.2">
      <c r="A1114" s="1" t="s">
        <v>4175</v>
      </c>
      <c r="B1114" s="2">
        <v>45756</v>
      </c>
      <c r="C1114" s="1" t="s">
        <v>587</v>
      </c>
      <c r="D1114" s="1" t="s">
        <v>246</v>
      </c>
      <c r="E1114">
        <v>16</v>
      </c>
      <c r="F1114" t="s">
        <v>167</v>
      </c>
      <c r="G1114" s="1" t="s">
        <v>2760</v>
      </c>
      <c r="H1114">
        <v>52</v>
      </c>
      <c r="I1114" s="1" t="s">
        <v>6718</v>
      </c>
      <c r="J1114">
        <v>273</v>
      </c>
      <c r="K1114">
        <v>1</v>
      </c>
      <c r="L1114">
        <v>77.180000000000007</v>
      </c>
      <c r="N1114">
        <v>77.180000000000007</v>
      </c>
    </row>
    <row r="1115" spans="1:14" x14ac:dyDescent="0.2">
      <c r="A1115" s="1" t="s">
        <v>4192</v>
      </c>
      <c r="B1115" s="2">
        <v>45756</v>
      </c>
      <c r="C1115" s="1" t="s">
        <v>587</v>
      </c>
      <c r="D1115" s="1" t="s">
        <v>246</v>
      </c>
      <c r="E1115">
        <v>22</v>
      </c>
      <c r="F1115" t="s">
        <v>79</v>
      </c>
      <c r="G1115" s="1" t="s">
        <v>100</v>
      </c>
      <c r="H1115">
        <v>120</v>
      </c>
      <c r="I1115" s="1" t="s">
        <v>6718</v>
      </c>
      <c r="J1115">
        <v>274</v>
      </c>
      <c r="K1115">
        <v>4</v>
      </c>
      <c r="L1115">
        <v>278.31</v>
      </c>
      <c r="N1115">
        <v>278.31</v>
      </c>
    </row>
    <row r="1116" spans="1:14" x14ac:dyDescent="0.2">
      <c r="A1116" s="1" t="s">
        <v>4180</v>
      </c>
      <c r="B1116" s="2">
        <v>45756</v>
      </c>
      <c r="C1116" s="1" t="s">
        <v>587</v>
      </c>
      <c r="D1116" s="1" t="s">
        <v>246</v>
      </c>
      <c r="E1116">
        <v>28</v>
      </c>
      <c r="F1116" t="s">
        <v>93</v>
      </c>
      <c r="G1116" s="1" t="s">
        <v>100</v>
      </c>
      <c r="H1116">
        <v>30</v>
      </c>
      <c r="I1116" s="1" t="s">
        <v>6718</v>
      </c>
      <c r="J1116">
        <v>274</v>
      </c>
      <c r="K1116">
        <v>1</v>
      </c>
      <c r="L1116">
        <v>35.369999999999997</v>
      </c>
      <c r="N1116">
        <v>35.369999999999997</v>
      </c>
    </row>
    <row r="1117" spans="1:14" x14ac:dyDescent="0.2">
      <c r="A1117" s="1" t="s">
        <v>4181</v>
      </c>
      <c r="B1117" s="2">
        <v>45756</v>
      </c>
      <c r="C1117" s="1" t="s">
        <v>587</v>
      </c>
      <c r="D1117" s="1" t="s">
        <v>246</v>
      </c>
      <c r="E1117">
        <v>27</v>
      </c>
      <c r="F1117" t="s">
        <v>93</v>
      </c>
      <c r="G1117" s="1" t="s">
        <v>100</v>
      </c>
      <c r="H1117">
        <v>66</v>
      </c>
      <c r="I1117" s="1" t="s">
        <v>6718</v>
      </c>
      <c r="J1117">
        <v>274</v>
      </c>
      <c r="K1117">
        <v>1</v>
      </c>
      <c r="L1117">
        <v>63.43</v>
      </c>
      <c r="N1117">
        <v>63.43</v>
      </c>
    </row>
    <row r="1118" spans="1:14" x14ac:dyDescent="0.2">
      <c r="A1118" s="1" t="s">
        <v>4191</v>
      </c>
      <c r="B1118" s="2">
        <v>45756</v>
      </c>
      <c r="C1118" s="1" t="s">
        <v>587</v>
      </c>
      <c r="D1118" s="1" t="s">
        <v>246</v>
      </c>
      <c r="E1118">
        <v>28</v>
      </c>
      <c r="F1118" t="s">
        <v>79</v>
      </c>
      <c r="G1118" s="1" t="s">
        <v>100</v>
      </c>
      <c r="H1118">
        <v>30</v>
      </c>
      <c r="I1118" s="1" t="s">
        <v>6718</v>
      </c>
      <c r="J1118">
        <v>274</v>
      </c>
      <c r="K1118">
        <v>2</v>
      </c>
      <c r="L1118">
        <v>115.8</v>
      </c>
      <c r="M1118">
        <v>3.3</v>
      </c>
      <c r="N1118">
        <v>112.5</v>
      </c>
    </row>
    <row r="1119" spans="1:14" x14ac:dyDescent="0.2">
      <c r="A1119" s="1" t="s">
        <v>4179</v>
      </c>
      <c r="B1119" s="2">
        <v>45756</v>
      </c>
      <c r="C1119" s="1" t="s">
        <v>587</v>
      </c>
      <c r="D1119" s="1" t="s">
        <v>106</v>
      </c>
      <c r="E1119">
        <v>14</v>
      </c>
      <c r="F1119" t="s">
        <v>2562</v>
      </c>
      <c r="G1119" s="1" t="s">
        <v>100</v>
      </c>
      <c r="H1119">
        <v>400</v>
      </c>
      <c r="I1119" s="1" t="s">
        <v>6718</v>
      </c>
      <c r="J1119">
        <v>275</v>
      </c>
      <c r="K1119">
        <v>5</v>
      </c>
      <c r="L1119">
        <v>392.8</v>
      </c>
      <c r="N1119">
        <v>392.8</v>
      </c>
    </row>
    <row r="1120" spans="1:14" x14ac:dyDescent="0.2">
      <c r="A1120" s="1" t="s">
        <v>4190</v>
      </c>
      <c r="B1120" s="2">
        <v>45756</v>
      </c>
      <c r="C1120" s="1" t="s">
        <v>587</v>
      </c>
      <c r="D1120" s="1" t="s">
        <v>246</v>
      </c>
      <c r="E1120">
        <v>33</v>
      </c>
      <c r="F1120" t="s">
        <v>93</v>
      </c>
      <c r="G1120" s="1" t="s">
        <v>100</v>
      </c>
      <c r="H1120">
        <v>210</v>
      </c>
      <c r="I1120" s="1" t="s">
        <v>6718</v>
      </c>
      <c r="J1120">
        <v>275</v>
      </c>
      <c r="K1120">
        <v>2</v>
      </c>
      <c r="L1120">
        <v>211</v>
      </c>
      <c r="M1120">
        <v>8.4</v>
      </c>
      <c r="N1120">
        <v>202.6</v>
      </c>
    </row>
    <row r="1121" spans="1:14" x14ac:dyDescent="0.2">
      <c r="A1121" s="1" t="s">
        <v>4167</v>
      </c>
      <c r="B1121" s="2">
        <v>45756</v>
      </c>
      <c r="C1121" s="1" t="s">
        <v>587</v>
      </c>
      <c r="D1121" s="1" t="s">
        <v>246</v>
      </c>
      <c r="E1121">
        <v>17</v>
      </c>
      <c r="F1121" t="s">
        <v>79</v>
      </c>
      <c r="G1121" s="1" t="s">
        <v>2760</v>
      </c>
      <c r="H1121">
        <v>500</v>
      </c>
      <c r="I1121" s="1" t="s">
        <v>6718</v>
      </c>
      <c r="J1121">
        <v>275</v>
      </c>
      <c r="K1121">
        <v>9</v>
      </c>
      <c r="L1121">
        <v>536.1</v>
      </c>
      <c r="N1121">
        <v>536.1</v>
      </c>
    </row>
    <row r="1122" spans="1:14" x14ac:dyDescent="0.2">
      <c r="A1122" s="1" t="s">
        <v>4170</v>
      </c>
      <c r="B1122" s="2">
        <v>45756</v>
      </c>
      <c r="C1122" s="1" t="s">
        <v>6949</v>
      </c>
      <c r="D1122" s="1" t="s">
        <v>246</v>
      </c>
      <c r="E1122" t="s">
        <v>3915</v>
      </c>
      <c r="F1122" t="s">
        <v>2847</v>
      </c>
      <c r="G1122" s="1" t="s">
        <v>100</v>
      </c>
      <c r="H1122">
        <v>600</v>
      </c>
      <c r="I1122" s="1" t="s">
        <v>6718</v>
      </c>
      <c r="J1122">
        <v>275</v>
      </c>
      <c r="K1122">
        <v>8</v>
      </c>
      <c r="L1122">
        <v>603.6</v>
      </c>
      <c r="N1122">
        <v>603.6</v>
      </c>
    </row>
    <row r="1123" spans="1:14" x14ac:dyDescent="0.2">
      <c r="A1123" s="1" t="s">
        <v>4178</v>
      </c>
      <c r="B1123" s="2">
        <v>45756</v>
      </c>
      <c r="C1123" s="1" t="s">
        <v>587</v>
      </c>
      <c r="D1123" s="1" t="s">
        <v>246</v>
      </c>
      <c r="E1123">
        <v>20</v>
      </c>
      <c r="F1123" t="s">
        <v>209</v>
      </c>
      <c r="G1123" s="1" t="s">
        <v>100</v>
      </c>
      <c r="H1123">
        <v>350</v>
      </c>
      <c r="I1123" s="1" t="s">
        <v>6718</v>
      </c>
      <c r="J1123">
        <v>276</v>
      </c>
      <c r="K1123">
        <v>6</v>
      </c>
      <c r="L1123">
        <v>359.03</v>
      </c>
      <c r="N1123">
        <v>359.03</v>
      </c>
    </row>
    <row r="1124" spans="1:14" x14ac:dyDescent="0.2">
      <c r="A1124" s="1" t="s">
        <v>4184</v>
      </c>
      <c r="B1124" s="2">
        <v>45756</v>
      </c>
      <c r="C1124" s="1" t="s">
        <v>6949</v>
      </c>
      <c r="D1124" s="1" t="s">
        <v>246</v>
      </c>
      <c r="E1124">
        <v>10</v>
      </c>
      <c r="F1124">
        <v>5</v>
      </c>
      <c r="G1124" s="1" t="s">
        <v>100</v>
      </c>
      <c r="H1124">
        <v>100</v>
      </c>
      <c r="I1124" s="1" t="s">
        <v>6718</v>
      </c>
      <c r="J1124">
        <v>276</v>
      </c>
      <c r="K1124">
        <v>3</v>
      </c>
      <c r="L1124">
        <v>110</v>
      </c>
      <c r="N1124">
        <v>110</v>
      </c>
    </row>
    <row r="1125" spans="1:14" x14ac:dyDescent="0.2">
      <c r="A1125" s="1" t="s">
        <v>2879</v>
      </c>
      <c r="B1125" s="2">
        <v>45756</v>
      </c>
      <c r="C1125" s="1" t="s">
        <v>576</v>
      </c>
      <c r="D1125" s="1" t="s">
        <v>246</v>
      </c>
      <c r="E1125" t="s">
        <v>2880</v>
      </c>
      <c r="F1125" t="s">
        <v>2744</v>
      </c>
      <c r="G1125" s="1" t="s">
        <v>100</v>
      </c>
      <c r="H1125">
        <v>2000</v>
      </c>
      <c r="I1125" s="1" t="s">
        <v>6718</v>
      </c>
      <c r="J1125">
        <v>276</v>
      </c>
      <c r="K1125">
        <v>22</v>
      </c>
      <c r="L1125">
        <v>2230.6</v>
      </c>
      <c r="M1125">
        <v>72.600000000000023</v>
      </c>
      <c r="N1125">
        <v>2158</v>
      </c>
    </row>
    <row r="1126" spans="1:14" x14ac:dyDescent="0.2">
      <c r="A1126" s="1" t="s">
        <v>4007</v>
      </c>
      <c r="B1126" s="2">
        <v>45756</v>
      </c>
      <c r="C1126" s="1" t="s">
        <v>587</v>
      </c>
      <c r="D1126" s="1" t="s">
        <v>246</v>
      </c>
      <c r="E1126">
        <v>17.25</v>
      </c>
      <c r="F1126" t="s">
        <v>332</v>
      </c>
      <c r="G1126" s="1" t="s">
        <v>2760</v>
      </c>
      <c r="H1126">
        <v>1050</v>
      </c>
      <c r="I1126" s="1" t="s">
        <v>6718</v>
      </c>
      <c r="J1126">
        <v>276</v>
      </c>
      <c r="K1126">
        <v>10</v>
      </c>
      <c r="L1126">
        <v>772.43</v>
      </c>
      <c r="M1126">
        <v>20.900000000000002</v>
      </c>
      <c r="N1126">
        <v>751.53</v>
      </c>
    </row>
    <row r="1127" spans="1:14" x14ac:dyDescent="0.2">
      <c r="A1127" s="1" t="s">
        <v>4164</v>
      </c>
      <c r="B1127" s="2">
        <v>45756</v>
      </c>
      <c r="C1127" s="1" t="s">
        <v>1823</v>
      </c>
      <c r="D1127" s="1" t="s">
        <v>246</v>
      </c>
      <c r="E1127">
        <v>7</v>
      </c>
      <c r="F1127">
        <v>10</v>
      </c>
      <c r="G1127" s="1" t="s">
        <v>100</v>
      </c>
      <c r="H1127">
        <v>80</v>
      </c>
      <c r="I1127" s="1" t="s">
        <v>6718</v>
      </c>
      <c r="J1127">
        <v>277</v>
      </c>
      <c r="K1127">
        <v>2</v>
      </c>
      <c r="L1127">
        <v>88.300000000000011</v>
      </c>
      <c r="M1127">
        <v>1.8</v>
      </c>
      <c r="N1127">
        <v>86.500000000000014</v>
      </c>
    </row>
    <row r="1128" spans="1:14" x14ac:dyDescent="0.2">
      <c r="A1128" s="1" t="s">
        <v>4177</v>
      </c>
      <c r="B1128" s="2">
        <v>45756</v>
      </c>
      <c r="C1128" s="1" t="s">
        <v>1823</v>
      </c>
      <c r="D1128" s="1" t="s">
        <v>246</v>
      </c>
      <c r="E1128">
        <v>6</v>
      </c>
      <c r="F1128">
        <v>10</v>
      </c>
      <c r="G1128" s="1" t="s">
        <v>100</v>
      </c>
      <c r="H1128">
        <v>120</v>
      </c>
      <c r="I1128" s="1" t="s">
        <v>6718</v>
      </c>
      <c r="J1128">
        <v>277</v>
      </c>
      <c r="K1128">
        <v>3</v>
      </c>
      <c r="L1128">
        <v>110.33999999999999</v>
      </c>
      <c r="M1128">
        <v>2.2000000000000002</v>
      </c>
      <c r="N1128">
        <v>108.13999999999999</v>
      </c>
    </row>
    <row r="1129" spans="1:14" x14ac:dyDescent="0.2">
      <c r="A1129" s="1" t="s">
        <v>4185</v>
      </c>
      <c r="B1129" s="2">
        <v>45756</v>
      </c>
      <c r="C1129" s="1" t="s">
        <v>1823</v>
      </c>
      <c r="D1129" s="1" t="s">
        <v>246</v>
      </c>
      <c r="E1129">
        <v>5</v>
      </c>
      <c r="F1129">
        <v>10</v>
      </c>
      <c r="G1129" s="1" t="s">
        <v>100</v>
      </c>
      <c r="H1129">
        <v>120</v>
      </c>
      <c r="I1129" s="1" t="s">
        <v>6718</v>
      </c>
      <c r="J1129">
        <v>277</v>
      </c>
      <c r="K1129">
        <v>4</v>
      </c>
      <c r="L1129">
        <v>133.20000000000002</v>
      </c>
      <c r="M1129">
        <v>2.8999999999999995</v>
      </c>
      <c r="N1129">
        <v>130.30000000000001</v>
      </c>
    </row>
    <row r="1130" spans="1:14" x14ac:dyDescent="0.2">
      <c r="A1130" s="1" t="s">
        <v>2879</v>
      </c>
      <c r="B1130" s="2">
        <v>45757</v>
      </c>
      <c r="C1130" s="1" t="s">
        <v>576</v>
      </c>
      <c r="D1130" s="1" t="s">
        <v>246</v>
      </c>
      <c r="E1130" t="s">
        <v>2880</v>
      </c>
      <c r="F1130" t="s">
        <v>2744</v>
      </c>
      <c r="G1130" s="1" t="s">
        <v>100</v>
      </c>
      <c r="H1130">
        <v>2000</v>
      </c>
      <c r="I1130" s="1" t="s">
        <v>6718</v>
      </c>
      <c r="J1130">
        <v>278</v>
      </c>
      <c r="K1130">
        <v>7</v>
      </c>
      <c r="L1130">
        <v>726.09999999999991</v>
      </c>
      <c r="M1130">
        <v>24.6</v>
      </c>
      <c r="N1130">
        <v>701.49999999999989</v>
      </c>
    </row>
    <row r="1131" spans="1:14" x14ac:dyDescent="0.2">
      <c r="A1131" s="1" t="s">
        <v>4201</v>
      </c>
      <c r="B1131" s="2">
        <v>45757</v>
      </c>
      <c r="C1131" s="1" t="s">
        <v>587</v>
      </c>
      <c r="D1131" s="1" t="s">
        <v>246</v>
      </c>
      <c r="E1131">
        <v>17</v>
      </c>
      <c r="F1131" t="s">
        <v>332</v>
      </c>
      <c r="G1131" s="1" t="s">
        <v>100</v>
      </c>
      <c r="H1131">
        <v>500</v>
      </c>
      <c r="I1131" s="1" t="s">
        <v>6718</v>
      </c>
      <c r="J1131">
        <v>278</v>
      </c>
      <c r="K1131">
        <v>7</v>
      </c>
      <c r="L1131">
        <v>522</v>
      </c>
      <c r="M1131">
        <v>15.1</v>
      </c>
      <c r="N1131">
        <v>506.9</v>
      </c>
    </row>
    <row r="1132" spans="1:14" x14ac:dyDescent="0.2">
      <c r="A1132" s="1" t="s">
        <v>4194</v>
      </c>
      <c r="B1132" s="2">
        <v>45757</v>
      </c>
      <c r="C1132" s="1" t="s">
        <v>1823</v>
      </c>
      <c r="D1132" s="1" t="s">
        <v>246</v>
      </c>
      <c r="E1132">
        <v>5</v>
      </c>
      <c r="F1132">
        <v>10</v>
      </c>
      <c r="G1132" s="1" t="s">
        <v>100</v>
      </c>
      <c r="H1132">
        <v>100</v>
      </c>
      <c r="I1132" s="1" t="s">
        <v>6718</v>
      </c>
      <c r="J1132">
        <v>278</v>
      </c>
      <c r="K1132">
        <v>4</v>
      </c>
      <c r="L1132">
        <v>111.79999999999998</v>
      </c>
      <c r="M1132">
        <v>2.9000000000000004</v>
      </c>
      <c r="N1132">
        <v>108.89999999999998</v>
      </c>
    </row>
    <row r="1133" spans="1:14" x14ac:dyDescent="0.2">
      <c r="A1133" s="1" t="s">
        <v>4196</v>
      </c>
      <c r="B1133" s="2">
        <v>45757</v>
      </c>
      <c r="C1133" s="1" t="s">
        <v>1823</v>
      </c>
      <c r="D1133" s="1" t="s">
        <v>246</v>
      </c>
      <c r="E1133">
        <v>7</v>
      </c>
      <c r="F1133">
        <v>14</v>
      </c>
      <c r="G1133" s="1" t="s">
        <v>100</v>
      </c>
      <c r="H1133">
        <v>100</v>
      </c>
      <c r="I1133" s="1" t="s">
        <v>6718</v>
      </c>
      <c r="J1133">
        <v>278</v>
      </c>
      <c r="K1133">
        <v>3</v>
      </c>
      <c r="L1133">
        <v>107.4</v>
      </c>
      <c r="M1133">
        <v>2.7</v>
      </c>
      <c r="N1133">
        <v>104.7</v>
      </c>
    </row>
    <row r="1134" spans="1:14" x14ac:dyDescent="0.2">
      <c r="A1134" s="1" t="s">
        <v>4199</v>
      </c>
      <c r="B1134" s="2">
        <v>45757</v>
      </c>
      <c r="C1134" s="1" t="s">
        <v>6789</v>
      </c>
      <c r="D1134" s="1" t="s">
        <v>246</v>
      </c>
      <c r="E1134" t="s">
        <v>2931</v>
      </c>
      <c r="F1134" t="s">
        <v>3404</v>
      </c>
      <c r="G1134" s="1" t="s">
        <v>100</v>
      </c>
      <c r="H1134">
        <v>100</v>
      </c>
      <c r="I1134" s="1" t="s">
        <v>6718</v>
      </c>
      <c r="J1134">
        <v>279</v>
      </c>
      <c r="K1134">
        <v>2</v>
      </c>
      <c r="L1134">
        <v>112.19999999999999</v>
      </c>
      <c r="M1134">
        <v>5.4</v>
      </c>
      <c r="N1134">
        <v>106.79999999999998</v>
      </c>
    </row>
    <row r="1135" spans="1:14" x14ac:dyDescent="0.2">
      <c r="A1135" s="1" t="s">
        <v>4193</v>
      </c>
      <c r="B1135" s="2">
        <v>45757</v>
      </c>
      <c r="C1135" s="1" t="s">
        <v>1823</v>
      </c>
      <c r="D1135" s="1" t="s">
        <v>246</v>
      </c>
      <c r="E1135">
        <v>5</v>
      </c>
      <c r="F1135">
        <v>10</v>
      </c>
      <c r="G1135" s="1" t="s">
        <v>100</v>
      </c>
      <c r="H1135">
        <v>80</v>
      </c>
      <c r="I1135" s="1" t="s">
        <v>6718</v>
      </c>
      <c r="J1135">
        <v>279</v>
      </c>
      <c r="K1135">
        <v>2</v>
      </c>
      <c r="L1135">
        <v>84.3</v>
      </c>
      <c r="M1135">
        <v>1.5</v>
      </c>
      <c r="N1135">
        <v>82.8</v>
      </c>
    </row>
    <row r="1136" spans="1:14" x14ac:dyDescent="0.2">
      <c r="A1136" s="1" t="s">
        <v>4207</v>
      </c>
      <c r="B1136" s="2">
        <v>45757</v>
      </c>
      <c r="C1136" s="1" t="s">
        <v>1823</v>
      </c>
      <c r="D1136" s="1" t="s">
        <v>246</v>
      </c>
      <c r="E1136">
        <v>6</v>
      </c>
      <c r="F1136">
        <v>10</v>
      </c>
      <c r="G1136" s="1" t="s">
        <v>100</v>
      </c>
      <c r="H1136">
        <v>80</v>
      </c>
      <c r="I1136" s="1" t="s">
        <v>6718</v>
      </c>
      <c r="J1136">
        <v>279</v>
      </c>
      <c r="K1136">
        <v>2</v>
      </c>
      <c r="L1136">
        <v>85.800000000000011</v>
      </c>
      <c r="M1136">
        <v>1.4</v>
      </c>
      <c r="N1136">
        <v>84.4</v>
      </c>
    </row>
    <row r="1137" spans="1:14" x14ac:dyDescent="0.2">
      <c r="A1137" s="1" t="s">
        <v>4186</v>
      </c>
      <c r="B1137" s="2">
        <v>45757</v>
      </c>
      <c r="C1137" s="1" t="s">
        <v>587</v>
      </c>
      <c r="D1137" s="1" t="s">
        <v>246</v>
      </c>
      <c r="E1137">
        <v>17.25</v>
      </c>
      <c r="F1137" t="s">
        <v>332</v>
      </c>
      <c r="G1137" s="1" t="s">
        <v>100</v>
      </c>
      <c r="H1137">
        <v>800</v>
      </c>
      <c r="I1137" s="1" t="s">
        <v>6718</v>
      </c>
      <c r="J1137">
        <v>279</v>
      </c>
      <c r="K1137">
        <v>12</v>
      </c>
      <c r="L1137">
        <v>802.7</v>
      </c>
      <c r="N1137">
        <v>802.7</v>
      </c>
    </row>
    <row r="1138" spans="1:14" x14ac:dyDescent="0.2">
      <c r="A1138" s="1" t="s">
        <v>4204</v>
      </c>
      <c r="B1138" s="2">
        <v>45757</v>
      </c>
      <c r="C1138" s="1" t="s">
        <v>587</v>
      </c>
      <c r="D1138" s="1" t="s">
        <v>246</v>
      </c>
      <c r="E1138">
        <v>18</v>
      </c>
      <c r="F1138" t="s">
        <v>3183</v>
      </c>
      <c r="G1138" s="1" t="s">
        <v>2760</v>
      </c>
      <c r="H1138">
        <v>50</v>
      </c>
      <c r="I1138" s="1" t="s">
        <v>6718</v>
      </c>
      <c r="J1138">
        <v>280</v>
      </c>
      <c r="K1138">
        <v>1</v>
      </c>
      <c r="L1138">
        <v>63.63</v>
      </c>
      <c r="N1138">
        <v>63.63</v>
      </c>
    </row>
    <row r="1139" spans="1:14" x14ac:dyDescent="0.2">
      <c r="A1139" s="1" t="s">
        <v>4202</v>
      </c>
      <c r="B1139" s="2">
        <v>45757</v>
      </c>
      <c r="C1139" s="1" t="s">
        <v>587</v>
      </c>
      <c r="D1139" s="1" t="s">
        <v>246</v>
      </c>
      <c r="E1139">
        <v>17</v>
      </c>
      <c r="F1139" t="s">
        <v>3183</v>
      </c>
      <c r="G1139" s="1" t="s">
        <v>2760</v>
      </c>
      <c r="H1139">
        <v>45</v>
      </c>
      <c r="I1139" s="1" t="s">
        <v>6718</v>
      </c>
      <c r="J1139">
        <v>280</v>
      </c>
      <c r="K1139">
        <v>1</v>
      </c>
      <c r="L1139">
        <v>58.35</v>
      </c>
      <c r="N1139">
        <v>58.35</v>
      </c>
    </row>
    <row r="1140" spans="1:14" x14ac:dyDescent="0.2">
      <c r="A1140" s="1" t="s">
        <v>4200</v>
      </c>
      <c r="B1140" s="2">
        <v>45757</v>
      </c>
      <c r="C1140" s="1" t="s">
        <v>6756</v>
      </c>
      <c r="D1140" s="1" t="s">
        <v>246</v>
      </c>
      <c r="E1140">
        <v>25</v>
      </c>
      <c r="F1140" t="s">
        <v>241</v>
      </c>
      <c r="G1140" s="1" t="s">
        <v>100</v>
      </c>
      <c r="H1140">
        <v>500</v>
      </c>
      <c r="I1140" s="1" t="s">
        <v>6718</v>
      </c>
      <c r="J1140">
        <v>280</v>
      </c>
      <c r="K1140">
        <v>12</v>
      </c>
      <c r="L1140">
        <v>504.8</v>
      </c>
      <c r="N1140">
        <v>504.8</v>
      </c>
    </row>
    <row r="1141" spans="1:14" x14ac:dyDescent="0.2">
      <c r="A1141" s="1" t="s">
        <v>6978</v>
      </c>
      <c r="B1141" s="2">
        <v>45758</v>
      </c>
      <c r="C1141" s="1" t="s">
        <v>587</v>
      </c>
      <c r="D1141" s="1" t="s">
        <v>246</v>
      </c>
      <c r="E1141">
        <v>18.899999999999999</v>
      </c>
      <c r="F1141" t="s">
        <v>332</v>
      </c>
      <c r="G1141" s="1" t="s">
        <v>100</v>
      </c>
      <c r="H1141">
        <v>400</v>
      </c>
      <c r="I1141" s="1" t="s">
        <v>6718</v>
      </c>
      <c r="J1141">
        <v>281</v>
      </c>
      <c r="K1141">
        <v>5</v>
      </c>
      <c r="L1141">
        <v>413.79999999999995</v>
      </c>
      <c r="M1141">
        <v>10.8</v>
      </c>
      <c r="N1141">
        <v>402.99999999999994</v>
      </c>
    </row>
    <row r="1142" spans="1:14" x14ac:dyDescent="0.2">
      <c r="A1142" s="1" t="s">
        <v>6979</v>
      </c>
      <c r="B1142" s="2">
        <v>45758</v>
      </c>
      <c r="C1142" s="1" t="s">
        <v>587</v>
      </c>
      <c r="D1142" s="1" t="s">
        <v>246</v>
      </c>
      <c r="E1142">
        <v>21</v>
      </c>
      <c r="F1142" t="s">
        <v>332</v>
      </c>
      <c r="G1142" s="1" t="s">
        <v>2760</v>
      </c>
      <c r="H1142">
        <v>350</v>
      </c>
      <c r="I1142" s="1" t="s">
        <v>6718</v>
      </c>
      <c r="J1142">
        <v>281</v>
      </c>
      <c r="K1142">
        <v>4</v>
      </c>
      <c r="L1142">
        <v>355.5</v>
      </c>
      <c r="M1142">
        <v>9.9</v>
      </c>
      <c r="N1142">
        <v>345.6</v>
      </c>
    </row>
    <row r="1143" spans="1:14" x14ac:dyDescent="0.2">
      <c r="A1143" s="1" t="s">
        <v>6980</v>
      </c>
      <c r="B1143" s="2">
        <v>45758</v>
      </c>
      <c r="C1143" s="1" t="s">
        <v>587</v>
      </c>
      <c r="D1143" s="1" t="s">
        <v>246</v>
      </c>
      <c r="E1143">
        <v>14</v>
      </c>
      <c r="F1143" t="s">
        <v>332</v>
      </c>
      <c r="G1143" s="1" t="s">
        <v>2760</v>
      </c>
      <c r="H1143">
        <v>190</v>
      </c>
      <c r="I1143" s="1" t="s">
        <v>6718</v>
      </c>
      <c r="J1143">
        <v>281</v>
      </c>
      <c r="K1143">
        <v>3</v>
      </c>
      <c r="L1143">
        <v>192.27</v>
      </c>
      <c r="M1143">
        <v>7.6000000000000005</v>
      </c>
      <c r="N1143">
        <v>184.67000000000002</v>
      </c>
    </row>
    <row r="1144" spans="1:14" x14ac:dyDescent="0.2">
      <c r="A1144" s="1" t="s">
        <v>6981</v>
      </c>
      <c r="B1144" s="2">
        <v>45758</v>
      </c>
      <c r="C1144" s="1" t="s">
        <v>6822</v>
      </c>
      <c r="D1144" s="1" t="s">
        <v>246</v>
      </c>
      <c r="E1144">
        <v>22</v>
      </c>
      <c r="F1144" t="s">
        <v>51</v>
      </c>
      <c r="G1144" s="1" t="s">
        <v>100</v>
      </c>
      <c r="H1144">
        <v>120</v>
      </c>
      <c r="I1144" s="1" t="s">
        <v>6718</v>
      </c>
      <c r="J1144">
        <v>281</v>
      </c>
      <c r="K1144">
        <v>2</v>
      </c>
      <c r="L1144">
        <v>130.6</v>
      </c>
      <c r="M1144">
        <v>4.8</v>
      </c>
      <c r="N1144">
        <v>125.8</v>
      </c>
    </row>
    <row r="1145" spans="1:14" x14ac:dyDescent="0.2">
      <c r="A1145" s="1" t="s">
        <v>6982</v>
      </c>
      <c r="B1145" s="2">
        <v>45758</v>
      </c>
      <c r="C1145" s="1" t="s">
        <v>6983</v>
      </c>
      <c r="D1145" s="1" t="s">
        <v>106</v>
      </c>
      <c r="E1145">
        <v>18</v>
      </c>
      <c r="F1145" t="s">
        <v>438</v>
      </c>
      <c r="G1145" s="1" t="s">
        <v>108</v>
      </c>
      <c r="H1145">
        <v>100</v>
      </c>
      <c r="I1145" s="1" t="s">
        <v>6718</v>
      </c>
      <c r="J1145">
        <v>282</v>
      </c>
      <c r="K1145">
        <v>2</v>
      </c>
      <c r="L1145">
        <v>105</v>
      </c>
      <c r="M1145">
        <v>4.2</v>
      </c>
      <c r="N1145">
        <v>100.8</v>
      </c>
    </row>
    <row r="1146" spans="1:14" x14ac:dyDescent="0.2">
      <c r="A1146" s="1" t="s">
        <v>4219</v>
      </c>
      <c r="B1146" s="2">
        <v>45758</v>
      </c>
      <c r="C1146" s="1" t="s">
        <v>6956</v>
      </c>
      <c r="D1146" s="1" t="s">
        <v>246</v>
      </c>
      <c r="E1146">
        <v>30</v>
      </c>
      <c r="F1146" t="s">
        <v>2646</v>
      </c>
      <c r="G1146" s="1" t="s">
        <v>100</v>
      </c>
      <c r="H1146">
        <v>500</v>
      </c>
      <c r="I1146" s="1" t="s">
        <v>6718</v>
      </c>
      <c r="J1146">
        <v>282</v>
      </c>
      <c r="K1146">
        <v>5</v>
      </c>
      <c r="L1146">
        <v>498.6</v>
      </c>
      <c r="N1146">
        <v>498.6</v>
      </c>
    </row>
    <row r="1147" spans="1:14" x14ac:dyDescent="0.2">
      <c r="A1147" s="1" t="s">
        <v>4220</v>
      </c>
      <c r="B1147" s="2">
        <v>45758</v>
      </c>
      <c r="C1147" s="1" t="s">
        <v>6956</v>
      </c>
      <c r="D1147" s="1" t="s">
        <v>246</v>
      </c>
      <c r="E1147">
        <v>20</v>
      </c>
      <c r="F1147" t="s">
        <v>2646</v>
      </c>
      <c r="G1147" s="1" t="s">
        <v>100</v>
      </c>
      <c r="H1147">
        <v>500</v>
      </c>
      <c r="I1147" s="1" t="s">
        <v>6718</v>
      </c>
      <c r="J1147">
        <v>282</v>
      </c>
      <c r="K1147">
        <v>7</v>
      </c>
      <c r="L1147">
        <v>513.29999999999995</v>
      </c>
      <c r="N1147">
        <v>513.29999999999995</v>
      </c>
    </row>
    <row r="1148" spans="1:14" x14ac:dyDescent="0.2">
      <c r="A1148" s="1" t="s">
        <v>4208</v>
      </c>
      <c r="B1148" s="2">
        <v>45758</v>
      </c>
      <c r="C1148" s="1" t="s">
        <v>1823</v>
      </c>
      <c r="D1148" s="1" t="s">
        <v>246</v>
      </c>
      <c r="E1148">
        <v>4</v>
      </c>
      <c r="F1148">
        <v>10</v>
      </c>
      <c r="G1148" s="1" t="s">
        <v>100</v>
      </c>
      <c r="H1148">
        <v>120</v>
      </c>
      <c r="I1148" s="1" t="s">
        <v>6718</v>
      </c>
      <c r="J1148">
        <v>282</v>
      </c>
      <c r="K1148">
        <v>3</v>
      </c>
      <c r="L1148">
        <v>123.9</v>
      </c>
      <c r="N1148">
        <v>123.9</v>
      </c>
    </row>
    <row r="1149" spans="1:14" x14ac:dyDescent="0.2">
      <c r="A1149" s="1" t="s">
        <v>4209</v>
      </c>
      <c r="B1149" s="2">
        <v>45758</v>
      </c>
      <c r="C1149" s="1" t="s">
        <v>1823</v>
      </c>
      <c r="D1149" s="1" t="s">
        <v>246</v>
      </c>
      <c r="E1149">
        <v>4</v>
      </c>
      <c r="F1149">
        <v>10</v>
      </c>
      <c r="G1149" s="1" t="s">
        <v>100</v>
      </c>
      <c r="H1149">
        <v>100</v>
      </c>
      <c r="I1149" s="1" t="s">
        <v>6718</v>
      </c>
      <c r="J1149">
        <v>283</v>
      </c>
      <c r="K1149">
        <v>3</v>
      </c>
      <c r="L1149">
        <v>112.3</v>
      </c>
      <c r="N1149">
        <v>112.3</v>
      </c>
    </row>
    <row r="1150" spans="1:14" x14ac:dyDescent="0.2">
      <c r="A1150" s="1" t="s">
        <v>4235</v>
      </c>
      <c r="B1150" s="2">
        <v>45758</v>
      </c>
      <c r="C1150" s="1" t="s">
        <v>6742</v>
      </c>
      <c r="D1150" s="1" t="s">
        <v>106</v>
      </c>
      <c r="E1150" t="s">
        <v>2273</v>
      </c>
      <c r="F1150" t="s">
        <v>287</v>
      </c>
      <c r="G1150" s="1" t="s">
        <v>108</v>
      </c>
      <c r="H1150">
        <v>300</v>
      </c>
      <c r="I1150" s="1" t="s">
        <v>6718</v>
      </c>
      <c r="J1150">
        <v>283</v>
      </c>
      <c r="K1150">
        <v>5</v>
      </c>
      <c r="L1150">
        <v>355</v>
      </c>
      <c r="M1150">
        <v>10.4</v>
      </c>
      <c r="N1150">
        <v>344.6</v>
      </c>
    </row>
    <row r="1151" spans="1:14" x14ac:dyDescent="0.2">
      <c r="A1151" s="1" t="s">
        <v>4230</v>
      </c>
      <c r="B1151" s="2">
        <v>45758</v>
      </c>
      <c r="C1151" s="1" t="s">
        <v>587</v>
      </c>
      <c r="D1151" s="1" t="s">
        <v>246</v>
      </c>
      <c r="E1151">
        <v>14</v>
      </c>
      <c r="F1151" t="s">
        <v>209</v>
      </c>
      <c r="G1151" s="1" t="s">
        <v>100</v>
      </c>
      <c r="H1151">
        <v>60</v>
      </c>
      <c r="I1151" s="1" t="s">
        <v>6718</v>
      </c>
      <c r="J1151">
        <v>283</v>
      </c>
      <c r="K1151">
        <v>2</v>
      </c>
      <c r="L1151">
        <v>73.7</v>
      </c>
      <c r="M1151">
        <v>3.4000000000000004</v>
      </c>
      <c r="N1151">
        <v>70.3</v>
      </c>
    </row>
    <row r="1152" spans="1:14" x14ac:dyDescent="0.2">
      <c r="A1152" s="1" t="s">
        <v>4223</v>
      </c>
      <c r="B1152" s="2">
        <v>45758</v>
      </c>
      <c r="C1152" s="1" t="s">
        <v>6822</v>
      </c>
      <c r="D1152" s="1" t="s">
        <v>246</v>
      </c>
      <c r="E1152">
        <v>22</v>
      </c>
      <c r="F1152" t="s">
        <v>51</v>
      </c>
      <c r="G1152" s="1" t="s">
        <v>100</v>
      </c>
      <c r="H1152">
        <v>570</v>
      </c>
      <c r="I1152" s="1" t="s">
        <v>6718</v>
      </c>
      <c r="J1152">
        <v>283</v>
      </c>
      <c r="K1152">
        <v>8</v>
      </c>
      <c r="L1152">
        <v>590.59999999999991</v>
      </c>
      <c r="M1152">
        <v>20.8</v>
      </c>
      <c r="N1152">
        <v>569.79999999999995</v>
      </c>
    </row>
    <row r="1153" spans="1:14" x14ac:dyDescent="0.2">
      <c r="A1153" s="1" t="s">
        <v>6984</v>
      </c>
      <c r="B1153" s="2">
        <v>45758</v>
      </c>
      <c r="C1153" s="1" t="s">
        <v>587</v>
      </c>
      <c r="D1153" s="1" t="s">
        <v>246</v>
      </c>
      <c r="E1153">
        <v>16</v>
      </c>
      <c r="F1153" t="s">
        <v>209</v>
      </c>
      <c r="G1153" s="1" t="s">
        <v>100</v>
      </c>
      <c r="H1153">
        <v>125</v>
      </c>
      <c r="I1153" s="1" t="s">
        <v>6718</v>
      </c>
      <c r="J1153">
        <v>284</v>
      </c>
      <c r="K1153">
        <v>1</v>
      </c>
      <c r="L1153">
        <v>42.8</v>
      </c>
      <c r="M1153">
        <v>1.8</v>
      </c>
      <c r="N1153">
        <v>41</v>
      </c>
    </row>
    <row r="1154" spans="1:14" x14ac:dyDescent="0.2">
      <c r="A1154" s="1" t="s">
        <v>4239</v>
      </c>
      <c r="B1154" s="2">
        <v>45758</v>
      </c>
      <c r="C1154" s="1" t="s">
        <v>6733</v>
      </c>
      <c r="D1154" s="1" t="s">
        <v>246</v>
      </c>
      <c r="E1154">
        <v>24</v>
      </c>
      <c r="F1154" t="s">
        <v>51</v>
      </c>
      <c r="G1154" s="1" t="s">
        <v>100</v>
      </c>
      <c r="H1154">
        <v>500</v>
      </c>
      <c r="I1154" s="1" t="s">
        <v>6718</v>
      </c>
      <c r="J1154">
        <v>284</v>
      </c>
      <c r="K1154">
        <v>5</v>
      </c>
      <c r="L1154">
        <v>518</v>
      </c>
      <c r="N1154">
        <v>518</v>
      </c>
    </row>
    <row r="1155" spans="1:14" x14ac:dyDescent="0.2">
      <c r="A1155" s="1" t="s">
        <v>4229</v>
      </c>
      <c r="B1155" s="2">
        <v>45758</v>
      </c>
      <c r="C1155" s="1" t="s">
        <v>1823</v>
      </c>
      <c r="D1155" s="1" t="s">
        <v>246</v>
      </c>
      <c r="E1155">
        <v>4</v>
      </c>
      <c r="F1155">
        <v>10</v>
      </c>
      <c r="G1155" s="1" t="s">
        <v>100</v>
      </c>
      <c r="H1155">
        <v>80</v>
      </c>
      <c r="I1155" s="1" t="s">
        <v>6718</v>
      </c>
      <c r="J1155">
        <v>284</v>
      </c>
      <c r="K1155">
        <v>2</v>
      </c>
      <c r="L1155">
        <v>81.3</v>
      </c>
      <c r="N1155">
        <v>81.3</v>
      </c>
    </row>
    <row r="1156" spans="1:14" x14ac:dyDescent="0.2">
      <c r="A1156" s="1" t="s">
        <v>4238</v>
      </c>
      <c r="B1156" s="2">
        <v>45758</v>
      </c>
      <c r="C1156" s="1" t="s">
        <v>6791</v>
      </c>
      <c r="D1156" s="1" t="s">
        <v>246</v>
      </c>
      <c r="E1156">
        <v>22</v>
      </c>
      <c r="F1156" t="s">
        <v>99</v>
      </c>
      <c r="G1156" s="1" t="s">
        <v>100</v>
      </c>
      <c r="H1156">
        <v>200</v>
      </c>
      <c r="I1156" s="1" t="s">
        <v>6718</v>
      </c>
      <c r="J1156">
        <v>284</v>
      </c>
      <c r="K1156">
        <v>2</v>
      </c>
      <c r="L1156">
        <v>206.4</v>
      </c>
      <c r="N1156">
        <v>206.4</v>
      </c>
    </row>
    <row r="1157" spans="1:14" x14ac:dyDescent="0.2">
      <c r="A1157" s="1" t="s">
        <v>4231</v>
      </c>
      <c r="B1157" s="2">
        <v>45758</v>
      </c>
      <c r="C1157" s="1" t="s">
        <v>6791</v>
      </c>
      <c r="D1157" s="1" t="s">
        <v>246</v>
      </c>
      <c r="E1157">
        <v>14.5</v>
      </c>
      <c r="F1157" t="s">
        <v>209</v>
      </c>
      <c r="G1157" s="1" t="s">
        <v>100</v>
      </c>
      <c r="H1157">
        <v>100</v>
      </c>
      <c r="I1157" s="1" t="s">
        <v>6718</v>
      </c>
      <c r="J1157">
        <v>285</v>
      </c>
      <c r="K1157">
        <v>2</v>
      </c>
      <c r="L1157">
        <v>81.5</v>
      </c>
      <c r="N1157">
        <v>81.5</v>
      </c>
    </row>
    <row r="1158" spans="1:14" x14ac:dyDescent="0.2">
      <c r="A1158" s="1" t="s">
        <v>4147</v>
      </c>
      <c r="B1158" s="2">
        <v>45763</v>
      </c>
      <c r="C1158" s="1" t="s">
        <v>6742</v>
      </c>
      <c r="D1158" s="1" t="s">
        <v>246</v>
      </c>
      <c r="E1158">
        <v>22</v>
      </c>
      <c r="F1158" t="s">
        <v>338</v>
      </c>
      <c r="G1158" s="1" t="s">
        <v>100</v>
      </c>
      <c r="H1158">
        <v>130</v>
      </c>
      <c r="I1158" s="1" t="s">
        <v>6718</v>
      </c>
      <c r="J1158">
        <v>286</v>
      </c>
      <c r="K1158">
        <v>1</v>
      </c>
      <c r="L1158">
        <v>67.930000000000007</v>
      </c>
      <c r="N1158">
        <v>67.930000000000007</v>
      </c>
    </row>
    <row r="1159" spans="1:14" x14ac:dyDescent="0.2">
      <c r="A1159" s="1" t="s">
        <v>4180</v>
      </c>
      <c r="B1159" s="2">
        <v>45763</v>
      </c>
      <c r="C1159" s="1" t="s">
        <v>587</v>
      </c>
      <c r="D1159" s="1" t="s">
        <v>246</v>
      </c>
      <c r="E1159">
        <v>28</v>
      </c>
      <c r="F1159" t="s">
        <v>93</v>
      </c>
      <c r="G1159" s="1" t="s">
        <v>100</v>
      </c>
      <c r="H1159">
        <v>30</v>
      </c>
      <c r="I1159" s="1" t="s">
        <v>6718</v>
      </c>
      <c r="J1159">
        <v>286</v>
      </c>
      <c r="K1159">
        <v>1</v>
      </c>
      <c r="L1159">
        <v>113.19</v>
      </c>
      <c r="N1159">
        <v>113.19</v>
      </c>
    </row>
    <row r="1160" spans="1:14" x14ac:dyDescent="0.2">
      <c r="A1160" s="1" t="s">
        <v>4188</v>
      </c>
      <c r="B1160" s="2">
        <v>45763</v>
      </c>
      <c r="C1160" s="1" t="s">
        <v>6756</v>
      </c>
      <c r="D1160" s="1" t="s">
        <v>246</v>
      </c>
      <c r="E1160">
        <v>28</v>
      </c>
      <c r="F1160" t="s">
        <v>214</v>
      </c>
      <c r="G1160" s="1" t="s">
        <v>100</v>
      </c>
      <c r="H1160">
        <v>1000</v>
      </c>
      <c r="I1160" s="1" t="s">
        <v>6718</v>
      </c>
      <c r="J1160">
        <v>286</v>
      </c>
      <c r="K1160">
        <v>10</v>
      </c>
      <c r="L1160">
        <v>986.2</v>
      </c>
      <c r="N1160">
        <v>986.2</v>
      </c>
    </row>
    <row r="1161" spans="1:14" x14ac:dyDescent="0.2">
      <c r="A1161" s="1" t="s">
        <v>4301</v>
      </c>
      <c r="B1161" s="2">
        <v>45763</v>
      </c>
      <c r="C1161" s="1" t="s">
        <v>6985</v>
      </c>
      <c r="D1161" s="1" t="s">
        <v>106</v>
      </c>
      <c r="E1161">
        <v>16</v>
      </c>
      <c r="F1161" t="s">
        <v>107</v>
      </c>
      <c r="G1161" s="1" t="s">
        <v>108</v>
      </c>
      <c r="H1161">
        <v>100</v>
      </c>
      <c r="I1161" s="1" t="s">
        <v>6718</v>
      </c>
      <c r="J1161">
        <v>287</v>
      </c>
      <c r="K1161">
        <v>1</v>
      </c>
      <c r="L1161">
        <v>97</v>
      </c>
      <c r="N1161">
        <v>97</v>
      </c>
    </row>
    <row r="1162" spans="1:14" x14ac:dyDescent="0.2">
      <c r="A1162" s="1" t="s">
        <v>4296</v>
      </c>
      <c r="B1162" s="2">
        <v>45763</v>
      </c>
      <c r="C1162" s="1" t="s">
        <v>6744</v>
      </c>
      <c r="D1162" s="1" t="s">
        <v>246</v>
      </c>
      <c r="E1162">
        <v>22</v>
      </c>
      <c r="F1162" t="s">
        <v>241</v>
      </c>
      <c r="G1162" s="1" t="s">
        <v>100</v>
      </c>
      <c r="H1162">
        <v>200</v>
      </c>
      <c r="I1162" s="1" t="s">
        <v>6718</v>
      </c>
      <c r="J1162">
        <v>287</v>
      </c>
      <c r="K1162">
        <v>4</v>
      </c>
      <c r="L1162">
        <v>203.8</v>
      </c>
      <c r="N1162">
        <v>203.8</v>
      </c>
    </row>
    <row r="1163" spans="1:14" x14ac:dyDescent="0.2">
      <c r="A1163" s="1" t="s">
        <v>4319</v>
      </c>
      <c r="B1163" s="2">
        <v>45763</v>
      </c>
      <c r="C1163" s="1" t="s">
        <v>587</v>
      </c>
      <c r="D1163" s="1" t="s">
        <v>246</v>
      </c>
      <c r="E1163">
        <v>36</v>
      </c>
      <c r="F1163" t="s">
        <v>167</v>
      </c>
      <c r="G1163" s="1" t="s">
        <v>51</v>
      </c>
      <c r="H1163">
        <v>60</v>
      </c>
      <c r="I1163" s="1" t="s">
        <v>6718</v>
      </c>
      <c r="J1163">
        <v>287</v>
      </c>
      <c r="K1163">
        <v>1</v>
      </c>
      <c r="L1163">
        <v>76</v>
      </c>
      <c r="N1163">
        <v>76</v>
      </c>
    </row>
    <row r="1164" spans="1:14" x14ac:dyDescent="0.2">
      <c r="A1164" s="1" t="s">
        <v>4288</v>
      </c>
      <c r="B1164" s="2">
        <v>45763</v>
      </c>
      <c r="C1164" s="1" t="s">
        <v>587</v>
      </c>
      <c r="D1164" s="1" t="s">
        <v>246</v>
      </c>
      <c r="E1164">
        <v>15</v>
      </c>
      <c r="F1164" t="s">
        <v>79</v>
      </c>
      <c r="G1164" s="1" t="s">
        <v>51</v>
      </c>
      <c r="H1164">
        <v>66</v>
      </c>
      <c r="I1164" s="1" t="s">
        <v>6718</v>
      </c>
      <c r="J1164">
        <v>287</v>
      </c>
      <c r="K1164">
        <v>2</v>
      </c>
      <c r="L1164">
        <v>71.5</v>
      </c>
      <c r="N1164">
        <v>71.5</v>
      </c>
    </row>
    <row r="1165" spans="1:14" x14ac:dyDescent="0.2">
      <c r="A1165" s="1" t="s">
        <v>4286</v>
      </c>
      <c r="B1165" s="2">
        <v>45763</v>
      </c>
      <c r="C1165" s="1" t="s">
        <v>587</v>
      </c>
      <c r="D1165" s="1" t="s">
        <v>246</v>
      </c>
      <c r="E1165">
        <v>15</v>
      </c>
      <c r="F1165" t="s">
        <v>332</v>
      </c>
      <c r="G1165" s="1" t="s">
        <v>51</v>
      </c>
      <c r="H1165">
        <v>200</v>
      </c>
      <c r="I1165" s="1" t="s">
        <v>6718</v>
      </c>
      <c r="J1165">
        <v>288</v>
      </c>
      <c r="K1165">
        <v>4</v>
      </c>
      <c r="L1165">
        <v>202.19</v>
      </c>
      <c r="N1165">
        <v>202.19</v>
      </c>
    </row>
    <row r="1166" spans="1:14" x14ac:dyDescent="0.2">
      <c r="A1166" s="1" t="s">
        <v>4254</v>
      </c>
      <c r="B1166" s="2">
        <v>45763</v>
      </c>
      <c r="C1166" s="1" t="s">
        <v>6812</v>
      </c>
      <c r="D1166" s="1" t="s">
        <v>246</v>
      </c>
      <c r="E1166">
        <v>36</v>
      </c>
      <c r="F1166" t="s">
        <v>2770</v>
      </c>
      <c r="G1166" s="1" t="s">
        <v>51</v>
      </c>
      <c r="H1166">
        <v>200</v>
      </c>
      <c r="I1166" s="1" t="s">
        <v>6718</v>
      </c>
      <c r="J1166">
        <v>288</v>
      </c>
      <c r="K1166">
        <v>4</v>
      </c>
      <c r="L1166">
        <v>200.1</v>
      </c>
      <c r="N1166">
        <v>200.1</v>
      </c>
    </row>
    <row r="1167" spans="1:14" x14ac:dyDescent="0.2">
      <c r="A1167" s="1" t="s">
        <v>4285</v>
      </c>
      <c r="B1167" s="2">
        <v>45763</v>
      </c>
      <c r="C1167" s="1" t="s">
        <v>587</v>
      </c>
      <c r="D1167" s="1" t="s">
        <v>246</v>
      </c>
      <c r="E1167">
        <v>18</v>
      </c>
      <c r="F1167" t="s">
        <v>79</v>
      </c>
      <c r="G1167" s="1" t="s">
        <v>51</v>
      </c>
      <c r="H1167">
        <v>46</v>
      </c>
      <c r="I1167" s="1" t="s">
        <v>6718</v>
      </c>
      <c r="J1167">
        <v>288</v>
      </c>
      <c r="K1167">
        <v>1</v>
      </c>
      <c r="L1167">
        <v>45.9</v>
      </c>
      <c r="N1167">
        <v>45.9</v>
      </c>
    </row>
    <row r="1168" spans="1:14" x14ac:dyDescent="0.2">
      <c r="A1168" s="1" t="s">
        <v>4307</v>
      </c>
      <c r="B1168" s="2">
        <v>45763</v>
      </c>
      <c r="C1168" s="1" t="s">
        <v>6823</v>
      </c>
      <c r="D1168" s="1" t="s">
        <v>246</v>
      </c>
      <c r="E1168">
        <v>14</v>
      </c>
      <c r="F1168">
        <v>7</v>
      </c>
      <c r="G1168" s="1" t="s">
        <v>100</v>
      </c>
      <c r="H1168">
        <v>100</v>
      </c>
      <c r="I1168" s="1" t="s">
        <v>6718</v>
      </c>
      <c r="J1168">
        <v>288</v>
      </c>
      <c r="K1168">
        <v>2</v>
      </c>
      <c r="L1168">
        <v>97.7</v>
      </c>
      <c r="N1168">
        <v>97.7</v>
      </c>
    </row>
    <row r="1169" spans="1:14" x14ac:dyDescent="0.2">
      <c r="A1169" s="1" t="s">
        <v>4281</v>
      </c>
      <c r="B1169" s="2">
        <v>45763</v>
      </c>
      <c r="C1169" s="1" t="s">
        <v>6985</v>
      </c>
      <c r="D1169" s="1" t="s">
        <v>106</v>
      </c>
      <c r="E1169">
        <v>20</v>
      </c>
      <c r="F1169" t="s">
        <v>107</v>
      </c>
      <c r="G1169" s="1" t="s">
        <v>108</v>
      </c>
      <c r="H1169">
        <v>100</v>
      </c>
      <c r="I1169" s="1" t="s">
        <v>6718</v>
      </c>
      <c r="J1169">
        <v>289</v>
      </c>
      <c r="K1169">
        <v>1</v>
      </c>
      <c r="L1169">
        <v>115.7</v>
      </c>
      <c r="N1169">
        <v>115.7</v>
      </c>
    </row>
    <row r="1170" spans="1:14" x14ac:dyDescent="0.2">
      <c r="A1170" s="1" t="s">
        <v>4306</v>
      </c>
      <c r="B1170" s="2">
        <v>45763</v>
      </c>
      <c r="C1170" s="1" t="s">
        <v>587</v>
      </c>
      <c r="D1170" s="1" t="s">
        <v>246</v>
      </c>
      <c r="E1170">
        <v>21</v>
      </c>
      <c r="F1170" t="s">
        <v>214</v>
      </c>
      <c r="G1170" s="1" t="s">
        <v>2760</v>
      </c>
      <c r="H1170">
        <v>250</v>
      </c>
      <c r="I1170" s="1" t="s">
        <v>6718</v>
      </c>
      <c r="J1170">
        <v>289</v>
      </c>
      <c r="K1170">
        <v>4</v>
      </c>
      <c r="L1170">
        <v>282.05</v>
      </c>
      <c r="N1170">
        <v>282.05</v>
      </c>
    </row>
    <row r="1171" spans="1:14" x14ac:dyDescent="0.2">
      <c r="A1171" s="1" t="s">
        <v>4265</v>
      </c>
      <c r="B1171" s="2">
        <v>45763</v>
      </c>
      <c r="C1171" s="1" t="s">
        <v>6799</v>
      </c>
      <c r="D1171" s="1" t="s">
        <v>106</v>
      </c>
      <c r="E1171" t="s">
        <v>2995</v>
      </c>
      <c r="F1171" t="s">
        <v>51</v>
      </c>
      <c r="G1171" s="1" t="s">
        <v>2996</v>
      </c>
      <c r="H1171">
        <v>100</v>
      </c>
      <c r="I1171" s="1" t="s">
        <v>6718</v>
      </c>
      <c r="J1171">
        <v>289</v>
      </c>
      <c r="K1171">
        <v>2</v>
      </c>
      <c r="L1171">
        <v>105.2</v>
      </c>
      <c r="N1171">
        <v>105.2</v>
      </c>
    </row>
    <row r="1172" spans="1:14" x14ac:dyDescent="0.2">
      <c r="A1172" s="1" t="s">
        <v>4251</v>
      </c>
      <c r="B1172" s="2">
        <v>45763</v>
      </c>
      <c r="C1172" s="1" t="s">
        <v>587</v>
      </c>
      <c r="D1172" s="1" t="s">
        <v>246</v>
      </c>
      <c r="E1172" t="s">
        <v>3047</v>
      </c>
      <c r="F1172" t="s">
        <v>287</v>
      </c>
      <c r="G1172" s="1" t="s">
        <v>2760</v>
      </c>
      <c r="H1172">
        <v>135</v>
      </c>
      <c r="I1172" s="1" t="s">
        <v>6718</v>
      </c>
      <c r="J1172">
        <v>289</v>
      </c>
      <c r="K1172">
        <v>3</v>
      </c>
      <c r="L1172">
        <v>208.8</v>
      </c>
      <c r="N1172">
        <v>208.8</v>
      </c>
    </row>
    <row r="1173" spans="1:14" x14ac:dyDescent="0.2">
      <c r="A1173" s="1" t="s">
        <v>4250</v>
      </c>
      <c r="B1173" s="2">
        <v>45763</v>
      </c>
      <c r="C1173" s="1" t="s">
        <v>587</v>
      </c>
      <c r="D1173" s="1" t="s">
        <v>246</v>
      </c>
      <c r="E1173">
        <v>22</v>
      </c>
      <c r="F1173" t="s">
        <v>79</v>
      </c>
      <c r="G1173" s="1" t="s">
        <v>51</v>
      </c>
      <c r="H1173">
        <v>135</v>
      </c>
      <c r="I1173" s="1" t="s">
        <v>6718</v>
      </c>
      <c r="J1173">
        <v>290</v>
      </c>
      <c r="K1173">
        <v>2</v>
      </c>
      <c r="L1173">
        <v>135.4</v>
      </c>
      <c r="N1173">
        <v>135.4</v>
      </c>
    </row>
    <row r="1174" spans="1:14" x14ac:dyDescent="0.2">
      <c r="A1174" s="1" t="s">
        <v>4299</v>
      </c>
      <c r="B1174" s="2">
        <v>45763</v>
      </c>
      <c r="C1174" s="1" t="s">
        <v>6744</v>
      </c>
      <c r="D1174" s="1" t="s">
        <v>246</v>
      </c>
      <c r="E1174">
        <v>20</v>
      </c>
      <c r="F1174" t="s">
        <v>241</v>
      </c>
      <c r="G1174" s="1" t="s">
        <v>100</v>
      </c>
      <c r="H1174">
        <v>100</v>
      </c>
      <c r="I1174" s="1" t="s">
        <v>6718</v>
      </c>
      <c r="J1174">
        <v>290</v>
      </c>
      <c r="K1174">
        <v>2</v>
      </c>
      <c r="L1174">
        <v>108</v>
      </c>
      <c r="N1174">
        <v>108</v>
      </c>
    </row>
    <row r="1175" spans="1:14" x14ac:dyDescent="0.2">
      <c r="A1175" s="1" t="s">
        <v>4290</v>
      </c>
      <c r="B1175" s="2">
        <v>45763</v>
      </c>
      <c r="C1175" s="1" t="s">
        <v>6750</v>
      </c>
      <c r="D1175" s="1" t="s">
        <v>106</v>
      </c>
      <c r="E1175" t="s">
        <v>3162</v>
      </c>
      <c r="F1175" t="s">
        <v>2847</v>
      </c>
      <c r="G1175" s="1" t="s">
        <v>108</v>
      </c>
      <c r="H1175">
        <v>240</v>
      </c>
      <c r="I1175" s="1" t="s">
        <v>6718</v>
      </c>
      <c r="J1175">
        <v>290</v>
      </c>
      <c r="K1175">
        <v>6</v>
      </c>
      <c r="L1175">
        <v>268.60000000000002</v>
      </c>
      <c r="N1175">
        <v>268.60000000000002</v>
      </c>
    </row>
    <row r="1176" spans="1:14" x14ac:dyDescent="0.2">
      <c r="A1176" s="1" t="s">
        <v>4322</v>
      </c>
      <c r="B1176" s="2">
        <v>45764</v>
      </c>
      <c r="C1176" s="1" t="s">
        <v>6736</v>
      </c>
      <c r="D1176" s="1" t="s">
        <v>246</v>
      </c>
      <c r="E1176">
        <v>40</v>
      </c>
      <c r="F1176">
        <v>6</v>
      </c>
      <c r="G1176" s="1" t="s">
        <v>2826</v>
      </c>
      <c r="H1176">
        <v>500</v>
      </c>
      <c r="I1176" s="1" t="s">
        <v>6718</v>
      </c>
      <c r="J1176">
        <v>291</v>
      </c>
      <c r="K1176">
        <v>6</v>
      </c>
      <c r="L1176">
        <v>502.3</v>
      </c>
      <c r="N1176">
        <v>502.3</v>
      </c>
    </row>
    <row r="1177" spans="1:14" x14ac:dyDescent="0.2">
      <c r="A1177" s="1" t="s">
        <v>4320</v>
      </c>
      <c r="B1177" s="2">
        <v>45764</v>
      </c>
      <c r="C1177" s="1" t="s">
        <v>6736</v>
      </c>
      <c r="D1177" s="1" t="s">
        <v>246</v>
      </c>
      <c r="E1177">
        <v>36</v>
      </c>
      <c r="F1177">
        <v>6</v>
      </c>
      <c r="G1177" s="1" t="s">
        <v>2826</v>
      </c>
      <c r="H1177">
        <v>100</v>
      </c>
      <c r="I1177" s="1" t="s">
        <v>6718</v>
      </c>
      <c r="J1177">
        <v>291</v>
      </c>
      <c r="K1177">
        <v>1</v>
      </c>
      <c r="L1177">
        <v>87.8</v>
      </c>
      <c r="N1177">
        <v>87.8</v>
      </c>
    </row>
    <row r="1178" spans="1:14" x14ac:dyDescent="0.2">
      <c r="A1178" s="1" t="s">
        <v>4321</v>
      </c>
      <c r="B1178" s="2">
        <v>45764</v>
      </c>
      <c r="C1178" s="1" t="s">
        <v>6736</v>
      </c>
      <c r="D1178" s="1" t="s">
        <v>246</v>
      </c>
      <c r="E1178">
        <v>36</v>
      </c>
      <c r="F1178">
        <v>6</v>
      </c>
      <c r="G1178" s="1" t="s">
        <v>2826</v>
      </c>
      <c r="H1178">
        <v>500</v>
      </c>
      <c r="I1178" s="1" t="s">
        <v>6718</v>
      </c>
      <c r="J1178">
        <v>291</v>
      </c>
      <c r="K1178">
        <v>6</v>
      </c>
      <c r="L1178">
        <v>488.4</v>
      </c>
      <c r="N1178">
        <v>488.4</v>
      </c>
    </row>
    <row r="1179" spans="1:14" x14ac:dyDescent="0.2">
      <c r="A1179" s="1" t="s">
        <v>4324</v>
      </c>
      <c r="B1179" s="2">
        <v>45764</v>
      </c>
      <c r="C1179" s="1" t="s">
        <v>587</v>
      </c>
      <c r="D1179" s="1" t="s">
        <v>246</v>
      </c>
      <c r="E1179">
        <v>19</v>
      </c>
      <c r="F1179" t="s">
        <v>214</v>
      </c>
      <c r="G1179" s="1" t="s">
        <v>51</v>
      </c>
      <c r="H1179">
        <v>65</v>
      </c>
      <c r="I1179" s="1" t="s">
        <v>6718</v>
      </c>
      <c r="J1179">
        <v>291</v>
      </c>
      <c r="K1179">
        <v>1</v>
      </c>
      <c r="L1179">
        <v>74.900000000000006</v>
      </c>
      <c r="M1179">
        <v>2.2000000000000002</v>
      </c>
      <c r="N1179">
        <v>72.7</v>
      </c>
    </row>
    <row r="1180" spans="1:14" x14ac:dyDescent="0.2">
      <c r="A1180" s="1" t="s">
        <v>4297</v>
      </c>
      <c r="B1180" s="2">
        <v>45764</v>
      </c>
      <c r="C1180" s="1" t="s">
        <v>6747</v>
      </c>
      <c r="D1180" s="1" t="s">
        <v>246</v>
      </c>
      <c r="E1180">
        <v>22</v>
      </c>
      <c r="F1180" t="s">
        <v>134</v>
      </c>
      <c r="G1180" s="1" t="s">
        <v>100</v>
      </c>
      <c r="H1180">
        <v>300</v>
      </c>
      <c r="I1180" s="1" t="s">
        <v>6718</v>
      </c>
      <c r="J1180">
        <v>292</v>
      </c>
      <c r="K1180">
        <v>5</v>
      </c>
      <c r="L1180">
        <v>319</v>
      </c>
      <c r="M1180">
        <v>11</v>
      </c>
      <c r="N1180">
        <v>308</v>
      </c>
    </row>
    <row r="1181" spans="1:14" x14ac:dyDescent="0.2">
      <c r="A1181" s="1" t="s">
        <v>6986</v>
      </c>
      <c r="B1181" s="2">
        <v>45764</v>
      </c>
      <c r="C1181" s="1" t="s">
        <v>958</v>
      </c>
      <c r="D1181" s="1" t="s">
        <v>6987</v>
      </c>
      <c r="E1181" t="s">
        <v>3884</v>
      </c>
      <c r="F1181" t="s">
        <v>960</v>
      </c>
      <c r="G1181" s="1" t="s">
        <v>961</v>
      </c>
      <c r="H1181">
        <v>170</v>
      </c>
      <c r="I1181" s="1" t="s">
        <v>6718</v>
      </c>
      <c r="J1181">
        <v>292</v>
      </c>
      <c r="K1181">
        <v>6</v>
      </c>
      <c r="L1181">
        <v>387.60000000000008</v>
      </c>
      <c r="M1181">
        <v>13.7</v>
      </c>
      <c r="N1181">
        <v>373.90000000000009</v>
      </c>
    </row>
    <row r="1182" spans="1:14" x14ac:dyDescent="0.2">
      <c r="A1182" s="1" t="s">
        <v>4316</v>
      </c>
      <c r="B1182" s="2">
        <v>45764</v>
      </c>
      <c r="C1182" s="1" t="s">
        <v>6734</v>
      </c>
      <c r="D1182" s="1" t="s">
        <v>2816</v>
      </c>
      <c r="E1182">
        <v>16</v>
      </c>
      <c r="F1182" t="s">
        <v>438</v>
      </c>
      <c r="G1182" s="1" t="s">
        <v>4315</v>
      </c>
      <c r="H1182">
        <v>80</v>
      </c>
      <c r="I1182" s="1" t="s">
        <v>6718</v>
      </c>
      <c r="J1182">
        <v>292</v>
      </c>
      <c r="K1182">
        <v>1</v>
      </c>
      <c r="L1182">
        <v>84.4</v>
      </c>
      <c r="M1182">
        <v>1.8</v>
      </c>
      <c r="N1182">
        <v>82.600000000000009</v>
      </c>
    </row>
    <row r="1183" spans="1:14" x14ac:dyDescent="0.2">
      <c r="A1183" s="1" t="s">
        <v>4294</v>
      </c>
      <c r="B1183" s="2">
        <v>45764</v>
      </c>
      <c r="C1183" s="1" t="s">
        <v>6988</v>
      </c>
      <c r="D1183" s="1" t="s">
        <v>106</v>
      </c>
      <c r="E1183" t="s">
        <v>4295</v>
      </c>
      <c r="F1183" t="s">
        <v>51</v>
      </c>
      <c r="G1183" s="1" t="s">
        <v>108</v>
      </c>
      <c r="H1183">
        <v>270</v>
      </c>
      <c r="I1183" s="1" t="s">
        <v>6718</v>
      </c>
      <c r="J1183">
        <v>292</v>
      </c>
      <c r="K1183">
        <v>8</v>
      </c>
      <c r="L1183">
        <v>276.60000000000002</v>
      </c>
      <c r="M1183">
        <v>6.6</v>
      </c>
      <c r="N1183">
        <v>270</v>
      </c>
    </row>
    <row r="1184" spans="1:14" x14ac:dyDescent="0.2">
      <c r="A1184" s="1" t="s">
        <v>4293</v>
      </c>
      <c r="B1184" s="2">
        <v>45764</v>
      </c>
      <c r="C1184" s="1" t="s">
        <v>6988</v>
      </c>
      <c r="D1184" s="1" t="s">
        <v>106</v>
      </c>
      <c r="E1184" t="s">
        <v>3607</v>
      </c>
      <c r="F1184" t="s">
        <v>51</v>
      </c>
      <c r="G1184" s="1" t="s">
        <v>108</v>
      </c>
      <c r="H1184">
        <v>270</v>
      </c>
      <c r="I1184" s="1" t="s">
        <v>6718</v>
      </c>
      <c r="J1184">
        <v>293</v>
      </c>
      <c r="K1184">
        <v>9</v>
      </c>
      <c r="L1184">
        <v>281.45999999999998</v>
      </c>
      <c r="M1184">
        <v>9.9</v>
      </c>
      <c r="N1184">
        <v>271.56</v>
      </c>
    </row>
    <row r="1185" spans="1:14" x14ac:dyDescent="0.2">
      <c r="A1185" s="1" t="s">
        <v>4291</v>
      </c>
      <c r="B1185" s="2">
        <v>45764</v>
      </c>
      <c r="C1185" s="1" t="s">
        <v>6988</v>
      </c>
      <c r="D1185" s="1" t="s">
        <v>106</v>
      </c>
      <c r="E1185" t="s">
        <v>2743</v>
      </c>
      <c r="F1185" t="s">
        <v>51</v>
      </c>
      <c r="G1185" s="1" t="s">
        <v>108</v>
      </c>
      <c r="H1185">
        <v>170</v>
      </c>
      <c r="I1185" s="1" t="s">
        <v>6718</v>
      </c>
      <c r="J1185">
        <v>293</v>
      </c>
      <c r="K1185">
        <v>3</v>
      </c>
      <c r="L1185">
        <v>127.80000000000001</v>
      </c>
      <c r="M1185">
        <v>4.4000000000000004</v>
      </c>
      <c r="N1185">
        <v>123.4</v>
      </c>
    </row>
    <row r="1186" spans="1:14" x14ac:dyDescent="0.2">
      <c r="A1186" s="1" t="s">
        <v>4309</v>
      </c>
      <c r="B1186" s="2">
        <v>45764</v>
      </c>
      <c r="C1186" s="1" t="s">
        <v>6989</v>
      </c>
      <c r="D1186" s="1" t="s">
        <v>246</v>
      </c>
      <c r="E1186">
        <v>13</v>
      </c>
      <c r="F1186" t="s">
        <v>64</v>
      </c>
      <c r="G1186" s="1" t="s">
        <v>100</v>
      </c>
      <c r="H1186">
        <v>100</v>
      </c>
      <c r="I1186" s="1" t="s">
        <v>6718</v>
      </c>
      <c r="J1186">
        <v>293</v>
      </c>
      <c r="K1186">
        <v>2</v>
      </c>
      <c r="L1186">
        <v>101.1</v>
      </c>
      <c r="M1186">
        <v>3.6</v>
      </c>
      <c r="N1186">
        <v>97.5</v>
      </c>
    </row>
    <row r="1187" spans="1:14" x14ac:dyDescent="0.2">
      <c r="A1187" s="1" t="s">
        <v>4272</v>
      </c>
      <c r="B1187" s="2">
        <v>45764</v>
      </c>
      <c r="C1187" s="1" t="s">
        <v>1823</v>
      </c>
      <c r="D1187" s="1" t="s">
        <v>246</v>
      </c>
      <c r="E1187">
        <v>18</v>
      </c>
      <c r="F1187" t="s">
        <v>167</v>
      </c>
      <c r="G1187" s="1" t="s">
        <v>100</v>
      </c>
      <c r="H1187">
        <v>250</v>
      </c>
      <c r="I1187" s="1" t="s">
        <v>6718</v>
      </c>
      <c r="J1187">
        <v>293</v>
      </c>
      <c r="K1187">
        <v>4</v>
      </c>
      <c r="L1187">
        <v>265.10000000000002</v>
      </c>
      <c r="M1187">
        <v>8.4</v>
      </c>
      <c r="N1187">
        <v>256.70000000000005</v>
      </c>
    </row>
    <row r="1188" spans="1:14" x14ac:dyDescent="0.2">
      <c r="A1188" s="1" t="s">
        <v>4314</v>
      </c>
      <c r="B1188" s="2">
        <v>45764</v>
      </c>
      <c r="C1188" s="1" t="s">
        <v>6734</v>
      </c>
      <c r="D1188" s="1" t="s">
        <v>2816</v>
      </c>
      <c r="E1188">
        <v>16</v>
      </c>
      <c r="F1188" t="s">
        <v>438</v>
      </c>
      <c r="G1188" s="1" t="s">
        <v>4315</v>
      </c>
      <c r="H1188">
        <v>250</v>
      </c>
      <c r="I1188" s="1" t="s">
        <v>6718</v>
      </c>
      <c r="J1188">
        <v>294</v>
      </c>
      <c r="K1188">
        <v>2</v>
      </c>
      <c r="L1188">
        <v>278.2</v>
      </c>
      <c r="M1188">
        <v>3.9</v>
      </c>
      <c r="N1188">
        <v>274.3</v>
      </c>
    </row>
    <row r="1189" spans="1:14" x14ac:dyDescent="0.2">
      <c r="A1189" s="1" t="s">
        <v>4313</v>
      </c>
      <c r="B1189" s="2">
        <v>45764</v>
      </c>
      <c r="C1189" s="1" t="s">
        <v>6734</v>
      </c>
      <c r="D1189" s="1" t="s">
        <v>2816</v>
      </c>
      <c r="E1189">
        <v>16</v>
      </c>
      <c r="F1189" t="s">
        <v>438</v>
      </c>
      <c r="G1189" s="1" t="s">
        <v>4015</v>
      </c>
      <c r="H1189">
        <v>250</v>
      </c>
      <c r="I1189" s="1" t="s">
        <v>6718</v>
      </c>
      <c r="J1189">
        <v>294</v>
      </c>
      <c r="K1189">
        <v>2</v>
      </c>
      <c r="L1189">
        <v>262.79999999999995</v>
      </c>
      <c r="M1189">
        <v>3.8</v>
      </c>
      <c r="N1189">
        <v>258.99999999999994</v>
      </c>
    </row>
    <row r="1190" spans="1:14" x14ac:dyDescent="0.2">
      <c r="A1190" s="1" t="s">
        <v>4311</v>
      </c>
      <c r="B1190" s="2">
        <v>45764</v>
      </c>
      <c r="C1190" s="1" t="s">
        <v>6989</v>
      </c>
      <c r="D1190" s="1" t="s">
        <v>246</v>
      </c>
      <c r="E1190">
        <v>16</v>
      </c>
      <c r="F1190" t="s">
        <v>214</v>
      </c>
      <c r="G1190" s="1" t="s">
        <v>100</v>
      </c>
      <c r="H1190">
        <v>80</v>
      </c>
      <c r="I1190" s="1" t="s">
        <v>6718</v>
      </c>
      <c r="J1190">
        <v>294</v>
      </c>
      <c r="K1190">
        <v>2</v>
      </c>
      <c r="L1190">
        <v>83.5</v>
      </c>
      <c r="M1190">
        <v>3.8</v>
      </c>
      <c r="N1190">
        <v>79.7</v>
      </c>
    </row>
    <row r="1191" spans="1:14" x14ac:dyDescent="0.2">
      <c r="A1191" s="1" t="s">
        <v>4251</v>
      </c>
      <c r="B1191" s="2">
        <v>45768</v>
      </c>
      <c r="C1191" s="1" t="s">
        <v>587</v>
      </c>
      <c r="D1191" s="1" t="s">
        <v>246</v>
      </c>
      <c r="E1191" t="s">
        <v>3047</v>
      </c>
      <c r="F1191" t="s">
        <v>287</v>
      </c>
      <c r="G1191" s="1" t="s">
        <v>2760</v>
      </c>
      <c r="H1191">
        <v>135</v>
      </c>
      <c r="I1191" s="1" t="s">
        <v>6718</v>
      </c>
      <c r="J1191">
        <v>295</v>
      </c>
      <c r="K1191">
        <v>4</v>
      </c>
      <c r="L1191">
        <v>322.2</v>
      </c>
      <c r="M1191">
        <v>16.5</v>
      </c>
      <c r="N1191">
        <v>305.7</v>
      </c>
    </row>
    <row r="1192" spans="1:14" x14ac:dyDescent="0.2">
      <c r="A1192" s="1" t="s">
        <v>4396</v>
      </c>
      <c r="B1192" s="2">
        <v>45768</v>
      </c>
      <c r="C1192" s="1" t="s">
        <v>6897</v>
      </c>
      <c r="D1192" s="1" t="s">
        <v>246</v>
      </c>
      <c r="E1192" t="s">
        <v>3573</v>
      </c>
      <c r="F1192" t="s">
        <v>2786</v>
      </c>
      <c r="G1192" s="1" t="s">
        <v>100</v>
      </c>
      <c r="H1192">
        <v>500</v>
      </c>
      <c r="I1192" s="1" t="s">
        <v>6718</v>
      </c>
      <c r="J1192">
        <v>295</v>
      </c>
      <c r="K1192">
        <v>5</v>
      </c>
      <c r="L1192">
        <v>515.6</v>
      </c>
      <c r="M1192">
        <v>12.600000000000001</v>
      </c>
      <c r="N1192">
        <v>503</v>
      </c>
    </row>
    <row r="1193" spans="1:14" x14ac:dyDescent="0.2">
      <c r="A1193" s="1" t="s">
        <v>4388</v>
      </c>
      <c r="B1193" s="2">
        <v>45768</v>
      </c>
      <c r="C1193" s="1" t="s">
        <v>1823</v>
      </c>
      <c r="D1193" s="1" t="s">
        <v>246</v>
      </c>
      <c r="E1193">
        <v>7</v>
      </c>
      <c r="F1193">
        <v>10</v>
      </c>
      <c r="G1193" s="1" t="s">
        <v>100</v>
      </c>
      <c r="H1193">
        <v>120</v>
      </c>
      <c r="I1193" s="1" t="s">
        <v>6718</v>
      </c>
      <c r="J1193">
        <v>295</v>
      </c>
      <c r="K1193">
        <v>3</v>
      </c>
      <c r="L1193">
        <v>143.6</v>
      </c>
      <c r="M1193">
        <v>2.7</v>
      </c>
      <c r="N1193">
        <v>140.9</v>
      </c>
    </row>
    <row r="1194" spans="1:14" x14ac:dyDescent="0.2">
      <c r="A1194" s="1" t="s">
        <v>4387</v>
      </c>
      <c r="B1194" s="2">
        <v>45768</v>
      </c>
      <c r="C1194" s="1" t="s">
        <v>1823</v>
      </c>
      <c r="D1194" s="1" t="s">
        <v>246</v>
      </c>
      <c r="E1194">
        <v>6</v>
      </c>
      <c r="F1194">
        <v>10</v>
      </c>
      <c r="G1194" s="1" t="s">
        <v>100</v>
      </c>
      <c r="H1194">
        <v>120</v>
      </c>
      <c r="I1194" s="1" t="s">
        <v>6718</v>
      </c>
      <c r="J1194">
        <v>295</v>
      </c>
      <c r="K1194">
        <v>3</v>
      </c>
      <c r="L1194">
        <v>126.8</v>
      </c>
      <c r="M1194">
        <v>2.5</v>
      </c>
      <c r="N1194">
        <v>124.3</v>
      </c>
    </row>
    <row r="1195" spans="1:14" x14ac:dyDescent="0.2">
      <c r="A1195" s="1" t="s">
        <v>4392</v>
      </c>
      <c r="B1195" s="2">
        <v>45768</v>
      </c>
      <c r="C1195" s="1" t="s">
        <v>6990</v>
      </c>
      <c r="D1195" s="1" t="s">
        <v>106</v>
      </c>
      <c r="E1195">
        <v>12</v>
      </c>
      <c r="F1195" t="s">
        <v>2740</v>
      </c>
      <c r="G1195" s="1" t="s">
        <v>108</v>
      </c>
      <c r="H1195">
        <v>100</v>
      </c>
      <c r="I1195" s="1" t="s">
        <v>6718</v>
      </c>
      <c r="J1195">
        <v>296</v>
      </c>
      <c r="K1195">
        <v>2</v>
      </c>
      <c r="L1195">
        <v>108.80000000000001</v>
      </c>
      <c r="M1195">
        <v>3</v>
      </c>
      <c r="N1195">
        <v>105.80000000000001</v>
      </c>
    </row>
    <row r="1196" spans="1:14" x14ac:dyDescent="0.2">
      <c r="A1196" s="1" t="s">
        <v>4393</v>
      </c>
      <c r="B1196" s="2">
        <v>45768</v>
      </c>
      <c r="C1196" s="1" t="s">
        <v>6897</v>
      </c>
      <c r="D1196" s="1" t="s">
        <v>246</v>
      </c>
      <c r="E1196" t="s">
        <v>3573</v>
      </c>
      <c r="F1196" t="s">
        <v>2786</v>
      </c>
      <c r="G1196" s="1" t="s">
        <v>100</v>
      </c>
      <c r="H1196">
        <v>300</v>
      </c>
      <c r="I1196" s="1" t="s">
        <v>6718</v>
      </c>
      <c r="J1196">
        <v>296</v>
      </c>
      <c r="K1196">
        <v>3</v>
      </c>
      <c r="L1196">
        <v>323</v>
      </c>
      <c r="M1196">
        <v>7.3000000000000007</v>
      </c>
      <c r="N1196">
        <v>315.7</v>
      </c>
    </row>
    <row r="1197" spans="1:14" x14ac:dyDescent="0.2">
      <c r="A1197" s="1" t="s">
        <v>4394</v>
      </c>
      <c r="B1197" s="2">
        <v>45768</v>
      </c>
      <c r="C1197" s="1" t="s">
        <v>6897</v>
      </c>
      <c r="D1197" s="1" t="s">
        <v>246</v>
      </c>
      <c r="E1197" t="s">
        <v>3573</v>
      </c>
      <c r="F1197" t="s">
        <v>2786</v>
      </c>
      <c r="G1197" s="1" t="s">
        <v>100</v>
      </c>
      <c r="H1197">
        <v>300</v>
      </c>
      <c r="I1197" s="1" t="s">
        <v>6718</v>
      </c>
      <c r="J1197">
        <v>296</v>
      </c>
      <c r="K1197">
        <v>3</v>
      </c>
      <c r="L1197">
        <v>329.4</v>
      </c>
      <c r="M1197">
        <v>7.4</v>
      </c>
      <c r="N1197">
        <v>322</v>
      </c>
    </row>
    <row r="1198" spans="1:14" x14ac:dyDescent="0.2">
      <c r="A1198" s="1" t="s">
        <v>4384</v>
      </c>
      <c r="B1198" s="2">
        <v>45768</v>
      </c>
      <c r="C1198" s="1" t="s">
        <v>6791</v>
      </c>
      <c r="D1198" s="1" t="s">
        <v>246</v>
      </c>
      <c r="E1198">
        <v>15</v>
      </c>
      <c r="F1198" t="s">
        <v>209</v>
      </c>
      <c r="G1198" s="1" t="s">
        <v>100</v>
      </c>
      <c r="H1198">
        <v>100</v>
      </c>
      <c r="I1198" s="1" t="s">
        <v>6718</v>
      </c>
      <c r="J1198">
        <v>296</v>
      </c>
      <c r="K1198">
        <v>2</v>
      </c>
      <c r="L1198">
        <v>104.1</v>
      </c>
      <c r="N1198">
        <v>104.1</v>
      </c>
    </row>
    <row r="1199" spans="1:14" x14ac:dyDescent="0.2">
      <c r="A1199" s="1" t="s">
        <v>4375</v>
      </c>
      <c r="B1199" s="2">
        <v>45768</v>
      </c>
      <c r="C1199" s="1" t="s">
        <v>6727</v>
      </c>
      <c r="D1199" s="1" t="s">
        <v>2816</v>
      </c>
      <c r="E1199">
        <v>10</v>
      </c>
      <c r="F1199" t="s">
        <v>214</v>
      </c>
      <c r="G1199" s="1" t="s">
        <v>2996</v>
      </c>
      <c r="H1199">
        <v>200</v>
      </c>
      <c r="I1199" s="1" t="s">
        <v>6718</v>
      </c>
      <c r="J1199">
        <v>297</v>
      </c>
      <c r="K1199">
        <v>4</v>
      </c>
      <c r="L1199">
        <v>187</v>
      </c>
      <c r="N1199">
        <v>187</v>
      </c>
    </row>
    <row r="1200" spans="1:14" x14ac:dyDescent="0.2">
      <c r="A1200" s="1" t="s">
        <v>4385</v>
      </c>
      <c r="B1200" s="2">
        <v>45768</v>
      </c>
      <c r="C1200" s="1" t="s">
        <v>6791</v>
      </c>
      <c r="D1200" s="1" t="s">
        <v>246</v>
      </c>
      <c r="E1200">
        <v>15.5</v>
      </c>
      <c r="F1200" t="s">
        <v>209</v>
      </c>
      <c r="G1200" s="1" t="s">
        <v>100</v>
      </c>
      <c r="H1200">
        <v>100</v>
      </c>
      <c r="I1200" s="1" t="s">
        <v>6718</v>
      </c>
      <c r="J1200">
        <v>297</v>
      </c>
      <c r="K1200">
        <v>2</v>
      </c>
      <c r="L1200">
        <v>98.76</v>
      </c>
      <c r="N1200">
        <v>98.76</v>
      </c>
    </row>
    <row r="1201" spans="1:14" x14ac:dyDescent="0.2">
      <c r="A1201" s="1" t="s">
        <v>4383</v>
      </c>
      <c r="B1201" s="2">
        <v>45768</v>
      </c>
      <c r="C1201" s="1" t="s">
        <v>587</v>
      </c>
      <c r="D1201" s="1" t="s">
        <v>246</v>
      </c>
      <c r="E1201">
        <v>15</v>
      </c>
      <c r="F1201" t="s">
        <v>167</v>
      </c>
      <c r="G1201" s="1" t="s">
        <v>100</v>
      </c>
      <c r="H1201">
        <v>10</v>
      </c>
      <c r="I1201" s="1" t="s">
        <v>6718</v>
      </c>
      <c r="J1201">
        <v>297</v>
      </c>
      <c r="K1201">
        <v>1</v>
      </c>
      <c r="L1201">
        <v>63.1</v>
      </c>
      <c r="N1201">
        <v>63.1</v>
      </c>
    </row>
    <row r="1202" spans="1:14" x14ac:dyDescent="0.2">
      <c r="A1202" s="1" t="s">
        <v>6991</v>
      </c>
      <c r="B1202" s="2">
        <v>45768</v>
      </c>
      <c r="C1202" s="1" t="s">
        <v>6897</v>
      </c>
      <c r="D1202" s="1" t="s">
        <v>246</v>
      </c>
      <c r="E1202" t="s">
        <v>3573</v>
      </c>
      <c r="F1202" t="s">
        <v>2786</v>
      </c>
      <c r="G1202" s="1" t="s">
        <v>100</v>
      </c>
      <c r="H1202">
        <v>200</v>
      </c>
      <c r="I1202" s="1" t="s">
        <v>6718</v>
      </c>
      <c r="J1202">
        <v>297</v>
      </c>
      <c r="K1202">
        <v>2</v>
      </c>
      <c r="L1202">
        <v>211.2</v>
      </c>
      <c r="N1202">
        <v>211.2</v>
      </c>
    </row>
    <row r="1203" spans="1:14" x14ac:dyDescent="0.2">
      <c r="A1203" s="1" t="s">
        <v>4389</v>
      </c>
      <c r="B1203" s="2">
        <v>45768</v>
      </c>
      <c r="C1203" s="1" t="s">
        <v>6727</v>
      </c>
      <c r="D1203" s="1" t="s">
        <v>3231</v>
      </c>
      <c r="E1203">
        <v>11</v>
      </c>
      <c r="F1203" t="s">
        <v>214</v>
      </c>
      <c r="G1203" s="1" t="s">
        <v>2996</v>
      </c>
      <c r="H1203">
        <v>200</v>
      </c>
      <c r="I1203" s="1" t="s">
        <v>6718</v>
      </c>
      <c r="J1203">
        <v>298</v>
      </c>
      <c r="K1203">
        <v>4</v>
      </c>
      <c r="L1203">
        <v>191.6</v>
      </c>
      <c r="N1203">
        <v>191.6</v>
      </c>
    </row>
    <row r="1204" spans="1:14" x14ac:dyDescent="0.2">
      <c r="A1204" s="1" t="s">
        <v>4351</v>
      </c>
      <c r="B1204" s="2">
        <v>45768</v>
      </c>
      <c r="C1204" s="1" t="s">
        <v>1823</v>
      </c>
      <c r="D1204" s="1" t="s">
        <v>246</v>
      </c>
      <c r="E1204">
        <v>4</v>
      </c>
      <c r="F1204">
        <v>10</v>
      </c>
      <c r="G1204" s="1" t="s">
        <v>100</v>
      </c>
      <c r="H1204">
        <v>120</v>
      </c>
      <c r="I1204" s="1" t="s">
        <v>6718</v>
      </c>
      <c r="J1204">
        <v>298</v>
      </c>
      <c r="K1204">
        <v>3</v>
      </c>
      <c r="L1204">
        <v>126.56</v>
      </c>
      <c r="N1204">
        <v>126.56</v>
      </c>
    </row>
    <row r="1205" spans="1:14" x14ac:dyDescent="0.2">
      <c r="A1205" s="1" t="s">
        <v>4378</v>
      </c>
      <c r="B1205" s="2">
        <v>45768</v>
      </c>
      <c r="C1205" s="1" t="s">
        <v>6897</v>
      </c>
      <c r="D1205" s="1" t="s">
        <v>246</v>
      </c>
      <c r="E1205" t="s">
        <v>3573</v>
      </c>
      <c r="F1205" t="s">
        <v>2786</v>
      </c>
      <c r="G1205" s="1" t="s">
        <v>100</v>
      </c>
      <c r="H1205">
        <v>200</v>
      </c>
      <c r="I1205" s="1" t="s">
        <v>6718</v>
      </c>
      <c r="J1205">
        <v>298</v>
      </c>
      <c r="K1205">
        <v>2</v>
      </c>
      <c r="L1205">
        <v>202.4</v>
      </c>
      <c r="N1205">
        <v>202.4</v>
      </c>
    </row>
    <row r="1206" spans="1:14" x14ac:dyDescent="0.2">
      <c r="A1206" s="1" t="s">
        <v>4376</v>
      </c>
      <c r="B1206" s="2">
        <v>45768</v>
      </c>
      <c r="C1206" s="1" t="s">
        <v>587</v>
      </c>
      <c r="D1206" s="1" t="s">
        <v>246</v>
      </c>
      <c r="E1206">
        <v>17</v>
      </c>
      <c r="F1206" t="s">
        <v>99</v>
      </c>
      <c r="G1206" s="1" t="s">
        <v>2760</v>
      </c>
      <c r="H1206">
        <v>250</v>
      </c>
      <c r="I1206" s="1" t="s">
        <v>6718</v>
      </c>
      <c r="J1206">
        <v>298</v>
      </c>
      <c r="K1206">
        <v>4</v>
      </c>
      <c r="L1206">
        <v>266</v>
      </c>
      <c r="N1206">
        <v>266</v>
      </c>
    </row>
    <row r="1207" spans="1:14" x14ac:dyDescent="0.2">
      <c r="A1207" s="1" t="s">
        <v>4374</v>
      </c>
      <c r="B1207" s="2">
        <v>45768</v>
      </c>
      <c r="C1207" s="1" t="s">
        <v>1823</v>
      </c>
      <c r="D1207" s="1" t="s">
        <v>246</v>
      </c>
      <c r="E1207">
        <v>5</v>
      </c>
      <c r="F1207">
        <v>10</v>
      </c>
      <c r="G1207" s="1" t="s">
        <v>100</v>
      </c>
      <c r="H1207">
        <v>150</v>
      </c>
      <c r="I1207" s="1" t="s">
        <v>6718</v>
      </c>
      <c r="J1207">
        <v>299</v>
      </c>
      <c r="K1207">
        <v>3</v>
      </c>
      <c r="L1207">
        <v>139.19</v>
      </c>
      <c r="N1207">
        <v>139.19</v>
      </c>
    </row>
    <row r="1208" spans="1:14" x14ac:dyDescent="0.2">
      <c r="A1208" s="1" t="s">
        <v>4373</v>
      </c>
      <c r="B1208" s="2">
        <v>45768</v>
      </c>
      <c r="C1208" s="1" t="s">
        <v>1823</v>
      </c>
      <c r="D1208" s="1" t="s">
        <v>246</v>
      </c>
      <c r="E1208">
        <v>4</v>
      </c>
      <c r="F1208">
        <v>10</v>
      </c>
      <c r="G1208" s="1" t="s">
        <v>100</v>
      </c>
      <c r="H1208">
        <v>150</v>
      </c>
      <c r="I1208" s="1" t="s">
        <v>6718</v>
      </c>
      <c r="J1208">
        <v>299</v>
      </c>
      <c r="K1208">
        <v>5</v>
      </c>
      <c r="L1208">
        <v>161.22999999999999</v>
      </c>
      <c r="N1208">
        <v>161.22999999999999</v>
      </c>
    </row>
    <row r="1209" spans="1:14" x14ac:dyDescent="0.2">
      <c r="A1209" s="1" t="s">
        <v>4335</v>
      </c>
      <c r="B1209" s="2">
        <v>45768</v>
      </c>
      <c r="C1209" s="1" t="s">
        <v>6736</v>
      </c>
      <c r="D1209" s="1" t="s">
        <v>246</v>
      </c>
      <c r="E1209">
        <v>40</v>
      </c>
      <c r="F1209">
        <v>6</v>
      </c>
      <c r="G1209" s="1" t="s">
        <v>2826</v>
      </c>
      <c r="H1209">
        <v>100</v>
      </c>
      <c r="I1209" s="1" t="s">
        <v>6718</v>
      </c>
      <c r="J1209">
        <v>299</v>
      </c>
      <c r="K1209">
        <v>2</v>
      </c>
      <c r="L1209">
        <v>100</v>
      </c>
      <c r="N1209">
        <v>100</v>
      </c>
    </row>
    <row r="1210" spans="1:14" x14ac:dyDescent="0.2">
      <c r="A1210" s="1" t="s">
        <v>4334</v>
      </c>
      <c r="B1210" s="2">
        <v>45768</v>
      </c>
      <c r="C1210" s="1" t="s">
        <v>6736</v>
      </c>
      <c r="D1210" s="1" t="s">
        <v>246</v>
      </c>
      <c r="E1210">
        <v>40</v>
      </c>
      <c r="F1210">
        <v>6</v>
      </c>
      <c r="G1210" s="1" t="s">
        <v>2826</v>
      </c>
      <c r="H1210">
        <v>500</v>
      </c>
      <c r="I1210" s="1" t="s">
        <v>6718</v>
      </c>
      <c r="J1210">
        <v>299</v>
      </c>
      <c r="K1210">
        <v>9</v>
      </c>
      <c r="L1210">
        <v>400</v>
      </c>
      <c r="N1210">
        <v>400</v>
      </c>
    </row>
    <row r="1211" spans="1:14" x14ac:dyDescent="0.2">
      <c r="A1211" s="1" t="s">
        <v>4366</v>
      </c>
      <c r="B1211" s="2">
        <v>45768</v>
      </c>
      <c r="C1211" s="1" t="s">
        <v>587</v>
      </c>
      <c r="D1211" s="1" t="s">
        <v>246</v>
      </c>
      <c r="E1211">
        <v>17</v>
      </c>
      <c r="F1211" t="s">
        <v>99</v>
      </c>
      <c r="G1211" s="1" t="s">
        <v>2760</v>
      </c>
      <c r="H1211">
        <v>450</v>
      </c>
      <c r="I1211" s="1" t="s">
        <v>6718</v>
      </c>
      <c r="J1211">
        <v>300</v>
      </c>
      <c r="K1211">
        <v>8</v>
      </c>
      <c r="L1211">
        <v>455.5</v>
      </c>
      <c r="N1211">
        <v>455.5</v>
      </c>
    </row>
    <row r="1212" spans="1:14" x14ac:dyDescent="0.2">
      <c r="A1212" s="1" t="s">
        <v>4318</v>
      </c>
      <c r="B1212" s="2">
        <v>45768</v>
      </c>
      <c r="C1212" s="1" t="s">
        <v>6798</v>
      </c>
      <c r="D1212" s="1" t="s">
        <v>2816</v>
      </c>
      <c r="E1212" t="s">
        <v>2937</v>
      </c>
      <c r="F1212" t="s">
        <v>2938</v>
      </c>
      <c r="G1212" s="1" t="s">
        <v>51</v>
      </c>
      <c r="H1212">
        <v>3000</v>
      </c>
      <c r="I1212" s="1" t="s">
        <v>6718</v>
      </c>
      <c r="J1212">
        <v>300</v>
      </c>
      <c r="K1212">
        <v>18</v>
      </c>
      <c r="L1212">
        <v>3080.7</v>
      </c>
      <c r="N1212">
        <v>3080.7</v>
      </c>
    </row>
    <row r="1213" spans="1:14" x14ac:dyDescent="0.2">
      <c r="A1213" s="1" t="s">
        <v>4390</v>
      </c>
      <c r="B1213" s="2">
        <v>45768</v>
      </c>
      <c r="C1213" s="1" t="s">
        <v>6727</v>
      </c>
      <c r="D1213" s="1" t="s">
        <v>3093</v>
      </c>
      <c r="E1213">
        <v>14</v>
      </c>
      <c r="F1213" t="s">
        <v>214</v>
      </c>
      <c r="G1213" s="1" t="s">
        <v>2996</v>
      </c>
      <c r="H1213">
        <v>200</v>
      </c>
      <c r="I1213" s="1" t="s">
        <v>6718</v>
      </c>
      <c r="J1213">
        <v>300</v>
      </c>
      <c r="K1213">
        <v>4</v>
      </c>
      <c r="L1213">
        <v>214</v>
      </c>
      <c r="N1213">
        <v>214</v>
      </c>
    </row>
    <row r="1214" spans="1:14" x14ac:dyDescent="0.2">
      <c r="A1214" s="1" t="s">
        <v>4391</v>
      </c>
      <c r="B1214" s="2">
        <v>45768</v>
      </c>
      <c r="C1214" s="1" t="s">
        <v>6745</v>
      </c>
      <c r="D1214" s="1" t="s">
        <v>106</v>
      </c>
      <c r="E1214" t="s">
        <v>2743</v>
      </c>
      <c r="F1214" t="s">
        <v>2928</v>
      </c>
      <c r="G1214" s="1" t="s">
        <v>108</v>
      </c>
      <c r="H1214">
        <v>110</v>
      </c>
      <c r="I1214" s="1" t="s">
        <v>6718</v>
      </c>
      <c r="J1214">
        <v>300</v>
      </c>
      <c r="K1214">
        <v>3</v>
      </c>
      <c r="L1214">
        <v>140.30000000000001</v>
      </c>
      <c r="N1214">
        <v>140.30000000000001</v>
      </c>
    </row>
    <row r="1215" spans="1:14" x14ac:dyDescent="0.2">
      <c r="A1215" s="1" t="s">
        <v>4323</v>
      </c>
      <c r="B1215" s="2">
        <v>45768</v>
      </c>
      <c r="C1215" s="1" t="s">
        <v>6736</v>
      </c>
      <c r="D1215" s="1" t="s">
        <v>246</v>
      </c>
      <c r="E1215">
        <v>40</v>
      </c>
      <c r="F1215">
        <v>8</v>
      </c>
      <c r="G1215" s="1" t="s">
        <v>2826</v>
      </c>
      <c r="H1215">
        <v>500</v>
      </c>
      <c r="I1215" s="1" t="s">
        <v>6718</v>
      </c>
      <c r="J1215">
        <v>301</v>
      </c>
      <c r="K1215">
        <v>6</v>
      </c>
      <c r="L1215">
        <v>498.2</v>
      </c>
      <c r="N1215">
        <v>498.2</v>
      </c>
    </row>
    <row r="1216" spans="1:14" x14ac:dyDescent="0.2">
      <c r="A1216" s="1" t="s">
        <v>4273</v>
      </c>
      <c r="B1216" s="2">
        <v>45768</v>
      </c>
      <c r="C1216" s="1" t="s">
        <v>6742</v>
      </c>
      <c r="D1216" s="1" t="s">
        <v>246</v>
      </c>
      <c r="E1216">
        <v>8</v>
      </c>
      <c r="F1216" t="s">
        <v>735</v>
      </c>
      <c r="G1216" s="1" t="s">
        <v>100</v>
      </c>
      <c r="H1216">
        <v>240</v>
      </c>
      <c r="I1216" s="1" t="s">
        <v>6718</v>
      </c>
      <c r="J1216">
        <v>301</v>
      </c>
      <c r="K1216">
        <v>6</v>
      </c>
      <c r="L1216">
        <v>254.8</v>
      </c>
      <c r="N1216">
        <v>254.8</v>
      </c>
    </row>
    <row r="1217" spans="1:14" x14ac:dyDescent="0.2">
      <c r="A1217" s="1" t="s">
        <v>2879</v>
      </c>
      <c r="B1217" s="2">
        <v>45768</v>
      </c>
      <c r="C1217" s="1" t="s">
        <v>576</v>
      </c>
      <c r="D1217" s="1" t="s">
        <v>246</v>
      </c>
      <c r="E1217" t="s">
        <v>2880</v>
      </c>
      <c r="F1217" t="s">
        <v>2744</v>
      </c>
      <c r="G1217" s="1" t="s">
        <v>100</v>
      </c>
      <c r="H1217">
        <v>2000</v>
      </c>
      <c r="I1217" s="1" t="s">
        <v>6718</v>
      </c>
      <c r="J1217">
        <v>301</v>
      </c>
      <c r="K1217">
        <v>2</v>
      </c>
      <c r="L1217">
        <v>171.39999999999998</v>
      </c>
      <c r="M1217">
        <v>7.2</v>
      </c>
      <c r="N1217">
        <v>164.2</v>
      </c>
    </row>
    <row r="1218" spans="1:14" x14ac:dyDescent="0.2">
      <c r="A1218" s="1" t="s">
        <v>4367</v>
      </c>
      <c r="B1218" s="2">
        <v>45768</v>
      </c>
      <c r="C1218" s="1" t="s">
        <v>6736</v>
      </c>
      <c r="D1218" s="1" t="s">
        <v>246</v>
      </c>
      <c r="E1218">
        <v>15</v>
      </c>
      <c r="F1218">
        <v>6</v>
      </c>
      <c r="G1218" s="1" t="s">
        <v>2826</v>
      </c>
      <c r="H1218">
        <v>100</v>
      </c>
      <c r="I1218" s="1" t="s">
        <v>6718</v>
      </c>
      <c r="J1218">
        <v>301</v>
      </c>
      <c r="K1218">
        <v>2</v>
      </c>
      <c r="L1218">
        <v>103.4</v>
      </c>
      <c r="M1218">
        <v>3.6</v>
      </c>
      <c r="N1218">
        <v>99.800000000000011</v>
      </c>
    </row>
    <row r="1219" spans="1:14" x14ac:dyDescent="0.2">
      <c r="A1219" s="1" t="s">
        <v>4359</v>
      </c>
      <c r="B1219" s="2">
        <v>45768</v>
      </c>
      <c r="C1219" s="1" t="s">
        <v>6895</v>
      </c>
      <c r="D1219" s="1" t="s">
        <v>106</v>
      </c>
      <c r="E1219">
        <v>18</v>
      </c>
      <c r="F1219" t="s">
        <v>343</v>
      </c>
      <c r="G1219" s="1" t="s">
        <v>4360</v>
      </c>
      <c r="H1219">
        <v>500</v>
      </c>
      <c r="I1219" s="1" t="s">
        <v>6718</v>
      </c>
      <c r="J1219">
        <v>302</v>
      </c>
      <c r="K1219">
        <v>5</v>
      </c>
      <c r="L1219">
        <v>549.6</v>
      </c>
      <c r="M1219">
        <v>12.200000000000001</v>
      </c>
      <c r="N1219">
        <v>537.4</v>
      </c>
    </row>
    <row r="1220" spans="1:14" x14ac:dyDescent="0.2">
      <c r="A1220" s="1" t="s">
        <v>4355</v>
      </c>
      <c r="B1220" s="2">
        <v>45768</v>
      </c>
      <c r="C1220" s="1" t="s">
        <v>587</v>
      </c>
      <c r="D1220" s="1" t="s">
        <v>246</v>
      </c>
      <c r="E1220">
        <v>26</v>
      </c>
      <c r="F1220" t="s">
        <v>99</v>
      </c>
      <c r="G1220" s="1" t="s">
        <v>2760</v>
      </c>
      <c r="H1220">
        <v>200</v>
      </c>
      <c r="I1220" s="1" t="s">
        <v>6718</v>
      </c>
      <c r="J1220">
        <v>302</v>
      </c>
      <c r="K1220">
        <v>3</v>
      </c>
      <c r="L1220">
        <v>218.6</v>
      </c>
      <c r="M1220">
        <v>9.6000000000000014</v>
      </c>
      <c r="N1220">
        <v>209</v>
      </c>
    </row>
    <row r="1221" spans="1:14" x14ac:dyDescent="0.2">
      <c r="A1221" s="1" t="s">
        <v>4417</v>
      </c>
      <c r="B1221" s="2">
        <v>45768</v>
      </c>
      <c r="C1221" s="1" t="s">
        <v>587</v>
      </c>
      <c r="D1221" s="1" t="s">
        <v>246</v>
      </c>
      <c r="E1221">
        <v>26</v>
      </c>
      <c r="F1221" t="s">
        <v>167</v>
      </c>
      <c r="G1221" s="1" t="s">
        <v>51</v>
      </c>
      <c r="H1221">
        <v>240</v>
      </c>
      <c r="I1221" s="1" t="s">
        <v>6718</v>
      </c>
      <c r="J1221">
        <v>302</v>
      </c>
      <c r="K1221">
        <v>3</v>
      </c>
      <c r="L1221">
        <v>232.59999999999997</v>
      </c>
      <c r="M1221">
        <v>9.6000000000000014</v>
      </c>
      <c r="N1221">
        <v>222.99999999999997</v>
      </c>
    </row>
    <row r="1222" spans="1:14" x14ac:dyDescent="0.2">
      <c r="A1222" s="1" t="s">
        <v>4368</v>
      </c>
      <c r="B1222" s="2">
        <v>45768</v>
      </c>
      <c r="C1222" s="1" t="s">
        <v>587</v>
      </c>
      <c r="D1222" s="1" t="s">
        <v>246</v>
      </c>
      <c r="E1222">
        <v>23</v>
      </c>
      <c r="F1222" t="s">
        <v>2245</v>
      </c>
      <c r="G1222" s="1" t="s">
        <v>100</v>
      </c>
      <c r="H1222">
        <v>50</v>
      </c>
      <c r="I1222" s="1" t="s">
        <v>6718</v>
      </c>
      <c r="J1222">
        <v>302</v>
      </c>
      <c r="K1222">
        <v>4</v>
      </c>
      <c r="L1222">
        <v>210.90000000000003</v>
      </c>
      <c r="M1222">
        <v>11.2</v>
      </c>
      <c r="N1222">
        <v>199.70000000000005</v>
      </c>
    </row>
    <row r="1223" spans="1:14" x14ac:dyDescent="0.2">
      <c r="A1223" s="1" t="s">
        <v>4348</v>
      </c>
      <c r="B1223" s="2">
        <v>45768</v>
      </c>
      <c r="C1223" s="1" t="s">
        <v>6992</v>
      </c>
      <c r="D1223" s="1" t="s">
        <v>246</v>
      </c>
      <c r="E1223">
        <v>5</v>
      </c>
      <c r="F1223" t="s">
        <v>3262</v>
      </c>
      <c r="G1223" s="1" t="s">
        <v>100</v>
      </c>
      <c r="H1223">
        <v>100</v>
      </c>
      <c r="I1223" s="1" t="s">
        <v>6718</v>
      </c>
      <c r="J1223">
        <v>303</v>
      </c>
      <c r="K1223">
        <v>3</v>
      </c>
      <c r="L1223">
        <v>111.6</v>
      </c>
      <c r="M1223">
        <v>1.9999999999999998</v>
      </c>
      <c r="N1223">
        <v>109.6</v>
      </c>
    </row>
    <row r="1224" spans="1:14" x14ac:dyDescent="0.2">
      <c r="A1224" s="1" t="s">
        <v>4350</v>
      </c>
      <c r="B1224" s="2">
        <v>45768</v>
      </c>
      <c r="C1224" s="1" t="s">
        <v>1823</v>
      </c>
      <c r="D1224" s="1" t="s">
        <v>246</v>
      </c>
      <c r="E1224">
        <v>5</v>
      </c>
      <c r="F1224">
        <v>10</v>
      </c>
      <c r="G1224" s="1" t="s">
        <v>100</v>
      </c>
      <c r="H1224">
        <v>120</v>
      </c>
      <c r="I1224" s="1" t="s">
        <v>6718</v>
      </c>
      <c r="J1224">
        <v>303</v>
      </c>
      <c r="K1224">
        <v>3</v>
      </c>
      <c r="L1224">
        <v>124.1</v>
      </c>
      <c r="M1224">
        <v>2.0999999999999996</v>
      </c>
      <c r="N1224">
        <v>122</v>
      </c>
    </row>
    <row r="1225" spans="1:14" x14ac:dyDescent="0.2">
      <c r="A1225" s="1" t="s">
        <v>4353</v>
      </c>
      <c r="B1225" s="2">
        <v>45768</v>
      </c>
      <c r="C1225" s="1" t="s">
        <v>587</v>
      </c>
      <c r="D1225" s="1" t="s">
        <v>246</v>
      </c>
      <c r="E1225">
        <v>26</v>
      </c>
      <c r="F1225" t="s">
        <v>214</v>
      </c>
      <c r="G1225" s="1" t="s">
        <v>2760</v>
      </c>
      <c r="H1225">
        <v>145</v>
      </c>
      <c r="I1225" s="1" t="s">
        <v>6718</v>
      </c>
      <c r="J1225">
        <v>303</v>
      </c>
      <c r="K1225">
        <v>2</v>
      </c>
      <c r="L1225">
        <v>149.60000000000002</v>
      </c>
      <c r="M1225">
        <v>6.4</v>
      </c>
      <c r="N1225">
        <v>143.20000000000002</v>
      </c>
    </row>
    <row r="1226" spans="1:14" x14ac:dyDescent="0.2">
      <c r="A1226" s="1" t="s">
        <v>4369</v>
      </c>
      <c r="B1226" s="2">
        <v>45768</v>
      </c>
      <c r="C1226" s="1" t="s">
        <v>587</v>
      </c>
      <c r="D1226" s="1" t="s">
        <v>246</v>
      </c>
      <c r="E1226">
        <v>18.75</v>
      </c>
      <c r="F1226" t="s">
        <v>134</v>
      </c>
      <c r="G1226" s="1" t="s">
        <v>100</v>
      </c>
      <c r="H1226">
        <v>55</v>
      </c>
      <c r="I1226" s="1" t="s">
        <v>6718</v>
      </c>
      <c r="J1226">
        <v>303</v>
      </c>
      <c r="K1226">
        <v>1</v>
      </c>
      <c r="L1226">
        <v>68.75</v>
      </c>
      <c r="M1226">
        <v>1.9</v>
      </c>
      <c r="N1226">
        <v>66.849999999999994</v>
      </c>
    </row>
    <row r="1227" spans="1:14" x14ac:dyDescent="0.2">
      <c r="A1227" s="1" t="s">
        <v>4371</v>
      </c>
      <c r="B1227" s="2">
        <v>45768</v>
      </c>
      <c r="C1227" s="1" t="s">
        <v>6993</v>
      </c>
      <c r="D1227" s="1" t="s">
        <v>246</v>
      </c>
      <c r="E1227">
        <v>19</v>
      </c>
      <c r="F1227" t="s">
        <v>3332</v>
      </c>
      <c r="G1227" s="1" t="s">
        <v>100</v>
      </c>
      <c r="H1227">
        <v>150</v>
      </c>
      <c r="I1227" s="1" t="s">
        <v>6718</v>
      </c>
      <c r="J1227">
        <v>304</v>
      </c>
      <c r="K1227">
        <v>2</v>
      </c>
      <c r="L1227">
        <v>173.255</v>
      </c>
      <c r="M1227">
        <v>5</v>
      </c>
      <c r="N1227">
        <v>168.255</v>
      </c>
    </row>
    <row r="1228" spans="1:14" x14ac:dyDescent="0.2">
      <c r="A1228" s="1" t="s">
        <v>6994</v>
      </c>
      <c r="B1228" s="2">
        <v>45768</v>
      </c>
      <c r="C1228" s="1" t="s">
        <v>587</v>
      </c>
      <c r="D1228" s="1" t="s">
        <v>246</v>
      </c>
      <c r="E1228">
        <v>19</v>
      </c>
      <c r="F1228" t="s">
        <v>214</v>
      </c>
      <c r="G1228" s="1" t="s">
        <v>2760</v>
      </c>
      <c r="H1228">
        <v>55</v>
      </c>
      <c r="I1228" s="1" t="s">
        <v>6718</v>
      </c>
      <c r="J1228">
        <v>304</v>
      </c>
      <c r="K1228">
        <v>1</v>
      </c>
      <c r="L1228">
        <v>61.2</v>
      </c>
      <c r="M1228">
        <v>2.4</v>
      </c>
      <c r="N1228">
        <v>58.800000000000004</v>
      </c>
    </row>
    <row r="1229" spans="1:14" x14ac:dyDescent="0.2">
      <c r="A1229" s="1" t="s">
        <v>4358</v>
      </c>
      <c r="B1229" s="2">
        <v>45768</v>
      </c>
      <c r="C1229" s="1" t="s">
        <v>587</v>
      </c>
      <c r="D1229" s="1" t="s">
        <v>246</v>
      </c>
      <c r="E1229">
        <v>30</v>
      </c>
      <c r="F1229" t="s">
        <v>99</v>
      </c>
      <c r="G1229" s="1" t="s">
        <v>2760</v>
      </c>
      <c r="H1229">
        <v>150</v>
      </c>
      <c r="I1229" s="1" t="s">
        <v>6718</v>
      </c>
      <c r="J1229">
        <v>304</v>
      </c>
      <c r="K1229">
        <v>2</v>
      </c>
      <c r="L1229">
        <v>162.48000000000002</v>
      </c>
      <c r="M1229">
        <v>7</v>
      </c>
      <c r="N1229">
        <v>155.48000000000002</v>
      </c>
    </row>
    <row r="1230" spans="1:14" x14ac:dyDescent="0.2">
      <c r="A1230" s="1" t="s">
        <v>4356</v>
      </c>
      <c r="B1230" s="2">
        <v>45768</v>
      </c>
      <c r="C1230" s="1" t="s">
        <v>587</v>
      </c>
      <c r="D1230" s="1" t="s">
        <v>246</v>
      </c>
      <c r="E1230">
        <v>26</v>
      </c>
      <c r="F1230" t="s">
        <v>332</v>
      </c>
      <c r="G1230" s="1" t="s">
        <v>2760</v>
      </c>
      <c r="H1230">
        <v>30</v>
      </c>
      <c r="I1230" s="1" t="s">
        <v>6718</v>
      </c>
      <c r="J1230">
        <v>304</v>
      </c>
      <c r="K1230">
        <v>1</v>
      </c>
      <c r="L1230">
        <v>40.4</v>
      </c>
      <c r="M1230">
        <v>3.2</v>
      </c>
      <c r="N1230">
        <v>37.199999999999996</v>
      </c>
    </row>
    <row r="1231" spans="1:14" x14ac:dyDescent="0.2">
      <c r="A1231" s="1" t="s">
        <v>4232</v>
      </c>
      <c r="B1231" s="2">
        <v>45768</v>
      </c>
      <c r="C1231" s="1" t="s">
        <v>1823</v>
      </c>
      <c r="D1231" s="1" t="s">
        <v>246</v>
      </c>
      <c r="E1231">
        <v>16</v>
      </c>
      <c r="F1231" t="s">
        <v>167</v>
      </c>
      <c r="G1231" s="1" t="s">
        <v>100</v>
      </c>
      <c r="H1231">
        <v>375</v>
      </c>
      <c r="I1231" s="1" t="s">
        <v>6718</v>
      </c>
      <c r="J1231">
        <v>305</v>
      </c>
      <c r="K1231">
        <v>7</v>
      </c>
      <c r="L1231">
        <v>377</v>
      </c>
      <c r="N1231">
        <v>377</v>
      </c>
    </row>
    <row r="1232" spans="1:14" x14ac:dyDescent="0.2">
      <c r="A1232" s="1" t="s">
        <v>4334</v>
      </c>
      <c r="B1232" s="2">
        <v>45768</v>
      </c>
      <c r="C1232" s="1" t="s">
        <v>6736</v>
      </c>
      <c r="D1232" s="1" t="s">
        <v>246</v>
      </c>
      <c r="E1232">
        <v>40</v>
      </c>
      <c r="F1232">
        <v>6</v>
      </c>
      <c r="G1232" s="1" t="s">
        <v>2826</v>
      </c>
      <c r="H1232">
        <v>500</v>
      </c>
      <c r="I1232" s="1" t="s">
        <v>6718</v>
      </c>
      <c r="J1232">
        <v>305</v>
      </c>
      <c r="K1232">
        <v>1</v>
      </c>
      <c r="L1232">
        <v>26.819999999999936</v>
      </c>
      <c r="M1232">
        <v>43.199999999999996</v>
      </c>
      <c r="N1232">
        <v>-16.380000000000059</v>
      </c>
    </row>
    <row r="1233" spans="1:14" x14ac:dyDescent="0.2">
      <c r="A1233" s="1" t="s">
        <v>4335</v>
      </c>
      <c r="B1233" s="2">
        <v>45768</v>
      </c>
      <c r="C1233" s="1" t="s">
        <v>6736</v>
      </c>
      <c r="D1233" s="1" t="s">
        <v>246</v>
      </c>
      <c r="E1233">
        <v>40</v>
      </c>
      <c r="F1233">
        <v>6</v>
      </c>
      <c r="G1233" s="1" t="s">
        <v>2826</v>
      </c>
      <c r="H1233">
        <v>100</v>
      </c>
      <c r="I1233" s="1" t="s">
        <v>6718</v>
      </c>
      <c r="J1233">
        <v>305</v>
      </c>
      <c r="K1233">
        <v>2</v>
      </c>
      <c r="L1233">
        <v>112.6</v>
      </c>
      <c r="M1233">
        <v>9.6</v>
      </c>
      <c r="N1233">
        <v>103</v>
      </c>
    </row>
    <row r="1234" spans="1:14" x14ac:dyDescent="0.2">
      <c r="A1234" s="1" t="s">
        <v>4278</v>
      </c>
      <c r="B1234" s="2">
        <v>45768</v>
      </c>
      <c r="C1234" s="1" t="s">
        <v>6751</v>
      </c>
      <c r="D1234" s="1" t="s">
        <v>106</v>
      </c>
      <c r="E1234" t="s">
        <v>2931</v>
      </c>
      <c r="F1234" t="s">
        <v>960</v>
      </c>
      <c r="G1234" s="1" t="s">
        <v>108</v>
      </c>
      <c r="H1234">
        <v>200</v>
      </c>
      <c r="I1234" s="1" t="s">
        <v>6718</v>
      </c>
      <c r="J1234">
        <v>305</v>
      </c>
      <c r="K1234">
        <v>2</v>
      </c>
      <c r="L1234">
        <v>208.4</v>
      </c>
      <c r="N1234">
        <v>208.4</v>
      </c>
    </row>
    <row r="1235" spans="1:14" x14ac:dyDescent="0.2">
      <c r="A1235" s="1" t="s">
        <v>4340</v>
      </c>
      <c r="B1235" s="2">
        <v>45768</v>
      </c>
      <c r="C1235" s="1" t="s">
        <v>4341</v>
      </c>
      <c r="D1235" s="1" t="s">
        <v>106</v>
      </c>
      <c r="E1235" t="s">
        <v>2743</v>
      </c>
      <c r="F1235" t="s">
        <v>2744</v>
      </c>
      <c r="G1235" s="1" t="s">
        <v>108</v>
      </c>
      <c r="H1235">
        <v>200</v>
      </c>
      <c r="I1235" s="1" t="s">
        <v>6718</v>
      </c>
      <c r="J1235">
        <v>306</v>
      </c>
      <c r="K1235">
        <v>5</v>
      </c>
      <c r="L1235">
        <v>205</v>
      </c>
      <c r="M1235">
        <v>7</v>
      </c>
      <c r="N1235">
        <v>198</v>
      </c>
    </row>
    <row r="1236" spans="1:14" x14ac:dyDescent="0.2">
      <c r="A1236" s="1" t="s">
        <v>4257</v>
      </c>
      <c r="B1236" s="2">
        <v>45768</v>
      </c>
      <c r="C1236" s="1" t="s">
        <v>6742</v>
      </c>
      <c r="D1236" s="1" t="s">
        <v>246</v>
      </c>
      <c r="E1236">
        <v>12</v>
      </c>
      <c r="F1236" t="s">
        <v>735</v>
      </c>
      <c r="G1236" s="1" t="s">
        <v>100</v>
      </c>
      <c r="H1236">
        <v>40</v>
      </c>
      <c r="I1236" s="1" t="s">
        <v>6718</v>
      </c>
      <c r="J1236">
        <v>306</v>
      </c>
      <c r="K1236">
        <v>1</v>
      </c>
      <c r="L1236">
        <v>62</v>
      </c>
      <c r="N1236">
        <v>62</v>
      </c>
    </row>
    <row r="1237" spans="1:14" x14ac:dyDescent="0.2">
      <c r="A1237" s="1" t="s">
        <v>4344</v>
      </c>
      <c r="B1237" s="2">
        <v>45768</v>
      </c>
      <c r="C1237" s="1" t="s">
        <v>6990</v>
      </c>
      <c r="D1237" s="1" t="s">
        <v>106</v>
      </c>
      <c r="E1237">
        <v>16</v>
      </c>
      <c r="F1237" t="s">
        <v>2963</v>
      </c>
      <c r="G1237" s="1" t="s">
        <v>108</v>
      </c>
      <c r="H1237">
        <v>100</v>
      </c>
      <c r="I1237" s="1" t="s">
        <v>6718</v>
      </c>
      <c r="J1237">
        <v>306</v>
      </c>
      <c r="K1237">
        <v>1</v>
      </c>
      <c r="L1237">
        <v>116.6</v>
      </c>
      <c r="M1237">
        <v>2.1</v>
      </c>
      <c r="N1237">
        <v>114.5</v>
      </c>
    </row>
    <row r="1238" spans="1:14" x14ac:dyDescent="0.2">
      <c r="A1238" s="1" t="s">
        <v>4243</v>
      </c>
      <c r="B1238" s="2">
        <v>45768</v>
      </c>
      <c r="C1238" s="1" t="s">
        <v>6742</v>
      </c>
      <c r="D1238" s="1" t="s">
        <v>246</v>
      </c>
      <c r="E1238">
        <v>13</v>
      </c>
      <c r="F1238" t="s">
        <v>735</v>
      </c>
      <c r="G1238" s="1" t="s">
        <v>100</v>
      </c>
      <c r="H1238">
        <v>300</v>
      </c>
      <c r="I1238" s="1" t="s">
        <v>6718</v>
      </c>
      <c r="J1238">
        <v>306</v>
      </c>
      <c r="K1238">
        <v>6</v>
      </c>
      <c r="L1238">
        <v>310.39999999999998</v>
      </c>
      <c r="N1238">
        <v>310.39999999999998</v>
      </c>
    </row>
    <row r="1239" spans="1:14" x14ac:dyDescent="0.2">
      <c r="A1239" s="1" t="s">
        <v>4342</v>
      </c>
      <c r="B1239" s="2">
        <v>45768</v>
      </c>
      <c r="C1239" s="1" t="s">
        <v>6995</v>
      </c>
      <c r="D1239" s="1" t="s">
        <v>106</v>
      </c>
      <c r="E1239">
        <v>18</v>
      </c>
      <c r="F1239" t="s">
        <v>107</v>
      </c>
      <c r="G1239" s="1" t="s">
        <v>108</v>
      </c>
      <c r="H1239">
        <v>100</v>
      </c>
      <c r="I1239" s="1" t="s">
        <v>6718</v>
      </c>
      <c r="J1239">
        <v>307</v>
      </c>
      <c r="K1239">
        <v>1</v>
      </c>
      <c r="L1239">
        <v>110.8</v>
      </c>
      <c r="M1239">
        <v>2.4</v>
      </c>
      <c r="N1239">
        <v>108.39999999999999</v>
      </c>
    </row>
    <row r="1240" spans="1:14" x14ac:dyDescent="0.2">
      <c r="A1240" s="1" t="s">
        <v>4336</v>
      </c>
      <c r="B1240" s="2">
        <v>45768</v>
      </c>
      <c r="C1240" s="1" t="s">
        <v>1823</v>
      </c>
      <c r="D1240" s="1" t="s">
        <v>246</v>
      </c>
      <c r="E1240">
        <v>30</v>
      </c>
      <c r="F1240" t="s">
        <v>167</v>
      </c>
      <c r="G1240" s="1" t="s">
        <v>100</v>
      </c>
      <c r="H1240">
        <v>150</v>
      </c>
      <c r="I1240" s="1" t="s">
        <v>6718</v>
      </c>
      <c r="J1240">
        <v>307</v>
      </c>
      <c r="K1240">
        <v>2</v>
      </c>
      <c r="L1240">
        <v>167</v>
      </c>
      <c r="M1240">
        <v>7</v>
      </c>
      <c r="N1240">
        <v>160</v>
      </c>
    </row>
    <row r="1241" spans="1:14" x14ac:dyDescent="0.2">
      <c r="A1241" s="1" t="s">
        <v>4361</v>
      </c>
      <c r="B1241" s="2">
        <v>45768</v>
      </c>
      <c r="C1241" s="1" t="s">
        <v>6996</v>
      </c>
      <c r="D1241" s="1" t="s">
        <v>106</v>
      </c>
      <c r="E1241">
        <v>21</v>
      </c>
      <c r="F1241" t="s">
        <v>107</v>
      </c>
      <c r="G1241" s="1" t="s">
        <v>108</v>
      </c>
      <c r="H1241">
        <v>100</v>
      </c>
      <c r="I1241" s="1" t="s">
        <v>6718</v>
      </c>
      <c r="J1241">
        <v>307</v>
      </c>
      <c r="K1241">
        <v>1</v>
      </c>
      <c r="L1241">
        <v>116.2</v>
      </c>
      <c r="M1241">
        <v>2.6</v>
      </c>
      <c r="N1241">
        <v>113.60000000000001</v>
      </c>
    </row>
    <row r="1242" spans="1:14" x14ac:dyDescent="0.2">
      <c r="A1242" s="1" t="s">
        <v>4346</v>
      </c>
      <c r="B1242" s="2">
        <v>45768</v>
      </c>
      <c r="C1242" s="1" t="s">
        <v>6997</v>
      </c>
      <c r="D1242" s="1" t="s">
        <v>106</v>
      </c>
      <c r="E1242">
        <v>16</v>
      </c>
      <c r="F1242" t="s">
        <v>3744</v>
      </c>
      <c r="G1242" s="1" t="s">
        <v>108</v>
      </c>
      <c r="H1242">
        <v>100</v>
      </c>
      <c r="I1242" s="1" t="s">
        <v>6718</v>
      </c>
      <c r="J1242">
        <v>307</v>
      </c>
      <c r="K1242">
        <v>2</v>
      </c>
      <c r="L1242">
        <v>107.80000000000001</v>
      </c>
      <c r="M1242">
        <v>4.2</v>
      </c>
      <c r="N1242">
        <v>103.60000000000001</v>
      </c>
    </row>
    <row r="1243" spans="1:14" x14ac:dyDescent="0.2">
      <c r="A1243" s="1" t="s">
        <v>4330</v>
      </c>
      <c r="B1243" s="2">
        <v>45768</v>
      </c>
      <c r="C1243" s="1" t="s">
        <v>6734</v>
      </c>
      <c r="D1243" s="1" t="s">
        <v>2816</v>
      </c>
      <c r="E1243">
        <v>18</v>
      </c>
      <c r="F1243" t="s">
        <v>438</v>
      </c>
      <c r="G1243" s="1" t="s">
        <v>4315</v>
      </c>
      <c r="H1243">
        <v>80</v>
      </c>
      <c r="I1243" s="1" t="s">
        <v>6718</v>
      </c>
      <c r="J1243">
        <v>308</v>
      </c>
      <c r="K1243">
        <v>1</v>
      </c>
      <c r="L1243">
        <v>99.8</v>
      </c>
      <c r="M1243">
        <v>2.1</v>
      </c>
      <c r="N1243">
        <v>97.7</v>
      </c>
    </row>
    <row r="1244" spans="1:14" x14ac:dyDescent="0.2">
      <c r="A1244" s="1" t="s">
        <v>4245</v>
      </c>
      <c r="B1244" s="2">
        <v>45768</v>
      </c>
      <c r="C1244" s="1" t="s">
        <v>6998</v>
      </c>
      <c r="D1244" s="1" t="s">
        <v>106</v>
      </c>
      <c r="E1244">
        <v>20</v>
      </c>
      <c r="F1244" t="s">
        <v>107</v>
      </c>
      <c r="G1244" s="1" t="s">
        <v>108</v>
      </c>
      <c r="H1244">
        <v>100</v>
      </c>
      <c r="I1244" s="1" t="s">
        <v>6718</v>
      </c>
      <c r="J1244">
        <v>308</v>
      </c>
      <c r="K1244">
        <v>2</v>
      </c>
      <c r="L1244">
        <v>107</v>
      </c>
      <c r="N1244">
        <v>107</v>
      </c>
    </row>
    <row r="1245" spans="1:14" x14ac:dyDescent="0.2">
      <c r="A1245" s="1" t="s">
        <v>4326</v>
      </c>
      <c r="B1245" s="2">
        <v>45768</v>
      </c>
      <c r="C1245" s="1" t="s">
        <v>587</v>
      </c>
      <c r="D1245" s="1" t="s">
        <v>246</v>
      </c>
      <c r="E1245">
        <v>16</v>
      </c>
      <c r="F1245" t="s">
        <v>214</v>
      </c>
      <c r="G1245" s="1" t="s">
        <v>2760</v>
      </c>
      <c r="H1245">
        <v>75</v>
      </c>
      <c r="I1245" s="1" t="s">
        <v>6718</v>
      </c>
      <c r="J1245">
        <v>308</v>
      </c>
      <c r="K1245">
        <v>1</v>
      </c>
      <c r="L1245">
        <v>79.900000000000006</v>
      </c>
      <c r="N1245">
        <v>79.900000000000006</v>
      </c>
    </row>
    <row r="1246" spans="1:14" x14ac:dyDescent="0.2">
      <c r="A1246" s="1" t="s">
        <v>4274</v>
      </c>
      <c r="B1246" s="2">
        <v>45768</v>
      </c>
      <c r="C1246" s="1" t="s">
        <v>6742</v>
      </c>
      <c r="D1246" s="1" t="s">
        <v>246</v>
      </c>
      <c r="E1246">
        <v>8</v>
      </c>
      <c r="F1246">
        <v>9</v>
      </c>
      <c r="G1246" s="1" t="s">
        <v>100</v>
      </c>
      <c r="H1246">
        <v>20</v>
      </c>
      <c r="I1246" s="1" t="s">
        <v>6718</v>
      </c>
      <c r="J1246">
        <v>308</v>
      </c>
      <c r="K1246">
        <v>1</v>
      </c>
      <c r="L1246">
        <v>55.2</v>
      </c>
      <c r="N1246">
        <v>55.2</v>
      </c>
    </row>
    <row r="1247" spans="1:14" x14ac:dyDescent="0.2">
      <c r="A1247" s="1" t="s">
        <v>4259</v>
      </c>
      <c r="B1247" s="2">
        <v>45768</v>
      </c>
      <c r="C1247" s="1" t="s">
        <v>6742</v>
      </c>
      <c r="D1247" s="1" t="s">
        <v>246</v>
      </c>
      <c r="E1247">
        <v>9</v>
      </c>
      <c r="F1247" t="s">
        <v>2983</v>
      </c>
      <c r="G1247" s="1" t="s">
        <v>100</v>
      </c>
      <c r="H1247">
        <v>120</v>
      </c>
      <c r="I1247" s="1" t="s">
        <v>6718</v>
      </c>
      <c r="J1247">
        <v>309</v>
      </c>
      <c r="K1247">
        <v>2</v>
      </c>
      <c r="L1247">
        <v>100.6</v>
      </c>
      <c r="N1247">
        <v>100.6</v>
      </c>
    </row>
    <row r="1248" spans="1:14" x14ac:dyDescent="0.2">
      <c r="A1248" s="1" t="s">
        <v>6999</v>
      </c>
      <c r="B1248" s="2">
        <v>45768</v>
      </c>
      <c r="C1248" s="1" t="s">
        <v>6742</v>
      </c>
      <c r="D1248" s="1" t="s">
        <v>246</v>
      </c>
      <c r="E1248">
        <v>19</v>
      </c>
      <c r="F1248" t="s">
        <v>735</v>
      </c>
      <c r="G1248" s="1" t="s">
        <v>100</v>
      </c>
      <c r="H1248">
        <v>280</v>
      </c>
      <c r="I1248" s="1" t="s">
        <v>6718</v>
      </c>
      <c r="J1248">
        <v>309</v>
      </c>
      <c r="K1248">
        <v>4</v>
      </c>
      <c r="L1248">
        <v>279.2</v>
      </c>
      <c r="N1248">
        <v>279.2</v>
      </c>
    </row>
    <row r="1249" spans="1:14" x14ac:dyDescent="0.2">
      <c r="A1249" s="1" t="s">
        <v>4327</v>
      </c>
      <c r="B1249" s="2">
        <v>45768</v>
      </c>
      <c r="C1249" s="1" t="s">
        <v>1823</v>
      </c>
      <c r="D1249" s="1" t="s">
        <v>246</v>
      </c>
      <c r="E1249">
        <v>7</v>
      </c>
      <c r="F1249">
        <v>10</v>
      </c>
      <c r="G1249" s="1" t="s">
        <v>100</v>
      </c>
      <c r="H1249">
        <v>120</v>
      </c>
      <c r="I1249" s="1" t="s">
        <v>6718</v>
      </c>
      <c r="J1249">
        <v>309</v>
      </c>
      <c r="K1249">
        <v>3</v>
      </c>
      <c r="L1249">
        <v>127.3</v>
      </c>
      <c r="M1249">
        <v>2.7</v>
      </c>
      <c r="N1249">
        <v>124.6</v>
      </c>
    </row>
    <row r="1250" spans="1:14" x14ac:dyDescent="0.2">
      <c r="A1250" s="1" t="s">
        <v>4338</v>
      </c>
      <c r="B1250" s="2">
        <v>45768</v>
      </c>
      <c r="C1250" s="1" t="s">
        <v>7000</v>
      </c>
      <c r="D1250" s="1" t="s">
        <v>3606</v>
      </c>
      <c r="E1250" t="s">
        <v>3162</v>
      </c>
      <c r="F1250" t="s">
        <v>2847</v>
      </c>
      <c r="G1250" s="1" t="s">
        <v>108</v>
      </c>
      <c r="H1250">
        <v>110</v>
      </c>
      <c r="I1250" s="1" t="s">
        <v>6718</v>
      </c>
      <c r="J1250">
        <v>309</v>
      </c>
      <c r="K1250">
        <v>3</v>
      </c>
      <c r="L1250">
        <v>122.19999999999999</v>
      </c>
      <c r="M1250">
        <v>3.5999999999999996</v>
      </c>
      <c r="N1250">
        <v>118.6</v>
      </c>
    </row>
    <row r="1251" spans="1:14" x14ac:dyDescent="0.2">
      <c r="A1251" s="1" t="s">
        <v>4329</v>
      </c>
      <c r="B1251" s="2">
        <v>45768</v>
      </c>
      <c r="C1251" s="1" t="s">
        <v>1823</v>
      </c>
      <c r="D1251" s="1" t="s">
        <v>246</v>
      </c>
      <c r="E1251">
        <v>6</v>
      </c>
      <c r="F1251">
        <v>10</v>
      </c>
      <c r="G1251" s="1" t="s">
        <v>100</v>
      </c>
      <c r="H1251">
        <v>120</v>
      </c>
      <c r="I1251" s="1" t="s">
        <v>6718</v>
      </c>
      <c r="J1251">
        <v>310</v>
      </c>
      <c r="K1251">
        <v>3</v>
      </c>
      <c r="L1251">
        <v>121.80000000000001</v>
      </c>
      <c r="M1251">
        <v>2.6</v>
      </c>
      <c r="N1251">
        <v>119.20000000000002</v>
      </c>
    </row>
    <row r="1252" spans="1:14" x14ac:dyDescent="0.2">
      <c r="A1252" s="1" t="s">
        <v>4337</v>
      </c>
      <c r="B1252" s="2">
        <v>45768</v>
      </c>
      <c r="C1252" s="1" t="s">
        <v>1823</v>
      </c>
      <c r="D1252" s="1" t="s">
        <v>246</v>
      </c>
      <c r="E1252">
        <v>26</v>
      </c>
      <c r="F1252" t="s">
        <v>167</v>
      </c>
      <c r="G1252" s="1" t="s">
        <v>100</v>
      </c>
      <c r="H1252">
        <v>250</v>
      </c>
      <c r="I1252" s="1" t="s">
        <v>6718</v>
      </c>
      <c r="J1252">
        <v>310</v>
      </c>
      <c r="K1252">
        <v>4</v>
      </c>
      <c r="L1252">
        <v>274.10000000000002</v>
      </c>
      <c r="M1252">
        <v>12</v>
      </c>
      <c r="N1252">
        <v>262.10000000000002</v>
      </c>
    </row>
    <row r="1253" spans="1:14" x14ac:dyDescent="0.2">
      <c r="A1253" s="1" t="s">
        <v>4241</v>
      </c>
      <c r="B1253" s="2">
        <v>45768</v>
      </c>
      <c r="C1253" s="1" t="s">
        <v>6742</v>
      </c>
      <c r="D1253" s="1" t="s">
        <v>246</v>
      </c>
      <c r="E1253">
        <v>22</v>
      </c>
      <c r="F1253" t="s">
        <v>735</v>
      </c>
      <c r="G1253" s="1" t="s">
        <v>100</v>
      </c>
      <c r="H1253">
        <v>150</v>
      </c>
      <c r="I1253" s="1" t="s">
        <v>6718</v>
      </c>
      <c r="J1253">
        <v>310</v>
      </c>
      <c r="K1253">
        <v>2</v>
      </c>
      <c r="L1253">
        <v>162.1</v>
      </c>
      <c r="M1253">
        <v>2</v>
      </c>
      <c r="N1253">
        <v>160.1</v>
      </c>
    </row>
    <row r="1254" spans="1:14" x14ac:dyDescent="0.2">
      <c r="A1254" s="1" t="s">
        <v>4258</v>
      </c>
      <c r="B1254" s="2">
        <v>45769</v>
      </c>
      <c r="C1254" s="1" t="s">
        <v>6742</v>
      </c>
      <c r="D1254" s="1" t="s">
        <v>246</v>
      </c>
      <c r="E1254">
        <v>11</v>
      </c>
      <c r="F1254" t="s">
        <v>338</v>
      </c>
      <c r="G1254" s="1" t="s">
        <v>100</v>
      </c>
      <c r="H1254">
        <v>85</v>
      </c>
      <c r="I1254" s="1" t="s">
        <v>6718</v>
      </c>
      <c r="J1254">
        <v>311</v>
      </c>
      <c r="K1254">
        <v>2</v>
      </c>
      <c r="L1254">
        <v>88.8</v>
      </c>
      <c r="N1254">
        <v>88.8</v>
      </c>
    </row>
    <row r="1255" spans="1:14" x14ac:dyDescent="0.2">
      <c r="A1255" s="1" t="s">
        <v>4242</v>
      </c>
      <c r="B1255" s="2">
        <v>45769</v>
      </c>
      <c r="C1255" s="1" t="s">
        <v>6742</v>
      </c>
      <c r="D1255" s="1" t="s">
        <v>246</v>
      </c>
      <c r="E1255">
        <v>21</v>
      </c>
      <c r="F1255" t="s">
        <v>2963</v>
      </c>
      <c r="G1255" s="1" t="s">
        <v>100</v>
      </c>
      <c r="H1255">
        <v>75</v>
      </c>
      <c r="I1255" s="1" t="s">
        <v>6718</v>
      </c>
      <c r="J1255">
        <v>311</v>
      </c>
      <c r="K1255">
        <v>2</v>
      </c>
      <c r="L1255">
        <v>77.3</v>
      </c>
      <c r="N1255">
        <v>77.3</v>
      </c>
    </row>
    <row r="1256" spans="1:14" x14ac:dyDescent="0.2">
      <c r="A1256" s="1" t="s">
        <v>4300</v>
      </c>
      <c r="B1256" s="2">
        <v>45769</v>
      </c>
      <c r="C1256" s="1" t="s">
        <v>1823</v>
      </c>
      <c r="D1256" s="1" t="s">
        <v>246</v>
      </c>
      <c r="E1256">
        <v>22</v>
      </c>
      <c r="F1256" t="s">
        <v>167</v>
      </c>
      <c r="G1256" s="1" t="s">
        <v>100</v>
      </c>
      <c r="H1256">
        <v>375</v>
      </c>
      <c r="I1256" s="1" t="s">
        <v>6718</v>
      </c>
      <c r="J1256">
        <v>311</v>
      </c>
      <c r="K1256">
        <v>6</v>
      </c>
      <c r="L1256">
        <v>373.9</v>
      </c>
      <c r="N1256">
        <v>373.9</v>
      </c>
    </row>
    <row r="1257" spans="1:14" x14ac:dyDescent="0.2">
      <c r="A1257" s="1" t="s">
        <v>4303</v>
      </c>
      <c r="B1257" s="2">
        <v>45769</v>
      </c>
      <c r="C1257" s="1" t="s">
        <v>6722</v>
      </c>
      <c r="D1257" s="1" t="s">
        <v>2816</v>
      </c>
      <c r="E1257">
        <v>18</v>
      </c>
      <c r="F1257" t="s">
        <v>51</v>
      </c>
      <c r="G1257" s="1" t="s">
        <v>108</v>
      </c>
      <c r="H1257">
        <v>2000</v>
      </c>
      <c r="I1257" s="1" t="s">
        <v>6718</v>
      </c>
      <c r="J1257">
        <v>311</v>
      </c>
      <c r="K1257">
        <v>12</v>
      </c>
      <c r="L1257">
        <v>2088.6</v>
      </c>
      <c r="N1257">
        <v>2088.6</v>
      </c>
    </row>
    <row r="1258" spans="1:14" x14ac:dyDescent="0.2">
      <c r="A1258" s="1" t="s">
        <v>4247</v>
      </c>
      <c r="B1258" s="2">
        <v>45769</v>
      </c>
      <c r="C1258" s="1" t="s">
        <v>6865</v>
      </c>
      <c r="D1258" s="1" t="s">
        <v>106</v>
      </c>
      <c r="E1258">
        <v>17</v>
      </c>
      <c r="F1258" t="s">
        <v>2934</v>
      </c>
      <c r="G1258" s="1" t="s">
        <v>108</v>
      </c>
      <c r="H1258">
        <v>100</v>
      </c>
      <c r="I1258" s="1" t="s">
        <v>6718</v>
      </c>
      <c r="J1258">
        <v>312</v>
      </c>
      <c r="K1258">
        <v>2</v>
      </c>
      <c r="L1258">
        <v>103.6</v>
      </c>
      <c r="N1258">
        <v>103.6</v>
      </c>
    </row>
    <row r="1259" spans="1:14" x14ac:dyDescent="0.2">
      <c r="A1259" s="1" t="s">
        <v>4279</v>
      </c>
      <c r="B1259" s="2">
        <v>45769</v>
      </c>
      <c r="C1259" s="1" t="s">
        <v>6722</v>
      </c>
      <c r="D1259" s="1" t="s">
        <v>106</v>
      </c>
      <c r="E1259">
        <v>18</v>
      </c>
      <c r="F1259" t="s">
        <v>51</v>
      </c>
      <c r="G1259" s="1" t="s">
        <v>108</v>
      </c>
      <c r="H1259">
        <v>1000</v>
      </c>
      <c r="I1259" s="1" t="s">
        <v>6718</v>
      </c>
      <c r="J1259">
        <v>312</v>
      </c>
      <c r="K1259">
        <v>8</v>
      </c>
      <c r="L1259">
        <v>993.8</v>
      </c>
      <c r="N1259">
        <v>993.8</v>
      </c>
    </row>
    <row r="1260" spans="1:14" x14ac:dyDescent="0.2">
      <c r="A1260" s="1" t="s">
        <v>7001</v>
      </c>
      <c r="B1260" s="2">
        <v>45769</v>
      </c>
      <c r="C1260" s="1" t="s">
        <v>587</v>
      </c>
      <c r="D1260" s="1" t="s">
        <v>246</v>
      </c>
      <c r="E1260">
        <v>15</v>
      </c>
      <c r="F1260" t="s">
        <v>332</v>
      </c>
      <c r="G1260" s="1" t="s">
        <v>2760</v>
      </c>
      <c r="H1260">
        <v>100</v>
      </c>
      <c r="I1260" s="1" t="s">
        <v>6718</v>
      </c>
      <c r="J1260">
        <v>312</v>
      </c>
      <c r="K1260">
        <v>2</v>
      </c>
      <c r="L1260">
        <v>106.82</v>
      </c>
      <c r="N1260">
        <v>106.82</v>
      </c>
    </row>
    <row r="1261" spans="1:14" x14ac:dyDescent="0.2">
      <c r="A1261" s="1" t="s">
        <v>4364</v>
      </c>
      <c r="B1261" s="2">
        <v>45769</v>
      </c>
      <c r="C1261" s="1" t="s">
        <v>7002</v>
      </c>
      <c r="D1261" s="1" t="s">
        <v>246</v>
      </c>
      <c r="E1261">
        <v>21</v>
      </c>
      <c r="F1261" t="s">
        <v>79</v>
      </c>
      <c r="G1261" s="1" t="s">
        <v>100</v>
      </c>
      <c r="H1261">
        <v>1000</v>
      </c>
      <c r="I1261" s="1" t="s">
        <v>6718</v>
      </c>
      <c r="J1261">
        <v>312</v>
      </c>
      <c r="K1261">
        <v>13</v>
      </c>
      <c r="L1261">
        <v>1005.5</v>
      </c>
      <c r="N1261">
        <v>1005.5</v>
      </c>
    </row>
    <row r="1262" spans="1:14" x14ac:dyDescent="0.2">
      <c r="A1262" s="1" t="s">
        <v>4374</v>
      </c>
      <c r="B1262" s="2">
        <v>45769</v>
      </c>
      <c r="C1262" s="1" t="s">
        <v>1823</v>
      </c>
      <c r="D1262" s="1" t="s">
        <v>246</v>
      </c>
      <c r="E1262">
        <v>5</v>
      </c>
      <c r="F1262">
        <v>10</v>
      </c>
      <c r="G1262" s="1" t="s">
        <v>100</v>
      </c>
      <c r="H1262">
        <v>150</v>
      </c>
      <c r="I1262" s="1" t="s">
        <v>6718</v>
      </c>
      <c r="J1262">
        <v>313</v>
      </c>
      <c r="K1262">
        <v>1</v>
      </c>
      <c r="L1262">
        <v>29.87</v>
      </c>
      <c r="N1262">
        <v>29.87</v>
      </c>
    </row>
    <row r="1263" spans="1:14" x14ac:dyDescent="0.2">
      <c r="A1263" s="1" t="s">
        <v>7003</v>
      </c>
      <c r="B1263" s="2">
        <v>45769</v>
      </c>
      <c r="C1263" s="1" t="s">
        <v>7004</v>
      </c>
      <c r="D1263" s="1" t="s">
        <v>246</v>
      </c>
      <c r="E1263" t="s">
        <v>2889</v>
      </c>
      <c r="F1263" t="s">
        <v>6041</v>
      </c>
      <c r="G1263" s="1" t="s">
        <v>100</v>
      </c>
      <c r="H1263">
        <v>300</v>
      </c>
      <c r="I1263" s="1" t="s">
        <v>6718</v>
      </c>
      <c r="J1263">
        <v>313</v>
      </c>
      <c r="K1263">
        <v>4</v>
      </c>
      <c r="L1263">
        <v>320.27999999999997</v>
      </c>
      <c r="N1263">
        <v>320.27999999999997</v>
      </c>
    </row>
    <row r="1264" spans="1:14" x14ac:dyDescent="0.2">
      <c r="A1264" s="1" t="s">
        <v>4431</v>
      </c>
      <c r="B1264" s="2">
        <v>45769</v>
      </c>
      <c r="C1264" s="1" t="s">
        <v>6897</v>
      </c>
      <c r="D1264" s="1" t="s">
        <v>246</v>
      </c>
      <c r="E1264" t="s">
        <v>3573</v>
      </c>
      <c r="F1264" t="s">
        <v>2786</v>
      </c>
      <c r="G1264" s="1" t="s">
        <v>100</v>
      </c>
      <c r="H1264">
        <v>200</v>
      </c>
      <c r="I1264" s="1" t="s">
        <v>6718</v>
      </c>
      <c r="J1264">
        <v>313</v>
      </c>
      <c r="K1264">
        <v>2</v>
      </c>
      <c r="L1264">
        <v>209</v>
      </c>
      <c r="N1264">
        <v>209</v>
      </c>
    </row>
    <row r="1265" spans="1:14" x14ac:dyDescent="0.2">
      <c r="A1265" s="1" t="s">
        <v>4414</v>
      </c>
      <c r="B1265" s="2">
        <v>45769</v>
      </c>
      <c r="C1265" s="1" t="s">
        <v>6897</v>
      </c>
      <c r="D1265" s="1" t="s">
        <v>246</v>
      </c>
      <c r="E1265" t="s">
        <v>3573</v>
      </c>
      <c r="F1265" t="s">
        <v>2786</v>
      </c>
      <c r="G1265" s="1" t="s">
        <v>100</v>
      </c>
      <c r="H1265">
        <v>300</v>
      </c>
      <c r="I1265" s="1" t="s">
        <v>6718</v>
      </c>
      <c r="J1265">
        <v>313</v>
      </c>
      <c r="K1265">
        <v>3</v>
      </c>
      <c r="L1265">
        <v>308</v>
      </c>
      <c r="M1265">
        <v>7.8000000000000007</v>
      </c>
      <c r="N1265">
        <v>300.2</v>
      </c>
    </row>
    <row r="1266" spans="1:14" x14ac:dyDescent="0.2">
      <c r="A1266" s="1" t="s">
        <v>4411</v>
      </c>
      <c r="B1266" s="2">
        <v>45769</v>
      </c>
      <c r="C1266" s="1" t="s">
        <v>6897</v>
      </c>
      <c r="D1266" s="1" t="s">
        <v>246</v>
      </c>
      <c r="E1266" t="s">
        <v>3573</v>
      </c>
      <c r="F1266" t="s">
        <v>2786</v>
      </c>
      <c r="G1266" s="1" t="s">
        <v>100</v>
      </c>
      <c r="H1266">
        <v>200</v>
      </c>
      <c r="I1266" s="1" t="s">
        <v>6718</v>
      </c>
      <c r="J1266">
        <v>314</v>
      </c>
      <c r="K1266">
        <v>2</v>
      </c>
      <c r="L1266">
        <v>202.3</v>
      </c>
      <c r="M1266">
        <v>4.8</v>
      </c>
      <c r="N1266">
        <v>197.5</v>
      </c>
    </row>
    <row r="1267" spans="1:14" x14ac:dyDescent="0.2">
      <c r="A1267" s="1" t="s">
        <v>4412</v>
      </c>
      <c r="B1267" s="2">
        <v>45769</v>
      </c>
      <c r="C1267" s="1" t="s">
        <v>6897</v>
      </c>
      <c r="D1267" s="1" t="s">
        <v>246</v>
      </c>
      <c r="E1267" t="s">
        <v>3573</v>
      </c>
      <c r="F1267" t="s">
        <v>2786</v>
      </c>
      <c r="G1267" s="1" t="s">
        <v>100</v>
      </c>
      <c r="H1267">
        <v>200</v>
      </c>
      <c r="I1267" s="1" t="s">
        <v>6718</v>
      </c>
      <c r="J1267">
        <v>314</v>
      </c>
      <c r="K1267">
        <v>3</v>
      </c>
      <c r="L1267">
        <v>203.5</v>
      </c>
      <c r="M1267">
        <v>7.4</v>
      </c>
      <c r="N1267">
        <v>196.1</v>
      </c>
    </row>
    <row r="1268" spans="1:14" x14ac:dyDescent="0.2">
      <c r="A1268" s="1" t="s">
        <v>4409</v>
      </c>
      <c r="B1268" s="2">
        <v>45769</v>
      </c>
      <c r="C1268" s="1" t="s">
        <v>6897</v>
      </c>
      <c r="D1268" s="1" t="s">
        <v>246</v>
      </c>
      <c r="E1268" t="s">
        <v>3573</v>
      </c>
      <c r="F1268" t="s">
        <v>2786</v>
      </c>
      <c r="G1268" s="1" t="s">
        <v>100</v>
      </c>
      <c r="H1268">
        <v>300</v>
      </c>
      <c r="I1268" s="1" t="s">
        <v>6718</v>
      </c>
      <c r="J1268">
        <v>314</v>
      </c>
      <c r="K1268">
        <v>3</v>
      </c>
      <c r="L1268">
        <v>329.6</v>
      </c>
      <c r="M1268">
        <v>7.1999999999999993</v>
      </c>
      <c r="N1268">
        <v>322.40000000000003</v>
      </c>
    </row>
    <row r="1269" spans="1:14" x14ac:dyDescent="0.2">
      <c r="A1269" s="1" t="s">
        <v>4401</v>
      </c>
      <c r="B1269" s="2">
        <v>45769</v>
      </c>
      <c r="C1269" s="1" t="s">
        <v>6990</v>
      </c>
      <c r="D1269" s="1" t="s">
        <v>106</v>
      </c>
      <c r="E1269">
        <v>12</v>
      </c>
      <c r="F1269" t="s">
        <v>2740</v>
      </c>
      <c r="G1269" s="1" t="s">
        <v>108</v>
      </c>
      <c r="H1269">
        <v>100</v>
      </c>
      <c r="I1269" s="1" t="s">
        <v>6718</v>
      </c>
      <c r="J1269">
        <v>314</v>
      </c>
      <c r="K1269">
        <v>2</v>
      </c>
      <c r="L1269">
        <v>110.6</v>
      </c>
      <c r="M1269">
        <v>2.9</v>
      </c>
      <c r="N1269">
        <v>107.69999999999999</v>
      </c>
    </row>
    <row r="1270" spans="1:14" x14ac:dyDescent="0.2">
      <c r="A1270" s="1" t="s">
        <v>4405</v>
      </c>
      <c r="B1270" s="2">
        <v>45769</v>
      </c>
      <c r="C1270" s="1" t="s">
        <v>7005</v>
      </c>
      <c r="D1270" s="1" t="s">
        <v>106</v>
      </c>
      <c r="E1270">
        <v>20</v>
      </c>
      <c r="F1270" t="s">
        <v>2817</v>
      </c>
      <c r="G1270" s="1" t="s">
        <v>108</v>
      </c>
      <c r="H1270">
        <v>100</v>
      </c>
      <c r="I1270" s="1" t="s">
        <v>6718</v>
      </c>
      <c r="J1270">
        <v>315</v>
      </c>
      <c r="K1270">
        <v>2</v>
      </c>
      <c r="L1270">
        <v>114.80000000000001</v>
      </c>
      <c r="M1270">
        <v>5</v>
      </c>
      <c r="N1270">
        <v>109.80000000000001</v>
      </c>
    </row>
    <row r="1271" spans="1:14" x14ac:dyDescent="0.2">
      <c r="A1271" s="1" t="s">
        <v>4416</v>
      </c>
      <c r="B1271" s="2">
        <v>45769</v>
      </c>
      <c r="C1271" s="1" t="s">
        <v>587</v>
      </c>
      <c r="D1271" s="1" t="s">
        <v>246</v>
      </c>
      <c r="E1271">
        <v>19</v>
      </c>
      <c r="F1271" t="s">
        <v>79</v>
      </c>
      <c r="G1271" s="1" t="s">
        <v>100</v>
      </c>
      <c r="H1271">
        <v>105</v>
      </c>
      <c r="I1271" s="1" t="s">
        <v>6718</v>
      </c>
      <c r="J1271">
        <v>315</v>
      </c>
      <c r="K1271">
        <v>2</v>
      </c>
      <c r="L1271">
        <v>108.62</v>
      </c>
      <c r="M1271">
        <v>4.8</v>
      </c>
      <c r="N1271">
        <v>103.82000000000001</v>
      </c>
    </row>
    <row r="1272" spans="1:14" x14ac:dyDescent="0.2">
      <c r="A1272" s="1" t="s">
        <v>7006</v>
      </c>
      <c r="B1272" s="2">
        <v>45769</v>
      </c>
      <c r="C1272" s="1" t="s">
        <v>587</v>
      </c>
      <c r="D1272" s="1" t="s">
        <v>246</v>
      </c>
      <c r="E1272">
        <v>28.5</v>
      </c>
      <c r="F1272" t="s">
        <v>79</v>
      </c>
      <c r="G1272" s="1" t="s">
        <v>100</v>
      </c>
      <c r="H1272">
        <v>260</v>
      </c>
      <c r="I1272" s="1" t="s">
        <v>6718</v>
      </c>
      <c r="J1272">
        <v>315</v>
      </c>
      <c r="K1272">
        <v>3</v>
      </c>
      <c r="L1272">
        <v>269.38</v>
      </c>
      <c r="M1272">
        <v>8.6999999999999993</v>
      </c>
      <c r="N1272">
        <v>260.68</v>
      </c>
    </row>
    <row r="1273" spans="1:14" x14ac:dyDescent="0.2">
      <c r="A1273" s="1" t="s">
        <v>4291</v>
      </c>
      <c r="B1273" s="2">
        <v>45769</v>
      </c>
      <c r="C1273" s="1" t="s">
        <v>6988</v>
      </c>
      <c r="D1273" s="1" t="s">
        <v>106</v>
      </c>
      <c r="E1273" t="s">
        <v>2743</v>
      </c>
      <c r="F1273" t="s">
        <v>51</v>
      </c>
      <c r="G1273" s="1" t="s">
        <v>108</v>
      </c>
      <c r="H1273">
        <v>170</v>
      </c>
      <c r="I1273" s="1" t="s">
        <v>6718</v>
      </c>
      <c r="J1273">
        <v>315</v>
      </c>
      <c r="K1273">
        <v>1</v>
      </c>
      <c r="L1273">
        <v>51.4</v>
      </c>
      <c r="M1273">
        <v>1.5</v>
      </c>
      <c r="N1273">
        <v>49.9</v>
      </c>
    </row>
    <row r="1274" spans="1:14" x14ac:dyDescent="0.2">
      <c r="A1274" s="1" t="s">
        <v>4417</v>
      </c>
      <c r="B1274" s="2">
        <v>45769</v>
      </c>
      <c r="C1274" s="1" t="s">
        <v>587</v>
      </c>
      <c r="D1274" s="1" t="s">
        <v>246</v>
      </c>
      <c r="E1274">
        <v>26</v>
      </c>
      <c r="F1274" t="s">
        <v>167</v>
      </c>
      <c r="G1274" s="1" t="s">
        <v>51</v>
      </c>
      <c r="H1274">
        <v>240</v>
      </c>
      <c r="I1274" s="1" t="s">
        <v>6718</v>
      </c>
      <c r="J1274">
        <v>316</v>
      </c>
      <c r="K1274">
        <v>1</v>
      </c>
      <c r="L1274">
        <v>55.29</v>
      </c>
      <c r="N1274">
        <v>55.29</v>
      </c>
    </row>
    <row r="1275" spans="1:14" x14ac:dyDescent="0.2">
      <c r="A1275" s="1" t="s">
        <v>7007</v>
      </c>
      <c r="B1275" s="2">
        <v>45769</v>
      </c>
      <c r="C1275" s="1" t="s">
        <v>6791</v>
      </c>
      <c r="D1275" s="1" t="s">
        <v>246</v>
      </c>
      <c r="E1275">
        <v>15</v>
      </c>
      <c r="F1275" t="s">
        <v>134</v>
      </c>
      <c r="G1275" s="1" t="s">
        <v>100</v>
      </c>
      <c r="H1275">
        <v>100</v>
      </c>
      <c r="I1275" s="1" t="s">
        <v>6718</v>
      </c>
      <c r="J1275">
        <v>316</v>
      </c>
      <c r="K1275">
        <v>3</v>
      </c>
      <c r="L1275">
        <v>107.1</v>
      </c>
      <c r="N1275">
        <v>107.1</v>
      </c>
    </row>
    <row r="1276" spans="1:14" x14ac:dyDescent="0.2">
      <c r="A1276" s="1" t="s">
        <v>4402</v>
      </c>
      <c r="B1276" s="2">
        <v>45769</v>
      </c>
      <c r="C1276" s="1" t="s">
        <v>6823</v>
      </c>
      <c r="D1276" s="1" t="s">
        <v>246</v>
      </c>
      <c r="E1276">
        <v>9</v>
      </c>
      <c r="F1276" t="s">
        <v>4403</v>
      </c>
      <c r="G1276" s="1" t="s">
        <v>100</v>
      </c>
      <c r="H1276">
        <v>70</v>
      </c>
      <c r="I1276" s="1" t="s">
        <v>6718</v>
      </c>
      <c r="J1276">
        <v>316</v>
      </c>
      <c r="K1276">
        <v>1</v>
      </c>
      <c r="L1276">
        <v>74.599999999999994</v>
      </c>
      <c r="M1276">
        <v>2.2999999999999998</v>
      </c>
      <c r="N1276">
        <v>72.3</v>
      </c>
    </row>
    <row r="1277" spans="1:14" x14ac:dyDescent="0.2">
      <c r="A1277" s="1" t="s">
        <v>7008</v>
      </c>
      <c r="B1277" s="2">
        <v>45769</v>
      </c>
      <c r="C1277" s="1" t="s">
        <v>587</v>
      </c>
      <c r="D1277" s="1" t="s">
        <v>246</v>
      </c>
      <c r="E1277">
        <v>13</v>
      </c>
      <c r="F1277" t="s">
        <v>3994</v>
      </c>
      <c r="G1277" s="1" t="s">
        <v>100</v>
      </c>
      <c r="H1277">
        <v>135</v>
      </c>
      <c r="I1277" s="1" t="s">
        <v>6718</v>
      </c>
      <c r="J1277">
        <v>316</v>
      </c>
      <c r="K1277">
        <v>2</v>
      </c>
      <c r="L1277">
        <v>139.5</v>
      </c>
      <c r="N1277">
        <v>139.5</v>
      </c>
    </row>
    <row r="1278" spans="1:14" x14ac:dyDescent="0.2">
      <c r="A1278" s="1" t="s">
        <v>4386</v>
      </c>
      <c r="B1278" s="2">
        <v>45769</v>
      </c>
      <c r="C1278" s="1" t="s">
        <v>587</v>
      </c>
      <c r="D1278" s="1" t="s">
        <v>246</v>
      </c>
      <c r="E1278" t="s">
        <v>3136</v>
      </c>
      <c r="F1278" t="s">
        <v>3041</v>
      </c>
      <c r="G1278" s="1" t="s">
        <v>51</v>
      </c>
      <c r="H1278">
        <v>1200</v>
      </c>
      <c r="I1278" s="1" t="s">
        <v>6718</v>
      </c>
      <c r="J1278">
        <v>317</v>
      </c>
      <c r="K1278">
        <v>18</v>
      </c>
      <c r="L1278">
        <v>1207.6199999999999</v>
      </c>
      <c r="N1278">
        <v>1207.6199999999999</v>
      </c>
    </row>
    <row r="1279" spans="1:14" x14ac:dyDescent="0.2">
      <c r="A1279" s="1" t="s">
        <v>4436</v>
      </c>
      <c r="B1279" s="2">
        <v>45770</v>
      </c>
      <c r="C1279" s="1" t="s">
        <v>6849</v>
      </c>
      <c r="D1279" s="1" t="s">
        <v>246</v>
      </c>
      <c r="E1279">
        <v>26</v>
      </c>
      <c r="F1279" t="s">
        <v>241</v>
      </c>
      <c r="G1279" s="1" t="s">
        <v>100</v>
      </c>
      <c r="H1279">
        <v>100</v>
      </c>
      <c r="I1279" s="1" t="s">
        <v>6718</v>
      </c>
      <c r="J1279">
        <v>318</v>
      </c>
      <c r="K1279">
        <v>3</v>
      </c>
      <c r="L1279">
        <v>118.8</v>
      </c>
      <c r="M1279">
        <v>10.199999999999999</v>
      </c>
      <c r="N1279">
        <v>108.6</v>
      </c>
    </row>
    <row r="1280" spans="1:14" x14ac:dyDescent="0.2">
      <c r="A1280" s="1" t="s">
        <v>4433</v>
      </c>
      <c r="B1280" s="2">
        <v>45770</v>
      </c>
      <c r="C1280" s="1" t="s">
        <v>6822</v>
      </c>
      <c r="D1280" s="1" t="s">
        <v>246</v>
      </c>
      <c r="E1280">
        <v>22</v>
      </c>
      <c r="F1280" t="s">
        <v>51</v>
      </c>
      <c r="G1280" s="1" t="s">
        <v>100</v>
      </c>
      <c r="H1280">
        <v>140</v>
      </c>
      <c r="I1280" s="1" t="s">
        <v>6718</v>
      </c>
      <c r="J1280">
        <v>318</v>
      </c>
      <c r="K1280">
        <v>3</v>
      </c>
      <c r="L1280">
        <v>154.4</v>
      </c>
      <c r="M1280">
        <v>8.3999999999999986</v>
      </c>
      <c r="N1280">
        <v>146</v>
      </c>
    </row>
    <row r="1281" spans="1:14" x14ac:dyDescent="0.2">
      <c r="A1281" s="1" t="s">
        <v>4435</v>
      </c>
      <c r="B1281" s="2">
        <v>45770</v>
      </c>
      <c r="C1281" s="1" t="s">
        <v>587</v>
      </c>
      <c r="D1281" s="1" t="s">
        <v>246</v>
      </c>
      <c r="E1281">
        <v>20</v>
      </c>
      <c r="F1281" t="s">
        <v>79</v>
      </c>
      <c r="G1281" s="1" t="s">
        <v>100</v>
      </c>
      <c r="H1281">
        <v>130</v>
      </c>
      <c r="I1281" s="1" t="s">
        <v>6718</v>
      </c>
      <c r="J1281">
        <v>318</v>
      </c>
      <c r="K1281">
        <v>2</v>
      </c>
      <c r="L1281">
        <v>140.80000000000001</v>
      </c>
      <c r="M1281">
        <v>5</v>
      </c>
      <c r="N1281">
        <v>135.80000000000001</v>
      </c>
    </row>
    <row r="1282" spans="1:14" x14ac:dyDescent="0.2">
      <c r="A1282" s="1" t="s">
        <v>4426</v>
      </c>
      <c r="B1282" s="2">
        <v>45770</v>
      </c>
      <c r="C1282" s="1" t="s">
        <v>7009</v>
      </c>
      <c r="D1282" s="1" t="s">
        <v>106</v>
      </c>
      <c r="E1282">
        <v>24.5</v>
      </c>
      <c r="F1282" t="s">
        <v>107</v>
      </c>
      <c r="G1282" s="1" t="s">
        <v>108</v>
      </c>
      <c r="H1282">
        <v>220</v>
      </c>
      <c r="I1282" s="1" t="s">
        <v>6718</v>
      </c>
      <c r="J1282">
        <v>318</v>
      </c>
      <c r="K1282">
        <v>3</v>
      </c>
      <c r="L1282">
        <v>240.8</v>
      </c>
      <c r="M1282">
        <v>8.5</v>
      </c>
      <c r="N1282">
        <v>232.3</v>
      </c>
    </row>
    <row r="1283" spans="1:14" x14ac:dyDescent="0.2">
      <c r="A1283" s="1" t="s">
        <v>4428</v>
      </c>
      <c r="B1283" s="2">
        <v>45770</v>
      </c>
      <c r="C1283" s="1" t="s">
        <v>6720</v>
      </c>
      <c r="D1283" s="1" t="s">
        <v>106</v>
      </c>
      <c r="E1283" t="s">
        <v>3162</v>
      </c>
      <c r="F1283" t="s">
        <v>2847</v>
      </c>
      <c r="G1283" s="1" t="s">
        <v>108</v>
      </c>
      <c r="H1283">
        <v>110</v>
      </c>
      <c r="I1283" s="1" t="s">
        <v>6718</v>
      </c>
      <c r="J1283">
        <v>319</v>
      </c>
      <c r="K1283">
        <v>3</v>
      </c>
      <c r="L1283">
        <v>117.6</v>
      </c>
      <c r="M1283">
        <v>4.0999999999999996</v>
      </c>
      <c r="N1283">
        <v>113.5</v>
      </c>
    </row>
    <row r="1284" spans="1:14" x14ac:dyDescent="0.2">
      <c r="A1284" s="1" t="s">
        <v>4421</v>
      </c>
      <c r="B1284" s="2">
        <v>45770</v>
      </c>
      <c r="C1284" s="1" t="s">
        <v>587</v>
      </c>
      <c r="D1284" s="1" t="s">
        <v>246</v>
      </c>
      <c r="E1284">
        <v>14</v>
      </c>
      <c r="F1284" t="s">
        <v>79</v>
      </c>
      <c r="G1284" s="1" t="s">
        <v>100</v>
      </c>
      <c r="H1284">
        <v>14</v>
      </c>
      <c r="I1284" s="1" t="s">
        <v>6718</v>
      </c>
      <c r="J1284">
        <v>319</v>
      </c>
      <c r="K1284">
        <v>1</v>
      </c>
      <c r="L1284">
        <v>51.6</v>
      </c>
      <c r="M1284">
        <v>1.8</v>
      </c>
      <c r="N1284">
        <v>49.800000000000004</v>
      </c>
    </row>
    <row r="1285" spans="1:14" x14ac:dyDescent="0.2">
      <c r="A1285" s="1" t="s">
        <v>4439</v>
      </c>
      <c r="B1285" s="2">
        <v>45770</v>
      </c>
      <c r="C1285" s="1" t="s">
        <v>6777</v>
      </c>
      <c r="D1285" s="1" t="s">
        <v>246</v>
      </c>
      <c r="E1285">
        <v>16</v>
      </c>
      <c r="F1285" t="s">
        <v>2811</v>
      </c>
      <c r="G1285" s="1" t="s">
        <v>100</v>
      </c>
      <c r="H1285">
        <v>375</v>
      </c>
      <c r="I1285" s="1" t="s">
        <v>6718</v>
      </c>
      <c r="J1285">
        <v>319</v>
      </c>
      <c r="K1285">
        <v>5</v>
      </c>
      <c r="L1285">
        <v>383.3</v>
      </c>
      <c r="M1285">
        <v>9.5</v>
      </c>
      <c r="N1285">
        <v>373.8</v>
      </c>
    </row>
    <row r="1286" spans="1:14" x14ac:dyDescent="0.2">
      <c r="A1286" s="1" t="s">
        <v>4424</v>
      </c>
      <c r="B1286" s="2">
        <v>45770</v>
      </c>
      <c r="C1286" s="1" t="s">
        <v>6738</v>
      </c>
      <c r="D1286" s="1" t="s">
        <v>106</v>
      </c>
      <c r="E1286">
        <v>7</v>
      </c>
      <c r="F1286" t="s">
        <v>343</v>
      </c>
      <c r="G1286" s="1" t="s">
        <v>100</v>
      </c>
      <c r="H1286">
        <v>100</v>
      </c>
      <c r="I1286" s="1" t="s">
        <v>6718</v>
      </c>
      <c r="J1286">
        <v>319</v>
      </c>
      <c r="K1286">
        <v>2</v>
      </c>
      <c r="L1286">
        <v>112.4</v>
      </c>
      <c r="M1286">
        <v>1.8</v>
      </c>
      <c r="N1286">
        <v>110.60000000000001</v>
      </c>
    </row>
    <row r="1287" spans="1:14" x14ac:dyDescent="0.2">
      <c r="A1287" s="1" t="s">
        <v>4422</v>
      </c>
      <c r="B1287" s="2">
        <v>45770</v>
      </c>
      <c r="C1287" s="1" t="s">
        <v>6738</v>
      </c>
      <c r="D1287" s="1" t="s">
        <v>106</v>
      </c>
      <c r="E1287">
        <v>9</v>
      </c>
      <c r="F1287" t="s">
        <v>2934</v>
      </c>
      <c r="G1287" s="1" t="s">
        <v>100</v>
      </c>
      <c r="H1287">
        <v>100</v>
      </c>
      <c r="I1287" s="1" t="s">
        <v>6718</v>
      </c>
      <c r="J1287">
        <v>320</v>
      </c>
      <c r="K1287">
        <v>2</v>
      </c>
      <c r="L1287">
        <v>110.6</v>
      </c>
      <c r="M1287">
        <v>2.4</v>
      </c>
      <c r="N1287">
        <v>108.19999999999999</v>
      </c>
    </row>
    <row r="1288" spans="1:14" x14ac:dyDescent="0.2">
      <c r="A1288" s="1" t="s">
        <v>4427</v>
      </c>
      <c r="B1288" s="2">
        <v>45770</v>
      </c>
      <c r="C1288" s="1" t="s">
        <v>7009</v>
      </c>
      <c r="D1288" s="1" t="s">
        <v>106</v>
      </c>
      <c r="E1288">
        <v>24.5</v>
      </c>
      <c r="F1288" t="s">
        <v>2817</v>
      </c>
      <c r="G1288" s="1" t="s">
        <v>108</v>
      </c>
      <c r="H1288">
        <v>220</v>
      </c>
      <c r="I1288" s="1" t="s">
        <v>6718</v>
      </c>
      <c r="J1288">
        <v>320</v>
      </c>
      <c r="K1288">
        <v>2</v>
      </c>
      <c r="L1288">
        <v>233.6</v>
      </c>
      <c r="M1288">
        <v>7.8</v>
      </c>
      <c r="N1288">
        <v>225.79999999999998</v>
      </c>
    </row>
    <row r="1289" spans="1:14" x14ac:dyDescent="0.2">
      <c r="A1289" s="1" t="s">
        <v>4407</v>
      </c>
      <c r="B1289" s="2">
        <v>45770</v>
      </c>
      <c r="C1289" s="1" t="s">
        <v>7009</v>
      </c>
      <c r="D1289" s="1" t="s">
        <v>106</v>
      </c>
      <c r="E1289">
        <v>20.5</v>
      </c>
      <c r="F1289" t="s">
        <v>343</v>
      </c>
      <c r="G1289" s="1" t="s">
        <v>108</v>
      </c>
      <c r="H1289">
        <v>220</v>
      </c>
      <c r="I1289" s="1" t="s">
        <v>6718</v>
      </c>
      <c r="J1289">
        <v>320</v>
      </c>
      <c r="K1289">
        <v>3</v>
      </c>
      <c r="L1289">
        <v>233</v>
      </c>
      <c r="M1289">
        <v>7.6</v>
      </c>
      <c r="N1289">
        <v>225.4</v>
      </c>
    </row>
    <row r="1290" spans="1:14" x14ac:dyDescent="0.2">
      <c r="A1290" s="1" t="s">
        <v>4430</v>
      </c>
      <c r="B1290" s="2">
        <v>45770</v>
      </c>
      <c r="C1290" s="1" t="s">
        <v>6742</v>
      </c>
      <c r="D1290" s="1" t="s">
        <v>246</v>
      </c>
      <c r="E1290">
        <v>13</v>
      </c>
      <c r="F1290" t="s">
        <v>735</v>
      </c>
      <c r="G1290" s="1" t="s">
        <v>100</v>
      </c>
      <c r="H1290">
        <v>155</v>
      </c>
      <c r="I1290" s="1" t="s">
        <v>6718</v>
      </c>
      <c r="J1290">
        <v>320</v>
      </c>
      <c r="K1290">
        <v>3</v>
      </c>
      <c r="L1290">
        <v>162.4</v>
      </c>
      <c r="M1290">
        <v>4.8000000000000007</v>
      </c>
      <c r="N1290">
        <v>157.6</v>
      </c>
    </row>
    <row r="1291" spans="1:14" x14ac:dyDescent="0.2">
      <c r="A1291" s="1" t="s">
        <v>4442</v>
      </c>
      <c r="B1291" s="2">
        <v>45770</v>
      </c>
      <c r="C1291" s="1" t="s">
        <v>6727</v>
      </c>
      <c r="D1291" s="1" t="s">
        <v>246</v>
      </c>
      <c r="E1291">
        <v>18</v>
      </c>
      <c r="F1291" t="s">
        <v>2811</v>
      </c>
      <c r="G1291" s="1" t="s">
        <v>100</v>
      </c>
      <c r="H1291">
        <v>150</v>
      </c>
      <c r="I1291" s="1" t="s">
        <v>6718</v>
      </c>
      <c r="J1291">
        <v>321</v>
      </c>
      <c r="K1291">
        <v>2</v>
      </c>
      <c r="L1291">
        <v>175.57</v>
      </c>
      <c r="N1291">
        <v>175.57</v>
      </c>
    </row>
    <row r="1292" spans="1:14" x14ac:dyDescent="0.2">
      <c r="A1292" s="1" t="s">
        <v>4420</v>
      </c>
      <c r="B1292" s="2">
        <v>45770</v>
      </c>
      <c r="C1292" s="1" t="s">
        <v>6791</v>
      </c>
      <c r="D1292" s="1" t="s">
        <v>246</v>
      </c>
      <c r="E1292">
        <v>14.5</v>
      </c>
      <c r="F1292" t="s">
        <v>209</v>
      </c>
      <c r="G1292" s="1" t="s">
        <v>100</v>
      </c>
      <c r="H1292">
        <v>100</v>
      </c>
      <c r="I1292" s="1" t="s">
        <v>6718</v>
      </c>
      <c r="J1292">
        <v>321</v>
      </c>
      <c r="K1292">
        <v>3</v>
      </c>
      <c r="L1292">
        <v>103.18</v>
      </c>
      <c r="N1292">
        <v>103.18</v>
      </c>
    </row>
    <row r="1293" spans="1:14" x14ac:dyDescent="0.2">
      <c r="A1293" s="1" t="s">
        <v>4454</v>
      </c>
      <c r="B1293" s="2">
        <v>45770</v>
      </c>
      <c r="C1293" s="1" t="s">
        <v>587</v>
      </c>
      <c r="D1293" s="1" t="s">
        <v>246</v>
      </c>
      <c r="E1293">
        <v>41</v>
      </c>
      <c r="F1293" t="s">
        <v>76</v>
      </c>
      <c r="G1293" s="1" t="s">
        <v>100</v>
      </c>
      <c r="H1293">
        <v>85</v>
      </c>
      <c r="I1293" s="1" t="s">
        <v>6718</v>
      </c>
      <c r="J1293">
        <v>321</v>
      </c>
      <c r="K1293">
        <v>2</v>
      </c>
      <c r="L1293">
        <v>91.905000000000001</v>
      </c>
      <c r="M1293">
        <v>10</v>
      </c>
      <c r="N1293">
        <v>81.905000000000001</v>
      </c>
    </row>
    <row r="1294" spans="1:14" x14ac:dyDescent="0.2">
      <c r="A1294" s="1" t="s">
        <v>4452</v>
      </c>
      <c r="B1294" s="2">
        <v>45770</v>
      </c>
      <c r="C1294" s="1" t="s">
        <v>587</v>
      </c>
      <c r="D1294" s="1" t="s">
        <v>246</v>
      </c>
      <c r="E1294">
        <v>32</v>
      </c>
      <c r="F1294" t="s">
        <v>93</v>
      </c>
      <c r="G1294" s="1" t="s">
        <v>2760</v>
      </c>
      <c r="H1294">
        <v>714</v>
      </c>
      <c r="I1294" s="1" t="s">
        <v>6718</v>
      </c>
      <c r="J1294">
        <v>321</v>
      </c>
      <c r="K1294">
        <v>9</v>
      </c>
      <c r="L1294">
        <v>745.6</v>
      </c>
      <c r="M1294">
        <v>34.200000000000003</v>
      </c>
      <c r="N1294">
        <v>711.4</v>
      </c>
    </row>
    <row r="1295" spans="1:14" x14ac:dyDescent="0.2">
      <c r="A1295" s="1" t="s">
        <v>4446</v>
      </c>
      <c r="B1295" s="2">
        <v>45770</v>
      </c>
      <c r="C1295" s="1" t="s">
        <v>6836</v>
      </c>
      <c r="D1295" s="1" t="s">
        <v>246</v>
      </c>
      <c r="E1295">
        <v>4</v>
      </c>
      <c r="F1295" t="s">
        <v>214</v>
      </c>
      <c r="G1295" s="1" t="s">
        <v>100</v>
      </c>
      <c r="H1295">
        <v>100</v>
      </c>
      <c r="I1295" s="1" t="s">
        <v>6718</v>
      </c>
      <c r="J1295">
        <v>322</v>
      </c>
      <c r="K1295">
        <v>4</v>
      </c>
      <c r="L1295">
        <v>110</v>
      </c>
      <c r="M1295">
        <v>2.9000000000000004</v>
      </c>
      <c r="N1295">
        <v>107.1</v>
      </c>
    </row>
    <row r="1296" spans="1:14" x14ac:dyDescent="0.2">
      <c r="A1296" s="1" t="s">
        <v>4447</v>
      </c>
      <c r="B1296" s="2">
        <v>45770</v>
      </c>
      <c r="C1296" s="1" t="s">
        <v>6742</v>
      </c>
      <c r="D1296" s="1" t="s">
        <v>246</v>
      </c>
      <c r="E1296">
        <v>13</v>
      </c>
      <c r="F1296" t="s">
        <v>3224</v>
      </c>
      <c r="G1296" s="1" t="s">
        <v>100</v>
      </c>
      <c r="H1296">
        <v>285</v>
      </c>
      <c r="I1296" s="1" t="s">
        <v>6718</v>
      </c>
      <c r="J1296">
        <v>322</v>
      </c>
      <c r="K1296">
        <v>5</v>
      </c>
      <c r="L1296">
        <v>290.2</v>
      </c>
      <c r="M1296">
        <v>8.6</v>
      </c>
      <c r="N1296">
        <v>281.59999999999997</v>
      </c>
    </row>
    <row r="1297" spans="1:14" x14ac:dyDescent="0.2">
      <c r="A1297" s="1" t="s">
        <v>4444</v>
      </c>
      <c r="B1297" s="2">
        <v>45770</v>
      </c>
      <c r="C1297" s="1" t="s">
        <v>6836</v>
      </c>
      <c r="D1297" s="1" t="s">
        <v>246</v>
      </c>
      <c r="E1297">
        <v>5</v>
      </c>
      <c r="F1297" t="s">
        <v>214</v>
      </c>
      <c r="G1297" s="1" t="s">
        <v>100</v>
      </c>
      <c r="H1297">
        <v>100</v>
      </c>
      <c r="I1297" s="1" t="s">
        <v>6718</v>
      </c>
      <c r="J1297">
        <v>322</v>
      </c>
      <c r="K1297">
        <v>3</v>
      </c>
      <c r="L1297">
        <v>112.60000000000001</v>
      </c>
      <c r="M1297">
        <v>2.0999999999999996</v>
      </c>
      <c r="N1297">
        <v>110.50000000000001</v>
      </c>
    </row>
    <row r="1298" spans="1:14" x14ac:dyDescent="0.2">
      <c r="A1298" s="1" t="s">
        <v>4438</v>
      </c>
      <c r="B1298" s="2">
        <v>45770</v>
      </c>
      <c r="C1298" s="1" t="s">
        <v>587</v>
      </c>
      <c r="D1298" s="1" t="s">
        <v>246</v>
      </c>
      <c r="E1298" t="s">
        <v>3047</v>
      </c>
      <c r="F1298" t="s">
        <v>287</v>
      </c>
      <c r="G1298" s="1" t="s">
        <v>2760</v>
      </c>
      <c r="H1298">
        <v>1440</v>
      </c>
      <c r="I1298" s="1" t="s">
        <v>6718</v>
      </c>
      <c r="J1298">
        <v>322</v>
      </c>
      <c r="K1298">
        <v>17</v>
      </c>
      <c r="L1298">
        <v>1147.8</v>
      </c>
      <c r="M1298">
        <v>64.599999999999994</v>
      </c>
      <c r="N1298">
        <v>1083.2</v>
      </c>
    </row>
    <row r="1299" spans="1:14" x14ac:dyDescent="0.2">
      <c r="A1299" s="1" t="s">
        <v>4453</v>
      </c>
      <c r="B1299" s="2">
        <v>45770</v>
      </c>
      <c r="C1299" s="1" t="s">
        <v>587</v>
      </c>
      <c r="D1299" s="1" t="s">
        <v>246</v>
      </c>
      <c r="E1299">
        <v>17</v>
      </c>
      <c r="F1299" t="s">
        <v>167</v>
      </c>
      <c r="G1299" s="1" t="s">
        <v>100</v>
      </c>
      <c r="H1299">
        <v>190</v>
      </c>
      <c r="I1299" s="1" t="s">
        <v>6718</v>
      </c>
      <c r="J1299">
        <v>323</v>
      </c>
      <c r="K1299">
        <v>3</v>
      </c>
      <c r="L1299">
        <v>194.29</v>
      </c>
      <c r="N1299">
        <v>194.29</v>
      </c>
    </row>
    <row r="1300" spans="1:14" x14ac:dyDescent="0.2">
      <c r="A1300" s="1" t="s">
        <v>7010</v>
      </c>
      <c r="B1300" s="2">
        <v>45770</v>
      </c>
      <c r="C1300" s="1" t="s">
        <v>587</v>
      </c>
      <c r="D1300" s="1" t="s">
        <v>246</v>
      </c>
      <c r="E1300">
        <v>16</v>
      </c>
      <c r="F1300" t="s">
        <v>134</v>
      </c>
      <c r="G1300" s="1" t="s">
        <v>100</v>
      </c>
      <c r="H1300">
        <v>30</v>
      </c>
      <c r="I1300" s="1" t="s">
        <v>6718</v>
      </c>
      <c r="J1300">
        <v>323</v>
      </c>
      <c r="K1300">
        <v>1</v>
      </c>
      <c r="L1300">
        <v>60.72</v>
      </c>
      <c r="N1300">
        <v>60.72</v>
      </c>
    </row>
    <row r="1301" spans="1:14" x14ac:dyDescent="0.2">
      <c r="A1301" s="1" t="s">
        <v>4474</v>
      </c>
      <c r="B1301" s="2">
        <v>45772</v>
      </c>
      <c r="C1301" s="1" t="s">
        <v>6744</v>
      </c>
      <c r="D1301" s="1" t="s">
        <v>246</v>
      </c>
      <c r="E1301">
        <v>22</v>
      </c>
      <c r="F1301" t="s">
        <v>241</v>
      </c>
      <c r="G1301" s="1" t="s">
        <v>100</v>
      </c>
      <c r="H1301">
        <v>250</v>
      </c>
      <c r="I1301" s="1" t="s">
        <v>6718</v>
      </c>
      <c r="J1301">
        <v>324</v>
      </c>
      <c r="K1301">
        <v>6</v>
      </c>
      <c r="L1301">
        <v>256.2</v>
      </c>
      <c r="M1301">
        <v>15.600000000000001</v>
      </c>
      <c r="N1301">
        <v>240.6</v>
      </c>
    </row>
    <row r="1302" spans="1:14" x14ac:dyDescent="0.2">
      <c r="A1302" s="1" t="s">
        <v>4467</v>
      </c>
      <c r="B1302" s="2">
        <v>45772</v>
      </c>
      <c r="C1302" s="1" t="s">
        <v>1823</v>
      </c>
      <c r="D1302" s="1" t="s">
        <v>246</v>
      </c>
      <c r="E1302">
        <v>20</v>
      </c>
      <c r="F1302" t="s">
        <v>64</v>
      </c>
      <c r="G1302" s="1" t="s">
        <v>100</v>
      </c>
      <c r="H1302">
        <v>150</v>
      </c>
      <c r="I1302" s="1" t="s">
        <v>6718</v>
      </c>
      <c r="J1302">
        <v>324</v>
      </c>
      <c r="K1302">
        <v>3</v>
      </c>
      <c r="L1302">
        <v>153.6</v>
      </c>
      <c r="M1302">
        <v>7</v>
      </c>
      <c r="N1302">
        <v>146.6</v>
      </c>
    </row>
    <row r="1303" spans="1:14" x14ac:dyDescent="0.2">
      <c r="A1303" s="1" t="s">
        <v>4472</v>
      </c>
      <c r="B1303" s="2">
        <v>45772</v>
      </c>
      <c r="C1303" s="1" t="s">
        <v>1823</v>
      </c>
      <c r="D1303" s="1" t="s">
        <v>246</v>
      </c>
      <c r="E1303">
        <v>20</v>
      </c>
      <c r="F1303" t="s">
        <v>64</v>
      </c>
      <c r="G1303" s="1" t="s">
        <v>100</v>
      </c>
      <c r="H1303">
        <v>100</v>
      </c>
      <c r="I1303" s="1" t="s">
        <v>6718</v>
      </c>
      <c r="J1303">
        <v>324</v>
      </c>
      <c r="K1303">
        <v>2</v>
      </c>
      <c r="L1303">
        <v>112</v>
      </c>
      <c r="M1303">
        <v>4.5999999999999996</v>
      </c>
      <c r="N1303">
        <v>107.4</v>
      </c>
    </row>
    <row r="1304" spans="1:14" x14ac:dyDescent="0.2">
      <c r="A1304" s="1" t="s">
        <v>4470</v>
      </c>
      <c r="B1304" s="2">
        <v>45772</v>
      </c>
      <c r="C1304" s="1" t="s">
        <v>6744</v>
      </c>
      <c r="D1304" s="1" t="s">
        <v>246</v>
      </c>
      <c r="E1304">
        <v>20</v>
      </c>
      <c r="F1304" t="s">
        <v>241</v>
      </c>
      <c r="G1304" s="1" t="s">
        <v>100</v>
      </c>
      <c r="H1304">
        <v>200</v>
      </c>
      <c r="I1304" s="1" t="s">
        <v>6718</v>
      </c>
      <c r="J1304">
        <v>324</v>
      </c>
      <c r="K1304">
        <v>6</v>
      </c>
      <c r="L1304">
        <v>211.39999999999998</v>
      </c>
      <c r="M1304">
        <v>14.399999999999999</v>
      </c>
      <c r="N1304">
        <v>196.99999999999997</v>
      </c>
    </row>
    <row r="1305" spans="1:14" x14ac:dyDescent="0.2">
      <c r="A1305" s="1" t="s">
        <v>4468</v>
      </c>
      <c r="B1305" s="2">
        <v>45772</v>
      </c>
      <c r="C1305" s="1" t="s">
        <v>1823</v>
      </c>
      <c r="D1305" s="1" t="s">
        <v>246</v>
      </c>
      <c r="E1305">
        <v>20</v>
      </c>
      <c r="F1305" t="s">
        <v>64</v>
      </c>
      <c r="G1305" s="1" t="s">
        <v>100</v>
      </c>
      <c r="H1305">
        <v>100</v>
      </c>
      <c r="I1305" s="1" t="s">
        <v>6718</v>
      </c>
      <c r="J1305">
        <v>325</v>
      </c>
      <c r="K1305">
        <v>2</v>
      </c>
      <c r="L1305">
        <v>107.19999999999999</v>
      </c>
      <c r="M1305">
        <v>4.5999999999999996</v>
      </c>
      <c r="N1305">
        <v>102.6</v>
      </c>
    </row>
    <row r="1306" spans="1:14" x14ac:dyDescent="0.2">
      <c r="A1306" s="1" t="s">
        <v>4473</v>
      </c>
      <c r="B1306" s="2">
        <v>45772</v>
      </c>
      <c r="C1306" s="1" t="s">
        <v>6744</v>
      </c>
      <c r="D1306" s="1" t="s">
        <v>246</v>
      </c>
      <c r="E1306">
        <v>22</v>
      </c>
      <c r="F1306" t="s">
        <v>241</v>
      </c>
      <c r="G1306" s="1" t="s">
        <v>100</v>
      </c>
      <c r="H1306">
        <v>200</v>
      </c>
      <c r="I1306" s="1" t="s">
        <v>6718</v>
      </c>
      <c r="J1306">
        <v>325</v>
      </c>
      <c r="K1306">
        <v>5</v>
      </c>
      <c r="L1306">
        <v>217.79999999999995</v>
      </c>
      <c r="M1306">
        <v>12.8</v>
      </c>
      <c r="N1306">
        <v>204.99999999999994</v>
      </c>
    </row>
    <row r="1307" spans="1:14" x14ac:dyDescent="0.2">
      <c r="A1307" s="1" t="s">
        <v>4462</v>
      </c>
      <c r="B1307" s="2">
        <v>45772</v>
      </c>
      <c r="C1307" s="1" t="s">
        <v>7011</v>
      </c>
      <c r="D1307" s="1" t="s">
        <v>106</v>
      </c>
      <c r="E1307">
        <v>18</v>
      </c>
      <c r="F1307" t="s">
        <v>214</v>
      </c>
      <c r="G1307" s="1" t="s">
        <v>108</v>
      </c>
      <c r="H1307">
        <v>200</v>
      </c>
      <c r="I1307" s="1" t="s">
        <v>6718</v>
      </c>
      <c r="J1307">
        <v>325</v>
      </c>
      <c r="K1307">
        <v>8</v>
      </c>
      <c r="L1307">
        <v>222.2</v>
      </c>
      <c r="M1307">
        <v>16.8</v>
      </c>
      <c r="N1307">
        <v>205.39999999999998</v>
      </c>
    </row>
    <row r="1308" spans="1:14" x14ac:dyDescent="0.2">
      <c r="A1308" s="1" t="s">
        <v>4475</v>
      </c>
      <c r="B1308" s="2">
        <v>45772</v>
      </c>
      <c r="C1308" s="1" t="s">
        <v>6768</v>
      </c>
      <c r="D1308" s="1" t="s">
        <v>246</v>
      </c>
      <c r="E1308">
        <v>10</v>
      </c>
      <c r="F1308" t="s">
        <v>2883</v>
      </c>
      <c r="G1308" s="1" t="s">
        <v>100</v>
      </c>
      <c r="H1308">
        <v>300</v>
      </c>
      <c r="I1308" s="1" t="s">
        <v>6718</v>
      </c>
      <c r="J1308">
        <v>325</v>
      </c>
      <c r="K1308">
        <v>6</v>
      </c>
      <c r="L1308">
        <v>304.75</v>
      </c>
      <c r="N1308">
        <v>304.75</v>
      </c>
    </row>
    <row r="1309" spans="1:14" x14ac:dyDescent="0.2">
      <c r="A1309" s="1" t="s">
        <v>4437</v>
      </c>
      <c r="B1309" s="2">
        <v>45772</v>
      </c>
      <c r="C1309" s="1" t="s">
        <v>587</v>
      </c>
      <c r="D1309" s="1" t="s">
        <v>246</v>
      </c>
      <c r="E1309" t="s">
        <v>3203</v>
      </c>
      <c r="F1309" t="s">
        <v>287</v>
      </c>
      <c r="G1309" s="1" t="s">
        <v>2760</v>
      </c>
      <c r="H1309">
        <v>520</v>
      </c>
      <c r="I1309" s="1" t="s">
        <v>6718</v>
      </c>
      <c r="J1309">
        <v>326</v>
      </c>
      <c r="K1309">
        <v>8</v>
      </c>
      <c r="L1309">
        <v>510.7</v>
      </c>
      <c r="N1309">
        <v>510.7</v>
      </c>
    </row>
    <row r="1310" spans="1:14" x14ac:dyDescent="0.2">
      <c r="A1310" s="1" t="s">
        <v>4438</v>
      </c>
      <c r="B1310" s="2">
        <v>45772</v>
      </c>
      <c r="C1310" s="1" t="s">
        <v>587</v>
      </c>
      <c r="D1310" s="1" t="s">
        <v>246</v>
      </c>
      <c r="E1310" t="s">
        <v>3047</v>
      </c>
      <c r="F1310" t="s">
        <v>287</v>
      </c>
      <c r="G1310" s="1" t="s">
        <v>2760</v>
      </c>
      <c r="H1310">
        <v>1440</v>
      </c>
      <c r="I1310" s="1" t="s">
        <v>6718</v>
      </c>
      <c r="J1310">
        <v>326</v>
      </c>
      <c r="K1310">
        <v>1</v>
      </c>
      <c r="L1310">
        <v>59.8</v>
      </c>
      <c r="N1310">
        <v>59.8</v>
      </c>
    </row>
    <row r="1311" spans="1:14" x14ac:dyDescent="0.2">
      <c r="A1311" s="1" t="s">
        <v>4382</v>
      </c>
      <c r="B1311" s="2">
        <v>45772</v>
      </c>
      <c r="C1311" s="1" t="s">
        <v>587</v>
      </c>
      <c r="D1311" s="1" t="s">
        <v>246</v>
      </c>
      <c r="E1311">
        <v>19</v>
      </c>
      <c r="F1311" t="s">
        <v>79</v>
      </c>
      <c r="G1311" s="1" t="s">
        <v>51</v>
      </c>
      <c r="H1311">
        <v>96</v>
      </c>
      <c r="I1311" s="1" t="s">
        <v>6718</v>
      </c>
      <c r="J1311">
        <v>326</v>
      </c>
      <c r="K1311">
        <v>2</v>
      </c>
      <c r="L1311">
        <v>105.37</v>
      </c>
      <c r="N1311">
        <v>105.37</v>
      </c>
    </row>
    <row r="1312" spans="1:14" x14ac:dyDescent="0.2">
      <c r="A1312" s="1" t="s">
        <v>4283</v>
      </c>
      <c r="B1312" s="2">
        <v>45772</v>
      </c>
      <c r="C1312" s="1" t="s">
        <v>7012</v>
      </c>
      <c r="D1312" s="1" t="s">
        <v>246</v>
      </c>
      <c r="E1312">
        <v>23</v>
      </c>
      <c r="F1312">
        <v>6</v>
      </c>
      <c r="G1312" s="1" t="s">
        <v>51</v>
      </c>
      <c r="H1312">
        <v>2000</v>
      </c>
      <c r="I1312" s="1" t="s">
        <v>6718</v>
      </c>
      <c r="J1312">
        <v>326</v>
      </c>
      <c r="K1312">
        <v>27</v>
      </c>
      <c r="L1312">
        <v>2036.51</v>
      </c>
      <c r="N1312">
        <v>2036.51</v>
      </c>
    </row>
    <row r="1313" spans="1:14" x14ac:dyDescent="0.2">
      <c r="A1313" s="1" t="s">
        <v>4268</v>
      </c>
      <c r="B1313" s="2">
        <v>45772</v>
      </c>
      <c r="C1313" s="1" t="s">
        <v>7013</v>
      </c>
      <c r="D1313" s="1" t="s">
        <v>106</v>
      </c>
      <c r="E1313">
        <v>18</v>
      </c>
      <c r="F1313" t="s">
        <v>107</v>
      </c>
      <c r="G1313" s="1" t="s">
        <v>108</v>
      </c>
      <c r="H1313">
        <v>100</v>
      </c>
      <c r="I1313" s="1" t="s">
        <v>6718</v>
      </c>
      <c r="J1313">
        <v>327</v>
      </c>
      <c r="K1313">
        <v>1</v>
      </c>
      <c r="L1313">
        <v>116</v>
      </c>
      <c r="N1313">
        <v>116</v>
      </c>
    </row>
    <row r="1314" spans="1:14" x14ac:dyDescent="0.2">
      <c r="A1314" s="1" t="s">
        <v>4277</v>
      </c>
      <c r="B1314" s="2">
        <v>45772</v>
      </c>
      <c r="C1314" s="1" t="s">
        <v>7013</v>
      </c>
      <c r="D1314" s="1" t="s">
        <v>106</v>
      </c>
      <c r="E1314">
        <v>20</v>
      </c>
      <c r="F1314" t="s">
        <v>2817</v>
      </c>
      <c r="G1314" s="1" t="s">
        <v>108</v>
      </c>
      <c r="H1314">
        <v>100</v>
      </c>
      <c r="I1314" s="1" t="s">
        <v>6718</v>
      </c>
      <c r="J1314">
        <v>327</v>
      </c>
      <c r="K1314">
        <v>1</v>
      </c>
      <c r="L1314">
        <v>108.4</v>
      </c>
      <c r="N1314">
        <v>108.4</v>
      </c>
    </row>
    <row r="1315" spans="1:14" x14ac:dyDescent="0.2">
      <c r="A1315" s="1" t="s">
        <v>4454</v>
      </c>
      <c r="B1315" s="2">
        <v>45772</v>
      </c>
      <c r="C1315" s="1" t="s">
        <v>587</v>
      </c>
      <c r="D1315" s="1" t="s">
        <v>246</v>
      </c>
      <c r="E1315">
        <v>41</v>
      </c>
      <c r="F1315" t="s">
        <v>76</v>
      </c>
      <c r="G1315" s="1" t="s">
        <v>100</v>
      </c>
      <c r="H1315">
        <v>85</v>
      </c>
      <c r="I1315" s="1" t="s">
        <v>6718</v>
      </c>
      <c r="J1315">
        <v>327</v>
      </c>
      <c r="K1315">
        <v>1</v>
      </c>
      <c r="L1315">
        <v>46.4</v>
      </c>
      <c r="N1315">
        <v>46.4</v>
      </c>
    </row>
    <row r="1316" spans="1:14" x14ac:dyDescent="0.2">
      <c r="A1316" s="1" t="s">
        <v>4465</v>
      </c>
      <c r="B1316" s="2">
        <v>45775</v>
      </c>
      <c r="C1316" s="1" t="s">
        <v>587</v>
      </c>
      <c r="D1316" s="1" t="s">
        <v>246</v>
      </c>
      <c r="E1316">
        <v>25</v>
      </c>
      <c r="F1316" t="s">
        <v>214</v>
      </c>
      <c r="G1316" s="1" t="s">
        <v>51</v>
      </c>
      <c r="H1316">
        <v>190</v>
      </c>
      <c r="I1316" s="1" t="s">
        <v>6718</v>
      </c>
      <c r="J1316">
        <v>328</v>
      </c>
      <c r="K1316">
        <v>4</v>
      </c>
      <c r="L1316">
        <v>172.7</v>
      </c>
      <c r="N1316">
        <v>172.7</v>
      </c>
    </row>
    <row r="1317" spans="1:14" x14ac:dyDescent="0.2">
      <c r="A1317" s="1" t="s">
        <v>2879</v>
      </c>
      <c r="B1317" s="2">
        <v>45775</v>
      </c>
      <c r="C1317" s="1" t="s">
        <v>576</v>
      </c>
      <c r="D1317" s="1" t="s">
        <v>246</v>
      </c>
      <c r="E1317" t="s">
        <v>2880</v>
      </c>
      <c r="F1317" t="s">
        <v>2744</v>
      </c>
      <c r="G1317" s="1" t="s">
        <v>100</v>
      </c>
      <c r="H1317">
        <v>2000</v>
      </c>
      <c r="I1317" s="1" t="s">
        <v>6718</v>
      </c>
      <c r="J1317">
        <v>328</v>
      </c>
      <c r="K1317">
        <v>9</v>
      </c>
      <c r="L1317">
        <v>974</v>
      </c>
      <c r="M1317">
        <v>39.799999999999997</v>
      </c>
      <c r="N1317">
        <v>934.2</v>
      </c>
    </row>
    <row r="1318" spans="1:14" x14ac:dyDescent="0.2">
      <c r="A1318" s="1" t="s">
        <v>4464</v>
      </c>
      <c r="B1318" s="2">
        <v>45775</v>
      </c>
      <c r="C1318" s="1" t="s">
        <v>6768</v>
      </c>
      <c r="D1318" s="1" t="s">
        <v>106</v>
      </c>
      <c r="E1318">
        <v>10</v>
      </c>
      <c r="F1318" t="s">
        <v>2883</v>
      </c>
      <c r="G1318" s="1" t="s">
        <v>2996</v>
      </c>
      <c r="H1318">
        <v>300</v>
      </c>
      <c r="I1318" s="1" t="s">
        <v>6718</v>
      </c>
      <c r="J1318">
        <v>328</v>
      </c>
      <c r="K1318">
        <v>5</v>
      </c>
      <c r="L1318">
        <v>316.5</v>
      </c>
      <c r="N1318">
        <v>316.5</v>
      </c>
    </row>
    <row r="1319" spans="1:14" x14ac:dyDescent="0.2">
      <c r="A1319" s="1" t="s">
        <v>4483</v>
      </c>
      <c r="B1319" s="2">
        <v>45775</v>
      </c>
      <c r="C1319" s="1" t="s">
        <v>587</v>
      </c>
      <c r="D1319" s="1" t="s">
        <v>246</v>
      </c>
      <c r="E1319">
        <v>18</v>
      </c>
      <c r="F1319" t="s">
        <v>93</v>
      </c>
      <c r="G1319" s="1" t="s">
        <v>2760</v>
      </c>
      <c r="H1319">
        <v>90</v>
      </c>
      <c r="I1319" s="1" t="s">
        <v>6718</v>
      </c>
      <c r="J1319">
        <v>328</v>
      </c>
      <c r="K1319">
        <v>2</v>
      </c>
      <c r="L1319">
        <v>94.2</v>
      </c>
      <c r="N1319">
        <v>94.2</v>
      </c>
    </row>
    <row r="1320" spans="1:14" x14ac:dyDescent="0.2">
      <c r="A1320" s="1" t="s">
        <v>4482</v>
      </c>
      <c r="B1320" s="2">
        <v>45775</v>
      </c>
      <c r="C1320" s="1" t="s">
        <v>587</v>
      </c>
      <c r="D1320" s="1" t="s">
        <v>246</v>
      </c>
      <c r="E1320">
        <v>19</v>
      </c>
      <c r="F1320" t="s">
        <v>93</v>
      </c>
      <c r="G1320" s="1" t="s">
        <v>2760</v>
      </c>
      <c r="H1320">
        <v>53</v>
      </c>
      <c r="I1320" s="1" t="s">
        <v>6718</v>
      </c>
      <c r="J1320">
        <v>329</v>
      </c>
      <c r="K1320">
        <v>1</v>
      </c>
      <c r="L1320">
        <v>56.5</v>
      </c>
      <c r="N1320">
        <v>56.5</v>
      </c>
    </row>
    <row r="1321" spans="1:14" x14ac:dyDescent="0.2">
      <c r="A1321" s="1" t="s">
        <v>4484</v>
      </c>
      <c r="B1321" s="2">
        <v>45775</v>
      </c>
      <c r="C1321" s="1" t="s">
        <v>587</v>
      </c>
      <c r="D1321" s="1" t="s">
        <v>246</v>
      </c>
      <c r="E1321">
        <v>17</v>
      </c>
      <c r="F1321" t="s">
        <v>167</v>
      </c>
      <c r="G1321" s="1" t="s">
        <v>2760</v>
      </c>
      <c r="H1321">
        <v>75</v>
      </c>
      <c r="I1321" s="1" t="s">
        <v>6718</v>
      </c>
      <c r="J1321">
        <v>329</v>
      </c>
      <c r="K1321">
        <v>1</v>
      </c>
      <c r="L1321">
        <v>79.599999999999994</v>
      </c>
      <c r="N1321">
        <v>79.599999999999994</v>
      </c>
    </row>
    <row r="1322" spans="1:14" x14ac:dyDescent="0.2">
      <c r="A1322" s="1" t="s">
        <v>4456</v>
      </c>
      <c r="B1322" s="2">
        <v>45775</v>
      </c>
      <c r="C1322" s="1" t="s">
        <v>1823</v>
      </c>
      <c r="D1322" s="1" t="s">
        <v>246</v>
      </c>
      <c r="E1322">
        <v>2.5</v>
      </c>
      <c r="F1322">
        <v>12</v>
      </c>
      <c r="G1322" s="1" t="s">
        <v>100</v>
      </c>
      <c r="H1322">
        <v>200</v>
      </c>
      <c r="I1322" s="1" t="s">
        <v>6718</v>
      </c>
      <c r="J1322">
        <v>329</v>
      </c>
      <c r="K1322">
        <v>10</v>
      </c>
      <c r="L1322">
        <v>199.88</v>
      </c>
      <c r="N1322">
        <v>199.88</v>
      </c>
    </row>
    <row r="1323" spans="1:14" x14ac:dyDescent="0.2">
      <c r="A1323" s="1" t="s">
        <v>7014</v>
      </c>
      <c r="B1323" s="2">
        <v>45775</v>
      </c>
      <c r="C1323" s="1" t="s">
        <v>6761</v>
      </c>
      <c r="D1323" s="1" t="s">
        <v>246</v>
      </c>
      <c r="E1323" t="s">
        <v>2946</v>
      </c>
      <c r="F1323" t="s">
        <v>201</v>
      </c>
      <c r="G1323" s="1" t="s">
        <v>100</v>
      </c>
      <c r="H1323">
        <v>100</v>
      </c>
      <c r="I1323" s="1" t="s">
        <v>6718</v>
      </c>
      <c r="J1323">
        <v>329</v>
      </c>
      <c r="K1323">
        <v>2</v>
      </c>
      <c r="L1323">
        <v>114.4</v>
      </c>
      <c r="M1323">
        <v>7.6</v>
      </c>
      <c r="N1323">
        <v>106.80000000000001</v>
      </c>
    </row>
    <row r="1324" spans="1:14" x14ac:dyDescent="0.2">
      <c r="A1324" s="1" t="s">
        <v>7015</v>
      </c>
      <c r="B1324" s="2">
        <v>45775</v>
      </c>
      <c r="C1324" s="1" t="s">
        <v>6742</v>
      </c>
      <c r="D1324" s="1" t="s">
        <v>246</v>
      </c>
      <c r="E1324">
        <v>22</v>
      </c>
      <c r="F1324" t="s">
        <v>735</v>
      </c>
      <c r="G1324" s="1" t="s">
        <v>100</v>
      </c>
      <c r="H1324">
        <v>150</v>
      </c>
      <c r="I1324" s="1" t="s">
        <v>6718</v>
      </c>
      <c r="J1324">
        <v>330</v>
      </c>
      <c r="K1324">
        <v>2</v>
      </c>
      <c r="L1324">
        <v>154.19999999999999</v>
      </c>
      <c r="M1324">
        <v>5.2</v>
      </c>
      <c r="N1324">
        <v>149</v>
      </c>
    </row>
    <row r="1325" spans="1:14" x14ac:dyDescent="0.2">
      <c r="A1325" s="1" t="s">
        <v>4490</v>
      </c>
      <c r="B1325" s="2">
        <v>45775</v>
      </c>
      <c r="C1325" s="1" t="s">
        <v>587</v>
      </c>
      <c r="D1325" s="1" t="s">
        <v>246</v>
      </c>
      <c r="E1325">
        <v>39.5</v>
      </c>
      <c r="F1325" t="s">
        <v>76</v>
      </c>
      <c r="G1325" s="1" t="s">
        <v>100</v>
      </c>
      <c r="H1325">
        <v>200</v>
      </c>
      <c r="I1325" s="1" t="s">
        <v>6718</v>
      </c>
      <c r="J1325">
        <v>330</v>
      </c>
      <c r="K1325">
        <v>4</v>
      </c>
      <c r="L1325">
        <v>211.20000000000002</v>
      </c>
      <c r="M1325">
        <v>19.2</v>
      </c>
      <c r="N1325">
        <v>192.00000000000003</v>
      </c>
    </row>
    <row r="1326" spans="1:14" x14ac:dyDescent="0.2">
      <c r="A1326" s="1" t="s">
        <v>4494</v>
      </c>
      <c r="B1326" s="2">
        <v>45775</v>
      </c>
      <c r="C1326" s="1" t="s">
        <v>6761</v>
      </c>
      <c r="D1326" s="1" t="s">
        <v>246</v>
      </c>
      <c r="E1326" t="s">
        <v>200</v>
      </c>
      <c r="F1326" t="s">
        <v>201</v>
      </c>
      <c r="G1326" s="1" t="s">
        <v>100</v>
      </c>
      <c r="H1326">
        <v>100</v>
      </c>
      <c r="I1326" s="1" t="s">
        <v>6718</v>
      </c>
      <c r="J1326">
        <v>330</v>
      </c>
      <c r="K1326">
        <v>2</v>
      </c>
      <c r="L1326">
        <v>113.8</v>
      </c>
      <c r="M1326">
        <v>6</v>
      </c>
      <c r="N1326">
        <v>107.8</v>
      </c>
    </row>
    <row r="1327" spans="1:14" x14ac:dyDescent="0.2">
      <c r="A1327" s="1" t="s">
        <v>4498</v>
      </c>
      <c r="B1327" s="2">
        <v>45775</v>
      </c>
      <c r="C1327" s="1" t="s">
        <v>6919</v>
      </c>
      <c r="D1327" s="1" t="s">
        <v>246</v>
      </c>
      <c r="E1327">
        <v>25</v>
      </c>
      <c r="F1327" t="s">
        <v>241</v>
      </c>
      <c r="G1327" s="1" t="s">
        <v>3775</v>
      </c>
      <c r="H1327">
        <v>100</v>
      </c>
      <c r="I1327" s="1" t="s">
        <v>6718</v>
      </c>
      <c r="J1327">
        <v>330</v>
      </c>
      <c r="K1327">
        <v>3</v>
      </c>
      <c r="L1327">
        <v>102.19999999999999</v>
      </c>
      <c r="M1327">
        <v>9</v>
      </c>
      <c r="N1327">
        <v>93.199999999999989</v>
      </c>
    </row>
    <row r="1328" spans="1:14" x14ac:dyDescent="0.2">
      <c r="A1328" s="1" t="s">
        <v>4499</v>
      </c>
      <c r="B1328" s="2">
        <v>45775</v>
      </c>
      <c r="C1328" s="1" t="s">
        <v>6966</v>
      </c>
      <c r="D1328" s="1" t="s">
        <v>246</v>
      </c>
      <c r="E1328" t="s">
        <v>4056</v>
      </c>
      <c r="F1328" t="s">
        <v>2786</v>
      </c>
      <c r="G1328" s="1" t="s">
        <v>100</v>
      </c>
      <c r="H1328">
        <v>100</v>
      </c>
      <c r="I1328" s="1" t="s">
        <v>6718</v>
      </c>
      <c r="J1328">
        <v>331</v>
      </c>
      <c r="K1328">
        <v>1</v>
      </c>
      <c r="L1328">
        <v>108.6</v>
      </c>
      <c r="M1328">
        <v>2.6</v>
      </c>
      <c r="N1328">
        <v>106</v>
      </c>
    </row>
    <row r="1329" spans="1:14" x14ac:dyDescent="0.2">
      <c r="A1329" s="1" t="s">
        <v>4491</v>
      </c>
      <c r="B1329" s="2">
        <v>45775</v>
      </c>
      <c r="C1329" s="1" t="s">
        <v>6761</v>
      </c>
      <c r="D1329" s="1" t="s">
        <v>246</v>
      </c>
      <c r="E1329" t="s">
        <v>4493</v>
      </c>
      <c r="F1329" t="s">
        <v>201</v>
      </c>
      <c r="G1329" s="1" t="s">
        <v>100</v>
      </c>
      <c r="H1329">
        <v>100</v>
      </c>
      <c r="I1329" s="1" t="s">
        <v>6718</v>
      </c>
      <c r="J1329">
        <v>331</v>
      </c>
      <c r="K1329">
        <v>2</v>
      </c>
      <c r="L1329">
        <v>110.19999999999999</v>
      </c>
      <c r="M1329">
        <v>10</v>
      </c>
      <c r="N1329">
        <v>100.19999999999999</v>
      </c>
    </row>
    <row r="1330" spans="1:14" x14ac:dyDescent="0.2">
      <c r="A1330" s="1" t="s">
        <v>4500</v>
      </c>
      <c r="B1330" s="2">
        <v>45775</v>
      </c>
      <c r="C1330" s="1" t="s">
        <v>6966</v>
      </c>
      <c r="D1330" s="1" t="s">
        <v>246</v>
      </c>
      <c r="E1330" t="s">
        <v>4056</v>
      </c>
      <c r="F1330" t="s">
        <v>2786</v>
      </c>
      <c r="G1330" s="1" t="s">
        <v>100</v>
      </c>
      <c r="H1330">
        <v>100</v>
      </c>
      <c r="I1330" s="1" t="s">
        <v>6718</v>
      </c>
      <c r="J1330">
        <v>331</v>
      </c>
      <c r="K1330">
        <v>1</v>
      </c>
      <c r="L1330">
        <v>109</v>
      </c>
      <c r="M1330">
        <v>2.6</v>
      </c>
      <c r="N1330">
        <v>106.4</v>
      </c>
    </row>
    <row r="1331" spans="1:14" x14ac:dyDescent="0.2">
      <c r="A1331" s="1" t="s">
        <v>4448</v>
      </c>
      <c r="B1331" s="2">
        <v>45775</v>
      </c>
      <c r="C1331" s="1" t="s">
        <v>6742</v>
      </c>
      <c r="D1331" s="1" t="s">
        <v>246</v>
      </c>
      <c r="E1331">
        <v>12</v>
      </c>
      <c r="F1331" t="s">
        <v>735</v>
      </c>
      <c r="G1331" s="1" t="s">
        <v>100</v>
      </c>
      <c r="H1331">
        <v>120</v>
      </c>
      <c r="I1331" s="1" t="s">
        <v>6718</v>
      </c>
      <c r="J1331">
        <v>331</v>
      </c>
      <c r="K1331">
        <v>2</v>
      </c>
      <c r="L1331">
        <v>86.6</v>
      </c>
      <c r="M1331">
        <v>3</v>
      </c>
      <c r="N1331">
        <v>83.6</v>
      </c>
    </row>
    <row r="1332" spans="1:14" x14ac:dyDescent="0.2">
      <c r="A1332" s="1" t="s">
        <v>4496</v>
      </c>
      <c r="B1332" s="2">
        <v>45775</v>
      </c>
      <c r="C1332" s="1" t="s">
        <v>587</v>
      </c>
      <c r="D1332" s="1" t="s">
        <v>246</v>
      </c>
      <c r="E1332">
        <v>30</v>
      </c>
      <c r="F1332" t="s">
        <v>79</v>
      </c>
      <c r="G1332" s="1" t="s">
        <v>100</v>
      </c>
      <c r="H1332">
        <v>60</v>
      </c>
      <c r="I1332" s="1" t="s">
        <v>6718</v>
      </c>
      <c r="J1332">
        <v>332</v>
      </c>
      <c r="K1332">
        <v>1</v>
      </c>
      <c r="L1332">
        <v>90.6</v>
      </c>
      <c r="M1332">
        <v>3.6</v>
      </c>
      <c r="N1332">
        <v>87</v>
      </c>
    </row>
    <row r="1333" spans="1:14" x14ac:dyDescent="0.2">
      <c r="A1333" s="1" t="s">
        <v>4367</v>
      </c>
      <c r="B1333" s="2">
        <v>45775</v>
      </c>
      <c r="C1333" s="1" t="s">
        <v>6736</v>
      </c>
      <c r="D1333" s="1" t="s">
        <v>246</v>
      </c>
      <c r="E1333">
        <v>15</v>
      </c>
      <c r="F1333">
        <v>6</v>
      </c>
      <c r="G1333" s="1" t="s">
        <v>2826</v>
      </c>
      <c r="H1333">
        <v>100</v>
      </c>
      <c r="I1333" s="1" t="s">
        <v>6718</v>
      </c>
      <c r="J1333">
        <v>332</v>
      </c>
      <c r="K1333">
        <v>2</v>
      </c>
      <c r="L1333">
        <v>99.2</v>
      </c>
      <c r="N1333">
        <v>99.2</v>
      </c>
    </row>
    <row r="1334" spans="1:14" x14ac:dyDescent="0.2">
      <c r="A1334" s="1" t="s">
        <v>4359</v>
      </c>
      <c r="B1334" s="2">
        <v>45776</v>
      </c>
      <c r="C1334" s="1" t="s">
        <v>6895</v>
      </c>
      <c r="D1334" s="1" t="s">
        <v>106</v>
      </c>
      <c r="E1334">
        <v>18</v>
      </c>
      <c r="F1334" t="s">
        <v>343</v>
      </c>
      <c r="G1334" s="1" t="s">
        <v>4360</v>
      </c>
      <c r="H1334">
        <v>500</v>
      </c>
      <c r="I1334" s="1" t="s">
        <v>6718</v>
      </c>
      <c r="J1334">
        <v>333</v>
      </c>
      <c r="K1334">
        <v>11</v>
      </c>
      <c r="L1334">
        <v>372.2</v>
      </c>
      <c r="N1334">
        <v>372.2</v>
      </c>
    </row>
    <row r="1335" spans="1:14" x14ac:dyDescent="0.2">
      <c r="A1335" s="1" t="s">
        <v>2879</v>
      </c>
      <c r="B1335" s="2">
        <v>45776</v>
      </c>
      <c r="C1335" s="1" t="s">
        <v>576</v>
      </c>
      <c r="D1335" s="1" t="s">
        <v>246</v>
      </c>
      <c r="E1335" t="s">
        <v>2880</v>
      </c>
      <c r="F1335" t="s">
        <v>2744</v>
      </c>
      <c r="G1335" s="1" t="s">
        <v>100</v>
      </c>
      <c r="H1335">
        <v>2000</v>
      </c>
      <c r="I1335" s="1" t="s">
        <v>6718</v>
      </c>
      <c r="J1335">
        <v>333</v>
      </c>
      <c r="K1335">
        <v>8</v>
      </c>
      <c r="L1335">
        <v>756.6</v>
      </c>
      <c r="M1335">
        <v>26</v>
      </c>
      <c r="N1335">
        <v>730.6</v>
      </c>
    </row>
    <row r="1336" spans="1:14" x14ac:dyDescent="0.2">
      <c r="A1336" s="1" t="s">
        <v>4480</v>
      </c>
      <c r="B1336" s="2">
        <v>45776</v>
      </c>
      <c r="C1336" s="1" t="s">
        <v>6761</v>
      </c>
      <c r="D1336" s="1" t="s">
        <v>246</v>
      </c>
      <c r="E1336" t="s">
        <v>2793</v>
      </c>
      <c r="F1336" t="s">
        <v>201</v>
      </c>
      <c r="G1336" s="1" t="s">
        <v>100</v>
      </c>
      <c r="H1336">
        <v>100</v>
      </c>
      <c r="I1336" s="1" t="s">
        <v>6718</v>
      </c>
      <c r="J1336">
        <v>333</v>
      </c>
      <c r="K1336">
        <v>2</v>
      </c>
      <c r="L1336">
        <v>97.6</v>
      </c>
      <c r="N1336">
        <v>97.6</v>
      </c>
    </row>
    <row r="1337" spans="1:14" x14ac:dyDescent="0.2">
      <c r="A1337" s="1" t="s">
        <v>4509</v>
      </c>
      <c r="B1337" s="2">
        <v>45776</v>
      </c>
      <c r="C1337" s="1" t="s">
        <v>6761</v>
      </c>
      <c r="D1337" s="1" t="s">
        <v>246</v>
      </c>
      <c r="E1337" t="s">
        <v>2793</v>
      </c>
      <c r="F1337" t="s">
        <v>201</v>
      </c>
      <c r="G1337" s="1" t="s">
        <v>100</v>
      </c>
      <c r="H1337">
        <v>150</v>
      </c>
      <c r="I1337" s="1" t="s">
        <v>6718</v>
      </c>
      <c r="J1337">
        <v>333</v>
      </c>
      <c r="K1337">
        <v>2</v>
      </c>
      <c r="L1337">
        <v>142.6</v>
      </c>
      <c r="N1337">
        <v>142.6</v>
      </c>
    </row>
    <row r="1338" spans="1:14" x14ac:dyDescent="0.2">
      <c r="A1338" s="1" t="s">
        <v>4505</v>
      </c>
      <c r="B1338" s="2">
        <v>45776</v>
      </c>
      <c r="C1338" s="1" t="s">
        <v>7016</v>
      </c>
      <c r="D1338" s="1" t="s">
        <v>246</v>
      </c>
      <c r="E1338">
        <v>7</v>
      </c>
      <c r="F1338" t="s">
        <v>438</v>
      </c>
      <c r="G1338" s="1" t="s">
        <v>100</v>
      </c>
      <c r="H1338">
        <v>100</v>
      </c>
      <c r="I1338" s="1" t="s">
        <v>6718</v>
      </c>
      <c r="J1338">
        <v>334</v>
      </c>
      <c r="K1338">
        <v>3</v>
      </c>
      <c r="L1338">
        <v>103.00000000000001</v>
      </c>
      <c r="M1338">
        <v>2.7</v>
      </c>
      <c r="N1338">
        <v>100.30000000000001</v>
      </c>
    </row>
    <row r="1339" spans="1:14" x14ac:dyDescent="0.2">
      <c r="A1339" s="1" t="s">
        <v>4511</v>
      </c>
      <c r="B1339" s="2">
        <v>45776</v>
      </c>
      <c r="C1339" s="1" t="s">
        <v>6919</v>
      </c>
      <c r="D1339" s="1" t="s">
        <v>246</v>
      </c>
      <c r="E1339">
        <v>15</v>
      </c>
      <c r="F1339" t="s">
        <v>241</v>
      </c>
      <c r="G1339" s="1" t="s">
        <v>3775</v>
      </c>
      <c r="H1339">
        <v>300</v>
      </c>
      <c r="I1339" s="1" t="s">
        <v>6718</v>
      </c>
      <c r="J1339">
        <v>334</v>
      </c>
      <c r="K1339">
        <v>8</v>
      </c>
      <c r="L1339">
        <v>316.40000000000003</v>
      </c>
      <c r="M1339">
        <v>14.4</v>
      </c>
      <c r="N1339">
        <v>302.00000000000006</v>
      </c>
    </row>
    <row r="1340" spans="1:14" x14ac:dyDescent="0.2">
      <c r="A1340" s="1" t="s">
        <v>4507</v>
      </c>
      <c r="B1340" s="2">
        <v>45776</v>
      </c>
      <c r="C1340" s="1" t="s">
        <v>7017</v>
      </c>
      <c r="D1340" s="1" t="s">
        <v>106</v>
      </c>
      <c r="E1340">
        <v>18</v>
      </c>
      <c r="F1340" t="s">
        <v>107</v>
      </c>
      <c r="G1340" s="1" t="s">
        <v>108</v>
      </c>
      <c r="H1340">
        <v>100</v>
      </c>
      <c r="I1340" s="1" t="s">
        <v>6718</v>
      </c>
      <c r="J1340">
        <v>334</v>
      </c>
      <c r="K1340">
        <v>2</v>
      </c>
      <c r="L1340">
        <v>97.6</v>
      </c>
      <c r="M1340">
        <v>4.3000000000000007</v>
      </c>
      <c r="N1340">
        <v>93.3</v>
      </c>
    </row>
    <row r="1341" spans="1:14" x14ac:dyDescent="0.2">
      <c r="A1341" s="1" t="s">
        <v>4504</v>
      </c>
      <c r="B1341" s="2">
        <v>45776</v>
      </c>
      <c r="C1341" s="1" t="s">
        <v>1823</v>
      </c>
      <c r="D1341" s="1" t="s">
        <v>246</v>
      </c>
      <c r="E1341">
        <v>7</v>
      </c>
      <c r="F1341">
        <v>10</v>
      </c>
      <c r="G1341" s="1" t="s">
        <v>100</v>
      </c>
      <c r="H1341">
        <v>100</v>
      </c>
      <c r="I1341" s="1" t="s">
        <v>6718</v>
      </c>
      <c r="J1341">
        <v>334</v>
      </c>
      <c r="K1341">
        <v>3</v>
      </c>
      <c r="L1341">
        <v>106.61499999999999</v>
      </c>
      <c r="M1341">
        <v>2.7</v>
      </c>
      <c r="N1341">
        <v>103.91499999999999</v>
      </c>
    </row>
    <row r="1342" spans="1:14" x14ac:dyDescent="0.2">
      <c r="A1342" s="1" t="s">
        <v>7018</v>
      </c>
      <c r="B1342" s="2">
        <v>45776</v>
      </c>
      <c r="C1342" s="1" t="s">
        <v>587</v>
      </c>
      <c r="D1342" s="1" t="s">
        <v>246</v>
      </c>
      <c r="E1342">
        <v>30</v>
      </c>
      <c r="F1342" t="s">
        <v>79</v>
      </c>
      <c r="G1342" s="1" t="s">
        <v>100</v>
      </c>
      <c r="H1342">
        <v>8</v>
      </c>
      <c r="I1342" s="1" t="s">
        <v>6718</v>
      </c>
      <c r="J1342">
        <v>335</v>
      </c>
      <c r="K1342">
        <v>1</v>
      </c>
      <c r="L1342">
        <v>90.6</v>
      </c>
      <c r="N1342">
        <v>90.6</v>
      </c>
    </row>
    <row r="1343" spans="1:14" x14ac:dyDescent="0.2">
      <c r="A1343" s="1" t="s">
        <v>7019</v>
      </c>
      <c r="B1343" s="2">
        <v>45776</v>
      </c>
      <c r="C1343" s="1" t="s">
        <v>587</v>
      </c>
      <c r="D1343" s="1" t="s">
        <v>246</v>
      </c>
      <c r="E1343">
        <v>19</v>
      </c>
      <c r="F1343" t="s">
        <v>167</v>
      </c>
      <c r="G1343" s="1" t="s">
        <v>100</v>
      </c>
      <c r="H1343">
        <v>21</v>
      </c>
      <c r="I1343" s="1" t="s">
        <v>6718</v>
      </c>
      <c r="J1343">
        <v>335</v>
      </c>
      <c r="K1343">
        <v>1</v>
      </c>
      <c r="L1343">
        <v>48.2</v>
      </c>
      <c r="N1343">
        <v>48.2</v>
      </c>
    </row>
    <row r="1344" spans="1:14" x14ac:dyDescent="0.2">
      <c r="A1344" s="1" t="s">
        <v>4528</v>
      </c>
      <c r="B1344" s="2">
        <v>45777</v>
      </c>
      <c r="C1344" s="1" t="s">
        <v>587</v>
      </c>
      <c r="D1344" s="1" t="s">
        <v>246</v>
      </c>
      <c r="E1344">
        <v>19.5</v>
      </c>
      <c r="F1344" t="s">
        <v>64</v>
      </c>
      <c r="G1344" s="1" t="s">
        <v>100</v>
      </c>
      <c r="H1344">
        <v>270</v>
      </c>
      <c r="I1344" s="1" t="s">
        <v>6718</v>
      </c>
      <c r="J1344">
        <v>336</v>
      </c>
      <c r="K1344">
        <v>4</v>
      </c>
      <c r="L1344">
        <v>274.60000000000002</v>
      </c>
      <c r="M1344">
        <v>9.5499999999999989</v>
      </c>
      <c r="N1344">
        <v>265.05</v>
      </c>
    </row>
    <row r="1345" spans="1:14" x14ac:dyDescent="0.2">
      <c r="A1345" s="1" t="s">
        <v>4516</v>
      </c>
      <c r="B1345" s="2">
        <v>45777</v>
      </c>
      <c r="C1345" s="1" t="s">
        <v>6907</v>
      </c>
      <c r="D1345" s="1" t="s">
        <v>3606</v>
      </c>
      <c r="E1345" t="s">
        <v>2743</v>
      </c>
      <c r="F1345" t="s">
        <v>2847</v>
      </c>
      <c r="G1345" s="1" t="s">
        <v>108</v>
      </c>
      <c r="H1345">
        <v>170</v>
      </c>
      <c r="I1345" s="1" t="s">
        <v>6718</v>
      </c>
      <c r="J1345">
        <v>336</v>
      </c>
      <c r="K1345">
        <v>5</v>
      </c>
      <c r="L1345">
        <v>185.4</v>
      </c>
      <c r="M1345">
        <v>7.5</v>
      </c>
      <c r="N1345">
        <v>177.9</v>
      </c>
    </row>
    <row r="1346" spans="1:14" x14ac:dyDescent="0.2">
      <c r="A1346" s="1" t="s">
        <v>4521</v>
      </c>
      <c r="B1346" s="2">
        <v>45777</v>
      </c>
      <c r="C1346" s="1" t="s">
        <v>6907</v>
      </c>
      <c r="D1346" s="1" t="s">
        <v>2816</v>
      </c>
      <c r="E1346" t="s">
        <v>2743</v>
      </c>
      <c r="F1346" t="s">
        <v>2847</v>
      </c>
      <c r="G1346" s="1" t="s">
        <v>108</v>
      </c>
      <c r="H1346">
        <v>170</v>
      </c>
      <c r="I1346" s="1" t="s">
        <v>6718</v>
      </c>
      <c r="J1346">
        <v>336</v>
      </c>
      <c r="K1346">
        <v>5</v>
      </c>
      <c r="L1346">
        <v>175.4</v>
      </c>
      <c r="M1346">
        <v>7.4</v>
      </c>
      <c r="N1346">
        <v>168</v>
      </c>
    </row>
    <row r="1347" spans="1:14" x14ac:dyDescent="0.2">
      <c r="A1347" s="1" t="s">
        <v>4489</v>
      </c>
      <c r="B1347" s="2">
        <v>45777</v>
      </c>
      <c r="C1347" s="1" t="s">
        <v>6742</v>
      </c>
      <c r="D1347" s="1" t="s">
        <v>246</v>
      </c>
      <c r="E1347">
        <v>8</v>
      </c>
      <c r="F1347" t="s">
        <v>735</v>
      </c>
      <c r="G1347" s="1" t="s">
        <v>100</v>
      </c>
      <c r="H1347">
        <v>130</v>
      </c>
      <c r="I1347" s="1" t="s">
        <v>6718</v>
      </c>
      <c r="J1347">
        <v>336</v>
      </c>
      <c r="K1347">
        <v>3</v>
      </c>
      <c r="L1347">
        <v>128</v>
      </c>
      <c r="M1347">
        <v>3</v>
      </c>
      <c r="N1347">
        <v>125</v>
      </c>
    </row>
    <row r="1348" spans="1:14" x14ac:dyDescent="0.2">
      <c r="A1348" s="1" t="s">
        <v>4515</v>
      </c>
      <c r="B1348" s="2">
        <v>45777</v>
      </c>
      <c r="C1348" s="1" t="s">
        <v>7017</v>
      </c>
      <c r="D1348" s="1" t="s">
        <v>106</v>
      </c>
      <c r="E1348">
        <v>16</v>
      </c>
      <c r="F1348" t="s">
        <v>2934</v>
      </c>
      <c r="G1348" s="1" t="s">
        <v>108</v>
      </c>
      <c r="H1348">
        <v>100</v>
      </c>
      <c r="I1348" s="1" t="s">
        <v>6718</v>
      </c>
      <c r="J1348">
        <v>337</v>
      </c>
      <c r="K1348">
        <v>2</v>
      </c>
      <c r="L1348">
        <v>119.6</v>
      </c>
      <c r="M1348">
        <v>3.8</v>
      </c>
      <c r="N1348">
        <v>115.8</v>
      </c>
    </row>
    <row r="1349" spans="1:14" x14ac:dyDescent="0.2">
      <c r="A1349" s="1" t="s">
        <v>4523</v>
      </c>
      <c r="B1349" s="2">
        <v>45777</v>
      </c>
      <c r="C1349" s="1" t="s">
        <v>6896</v>
      </c>
      <c r="D1349" s="1" t="s">
        <v>246</v>
      </c>
      <c r="E1349">
        <v>21</v>
      </c>
      <c r="F1349" t="s">
        <v>79</v>
      </c>
      <c r="G1349" s="1" t="s">
        <v>100</v>
      </c>
      <c r="H1349">
        <v>100</v>
      </c>
      <c r="I1349" s="1" t="s">
        <v>6718</v>
      </c>
      <c r="J1349">
        <v>337</v>
      </c>
      <c r="K1349">
        <v>1</v>
      </c>
      <c r="L1349">
        <v>108</v>
      </c>
      <c r="M1349">
        <v>2.6</v>
      </c>
      <c r="N1349">
        <v>105.4</v>
      </c>
    </row>
    <row r="1350" spans="1:14" x14ac:dyDescent="0.2">
      <c r="A1350" s="1" t="s">
        <v>4520</v>
      </c>
      <c r="B1350" s="2">
        <v>45777</v>
      </c>
      <c r="C1350" s="1" t="s">
        <v>6869</v>
      </c>
      <c r="D1350" s="1" t="s">
        <v>2816</v>
      </c>
      <c r="E1350">
        <v>24</v>
      </c>
      <c r="F1350" t="s">
        <v>107</v>
      </c>
      <c r="G1350" s="1" t="s">
        <v>108</v>
      </c>
      <c r="H1350">
        <v>100</v>
      </c>
      <c r="I1350" s="1" t="s">
        <v>6718</v>
      </c>
      <c r="J1350">
        <v>337</v>
      </c>
      <c r="K1350">
        <v>2</v>
      </c>
      <c r="L1350">
        <v>105.2</v>
      </c>
      <c r="M1350">
        <v>5.6</v>
      </c>
      <c r="N1350">
        <v>99.600000000000009</v>
      </c>
    </row>
    <row r="1351" spans="1:14" x14ac:dyDescent="0.2">
      <c r="A1351" s="1" t="s">
        <v>4519</v>
      </c>
      <c r="B1351" s="2">
        <v>45777</v>
      </c>
      <c r="C1351" s="1" t="s">
        <v>6869</v>
      </c>
      <c r="D1351" s="1" t="s">
        <v>2816</v>
      </c>
      <c r="E1351">
        <v>20</v>
      </c>
      <c r="F1351" t="s">
        <v>107</v>
      </c>
      <c r="G1351" s="1" t="s">
        <v>108</v>
      </c>
      <c r="H1351">
        <v>125</v>
      </c>
      <c r="I1351" s="1" t="s">
        <v>6718</v>
      </c>
      <c r="J1351">
        <v>337</v>
      </c>
      <c r="K1351">
        <v>2</v>
      </c>
      <c r="L1351">
        <v>127</v>
      </c>
      <c r="M1351">
        <v>5.2</v>
      </c>
      <c r="N1351">
        <v>121.8</v>
      </c>
    </row>
    <row r="1352" spans="1:14" x14ac:dyDescent="0.2">
      <c r="A1352" s="1" t="s">
        <v>4517</v>
      </c>
      <c r="B1352" s="2">
        <v>45777</v>
      </c>
      <c r="C1352" s="1" t="s">
        <v>958</v>
      </c>
      <c r="D1352" s="1" t="s">
        <v>3231</v>
      </c>
      <c r="E1352">
        <v>17</v>
      </c>
      <c r="F1352" t="s">
        <v>2934</v>
      </c>
      <c r="G1352" s="1" t="s">
        <v>108</v>
      </c>
      <c r="H1352">
        <v>100</v>
      </c>
      <c r="I1352" s="1" t="s">
        <v>6718</v>
      </c>
      <c r="J1352">
        <v>338</v>
      </c>
      <c r="K1352">
        <v>2</v>
      </c>
      <c r="L1352">
        <v>102.80000000000001</v>
      </c>
      <c r="M1352">
        <v>4</v>
      </c>
      <c r="N1352">
        <v>98.800000000000011</v>
      </c>
    </row>
    <row r="1353" spans="1:14" x14ac:dyDescent="0.2">
      <c r="A1353" s="1" t="s">
        <v>4527</v>
      </c>
      <c r="B1353" s="2">
        <v>45777</v>
      </c>
      <c r="C1353" s="1" t="s">
        <v>587</v>
      </c>
      <c r="D1353" s="1" t="s">
        <v>246</v>
      </c>
      <c r="E1353">
        <v>18</v>
      </c>
      <c r="F1353" t="s">
        <v>1733</v>
      </c>
      <c r="G1353" s="1" t="s">
        <v>100</v>
      </c>
      <c r="H1353">
        <v>100</v>
      </c>
      <c r="I1353" s="1" t="s">
        <v>6718</v>
      </c>
      <c r="J1353">
        <v>338</v>
      </c>
      <c r="K1353">
        <v>2</v>
      </c>
      <c r="L1353">
        <v>105.2</v>
      </c>
      <c r="M1353">
        <v>4.2</v>
      </c>
      <c r="N1353">
        <v>101</v>
      </c>
    </row>
    <row r="1354" spans="1:14" x14ac:dyDescent="0.2">
      <c r="A1354" s="1" t="s">
        <v>4525</v>
      </c>
      <c r="B1354" s="2">
        <v>45777</v>
      </c>
      <c r="C1354" s="1" t="s">
        <v>587</v>
      </c>
      <c r="D1354" s="1" t="s">
        <v>246</v>
      </c>
      <c r="E1354">
        <v>18</v>
      </c>
      <c r="F1354" t="s">
        <v>167</v>
      </c>
      <c r="G1354" s="1" t="s">
        <v>100</v>
      </c>
      <c r="H1354">
        <v>70</v>
      </c>
      <c r="I1354" s="1" t="s">
        <v>6718</v>
      </c>
      <c r="J1354">
        <v>338</v>
      </c>
      <c r="K1354">
        <v>3</v>
      </c>
      <c r="L1354">
        <v>219.60000000000002</v>
      </c>
      <c r="M1354">
        <v>2</v>
      </c>
      <c r="N1354">
        <v>217.60000000000002</v>
      </c>
    </row>
    <row r="1355" spans="1:14" x14ac:dyDescent="0.2">
      <c r="A1355" s="1" t="s">
        <v>4524</v>
      </c>
      <c r="B1355" s="2">
        <v>45777</v>
      </c>
      <c r="C1355" s="1" t="s">
        <v>587</v>
      </c>
      <c r="D1355" s="1" t="s">
        <v>246</v>
      </c>
      <c r="E1355">
        <v>20</v>
      </c>
      <c r="F1355" t="s">
        <v>79</v>
      </c>
      <c r="G1355" s="1" t="s">
        <v>100</v>
      </c>
      <c r="H1355">
        <v>70</v>
      </c>
      <c r="I1355" s="1" t="s">
        <v>6718</v>
      </c>
      <c r="J1355">
        <v>338</v>
      </c>
      <c r="K1355">
        <v>4</v>
      </c>
      <c r="L1355">
        <v>302</v>
      </c>
      <c r="M1355">
        <v>9.6</v>
      </c>
      <c r="N1355">
        <v>292.39999999999998</v>
      </c>
    </row>
    <row r="1356" spans="1:14" x14ac:dyDescent="0.2">
      <c r="A1356" s="1" t="s">
        <v>422</v>
      </c>
      <c r="B1356" s="2">
        <v>45777</v>
      </c>
      <c r="C1356" s="1" t="s">
        <v>587</v>
      </c>
      <c r="D1356" s="1" t="s">
        <v>246</v>
      </c>
      <c r="E1356">
        <v>20</v>
      </c>
      <c r="F1356" t="s">
        <v>167</v>
      </c>
      <c r="G1356" s="1" t="s">
        <v>100</v>
      </c>
      <c r="H1356">
        <v>95</v>
      </c>
      <c r="I1356" s="1" t="s">
        <v>6718</v>
      </c>
      <c r="J1356">
        <v>339</v>
      </c>
      <c r="K1356">
        <v>2</v>
      </c>
      <c r="L1356">
        <v>107.67</v>
      </c>
      <c r="N1356">
        <v>107.67</v>
      </c>
    </row>
    <row r="1357" spans="1:14" x14ac:dyDescent="0.2">
      <c r="A1357" s="1" t="s">
        <v>4481</v>
      </c>
      <c r="B1357" s="2">
        <v>45777</v>
      </c>
      <c r="C1357" s="1" t="s">
        <v>6742</v>
      </c>
      <c r="D1357" s="1" t="s">
        <v>246</v>
      </c>
      <c r="E1357">
        <v>22</v>
      </c>
      <c r="F1357" t="s">
        <v>338</v>
      </c>
      <c r="G1357" s="1" t="s">
        <v>100</v>
      </c>
      <c r="H1357">
        <v>130</v>
      </c>
      <c r="I1357" s="1" t="s">
        <v>6718</v>
      </c>
      <c r="J1357">
        <v>339</v>
      </c>
      <c r="K1357">
        <v>2</v>
      </c>
      <c r="L1357">
        <v>123.6</v>
      </c>
      <c r="N1357">
        <v>123.6</v>
      </c>
    </row>
    <row r="1358" spans="1:14" x14ac:dyDescent="0.2">
      <c r="A1358" s="1" t="s">
        <v>4534</v>
      </c>
      <c r="B1358" s="2">
        <v>45777</v>
      </c>
      <c r="C1358" s="1" t="s">
        <v>6754</v>
      </c>
      <c r="D1358" s="1" t="s">
        <v>2816</v>
      </c>
      <c r="E1358">
        <v>15</v>
      </c>
      <c r="F1358" t="s">
        <v>3235</v>
      </c>
      <c r="G1358" s="1" t="s">
        <v>108</v>
      </c>
      <c r="H1358">
        <v>100</v>
      </c>
      <c r="I1358" s="1" t="s">
        <v>6718</v>
      </c>
      <c r="J1358">
        <v>339</v>
      </c>
      <c r="K1358">
        <v>2</v>
      </c>
      <c r="L1358">
        <v>107.4</v>
      </c>
      <c r="M1358">
        <v>3.2</v>
      </c>
      <c r="N1358">
        <v>104.2</v>
      </c>
    </row>
    <row r="1359" spans="1:14" x14ac:dyDescent="0.2">
      <c r="A1359" s="1" t="s">
        <v>4532</v>
      </c>
      <c r="B1359" s="2">
        <v>45777</v>
      </c>
      <c r="C1359" s="1" t="s">
        <v>6754</v>
      </c>
      <c r="D1359" s="1" t="s">
        <v>2816</v>
      </c>
      <c r="E1359">
        <v>16</v>
      </c>
      <c r="F1359" t="s">
        <v>3235</v>
      </c>
      <c r="G1359" s="1" t="s">
        <v>108</v>
      </c>
      <c r="H1359">
        <v>100</v>
      </c>
      <c r="I1359" s="1" t="s">
        <v>6718</v>
      </c>
      <c r="J1359">
        <v>339</v>
      </c>
      <c r="K1359">
        <v>2</v>
      </c>
      <c r="L1359">
        <v>100.4</v>
      </c>
      <c r="M1359">
        <v>4</v>
      </c>
      <c r="N1359">
        <v>96.4</v>
      </c>
    </row>
    <row r="1360" spans="1:14" x14ac:dyDescent="0.2">
      <c r="A1360" s="1" t="s">
        <v>4530</v>
      </c>
      <c r="B1360" s="2">
        <v>45777</v>
      </c>
      <c r="C1360" s="1" t="s">
        <v>6720</v>
      </c>
      <c r="D1360" s="1" t="s">
        <v>2816</v>
      </c>
      <c r="E1360" t="s">
        <v>3607</v>
      </c>
      <c r="F1360" t="s">
        <v>2847</v>
      </c>
      <c r="G1360" s="1" t="s">
        <v>108</v>
      </c>
      <c r="H1360">
        <v>110</v>
      </c>
      <c r="I1360" s="1" t="s">
        <v>6718</v>
      </c>
      <c r="J1360">
        <v>340</v>
      </c>
      <c r="K1360">
        <v>4</v>
      </c>
      <c r="L1360">
        <v>116.2</v>
      </c>
      <c r="M1360">
        <v>4.8</v>
      </c>
      <c r="N1360">
        <v>111.4</v>
      </c>
    </row>
    <row r="1361" spans="1:14" x14ac:dyDescent="0.2">
      <c r="A1361" s="1" t="s">
        <v>4514</v>
      </c>
      <c r="B1361" s="2">
        <v>45777</v>
      </c>
      <c r="C1361" s="1" t="s">
        <v>6960</v>
      </c>
      <c r="D1361" s="1" t="s">
        <v>3355</v>
      </c>
      <c r="E1361">
        <v>18</v>
      </c>
      <c r="F1361" t="s">
        <v>338</v>
      </c>
      <c r="G1361" s="1" t="s">
        <v>4315</v>
      </c>
      <c r="H1361">
        <v>1000</v>
      </c>
      <c r="I1361" s="1" t="s">
        <v>6718</v>
      </c>
      <c r="J1361">
        <v>340</v>
      </c>
      <c r="K1361">
        <v>13</v>
      </c>
      <c r="L1361">
        <v>1088.6400000000001</v>
      </c>
      <c r="M1361">
        <v>28.6</v>
      </c>
      <c r="N1361">
        <v>1060.0400000000002</v>
      </c>
    </row>
    <row r="1362" spans="1:14" x14ac:dyDescent="0.2">
      <c r="A1362" s="1" t="s">
        <v>4536</v>
      </c>
      <c r="B1362" s="2">
        <v>45777</v>
      </c>
      <c r="C1362" s="1" t="s">
        <v>587</v>
      </c>
      <c r="D1362" s="1" t="s">
        <v>246</v>
      </c>
      <c r="E1362">
        <v>19</v>
      </c>
      <c r="F1362" t="s">
        <v>79</v>
      </c>
      <c r="G1362" s="1" t="s">
        <v>100</v>
      </c>
      <c r="H1362">
        <v>120</v>
      </c>
      <c r="I1362" s="1" t="s">
        <v>6718</v>
      </c>
      <c r="J1362">
        <v>340</v>
      </c>
      <c r="K1362">
        <v>2</v>
      </c>
      <c r="L1362">
        <v>181.39999999999998</v>
      </c>
      <c r="M1362">
        <v>4.4000000000000004</v>
      </c>
      <c r="N1362">
        <v>176.99999999999997</v>
      </c>
    </row>
    <row r="1363" spans="1:14" x14ac:dyDescent="0.2">
      <c r="A1363" s="1" t="s">
        <v>4537</v>
      </c>
      <c r="B1363" s="2">
        <v>45777</v>
      </c>
      <c r="C1363" s="1" t="s">
        <v>587</v>
      </c>
      <c r="D1363" s="1" t="s">
        <v>246</v>
      </c>
      <c r="E1363">
        <v>24</v>
      </c>
      <c r="F1363" t="s">
        <v>79</v>
      </c>
      <c r="G1363" s="1" t="s">
        <v>100</v>
      </c>
      <c r="H1363">
        <v>200</v>
      </c>
      <c r="I1363" s="1" t="s">
        <v>6718</v>
      </c>
      <c r="J1363">
        <v>340</v>
      </c>
      <c r="K1363">
        <v>4</v>
      </c>
      <c r="L1363">
        <v>304.2</v>
      </c>
      <c r="M1363">
        <v>11.2</v>
      </c>
      <c r="N1363">
        <v>293</v>
      </c>
    </row>
    <row r="1364" spans="1:14" x14ac:dyDescent="0.2">
      <c r="A1364" s="1" t="s">
        <v>4476</v>
      </c>
      <c r="B1364" s="2">
        <v>45777</v>
      </c>
      <c r="C1364" s="1" t="s">
        <v>6768</v>
      </c>
      <c r="D1364" s="1" t="s">
        <v>246</v>
      </c>
      <c r="E1364">
        <v>10</v>
      </c>
      <c r="F1364" t="s">
        <v>2883</v>
      </c>
      <c r="G1364" s="1" t="s">
        <v>100</v>
      </c>
      <c r="H1364">
        <v>300</v>
      </c>
      <c r="I1364" s="1" t="s">
        <v>6718</v>
      </c>
      <c r="J1364">
        <v>341</v>
      </c>
      <c r="K1364">
        <v>7</v>
      </c>
      <c r="L1364">
        <v>306.02</v>
      </c>
      <c r="N1364">
        <v>306.02</v>
      </c>
    </row>
    <row r="1365" spans="1:14" x14ac:dyDescent="0.2">
      <c r="A1365" s="1" t="s">
        <v>3061</v>
      </c>
      <c r="B1365" s="2">
        <v>45777</v>
      </c>
      <c r="C1365" s="1" t="s">
        <v>7020</v>
      </c>
      <c r="D1365" s="1" t="s">
        <v>106</v>
      </c>
      <c r="E1365">
        <v>30</v>
      </c>
      <c r="F1365" t="s">
        <v>107</v>
      </c>
      <c r="G1365" s="1" t="s">
        <v>1346</v>
      </c>
      <c r="H1365">
        <v>0</v>
      </c>
      <c r="I1365" s="1" t="s">
        <v>6718</v>
      </c>
      <c r="J1365">
        <v>342</v>
      </c>
      <c r="K1365">
        <v>28</v>
      </c>
      <c r="L1365">
        <v>2048.6</v>
      </c>
      <c r="N1365">
        <v>2048.6</v>
      </c>
    </row>
    <row r="1366" spans="1:14" x14ac:dyDescent="0.2">
      <c r="A1366" s="1" t="s">
        <v>4522</v>
      </c>
      <c r="B1366" s="2">
        <v>45777</v>
      </c>
      <c r="C1366" s="1" t="s">
        <v>6768</v>
      </c>
      <c r="D1366" s="1" t="s">
        <v>2816</v>
      </c>
      <c r="E1366">
        <v>10</v>
      </c>
      <c r="F1366" t="s">
        <v>2883</v>
      </c>
      <c r="G1366" s="1" t="s">
        <v>2996</v>
      </c>
      <c r="H1366">
        <v>300</v>
      </c>
      <c r="I1366" s="1" t="s">
        <v>6718</v>
      </c>
      <c r="J1366">
        <v>342</v>
      </c>
      <c r="K1366">
        <v>8</v>
      </c>
      <c r="L1366">
        <v>311.60000000000002</v>
      </c>
      <c r="N1366">
        <v>311.60000000000002</v>
      </c>
    </row>
    <row r="1367" spans="1:14" x14ac:dyDescent="0.2">
      <c r="A1367" s="1" t="s">
        <v>7021</v>
      </c>
      <c r="B1367" s="2">
        <v>45765</v>
      </c>
      <c r="C1367" s="1" t="s">
        <v>7022</v>
      </c>
      <c r="D1367" s="1" t="s">
        <v>51</v>
      </c>
      <c r="E1367" t="s">
        <v>51</v>
      </c>
      <c r="F1367" t="s">
        <v>51</v>
      </c>
      <c r="G1367" s="1" t="s">
        <v>51</v>
      </c>
      <c r="H1367" t="s">
        <v>51</v>
      </c>
      <c r="I1367" s="1" t="s">
        <v>5944</v>
      </c>
      <c r="J1367">
        <v>8325</v>
      </c>
      <c r="K1367">
        <v>31</v>
      </c>
      <c r="L1367">
        <v>820.08</v>
      </c>
      <c r="N1367">
        <v>820.08</v>
      </c>
    </row>
    <row r="1368" spans="1:14" x14ac:dyDescent="0.2">
      <c r="A1368" s="1" t="s">
        <v>7023</v>
      </c>
      <c r="B1368" s="2">
        <v>45768</v>
      </c>
      <c r="C1368" s="1" t="s">
        <v>7022</v>
      </c>
      <c r="D1368" s="1" t="s">
        <v>51</v>
      </c>
      <c r="E1368" t="s">
        <v>51</v>
      </c>
      <c r="F1368" t="s">
        <v>51</v>
      </c>
      <c r="G1368" s="1" t="s">
        <v>51</v>
      </c>
      <c r="H1368" t="s">
        <v>51</v>
      </c>
      <c r="I1368" s="1" t="s">
        <v>5944</v>
      </c>
      <c r="J1368">
        <v>8326</v>
      </c>
      <c r="K1368">
        <v>10</v>
      </c>
      <c r="L1368">
        <v>267.2</v>
      </c>
      <c r="N1368">
        <v>267.2</v>
      </c>
    </row>
    <row r="1369" spans="1:14" x14ac:dyDescent="0.2">
      <c r="A1369" s="1" t="s">
        <v>6913</v>
      </c>
      <c r="B1369" s="2">
        <v>45779</v>
      </c>
      <c r="C1369" s="1" t="s">
        <v>51</v>
      </c>
      <c r="D1369" s="1" t="s">
        <v>51</v>
      </c>
      <c r="E1369" t="s">
        <v>51</v>
      </c>
      <c r="F1369" t="s">
        <v>51</v>
      </c>
      <c r="G1369" s="1" t="s">
        <v>51</v>
      </c>
      <c r="H1369" t="s">
        <v>51</v>
      </c>
      <c r="I1369" s="1" t="s">
        <v>6718</v>
      </c>
      <c r="J1369">
        <v>343</v>
      </c>
      <c r="K1369">
        <v>3</v>
      </c>
      <c r="L1369">
        <v>114.52</v>
      </c>
      <c r="N1369">
        <v>114.52</v>
      </c>
    </row>
    <row r="1370" spans="1:14" x14ac:dyDescent="0.2">
      <c r="A1370" s="1" t="s">
        <v>4600</v>
      </c>
      <c r="B1370" s="2">
        <v>45783</v>
      </c>
      <c r="C1370" s="1" t="s">
        <v>587</v>
      </c>
      <c r="D1370" s="1" t="s">
        <v>246</v>
      </c>
      <c r="E1370">
        <v>26</v>
      </c>
      <c r="F1370" t="s">
        <v>332</v>
      </c>
      <c r="G1370" s="1" t="s">
        <v>2760</v>
      </c>
      <c r="H1370">
        <v>85</v>
      </c>
      <c r="I1370" s="1" t="s">
        <v>6718</v>
      </c>
      <c r="J1370">
        <v>344</v>
      </c>
      <c r="K1370">
        <v>1</v>
      </c>
      <c r="L1370">
        <v>88.4</v>
      </c>
      <c r="N1370">
        <v>88.4</v>
      </c>
    </row>
    <row r="1371" spans="1:14" x14ac:dyDescent="0.2">
      <c r="A1371" s="1" t="s">
        <v>4601</v>
      </c>
      <c r="B1371" s="2">
        <v>45783</v>
      </c>
      <c r="C1371" s="1" t="s">
        <v>587</v>
      </c>
      <c r="D1371" s="1" t="s">
        <v>246</v>
      </c>
      <c r="E1371">
        <v>26</v>
      </c>
      <c r="F1371" t="s">
        <v>332</v>
      </c>
      <c r="G1371" s="1" t="s">
        <v>2760</v>
      </c>
      <c r="H1371">
        <v>60</v>
      </c>
      <c r="I1371" s="1" t="s">
        <v>6718</v>
      </c>
      <c r="J1371">
        <v>344</v>
      </c>
      <c r="K1371">
        <v>1</v>
      </c>
      <c r="L1371">
        <v>58.6</v>
      </c>
      <c r="N1371">
        <v>58.6</v>
      </c>
    </row>
    <row r="1372" spans="1:14" x14ac:dyDescent="0.2">
      <c r="A1372" s="1" t="s">
        <v>4632</v>
      </c>
      <c r="B1372" s="2">
        <v>45783</v>
      </c>
      <c r="C1372" s="1" t="s">
        <v>587</v>
      </c>
      <c r="D1372" s="1" t="s">
        <v>246</v>
      </c>
      <c r="E1372">
        <v>28</v>
      </c>
      <c r="F1372" t="s">
        <v>332</v>
      </c>
      <c r="G1372" s="1" t="s">
        <v>100</v>
      </c>
      <c r="H1372">
        <v>125</v>
      </c>
      <c r="I1372" s="1" t="s">
        <v>6718</v>
      </c>
      <c r="J1372">
        <v>344</v>
      </c>
      <c r="K1372">
        <v>2</v>
      </c>
      <c r="L1372">
        <v>127</v>
      </c>
      <c r="N1372">
        <v>127</v>
      </c>
    </row>
    <row r="1373" spans="1:14" x14ac:dyDescent="0.2">
      <c r="A1373" s="1" t="s">
        <v>4633</v>
      </c>
      <c r="B1373" s="2">
        <v>45783</v>
      </c>
      <c r="C1373" s="1" t="s">
        <v>587</v>
      </c>
      <c r="D1373" s="1" t="s">
        <v>246</v>
      </c>
      <c r="E1373">
        <v>26</v>
      </c>
      <c r="F1373" t="s">
        <v>332</v>
      </c>
      <c r="G1373" s="1" t="s">
        <v>100</v>
      </c>
      <c r="H1373">
        <v>140</v>
      </c>
      <c r="I1373" s="1" t="s">
        <v>6718</v>
      </c>
      <c r="J1373">
        <v>344</v>
      </c>
      <c r="K1373">
        <v>2</v>
      </c>
      <c r="L1373">
        <v>147</v>
      </c>
      <c r="N1373">
        <v>147</v>
      </c>
    </row>
    <row r="1374" spans="1:14" x14ac:dyDescent="0.2">
      <c r="A1374" s="1" t="s">
        <v>4404</v>
      </c>
      <c r="B1374" s="2">
        <v>45783</v>
      </c>
      <c r="C1374" s="1" t="s">
        <v>6742</v>
      </c>
      <c r="D1374" s="1" t="s">
        <v>106</v>
      </c>
      <c r="E1374" t="s">
        <v>2273</v>
      </c>
      <c r="F1374" t="s">
        <v>287</v>
      </c>
      <c r="G1374" s="1" t="s">
        <v>108</v>
      </c>
      <c r="H1374">
        <v>300</v>
      </c>
      <c r="I1374" s="1" t="s">
        <v>6718</v>
      </c>
      <c r="J1374">
        <v>345</v>
      </c>
      <c r="K1374">
        <v>6</v>
      </c>
      <c r="L1374">
        <v>305.8</v>
      </c>
      <c r="N1374">
        <v>305.8</v>
      </c>
    </row>
    <row r="1375" spans="1:14" x14ac:dyDescent="0.2">
      <c r="A1375" s="1" t="s">
        <v>4566</v>
      </c>
      <c r="B1375" s="2">
        <v>45783</v>
      </c>
      <c r="C1375" s="1" t="s">
        <v>1823</v>
      </c>
      <c r="D1375" s="1" t="s">
        <v>246</v>
      </c>
      <c r="E1375">
        <v>3</v>
      </c>
      <c r="F1375">
        <v>12</v>
      </c>
      <c r="G1375" s="1" t="s">
        <v>100</v>
      </c>
      <c r="H1375">
        <v>100</v>
      </c>
      <c r="I1375" s="1" t="s">
        <v>6718</v>
      </c>
      <c r="J1375">
        <v>345</v>
      </c>
      <c r="K1375">
        <v>4</v>
      </c>
      <c r="L1375">
        <v>102.6</v>
      </c>
      <c r="N1375">
        <v>102.6</v>
      </c>
    </row>
    <row r="1376" spans="1:14" x14ac:dyDescent="0.2">
      <c r="A1376" s="1" t="s">
        <v>4456</v>
      </c>
      <c r="B1376" s="2">
        <v>45783</v>
      </c>
      <c r="C1376" s="1" t="s">
        <v>1823</v>
      </c>
      <c r="D1376" s="1" t="s">
        <v>246</v>
      </c>
      <c r="E1376">
        <v>2.5</v>
      </c>
      <c r="F1376">
        <v>12</v>
      </c>
      <c r="G1376" s="1" t="s">
        <v>100</v>
      </c>
      <c r="H1376">
        <v>200</v>
      </c>
      <c r="I1376" s="1" t="s">
        <v>6718</v>
      </c>
      <c r="J1376">
        <v>345</v>
      </c>
      <c r="K1376">
        <v>10</v>
      </c>
      <c r="L1376">
        <v>199.98</v>
      </c>
      <c r="N1376">
        <v>199.98</v>
      </c>
    </row>
    <row r="1377" spans="1:14" x14ac:dyDescent="0.2">
      <c r="A1377" s="1" t="s">
        <v>4565</v>
      </c>
      <c r="B1377" s="2">
        <v>45783</v>
      </c>
      <c r="C1377" s="1" t="s">
        <v>1823</v>
      </c>
      <c r="D1377" s="1" t="s">
        <v>246</v>
      </c>
      <c r="E1377">
        <v>4</v>
      </c>
      <c r="F1377">
        <v>12</v>
      </c>
      <c r="G1377" s="1" t="s">
        <v>100</v>
      </c>
      <c r="H1377">
        <v>50</v>
      </c>
      <c r="I1377" s="1" t="s">
        <v>6718</v>
      </c>
      <c r="J1377">
        <v>345</v>
      </c>
      <c r="K1377">
        <v>3</v>
      </c>
      <c r="L1377">
        <v>57.9</v>
      </c>
      <c r="N1377">
        <v>57.9</v>
      </c>
    </row>
    <row r="1378" spans="1:14" x14ac:dyDescent="0.2">
      <c r="A1378" s="1" t="s">
        <v>4488</v>
      </c>
      <c r="B1378" s="2">
        <v>45783</v>
      </c>
      <c r="C1378" s="1" t="s">
        <v>1823</v>
      </c>
      <c r="D1378" s="1" t="s">
        <v>246</v>
      </c>
      <c r="E1378">
        <v>2</v>
      </c>
      <c r="F1378">
        <v>12</v>
      </c>
      <c r="G1378" s="1" t="s">
        <v>100</v>
      </c>
      <c r="H1378">
        <v>500</v>
      </c>
      <c r="I1378" s="1" t="s">
        <v>6718</v>
      </c>
      <c r="J1378">
        <v>346</v>
      </c>
      <c r="K1378">
        <v>9</v>
      </c>
      <c r="L1378">
        <v>187.79</v>
      </c>
      <c r="N1378">
        <v>187.79</v>
      </c>
    </row>
    <row r="1379" spans="1:14" x14ac:dyDescent="0.2">
      <c r="A1379" s="1" t="s">
        <v>7024</v>
      </c>
      <c r="B1379" s="2">
        <v>45783</v>
      </c>
      <c r="C1379" s="1" t="s">
        <v>7025</v>
      </c>
      <c r="D1379" s="1" t="s">
        <v>246</v>
      </c>
      <c r="E1379">
        <v>18</v>
      </c>
      <c r="F1379">
        <v>3</v>
      </c>
      <c r="G1379" s="1" t="s">
        <v>51</v>
      </c>
      <c r="H1379">
        <v>200</v>
      </c>
      <c r="I1379" s="1" t="s">
        <v>6718</v>
      </c>
      <c r="J1379">
        <v>346</v>
      </c>
      <c r="K1379">
        <v>13</v>
      </c>
      <c r="L1379">
        <v>498.66</v>
      </c>
      <c r="N1379">
        <v>498.66</v>
      </c>
    </row>
    <row r="1380" spans="1:14" x14ac:dyDescent="0.2">
      <c r="A1380" s="1" t="s">
        <v>7026</v>
      </c>
      <c r="B1380" s="2">
        <v>45783</v>
      </c>
      <c r="C1380" s="1" t="s">
        <v>7025</v>
      </c>
      <c r="D1380" s="1" t="s">
        <v>246</v>
      </c>
      <c r="E1380">
        <v>21</v>
      </c>
      <c r="F1380">
        <v>3</v>
      </c>
      <c r="G1380" s="1" t="s">
        <v>51</v>
      </c>
      <c r="H1380">
        <v>300</v>
      </c>
      <c r="I1380" s="1" t="s">
        <v>6718</v>
      </c>
      <c r="J1380">
        <v>346</v>
      </c>
      <c r="K1380">
        <v>9</v>
      </c>
      <c r="L1380">
        <v>316.62</v>
      </c>
      <c r="N1380">
        <v>316.62</v>
      </c>
    </row>
    <row r="1381" spans="1:14" x14ac:dyDescent="0.2">
      <c r="A1381" s="1" t="s">
        <v>7027</v>
      </c>
      <c r="B1381" s="2">
        <v>45783</v>
      </c>
      <c r="C1381" s="1" t="s">
        <v>7025</v>
      </c>
      <c r="D1381" s="1" t="s">
        <v>246</v>
      </c>
      <c r="E1381">
        <v>36</v>
      </c>
      <c r="F1381">
        <v>3</v>
      </c>
      <c r="G1381" s="1" t="s">
        <v>51</v>
      </c>
      <c r="H1381">
        <v>200</v>
      </c>
      <c r="I1381" s="1" t="s">
        <v>6718</v>
      </c>
      <c r="J1381">
        <v>346</v>
      </c>
      <c r="K1381">
        <v>4</v>
      </c>
      <c r="L1381">
        <v>228.5</v>
      </c>
      <c r="N1381">
        <v>228.5</v>
      </c>
    </row>
    <row r="1382" spans="1:14" x14ac:dyDescent="0.2">
      <c r="A1382" s="1" t="s">
        <v>4538</v>
      </c>
      <c r="B1382" s="2">
        <v>45783</v>
      </c>
      <c r="C1382" s="1" t="s">
        <v>1823</v>
      </c>
      <c r="D1382" s="1" t="s">
        <v>246</v>
      </c>
      <c r="E1382">
        <v>5</v>
      </c>
      <c r="F1382">
        <v>10</v>
      </c>
      <c r="G1382" s="1" t="s">
        <v>100</v>
      </c>
      <c r="H1382">
        <v>100</v>
      </c>
      <c r="I1382" s="1" t="s">
        <v>6718</v>
      </c>
      <c r="J1382">
        <v>347</v>
      </c>
      <c r="K1382">
        <v>4</v>
      </c>
      <c r="L1382">
        <v>107.69999999999999</v>
      </c>
      <c r="M1382">
        <v>2.8</v>
      </c>
      <c r="N1382">
        <v>104.89999999999999</v>
      </c>
    </row>
    <row r="1383" spans="1:14" x14ac:dyDescent="0.2">
      <c r="A1383" s="1" t="s">
        <v>4553</v>
      </c>
      <c r="B1383" s="2">
        <v>45783</v>
      </c>
      <c r="C1383" s="1" t="s">
        <v>6727</v>
      </c>
      <c r="D1383" s="1" t="s">
        <v>3068</v>
      </c>
      <c r="E1383">
        <v>15</v>
      </c>
      <c r="F1383" t="s">
        <v>2811</v>
      </c>
      <c r="G1383" s="1" t="s">
        <v>108</v>
      </c>
      <c r="H1383">
        <v>300</v>
      </c>
      <c r="I1383" s="1" t="s">
        <v>6718</v>
      </c>
      <c r="J1383">
        <v>347</v>
      </c>
      <c r="K1383">
        <v>5</v>
      </c>
      <c r="L1383">
        <v>301.39999999999998</v>
      </c>
      <c r="M1383">
        <v>10</v>
      </c>
      <c r="N1383">
        <v>291.39999999999998</v>
      </c>
    </row>
    <row r="1384" spans="1:14" x14ac:dyDescent="0.2">
      <c r="A1384" s="1" t="s">
        <v>4594</v>
      </c>
      <c r="B1384" s="2">
        <v>45783</v>
      </c>
      <c r="C1384" s="1" t="s">
        <v>6727</v>
      </c>
      <c r="D1384" s="1" t="s">
        <v>3068</v>
      </c>
      <c r="E1384">
        <v>16</v>
      </c>
      <c r="F1384" t="s">
        <v>2811</v>
      </c>
      <c r="G1384" s="1" t="s">
        <v>108</v>
      </c>
      <c r="H1384">
        <v>300</v>
      </c>
      <c r="I1384" s="1" t="s">
        <v>6718</v>
      </c>
      <c r="J1384">
        <v>347</v>
      </c>
      <c r="K1384">
        <v>5</v>
      </c>
      <c r="L1384">
        <v>309.60000000000002</v>
      </c>
      <c r="M1384">
        <v>10.199999999999999</v>
      </c>
      <c r="N1384">
        <v>299.40000000000003</v>
      </c>
    </row>
    <row r="1385" spans="1:14" x14ac:dyDescent="0.2">
      <c r="A1385" s="1" t="s">
        <v>4570</v>
      </c>
      <c r="B1385" s="2">
        <v>45783</v>
      </c>
      <c r="C1385" s="1" t="s">
        <v>6727</v>
      </c>
      <c r="D1385" s="1" t="s">
        <v>3068</v>
      </c>
      <c r="E1385">
        <v>15</v>
      </c>
      <c r="F1385" t="s">
        <v>2811</v>
      </c>
      <c r="G1385" s="1" t="s">
        <v>108</v>
      </c>
      <c r="H1385">
        <v>300</v>
      </c>
      <c r="I1385" s="1" t="s">
        <v>6718</v>
      </c>
      <c r="J1385">
        <v>347</v>
      </c>
      <c r="K1385">
        <v>6</v>
      </c>
      <c r="L1385">
        <v>315.40000000000003</v>
      </c>
      <c r="M1385">
        <v>10.8</v>
      </c>
      <c r="N1385">
        <v>304.60000000000002</v>
      </c>
    </row>
    <row r="1386" spans="1:14" x14ac:dyDescent="0.2">
      <c r="A1386" s="1" t="s">
        <v>4545</v>
      </c>
      <c r="B1386" s="2">
        <v>45783</v>
      </c>
      <c r="C1386" s="1" t="s">
        <v>1823</v>
      </c>
      <c r="D1386" s="1" t="s">
        <v>246</v>
      </c>
      <c r="E1386">
        <v>4</v>
      </c>
      <c r="F1386">
        <v>10</v>
      </c>
      <c r="G1386" s="1" t="s">
        <v>100</v>
      </c>
      <c r="H1386">
        <v>100</v>
      </c>
      <c r="I1386" s="1" t="s">
        <v>6718</v>
      </c>
      <c r="J1386">
        <v>348</v>
      </c>
      <c r="K1386">
        <v>5</v>
      </c>
      <c r="L1386">
        <v>115.1</v>
      </c>
      <c r="M1386">
        <v>3</v>
      </c>
      <c r="N1386">
        <v>112.1</v>
      </c>
    </row>
    <row r="1387" spans="1:14" x14ac:dyDescent="0.2">
      <c r="A1387" s="1" t="s">
        <v>4571</v>
      </c>
      <c r="B1387" s="2">
        <v>45783</v>
      </c>
      <c r="C1387" s="1" t="s">
        <v>6727</v>
      </c>
      <c r="D1387" s="1" t="s">
        <v>3068</v>
      </c>
      <c r="E1387">
        <v>16</v>
      </c>
      <c r="F1387" t="s">
        <v>2811</v>
      </c>
      <c r="G1387" s="1" t="s">
        <v>108</v>
      </c>
      <c r="H1387">
        <v>150</v>
      </c>
      <c r="I1387" s="1" t="s">
        <v>6718</v>
      </c>
      <c r="J1387">
        <v>348</v>
      </c>
      <c r="K1387">
        <v>3</v>
      </c>
      <c r="L1387">
        <v>172</v>
      </c>
      <c r="M1387">
        <v>6</v>
      </c>
      <c r="N1387">
        <v>166</v>
      </c>
    </row>
    <row r="1388" spans="1:14" x14ac:dyDescent="0.2">
      <c r="A1388" s="1" t="s">
        <v>4572</v>
      </c>
      <c r="B1388" s="2">
        <v>45783</v>
      </c>
      <c r="C1388" s="1" t="s">
        <v>6727</v>
      </c>
      <c r="D1388" s="1" t="s">
        <v>3068</v>
      </c>
      <c r="E1388">
        <v>16</v>
      </c>
      <c r="F1388" t="s">
        <v>2811</v>
      </c>
      <c r="G1388" s="1" t="s">
        <v>108</v>
      </c>
      <c r="H1388">
        <v>150</v>
      </c>
      <c r="I1388" s="1" t="s">
        <v>6718</v>
      </c>
      <c r="J1388">
        <v>348</v>
      </c>
      <c r="K1388">
        <v>2</v>
      </c>
      <c r="L1388">
        <v>152.6</v>
      </c>
      <c r="M1388">
        <v>4</v>
      </c>
      <c r="N1388">
        <v>148.6</v>
      </c>
    </row>
    <row r="1389" spans="1:14" x14ac:dyDescent="0.2">
      <c r="A1389" s="1" t="s">
        <v>4587</v>
      </c>
      <c r="B1389" s="2">
        <v>45783</v>
      </c>
      <c r="C1389" s="1" t="s">
        <v>7028</v>
      </c>
      <c r="D1389" s="1" t="s">
        <v>246</v>
      </c>
      <c r="E1389">
        <v>5</v>
      </c>
      <c r="F1389" t="s">
        <v>2740</v>
      </c>
      <c r="G1389" s="1" t="s">
        <v>100</v>
      </c>
      <c r="H1389">
        <v>100</v>
      </c>
      <c r="I1389" s="1" t="s">
        <v>6718</v>
      </c>
      <c r="J1389">
        <v>348</v>
      </c>
      <c r="K1389">
        <v>3</v>
      </c>
      <c r="L1389">
        <v>105.7</v>
      </c>
      <c r="M1389">
        <v>2.0999999999999996</v>
      </c>
      <c r="N1389">
        <v>103.60000000000001</v>
      </c>
    </row>
    <row r="1390" spans="1:14" x14ac:dyDescent="0.2">
      <c r="A1390" s="1" t="s">
        <v>4590</v>
      </c>
      <c r="B1390" s="2">
        <v>45783</v>
      </c>
      <c r="C1390" s="1" t="s">
        <v>1823</v>
      </c>
      <c r="D1390" s="1" t="s">
        <v>246</v>
      </c>
      <c r="E1390">
        <v>6</v>
      </c>
      <c r="F1390">
        <v>10</v>
      </c>
      <c r="G1390" s="1" t="s">
        <v>100</v>
      </c>
      <c r="H1390">
        <v>50</v>
      </c>
      <c r="I1390" s="1" t="s">
        <v>6718</v>
      </c>
      <c r="J1390">
        <v>349</v>
      </c>
      <c r="K1390">
        <v>2</v>
      </c>
      <c r="L1390">
        <v>54.5</v>
      </c>
      <c r="M1390">
        <v>1.6</v>
      </c>
      <c r="N1390">
        <v>52.9</v>
      </c>
    </row>
    <row r="1391" spans="1:14" x14ac:dyDescent="0.2">
      <c r="A1391" s="1" t="s">
        <v>4586</v>
      </c>
      <c r="B1391" s="2">
        <v>45783</v>
      </c>
      <c r="C1391" s="1" t="s">
        <v>1823</v>
      </c>
      <c r="D1391" s="1" t="s">
        <v>246</v>
      </c>
      <c r="E1391">
        <v>5</v>
      </c>
      <c r="F1391">
        <v>10</v>
      </c>
      <c r="G1391" s="1" t="s">
        <v>100</v>
      </c>
      <c r="H1391">
        <v>50</v>
      </c>
      <c r="I1391" s="1" t="s">
        <v>6718</v>
      </c>
      <c r="J1391">
        <v>349</v>
      </c>
      <c r="K1391">
        <v>2</v>
      </c>
      <c r="L1391">
        <v>53.599999999999994</v>
      </c>
      <c r="M1391">
        <v>1.2</v>
      </c>
      <c r="N1391">
        <v>52.399999999999991</v>
      </c>
    </row>
    <row r="1392" spans="1:14" x14ac:dyDescent="0.2">
      <c r="A1392" s="1" t="s">
        <v>4589</v>
      </c>
      <c r="B1392" s="2">
        <v>45783</v>
      </c>
      <c r="C1392" s="1" t="s">
        <v>7028</v>
      </c>
      <c r="D1392" s="1" t="s">
        <v>246</v>
      </c>
      <c r="E1392">
        <v>5</v>
      </c>
      <c r="F1392" t="s">
        <v>2404</v>
      </c>
      <c r="G1392" s="1" t="s">
        <v>100</v>
      </c>
      <c r="H1392">
        <v>100</v>
      </c>
      <c r="I1392" s="1" t="s">
        <v>6718</v>
      </c>
      <c r="J1392">
        <v>349</v>
      </c>
      <c r="K1392">
        <v>4</v>
      </c>
      <c r="L1392">
        <v>109</v>
      </c>
      <c r="M1392">
        <v>2.8</v>
      </c>
      <c r="N1392">
        <v>106.2</v>
      </c>
    </row>
    <row r="1393" spans="1:14" x14ac:dyDescent="0.2">
      <c r="A1393" s="1" t="s">
        <v>4564</v>
      </c>
      <c r="B1393" s="2">
        <v>45783</v>
      </c>
      <c r="C1393" s="1" t="s">
        <v>1823</v>
      </c>
      <c r="D1393" s="1" t="s">
        <v>246</v>
      </c>
      <c r="E1393">
        <v>4</v>
      </c>
      <c r="F1393">
        <v>10</v>
      </c>
      <c r="G1393" s="1" t="s">
        <v>100</v>
      </c>
      <c r="H1393">
        <v>50</v>
      </c>
      <c r="I1393" s="1" t="s">
        <v>6718</v>
      </c>
      <c r="J1393">
        <v>349</v>
      </c>
      <c r="K1393">
        <v>3</v>
      </c>
      <c r="L1393">
        <v>58.6</v>
      </c>
      <c r="M1393">
        <v>1.7999999999999998</v>
      </c>
      <c r="N1393">
        <v>56.800000000000004</v>
      </c>
    </row>
    <row r="1394" spans="1:14" x14ac:dyDescent="0.2">
      <c r="A1394" s="1" t="s">
        <v>4309</v>
      </c>
      <c r="B1394" s="2">
        <v>45783</v>
      </c>
      <c r="C1394" s="1" t="s">
        <v>6989</v>
      </c>
      <c r="D1394" s="1" t="s">
        <v>246</v>
      </c>
      <c r="E1394">
        <v>13</v>
      </c>
      <c r="F1394" t="s">
        <v>64</v>
      </c>
      <c r="G1394" s="1" t="s">
        <v>100</v>
      </c>
      <c r="H1394">
        <v>100</v>
      </c>
      <c r="I1394" s="1" t="s">
        <v>6718</v>
      </c>
      <c r="J1394">
        <v>350</v>
      </c>
      <c r="K1394">
        <v>2</v>
      </c>
      <c r="L1394">
        <v>87.9</v>
      </c>
      <c r="M1394">
        <v>3.5</v>
      </c>
      <c r="N1394">
        <v>84.4</v>
      </c>
    </row>
    <row r="1395" spans="1:14" x14ac:dyDescent="0.2">
      <c r="A1395" s="1" t="s">
        <v>4311</v>
      </c>
      <c r="B1395" s="2">
        <v>45783</v>
      </c>
      <c r="C1395" s="1" t="s">
        <v>6989</v>
      </c>
      <c r="D1395" s="1" t="s">
        <v>246</v>
      </c>
      <c r="E1395">
        <v>16</v>
      </c>
      <c r="F1395" t="s">
        <v>214</v>
      </c>
      <c r="G1395" s="1" t="s">
        <v>100</v>
      </c>
      <c r="H1395">
        <v>80</v>
      </c>
      <c r="I1395" s="1" t="s">
        <v>6718</v>
      </c>
      <c r="J1395">
        <v>350</v>
      </c>
      <c r="K1395">
        <v>2</v>
      </c>
      <c r="L1395">
        <v>92.2</v>
      </c>
      <c r="M1395">
        <v>3.8</v>
      </c>
      <c r="N1395">
        <v>88.4</v>
      </c>
    </row>
    <row r="1396" spans="1:14" x14ac:dyDescent="0.2">
      <c r="A1396" s="1" t="s">
        <v>4593</v>
      </c>
      <c r="B1396" s="2">
        <v>45783</v>
      </c>
      <c r="C1396" s="1" t="s">
        <v>6727</v>
      </c>
      <c r="D1396" s="1" t="s">
        <v>3068</v>
      </c>
      <c r="E1396">
        <v>16</v>
      </c>
      <c r="F1396" t="s">
        <v>2811</v>
      </c>
      <c r="G1396" s="1" t="s">
        <v>108</v>
      </c>
      <c r="H1396">
        <v>100</v>
      </c>
      <c r="I1396" s="1" t="s">
        <v>6718</v>
      </c>
      <c r="J1396">
        <v>350</v>
      </c>
      <c r="K1396">
        <v>2</v>
      </c>
      <c r="L1396">
        <v>111.4</v>
      </c>
      <c r="M1396">
        <v>4.2</v>
      </c>
      <c r="N1396">
        <v>107.2</v>
      </c>
    </row>
    <row r="1397" spans="1:14" x14ac:dyDescent="0.2">
      <c r="A1397" s="1" t="s">
        <v>4595</v>
      </c>
      <c r="B1397" s="2">
        <v>45783</v>
      </c>
      <c r="C1397" s="1" t="s">
        <v>6727</v>
      </c>
      <c r="D1397" s="1" t="s">
        <v>3068</v>
      </c>
      <c r="E1397">
        <v>18</v>
      </c>
      <c r="F1397" t="s">
        <v>2811</v>
      </c>
      <c r="G1397" s="1" t="s">
        <v>108</v>
      </c>
      <c r="H1397">
        <v>150</v>
      </c>
      <c r="I1397" s="1" t="s">
        <v>6718</v>
      </c>
      <c r="J1397">
        <v>350</v>
      </c>
      <c r="K1397">
        <v>3</v>
      </c>
      <c r="L1397">
        <v>159.19999999999999</v>
      </c>
      <c r="M1397">
        <v>6.8999999999999995</v>
      </c>
      <c r="N1397">
        <v>152.29999999999998</v>
      </c>
    </row>
    <row r="1398" spans="1:14" x14ac:dyDescent="0.2">
      <c r="A1398" s="1" t="s">
        <v>4573</v>
      </c>
      <c r="B1398" s="2">
        <v>45783</v>
      </c>
      <c r="C1398" s="1" t="s">
        <v>6727</v>
      </c>
      <c r="D1398" s="1" t="s">
        <v>3068</v>
      </c>
      <c r="E1398">
        <v>16</v>
      </c>
      <c r="F1398" t="s">
        <v>2811</v>
      </c>
      <c r="G1398" s="1" t="s">
        <v>108</v>
      </c>
      <c r="H1398">
        <v>300</v>
      </c>
      <c r="I1398" s="1" t="s">
        <v>6718</v>
      </c>
      <c r="J1398">
        <v>351</v>
      </c>
      <c r="K1398">
        <v>2</v>
      </c>
      <c r="L1398">
        <v>111.8</v>
      </c>
      <c r="M1398">
        <v>4.2</v>
      </c>
      <c r="N1398">
        <v>107.6</v>
      </c>
    </row>
    <row r="1399" spans="1:14" x14ac:dyDescent="0.2">
      <c r="A1399" s="1" t="s">
        <v>4628</v>
      </c>
      <c r="B1399" s="2">
        <v>45783</v>
      </c>
      <c r="C1399" s="1" t="s">
        <v>6920</v>
      </c>
      <c r="D1399" s="1" t="s">
        <v>246</v>
      </c>
      <c r="E1399" t="s">
        <v>247</v>
      </c>
      <c r="F1399" t="s">
        <v>4607</v>
      </c>
      <c r="G1399" s="1" t="s">
        <v>100</v>
      </c>
      <c r="H1399">
        <v>100</v>
      </c>
      <c r="I1399" s="1" t="s">
        <v>6718</v>
      </c>
      <c r="J1399">
        <v>351</v>
      </c>
      <c r="K1399">
        <v>2</v>
      </c>
      <c r="L1399">
        <v>113.80000000000001</v>
      </c>
      <c r="M1399">
        <v>7.6</v>
      </c>
      <c r="N1399">
        <v>106.20000000000002</v>
      </c>
    </row>
    <row r="1400" spans="1:14" x14ac:dyDescent="0.2">
      <c r="A1400" s="1" t="s">
        <v>4554</v>
      </c>
      <c r="B1400" s="2">
        <v>45783</v>
      </c>
      <c r="C1400" s="1" t="s">
        <v>6840</v>
      </c>
      <c r="D1400" s="1" t="s">
        <v>246</v>
      </c>
      <c r="E1400">
        <v>25</v>
      </c>
      <c r="F1400" t="s">
        <v>4556</v>
      </c>
      <c r="G1400" s="1" t="s">
        <v>100</v>
      </c>
      <c r="H1400">
        <v>100</v>
      </c>
      <c r="I1400" s="1" t="s">
        <v>6718</v>
      </c>
      <c r="J1400">
        <v>351</v>
      </c>
      <c r="K1400">
        <v>1</v>
      </c>
      <c r="L1400">
        <v>102.6</v>
      </c>
      <c r="M1400">
        <v>3.2</v>
      </c>
      <c r="N1400">
        <v>99.399999999999991</v>
      </c>
    </row>
    <row r="1401" spans="1:14" x14ac:dyDescent="0.2">
      <c r="A1401" s="1" t="s">
        <v>4558</v>
      </c>
      <c r="B1401" s="2">
        <v>45783</v>
      </c>
      <c r="C1401" s="1" t="s">
        <v>6840</v>
      </c>
      <c r="D1401" s="1" t="s">
        <v>246</v>
      </c>
      <c r="E1401" t="s">
        <v>3255</v>
      </c>
      <c r="F1401" t="s">
        <v>287</v>
      </c>
      <c r="G1401" s="1" t="s">
        <v>100</v>
      </c>
      <c r="H1401">
        <v>100</v>
      </c>
      <c r="I1401" s="1" t="s">
        <v>6718</v>
      </c>
      <c r="J1401">
        <v>351</v>
      </c>
      <c r="K1401">
        <v>3</v>
      </c>
      <c r="L1401">
        <v>106.80000000000001</v>
      </c>
      <c r="M1401">
        <v>8.3999999999999986</v>
      </c>
      <c r="N1401">
        <v>98.4</v>
      </c>
    </row>
    <row r="1402" spans="1:14" x14ac:dyDescent="0.2">
      <c r="A1402" s="1" t="s">
        <v>4605</v>
      </c>
      <c r="B1402" s="2">
        <v>45783</v>
      </c>
      <c r="C1402" s="1" t="s">
        <v>6920</v>
      </c>
      <c r="D1402" s="1" t="s">
        <v>246</v>
      </c>
      <c r="E1402" t="s">
        <v>2889</v>
      </c>
      <c r="F1402" t="s">
        <v>4607</v>
      </c>
      <c r="G1402" s="1" t="s">
        <v>100</v>
      </c>
      <c r="H1402">
        <v>100</v>
      </c>
      <c r="I1402" s="1" t="s">
        <v>6718</v>
      </c>
      <c r="J1402">
        <v>352</v>
      </c>
      <c r="K1402">
        <v>2</v>
      </c>
      <c r="L1402">
        <v>111.4</v>
      </c>
      <c r="M1402">
        <v>9</v>
      </c>
      <c r="N1402">
        <v>102.4</v>
      </c>
    </row>
    <row r="1403" spans="1:14" x14ac:dyDescent="0.2">
      <c r="A1403" s="1" t="s">
        <v>4608</v>
      </c>
      <c r="B1403" s="2">
        <v>45783</v>
      </c>
      <c r="C1403" s="1" t="s">
        <v>6920</v>
      </c>
      <c r="D1403" s="1" t="s">
        <v>246</v>
      </c>
      <c r="E1403" t="s">
        <v>2889</v>
      </c>
      <c r="F1403" t="s">
        <v>4607</v>
      </c>
      <c r="G1403" s="1" t="s">
        <v>100</v>
      </c>
      <c r="H1403">
        <v>100</v>
      </c>
      <c r="I1403" s="1" t="s">
        <v>6718</v>
      </c>
      <c r="J1403">
        <v>352</v>
      </c>
      <c r="K1403">
        <v>2</v>
      </c>
      <c r="L1403">
        <v>122</v>
      </c>
      <c r="M1403">
        <v>9</v>
      </c>
      <c r="N1403">
        <v>113</v>
      </c>
    </row>
    <row r="1404" spans="1:14" x14ac:dyDescent="0.2">
      <c r="A1404" s="1" t="s">
        <v>4540</v>
      </c>
      <c r="B1404" s="2">
        <v>45783</v>
      </c>
      <c r="C1404" s="1" t="s">
        <v>988</v>
      </c>
      <c r="D1404" s="1" t="s">
        <v>246</v>
      </c>
      <c r="E1404">
        <v>9</v>
      </c>
      <c r="F1404" t="s">
        <v>93</v>
      </c>
      <c r="G1404" s="1" t="s">
        <v>100</v>
      </c>
      <c r="H1404">
        <v>100</v>
      </c>
      <c r="I1404" s="1" t="s">
        <v>6718</v>
      </c>
      <c r="J1404">
        <v>352</v>
      </c>
      <c r="K1404">
        <v>4</v>
      </c>
      <c r="L1404">
        <v>97.9</v>
      </c>
      <c r="N1404">
        <v>97.9</v>
      </c>
    </row>
    <row r="1405" spans="1:14" x14ac:dyDescent="0.2">
      <c r="A1405" s="1" t="s">
        <v>4544</v>
      </c>
      <c r="B1405" s="2">
        <v>45783</v>
      </c>
      <c r="C1405" s="1" t="s">
        <v>6727</v>
      </c>
      <c r="D1405" s="1" t="s">
        <v>3064</v>
      </c>
      <c r="E1405">
        <v>12</v>
      </c>
      <c r="F1405" t="s">
        <v>214</v>
      </c>
      <c r="G1405" s="1" t="s">
        <v>2996</v>
      </c>
      <c r="H1405">
        <v>200</v>
      </c>
      <c r="I1405" s="1" t="s">
        <v>6718</v>
      </c>
      <c r="J1405">
        <v>352</v>
      </c>
      <c r="K1405">
        <v>4</v>
      </c>
      <c r="L1405">
        <v>196.4</v>
      </c>
      <c r="N1405">
        <v>196.4</v>
      </c>
    </row>
    <row r="1406" spans="1:14" x14ac:dyDescent="0.2">
      <c r="A1406" s="1" t="s">
        <v>4551</v>
      </c>
      <c r="B1406" s="2">
        <v>45783</v>
      </c>
      <c r="C1406" s="1" t="s">
        <v>6727</v>
      </c>
      <c r="D1406" s="1" t="s">
        <v>3231</v>
      </c>
      <c r="E1406">
        <v>11</v>
      </c>
      <c r="F1406" t="s">
        <v>214</v>
      </c>
      <c r="G1406" s="1" t="s">
        <v>2996</v>
      </c>
      <c r="H1406">
        <v>200</v>
      </c>
      <c r="I1406" s="1" t="s">
        <v>6718</v>
      </c>
      <c r="J1406">
        <v>353</v>
      </c>
      <c r="K1406">
        <v>4</v>
      </c>
      <c r="L1406">
        <v>207.4</v>
      </c>
      <c r="N1406">
        <v>207.4</v>
      </c>
    </row>
    <row r="1407" spans="1:14" x14ac:dyDescent="0.2">
      <c r="A1407" s="1" t="s">
        <v>4543</v>
      </c>
      <c r="B1407" s="2">
        <v>45783</v>
      </c>
      <c r="C1407" s="1" t="s">
        <v>6727</v>
      </c>
      <c r="D1407" s="1" t="s">
        <v>3064</v>
      </c>
      <c r="E1407">
        <v>15</v>
      </c>
      <c r="F1407" t="s">
        <v>2811</v>
      </c>
      <c r="G1407" s="1" t="s">
        <v>2996</v>
      </c>
      <c r="H1407">
        <v>300</v>
      </c>
      <c r="I1407" s="1" t="s">
        <v>6718</v>
      </c>
      <c r="J1407">
        <v>353</v>
      </c>
      <c r="K1407">
        <v>8</v>
      </c>
      <c r="L1407">
        <v>352.8</v>
      </c>
      <c r="N1407">
        <v>352.8</v>
      </c>
    </row>
    <row r="1408" spans="1:14" x14ac:dyDescent="0.2">
      <c r="A1408" s="1" t="s">
        <v>4549</v>
      </c>
      <c r="B1408" s="2">
        <v>45783</v>
      </c>
      <c r="C1408" s="1" t="s">
        <v>7029</v>
      </c>
      <c r="D1408" s="1" t="s">
        <v>246</v>
      </c>
      <c r="E1408">
        <v>11</v>
      </c>
      <c r="F1408">
        <v>18</v>
      </c>
      <c r="G1408" s="1" t="s">
        <v>100</v>
      </c>
      <c r="H1408">
        <v>100</v>
      </c>
      <c r="I1408" s="1" t="s">
        <v>6718</v>
      </c>
      <c r="J1408">
        <v>353</v>
      </c>
      <c r="K1408">
        <v>3</v>
      </c>
      <c r="L1408">
        <v>108.1</v>
      </c>
      <c r="N1408">
        <v>108.1</v>
      </c>
    </row>
    <row r="1409" spans="1:14" x14ac:dyDescent="0.2">
      <c r="A1409" s="1" t="s">
        <v>4592</v>
      </c>
      <c r="B1409" s="2">
        <v>45783</v>
      </c>
      <c r="C1409" s="1" t="s">
        <v>587</v>
      </c>
      <c r="D1409" s="1" t="s">
        <v>246</v>
      </c>
      <c r="E1409">
        <v>19</v>
      </c>
      <c r="F1409" t="s">
        <v>332</v>
      </c>
      <c r="G1409" s="1" t="s">
        <v>100</v>
      </c>
      <c r="H1409">
        <v>90</v>
      </c>
      <c r="I1409" s="1" t="s">
        <v>6718</v>
      </c>
      <c r="J1409">
        <v>353</v>
      </c>
      <c r="K1409">
        <v>2</v>
      </c>
      <c r="L1409">
        <v>102.4</v>
      </c>
      <c r="N1409">
        <v>102.4</v>
      </c>
    </row>
    <row r="1410" spans="1:14" x14ac:dyDescent="0.2">
      <c r="A1410" s="1" t="s">
        <v>4602</v>
      </c>
      <c r="B1410" s="2">
        <v>45783</v>
      </c>
      <c r="C1410" s="1" t="s">
        <v>587</v>
      </c>
      <c r="D1410" s="1" t="s">
        <v>246</v>
      </c>
      <c r="E1410">
        <v>26</v>
      </c>
      <c r="F1410" t="s">
        <v>332</v>
      </c>
      <c r="G1410" s="1" t="s">
        <v>2760</v>
      </c>
      <c r="H1410">
        <v>60</v>
      </c>
      <c r="I1410" s="1" t="s">
        <v>6718</v>
      </c>
      <c r="J1410">
        <v>354</v>
      </c>
      <c r="K1410">
        <v>1</v>
      </c>
      <c r="L1410">
        <v>72.2</v>
      </c>
      <c r="N1410">
        <v>72.2</v>
      </c>
    </row>
    <row r="1411" spans="1:14" x14ac:dyDescent="0.2">
      <c r="A1411" s="1" t="s">
        <v>4548</v>
      </c>
      <c r="B1411" s="2">
        <v>45783</v>
      </c>
      <c r="C1411" s="1" t="s">
        <v>587</v>
      </c>
      <c r="D1411" s="1" t="s">
        <v>246</v>
      </c>
      <c r="E1411">
        <v>17</v>
      </c>
      <c r="F1411" t="s">
        <v>332</v>
      </c>
      <c r="G1411" s="1" t="s">
        <v>100</v>
      </c>
      <c r="H1411">
        <v>125</v>
      </c>
      <c r="I1411" s="1" t="s">
        <v>6718</v>
      </c>
      <c r="J1411">
        <v>354</v>
      </c>
      <c r="K1411">
        <v>2</v>
      </c>
      <c r="L1411">
        <v>126.6</v>
      </c>
      <c r="N1411">
        <v>126.6</v>
      </c>
    </row>
    <row r="1412" spans="1:14" x14ac:dyDescent="0.2">
      <c r="A1412" s="1" t="s">
        <v>4596</v>
      </c>
      <c r="B1412" s="2">
        <v>45783</v>
      </c>
      <c r="C1412" s="1" t="s">
        <v>587</v>
      </c>
      <c r="D1412" s="1" t="s">
        <v>246</v>
      </c>
      <c r="E1412">
        <v>28</v>
      </c>
      <c r="F1412" t="s">
        <v>209</v>
      </c>
      <c r="G1412" s="1" t="s">
        <v>2760</v>
      </c>
      <c r="H1412">
        <v>75</v>
      </c>
      <c r="I1412" s="1" t="s">
        <v>6718</v>
      </c>
      <c r="J1412">
        <v>354</v>
      </c>
      <c r="K1412">
        <v>1</v>
      </c>
      <c r="L1412">
        <v>91</v>
      </c>
      <c r="N1412">
        <v>91</v>
      </c>
    </row>
    <row r="1413" spans="1:14" x14ac:dyDescent="0.2">
      <c r="A1413" s="1" t="s">
        <v>4604</v>
      </c>
      <c r="B1413" s="2">
        <v>45783</v>
      </c>
      <c r="C1413" s="1" t="s">
        <v>587</v>
      </c>
      <c r="D1413" s="1" t="s">
        <v>246</v>
      </c>
      <c r="E1413">
        <v>33</v>
      </c>
      <c r="F1413" t="s">
        <v>332</v>
      </c>
      <c r="G1413" s="1" t="s">
        <v>100</v>
      </c>
      <c r="H1413">
        <v>135</v>
      </c>
      <c r="I1413" s="1" t="s">
        <v>6718</v>
      </c>
      <c r="J1413">
        <v>354</v>
      </c>
      <c r="K1413">
        <v>2</v>
      </c>
      <c r="L1413">
        <v>150.80000000000001</v>
      </c>
      <c r="N1413">
        <v>150.80000000000001</v>
      </c>
    </row>
    <row r="1414" spans="1:14" x14ac:dyDescent="0.2">
      <c r="A1414" s="1" t="s">
        <v>4581</v>
      </c>
      <c r="B1414" s="2">
        <v>45783</v>
      </c>
      <c r="C1414" s="1" t="s">
        <v>587</v>
      </c>
      <c r="D1414" s="1" t="s">
        <v>246</v>
      </c>
      <c r="E1414">
        <v>30</v>
      </c>
      <c r="F1414" t="s">
        <v>99</v>
      </c>
      <c r="G1414" s="1" t="s">
        <v>2760</v>
      </c>
      <c r="H1414">
        <v>105</v>
      </c>
      <c r="I1414" s="1" t="s">
        <v>6718</v>
      </c>
      <c r="J1414">
        <v>355</v>
      </c>
      <c r="K1414">
        <v>2</v>
      </c>
      <c r="L1414">
        <v>116.6</v>
      </c>
      <c r="N1414">
        <v>116.6</v>
      </c>
    </row>
    <row r="1415" spans="1:14" x14ac:dyDescent="0.2">
      <c r="A1415" s="1" t="s">
        <v>4569</v>
      </c>
      <c r="B1415" s="2">
        <v>45783</v>
      </c>
      <c r="C1415" s="1" t="s">
        <v>6768</v>
      </c>
      <c r="D1415" s="1" t="s">
        <v>246</v>
      </c>
      <c r="E1415">
        <v>14</v>
      </c>
      <c r="F1415" t="s">
        <v>2883</v>
      </c>
      <c r="G1415" s="1" t="s">
        <v>100</v>
      </c>
      <c r="H1415">
        <v>500</v>
      </c>
      <c r="I1415" s="1" t="s">
        <v>6718</v>
      </c>
      <c r="J1415">
        <v>355</v>
      </c>
      <c r="K1415">
        <v>9</v>
      </c>
      <c r="L1415">
        <v>512</v>
      </c>
      <c r="N1415">
        <v>512</v>
      </c>
    </row>
    <row r="1416" spans="1:14" x14ac:dyDescent="0.2">
      <c r="A1416" s="1" t="s">
        <v>4552</v>
      </c>
      <c r="B1416" s="2">
        <v>45783</v>
      </c>
      <c r="C1416" s="1" t="s">
        <v>6727</v>
      </c>
      <c r="D1416" s="1" t="s">
        <v>3231</v>
      </c>
      <c r="E1416">
        <v>14</v>
      </c>
      <c r="F1416" t="s">
        <v>214</v>
      </c>
      <c r="G1416" s="1" t="s">
        <v>2996</v>
      </c>
      <c r="H1416">
        <v>200</v>
      </c>
      <c r="I1416" s="1" t="s">
        <v>6718</v>
      </c>
      <c r="J1416">
        <v>355</v>
      </c>
      <c r="K1416">
        <v>4</v>
      </c>
      <c r="L1416">
        <v>197.6</v>
      </c>
      <c r="N1416">
        <v>197.6</v>
      </c>
    </row>
    <row r="1417" spans="1:14" x14ac:dyDescent="0.2">
      <c r="A1417" s="1" t="s">
        <v>4599</v>
      </c>
      <c r="B1417" s="2">
        <v>45783</v>
      </c>
      <c r="C1417" s="1" t="s">
        <v>587</v>
      </c>
      <c r="D1417" s="1" t="s">
        <v>246</v>
      </c>
      <c r="E1417">
        <v>26</v>
      </c>
      <c r="F1417" t="s">
        <v>99</v>
      </c>
      <c r="G1417" s="1" t="s">
        <v>2760</v>
      </c>
      <c r="H1417">
        <v>205</v>
      </c>
      <c r="I1417" s="1" t="s">
        <v>6718</v>
      </c>
      <c r="J1417">
        <v>355</v>
      </c>
      <c r="K1417">
        <v>3</v>
      </c>
      <c r="L1417">
        <v>192.8</v>
      </c>
      <c r="N1417">
        <v>192.8</v>
      </c>
    </row>
    <row r="1418" spans="1:14" x14ac:dyDescent="0.2">
      <c r="A1418" s="1" t="s">
        <v>4560</v>
      </c>
      <c r="B1418" s="2">
        <v>45783</v>
      </c>
      <c r="C1418" s="1" t="s">
        <v>587</v>
      </c>
      <c r="D1418" s="1" t="s">
        <v>246</v>
      </c>
      <c r="E1418">
        <v>30</v>
      </c>
      <c r="F1418" t="s">
        <v>214</v>
      </c>
      <c r="G1418" s="1" t="s">
        <v>2760</v>
      </c>
      <c r="H1418">
        <v>100</v>
      </c>
      <c r="I1418" s="1" t="s">
        <v>6718</v>
      </c>
      <c r="J1418">
        <v>356</v>
      </c>
      <c r="K1418">
        <v>1</v>
      </c>
      <c r="L1418">
        <v>103.4</v>
      </c>
      <c r="N1418">
        <v>103.4</v>
      </c>
    </row>
    <row r="1419" spans="1:14" x14ac:dyDescent="0.2">
      <c r="A1419" s="1" t="s">
        <v>4584</v>
      </c>
      <c r="B1419" s="2">
        <v>45783</v>
      </c>
      <c r="C1419" s="1" t="s">
        <v>587</v>
      </c>
      <c r="D1419" s="1" t="s">
        <v>246</v>
      </c>
      <c r="E1419">
        <v>28</v>
      </c>
      <c r="F1419" t="s">
        <v>332</v>
      </c>
      <c r="G1419" s="1" t="s">
        <v>2760</v>
      </c>
      <c r="H1419">
        <v>60</v>
      </c>
      <c r="I1419" s="1" t="s">
        <v>6718</v>
      </c>
      <c r="J1419">
        <v>356</v>
      </c>
      <c r="K1419">
        <v>1</v>
      </c>
      <c r="L1419">
        <v>54</v>
      </c>
      <c r="N1419">
        <v>54</v>
      </c>
    </row>
    <row r="1420" spans="1:14" x14ac:dyDescent="0.2">
      <c r="A1420" s="1" t="s">
        <v>4577</v>
      </c>
      <c r="B1420" s="2">
        <v>45783</v>
      </c>
      <c r="C1420" s="1" t="s">
        <v>587</v>
      </c>
      <c r="D1420" s="1" t="s">
        <v>246</v>
      </c>
      <c r="E1420">
        <v>31</v>
      </c>
      <c r="F1420" t="s">
        <v>332</v>
      </c>
      <c r="G1420" s="1" t="s">
        <v>2760</v>
      </c>
      <c r="H1420">
        <v>60</v>
      </c>
      <c r="I1420" s="1" t="s">
        <v>6718</v>
      </c>
      <c r="J1420">
        <v>356</v>
      </c>
      <c r="K1420">
        <v>1</v>
      </c>
      <c r="L1420">
        <v>60.2</v>
      </c>
      <c r="N1420">
        <v>60.2</v>
      </c>
    </row>
    <row r="1421" spans="1:14" x14ac:dyDescent="0.2">
      <c r="A1421" s="1" t="s">
        <v>4579</v>
      </c>
      <c r="B1421" s="2">
        <v>45783</v>
      </c>
      <c r="C1421" s="1" t="s">
        <v>587</v>
      </c>
      <c r="D1421" s="1" t="s">
        <v>246</v>
      </c>
      <c r="E1421">
        <v>31</v>
      </c>
      <c r="F1421" t="s">
        <v>332</v>
      </c>
      <c r="G1421" s="1" t="s">
        <v>2760</v>
      </c>
      <c r="H1421">
        <v>60</v>
      </c>
      <c r="I1421" s="1" t="s">
        <v>6718</v>
      </c>
      <c r="J1421">
        <v>356</v>
      </c>
      <c r="K1421">
        <v>1</v>
      </c>
      <c r="L1421">
        <v>60</v>
      </c>
      <c r="N1421">
        <v>60</v>
      </c>
    </row>
    <row r="1422" spans="1:14" x14ac:dyDescent="0.2">
      <c r="A1422" s="1" t="s">
        <v>4583</v>
      </c>
      <c r="B1422" s="2">
        <v>45783</v>
      </c>
      <c r="C1422" s="1" t="s">
        <v>587</v>
      </c>
      <c r="D1422" s="1" t="s">
        <v>246</v>
      </c>
      <c r="E1422">
        <v>28</v>
      </c>
      <c r="F1422" t="s">
        <v>332</v>
      </c>
      <c r="G1422" s="1" t="s">
        <v>2760</v>
      </c>
      <c r="H1422">
        <v>60</v>
      </c>
      <c r="I1422" s="1" t="s">
        <v>6718</v>
      </c>
      <c r="J1422">
        <v>357</v>
      </c>
      <c r="K1422">
        <v>1</v>
      </c>
      <c r="L1422">
        <v>55.4</v>
      </c>
      <c r="N1422">
        <v>55.4</v>
      </c>
    </row>
    <row r="1423" spans="1:14" x14ac:dyDescent="0.2">
      <c r="A1423" s="1" t="s">
        <v>4597</v>
      </c>
      <c r="B1423" s="2">
        <v>45783</v>
      </c>
      <c r="C1423" s="1" t="s">
        <v>587</v>
      </c>
      <c r="D1423" s="1" t="s">
        <v>246</v>
      </c>
      <c r="E1423">
        <v>28</v>
      </c>
      <c r="F1423" t="s">
        <v>332</v>
      </c>
      <c r="G1423" s="1" t="s">
        <v>2760</v>
      </c>
      <c r="H1423">
        <v>200</v>
      </c>
      <c r="I1423" s="1" t="s">
        <v>6718</v>
      </c>
      <c r="J1423">
        <v>357</v>
      </c>
      <c r="K1423">
        <v>3</v>
      </c>
      <c r="L1423">
        <v>184.6</v>
      </c>
      <c r="N1423">
        <v>184.6</v>
      </c>
    </row>
    <row r="1424" spans="1:14" x14ac:dyDescent="0.2">
      <c r="A1424" s="1" t="s">
        <v>4535</v>
      </c>
      <c r="B1424" s="2">
        <v>45783</v>
      </c>
      <c r="C1424" s="1" t="s">
        <v>6727</v>
      </c>
      <c r="D1424" s="1" t="s">
        <v>3093</v>
      </c>
      <c r="E1424">
        <v>10</v>
      </c>
      <c r="F1424" t="s">
        <v>2811</v>
      </c>
      <c r="G1424" s="1" t="s">
        <v>2996</v>
      </c>
      <c r="H1424">
        <v>200</v>
      </c>
      <c r="I1424" s="1" t="s">
        <v>6718</v>
      </c>
      <c r="J1424">
        <v>357</v>
      </c>
      <c r="K1424">
        <v>4</v>
      </c>
      <c r="L1424">
        <v>202.4</v>
      </c>
      <c r="N1424">
        <v>202.4</v>
      </c>
    </row>
    <row r="1425" spans="1:14" x14ac:dyDescent="0.2">
      <c r="A1425" s="1" t="s">
        <v>4562</v>
      </c>
      <c r="B1425" s="2">
        <v>45783</v>
      </c>
      <c r="C1425" s="1" t="s">
        <v>587</v>
      </c>
      <c r="D1425" s="1" t="s">
        <v>246</v>
      </c>
      <c r="E1425">
        <v>32</v>
      </c>
      <c r="F1425" t="s">
        <v>93</v>
      </c>
      <c r="G1425" s="1" t="s">
        <v>2760</v>
      </c>
      <c r="H1425">
        <v>60</v>
      </c>
      <c r="I1425" s="1" t="s">
        <v>6718</v>
      </c>
      <c r="J1425">
        <v>357</v>
      </c>
      <c r="K1425">
        <v>1</v>
      </c>
      <c r="L1425">
        <v>56.4</v>
      </c>
      <c r="N1425">
        <v>56.4</v>
      </c>
    </row>
    <row r="1426" spans="1:14" x14ac:dyDescent="0.2">
      <c r="A1426" s="1" t="s">
        <v>4559</v>
      </c>
      <c r="B1426" s="2">
        <v>45783</v>
      </c>
      <c r="C1426" s="1" t="s">
        <v>587</v>
      </c>
      <c r="D1426" s="1" t="s">
        <v>246</v>
      </c>
      <c r="E1426" t="s">
        <v>3203</v>
      </c>
      <c r="F1426" t="s">
        <v>287</v>
      </c>
      <c r="G1426" s="1" t="s">
        <v>2760</v>
      </c>
      <c r="H1426">
        <v>240</v>
      </c>
      <c r="I1426" s="1" t="s">
        <v>6718</v>
      </c>
      <c r="J1426">
        <v>358</v>
      </c>
      <c r="K1426">
        <v>4</v>
      </c>
      <c r="L1426">
        <v>243.6</v>
      </c>
      <c r="N1426">
        <v>243.6</v>
      </c>
    </row>
    <row r="1427" spans="1:14" x14ac:dyDescent="0.2">
      <c r="A1427" s="1" t="s">
        <v>4546</v>
      </c>
      <c r="B1427" s="2">
        <v>45783</v>
      </c>
      <c r="C1427" s="1" t="s">
        <v>587</v>
      </c>
      <c r="D1427" s="1" t="s">
        <v>246</v>
      </c>
      <c r="E1427">
        <v>11</v>
      </c>
      <c r="F1427" t="s">
        <v>332</v>
      </c>
      <c r="G1427" s="1" t="s">
        <v>100</v>
      </c>
      <c r="H1427">
        <v>100</v>
      </c>
      <c r="I1427" s="1" t="s">
        <v>6718</v>
      </c>
      <c r="J1427">
        <v>358</v>
      </c>
      <c r="K1427">
        <v>2</v>
      </c>
      <c r="L1427">
        <v>101.6</v>
      </c>
      <c r="N1427">
        <v>101.6</v>
      </c>
    </row>
    <row r="1428" spans="1:14" x14ac:dyDescent="0.2">
      <c r="A1428" s="1" t="s">
        <v>4567</v>
      </c>
      <c r="B1428" s="2">
        <v>45783</v>
      </c>
      <c r="C1428" s="1" t="s">
        <v>7030</v>
      </c>
      <c r="D1428" s="1" t="s">
        <v>246</v>
      </c>
      <c r="E1428">
        <v>14</v>
      </c>
      <c r="F1428" t="s">
        <v>107</v>
      </c>
      <c r="G1428" s="1" t="s">
        <v>100</v>
      </c>
      <c r="H1428">
        <v>200</v>
      </c>
      <c r="I1428" s="1" t="s">
        <v>6718</v>
      </c>
      <c r="J1428">
        <v>358</v>
      </c>
      <c r="K1428">
        <v>5</v>
      </c>
      <c r="L1428">
        <v>201.6</v>
      </c>
      <c r="M1428">
        <v>8</v>
      </c>
      <c r="N1428">
        <v>193.6</v>
      </c>
    </row>
    <row r="1429" spans="1:14" x14ac:dyDescent="0.2">
      <c r="A1429" s="1" t="s">
        <v>7024</v>
      </c>
      <c r="B1429" s="2">
        <v>45783</v>
      </c>
      <c r="C1429" s="1" t="s">
        <v>7025</v>
      </c>
      <c r="D1429" s="1" t="s">
        <v>246</v>
      </c>
      <c r="E1429">
        <v>18</v>
      </c>
      <c r="F1429">
        <v>3</v>
      </c>
      <c r="G1429" s="1" t="s">
        <v>51</v>
      </c>
      <c r="H1429">
        <v>200</v>
      </c>
      <c r="I1429" s="1" t="s">
        <v>6718</v>
      </c>
      <c r="J1429">
        <v>358</v>
      </c>
      <c r="K1429">
        <v>2</v>
      </c>
      <c r="L1429">
        <v>67</v>
      </c>
      <c r="N1429">
        <v>67</v>
      </c>
    </row>
    <row r="1430" spans="1:14" x14ac:dyDescent="0.2">
      <c r="A1430" s="1" t="s">
        <v>4615</v>
      </c>
      <c r="B1430" s="2">
        <v>45783</v>
      </c>
      <c r="C1430" s="1" t="s">
        <v>587</v>
      </c>
      <c r="D1430" s="1" t="s">
        <v>246</v>
      </c>
      <c r="E1430">
        <v>18</v>
      </c>
      <c r="F1430" t="s">
        <v>167</v>
      </c>
      <c r="G1430" s="1" t="s">
        <v>100</v>
      </c>
      <c r="H1430">
        <v>225</v>
      </c>
      <c r="I1430" s="1" t="s">
        <v>6718</v>
      </c>
      <c r="J1430">
        <v>359</v>
      </c>
      <c r="K1430">
        <v>4</v>
      </c>
      <c r="L1430">
        <v>238.40000000000003</v>
      </c>
      <c r="M1430">
        <v>8.6</v>
      </c>
      <c r="N1430">
        <v>229.80000000000004</v>
      </c>
    </row>
    <row r="1431" spans="1:14" x14ac:dyDescent="0.2">
      <c r="A1431" s="1" t="s">
        <v>4612</v>
      </c>
      <c r="B1431" s="2">
        <v>45783</v>
      </c>
      <c r="C1431" s="1" t="s">
        <v>6769</v>
      </c>
      <c r="D1431" s="1" t="s">
        <v>246</v>
      </c>
      <c r="E1431">
        <v>6</v>
      </c>
      <c r="F1431" t="s">
        <v>2740</v>
      </c>
      <c r="G1431" s="1" t="s">
        <v>100</v>
      </c>
      <c r="H1431">
        <v>100</v>
      </c>
      <c r="I1431" s="1" t="s">
        <v>6718</v>
      </c>
      <c r="J1431">
        <v>359</v>
      </c>
      <c r="K1431">
        <v>3</v>
      </c>
      <c r="L1431">
        <v>97.4</v>
      </c>
      <c r="M1431">
        <v>2.4000000000000004</v>
      </c>
      <c r="N1431">
        <v>95</v>
      </c>
    </row>
    <row r="1432" spans="1:14" x14ac:dyDescent="0.2">
      <c r="A1432" s="1" t="s">
        <v>4617</v>
      </c>
      <c r="B1432" s="2">
        <v>45783</v>
      </c>
      <c r="C1432" s="1" t="s">
        <v>6769</v>
      </c>
      <c r="D1432" s="1" t="s">
        <v>246</v>
      </c>
      <c r="E1432">
        <v>12</v>
      </c>
      <c r="F1432" t="s">
        <v>107</v>
      </c>
      <c r="G1432" s="1" t="s">
        <v>100</v>
      </c>
      <c r="H1432">
        <v>100</v>
      </c>
      <c r="I1432" s="1" t="s">
        <v>6718</v>
      </c>
      <c r="J1432">
        <v>359</v>
      </c>
      <c r="K1432">
        <v>3</v>
      </c>
      <c r="L1432">
        <v>115.2</v>
      </c>
      <c r="M1432">
        <v>4.0999999999999996</v>
      </c>
      <c r="N1432">
        <v>111.10000000000001</v>
      </c>
    </row>
    <row r="1433" spans="1:14" x14ac:dyDescent="0.2">
      <c r="A1433" s="1" t="s">
        <v>4613</v>
      </c>
      <c r="B1433" s="2">
        <v>45783</v>
      </c>
      <c r="C1433" s="1" t="s">
        <v>6769</v>
      </c>
      <c r="D1433" s="1" t="s">
        <v>246</v>
      </c>
      <c r="E1433">
        <v>7</v>
      </c>
      <c r="F1433" t="s">
        <v>107</v>
      </c>
      <c r="G1433" s="1" t="s">
        <v>100</v>
      </c>
      <c r="H1433">
        <v>100</v>
      </c>
      <c r="I1433" s="1" t="s">
        <v>6718</v>
      </c>
      <c r="J1433">
        <v>359</v>
      </c>
      <c r="K1433">
        <v>3</v>
      </c>
      <c r="L1433">
        <v>116.6</v>
      </c>
      <c r="M1433">
        <v>2.7</v>
      </c>
      <c r="N1433">
        <v>113.89999999999999</v>
      </c>
    </row>
    <row r="1434" spans="1:14" x14ac:dyDescent="0.2">
      <c r="A1434" s="1" t="s">
        <v>4614</v>
      </c>
      <c r="B1434" s="2">
        <v>45783</v>
      </c>
      <c r="C1434" s="1" t="s">
        <v>7030</v>
      </c>
      <c r="D1434" s="1" t="s">
        <v>246</v>
      </c>
      <c r="E1434">
        <v>18</v>
      </c>
      <c r="F1434" t="s">
        <v>107</v>
      </c>
      <c r="G1434" s="1" t="s">
        <v>100</v>
      </c>
      <c r="H1434">
        <v>200</v>
      </c>
      <c r="I1434" s="1" t="s">
        <v>6718</v>
      </c>
      <c r="J1434">
        <v>360</v>
      </c>
      <c r="K1434">
        <v>3</v>
      </c>
      <c r="L1434">
        <v>211.8</v>
      </c>
      <c r="M1434">
        <v>6.6000000000000005</v>
      </c>
      <c r="N1434">
        <v>205.20000000000002</v>
      </c>
    </row>
    <row r="1435" spans="1:14" x14ac:dyDescent="0.2">
      <c r="A1435" s="1" t="s">
        <v>4624</v>
      </c>
      <c r="B1435" s="2">
        <v>45783</v>
      </c>
      <c r="C1435" s="1" t="s">
        <v>1823</v>
      </c>
      <c r="D1435" s="1" t="s">
        <v>106</v>
      </c>
      <c r="E1435">
        <v>10</v>
      </c>
      <c r="F1435" t="s">
        <v>2934</v>
      </c>
      <c r="G1435" s="1" t="s">
        <v>108</v>
      </c>
      <c r="H1435">
        <v>100</v>
      </c>
      <c r="I1435" s="1" t="s">
        <v>6718</v>
      </c>
      <c r="J1435">
        <v>360</v>
      </c>
      <c r="K1435">
        <v>3</v>
      </c>
      <c r="L1435">
        <v>105.6</v>
      </c>
      <c r="M1435">
        <v>3.5999999999999996</v>
      </c>
      <c r="N1435">
        <v>102</v>
      </c>
    </row>
    <row r="1436" spans="1:14" x14ac:dyDescent="0.2">
      <c r="A1436" s="1" t="s">
        <v>7031</v>
      </c>
      <c r="B1436" s="2">
        <v>45783</v>
      </c>
      <c r="C1436" s="1" t="s">
        <v>587</v>
      </c>
      <c r="D1436" s="1" t="s">
        <v>246</v>
      </c>
      <c r="E1436">
        <v>19</v>
      </c>
      <c r="F1436" t="s">
        <v>332</v>
      </c>
      <c r="G1436" s="1" t="s">
        <v>100</v>
      </c>
      <c r="H1436">
        <v>200</v>
      </c>
      <c r="I1436" s="1" t="s">
        <v>6718</v>
      </c>
      <c r="J1436">
        <v>360</v>
      </c>
      <c r="K1436">
        <v>3</v>
      </c>
      <c r="L1436">
        <v>203.6</v>
      </c>
      <c r="M1436">
        <v>6.8999999999999995</v>
      </c>
      <c r="N1436">
        <v>196.7</v>
      </c>
    </row>
    <row r="1437" spans="1:14" x14ac:dyDescent="0.2">
      <c r="A1437" s="1" t="s">
        <v>4620</v>
      </c>
      <c r="B1437" s="2">
        <v>45783</v>
      </c>
      <c r="C1437" s="1" t="s">
        <v>6920</v>
      </c>
      <c r="D1437" s="1" t="s">
        <v>106</v>
      </c>
      <c r="E1437">
        <v>17</v>
      </c>
      <c r="F1437" t="s">
        <v>107</v>
      </c>
      <c r="G1437" s="1" t="s">
        <v>4622</v>
      </c>
      <c r="H1437">
        <v>100</v>
      </c>
      <c r="I1437" s="1" t="s">
        <v>6718</v>
      </c>
      <c r="J1437">
        <v>360</v>
      </c>
      <c r="K1437">
        <v>2</v>
      </c>
      <c r="L1437">
        <v>102.2</v>
      </c>
      <c r="M1437">
        <v>4</v>
      </c>
      <c r="N1437">
        <v>98.2</v>
      </c>
    </row>
    <row r="1438" spans="1:14" x14ac:dyDescent="0.2">
      <c r="A1438" s="1" t="s">
        <v>4626</v>
      </c>
      <c r="B1438" s="2">
        <v>45783</v>
      </c>
      <c r="C1438" s="1" t="s">
        <v>6721</v>
      </c>
      <c r="D1438" s="1" t="s">
        <v>106</v>
      </c>
      <c r="E1438">
        <v>22</v>
      </c>
      <c r="F1438" t="s">
        <v>2740</v>
      </c>
      <c r="G1438" s="1" t="s">
        <v>108</v>
      </c>
      <c r="H1438">
        <v>100</v>
      </c>
      <c r="I1438" s="1" t="s">
        <v>6718</v>
      </c>
      <c r="J1438">
        <v>361</v>
      </c>
      <c r="K1438">
        <v>2</v>
      </c>
      <c r="L1438">
        <v>109.4</v>
      </c>
      <c r="M1438">
        <v>29.7</v>
      </c>
      <c r="N1438">
        <v>79.7</v>
      </c>
    </row>
    <row r="1439" spans="1:14" x14ac:dyDescent="0.2">
      <c r="A1439" s="1" t="s">
        <v>4623</v>
      </c>
      <c r="B1439" s="2">
        <v>45783</v>
      </c>
      <c r="C1439" s="1" t="s">
        <v>7032</v>
      </c>
      <c r="D1439" s="1" t="s">
        <v>106</v>
      </c>
      <c r="E1439">
        <v>16</v>
      </c>
      <c r="F1439" t="s">
        <v>343</v>
      </c>
      <c r="G1439" s="1" t="s">
        <v>108</v>
      </c>
      <c r="H1439">
        <v>100</v>
      </c>
      <c r="I1439" s="1" t="s">
        <v>6718</v>
      </c>
      <c r="J1439">
        <v>361</v>
      </c>
      <c r="K1439">
        <v>2</v>
      </c>
      <c r="L1439">
        <v>100</v>
      </c>
      <c r="M1439">
        <v>3.8</v>
      </c>
      <c r="N1439">
        <v>96.2</v>
      </c>
    </row>
    <row r="1440" spans="1:14" x14ac:dyDescent="0.2">
      <c r="A1440" s="1" t="s">
        <v>4627</v>
      </c>
      <c r="B1440" s="2">
        <v>45783</v>
      </c>
      <c r="C1440" s="1" t="s">
        <v>6721</v>
      </c>
      <c r="D1440" s="1" t="s">
        <v>3068</v>
      </c>
      <c r="E1440">
        <v>22</v>
      </c>
      <c r="F1440" t="s">
        <v>2740</v>
      </c>
      <c r="G1440" s="1" t="s">
        <v>108</v>
      </c>
      <c r="H1440">
        <v>100</v>
      </c>
      <c r="I1440" s="1" t="s">
        <v>6718</v>
      </c>
      <c r="J1440">
        <v>361</v>
      </c>
      <c r="K1440">
        <v>2</v>
      </c>
      <c r="L1440">
        <v>115.6</v>
      </c>
      <c r="M1440">
        <v>4.5999999999999996</v>
      </c>
      <c r="N1440">
        <v>111</v>
      </c>
    </row>
    <row r="1441" spans="1:14" x14ac:dyDescent="0.2">
      <c r="A1441" s="1" t="s">
        <v>4618</v>
      </c>
      <c r="B1441" s="2">
        <v>45783</v>
      </c>
      <c r="C1441" s="1" t="s">
        <v>6840</v>
      </c>
      <c r="D1441" s="1" t="s">
        <v>106</v>
      </c>
      <c r="E1441">
        <v>18</v>
      </c>
      <c r="F1441" t="s">
        <v>343</v>
      </c>
      <c r="G1441" s="1" t="s">
        <v>108</v>
      </c>
      <c r="H1441">
        <v>100</v>
      </c>
      <c r="I1441" s="1" t="s">
        <v>6718</v>
      </c>
      <c r="J1441">
        <v>361</v>
      </c>
      <c r="K1441">
        <v>2</v>
      </c>
      <c r="L1441">
        <v>115.4</v>
      </c>
      <c r="M1441">
        <v>4.4000000000000004</v>
      </c>
      <c r="N1441">
        <v>111</v>
      </c>
    </row>
    <row r="1442" spans="1:14" x14ac:dyDescent="0.2">
      <c r="A1442" s="1" t="s">
        <v>4619</v>
      </c>
      <c r="B1442" s="2">
        <v>45783</v>
      </c>
      <c r="C1442" s="1" t="s">
        <v>958</v>
      </c>
      <c r="D1442" s="1" t="s">
        <v>106</v>
      </c>
      <c r="E1442">
        <v>18</v>
      </c>
      <c r="F1442" t="s">
        <v>107</v>
      </c>
      <c r="G1442" s="1" t="s">
        <v>108</v>
      </c>
      <c r="H1442">
        <v>100</v>
      </c>
      <c r="I1442" s="1" t="s">
        <v>6718</v>
      </c>
      <c r="J1442">
        <v>362</v>
      </c>
      <c r="K1442">
        <v>2</v>
      </c>
      <c r="L1442">
        <v>107.6</v>
      </c>
      <c r="M1442">
        <v>4.4000000000000004</v>
      </c>
      <c r="N1442">
        <v>103.19999999999999</v>
      </c>
    </row>
    <row r="1443" spans="1:14" x14ac:dyDescent="0.2">
      <c r="A1443" s="1" t="s">
        <v>4603</v>
      </c>
      <c r="B1443" s="2">
        <v>45783</v>
      </c>
      <c r="C1443" s="1" t="s">
        <v>587</v>
      </c>
      <c r="D1443" s="1" t="s">
        <v>246</v>
      </c>
      <c r="E1443">
        <v>31</v>
      </c>
      <c r="F1443" t="s">
        <v>332</v>
      </c>
      <c r="G1443" s="1" t="s">
        <v>100</v>
      </c>
      <c r="H1443">
        <v>200</v>
      </c>
      <c r="I1443" s="1" t="s">
        <v>6718</v>
      </c>
      <c r="J1443">
        <v>362</v>
      </c>
      <c r="K1443">
        <v>2</v>
      </c>
      <c r="L1443">
        <v>206</v>
      </c>
      <c r="M1443">
        <v>7.6</v>
      </c>
      <c r="N1443">
        <v>198.4</v>
      </c>
    </row>
    <row r="1444" spans="1:14" x14ac:dyDescent="0.2">
      <c r="A1444" s="1" t="s">
        <v>4557</v>
      </c>
      <c r="B1444" s="2">
        <v>45783</v>
      </c>
      <c r="C1444" s="1" t="s">
        <v>587</v>
      </c>
      <c r="D1444" s="1" t="s">
        <v>246</v>
      </c>
      <c r="E1444">
        <v>26</v>
      </c>
      <c r="F1444" t="s">
        <v>79</v>
      </c>
      <c r="G1444" s="1" t="s">
        <v>100</v>
      </c>
      <c r="H1444">
        <v>40</v>
      </c>
      <c r="I1444" s="1" t="s">
        <v>6718</v>
      </c>
      <c r="J1444">
        <v>362</v>
      </c>
      <c r="K1444">
        <v>1</v>
      </c>
      <c r="L1444">
        <v>33.200000000000003</v>
      </c>
      <c r="M1444">
        <v>3</v>
      </c>
      <c r="N1444">
        <v>30.200000000000003</v>
      </c>
    </row>
    <row r="1445" spans="1:14" x14ac:dyDescent="0.2">
      <c r="A1445" s="1" t="s">
        <v>4654</v>
      </c>
      <c r="B1445" s="2">
        <v>45786</v>
      </c>
      <c r="C1445" s="1" t="s">
        <v>587</v>
      </c>
      <c r="D1445" s="1" t="s">
        <v>246</v>
      </c>
      <c r="E1445">
        <v>15</v>
      </c>
      <c r="F1445" t="s">
        <v>332</v>
      </c>
      <c r="G1445" s="1" t="s">
        <v>100</v>
      </c>
      <c r="H1445">
        <v>300</v>
      </c>
      <c r="I1445" s="1" t="s">
        <v>6718</v>
      </c>
      <c r="J1445">
        <v>363</v>
      </c>
      <c r="K1445">
        <v>5</v>
      </c>
      <c r="L1445">
        <v>330</v>
      </c>
      <c r="M1445">
        <v>8.8000000000000007</v>
      </c>
      <c r="N1445">
        <v>321.2</v>
      </c>
    </row>
    <row r="1446" spans="1:14" x14ac:dyDescent="0.2">
      <c r="A1446" s="1" t="s">
        <v>4648</v>
      </c>
      <c r="B1446" s="2">
        <v>45786</v>
      </c>
      <c r="C1446" s="1" t="s">
        <v>6848</v>
      </c>
      <c r="D1446" s="1" t="s">
        <v>246</v>
      </c>
      <c r="E1446">
        <v>13</v>
      </c>
      <c r="F1446" t="s">
        <v>241</v>
      </c>
      <c r="G1446" s="1" t="s">
        <v>100</v>
      </c>
      <c r="H1446">
        <v>100</v>
      </c>
      <c r="I1446" s="1" t="s">
        <v>6718</v>
      </c>
      <c r="J1446">
        <v>363</v>
      </c>
      <c r="K1446">
        <v>3</v>
      </c>
      <c r="L1446">
        <v>110.75999999999999</v>
      </c>
      <c r="M1446">
        <v>5.2</v>
      </c>
      <c r="N1446">
        <v>105.55999999999999</v>
      </c>
    </row>
    <row r="1447" spans="1:14" x14ac:dyDescent="0.2">
      <c r="A1447" s="1" t="s">
        <v>4656</v>
      </c>
      <c r="B1447" s="2">
        <v>45786</v>
      </c>
      <c r="C1447" s="1" t="s">
        <v>587</v>
      </c>
      <c r="D1447" s="1" t="s">
        <v>246</v>
      </c>
      <c r="E1447">
        <v>19</v>
      </c>
      <c r="F1447" t="s">
        <v>214</v>
      </c>
      <c r="G1447" s="1" t="s">
        <v>100</v>
      </c>
      <c r="H1447">
        <v>235</v>
      </c>
      <c r="I1447" s="1" t="s">
        <v>6718</v>
      </c>
      <c r="J1447">
        <v>363</v>
      </c>
      <c r="K1447">
        <v>4</v>
      </c>
      <c r="L1447">
        <v>236.39999999999998</v>
      </c>
      <c r="M1447">
        <v>8.8000000000000007</v>
      </c>
      <c r="N1447">
        <v>227.59999999999997</v>
      </c>
    </row>
    <row r="1448" spans="1:14" x14ac:dyDescent="0.2">
      <c r="A1448" s="1" t="s">
        <v>4653</v>
      </c>
      <c r="B1448" s="2">
        <v>45786</v>
      </c>
      <c r="C1448" s="1" t="s">
        <v>6749</v>
      </c>
      <c r="D1448" s="1" t="s">
        <v>246</v>
      </c>
      <c r="E1448">
        <v>11</v>
      </c>
      <c r="F1448" t="s">
        <v>93</v>
      </c>
      <c r="G1448" s="1" t="s">
        <v>100</v>
      </c>
      <c r="H1448">
        <v>100</v>
      </c>
      <c r="I1448" s="1" t="s">
        <v>6718</v>
      </c>
      <c r="J1448">
        <v>363</v>
      </c>
      <c r="K1448">
        <v>3</v>
      </c>
      <c r="L1448">
        <v>126.36</v>
      </c>
      <c r="M1448">
        <v>3.5999999999999996</v>
      </c>
      <c r="N1448">
        <v>122.76</v>
      </c>
    </row>
    <row r="1449" spans="1:14" x14ac:dyDescent="0.2">
      <c r="A1449" s="1" t="s">
        <v>4663</v>
      </c>
      <c r="B1449" s="2">
        <v>45786</v>
      </c>
      <c r="C1449" s="1" t="s">
        <v>6892</v>
      </c>
      <c r="D1449" s="1" t="s">
        <v>2816</v>
      </c>
      <c r="E1449">
        <v>17</v>
      </c>
      <c r="F1449" t="s">
        <v>51</v>
      </c>
      <c r="G1449" s="1" t="s">
        <v>108</v>
      </c>
      <c r="H1449">
        <v>230</v>
      </c>
      <c r="I1449" s="1" t="s">
        <v>6718</v>
      </c>
      <c r="J1449">
        <v>364</v>
      </c>
      <c r="K1449">
        <v>2</v>
      </c>
      <c r="L1449">
        <v>263</v>
      </c>
      <c r="M1449">
        <v>4</v>
      </c>
      <c r="N1449">
        <v>259</v>
      </c>
    </row>
    <row r="1450" spans="1:14" x14ac:dyDescent="0.2">
      <c r="A1450" s="1" t="s">
        <v>4591</v>
      </c>
      <c r="B1450" s="2">
        <v>45786</v>
      </c>
      <c r="C1450" s="1" t="s">
        <v>587</v>
      </c>
      <c r="D1450" s="1" t="s">
        <v>246</v>
      </c>
      <c r="E1450">
        <v>13</v>
      </c>
      <c r="F1450" t="s">
        <v>167</v>
      </c>
      <c r="G1450" s="1" t="s">
        <v>100</v>
      </c>
      <c r="H1450">
        <v>222</v>
      </c>
      <c r="I1450" s="1" t="s">
        <v>6718</v>
      </c>
      <c r="J1450">
        <v>364</v>
      </c>
      <c r="K1450">
        <v>4</v>
      </c>
      <c r="L1450">
        <v>225.79999999999998</v>
      </c>
      <c r="M1450">
        <v>6.4</v>
      </c>
      <c r="N1450">
        <v>219.39999999999998</v>
      </c>
    </row>
    <row r="1451" spans="1:14" x14ac:dyDescent="0.2">
      <c r="A1451" s="1" t="s">
        <v>4664</v>
      </c>
      <c r="B1451" s="2">
        <v>45786</v>
      </c>
      <c r="C1451" s="1" t="s">
        <v>7033</v>
      </c>
      <c r="D1451" s="1" t="s">
        <v>3319</v>
      </c>
      <c r="E1451" t="s">
        <v>2743</v>
      </c>
      <c r="F1451" t="s">
        <v>2847</v>
      </c>
      <c r="G1451" s="1" t="s">
        <v>108</v>
      </c>
      <c r="H1451">
        <v>110</v>
      </c>
      <c r="I1451" s="1" t="s">
        <v>6718</v>
      </c>
      <c r="J1451">
        <v>364</v>
      </c>
      <c r="K1451">
        <v>3</v>
      </c>
      <c r="L1451">
        <v>116.60000000000001</v>
      </c>
      <c r="M1451">
        <v>4.8000000000000007</v>
      </c>
      <c r="N1451">
        <v>111.80000000000001</v>
      </c>
    </row>
    <row r="1452" spans="1:14" x14ac:dyDescent="0.2">
      <c r="A1452" s="1" t="s">
        <v>4646</v>
      </c>
      <c r="B1452" s="2">
        <v>45786</v>
      </c>
      <c r="C1452" s="1" t="s">
        <v>587</v>
      </c>
      <c r="D1452" s="1" t="s">
        <v>246</v>
      </c>
      <c r="E1452">
        <v>17</v>
      </c>
      <c r="F1452" t="s">
        <v>332</v>
      </c>
      <c r="G1452" s="1" t="s">
        <v>2760</v>
      </c>
      <c r="H1452">
        <v>1200</v>
      </c>
      <c r="I1452" s="1" t="s">
        <v>6718</v>
      </c>
      <c r="J1452">
        <v>364</v>
      </c>
      <c r="K1452">
        <v>12</v>
      </c>
      <c r="L1452">
        <v>846.49</v>
      </c>
      <c r="M1452">
        <v>21.6</v>
      </c>
      <c r="N1452">
        <v>824.89</v>
      </c>
    </row>
    <row r="1453" spans="1:14" x14ac:dyDescent="0.2">
      <c r="A1453" s="1" t="s">
        <v>4646</v>
      </c>
      <c r="B1453" s="2">
        <v>45786</v>
      </c>
      <c r="C1453" s="1" t="s">
        <v>587</v>
      </c>
      <c r="D1453" s="1" t="s">
        <v>246</v>
      </c>
      <c r="E1453">
        <v>17</v>
      </c>
      <c r="F1453" t="s">
        <v>332</v>
      </c>
      <c r="G1453" s="1" t="s">
        <v>2760</v>
      </c>
      <c r="H1453">
        <v>1200</v>
      </c>
      <c r="I1453" s="1" t="s">
        <v>6718</v>
      </c>
      <c r="J1453">
        <v>365</v>
      </c>
      <c r="K1453">
        <v>2</v>
      </c>
      <c r="L1453">
        <v>195.12</v>
      </c>
      <c r="M1453">
        <v>4.2</v>
      </c>
      <c r="N1453">
        <v>190.92000000000002</v>
      </c>
    </row>
    <row r="1454" spans="1:14" x14ac:dyDescent="0.2">
      <c r="A1454" s="1" t="s">
        <v>4674</v>
      </c>
      <c r="B1454" s="2">
        <v>45786</v>
      </c>
      <c r="C1454" s="1" t="s">
        <v>958</v>
      </c>
      <c r="D1454" s="1" t="s">
        <v>106</v>
      </c>
      <c r="E1454">
        <v>18</v>
      </c>
      <c r="F1454" t="s">
        <v>107</v>
      </c>
      <c r="G1454" s="1" t="s">
        <v>108</v>
      </c>
      <c r="H1454">
        <v>100</v>
      </c>
      <c r="I1454" s="1" t="s">
        <v>6718</v>
      </c>
      <c r="J1454">
        <v>365</v>
      </c>
      <c r="K1454">
        <v>2</v>
      </c>
      <c r="L1454">
        <v>104.4</v>
      </c>
      <c r="M1454">
        <v>4.2</v>
      </c>
      <c r="N1454">
        <v>100.2</v>
      </c>
    </row>
    <row r="1455" spans="1:14" x14ac:dyDescent="0.2">
      <c r="A1455" s="1" t="s">
        <v>4661</v>
      </c>
      <c r="B1455" s="2">
        <v>45786</v>
      </c>
      <c r="C1455" s="1" t="s">
        <v>7034</v>
      </c>
      <c r="D1455" s="1" t="s">
        <v>4660</v>
      </c>
      <c r="E1455" t="s">
        <v>2743</v>
      </c>
      <c r="F1455" t="s">
        <v>2847</v>
      </c>
      <c r="G1455" s="1" t="s">
        <v>108</v>
      </c>
      <c r="H1455">
        <v>100</v>
      </c>
      <c r="I1455" s="1" t="s">
        <v>6718</v>
      </c>
      <c r="J1455">
        <v>365</v>
      </c>
      <c r="K1455">
        <v>3</v>
      </c>
      <c r="L1455">
        <v>104.2</v>
      </c>
      <c r="N1455">
        <v>104.2</v>
      </c>
    </row>
    <row r="1456" spans="1:14" x14ac:dyDescent="0.2">
      <c r="A1456" s="1" t="s">
        <v>4658</v>
      </c>
      <c r="B1456" s="2">
        <v>45786</v>
      </c>
      <c r="C1456" s="1" t="s">
        <v>7034</v>
      </c>
      <c r="D1456" s="1" t="s">
        <v>4660</v>
      </c>
      <c r="E1456">
        <v>22</v>
      </c>
      <c r="F1456" t="s">
        <v>79</v>
      </c>
      <c r="G1456" s="1" t="s">
        <v>108</v>
      </c>
      <c r="H1456">
        <v>100</v>
      </c>
      <c r="I1456" s="1" t="s">
        <v>6718</v>
      </c>
      <c r="J1456">
        <v>365</v>
      </c>
      <c r="K1456">
        <v>2</v>
      </c>
      <c r="L1456">
        <v>97.6</v>
      </c>
      <c r="N1456">
        <v>97.6</v>
      </c>
    </row>
    <row r="1457" spans="1:14" x14ac:dyDescent="0.2">
      <c r="A1457" s="1" t="s">
        <v>4646</v>
      </c>
      <c r="B1457" s="2">
        <v>45786</v>
      </c>
      <c r="C1457" s="1" t="s">
        <v>587</v>
      </c>
      <c r="D1457" s="1" t="s">
        <v>246</v>
      </c>
      <c r="E1457">
        <v>17</v>
      </c>
      <c r="F1457" t="s">
        <v>332</v>
      </c>
      <c r="G1457" s="1" t="s">
        <v>2760</v>
      </c>
      <c r="H1457">
        <v>1200</v>
      </c>
      <c r="I1457" s="1" t="s">
        <v>6718</v>
      </c>
      <c r="J1457">
        <v>366</v>
      </c>
      <c r="K1457">
        <v>2</v>
      </c>
      <c r="L1457">
        <v>120.08500000000001</v>
      </c>
      <c r="M1457">
        <v>4.2</v>
      </c>
      <c r="N1457">
        <v>115.88500000000001</v>
      </c>
    </row>
    <row r="1458" spans="1:14" x14ac:dyDescent="0.2">
      <c r="A1458" s="1" t="s">
        <v>4512</v>
      </c>
      <c r="B1458" s="2">
        <v>45786</v>
      </c>
      <c r="C1458" s="1" t="s">
        <v>1823</v>
      </c>
      <c r="D1458" s="1" t="s">
        <v>246</v>
      </c>
      <c r="E1458">
        <v>6</v>
      </c>
      <c r="F1458">
        <v>10</v>
      </c>
      <c r="G1458" s="1" t="s">
        <v>100</v>
      </c>
      <c r="H1458">
        <v>100</v>
      </c>
      <c r="I1458" s="1" t="s">
        <v>6718</v>
      </c>
      <c r="J1458">
        <v>366</v>
      </c>
      <c r="K1458">
        <v>3</v>
      </c>
      <c r="L1458">
        <v>102.7</v>
      </c>
      <c r="N1458">
        <v>102.7</v>
      </c>
    </row>
    <row r="1459" spans="1:14" x14ac:dyDescent="0.2">
      <c r="A1459" s="1" t="s">
        <v>4673</v>
      </c>
      <c r="B1459" s="2">
        <v>45786</v>
      </c>
      <c r="C1459" s="1" t="s">
        <v>6892</v>
      </c>
      <c r="D1459" s="1" t="s">
        <v>106</v>
      </c>
      <c r="E1459">
        <v>17</v>
      </c>
      <c r="F1459" t="s">
        <v>51</v>
      </c>
      <c r="G1459" s="1" t="s">
        <v>108</v>
      </c>
      <c r="H1459">
        <v>140</v>
      </c>
      <c r="I1459" s="1" t="s">
        <v>6718</v>
      </c>
      <c r="J1459">
        <v>366</v>
      </c>
      <c r="K1459">
        <v>2</v>
      </c>
      <c r="L1459">
        <v>175.60000000000002</v>
      </c>
      <c r="M1459">
        <v>4</v>
      </c>
      <c r="N1459">
        <v>171.60000000000002</v>
      </c>
    </row>
    <row r="1460" spans="1:14" x14ac:dyDescent="0.2">
      <c r="A1460" s="1" t="s">
        <v>4649</v>
      </c>
      <c r="B1460" s="2">
        <v>45786</v>
      </c>
      <c r="C1460" s="1" t="s">
        <v>6749</v>
      </c>
      <c r="D1460" s="1" t="s">
        <v>246</v>
      </c>
      <c r="E1460">
        <v>10.5</v>
      </c>
      <c r="F1460" t="s">
        <v>93</v>
      </c>
      <c r="G1460" s="1" t="s">
        <v>100</v>
      </c>
      <c r="H1460">
        <v>200</v>
      </c>
      <c r="I1460" s="1" t="s">
        <v>6718</v>
      </c>
      <c r="J1460">
        <v>366</v>
      </c>
      <c r="K1460">
        <v>6</v>
      </c>
      <c r="L1460">
        <v>211.37</v>
      </c>
      <c r="M1460">
        <v>7.1999999999999993</v>
      </c>
      <c r="N1460">
        <v>204.17000000000002</v>
      </c>
    </row>
    <row r="1461" spans="1:14" x14ac:dyDescent="0.2">
      <c r="A1461" s="1" t="s">
        <v>4677</v>
      </c>
      <c r="B1461" s="2">
        <v>45786</v>
      </c>
      <c r="C1461" s="1" t="s">
        <v>6877</v>
      </c>
      <c r="D1461" s="1" t="s">
        <v>246</v>
      </c>
      <c r="E1461" t="s">
        <v>247</v>
      </c>
      <c r="F1461" t="s">
        <v>201</v>
      </c>
      <c r="G1461" s="1" t="s">
        <v>100</v>
      </c>
      <c r="H1461">
        <v>100</v>
      </c>
      <c r="I1461" s="1" t="s">
        <v>6718</v>
      </c>
      <c r="J1461">
        <v>367</v>
      </c>
      <c r="K1461">
        <v>2</v>
      </c>
      <c r="L1461">
        <v>119</v>
      </c>
      <c r="M1461">
        <v>7.2</v>
      </c>
      <c r="N1461">
        <v>111.8</v>
      </c>
    </row>
    <row r="1462" spans="1:14" x14ac:dyDescent="0.2">
      <c r="A1462" s="1" t="s">
        <v>4675</v>
      </c>
      <c r="B1462" s="2">
        <v>45786</v>
      </c>
      <c r="C1462" s="1" t="s">
        <v>6751</v>
      </c>
      <c r="D1462" s="1" t="s">
        <v>106</v>
      </c>
      <c r="E1462" t="s">
        <v>2931</v>
      </c>
      <c r="F1462" t="s">
        <v>960</v>
      </c>
      <c r="G1462" s="1" t="s">
        <v>108</v>
      </c>
      <c r="H1462">
        <v>200</v>
      </c>
      <c r="I1462" s="1" t="s">
        <v>6718</v>
      </c>
      <c r="J1462">
        <v>367</v>
      </c>
      <c r="K1462">
        <v>2</v>
      </c>
      <c r="L1462">
        <v>222.4</v>
      </c>
      <c r="M1462">
        <v>5.2</v>
      </c>
      <c r="N1462">
        <v>217.20000000000002</v>
      </c>
    </row>
    <row r="1463" spans="1:14" x14ac:dyDescent="0.2">
      <c r="A1463" s="1" t="s">
        <v>4669</v>
      </c>
      <c r="B1463" s="2">
        <v>45786</v>
      </c>
      <c r="C1463" s="1" t="s">
        <v>587</v>
      </c>
      <c r="D1463" s="1" t="s">
        <v>246</v>
      </c>
      <c r="E1463">
        <v>17</v>
      </c>
      <c r="F1463" t="s">
        <v>99</v>
      </c>
      <c r="G1463" s="1" t="s">
        <v>100</v>
      </c>
      <c r="H1463">
        <v>420</v>
      </c>
      <c r="I1463" s="1" t="s">
        <v>6718</v>
      </c>
      <c r="J1463">
        <v>367</v>
      </c>
      <c r="K1463">
        <v>6</v>
      </c>
      <c r="L1463">
        <v>434.79999999999995</v>
      </c>
      <c r="M1463">
        <v>12.2</v>
      </c>
      <c r="N1463">
        <v>422.59999999999997</v>
      </c>
    </row>
    <row r="1464" spans="1:14" x14ac:dyDescent="0.2">
      <c r="A1464" s="1" t="s">
        <v>4666</v>
      </c>
      <c r="B1464" s="2">
        <v>45786</v>
      </c>
      <c r="C1464" s="1" t="s">
        <v>6794</v>
      </c>
      <c r="D1464" s="1" t="s">
        <v>246</v>
      </c>
      <c r="E1464">
        <v>14</v>
      </c>
      <c r="F1464" t="s">
        <v>76</v>
      </c>
      <c r="G1464" s="1" t="s">
        <v>100</v>
      </c>
      <c r="H1464">
        <v>100</v>
      </c>
      <c r="I1464" s="1" t="s">
        <v>6718</v>
      </c>
      <c r="J1464">
        <v>367</v>
      </c>
      <c r="K1464">
        <v>2</v>
      </c>
      <c r="L1464">
        <v>103.4</v>
      </c>
      <c r="M1464">
        <v>3.4000000000000004</v>
      </c>
      <c r="N1464">
        <v>100</v>
      </c>
    </row>
    <row r="1465" spans="1:14" x14ac:dyDescent="0.2">
      <c r="A1465" s="1" t="s">
        <v>4688</v>
      </c>
      <c r="B1465" s="2">
        <v>45786</v>
      </c>
      <c r="C1465" s="1" t="s">
        <v>6877</v>
      </c>
      <c r="D1465" s="1" t="s">
        <v>246</v>
      </c>
      <c r="E1465" t="s">
        <v>3167</v>
      </c>
      <c r="F1465" t="s">
        <v>201</v>
      </c>
      <c r="G1465" s="1" t="s">
        <v>100</v>
      </c>
      <c r="H1465">
        <v>100</v>
      </c>
      <c r="I1465" s="1" t="s">
        <v>6718</v>
      </c>
      <c r="J1465">
        <v>368</v>
      </c>
      <c r="K1465">
        <v>2</v>
      </c>
      <c r="L1465">
        <v>127.8</v>
      </c>
      <c r="M1465">
        <v>8</v>
      </c>
      <c r="N1465">
        <v>119.8</v>
      </c>
    </row>
    <row r="1466" spans="1:14" x14ac:dyDescent="0.2">
      <c r="A1466" s="1" t="s">
        <v>4678</v>
      </c>
      <c r="B1466" s="2">
        <v>45786</v>
      </c>
      <c r="C1466" s="1" t="s">
        <v>587</v>
      </c>
      <c r="D1466" s="1" t="s">
        <v>246</v>
      </c>
      <c r="E1466">
        <v>17</v>
      </c>
      <c r="F1466" t="s">
        <v>332</v>
      </c>
      <c r="G1466" s="1" t="s">
        <v>2760</v>
      </c>
      <c r="H1466">
        <v>500</v>
      </c>
      <c r="I1466" s="1" t="s">
        <v>6718</v>
      </c>
      <c r="J1466">
        <v>368</v>
      </c>
      <c r="K1466">
        <v>6</v>
      </c>
      <c r="L1466">
        <v>511.01000000000005</v>
      </c>
      <c r="M1466">
        <v>10.8</v>
      </c>
      <c r="N1466">
        <v>500.21000000000004</v>
      </c>
    </row>
    <row r="1467" spans="1:14" x14ac:dyDescent="0.2">
      <c r="A1467" s="1" t="s">
        <v>4672</v>
      </c>
      <c r="B1467" s="2">
        <v>45786</v>
      </c>
      <c r="C1467" s="1" t="s">
        <v>7035</v>
      </c>
      <c r="D1467" s="1" t="s">
        <v>106</v>
      </c>
      <c r="E1467" t="s">
        <v>2927</v>
      </c>
      <c r="F1467" t="s">
        <v>2847</v>
      </c>
      <c r="G1467" s="1" t="s">
        <v>108</v>
      </c>
      <c r="H1467">
        <v>220</v>
      </c>
      <c r="I1467" s="1" t="s">
        <v>6718</v>
      </c>
      <c r="J1467">
        <v>368</v>
      </c>
      <c r="K1467">
        <v>7</v>
      </c>
      <c r="L1467">
        <v>227.8</v>
      </c>
      <c r="M1467">
        <v>8.4</v>
      </c>
      <c r="N1467">
        <v>219.4</v>
      </c>
    </row>
    <row r="1468" spans="1:14" x14ac:dyDescent="0.2">
      <c r="A1468" s="1" t="s">
        <v>4676</v>
      </c>
      <c r="B1468" s="2">
        <v>45786</v>
      </c>
      <c r="C1468" s="1" t="s">
        <v>6949</v>
      </c>
      <c r="D1468" s="1" t="s">
        <v>246</v>
      </c>
      <c r="E1468">
        <v>24</v>
      </c>
      <c r="F1468">
        <v>6</v>
      </c>
      <c r="G1468" s="1" t="s">
        <v>100</v>
      </c>
      <c r="H1468">
        <v>100</v>
      </c>
      <c r="I1468" s="1" t="s">
        <v>6718</v>
      </c>
      <c r="J1468">
        <v>368</v>
      </c>
      <c r="K1468">
        <v>1</v>
      </c>
      <c r="L1468">
        <v>101.4</v>
      </c>
      <c r="N1468">
        <v>101.4</v>
      </c>
    </row>
    <row r="1469" spans="1:14" x14ac:dyDescent="0.2">
      <c r="A1469" s="1" t="s">
        <v>4563</v>
      </c>
      <c r="B1469" s="2">
        <v>45786</v>
      </c>
      <c r="C1469" s="1" t="s">
        <v>6736</v>
      </c>
      <c r="D1469" s="1" t="s">
        <v>246</v>
      </c>
      <c r="E1469">
        <v>32</v>
      </c>
      <c r="F1469">
        <v>6</v>
      </c>
      <c r="G1469" s="1" t="s">
        <v>2826</v>
      </c>
      <c r="H1469">
        <v>100</v>
      </c>
      <c r="I1469" s="1" t="s">
        <v>6718</v>
      </c>
      <c r="J1469">
        <v>369</v>
      </c>
      <c r="K1469">
        <v>2</v>
      </c>
      <c r="L1469">
        <v>95.4</v>
      </c>
      <c r="N1469">
        <v>95.4</v>
      </c>
    </row>
    <row r="1470" spans="1:14" x14ac:dyDescent="0.2">
      <c r="A1470" s="1" t="s">
        <v>4630</v>
      </c>
      <c r="B1470" s="2">
        <v>45786</v>
      </c>
      <c r="C1470" s="1" t="s">
        <v>7036</v>
      </c>
      <c r="D1470" s="1" t="s">
        <v>246</v>
      </c>
      <c r="E1470">
        <v>20</v>
      </c>
      <c r="F1470" t="s">
        <v>214</v>
      </c>
      <c r="G1470" s="1" t="s">
        <v>100</v>
      </c>
      <c r="H1470">
        <v>1000</v>
      </c>
      <c r="I1470" s="1" t="s">
        <v>6718</v>
      </c>
      <c r="J1470">
        <v>369</v>
      </c>
      <c r="K1470">
        <v>14</v>
      </c>
      <c r="L1470">
        <v>1032.8000000000002</v>
      </c>
      <c r="M1470">
        <v>36.400000000000006</v>
      </c>
      <c r="N1470">
        <v>996.4000000000002</v>
      </c>
    </row>
    <row r="1471" spans="1:14" x14ac:dyDescent="0.2">
      <c r="A1471" s="1" t="s">
        <v>4639</v>
      </c>
      <c r="B1471" s="2">
        <v>45786</v>
      </c>
      <c r="C1471" s="1" t="s">
        <v>587</v>
      </c>
      <c r="D1471" s="1" t="s">
        <v>246</v>
      </c>
      <c r="E1471">
        <v>26</v>
      </c>
      <c r="F1471" t="s">
        <v>79</v>
      </c>
      <c r="G1471" s="1" t="s">
        <v>100</v>
      </c>
      <c r="H1471">
        <v>300</v>
      </c>
      <c r="I1471" s="1" t="s">
        <v>6718</v>
      </c>
      <c r="J1471">
        <v>369</v>
      </c>
      <c r="K1471">
        <v>4</v>
      </c>
      <c r="L1471">
        <v>312.20000000000005</v>
      </c>
      <c r="M1471">
        <v>14.4</v>
      </c>
      <c r="N1471">
        <v>297.80000000000007</v>
      </c>
    </row>
    <row r="1472" spans="1:14" x14ac:dyDescent="0.2">
      <c r="A1472" s="1" t="s">
        <v>4635</v>
      </c>
      <c r="B1472" s="2">
        <v>45786</v>
      </c>
      <c r="C1472" s="1" t="s">
        <v>7028</v>
      </c>
      <c r="D1472" s="1" t="s">
        <v>246</v>
      </c>
      <c r="E1472">
        <v>6</v>
      </c>
      <c r="F1472" t="s">
        <v>2645</v>
      </c>
      <c r="G1472" s="1" t="s">
        <v>100</v>
      </c>
      <c r="H1472">
        <v>100</v>
      </c>
      <c r="I1472" s="1" t="s">
        <v>6718</v>
      </c>
      <c r="J1472">
        <v>369</v>
      </c>
      <c r="K1472">
        <v>3</v>
      </c>
      <c r="L1472">
        <v>110.19999999999999</v>
      </c>
      <c r="M1472">
        <v>2.4000000000000004</v>
      </c>
      <c r="N1472">
        <v>107.79999999999998</v>
      </c>
    </row>
    <row r="1473" spans="1:14" x14ac:dyDescent="0.2">
      <c r="A1473" s="1" t="s">
        <v>4638</v>
      </c>
      <c r="B1473" s="2">
        <v>45787</v>
      </c>
      <c r="C1473" s="1" t="s">
        <v>6878</v>
      </c>
      <c r="D1473" s="1" t="s">
        <v>246</v>
      </c>
      <c r="E1473">
        <v>14</v>
      </c>
      <c r="F1473" t="s">
        <v>2983</v>
      </c>
      <c r="G1473" s="1" t="s">
        <v>100</v>
      </c>
      <c r="H1473">
        <v>100</v>
      </c>
      <c r="I1473" s="1" t="s">
        <v>6718</v>
      </c>
      <c r="J1473">
        <v>370</v>
      </c>
      <c r="K1473">
        <v>2</v>
      </c>
      <c r="L1473">
        <v>100</v>
      </c>
      <c r="M1473">
        <v>3.2</v>
      </c>
      <c r="N1473">
        <v>96.8</v>
      </c>
    </row>
    <row r="1474" spans="1:14" x14ac:dyDescent="0.2">
      <c r="A1474" s="1" t="s">
        <v>4643</v>
      </c>
      <c r="B1474" s="2">
        <v>45787</v>
      </c>
      <c r="C1474" s="1" t="s">
        <v>6878</v>
      </c>
      <c r="D1474" s="1" t="s">
        <v>246</v>
      </c>
      <c r="E1474">
        <v>25</v>
      </c>
      <c r="F1474" t="s">
        <v>2983</v>
      </c>
      <c r="G1474" s="1" t="s">
        <v>100</v>
      </c>
      <c r="H1474">
        <v>200</v>
      </c>
      <c r="I1474" s="1" t="s">
        <v>6718</v>
      </c>
      <c r="J1474">
        <v>370</v>
      </c>
      <c r="K1474">
        <v>2</v>
      </c>
      <c r="L1474">
        <v>212.2</v>
      </c>
      <c r="N1474">
        <v>212.2</v>
      </c>
    </row>
    <row r="1475" spans="1:14" x14ac:dyDescent="0.2">
      <c r="A1475" s="1" t="s">
        <v>4637</v>
      </c>
      <c r="B1475" s="2">
        <v>45787</v>
      </c>
      <c r="C1475" s="1" t="s">
        <v>1823</v>
      </c>
      <c r="D1475" s="1" t="s">
        <v>246</v>
      </c>
      <c r="E1475">
        <v>7</v>
      </c>
      <c r="F1475">
        <v>10</v>
      </c>
      <c r="G1475" s="1" t="s">
        <v>100</v>
      </c>
      <c r="H1475">
        <v>50</v>
      </c>
      <c r="I1475" s="1" t="s">
        <v>6718</v>
      </c>
      <c r="J1475">
        <v>370</v>
      </c>
      <c r="K1475">
        <v>2</v>
      </c>
      <c r="L1475">
        <v>103.3</v>
      </c>
      <c r="M1475">
        <v>1.8</v>
      </c>
      <c r="N1475">
        <v>101.5</v>
      </c>
    </row>
    <row r="1476" spans="1:14" x14ac:dyDescent="0.2">
      <c r="A1476" s="1" t="s">
        <v>4644</v>
      </c>
      <c r="B1476" s="2">
        <v>45787</v>
      </c>
      <c r="C1476" s="1" t="s">
        <v>6878</v>
      </c>
      <c r="D1476" s="1" t="s">
        <v>246</v>
      </c>
      <c r="E1476">
        <v>19</v>
      </c>
      <c r="F1476" t="s">
        <v>2983</v>
      </c>
      <c r="G1476" s="1" t="s">
        <v>100</v>
      </c>
      <c r="H1476">
        <v>100</v>
      </c>
      <c r="I1476" s="1" t="s">
        <v>6718</v>
      </c>
      <c r="J1476">
        <v>370</v>
      </c>
      <c r="K1476">
        <v>2</v>
      </c>
      <c r="L1476">
        <v>105.80000000000001</v>
      </c>
      <c r="M1476">
        <v>4.4000000000000004</v>
      </c>
      <c r="N1476">
        <v>101.4</v>
      </c>
    </row>
    <row r="1477" spans="1:14" x14ac:dyDescent="0.2">
      <c r="A1477" s="1" t="s">
        <v>4645</v>
      </c>
      <c r="B1477" s="2">
        <v>45787</v>
      </c>
      <c r="C1477" s="1" t="s">
        <v>6878</v>
      </c>
      <c r="D1477" s="1" t="s">
        <v>246</v>
      </c>
      <c r="E1477">
        <v>19</v>
      </c>
      <c r="F1477" t="s">
        <v>2983</v>
      </c>
      <c r="G1477" s="1" t="s">
        <v>100</v>
      </c>
      <c r="H1477">
        <v>100</v>
      </c>
      <c r="I1477" s="1" t="s">
        <v>6718</v>
      </c>
      <c r="J1477">
        <v>371</v>
      </c>
      <c r="K1477">
        <v>2</v>
      </c>
      <c r="L1477">
        <v>120.8</v>
      </c>
      <c r="M1477">
        <v>4.4000000000000004</v>
      </c>
      <c r="N1477">
        <v>116.39999999999999</v>
      </c>
    </row>
    <row r="1478" spans="1:14" x14ac:dyDescent="0.2">
      <c r="A1478" s="1" t="s">
        <v>4640</v>
      </c>
      <c r="B1478" s="2">
        <v>45787</v>
      </c>
      <c r="C1478" s="1" t="s">
        <v>587</v>
      </c>
      <c r="D1478" s="1" t="s">
        <v>246</v>
      </c>
      <c r="E1478">
        <v>26</v>
      </c>
      <c r="F1478" t="s">
        <v>3262</v>
      </c>
      <c r="G1478" s="1" t="s">
        <v>100</v>
      </c>
      <c r="H1478">
        <v>70</v>
      </c>
      <c r="I1478" s="1" t="s">
        <v>6718</v>
      </c>
      <c r="J1478">
        <v>371</v>
      </c>
      <c r="K1478">
        <v>1</v>
      </c>
      <c r="L1478">
        <v>72.599999999999994</v>
      </c>
      <c r="M1478">
        <v>3.6</v>
      </c>
      <c r="N1478">
        <v>69</v>
      </c>
    </row>
    <row r="1479" spans="1:14" x14ac:dyDescent="0.2">
      <c r="A1479" s="1" t="s">
        <v>4590</v>
      </c>
      <c r="B1479" s="2">
        <v>45787</v>
      </c>
      <c r="C1479" s="1" t="s">
        <v>1823</v>
      </c>
      <c r="D1479" s="1" t="s">
        <v>246</v>
      </c>
      <c r="E1479">
        <v>6</v>
      </c>
      <c r="F1479">
        <v>10</v>
      </c>
      <c r="G1479" s="1" t="s">
        <v>100</v>
      </c>
      <c r="H1479">
        <v>50</v>
      </c>
      <c r="I1479" s="1" t="s">
        <v>6718</v>
      </c>
      <c r="J1479">
        <v>371</v>
      </c>
      <c r="K1479">
        <v>2</v>
      </c>
      <c r="L1479">
        <v>63</v>
      </c>
      <c r="M1479">
        <v>1.6</v>
      </c>
      <c r="N1479">
        <v>61.4</v>
      </c>
    </row>
    <row r="1480" spans="1:14" x14ac:dyDescent="0.2">
      <c r="A1480" s="1" t="s">
        <v>4586</v>
      </c>
      <c r="B1480" s="2">
        <v>45787</v>
      </c>
      <c r="C1480" s="1" t="s">
        <v>1823</v>
      </c>
      <c r="D1480" s="1" t="s">
        <v>246</v>
      </c>
      <c r="E1480">
        <v>5</v>
      </c>
      <c r="F1480">
        <v>10</v>
      </c>
      <c r="G1480" s="1" t="s">
        <v>100</v>
      </c>
      <c r="H1480">
        <v>50</v>
      </c>
      <c r="I1480" s="1" t="s">
        <v>6718</v>
      </c>
      <c r="J1480">
        <v>371</v>
      </c>
      <c r="K1480">
        <v>2</v>
      </c>
      <c r="L1480">
        <v>58</v>
      </c>
      <c r="M1480">
        <v>1.4</v>
      </c>
      <c r="N1480">
        <v>56.6</v>
      </c>
    </row>
    <row r="1481" spans="1:14" x14ac:dyDescent="0.2">
      <c r="A1481" s="1" t="s">
        <v>4564</v>
      </c>
      <c r="B1481" s="2">
        <v>45787</v>
      </c>
      <c r="C1481" s="1" t="s">
        <v>1823</v>
      </c>
      <c r="D1481" s="1" t="s">
        <v>246</v>
      </c>
      <c r="E1481">
        <v>4</v>
      </c>
      <c r="F1481">
        <v>10</v>
      </c>
      <c r="G1481" s="1" t="s">
        <v>100</v>
      </c>
      <c r="H1481">
        <v>50</v>
      </c>
      <c r="I1481" s="1" t="s">
        <v>6718</v>
      </c>
      <c r="J1481">
        <v>372</v>
      </c>
      <c r="K1481">
        <v>2</v>
      </c>
      <c r="L1481">
        <v>52.7</v>
      </c>
      <c r="M1481">
        <v>1.2</v>
      </c>
      <c r="N1481">
        <v>51.5</v>
      </c>
    </row>
    <row r="1482" spans="1:14" x14ac:dyDescent="0.2">
      <c r="A1482" s="1" t="s">
        <v>4576</v>
      </c>
      <c r="B1482" s="2">
        <v>45787</v>
      </c>
      <c r="C1482" s="1" t="s">
        <v>6736</v>
      </c>
      <c r="D1482" s="1" t="s">
        <v>246</v>
      </c>
      <c r="E1482">
        <v>36</v>
      </c>
      <c r="F1482">
        <v>6</v>
      </c>
      <c r="G1482" s="1" t="s">
        <v>2826</v>
      </c>
      <c r="H1482">
        <v>500</v>
      </c>
      <c r="I1482" s="1" t="s">
        <v>6718</v>
      </c>
      <c r="J1482">
        <v>372</v>
      </c>
      <c r="K1482">
        <v>6</v>
      </c>
      <c r="L1482">
        <v>487.6</v>
      </c>
      <c r="N1482">
        <v>487.6</v>
      </c>
    </row>
    <row r="1483" spans="1:14" x14ac:dyDescent="0.2">
      <c r="A1483" s="1" t="s">
        <v>4574</v>
      </c>
      <c r="B1483" s="2">
        <v>45787</v>
      </c>
      <c r="C1483" s="1" t="s">
        <v>6736</v>
      </c>
      <c r="D1483" s="1" t="s">
        <v>246</v>
      </c>
      <c r="E1483">
        <v>40</v>
      </c>
      <c r="F1483">
        <v>6</v>
      </c>
      <c r="G1483" s="1" t="s">
        <v>2826</v>
      </c>
      <c r="H1483">
        <v>500</v>
      </c>
      <c r="I1483" s="1" t="s">
        <v>6718</v>
      </c>
      <c r="J1483">
        <v>372</v>
      </c>
      <c r="K1483">
        <v>5</v>
      </c>
      <c r="L1483">
        <v>503.6</v>
      </c>
      <c r="N1483">
        <v>503.6</v>
      </c>
    </row>
    <row r="1484" spans="1:14" x14ac:dyDescent="0.2">
      <c r="A1484" s="1" t="s">
        <v>4642</v>
      </c>
      <c r="B1484" s="2">
        <v>45787</v>
      </c>
      <c r="C1484" s="1" t="s">
        <v>6956</v>
      </c>
      <c r="D1484" s="1" t="s">
        <v>246</v>
      </c>
      <c r="E1484">
        <v>24</v>
      </c>
      <c r="F1484" t="s">
        <v>2646</v>
      </c>
      <c r="G1484" s="1" t="s">
        <v>100</v>
      </c>
      <c r="H1484">
        <v>200</v>
      </c>
      <c r="I1484" s="1" t="s">
        <v>6718</v>
      </c>
      <c r="J1484">
        <v>372</v>
      </c>
      <c r="K1484">
        <v>3</v>
      </c>
      <c r="L1484">
        <v>225.2</v>
      </c>
      <c r="N1484">
        <v>225.2</v>
      </c>
    </row>
    <row r="1485" spans="1:14" x14ac:dyDescent="0.2">
      <c r="A1485" s="1" t="s">
        <v>4634</v>
      </c>
      <c r="B1485" s="2">
        <v>45787</v>
      </c>
      <c r="C1485" s="1" t="s">
        <v>6769</v>
      </c>
      <c r="D1485" s="1" t="s">
        <v>246</v>
      </c>
      <c r="E1485">
        <v>8</v>
      </c>
      <c r="F1485" t="s">
        <v>107</v>
      </c>
      <c r="G1485" s="1" t="s">
        <v>100</v>
      </c>
      <c r="H1485">
        <v>100</v>
      </c>
      <c r="I1485" s="1" t="s">
        <v>6718</v>
      </c>
      <c r="J1485">
        <v>373</v>
      </c>
      <c r="K1485">
        <v>2</v>
      </c>
      <c r="L1485">
        <v>94.9</v>
      </c>
      <c r="N1485">
        <v>94.9</v>
      </c>
    </row>
    <row r="1486" spans="1:14" x14ac:dyDescent="0.2">
      <c r="A1486" s="1" t="s">
        <v>4636</v>
      </c>
      <c r="B1486" s="2">
        <v>45787</v>
      </c>
      <c r="C1486" s="1" t="s">
        <v>6769</v>
      </c>
      <c r="D1486" s="1" t="s">
        <v>246</v>
      </c>
      <c r="E1486">
        <v>9</v>
      </c>
      <c r="F1486" t="s">
        <v>107</v>
      </c>
      <c r="G1486" s="1" t="s">
        <v>100</v>
      </c>
      <c r="H1486">
        <v>150</v>
      </c>
      <c r="I1486" s="1" t="s">
        <v>6718</v>
      </c>
      <c r="J1486">
        <v>373</v>
      </c>
      <c r="K1486">
        <v>2</v>
      </c>
      <c r="L1486">
        <v>105.8</v>
      </c>
      <c r="N1486">
        <v>105.8</v>
      </c>
    </row>
    <row r="1487" spans="1:14" x14ac:dyDescent="0.2">
      <c r="A1487" s="1" t="s">
        <v>4702</v>
      </c>
      <c r="B1487" s="2">
        <v>45789</v>
      </c>
      <c r="C1487" s="1" t="s">
        <v>587</v>
      </c>
      <c r="D1487" s="1" t="s">
        <v>246</v>
      </c>
      <c r="E1487">
        <v>32</v>
      </c>
      <c r="F1487" t="s">
        <v>4704</v>
      </c>
      <c r="G1487" s="1" t="s">
        <v>2760</v>
      </c>
      <c r="H1487">
        <v>305</v>
      </c>
      <c r="I1487" s="1" t="s">
        <v>6718</v>
      </c>
      <c r="J1487">
        <v>374</v>
      </c>
      <c r="K1487">
        <v>5</v>
      </c>
      <c r="L1487">
        <v>329.79999999999995</v>
      </c>
      <c r="M1487">
        <v>20</v>
      </c>
      <c r="N1487">
        <v>309.79999999999995</v>
      </c>
    </row>
    <row r="1488" spans="1:14" x14ac:dyDescent="0.2">
      <c r="A1488" s="1" t="s">
        <v>4707</v>
      </c>
      <c r="B1488" s="2">
        <v>45789</v>
      </c>
      <c r="C1488" s="1" t="s">
        <v>587</v>
      </c>
      <c r="D1488" s="1" t="s">
        <v>246</v>
      </c>
      <c r="E1488" t="s">
        <v>3203</v>
      </c>
      <c r="F1488" t="s">
        <v>4706</v>
      </c>
      <c r="G1488" s="1" t="s">
        <v>2760</v>
      </c>
      <c r="H1488">
        <v>298</v>
      </c>
      <c r="I1488" s="1" t="s">
        <v>6718</v>
      </c>
      <c r="J1488">
        <v>374</v>
      </c>
      <c r="K1488">
        <v>4</v>
      </c>
      <c r="L1488">
        <v>317</v>
      </c>
      <c r="M1488">
        <v>15.6</v>
      </c>
      <c r="N1488">
        <v>301.39999999999998</v>
      </c>
    </row>
    <row r="1489" spans="1:14" x14ac:dyDescent="0.2">
      <c r="A1489" s="1" t="s">
        <v>4650</v>
      </c>
      <c r="B1489" s="2">
        <v>45789</v>
      </c>
      <c r="C1489" s="1" t="s">
        <v>6959</v>
      </c>
      <c r="D1489" s="1" t="s">
        <v>246</v>
      </c>
      <c r="E1489" t="s">
        <v>4652</v>
      </c>
      <c r="F1489" t="s">
        <v>2915</v>
      </c>
      <c r="G1489" s="1" t="s">
        <v>100</v>
      </c>
      <c r="H1489">
        <v>500</v>
      </c>
      <c r="I1489" s="1" t="s">
        <v>6718</v>
      </c>
      <c r="J1489">
        <v>374</v>
      </c>
      <c r="K1489">
        <v>14</v>
      </c>
      <c r="L1489">
        <v>502.23</v>
      </c>
      <c r="M1489">
        <v>12.55</v>
      </c>
      <c r="N1489">
        <v>489.68</v>
      </c>
    </row>
    <row r="1490" spans="1:14" x14ac:dyDescent="0.2">
      <c r="A1490" s="1" t="s">
        <v>4714</v>
      </c>
      <c r="B1490" s="2">
        <v>45789</v>
      </c>
      <c r="C1490" s="1" t="s">
        <v>6742</v>
      </c>
      <c r="D1490" s="1" t="s">
        <v>246</v>
      </c>
      <c r="E1490">
        <v>16</v>
      </c>
      <c r="F1490" t="s">
        <v>338</v>
      </c>
      <c r="G1490" s="1" t="s">
        <v>100</v>
      </c>
      <c r="H1490">
        <v>130</v>
      </c>
      <c r="I1490" s="1" t="s">
        <v>6718</v>
      </c>
      <c r="J1490">
        <v>374</v>
      </c>
      <c r="K1490">
        <v>2</v>
      </c>
      <c r="L1490">
        <v>139.19999999999999</v>
      </c>
      <c r="M1490">
        <v>4</v>
      </c>
      <c r="N1490">
        <v>135.19999999999999</v>
      </c>
    </row>
    <row r="1491" spans="1:14" x14ac:dyDescent="0.2">
      <c r="A1491" s="1" t="s">
        <v>4696</v>
      </c>
      <c r="B1491" s="2">
        <v>45789</v>
      </c>
      <c r="C1491" s="1" t="s">
        <v>6742</v>
      </c>
      <c r="D1491" s="1" t="s">
        <v>246</v>
      </c>
      <c r="E1491">
        <v>22</v>
      </c>
      <c r="F1491" t="s">
        <v>338</v>
      </c>
      <c r="G1491" s="1" t="s">
        <v>100</v>
      </c>
      <c r="H1491">
        <v>340</v>
      </c>
      <c r="I1491" s="1" t="s">
        <v>6718</v>
      </c>
      <c r="J1491">
        <v>375</v>
      </c>
      <c r="K1491">
        <v>4</v>
      </c>
      <c r="L1491">
        <v>355.6</v>
      </c>
      <c r="M1491">
        <v>10.8</v>
      </c>
      <c r="N1491">
        <v>344.8</v>
      </c>
    </row>
    <row r="1492" spans="1:14" x14ac:dyDescent="0.2">
      <c r="A1492" s="1" t="s">
        <v>4698</v>
      </c>
      <c r="B1492" s="2">
        <v>45789</v>
      </c>
      <c r="C1492" s="1" t="s">
        <v>587</v>
      </c>
      <c r="D1492" s="1" t="s">
        <v>246</v>
      </c>
      <c r="E1492">
        <v>27</v>
      </c>
      <c r="F1492" t="s">
        <v>209</v>
      </c>
      <c r="G1492" s="1" t="s">
        <v>51</v>
      </c>
      <c r="H1492">
        <v>100</v>
      </c>
      <c r="I1492" s="1" t="s">
        <v>6718</v>
      </c>
      <c r="J1492">
        <v>375</v>
      </c>
      <c r="K1492">
        <v>2</v>
      </c>
      <c r="L1492">
        <v>105.6</v>
      </c>
      <c r="M1492">
        <v>7.6</v>
      </c>
      <c r="N1492">
        <v>98</v>
      </c>
    </row>
    <row r="1493" spans="1:14" x14ac:dyDescent="0.2">
      <c r="A1493" s="1" t="s">
        <v>4712</v>
      </c>
      <c r="B1493" s="2">
        <v>45789</v>
      </c>
      <c r="C1493" s="1" t="s">
        <v>6742</v>
      </c>
      <c r="D1493" s="1" t="s">
        <v>246</v>
      </c>
      <c r="E1493">
        <v>19</v>
      </c>
      <c r="F1493" t="s">
        <v>735</v>
      </c>
      <c r="G1493" s="1" t="s">
        <v>100</v>
      </c>
      <c r="H1493">
        <v>280</v>
      </c>
      <c r="I1493" s="1" t="s">
        <v>6718</v>
      </c>
      <c r="J1493">
        <v>375</v>
      </c>
      <c r="K1493">
        <v>6</v>
      </c>
      <c r="L1493">
        <v>290.60000000000002</v>
      </c>
      <c r="M1493">
        <v>14.399999999999999</v>
      </c>
      <c r="N1493">
        <v>276.20000000000005</v>
      </c>
    </row>
    <row r="1494" spans="1:14" x14ac:dyDescent="0.2">
      <c r="A1494" s="1" t="s">
        <v>4711</v>
      </c>
      <c r="B1494" s="2">
        <v>45789</v>
      </c>
      <c r="C1494" s="1" t="s">
        <v>6742</v>
      </c>
      <c r="D1494" s="1" t="s">
        <v>246</v>
      </c>
      <c r="E1494">
        <v>21</v>
      </c>
      <c r="F1494" t="s">
        <v>2963</v>
      </c>
      <c r="G1494" s="1" t="s">
        <v>100</v>
      </c>
      <c r="H1494">
        <v>80</v>
      </c>
      <c r="I1494" s="1" t="s">
        <v>6718</v>
      </c>
      <c r="J1494">
        <v>375</v>
      </c>
      <c r="K1494">
        <v>2</v>
      </c>
      <c r="L1494">
        <v>92.2</v>
      </c>
      <c r="M1494">
        <v>5.2</v>
      </c>
      <c r="N1494">
        <v>87</v>
      </c>
    </row>
    <row r="1495" spans="1:14" x14ac:dyDescent="0.2">
      <c r="A1495" s="1" t="s">
        <v>4697</v>
      </c>
      <c r="B1495" s="2">
        <v>45789</v>
      </c>
      <c r="C1495" s="1" t="s">
        <v>6742</v>
      </c>
      <c r="D1495" s="1" t="s">
        <v>246</v>
      </c>
      <c r="E1495">
        <v>22</v>
      </c>
      <c r="F1495" t="s">
        <v>735</v>
      </c>
      <c r="G1495" s="1" t="s">
        <v>100</v>
      </c>
      <c r="H1495">
        <v>150</v>
      </c>
      <c r="I1495" s="1" t="s">
        <v>6718</v>
      </c>
      <c r="J1495">
        <v>376</v>
      </c>
      <c r="K1495">
        <v>2</v>
      </c>
      <c r="L1495">
        <v>147</v>
      </c>
      <c r="M1495">
        <v>5.4</v>
      </c>
      <c r="N1495">
        <v>141.6</v>
      </c>
    </row>
    <row r="1496" spans="1:14" x14ac:dyDescent="0.2">
      <c r="A1496" s="1" t="s">
        <v>4705</v>
      </c>
      <c r="B1496" s="2">
        <v>45789</v>
      </c>
      <c r="C1496" s="1" t="s">
        <v>587</v>
      </c>
      <c r="D1496" s="1" t="s">
        <v>246</v>
      </c>
      <c r="E1496" t="s">
        <v>3047</v>
      </c>
      <c r="F1496" t="s">
        <v>4706</v>
      </c>
      <c r="G1496" s="1" t="s">
        <v>2760</v>
      </c>
      <c r="H1496">
        <v>550</v>
      </c>
      <c r="I1496" s="1" t="s">
        <v>6718</v>
      </c>
      <c r="J1496">
        <v>376</v>
      </c>
      <c r="K1496">
        <v>7</v>
      </c>
      <c r="L1496">
        <v>583</v>
      </c>
      <c r="M1496">
        <v>28</v>
      </c>
      <c r="N1496">
        <v>555</v>
      </c>
    </row>
    <row r="1497" spans="1:14" x14ac:dyDescent="0.2">
      <c r="A1497" s="1" t="s">
        <v>4713</v>
      </c>
      <c r="B1497" s="2">
        <v>45789</v>
      </c>
      <c r="C1497" s="1" t="s">
        <v>6742</v>
      </c>
      <c r="D1497" s="1" t="s">
        <v>246</v>
      </c>
      <c r="E1497">
        <v>16</v>
      </c>
      <c r="F1497" t="s">
        <v>2963</v>
      </c>
      <c r="G1497" s="1" t="s">
        <v>100</v>
      </c>
      <c r="H1497">
        <v>130</v>
      </c>
      <c r="I1497" s="1" t="s">
        <v>6718</v>
      </c>
      <c r="J1497">
        <v>376</v>
      </c>
      <c r="K1497">
        <v>2</v>
      </c>
      <c r="L1497">
        <v>129.80000000000001</v>
      </c>
      <c r="M1497">
        <v>4</v>
      </c>
      <c r="N1497">
        <v>125.80000000000001</v>
      </c>
    </row>
    <row r="1498" spans="1:14" x14ac:dyDescent="0.2">
      <c r="A1498" s="1" t="s">
        <v>4701</v>
      </c>
      <c r="B1498" s="2">
        <v>45789</v>
      </c>
      <c r="C1498" s="1" t="s">
        <v>587</v>
      </c>
      <c r="D1498" s="1" t="s">
        <v>246</v>
      </c>
      <c r="E1498">
        <v>30</v>
      </c>
      <c r="F1498" t="s">
        <v>99</v>
      </c>
      <c r="G1498" s="1" t="s">
        <v>2760</v>
      </c>
      <c r="H1498">
        <v>130</v>
      </c>
      <c r="I1498" s="1" t="s">
        <v>6718</v>
      </c>
      <c r="J1498">
        <v>376</v>
      </c>
      <c r="K1498">
        <v>2</v>
      </c>
      <c r="L1498">
        <v>134.4</v>
      </c>
      <c r="M1498">
        <v>7.6</v>
      </c>
      <c r="N1498">
        <v>126.80000000000001</v>
      </c>
    </row>
    <row r="1499" spans="1:14" x14ac:dyDescent="0.2">
      <c r="A1499" s="1" t="s">
        <v>4626</v>
      </c>
      <c r="B1499" s="2">
        <v>45789</v>
      </c>
      <c r="C1499" s="1" t="s">
        <v>6721</v>
      </c>
      <c r="D1499" s="1" t="s">
        <v>106</v>
      </c>
      <c r="E1499">
        <v>22</v>
      </c>
      <c r="F1499" t="s">
        <v>2740</v>
      </c>
      <c r="G1499" s="1" t="s">
        <v>108</v>
      </c>
      <c r="H1499">
        <v>100</v>
      </c>
      <c r="I1499" s="1" t="s">
        <v>6718</v>
      </c>
      <c r="J1499">
        <v>377</v>
      </c>
      <c r="K1499">
        <v>1</v>
      </c>
      <c r="L1499">
        <v>24.3</v>
      </c>
      <c r="N1499">
        <v>24.3</v>
      </c>
    </row>
    <row r="1500" spans="1:14" x14ac:dyDescent="0.2">
      <c r="A1500" s="1" t="s">
        <v>4722</v>
      </c>
      <c r="B1500" s="2">
        <v>45789</v>
      </c>
      <c r="C1500" s="1" t="s">
        <v>587</v>
      </c>
      <c r="D1500" s="1" t="s">
        <v>246</v>
      </c>
      <c r="E1500" t="s">
        <v>2889</v>
      </c>
      <c r="F1500" t="s">
        <v>4721</v>
      </c>
      <c r="G1500" s="1" t="s">
        <v>100</v>
      </c>
      <c r="H1500">
        <v>200</v>
      </c>
      <c r="I1500" s="1" t="s">
        <v>6718</v>
      </c>
      <c r="J1500">
        <v>377</v>
      </c>
      <c r="K1500">
        <v>2</v>
      </c>
      <c r="L1500">
        <v>201.2</v>
      </c>
      <c r="N1500">
        <v>201.2</v>
      </c>
    </row>
    <row r="1501" spans="1:14" x14ac:dyDescent="0.2">
      <c r="A1501" s="1" t="s">
        <v>7037</v>
      </c>
      <c r="B1501" s="2">
        <v>45789</v>
      </c>
      <c r="C1501" s="1" t="s">
        <v>587</v>
      </c>
      <c r="D1501" s="1" t="s">
        <v>246</v>
      </c>
      <c r="E1501" t="s">
        <v>4844</v>
      </c>
      <c r="F1501" t="s">
        <v>4721</v>
      </c>
      <c r="G1501" s="1" t="s">
        <v>100</v>
      </c>
      <c r="H1501">
        <v>200</v>
      </c>
      <c r="I1501" s="1" t="s">
        <v>6718</v>
      </c>
      <c r="J1501">
        <v>377</v>
      </c>
      <c r="K1501">
        <v>4</v>
      </c>
      <c r="L1501">
        <v>200</v>
      </c>
      <c r="N1501">
        <v>200</v>
      </c>
    </row>
    <row r="1502" spans="1:14" x14ac:dyDescent="0.2">
      <c r="A1502" s="1" t="s">
        <v>4719</v>
      </c>
      <c r="B1502" s="2">
        <v>45789</v>
      </c>
      <c r="C1502" s="1" t="s">
        <v>587</v>
      </c>
      <c r="D1502" s="1" t="s">
        <v>246</v>
      </c>
      <c r="E1502" t="s">
        <v>2846</v>
      </c>
      <c r="F1502" t="s">
        <v>4721</v>
      </c>
      <c r="G1502" s="1" t="s">
        <v>100</v>
      </c>
      <c r="H1502">
        <v>200</v>
      </c>
      <c r="I1502" s="1" t="s">
        <v>6718</v>
      </c>
      <c r="J1502">
        <v>377</v>
      </c>
      <c r="K1502">
        <v>2</v>
      </c>
      <c r="L1502">
        <v>207.4</v>
      </c>
      <c r="N1502">
        <v>207.4</v>
      </c>
    </row>
    <row r="1503" spans="1:14" x14ac:dyDescent="0.2">
      <c r="A1503" s="1" t="s">
        <v>4715</v>
      </c>
      <c r="B1503" s="2">
        <v>45789</v>
      </c>
      <c r="C1503" s="1" t="s">
        <v>587</v>
      </c>
      <c r="D1503" s="1" t="s">
        <v>246</v>
      </c>
      <c r="E1503" t="s">
        <v>4717</v>
      </c>
      <c r="F1503" t="s">
        <v>4718</v>
      </c>
      <c r="G1503" s="1" t="s">
        <v>51</v>
      </c>
      <c r="H1503">
        <v>250</v>
      </c>
      <c r="I1503" s="1" t="s">
        <v>6718</v>
      </c>
      <c r="J1503">
        <v>378</v>
      </c>
      <c r="K1503">
        <v>2</v>
      </c>
      <c r="L1503">
        <v>187.2</v>
      </c>
      <c r="M1503">
        <v>6.8</v>
      </c>
      <c r="N1503">
        <v>180.39999999999998</v>
      </c>
    </row>
    <row r="1504" spans="1:14" x14ac:dyDescent="0.2">
      <c r="A1504" s="1" t="s">
        <v>4667</v>
      </c>
      <c r="B1504" s="2">
        <v>45789</v>
      </c>
      <c r="C1504" s="1" t="s">
        <v>6900</v>
      </c>
      <c r="D1504" s="1" t="s">
        <v>106</v>
      </c>
      <c r="E1504">
        <v>6.5</v>
      </c>
      <c r="F1504" t="s">
        <v>3032</v>
      </c>
      <c r="G1504" s="1" t="s">
        <v>100</v>
      </c>
      <c r="H1504">
        <v>200</v>
      </c>
      <c r="I1504" s="1" t="s">
        <v>6718</v>
      </c>
      <c r="J1504">
        <v>378</v>
      </c>
      <c r="K1504">
        <v>6</v>
      </c>
      <c r="L1504">
        <v>197.85</v>
      </c>
      <c r="N1504">
        <v>197.85</v>
      </c>
    </row>
    <row r="1505" spans="1:14" x14ac:dyDescent="0.2">
      <c r="A1505" s="1" t="s">
        <v>4670</v>
      </c>
      <c r="B1505" s="2">
        <v>45789</v>
      </c>
      <c r="C1505" s="1" t="s">
        <v>7038</v>
      </c>
      <c r="D1505" s="1" t="s">
        <v>246</v>
      </c>
      <c r="E1505">
        <v>18</v>
      </c>
      <c r="F1505" t="s">
        <v>4068</v>
      </c>
      <c r="G1505" s="1" t="s">
        <v>100</v>
      </c>
      <c r="H1505">
        <v>500</v>
      </c>
      <c r="I1505" s="1" t="s">
        <v>6718</v>
      </c>
      <c r="J1505">
        <v>378</v>
      </c>
      <c r="K1505">
        <v>8</v>
      </c>
      <c r="L1505">
        <v>527.44000000000005</v>
      </c>
      <c r="M1505">
        <v>16.8</v>
      </c>
      <c r="N1505">
        <v>510.64000000000004</v>
      </c>
    </row>
    <row r="1506" spans="1:14" x14ac:dyDescent="0.2">
      <c r="A1506" s="1" t="s">
        <v>4685</v>
      </c>
      <c r="B1506" s="2">
        <v>45789</v>
      </c>
      <c r="C1506" s="1" t="s">
        <v>6727</v>
      </c>
      <c r="D1506" s="1" t="s">
        <v>4687</v>
      </c>
      <c r="E1506">
        <v>11</v>
      </c>
      <c r="F1506" t="s">
        <v>214</v>
      </c>
      <c r="G1506" s="1" t="s">
        <v>108</v>
      </c>
      <c r="H1506">
        <v>100</v>
      </c>
      <c r="I1506" s="1" t="s">
        <v>6718</v>
      </c>
      <c r="J1506">
        <v>378</v>
      </c>
      <c r="K1506">
        <v>3</v>
      </c>
      <c r="L1506">
        <v>107.8</v>
      </c>
      <c r="M1506">
        <v>3.5999999999999996</v>
      </c>
      <c r="N1506">
        <v>104.2</v>
      </c>
    </row>
    <row r="1507" spans="1:14" x14ac:dyDescent="0.2">
      <c r="A1507" s="1" t="s">
        <v>4683</v>
      </c>
      <c r="B1507" s="2">
        <v>45789</v>
      </c>
      <c r="C1507" s="1" t="s">
        <v>7039</v>
      </c>
      <c r="D1507" s="1" t="s">
        <v>246</v>
      </c>
      <c r="E1507">
        <v>20</v>
      </c>
      <c r="F1507" t="s">
        <v>214</v>
      </c>
      <c r="G1507" s="1" t="s">
        <v>100</v>
      </c>
      <c r="H1507">
        <v>200</v>
      </c>
      <c r="I1507" s="1" t="s">
        <v>6718</v>
      </c>
      <c r="J1507">
        <v>379</v>
      </c>
      <c r="K1507">
        <v>3</v>
      </c>
      <c r="L1507">
        <v>222.4</v>
      </c>
      <c r="M1507">
        <v>7.5</v>
      </c>
      <c r="N1507">
        <v>214.9</v>
      </c>
    </row>
    <row r="1508" spans="1:14" x14ac:dyDescent="0.2">
      <c r="A1508" s="1" t="s">
        <v>4689</v>
      </c>
      <c r="B1508" s="2">
        <v>45789</v>
      </c>
      <c r="C1508" s="1" t="s">
        <v>6949</v>
      </c>
      <c r="D1508" s="1" t="s">
        <v>246</v>
      </c>
      <c r="E1508" t="s">
        <v>3915</v>
      </c>
      <c r="F1508" t="s">
        <v>2847</v>
      </c>
      <c r="G1508" s="1" t="s">
        <v>100</v>
      </c>
      <c r="H1508">
        <v>800</v>
      </c>
      <c r="I1508" s="1" t="s">
        <v>6718</v>
      </c>
      <c r="J1508">
        <v>379</v>
      </c>
      <c r="K1508">
        <v>11</v>
      </c>
      <c r="L1508">
        <v>812.9</v>
      </c>
      <c r="N1508">
        <v>812.9</v>
      </c>
    </row>
    <row r="1509" spans="1:14" x14ac:dyDescent="0.2">
      <c r="A1509" s="1" t="s">
        <v>4496</v>
      </c>
      <c r="B1509" s="2">
        <v>45789</v>
      </c>
      <c r="C1509" s="1" t="s">
        <v>587</v>
      </c>
      <c r="D1509" s="1" t="s">
        <v>246</v>
      </c>
      <c r="E1509">
        <v>30</v>
      </c>
      <c r="F1509" t="s">
        <v>79</v>
      </c>
      <c r="G1509" s="1" t="s">
        <v>100</v>
      </c>
      <c r="H1509">
        <v>60</v>
      </c>
      <c r="I1509" s="1" t="s">
        <v>6718</v>
      </c>
      <c r="J1509">
        <v>379</v>
      </c>
      <c r="K1509">
        <v>1</v>
      </c>
      <c r="L1509">
        <v>77.3</v>
      </c>
      <c r="N1509">
        <v>77.3</v>
      </c>
    </row>
    <row r="1510" spans="1:14" x14ac:dyDescent="0.2">
      <c r="A1510" s="1" t="s">
        <v>4681</v>
      </c>
      <c r="B1510" s="2">
        <v>45789</v>
      </c>
      <c r="C1510" s="1" t="s">
        <v>7040</v>
      </c>
      <c r="D1510" s="1" t="s">
        <v>106</v>
      </c>
      <c r="E1510">
        <v>6.5</v>
      </c>
      <c r="F1510" t="s">
        <v>2963</v>
      </c>
      <c r="G1510" s="1" t="s">
        <v>100</v>
      </c>
      <c r="H1510">
        <v>50</v>
      </c>
      <c r="I1510" s="1" t="s">
        <v>6718</v>
      </c>
      <c r="J1510">
        <v>379</v>
      </c>
      <c r="K1510">
        <v>2</v>
      </c>
      <c r="L1510">
        <v>49.34</v>
      </c>
      <c r="N1510">
        <v>49.34</v>
      </c>
    </row>
    <row r="1511" spans="1:14" x14ac:dyDescent="0.2">
      <c r="A1511" s="1" t="s">
        <v>4690</v>
      </c>
      <c r="B1511" s="2">
        <v>45789</v>
      </c>
      <c r="C1511" s="1" t="s">
        <v>587</v>
      </c>
      <c r="D1511" s="1" t="s">
        <v>246</v>
      </c>
      <c r="E1511" t="s">
        <v>3136</v>
      </c>
      <c r="F1511" t="s">
        <v>3041</v>
      </c>
      <c r="G1511" s="1" t="s">
        <v>51</v>
      </c>
      <c r="H1511">
        <v>700</v>
      </c>
      <c r="I1511" s="1" t="s">
        <v>6718</v>
      </c>
      <c r="J1511">
        <v>380</v>
      </c>
      <c r="K1511">
        <v>10</v>
      </c>
      <c r="L1511">
        <v>663.6</v>
      </c>
      <c r="N1511">
        <v>663.6</v>
      </c>
    </row>
    <row r="1512" spans="1:14" x14ac:dyDescent="0.2">
      <c r="A1512" s="1" t="s">
        <v>4590</v>
      </c>
      <c r="B1512" s="2">
        <v>45789</v>
      </c>
      <c r="C1512" s="1" t="s">
        <v>1823</v>
      </c>
      <c r="D1512" s="1" t="s">
        <v>246</v>
      </c>
      <c r="E1512">
        <v>6</v>
      </c>
      <c r="F1512">
        <v>10</v>
      </c>
      <c r="G1512" s="1" t="s">
        <v>100</v>
      </c>
      <c r="H1512">
        <v>50</v>
      </c>
      <c r="I1512" s="1" t="s">
        <v>6718</v>
      </c>
      <c r="J1512">
        <v>380</v>
      </c>
      <c r="K1512">
        <v>2</v>
      </c>
      <c r="L1512">
        <v>62.4</v>
      </c>
      <c r="N1512">
        <v>62.4</v>
      </c>
    </row>
    <row r="1513" spans="1:14" x14ac:dyDescent="0.2">
      <c r="A1513" s="1" t="s">
        <v>3061</v>
      </c>
      <c r="B1513" s="2">
        <v>45789</v>
      </c>
      <c r="C1513" s="1" t="s">
        <v>7020</v>
      </c>
      <c r="D1513" s="1" t="s">
        <v>106</v>
      </c>
      <c r="E1513">
        <v>30</v>
      </c>
      <c r="F1513" t="s">
        <v>107</v>
      </c>
      <c r="G1513" s="1" t="s">
        <v>1346</v>
      </c>
      <c r="H1513">
        <v>0</v>
      </c>
      <c r="I1513" s="1" t="s">
        <v>6718</v>
      </c>
      <c r="J1513">
        <v>380</v>
      </c>
      <c r="K1513">
        <v>22</v>
      </c>
      <c r="L1513">
        <v>588.6</v>
      </c>
      <c r="N1513">
        <v>588.6</v>
      </c>
    </row>
    <row r="1514" spans="1:14" x14ac:dyDescent="0.2">
      <c r="A1514" s="1" t="s">
        <v>4692</v>
      </c>
      <c r="B1514" s="2">
        <v>45789</v>
      </c>
      <c r="C1514" s="1" t="s">
        <v>6949</v>
      </c>
      <c r="D1514" s="1" t="s">
        <v>246</v>
      </c>
      <c r="E1514">
        <v>16</v>
      </c>
      <c r="F1514">
        <v>14</v>
      </c>
      <c r="G1514" s="1" t="s">
        <v>100</v>
      </c>
      <c r="H1514">
        <v>100</v>
      </c>
      <c r="I1514" s="1" t="s">
        <v>6718</v>
      </c>
      <c r="J1514">
        <v>380</v>
      </c>
      <c r="K1514">
        <v>2</v>
      </c>
      <c r="L1514">
        <v>95</v>
      </c>
      <c r="N1514">
        <v>95</v>
      </c>
    </row>
    <row r="1515" spans="1:14" x14ac:dyDescent="0.2">
      <c r="A1515" s="1" t="s">
        <v>4693</v>
      </c>
      <c r="B1515" s="2">
        <v>45789</v>
      </c>
      <c r="C1515" s="1" t="s">
        <v>587</v>
      </c>
      <c r="D1515" s="1" t="s">
        <v>246</v>
      </c>
      <c r="E1515">
        <v>14</v>
      </c>
      <c r="F1515" t="s">
        <v>332</v>
      </c>
      <c r="G1515" s="1" t="s">
        <v>2760</v>
      </c>
      <c r="H1515">
        <v>60</v>
      </c>
      <c r="I1515" s="1" t="s">
        <v>6718</v>
      </c>
      <c r="J1515">
        <v>381</v>
      </c>
      <c r="K1515">
        <v>2</v>
      </c>
      <c r="L1515">
        <v>105.09</v>
      </c>
      <c r="N1515">
        <v>105.09</v>
      </c>
    </row>
    <row r="1516" spans="1:14" x14ac:dyDescent="0.2">
      <c r="A1516" s="1" t="s">
        <v>4694</v>
      </c>
      <c r="B1516" s="2">
        <v>45789</v>
      </c>
      <c r="C1516" s="1" t="s">
        <v>587</v>
      </c>
      <c r="D1516" s="1" t="s">
        <v>246</v>
      </c>
      <c r="E1516">
        <v>15</v>
      </c>
      <c r="F1516" t="s">
        <v>167</v>
      </c>
      <c r="G1516" s="1" t="s">
        <v>2760</v>
      </c>
      <c r="H1516">
        <v>95</v>
      </c>
      <c r="I1516" s="1" t="s">
        <v>6718</v>
      </c>
      <c r="J1516">
        <v>381</v>
      </c>
      <c r="K1516">
        <v>2</v>
      </c>
      <c r="L1516">
        <v>99.6</v>
      </c>
      <c r="N1516">
        <v>99.6</v>
      </c>
    </row>
    <row r="1517" spans="1:14" x14ac:dyDescent="0.2">
      <c r="A1517" s="1" t="s">
        <v>4657</v>
      </c>
      <c r="B1517" s="2">
        <v>45789</v>
      </c>
      <c r="C1517" s="1" t="s">
        <v>6407</v>
      </c>
      <c r="D1517" s="1" t="s">
        <v>246</v>
      </c>
      <c r="E1517">
        <v>23</v>
      </c>
      <c r="F1517" t="s">
        <v>2908</v>
      </c>
      <c r="G1517" s="1" t="s">
        <v>100</v>
      </c>
      <c r="H1517">
        <v>2000</v>
      </c>
      <c r="I1517" s="1" t="s">
        <v>6718</v>
      </c>
      <c r="J1517">
        <v>381</v>
      </c>
      <c r="K1517">
        <v>24</v>
      </c>
      <c r="L1517">
        <v>2399.13</v>
      </c>
      <c r="N1517">
        <v>2399.13</v>
      </c>
    </row>
    <row r="1518" spans="1:14" x14ac:dyDescent="0.2">
      <c r="A1518" s="1" t="s">
        <v>4724</v>
      </c>
      <c r="B1518" s="2">
        <v>45789</v>
      </c>
      <c r="C1518" s="1" t="s">
        <v>6791</v>
      </c>
      <c r="D1518" s="1" t="s">
        <v>246</v>
      </c>
      <c r="E1518">
        <v>22</v>
      </c>
      <c r="F1518" t="s">
        <v>99</v>
      </c>
      <c r="G1518" s="1" t="s">
        <v>100</v>
      </c>
      <c r="H1518">
        <v>100</v>
      </c>
      <c r="I1518" s="1" t="s">
        <v>6718</v>
      </c>
      <c r="J1518">
        <v>381</v>
      </c>
      <c r="K1518">
        <v>2</v>
      </c>
      <c r="L1518">
        <v>103.32</v>
      </c>
      <c r="N1518">
        <v>103.32</v>
      </c>
    </row>
    <row r="1519" spans="1:14" x14ac:dyDescent="0.2">
      <c r="A1519" s="1" t="s">
        <v>4695</v>
      </c>
      <c r="B1519" s="2">
        <v>45789</v>
      </c>
      <c r="C1519" s="1" t="s">
        <v>587</v>
      </c>
      <c r="D1519" s="1" t="s">
        <v>246</v>
      </c>
      <c r="E1519">
        <v>13</v>
      </c>
      <c r="F1519" t="s">
        <v>167</v>
      </c>
      <c r="G1519" s="1" t="s">
        <v>51</v>
      </c>
      <c r="H1519">
        <v>140</v>
      </c>
      <c r="I1519" s="1" t="s">
        <v>6718</v>
      </c>
      <c r="J1519">
        <v>382</v>
      </c>
      <c r="K1519">
        <v>6</v>
      </c>
      <c r="L1519">
        <v>254.92000000000002</v>
      </c>
      <c r="N1519">
        <v>254.92000000000002</v>
      </c>
    </row>
    <row r="1520" spans="1:14" x14ac:dyDescent="0.2">
      <c r="A1520" s="1" t="s">
        <v>4709</v>
      </c>
      <c r="B1520" s="2">
        <v>45789</v>
      </c>
      <c r="C1520" s="1" t="s">
        <v>587</v>
      </c>
      <c r="D1520" s="1" t="s">
        <v>246</v>
      </c>
      <c r="E1520">
        <v>18</v>
      </c>
      <c r="F1520" t="s">
        <v>2245</v>
      </c>
      <c r="G1520" s="1" t="s">
        <v>51</v>
      </c>
      <c r="H1520">
        <v>160</v>
      </c>
      <c r="I1520" s="1" t="s">
        <v>6718</v>
      </c>
      <c r="J1520">
        <v>382</v>
      </c>
      <c r="K1520">
        <v>6</v>
      </c>
      <c r="L1520">
        <v>306.10000000000002</v>
      </c>
      <c r="N1520">
        <v>306.10000000000002</v>
      </c>
    </row>
    <row r="1521" spans="1:14" x14ac:dyDescent="0.2">
      <c r="A1521" s="1" t="s">
        <v>4710</v>
      </c>
      <c r="B1521" s="2">
        <v>45789</v>
      </c>
      <c r="C1521" s="1" t="s">
        <v>6791</v>
      </c>
      <c r="D1521" s="1" t="s">
        <v>246</v>
      </c>
      <c r="E1521">
        <v>22</v>
      </c>
      <c r="F1521" t="s">
        <v>99</v>
      </c>
      <c r="G1521" s="1" t="s">
        <v>100</v>
      </c>
      <c r="H1521">
        <v>100</v>
      </c>
      <c r="I1521" s="1" t="s">
        <v>6718</v>
      </c>
      <c r="J1521">
        <v>382</v>
      </c>
      <c r="K1521">
        <v>2</v>
      </c>
      <c r="L1521">
        <v>106.1</v>
      </c>
      <c r="N1521">
        <v>106.1</v>
      </c>
    </row>
    <row r="1522" spans="1:14" x14ac:dyDescent="0.2">
      <c r="A1522" s="1" t="s">
        <v>4727</v>
      </c>
      <c r="B1522" s="2">
        <v>45789</v>
      </c>
      <c r="C1522" s="1" t="s">
        <v>587</v>
      </c>
      <c r="D1522" s="1" t="s">
        <v>246</v>
      </c>
      <c r="E1522" t="s">
        <v>2889</v>
      </c>
      <c r="F1522" t="s">
        <v>4718</v>
      </c>
      <c r="G1522" s="1" t="s">
        <v>51</v>
      </c>
      <c r="H1522">
        <v>225</v>
      </c>
      <c r="I1522" s="1" t="s">
        <v>6718</v>
      </c>
      <c r="J1522">
        <v>382</v>
      </c>
      <c r="K1522">
        <v>4</v>
      </c>
      <c r="L1522">
        <v>267.95</v>
      </c>
      <c r="N1522">
        <v>267.95</v>
      </c>
    </row>
    <row r="1523" spans="1:14" x14ac:dyDescent="0.2">
      <c r="A1523" s="1" t="s">
        <v>4737</v>
      </c>
      <c r="B1523" s="2">
        <v>45791</v>
      </c>
      <c r="C1523" s="1" t="s">
        <v>6742</v>
      </c>
      <c r="D1523" s="1" t="s">
        <v>246</v>
      </c>
      <c r="E1523">
        <v>14</v>
      </c>
      <c r="F1523" t="s">
        <v>2811</v>
      </c>
      <c r="G1523" s="1" t="s">
        <v>100</v>
      </c>
      <c r="H1523">
        <v>60</v>
      </c>
      <c r="I1523" s="1" t="s">
        <v>6718</v>
      </c>
      <c r="J1523">
        <v>383</v>
      </c>
      <c r="K1523">
        <v>2</v>
      </c>
      <c r="L1523">
        <v>67.400000000000006</v>
      </c>
      <c r="M1523">
        <v>3.2</v>
      </c>
      <c r="N1523">
        <v>64.2</v>
      </c>
    </row>
    <row r="1524" spans="1:14" x14ac:dyDescent="0.2">
      <c r="A1524" s="1" t="s">
        <v>4738</v>
      </c>
      <c r="B1524" s="2">
        <v>45791</v>
      </c>
      <c r="C1524" s="1" t="s">
        <v>6742</v>
      </c>
      <c r="D1524" s="1" t="s">
        <v>246</v>
      </c>
      <c r="E1524">
        <v>13</v>
      </c>
      <c r="F1524" t="s">
        <v>3224</v>
      </c>
      <c r="G1524" s="1" t="s">
        <v>100</v>
      </c>
      <c r="H1524">
        <v>280</v>
      </c>
      <c r="I1524" s="1" t="s">
        <v>6718</v>
      </c>
      <c r="J1524">
        <v>383</v>
      </c>
      <c r="K1524">
        <v>5</v>
      </c>
      <c r="L1524">
        <v>281</v>
      </c>
      <c r="M1524">
        <v>7.6</v>
      </c>
      <c r="N1524">
        <v>273.39999999999998</v>
      </c>
    </row>
    <row r="1525" spans="1:14" x14ac:dyDescent="0.2">
      <c r="A1525" s="1" t="s">
        <v>4708</v>
      </c>
      <c r="B1525" s="2">
        <v>45791</v>
      </c>
      <c r="C1525" s="1" t="s">
        <v>6959</v>
      </c>
      <c r="D1525" s="1" t="s">
        <v>3035</v>
      </c>
      <c r="E1525" t="s">
        <v>3941</v>
      </c>
      <c r="F1525" t="s">
        <v>3942</v>
      </c>
      <c r="G1525" s="1" t="s">
        <v>100</v>
      </c>
      <c r="H1525">
        <v>500</v>
      </c>
      <c r="I1525" s="1" t="s">
        <v>6718</v>
      </c>
      <c r="J1525">
        <v>383</v>
      </c>
      <c r="K1525">
        <v>13</v>
      </c>
      <c r="L1525">
        <v>526.70000000000005</v>
      </c>
      <c r="M1525">
        <v>14.400000000000002</v>
      </c>
      <c r="N1525">
        <v>512.30000000000007</v>
      </c>
    </row>
    <row r="1526" spans="1:14" x14ac:dyDescent="0.2">
      <c r="A1526" s="1" t="s">
        <v>4747</v>
      </c>
      <c r="B1526" s="2">
        <v>45791</v>
      </c>
      <c r="C1526" s="1" t="s">
        <v>587</v>
      </c>
      <c r="D1526" s="1" t="s">
        <v>246</v>
      </c>
      <c r="E1526">
        <v>21</v>
      </c>
      <c r="F1526" t="s">
        <v>167</v>
      </c>
      <c r="G1526" s="1" t="s">
        <v>100</v>
      </c>
      <c r="H1526">
        <v>80</v>
      </c>
      <c r="I1526" s="1" t="s">
        <v>6718</v>
      </c>
      <c r="J1526">
        <v>383</v>
      </c>
      <c r="K1526">
        <v>2</v>
      </c>
      <c r="L1526">
        <v>86.210000000000008</v>
      </c>
      <c r="M1526">
        <v>5.2</v>
      </c>
      <c r="N1526">
        <v>81.010000000000005</v>
      </c>
    </row>
    <row r="1527" spans="1:14" x14ac:dyDescent="0.2">
      <c r="A1527" s="1" t="s">
        <v>4744</v>
      </c>
      <c r="B1527" s="2">
        <v>45791</v>
      </c>
      <c r="C1527" s="1" t="s">
        <v>587</v>
      </c>
      <c r="D1527" s="1" t="s">
        <v>246</v>
      </c>
      <c r="E1527">
        <v>26</v>
      </c>
      <c r="F1527" t="s">
        <v>167</v>
      </c>
      <c r="G1527" s="1" t="s">
        <v>100</v>
      </c>
      <c r="H1527">
        <v>220</v>
      </c>
      <c r="I1527" s="1" t="s">
        <v>6718</v>
      </c>
      <c r="J1527">
        <v>384</v>
      </c>
      <c r="K1527">
        <v>4</v>
      </c>
      <c r="L1527">
        <v>239.89</v>
      </c>
      <c r="M1527">
        <v>12.8</v>
      </c>
      <c r="N1527">
        <v>227.08999999999997</v>
      </c>
    </row>
    <row r="1528" spans="1:14" x14ac:dyDescent="0.2">
      <c r="A1528" s="1" t="s">
        <v>4746</v>
      </c>
      <c r="B1528" s="2">
        <v>45791</v>
      </c>
      <c r="C1528" s="1" t="s">
        <v>587</v>
      </c>
      <c r="D1528" s="1" t="s">
        <v>246</v>
      </c>
      <c r="E1528">
        <v>26</v>
      </c>
      <c r="F1528" t="s">
        <v>99</v>
      </c>
      <c r="G1528" s="1" t="s">
        <v>100</v>
      </c>
      <c r="H1528">
        <v>50</v>
      </c>
      <c r="I1528" s="1" t="s">
        <v>6718</v>
      </c>
      <c r="J1528">
        <v>384</v>
      </c>
      <c r="K1528">
        <v>1</v>
      </c>
      <c r="L1528">
        <v>59.82</v>
      </c>
      <c r="M1528">
        <v>3.2</v>
      </c>
      <c r="N1528">
        <v>56.62</v>
      </c>
    </row>
    <row r="1529" spans="1:14" x14ac:dyDescent="0.2">
      <c r="A1529" s="1" t="s">
        <v>4725</v>
      </c>
      <c r="B1529" s="2">
        <v>45791</v>
      </c>
      <c r="C1529" s="1" t="s">
        <v>587</v>
      </c>
      <c r="D1529" s="1" t="s">
        <v>246</v>
      </c>
      <c r="E1529">
        <v>17.25</v>
      </c>
      <c r="F1529" t="s">
        <v>332</v>
      </c>
      <c r="G1529" s="1" t="s">
        <v>51</v>
      </c>
      <c r="H1529">
        <v>600</v>
      </c>
      <c r="I1529" s="1" t="s">
        <v>6718</v>
      </c>
      <c r="J1529">
        <v>384</v>
      </c>
      <c r="K1529">
        <v>10</v>
      </c>
      <c r="L1529">
        <v>609.07000000000005</v>
      </c>
      <c r="N1529">
        <v>609.07000000000005</v>
      </c>
    </row>
    <row r="1530" spans="1:14" x14ac:dyDescent="0.2">
      <c r="A1530" s="1" t="s">
        <v>4729</v>
      </c>
      <c r="B1530" s="2">
        <v>45791</v>
      </c>
      <c r="C1530" s="1" t="s">
        <v>6799</v>
      </c>
      <c r="D1530" s="1" t="s">
        <v>3606</v>
      </c>
      <c r="E1530" t="s">
        <v>2995</v>
      </c>
      <c r="F1530" t="s">
        <v>51</v>
      </c>
      <c r="G1530" s="1" t="s">
        <v>2996</v>
      </c>
      <c r="H1530">
        <v>400</v>
      </c>
      <c r="I1530" s="1" t="s">
        <v>6718</v>
      </c>
      <c r="J1530">
        <v>384</v>
      </c>
      <c r="K1530">
        <v>10</v>
      </c>
      <c r="L1530">
        <v>390.98</v>
      </c>
      <c r="N1530">
        <v>390.98</v>
      </c>
    </row>
    <row r="1531" spans="1:14" x14ac:dyDescent="0.2">
      <c r="A1531" s="1" t="s">
        <v>4736</v>
      </c>
      <c r="B1531" s="2">
        <v>45791</v>
      </c>
      <c r="C1531" s="1" t="s">
        <v>6742</v>
      </c>
      <c r="D1531" s="1" t="s">
        <v>246</v>
      </c>
      <c r="E1531">
        <v>12</v>
      </c>
      <c r="F1531" t="s">
        <v>735</v>
      </c>
      <c r="G1531" s="1" t="s">
        <v>100</v>
      </c>
      <c r="H1531">
        <v>160</v>
      </c>
      <c r="I1531" s="1" t="s">
        <v>6718</v>
      </c>
      <c r="J1531">
        <v>385</v>
      </c>
      <c r="K1531">
        <v>4</v>
      </c>
      <c r="L1531">
        <v>160.80000000000001</v>
      </c>
      <c r="N1531">
        <v>160.80000000000001</v>
      </c>
    </row>
    <row r="1532" spans="1:14" x14ac:dyDescent="0.2">
      <c r="A1532" s="1" t="s">
        <v>4742</v>
      </c>
      <c r="B1532" s="2">
        <v>45791</v>
      </c>
      <c r="C1532" s="1" t="s">
        <v>7034</v>
      </c>
      <c r="D1532" s="1" t="s">
        <v>106</v>
      </c>
      <c r="E1532" t="s">
        <v>2743</v>
      </c>
      <c r="F1532" t="s">
        <v>2847</v>
      </c>
      <c r="G1532" s="1" t="s">
        <v>108</v>
      </c>
      <c r="H1532">
        <v>110</v>
      </c>
      <c r="I1532" s="1" t="s">
        <v>6718</v>
      </c>
      <c r="J1532">
        <v>385</v>
      </c>
      <c r="K1532">
        <v>3</v>
      </c>
      <c r="L1532">
        <v>115.6</v>
      </c>
      <c r="N1532">
        <v>115.6</v>
      </c>
    </row>
    <row r="1533" spans="1:14" x14ac:dyDescent="0.2">
      <c r="A1533" s="1" t="s">
        <v>4761</v>
      </c>
      <c r="B1533" s="2">
        <v>45792</v>
      </c>
      <c r="C1533" s="1" t="s">
        <v>7041</v>
      </c>
      <c r="D1533" s="1" t="s">
        <v>246</v>
      </c>
      <c r="E1533">
        <v>16</v>
      </c>
      <c r="F1533" t="s">
        <v>2774</v>
      </c>
      <c r="G1533" s="1" t="s">
        <v>100</v>
      </c>
      <c r="H1533">
        <v>0</v>
      </c>
      <c r="I1533" s="1" t="s">
        <v>6718</v>
      </c>
      <c r="J1533">
        <v>386</v>
      </c>
      <c r="K1533">
        <v>4</v>
      </c>
      <c r="L1533">
        <v>205.97</v>
      </c>
      <c r="M1533">
        <v>8</v>
      </c>
      <c r="N1533">
        <v>197.97</v>
      </c>
    </row>
    <row r="1534" spans="1:14" x14ac:dyDescent="0.2">
      <c r="A1534" s="1" t="s">
        <v>4754</v>
      </c>
      <c r="B1534" s="2">
        <v>45792</v>
      </c>
      <c r="C1534" s="1" t="s">
        <v>7042</v>
      </c>
      <c r="D1534" s="1" t="s">
        <v>246</v>
      </c>
      <c r="E1534">
        <v>22</v>
      </c>
      <c r="F1534" t="s">
        <v>4756</v>
      </c>
      <c r="G1534" s="1" t="s">
        <v>100</v>
      </c>
      <c r="H1534">
        <v>140</v>
      </c>
      <c r="I1534" s="1" t="s">
        <v>6718</v>
      </c>
      <c r="J1534">
        <v>386</v>
      </c>
      <c r="K1534">
        <v>3</v>
      </c>
      <c r="L1534">
        <v>151</v>
      </c>
      <c r="M1534">
        <v>7.8000000000000007</v>
      </c>
      <c r="N1534">
        <v>143.19999999999999</v>
      </c>
    </row>
    <row r="1535" spans="1:14" x14ac:dyDescent="0.2">
      <c r="A1535" s="1" t="s">
        <v>4759</v>
      </c>
      <c r="B1535" s="2">
        <v>45792</v>
      </c>
      <c r="C1535" s="1" t="s">
        <v>587</v>
      </c>
      <c r="D1535" s="1" t="s">
        <v>246</v>
      </c>
      <c r="E1535">
        <v>17</v>
      </c>
      <c r="F1535" t="s">
        <v>99</v>
      </c>
      <c r="G1535" s="1" t="s">
        <v>100</v>
      </c>
      <c r="H1535">
        <v>90</v>
      </c>
      <c r="I1535" s="1" t="s">
        <v>6718</v>
      </c>
      <c r="J1535">
        <v>386</v>
      </c>
      <c r="K1535">
        <v>2</v>
      </c>
      <c r="L1535">
        <v>97.8</v>
      </c>
      <c r="M1535">
        <v>4</v>
      </c>
      <c r="N1535">
        <v>93.8</v>
      </c>
    </row>
    <row r="1536" spans="1:14" x14ac:dyDescent="0.2">
      <c r="A1536" s="1" t="s">
        <v>4751</v>
      </c>
      <c r="B1536" s="2">
        <v>45792</v>
      </c>
      <c r="C1536" s="1" t="s">
        <v>587</v>
      </c>
      <c r="D1536" s="1" t="s">
        <v>246</v>
      </c>
      <c r="E1536">
        <v>14</v>
      </c>
      <c r="F1536" t="s">
        <v>209</v>
      </c>
      <c r="G1536" s="1" t="s">
        <v>100</v>
      </c>
      <c r="H1536">
        <v>100</v>
      </c>
      <c r="I1536" s="1" t="s">
        <v>6718</v>
      </c>
      <c r="J1536">
        <v>386</v>
      </c>
      <c r="K1536">
        <v>3</v>
      </c>
      <c r="L1536">
        <v>157.80000000000001</v>
      </c>
      <c r="M1536">
        <v>5.0999999999999996</v>
      </c>
      <c r="N1536">
        <v>152.70000000000002</v>
      </c>
    </row>
    <row r="1537" spans="1:14" x14ac:dyDescent="0.2">
      <c r="A1537" s="1" t="s">
        <v>4749</v>
      </c>
      <c r="B1537" s="2">
        <v>45792</v>
      </c>
      <c r="C1537" s="1" t="s">
        <v>587</v>
      </c>
      <c r="D1537" s="1" t="s">
        <v>246</v>
      </c>
      <c r="E1537">
        <v>17</v>
      </c>
      <c r="F1537" t="s">
        <v>209</v>
      </c>
      <c r="G1537" s="1" t="s">
        <v>100</v>
      </c>
      <c r="H1537">
        <v>150</v>
      </c>
      <c r="I1537" s="1" t="s">
        <v>6718</v>
      </c>
      <c r="J1537">
        <v>387</v>
      </c>
      <c r="K1537">
        <v>3</v>
      </c>
      <c r="L1537">
        <v>167.43</v>
      </c>
      <c r="M1537">
        <v>7.8000000000000007</v>
      </c>
      <c r="N1537">
        <v>159.63</v>
      </c>
    </row>
    <row r="1538" spans="1:14" x14ac:dyDescent="0.2">
      <c r="A1538" s="1" t="s">
        <v>4757</v>
      </c>
      <c r="B1538" s="2">
        <v>45792</v>
      </c>
      <c r="C1538" s="1" t="s">
        <v>6873</v>
      </c>
      <c r="D1538" s="1" t="s">
        <v>246</v>
      </c>
      <c r="E1538">
        <v>24</v>
      </c>
      <c r="F1538" t="s">
        <v>79</v>
      </c>
      <c r="G1538" s="1" t="s">
        <v>100</v>
      </c>
      <c r="H1538">
        <v>100</v>
      </c>
      <c r="I1538" s="1" t="s">
        <v>6718</v>
      </c>
      <c r="J1538">
        <v>387</v>
      </c>
      <c r="K1538">
        <v>2</v>
      </c>
      <c r="L1538">
        <v>128.19999999999999</v>
      </c>
      <c r="M1538">
        <v>5.6</v>
      </c>
      <c r="N1538">
        <v>122.6</v>
      </c>
    </row>
    <row r="1539" spans="1:14" x14ac:dyDescent="0.2">
      <c r="A1539" s="1" t="s">
        <v>4760</v>
      </c>
      <c r="B1539" s="2">
        <v>45792</v>
      </c>
      <c r="C1539" s="1" t="s">
        <v>7041</v>
      </c>
      <c r="D1539" s="1" t="s">
        <v>246</v>
      </c>
      <c r="E1539">
        <v>17</v>
      </c>
      <c r="F1539" t="s">
        <v>735</v>
      </c>
      <c r="G1539" s="1" t="s">
        <v>100</v>
      </c>
      <c r="H1539">
        <v>0</v>
      </c>
      <c r="I1539" s="1" t="s">
        <v>6718</v>
      </c>
      <c r="J1539">
        <v>387</v>
      </c>
      <c r="K1539">
        <v>2</v>
      </c>
      <c r="L1539">
        <v>108.57</v>
      </c>
      <c r="M1539">
        <v>4.3600000000000003</v>
      </c>
      <c r="N1539">
        <v>104.21</v>
      </c>
    </row>
    <row r="1540" spans="1:14" x14ac:dyDescent="0.2">
      <c r="A1540" s="1" t="s">
        <v>4753</v>
      </c>
      <c r="B1540" s="2">
        <v>45792</v>
      </c>
      <c r="C1540" s="1" t="s">
        <v>6873</v>
      </c>
      <c r="D1540" s="1" t="s">
        <v>246</v>
      </c>
      <c r="E1540">
        <v>22</v>
      </c>
      <c r="F1540" t="s">
        <v>79</v>
      </c>
      <c r="G1540" s="1" t="s">
        <v>100</v>
      </c>
      <c r="H1540">
        <v>200</v>
      </c>
      <c r="I1540" s="1" t="s">
        <v>6718</v>
      </c>
      <c r="J1540">
        <v>387</v>
      </c>
      <c r="K1540">
        <v>3</v>
      </c>
      <c r="L1540">
        <v>222</v>
      </c>
      <c r="M1540">
        <v>7.8000000000000007</v>
      </c>
      <c r="N1540">
        <v>214.2</v>
      </c>
    </row>
    <row r="1541" spans="1:14" x14ac:dyDescent="0.2">
      <c r="A1541" s="1" t="s">
        <v>2879</v>
      </c>
      <c r="B1541" s="2">
        <v>45792</v>
      </c>
      <c r="C1541" s="1" t="s">
        <v>576</v>
      </c>
      <c r="D1541" s="1" t="s">
        <v>246</v>
      </c>
      <c r="E1541" t="s">
        <v>2880</v>
      </c>
      <c r="F1541" t="s">
        <v>2744</v>
      </c>
      <c r="G1541" s="1" t="s">
        <v>100</v>
      </c>
      <c r="H1541">
        <v>2000</v>
      </c>
      <c r="I1541" s="1" t="s">
        <v>6718</v>
      </c>
      <c r="J1541">
        <v>388</v>
      </c>
      <c r="K1541">
        <v>4</v>
      </c>
      <c r="L1541">
        <v>363.6</v>
      </c>
      <c r="M1541">
        <v>12.2</v>
      </c>
      <c r="N1541">
        <v>351.40000000000003</v>
      </c>
    </row>
    <row r="1542" spans="1:14" x14ac:dyDescent="0.2">
      <c r="A1542" s="1" t="s">
        <v>4758</v>
      </c>
      <c r="B1542" s="2">
        <v>45792</v>
      </c>
      <c r="C1542" s="1" t="s">
        <v>587</v>
      </c>
      <c r="D1542" s="1" t="s">
        <v>246</v>
      </c>
      <c r="E1542">
        <v>17</v>
      </c>
      <c r="F1542" t="s">
        <v>167</v>
      </c>
      <c r="G1542" s="1" t="s">
        <v>100</v>
      </c>
      <c r="H1542">
        <v>95</v>
      </c>
      <c r="I1542" s="1" t="s">
        <v>6718</v>
      </c>
      <c r="J1542">
        <v>388</v>
      </c>
      <c r="K1542">
        <v>2</v>
      </c>
      <c r="L1542">
        <v>93.4</v>
      </c>
      <c r="N1542">
        <v>93.4</v>
      </c>
    </row>
    <row r="1543" spans="1:14" x14ac:dyDescent="0.2">
      <c r="A1543" s="1" t="s">
        <v>4735</v>
      </c>
      <c r="B1543" s="2">
        <v>45792</v>
      </c>
      <c r="C1543" s="1" t="s">
        <v>6742</v>
      </c>
      <c r="D1543" s="1" t="s">
        <v>246</v>
      </c>
      <c r="E1543">
        <v>8</v>
      </c>
      <c r="F1543" t="s">
        <v>735</v>
      </c>
      <c r="G1543" s="1" t="s">
        <v>100</v>
      </c>
      <c r="H1543">
        <v>360</v>
      </c>
      <c r="I1543" s="1" t="s">
        <v>6718</v>
      </c>
      <c r="J1543">
        <v>388</v>
      </c>
      <c r="K1543">
        <v>8</v>
      </c>
      <c r="L1543">
        <v>363.1</v>
      </c>
      <c r="N1543">
        <v>363.1</v>
      </c>
    </row>
    <row r="1544" spans="1:14" x14ac:dyDescent="0.2">
      <c r="A1544" s="1" t="s">
        <v>4739</v>
      </c>
      <c r="B1544" s="2">
        <v>45792</v>
      </c>
      <c r="C1544" s="1" t="s">
        <v>6742</v>
      </c>
      <c r="D1544" s="1" t="s">
        <v>246</v>
      </c>
      <c r="E1544">
        <v>13</v>
      </c>
      <c r="F1544" t="s">
        <v>735</v>
      </c>
      <c r="G1544" s="1" t="s">
        <v>100</v>
      </c>
      <c r="H1544">
        <v>300</v>
      </c>
      <c r="I1544" s="1" t="s">
        <v>6718</v>
      </c>
      <c r="J1544">
        <v>388</v>
      </c>
      <c r="K1544">
        <v>7</v>
      </c>
      <c r="L1544">
        <v>303.89999999999998</v>
      </c>
      <c r="N1544">
        <v>303.89999999999998</v>
      </c>
    </row>
    <row r="1545" spans="1:14" x14ac:dyDescent="0.2">
      <c r="A1545" s="1" t="s">
        <v>4743</v>
      </c>
      <c r="B1545" s="2">
        <v>45793</v>
      </c>
      <c r="C1545" s="1" t="s">
        <v>6838</v>
      </c>
      <c r="D1545" s="1" t="s">
        <v>106</v>
      </c>
      <c r="E1545" t="s">
        <v>2273</v>
      </c>
      <c r="F1545" t="s">
        <v>287</v>
      </c>
      <c r="G1545" s="1" t="s">
        <v>108</v>
      </c>
      <c r="H1545">
        <v>1000</v>
      </c>
      <c r="I1545" s="1" t="s">
        <v>6718</v>
      </c>
      <c r="J1545">
        <v>389</v>
      </c>
      <c r="K1545">
        <v>16</v>
      </c>
      <c r="L1545">
        <v>1039.2</v>
      </c>
      <c r="N1545">
        <v>1039.2</v>
      </c>
    </row>
    <row r="1546" spans="1:14" x14ac:dyDescent="0.2">
      <c r="A1546" s="1" t="s">
        <v>7043</v>
      </c>
      <c r="B1546" s="2">
        <v>45793</v>
      </c>
      <c r="C1546" s="1" t="s">
        <v>1823</v>
      </c>
      <c r="D1546" s="1" t="s">
        <v>246</v>
      </c>
      <c r="E1546">
        <v>5</v>
      </c>
      <c r="F1546">
        <v>10</v>
      </c>
      <c r="G1546" s="1" t="s">
        <v>100</v>
      </c>
      <c r="H1546">
        <v>120</v>
      </c>
      <c r="I1546" s="1" t="s">
        <v>6718</v>
      </c>
      <c r="J1546">
        <v>389</v>
      </c>
      <c r="K1546">
        <v>4</v>
      </c>
      <c r="L1546">
        <v>133.5</v>
      </c>
      <c r="M1546">
        <v>2.8</v>
      </c>
      <c r="N1546">
        <v>130.69999999999999</v>
      </c>
    </row>
    <row r="1547" spans="1:14" x14ac:dyDescent="0.2">
      <c r="A1547" s="1" t="s">
        <v>4765</v>
      </c>
      <c r="B1547" s="2">
        <v>45793</v>
      </c>
      <c r="C1547" s="1" t="s">
        <v>1823</v>
      </c>
      <c r="D1547" s="1" t="s">
        <v>246</v>
      </c>
      <c r="E1547">
        <v>7</v>
      </c>
      <c r="F1547">
        <v>10</v>
      </c>
      <c r="G1547" s="1" t="s">
        <v>100</v>
      </c>
      <c r="H1547">
        <v>120</v>
      </c>
      <c r="I1547" s="1" t="s">
        <v>6718</v>
      </c>
      <c r="J1547">
        <v>389</v>
      </c>
      <c r="K1547">
        <v>3</v>
      </c>
      <c r="L1547">
        <v>130.80000000000001</v>
      </c>
      <c r="M1547">
        <v>2.7</v>
      </c>
      <c r="N1547">
        <v>128.10000000000002</v>
      </c>
    </row>
    <row r="1548" spans="1:14" x14ac:dyDescent="0.2">
      <c r="A1548" s="1" t="s">
        <v>4779</v>
      </c>
      <c r="B1548" s="2">
        <v>45793</v>
      </c>
      <c r="C1548" s="1" t="s">
        <v>587</v>
      </c>
      <c r="D1548" s="1" t="s">
        <v>246</v>
      </c>
      <c r="E1548">
        <v>16.25</v>
      </c>
      <c r="F1548" t="s">
        <v>99</v>
      </c>
      <c r="G1548" s="1" t="s">
        <v>100</v>
      </c>
      <c r="H1548">
        <v>85</v>
      </c>
      <c r="I1548" s="1" t="s">
        <v>6718</v>
      </c>
      <c r="J1548">
        <v>389</v>
      </c>
      <c r="K1548">
        <v>2</v>
      </c>
      <c r="L1548">
        <v>94.6</v>
      </c>
      <c r="N1548">
        <v>94.6</v>
      </c>
    </row>
    <row r="1549" spans="1:14" x14ac:dyDescent="0.2">
      <c r="A1549" s="1" t="s">
        <v>4766</v>
      </c>
      <c r="B1549" s="2">
        <v>45793</v>
      </c>
      <c r="C1549" s="1" t="s">
        <v>1823</v>
      </c>
      <c r="D1549" s="1" t="s">
        <v>246</v>
      </c>
      <c r="E1549">
        <v>6</v>
      </c>
      <c r="F1549">
        <v>10</v>
      </c>
      <c r="G1549" s="1" t="s">
        <v>100</v>
      </c>
      <c r="H1549">
        <v>120</v>
      </c>
      <c r="I1549" s="1" t="s">
        <v>6718</v>
      </c>
      <c r="J1549">
        <v>390</v>
      </c>
      <c r="K1549">
        <v>3</v>
      </c>
      <c r="L1549">
        <v>129.6</v>
      </c>
      <c r="M1549">
        <v>2.5</v>
      </c>
      <c r="N1549">
        <v>127.1</v>
      </c>
    </row>
    <row r="1550" spans="1:14" x14ac:dyDescent="0.2">
      <c r="A1550" s="1" t="s">
        <v>4750</v>
      </c>
      <c r="B1550" s="2">
        <v>45793</v>
      </c>
      <c r="C1550" s="1" t="s">
        <v>1823</v>
      </c>
      <c r="D1550" s="1" t="s">
        <v>246</v>
      </c>
      <c r="E1550">
        <v>7</v>
      </c>
      <c r="F1550">
        <v>10</v>
      </c>
      <c r="G1550" s="1" t="s">
        <v>100</v>
      </c>
      <c r="H1550">
        <v>120</v>
      </c>
      <c r="I1550" s="1" t="s">
        <v>6718</v>
      </c>
      <c r="J1550">
        <v>390</v>
      </c>
      <c r="K1550">
        <v>3</v>
      </c>
      <c r="L1550">
        <v>121.4</v>
      </c>
      <c r="M1550">
        <v>2.7</v>
      </c>
      <c r="N1550">
        <v>118.7</v>
      </c>
    </row>
    <row r="1551" spans="1:14" x14ac:dyDescent="0.2">
      <c r="A1551" s="1" t="s">
        <v>4774</v>
      </c>
      <c r="B1551" s="2">
        <v>45793</v>
      </c>
      <c r="C1551" s="1" t="s">
        <v>587</v>
      </c>
      <c r="D1551" s="1" t="s">
        <v>246</v>
      </c>
      <c r="E1551">
        <v>22</v>
      </c>
      <c r="F1551" t="s">
        <v>93</v>
      </c>
      <c r="G1551" s="1" t="s">
        <v>100</v>
      </c>
      <c r="H1551">
        <v>32</v>
      </c>
      <c r="I1551" s="1" t="s">
        <v>6718</v>
      </c>
      <c r="J1551">
        <v>390</v>
      </c>
      <c r="K1551">
        <v>1</v>
      </c>
      <c r="L1551">
        <v>60</v>
      </c>
      <c r="M1551">
        <v>2.4</v>
      </c>
      <c r="N1551">
        <v>57.6</v>
      </c>
    </row>
    <row r="1552" spans="1:14" x14ac:dyDescent="0.2">
      <c r="A1552" s="1" t="s">
        <v>4769</v>
      </c>
      <c r="B1552" s="2">
        <v>45793</v>
      </c>
      <c r="C1552" s="1" t="s">
        <v>7044</v>
      </c>
      <c r="D1552" s="1" t="s">
        <v>246</v>
      </c>
      <c r="E1552" t="s">
        <v>286</v>
      </c>
      <c r="F1552" t="s">
        <v>4771</v>
      </c>
      <c r="G1552" s="1" t="s">
        <v>100</v>
      </c>
      <c r="H1552">
        <v>100</v>
      </c>
      <c r="I1552" s="1" t="s">
        <v>6718</v>
      </c>
      <c r="J1552">
        <v>390</v>
      </c>
      <c r="K1552">
        <v>2</v>
      </c>
      <c r="L1552">
        <v>108.2</v>
      </c>
      <c r="M1552">
        <v>4</v>
      </c>
      <c r="N1552">
        <v>104.2</v>
      </c>
    </row>
    <row r="1553" spans="1:14" x14ac:dyDescent="0.2">
      <c r="A1553" s="1" t="s">
        <v>4762</v>
      </c>
      <c r="B1553" s="2">
        <v>45793</v>
      </c>
      <c r="C1553" s="1" t="s">
        <v>587</v>
      </c>
      <c r="D1553" s="1" t="s">
        <v>246</v>
      </c>
      <c r="E1553">
        <v>16</v>
      </c>
      <c r="F1553" t="s">
        <v>209</v>
      </c>
      <c r="G1553" s="1" t="s">
        <v>100</v>
      </c>
      <c r="H1553">
        <v>200</v>
      </c>
      <c r="I1553" s="1" t="s">
        <v>6718</v>
      </c>
      <c r="J1553">
        <v>391</v>
      </c>
      <c r="K1553">
        <v>4</v>
      </c>
      <c r="L1553">
        <v>205.82</v>
      </c>
      <c r="N1553">
        <v>205.82</v>
      </c>
    </row>
    <row r="1554" spans="1:14" x14ac:dyDescent="0.2">
      <c r="A1554" s="1" t="s">
        <v>7045</v>
      </c>
      <c r="B1554" s="2">
        <v>45793</v>
      </c>
      <c r="C1554" s="1" t="s">
        <v>6407</v>
      </c>
      <c r="D1554" s="1" t="s">
        <v>246</v>
      </c>
      <c r="E1554">
        <v>23</v>
      </c>
      <c r="F1554" t="s">
        <v>2908</v>
      </c>
      <c r="G1554" s="1" t="s">
        <v>100</v>
      </c>
      <c r="H1554">
        <v>3000</v>
      </c>
      <c r="I1554" s="1" t="s">
        <v>6718</v>
      </c>
      <c r="J1554">
        <v>391</v>
      </c>
      <c r="K1554">
        <v>25</v>
      </c>
      <c r="L1554">
        <v>2607.9499999999998</v>
      </c>
      <c r="N1554">
        <v>2607.9499999999998</v>
      </c>
    </row>
    <row r="1555" spans="1:14" x14ac:dyDescent="0.2">
      <c r="A1555" s="1" t="s">
        <v>4752</v>
      </c>
      <c r="B1555" s="2">
        <v>45793</v>
      </c>
      <c r="C1555" s="1" t="s">
        <v>6742</v>
      </c>
      <c r="D1555" s="1" t="s">
        <v>246</v>
      </c>
      <c r="E1555">
        <v>9</v>
      </c>
      <c r="F1555" t="s">
        <v>735</v>
      </c>
      <c r="G1555" s="1" t="s">
        <v>100</v>
      </c>
      <c r="H1555">
        <v>310</v>
      </c>
      <c r="I1555" s="1" t="s">
        <v>6718</v>
      </c>
      <c r="J1555">
        <v>391</v>
      </c>
      <c r="K1555">
        <v>8</v>
      </c>
      <c r="L1555">
        <v>316.39999999999998</v>
      </c>
      <c r="N1555">
        <v>316.39999999999998</v>
      </c>
    </row>
    <row r="1556" spans="1:14" x14ac:dyDescent="0.2">
      <c r="A1556" s="1" t="s">
        <v>4799</v>
      </c>
      <c r="B1556" s="2">
        <v>45794</v>
      </c>
      <c r="C1556" s="1" t="s">
        <v>6983</v>
      </c>
      <c r="D1556" s="1" t="s">
        <v>106</v>
      </c>
      <c r="E1556">
        <v>18</v>
      </c>
      <c r="F1556" t="s">
        <v>438</v>
      </c>
      <c r="G1556" s="1" t="s">
        <v>108</v>
      </c>
      <c r="H1556">
        <v>100</v>
      </c>
      <c r="I1556" s="1" t="s">
        <v>6718</v>
      </c>
      <c r="J1556">
        <v>392</v>
      </c>
      <c r="K1556">
        <v>2</v>
      </c>
      <c r="L1556">
        <v>122</v>
      </c>
      <c r="M1556">
        <v>4.4000000000000004</v>
      </c>
      <c r="N1556">
        <v>117.6</v>
      </c>
    </row>
    <row r="1557" spans="1:14" x14ac:dyDescent="0.2">
      <c r="A1557" s="1" t="s">
        <v>4792</v>
      </c>
      <c r="B1557" s="2">
        <v>45794</v>
      </c>
      <c r="C1557" s="1" t="s">
        <v>7046</v>
      </c>
      <c r="D1557" s="1" t="s">
        <v>246</v>
      </c>
      <c r="E1557">
        <v>36</v>
      </c>
      <c r="F1557" t="s">
        <v>2811</v>
      </c>
      <c r="G1557" s="1" t="s">
        <v>100</v>
      </c>
      <c r="H1557">
        <v>500</v>
      </c>
      <c r="I1557" s="1" t="s">
        <v>6718</v>
      </c>
      <c r="J1557">
        <v>392</v>
      </c>
      <c r="K1557">
        <v>4</v>
      </c>
      <c r="L1557">
        <v>419.99999999999994</v>
      </c>
      <c r="M1557">
        <v>18.299999999999997</v>
      </c>
      <c r="N1557">
        <v>401.69999999999993</v>
      </c>
    </row>
    <row r="1558" spans="1:14" x14ac:dyDescent="0.2">
      <c r="A1558" s="1" t="s">
        <v>4783</v>
      </c>
      <c r="B1558" s="2">
        <v>45794</v>
      </c>
      <c r="C1558" s="1" t="s">
        <v>1823</v>
      </c>
      <c r="D1558" s="1" t="s">
        <v>246</v>
      </c>
      <c r="E1558">
        <v>5</v>
      </c>
      <c r="F1558">
        <v>10</v>
      </c>
      <c r="G1558" s="1" t="s">
        <v>100</v>
      </c>
      <c r="H1558">
        <v>120</v>
      </c>
      <c r="I1558" s="1" t="s">
        <v>6718</v>
      </c>
      <c r="J1558">
        <v>392</v>
      </c>
      <c r="K1558">
        <v>4</v>
      </c>
      <c r="L1558">
        <v>123.1</v>
      </c>
      <c r="M1558">
        <v>2.8999999999999995</v>
      </c>
      <c r="N1558">
        <v>120.19999999999999</v>
      </c>
    </row>
    <row r="1559" spans="1:14" x14ac:dyDescent="0.2">
      <c r="A1559" s="1" t="s">
        <v>4785</v>
      </c>
      <c r="B1559" s="2">
        <v>45794</v>
      </c>
      <c r="C1559" s="1" t="s">
        <v>6747</v>
      </c>
      <c r="D1559" s="1" t="s">
        <v>246</v>
      </c>
      <c r="E1559">
        <v>14</v>
      </c>
      <c r="F1559" t="s">
        <v>214</v>
      </c>
      <c r="G1559" s="1" t="s">
        <v>100</v>
      </c>
      <c r="H1559">
        <v>100</v>
      </c>
      <c r="I1559" s="1" t="s">
        <v>6718</v>
      </c>
      <c r="J1559">
        <v>392</v>
      </c>
      <c r="K1559">
        <v>2</v>
      </c>
      <c r="L1559">
        <v>114.1</v>
      </c>
      <c r="M1559">
        <v>3.4</v>
      </c>
      <c r="N1559">
        <v>110.69999999999999</v>
      </c>
    </row>
    <row r="1560" spans="1:14" x14ac:dyDescent="0.2">
      <c r="A1560" s="1" t="s">
        <v>4798</v>
      </c>
      <c r="B1560" s="2">
        <v>45794</v>
      </c>
      <c r="C1560" s="1" t="s">
        <v>958</v>
      </c>
      <c r="D1560" s="1" t="s">
        <v>106</v>
      </c>
      <c r="E1560">
        <v>20</v>
      </c>
      <c r="F1560" t="s">
        <v>2817</v>
      </c>
      <c r="G1560" s="1" t="s">
        <v>108</v>
      </c>
      <c r="H1560">
        <v>100</v>
      </c>
      <c r="I1560" s="1" t="s">
        <v>6718</v>
      </c>
      <c r="J1560">
        <v>393</v>
      </c>
      <c r="K1560">
        <v>2</v>
      </c>
      <c r="L1560">
        <v>109.4</v>
      </c>
      <c r="M1560">
        <v>5.2</v>
      </c>
      <c r="N1560">
        <v>104.2</v>
      </c>
    </row>
    <row r="1561" spans="1:14" x14ac:dyDescent="0.2">
      <c r="A1561" s="1" t="s">
        <v>4782</v>
      </c>
      <c r="B1561" s="2">
        <v>45794</v>
      </c>
      <c r="C1561" s="1" t="s">
        <v>1823</v>
      </c>
      <c r="D1561" s="1" t="s">
        <v>246</v>
      </c>
      <c r="E1561">
        <v>5</v>
      </c>
      <c r="F1561">
        <v>10</v>
      </c>
      <c r="G1561" s="1" t="s">
        <v>100</v>
      </c>
      <c r="H1561">
        <v>120</v>
      </c>
      <c r="I1561" s="1" t="s">
        <v>6718</v>
      </c>
      <c r="J1561">
        <v>393</v>
      </c>
      <c r="K1561">
        <v>4</v>
      </c>
      <c r="L1561">
        <v>127.4</v>
      </c>
      <c r="N1561">
        <v>127.4</v>
      </c>
    </row>
    <row r="1562" spans="1:14" x14ac:dyDescent="0.2">
      <c r="A1562" s="1" t="s">
        <v>4790</v>
      </c>
      <c r="B1562" s="2">
        <v>45794</v>
      </c>
      <c r="C1562" s="1" t="s">
        <v>6727</v>
      </c>
      <c r="D1562" s="1" t="s">
        <v>3093</v>
      </c>
      <c r="E1562">
        <v>14</v>
      </c>
      <c r="F1562" t="s">
        <v>2811</v>
      </c>
      <c r="G1562" s="1" t="s">
        <v>2996</v>
      </c>
      <c r="H1562">
        <v>200</v>
      </c>
      <c r="I1562" s="1" t="s">
        <v>6718</v>
      </c>
      <c r="J1562">
        <v>393</v>
      </c>
      <c r="K1562">
        <v>4</v>
      </c>
      <c r="L1562">
        <v>198.3</v>
      </c>
      <c r="N1562">
        <v>198.3</v>
      </c>
    </row>
    <row r="1563" spans="1:14" x14ac:dyDescent="0.2">
      <c r="A1563" s="1" t="s">
        <v>4792</v>
      </c>
      <c r="B1563" s="2">
        <v>45794</v>
      </c>
      <c r="C1563" s="1" t="s">
        <v>7046</v>
      </c>
      <c r="D1563" s="1" t="s">
        <v>246</v>
      </c>
      <c r="E1563">
        <v>36</v>
      </c>
      <c r="F1563" t="s">
        <v>2811</v>
      </c>
      <c r="G1563" s="1" t="s">
        <v>100</v>
      </c>
      <c r="H1563">
        <v>500</v>
      </c>
      <c r="I1563" s="1" t="s">
        <v>6718</v>
      </c>
      <c r="J1563">
        <v>394</v>
      </c>
      <c r="K1563">
        <v>1</v>
      </c>
      <c r="L1563">
        <v>109.8</v>
      </c>
      <c r="N1563">
        <v>109.8</v>
      </c>
    </row>
    <row r="1564" spans="1:14" x14ac:dyDescent="0.2">
      <c r="A1564" s="1" t="s">
        <v>4731</v>
      </c>
      <c r="B1564" s="2">
        <v>45794</v>
      </c>
      <c r="C1564" s="1" t="s">
        <v>6799</v>
      </c>
      <c r="D1564" s="1" t="s">
        <v>106</v>
      </c>
      <c r="E1564" t="s">
        <v>2995</v>
      </c>
      <c r="F1564" t="s">
        <v>51</v>
      </c>
      <c r="G1564" s="1" t="s">
        <v>2996</v>
      </c>
      <c r="H1564">
        <v>450</v>
      </c>
      <c r="I1564" s="1" t="s">
        <v>6718</v>
      </c>
      <c r="J1564">
        <v>394</v>
      </c>
      <c r="K1564">
        <v>8</v>
      </c>
      <c r="L1564">
        <v>403.39</v>
      </c>
      <c r="N1564">
        <v>403.39</v>
      </c>
    </row>
    <row r="1565" spans="1:14" x14ac:dyDescent="0.2">
      <c r="A1565" s="1" t="s">
        <v>4732</v>
      </c>
      <c r="B1565" s="2">
        <v>45794</v>
      </c>
      <c r="C1565" s="1" t="s">
        <v>6799</v>
      </c>
      <c r="D1565" s="1" t="s">
        <v>106</v>
      </c>
      <c r="E1565" t="s">
        <v>2995</v>
      </c>
      <c r="F1565" t="s">
        <v>51</v>
      </c>
      <c r="G1565" s="1" t="s">
        <v>2996</v>
      </c>
      <c r="H1565">
        <v>250</v>
      </c>
      <c r="I1565" s="1" t="s">
        <v>6718</v>
      </c>
      <c r="J1565">
        <v>394</v>
      </c>
      <c r="K1565">
        <v>4</v>
      </c>
      <c r="L1565">
        <v>259.7</v>
      </c>
      <c r="N1565">
        <v>259.7</v>
      </c>
    </row>
    <row r="1566" spans="1:14" x14ac:dyDescent="0.2">
      <c r="A1566" s="1" t="s">
        <v>4789</v>
      </c>
      <c r="B1566" s="2">
        <v>45794</v>
      </c>
      <c r="C1566" s="1" t="s">
        <v>6727</v>
      </c>
      <c r="D1566" s="1" t="s">
        <v>3231</v>
      </c>
      <c r="E1566">
        <v>11</v>
      </c>
      <c r="F1566" t="s">
        <v>214</v>
      </c>
      <c r="G1566" s="1" t="s">
        <v>2996</v>
      </c>
      <c r="H1566">
        <v>200</v>
      </c>
      <c r="I1566" s="1" t="s">
        <v>6718</v>
      </c>
      <c r="J1566">
        <v>394</v>
      </c>
      <c r="K1566">
        <v>4</v>
      </c>
      <c r="L1566">
        <v>206.5</v>
      </c>
      <c r="N1566">
        <v>206.5</v>
      </c>
    </row>
    <row r="1567" spans="1:14" x14ac:dyDescent="0.2">
      <c r="A1567" s="1" t="s">
        <v>4740</v>
      </c>
      <c r="B1567" s="2">
        <v>45794</v>
      </c>
      <c r="C1567" s="1" t="s">
        <v>6799</v>
      </c>
      <c r="D1567" s="1" t="s">
        <v>106</v>
      </c>
      <c r="E1567" t="s">
        <v>2995</v>
      </c>
      <c r="F1567" t="s">
        <v>51</v>
      </c>
      <c r="G1567" s="1" t="s">
        <v>2996</v>
      </c>
      <c r="H1567">
        <v>200</v>
      </c>
      <c r="I1567" s="1" t="s">
        <v>6718</v>
      </c>
      <c r="J1567">
        <v>395</v>
      </c>
      <c r="K1567">
        <v>4</v>
      </c>
      <c r="L1567">
        <v>205.2</v>
      </c>
      <c r="N1567">
        <v>205.2</v>
      </c>
    </row>
    <row r="1568" spans="1:14" x14ac:dyDescent="0.2">
      <c r="A1568" s="1" t="s">
        <v>4741</v>
      </c>
      <c r="B1568" s="2">
        <v>45794</v>
      </c>
      <c r="C1568" s="1" t="s">
        <v>6799</v>
      </c>
      <c r="D1568" s="1" t="s">
        <v>106</v>
      </c>
      <c r="E1568" t="s">
        <v>3001</v>
      </c>
      <c r="F1568" t="s">
        <v>51</v>
      </c>
      <c r="G1568" s="1" t="s">
        <v>2996</v>
      </c>
      <c r="H1568">
        <v>250</v>
      </c>
      <c r="I1568" s="1" t="s">
        <v>6718</v>
      </c>
      <c r="J1568">
        <v>395</v>
      </c>
      <c r="K1568">
        <v>4</v>
      </c>
      <c r="L1568">
        <v>253.6</v>
      </c>
      <c r="N1568">
        <v>253.6</v>
      </c>
    </row>
    <row r="1569" spans="1:14" x14ac:dyDescent="0.2">
      <c r="A1569" s="1" t="s">
        <v>4780</v>
      </c>
      <c r="B1569" s="2">
        <v>45794</v>
      </c>
      <c r="C1569" s="1" t="s">
        <v>587</v>
      </c>
      <c r="D1569" s="1" t="s">
        <v>246</v>
      </c>
      <c r="E1569">
        <v>15</v>
      </c>
      <c r="F1569" t="s">
        <v>332</v>
      </c>
      <c r="G1569" s="1" t="s">
        <v>100</v>
      </c>
      <c r="H1569">
        <v>400</v>
      </c>
      <c r="I1569" s="1" t="s">
        <v>6718</v>
      </c>
      <c r="J1569">
        <v>395</v>
      </c>
      <c r="K1569">
        <v>9</v>
      </c>
      <c r="L1569">
        <v>616.70000000000005</v>
      </c>
      <c r="N1569">
        <v>616.70000000000005</v>
      </c>
    </row>
    <row r="1570" spans="1:14" x14ac:dyDescent="0.2">
      <c r="A1570" s="1" t="s">
        <v>4707</v>
      </c>
      <c r="B1570" s="2">
        <v>45794</v>
      </c>
      <c r="C1570" s="1" t="s">
        <v>587</v>
      </c>
      <c r="D1570" s="1" t="s">
        <v>246</v>
      </c>
      <c r="E1570" t="s">
        <v>3203</v>
      </c>
      <c r="F1570" t="s">
        <v>4706</v>
      </c>
      <c r="G1570" s="1" t="s">
        <v>2760</v>
      </c>
      <c r="H1570">
        <v>298</v>
      </c>
      <c r="I1570" s="1" t="s">
        <v>6718</v>
      </c>
      <c r="J1570">
        <v>395</v>
      </c>
      <c r="K1570">
        <v>4</v>
      </c>
      <c r="L1570">
        <v>301.39999999999998</v>
      </c>
      <c r="N1570">
        <v>301.39999999999998</v>
      </c>
    </row>
    <row r="1571" spans="1:14" x14ac:dyDescent="0.2">
      <c r="A1571" s="1" t="s">
        <v>4705</v>
      </c>
      <c r="B1571" s="2">
        <v>45794</v>
      </c>
      <c r="C1571" s="1" t="s">
        <v>587</v>
      </c>
      <c r="D1571" s="1" t="s">
        <v>246</v>
      </c>
      <c r="E1571" t="s">
        <v>3047</v>
      </c>
      <c r="F1571" t="s">
        <v>4706</v>
      </c>
      <c r="G1571" s="1" t="s">
        <v>2760</v>
      </c>
      <c r="H1571">
        <v>550</v>
      </c>
      <c r="I1571" s="1" t="s">
        <v>6718</v>
      </c>
      <c r="J1571">
        <v>396</v>
      </c>
      <c r="K1571">
        <v>7</v>
      </c>
      <c r="L1571">
        <v>550.79999999999995</v>
      </c>
      <c r="N1571">
        <v>550.79999999999995</v>
      </c>
    </row>
    <row r="1572" spans="1:14" x14ac:dyDescent="0.2">
      <c r="A1572" s="1" t="s">
        <v>4768</v>
      </c>
      <c r="B1572" s="2">
        <v>45794</v>
      </c>
      <c r="C1572" s="1" t="s">
        <v>6768</v>
      </c>
      <c r="D1572" s="1" t="s">
        <v>106</v>
      </c>
      <c r="E1572">
        <v>14</v>
      </c>
      <c r="F1572" t="s">
        <v>2883</v>
      </c>
      <c r="G1572" s="1" t="s">
        <v>100</v>
      </c>
      <c r="H1572">
        <v>500</v>
      </c>
      <c r="I1572" s="1" t="s">
        <v>6718</v>
      </c>
      <c r="J1572">
        <v>396</v>
      </c>
      <c r="K1572">
        <v>7</v>
      </c>
      <c r="L1572">
        <v>478</v>
      </c>
      <c r="N1572">
        <v>478</v>
      </c>
    </row>
    <row r="1573" spans="1:14" x14ac:dyDescent="0.2">
      <c r="A1573" s="1" t="s">
        <v>4795</v>
      </c>
      <c r="B1573" s="2">
        <v>45796</v>
      </c>
      <c r="C1573" s="1" t="s">
        <v>587</v>
      </c>
      <c r="D1573" s="1" t="s">
        <v>246</v>
      </c>
      <c r="E1573">
        <v>32</v>
      </c>
      <c r="F1573" t="s">
        <v>93</v>
      </c>
      <c r="G1573" s="1" t="s">
        <v>100</v>
      </c>
      <c r="H1573">
        <v>55</v>
      </c>
      <c r="I1573" s="1" t="s">
        <v>6718</v>
      </c>
      <c r="J1573">
        <v>397</v>
      </c>
      <c r="K1573">
        <v>2</v>
      </c>
      <c r="L1573">
        <v>129.19999999999999</v>
      </c>
      <c r="M1573">
        <v>8</v>
      </c>
      <c r="N1573">
        <v>121.19999999999999</v>
      </c>
    </row>
    <row r="1574" spans="1:14" x14ac:dyDescent="0.2">
      <c r="A1574" s="1" t="s">
        <v>4832</v>
      </c>
      <c r="B1574" s="2">
        <v>45796</v>
      </c>
      <c r="C1574" s="1" t="s">
        <v>587</v>
      </c>
      <c r="D1574" s="1" t="s">
        <v>246</v>
      </c>
      <c r="E1574">
        <v>18</v>
      </c>
      <c r="F1574" t="s">
        <v>209</v>
      </c>
      <c r="G1574" s="1" t="s">
        <v>100</v>
      </c>
      <c r="H1574">
        <v>120</v>
      </c>
      <c r="I1574" s="1" t="s">
        <v>6718</v>
      </c>
      <c r="J1574">
        <v>397</v>
      </c>
      <c r="K1574">
        <v>2</v>
      </c>
      <c r="L1574">
        <v>117.8</v>
      </c>
      <c r="N1574">
        <v>117.8</v>
      </c>
    </row>
    <row r="1575" spans="1:14" x14ac:dyDescent="0.2">
      <c r="A1575" s="1" t="s">
        <v>4839</v>
      </c>
      <c r="B1575" s="2">
        <v>45796</v>
      </c>
      <c r="C1575" s="1" t="s">
        <v>587</v>
      </c>
      <c r="D1575" s="1" t="s">
        <v>246</v>
      </c>
      <c r="E1575">
        <v>23</v>
      </c>
      <c r="F1575" t="s">
        <v>2562</v>
      </c>
      <c r="G1575" s="1" t="s">
        <v>100</v>
      </c>
      <c r="H1575">
        <v>300</v>
      </c>
      <c r="I1575" s="1" t="s">
        <v>6718</v>
      </c>
      <c r="J1575">
        <v>397</v>
      </c>
      <c r="K1575">
        <v>3</v>
      </c>
      <c r="L1575">
        <v>291.10000000000002</v>
      </c>
      <c r="N1575">
        <v>291.10000000000002</v>
      </c>
    </row>
    <row r="1576" spans="1:14" x14ac:dyDescent="0.2">
      <c r="A1576" s="1" t="s">
        <v>4837</v>
      </c>
      <c r="B1576" s="2">
        <v>45796</v>
      </c>
      <c r="C1576" s="1" t="s">
        <v>587</v>
      </c>
      <c r="D1576" s="1" t="s">
        <v>246</v>
      </c>
      <c r="E1576">
        <v>18</v>
      </c>
      <c r="F1576" t="s">
        <v>79</v>
      </c>
      <c r="G1576" s="1" t="s">
        <v>100</v>
      </c>
      <c r="H1576">
        <v>470</v>
      </c>
      <c r="I1576" s="1" t="s">
        <v>6718</v>
      </c>
      <c r="J1576">
        <v>397</v>
      </c>
      <c r="K1576">
        <v>6</v>
      </c>
      <c r="L1576">
        <v>461.1</v>
      </c>
      <c r="N1576">
        <v>461.1</v>
      </c>
    </row>
    <row r="1577" spans="1:14" x14ac:dyDescent="0.2">
      <c r="A1577" s="1" t="s">
        <v>4829</v>
      </c>
      <c r="B1577" s="2">
        <v>45796</v>
      </c>
      <c r="C1577" s="1" t="s">
        <v>587</v>
      </c>
      <c r="D1577" s="1" t="s">
        <v>246</v>
      </c>
      <c r="E1577">
        <v>15</v>
      </c>
      <c r="F1577" t="s">
        <v>79</v>
      </c>
      <c r="G1577" s="1" t="s">
        <v>100</v>
      </c>
      <c r="H1577">
        <v>92</v>
      </c>
      <c r="I1577" s="1" t="s">
        <v>6718</v>
      </c>
      <c r="J1577">
        <v>398</v>
      </c>
      <c r="K1577">
        <v>2</v>
      </c>
      <c r="L1577">
        <v>101.1</v>
      </c>
      <c r="N1577">
        <v>101.1</v>
      </c>
    </row>
    <row r="1578" spans="1:14" x14ac:dyDescent="0.2">
      <c r="A1578" s="1" t="s">
        <v>4830</v>
      </c>
      <c r="B1578" s="2">
        <v>45796</v>
      </c>
      <c r="C1578" s="1" t="s">
        <v>587</v>
      </c>
      <c r="D1578" s="1" t="s">
        <v>246</v>
      </c>
      <c r="E1578">
        <v>14</v>
      </c>
      <c r="F1578" t="s">
        <v>209</v>
      </c>
      <c r="G1578" s="1" t="s">
        <v>100</v>
      </c>
      <c r="H1578">
        <v>100</v>
      </c>
      <c r="I1578" s="1" t="s">
        <v>6718</v>
      </c>
      <c r="J1578">
        <v>398</v>
      </c>
      <c r="K1578">
        <v>2</v>
      </c>
      <c r="L1578">
        <v>110</v>
      </c>
      <c r="N1578">
        <v>110</v>
      </c>
    </row>
    <row r="1579" spans="1:14" x14ac:dyDescent="0.2">
      <c r="A1579" s="1" t="s">
        <v>4831</v>
      </c>
      <c r="B1579" s="2">
        <v>45796</v>
      </c>
      <c r="C1579" s="1" t="s">
        <v>587</v>
      </c>
      <c r="D1579" s="1" t="s">
        <v>246</v>
      </c>
      <c r="E1579">
        <v>16</v>
      </c>
      <c r="F1579" t="s">
        <v>209</v>
      </c>
      <c r="G1579" s="1" t="s">
        <v>100</v>
      </c>
      <c r="H1579">
        <v>100</v>
      </c>
      <c r="I1579" s="1" t="s">
        <v>6718</v>
      </c>
      <c r="J1579">
        <v>398</v>
      </c>
      <c r="K1579">
        <v>2</v>
      </c>
      <c r="L1579">
        <v>102.7</v>
      </c>
      <c r="N1579">
        <v>102.7</v>
      </c>
    </row>
    <row r="1580" spans="1:14" x14ac:dyDescent="0.2">
      <c r="A1580" s="1" t="s">
        <v>4828</v>
      </c>
      <c r="B1580" s="2">
        <v>45796</v>
      </c>
      <c r="C1580" s="1" t="s">
        <v>587</v>
      </c>
      <c r="D1580" s="1" t="s">
        <v>246</v>
      </c>
      <c r="E1580">
        <v>15</v>
      </c>
      <c r="F1580" t="s">
        <v>209</v>
      </c>
      <c r="G1580" s="1" t="s">
        <v>100</v>
      </c>
      <c r="H1580">
        <v>75</v>
      </c>
      <c r="I1580" s="1" t="s">
        <v>6718</v>
      </c>
      <c r="J1580">
        <v>398</v>
      </c>
      <c r="K1580">
        <v>2</v>
      </c>
      <c r="L1580">
        <v>84.4</v>
      </c>
      <c r="N1580">
        <v>84.4</v>
      </c>
    </row>
    <row r="1581" spans="1:14" x14ac:dyDescent="0.2">
      <c r="A1581" s="1" t="s">
        <v>4805</v>
      </c>
      <c r="B1581" s="2">
        <v>45796</v>
      </c>
      <c r="C1581" s="1" t="s">
        <v>587</v>
      </c>
      <c r="D1581" s="1" t="s">
        <v>246</v>
      </c>
      <c r="E1581">
        <v>17</v>
      </c>
      <c r="F1581" t="s">
        <v>209</v>
      </c>
      <c r="G1581" s="1" t="s">
        <v>100</v>
      </c>
      <c r="H1581">
        <v>100</v>
      </c>
      <c r="I1581" s="1" t="s">
        <v>6718</v>
      </c>
      <c r="J1581">
        <v>399</v>
      </c>
      <c r="K1581">
        <v>2</v>
      </c>
      <c r="L1581">
        <v>115.16</v>
      </c>
      <c r="N1581">
        <v>115.16</v>
      </c>
    </row>
    <row r="1582" spans="1:14" x14ac:dyDescent="0.2">
      <c r="A1582" s="1" t="s">
        <v>4810</v>
      </c>
      <c r="B1582" s="2">
        <v>45796</v>
      </c>
      <c r="C1582" s="1" t="s">
        <v>1823</v>
      </c>
      <c r="D1582" s="1" t="s">
        <v>246</v>
      </c>
      <c r="E1582">
        <v>4</v>
      </c>
      <c r="F1582">
        <v>10</v>
      </c>
      <c r="G1582" s="1" t="s">
        <v>100</v>
      </c>
      <c r="H1582">
        <v>120</v>
      </c>
      <c r="I1582" s="1" t="s">
        <v>6718</v>
      </c>
      <c r="J1582">
        <v>399</v>
      </c>
      <c r="K1582">
        <v>5</v>
      </c>
      <c r="L1582">
        <v>136.19999999999999</v>
      </c>
      <c r="N1582">
        <v>136.19999999999999</v>
      </c>
    </row>
    <row r="1583" spans="1:14" x14ac:dyDescent="0.2">
      <c r="A1583" s="1" t="s">
        <v>4803</v>
      </c>
      <c r="B1583" s="2">
        <v>45796</v>
      </c>
      <c r="C1583" s="1" t="s">
        <v>587</v>
      </c>
      <c r="D1583" s="1" t="s">
        <v>246</v>
      </c>
      <c r="E1583">
        <v>19</v>
      </c>
      <c r="F1583" t="s">
        <v>332</v>
      </c>
      <c r="G1583" s="1" t="s">
        <v>100</v>
      </c>
      <c r="H1583">
        <v>200</v>
      </c>
      <c r="I1583" s="1" t="s">
        <v>6718</v>
      </c>
      <c r="J1583">
        <v>399</v>
      </c>
      <c r="K1583">
        <v>3</v>
      </c>
      <c r="L1583">
        <v>196.76</v>
      </c>
      <c r="N1583">
        <v>196.76</v>
      </c>
    </row>
    <row r="1584" spans="1:14" x14ac:dyDescent="0.2">
      <c r="A1584" s="1" t="s">
        <v>4794</v>
      </c>
      <c r="B1584" s="2">
        <v>45796</v>
      </c>
      <c r="C1584" s="1" t="s">
        <v>587</v>
      </c>
      <c r="D1584" s="1" t="s">
        <v>246</v>
      </c>
      <c r="E1584">
        <v>34</v>
      </c>
      <c r="F1584" t="s">
        <v>167</v>
      </c>
      <c r="G1584" s="1" t="s">
        <v>100</v>
      </c>
      <c r="H1584">
        <v>300</v>
      </c>
      <c r="I1584" s="1" t="s">
        <v>6718</v>
      </c>
      <c r="J1584">
        <v>399</v>
      </c>
      <c r="K1584">
        <v>4</v>
      </c>
      <c r="L1584">
        <v>296.89999999999998</v>
      </c>
      <c r="N1584">
        <v>296.89999999999998</v>
      </c>
    </row>
    <row r="1585" spans="1:14" x14ac:dyDescent="0.2">
      <c r="A1585" s="1" t="s">
        <v>4801</v>
      </c>
      <c r="B1585" s="2">
        <v>45796</v>
      </c>
      <c r="C1585" s="1" t="s">
        <v>587</v>
      </c>
      <c r="D1585" s="1" t="s">
        <v>246</v>
      </c>
      <c r="E1585">
        <v>19</v>
      </c>
      <c r="F1585" t="s">
        <v>99</v>
      </c>
      <c r="G1585" s="1" t="s">
        <v>100</v>
      </c>
      <c r="H1585">
        <v>55</v>
      </c>
      <c r="I1585" s="1" t="s">
        <v>6718</v>
      </c>
      <c r="J1585">
        <v>400</v>
      </c>
      <c r="K1585">
        <v>1</v>
      </c>
      <c r="L1585">
        <v>63.05</v>
      </c>
      <c r="N1585">
        <v>63.05</v>
      </c>
    </row>
    <row r="1586" spans="1:14" x14ac:dyDescent="0.2">
      <c r="A1586" s="1" t="s">
        <v>4767</v>
      </c>
      <c r="B1586" s="2">
        <v>45796</v>
      </c>
      <c r="C1586" s="1" t="s">
        <v>1823</v>
      </c>
      <c r="D1586" s="1" t="s">
        <v>246</v>
      </c>
      <c r="E1586">
        <v>6</v>
      </c>
      <c r="F1586">
        <v>10</v>
      </c>
      <c r="G1586" s="1" t="s">
        <v>100</v>
      </c>
      <c r="H1586">
        <v>120</v>
      </c>
      <c r="I1586" s="1" t="s">
        <v>6718</v>
      </c>
      <c r="J1586">
        <v>400</v>
      </c>
      <c r="K1586">
        <v>4</v>
      </c>
      <c r="L1586">
        <v>134.19999999999999</v>
      </c>
      <c r="N1586">
        <v>134.19999999999999</v>
      </c>
    </row>
    <row r="1587" spans="1:14" x14ac:dyDescent="0.2">
      <c r="A1587" s="1" t="s">
        <v>4772</v>
      </c>
      <c r="B1587" s="2">
        <v>45796</v>
      </c>
      <c r="C1587" s="1" t="s">
        <v>7047</v>
      </c>
      <c r="D1587" s="1" t="s">
        <v>246</v>
      </c>
      <c r="E1587">
        <v>20</v>
      </c>
      <c r="F1587">
        <v>6</v>
      </c>
      <c r="G1587" s="1" t="s">
        <v>100</v>
      </c>
      <c r="H1587">
        <v>150</v>
      </c>
      <c r="I1587" s="1" t="s">
        <v>6718</v>
      </c>
      <c r="J1587">
        <v>400</v>
      </c>
      <c r="K1587">
        <v>3</v>
      </c>
      <c r="L1587">
        <v>148.19999999999999</v>
      </c>
      <c r="N1587">
        <v>148.19999999999999</v>
      </c>
    </row>
    <row r="1588" spans="1:14" x14ac:dyDescent="0.2">
      <c r="A1588" s="1" t="s">
        <v>4838</v>
      </c>
      <c r="B1588" s="2">
        <v>45796</v>
      </c>
      <c r="C1588" s="1" t="s">
        <v>587</v>
      </c>
      <c r="D1588" s="1" t="s">
        <v>246</v>
      </c>
      <c r="E1588">
        <v>20</v>
      </c>
      <c r="F1588" t="s">
        <v>209</v>
      </c>
      <c r="G1588" s="1" t="s">
        <v>100</v>
      </c>
      <c r="H1588">
        <v>145</v>
      </c>
      <c r="I1588" s="1" t="s">
        <v>6718</v>
      </c>
      <c r="J1588">
        <v>400</v>
      </c>
      <c r="K1588">
        <v>2</v>
      </c>
      <c r="L1588">
        <v>159.19999999999999</v>
      </c>
      <c r="N1588">
        <v>159.19999999999999</v>
      </c>
    </row>
    <row r="1589" spans="1:14" x14ac:dyDescent="0.2">
      <c r="A1589" s="1" t="s">
        <v>4800</v>
      </c>
      <c r="B1589" s="2">
        <v>45796</v>
      </c>
      <c r="C1589" s="1" t="s">
        <v>587</v>
      </c>
      <c r="D1589" s="1" t="s">
        <v>246</v>
      </c>
      <c r="E1589">
        <v>19.5</v>
      </c>
      <c r="F1589" t="s">
        <v>64</v>
      </c>
      <c r="G1589" s="1" t="s">
        <v>100</v>
      </c>
      <c r="H1589">
        <v>230</v>
      </c>
      <c r="I1589" s="1" t="s">
        <v>6718</v>
      </c>
      <c r="J1589">
        <v>401</v>
      </c>
      <c r="K1589">
        <v>3</v>
      </c>
      <c r="L1589">
        <v>239.92</v>
      </c>
      <c r="N1589">
        <v>239.92</v>
      </c>
    </row>
    <row r="1590" spans="1:14" x14ac:dyDescent="0.2">
      <c r="A1590" s="1" t="s">
        <v>4796</v>
      </c>
      <c r="B1590" s="2">
        <v>45796</v>
      </c>
      <c r="C1590" s="1" t="s">
        <v>587</v>
      </c>
      <c r="D1590" s="1" t="s">
        <v>246</v>
      </c>
      <c r="E1590">
        <v>22</v>
      </c>
      <c r="F1590" t="s">
        <v>209</v>
      </c>
      <c r="G1590" s="1" t="s">
        <v>100</v>
      </c>
      <c r="H1590">
        <v>80</v>
      </c>
      <c r="I1590" s="1" t="s">
        <v>6718</v>
      </c>
      <c r="J1590">
        <v>401</v>
      </c>
      <c r="K1590">
        <v>1</v>
      </c>
      <c r="L1590">
        <v>85.4</v>
      </c>
      <c r="N1590">
        <v>85.4</v>
      </c>
    </row>
    <row r="1591" spans="1:14" x14ac:dyDescent="0.2">
      <c r="A1591" s="1" t="s">
        <v>4797</v>
      </c>
      <c r="B1591" s="2">
        <v>45796</v>
      </c>
      <c r="C1591" s="1" t="s">
        <v>587</v>
      </c>
      <c r="D1591" s="1" t="s">
        <v>246</v>
      </c>
      <c r="E1591">
        <v>28</v>
      </c>
      <c r="F1591" t="s">
        <v>209</v>
      </c>
      <c r="G1591" s="1" t="s">
        <v>100</v>
      </c>
      <c r="H1591">
        <v>30</v>
      </c>
      <c r="I1591" s="1" t="s">
        <v>6718</v>
      </c>
      <c r="J1591">
        <v>401</v>
      </c>
      <c r="K1591">
        <v>1</v>
      </c>
      <c r="L1591">
        <v>54</v>
      </c>
      <c r="N1591">
        <v>54</v>
      </c>
    </row>
    <row r="1592" spans="1:14" x14ac:dyDescent="0.2">
      <c r="A1592" s="1" t="s">
        <v>4777</v>
      </c>
      <c r="B1592" s="2">
        <v>45796</v>
      </c>
      <c r="C1592" s="1" t="s">
        <v>7047</v>
      </c>
      <c r="D1592" s="1" t="s">
        <v>246</v>
      </c>
      <c r="E1592">
        <v>26</v>
      </c>
      <c r="F1592">
        <v>10</v>
      </c>
      <c r="G1592" s="1" t="s">
        <v>100</v>
      </c>
      <c r="H1592">
        <v>200</v>
      </c>
      <c r="I1592" s="1" t="s">
        <v>6718</v>
      </c>
      <c r="J1592">
        <v>401</v>
      </c>
      <c r="K1592">
        <v>4</v>
      </c>
      <c r="L1592">
        <v>239.2</v>
      </c>
      <c r="N1592">
        <v>239.2</v>
      </c>
    </row>
    <row r="1593" spans="1:14" x14ac:dyDescent="0.2">
      <c r="A1593" s="1" t="s">
        <v>4820</v>
      </c>
      <c r="B1593" s="2">
        <v>45796</v>
      </c>
      <c r="C1593" s="1" t="s">
        <v>7005</v>
      </c>
      <c r="D1593" s="1" t="s">
        <v>106</v>
      </c>
      <c r="E1593">
        <v>18</v>
      </c>
      <c r="F1593" t="s">
        <v>2934</v>
      </c>
      <c r="G1593" s="1" t="s">
        <v>108</v>
      </c>
      <c r="H1593">
        <v>100</v>
      </c>
      <c r="I1593" s="1" t="s">
        <v>6718</v>
      </c>
      <c r="J1593">
        <v>402</v>
      </c>
      <c r="K1593">
        <v>2</v>
      </c>
      <c r="L1593">
        <v>108</v>
      </c>
      <c r="N1593">
        <v>108</v>
      </c>
    </row>
    <row r="1594" spans="1:14" x14ac:dyDescent="0.2">
      <c r="A1594" s="1" t="s">
        <v>4791</v>
      </c>
      <c r="B1594" s="2">
        <v>45796</v>
      </c>
      <c r="C1594" s="1" t="s">
        <v>6727</v>
      </c>
      <c r="D1594" s="1" t="s">
        <v>2816</v>
      </c>
      <c r="E1594">
        <v>10</v>
      </c>
      <c r="F1594" t="s">
        <v>214</v>
      </c>
      <c r="G1594" s="1" t="s">
        <v>2996</v>
      </c>
      <c r="H1594">
        <v>200</v>
      </c>
      <c r="I1594" s="1" t="s">
        <v>6718</v>
      </c>
      <c r="J1594">
        <v>402</v>
      </c>
      <c r="K1594">
        <v>4</v>
      </c>
      <c r="L1594">
        <v>207.2</v>
      </c>
      <c r="N1594">
        <v>207.2</v>
      </c>
    </row>
    <row r="1595" spans="1:14" x14ac:dyDescent="0.2">
      <c r="A1595" s="1" t="s">
        <v>4776</v>
      </c>
      <c r="B1595" s="2">
        <v>45796</v>
      </c>
      <c r="C1595" s="1" t="s">
        <v>7047</v>
      </c>
      <c r="D1595" s="1" t="s">
        <v>246</v>
      </c>
      <c r="E1595">
        <v>26</v>
      </c>
      <c r="F1595">
        <v>6</v>
      </c>
      <c r="G1595" s="1" t="s">
        <v>100</v>
      </c>
      <c r="H1595">
        <v>200</v>
      </c>
      <c r="I1595" s="1" t="s">
        <v>6718</v>
      </c>
      <c r="J1595">
        <v>402</v>
      </c>
      <c r="K1595">
        <v>4</v>
      </c>
      <c r="L1595">
        <v>190</v>
      </c>
      <c r="N1595">
        <v>190</v>
      </c>
    </row>
    <row r="1596" spans="1:14" x14ac:dyDescent="0.2">
      <c r="A1596" s="1" t="s">
        <v>4778</v>
      </c>
      <c r="B1596" s="2">
        <v>45796</v>
      </c>
      <c r="C1596" s="1" t="s">
        <v>7047</v>
      </c>
      <c r="D1596" s="1" t="s">
        <v>246</v>
      </c>
      <c r="E1596">
        <v>28</v>
      </c>
      <c r="F1596">
        <v>6</v>
      </c>
      <c r="G1596" s="1" t="s">
        <v>100</v>
      </c>
      <c r="H1596">
        <v>200</v>
      </c>
      <c r="I1596" s="1" t="s">
        <v>6718</v>
      </c>
      <c r="J1596">
        <v>402</v>
      </c>
      <c r="K1596">
        <v>3</v>
      </c>
      <c r="L1596">
        <v>199.6</v>
      </c>
      <c r="N1596">
        <v>199.6</v>
      </c>
    </row>
    <row r="1597" spans="1:14" x14ac:dyDescent="0.2">
      <c r="A1597" s="1" t="s">
        <v>4824</v>
      </c>
      <c r="B1597" s="2">
        <v>45796</v>
      </c>
      <c r="C1597" s="1" t="s">
        <v>4341</v>
      </c>
      <c r="D1597" s="1" t="s">
        <v>106</v>
      </c>
      <c r="E1597" t="s">
        <v>2743</v>
      </c>
      <c r="F1597" t="s">
        <v>2847</v>
      </c>
      <c r="G1597" s="1" t="s">
        <v>108</v>
      </c>
      <c r="H1597">
        <v>220</v>
      </c>
      <c r="I1597" s="1" t="s">
        <v>6718</v>
      </c>
      <c r="J1597">
        <v>403</v>
      </c>
      <c r="K1597">
        <v>5</v>
      </c>
      <c r="L1597">
        <v>221.4</v>
      </c>
      <c r="M1597">
        <v>7</v>
      </c>
      <c r="N1597">
        <v>214.4</v>
      </c>
    </row>
    <row r="1598" spans="1:14" x14ac:dyDescent="0.2">
      <c r="A1598" s="1" t="s">
        <v>4826</v>
      </c>
      <c r="B1598" s="2">
        <v>45796</v>
      </c>
      <c r="C1598" s="1" t="s">
        <v>7048</v>
      </c>
      <c r="D1598" s="1" t="s">
        <v>106</v>
      </c>
      <c r="E1598">
        <v>13.5</v>
      </c>
      <c r="F1598" t="s">
        <v>2811</v>
      </c>
      <c r="G1598" s="1" t="s">
        <v>108</v>
      </c>
      <c r="H1598">
        <v>100</v>
      </c>
      <c r="I1598" s="1" t="s">
        <v>6718</v>
      </c>
      <c r="J1598">
        <v>403</v>
      </c>
      <c r="K1598">
        <v>2</v>
      </c>
      <c r="L1598">
        <v>107</v>
      </c>
      <c r="M1598">
        <v>2.8</v>
      </c>
      <c r="N1598">
        <v>104.2</v>
      </c>
    </row>
    <row r="1599" spans="1:14" x14ac:dyDescent="0.2">
      <c r="A1599" s="1" t="s">
        <v>4815</v>
      </c>
      <c r="B1599" s="2">
        <v>45796</v>
      </c>
      <c r="C1599" s="1" t="s">
        <v>958</v>
      </c>
      <c r="D1599" s="1" t="s">
        <v>3035</v>
      </c>
      <c r="E1599">
        <v>20</v>
      </c>
      <c r="F1599" t="s">
        <v>2817</v>
      </c>
      <c r="G1599" s="1" t="s">
        <v>108</v>
      </c>
      <c r="H1599">
        <v>100</v>
      </c>
      <c r="I1599" s="1" t="s">
        <v>6718</v>
      </c>
      <c r="J1599">
        <v>403</v>
      </c>
      <c r="K1599">
        <v>2</v>
      </c>
      <c r="L1599">
        <v>101.2</v>
      </c>
      <c r="M1599">
        <v>4.8</v>
      </c>
      <c r="N1599">
        <v>96.4</v>
      </c>
    </row>
    <row r="1600" spans="1:14" x14ac:dyDescent="0.2">
      <c r="A1600" s="1" t="s">
        <v>4817</v>
      </c>
      <c r="B1600" s="2">
        <v>45796</v>
      </c>
      <c r="C1600" s="1" t="s">
        <v>6720</v>
      </c>
      <c r="D1600" s="1" t="s">
        <v>2816</v>
      </c>
      <c r="E1600" t="s">
        <v>3607</v>
      </c>
      <c r="F1600" t="s">
        <v>2817</v>
      </c>
      <c r="G1600" s="1" t="s">
        <v>108</v>
      </c>
      <c r="H1600">
        <v>100</v>
      </c>
      <c r="I1600" s="1" t="s">
        <v>6718</v>
      </c>
      <c r="J1600">
        <v>403</v>
      </c>
      <c r="K1600">
        <v>2</v>
      </c>
      <c r="L1600">
        <v>102.4</v>
      </c>
      <c r="M1600">
        <v>4.8</v>
      </c>
      <c r="N1600">
        <v>97.600000000000009</v>
      </c>
    </row>
    <row r="1601" spans="1:14" x14ac:dyDescent="0.2">
      <c r="A1601" s="1" t="s">
        <v>4834</v>
      </c>
      <c r="B1601" s="2">
        <v>45796</v>
      </c>
      <c r="C1601" s="1" t="s">
        <v>1823</v>
      </c>
      <c r="D1601" s="1" t="s">
        <v>246</v>
      </c>
      <c r="E1601">
        <v>4</v>
      </c>
      <c r="F1601">
        <v>10</v>
      </c>
      <c r="G1601" s="1" t="s">
        <v>100</v>
      </c>
      <c r="H1601">
        <v>60</v>
      </c>
      <c r="I1601" s="1" t="s">
        <v>6718</v>
      </c>
      <c r="J1601">
        <v>404</v>
      </c>
      <c r="K1601">
        <v>2</v>
      </c>
      <c r="L1601">
        <v>56.5</v>
      </c>
      <c r="M1601">
        <v>1.2</v>
      </c>
      <c r="N1601">
        <v>55.3</v>
      </c>
    </row>
    <row r="1602" spans="1:14" x14ac:dyDescent="0.2">
      <c r="A1602" s="1" t="s">
        <v>4807</v>
      </c>
      <c r="B1602" s="2">
        <v>45796</v>
      </c>
      <c r="C1602" s="1" t="s">
        <v>1823</v>
      </c>
      <c r="D1602" s="1" t="s">
        <v>246</v>
      </c>
      <c r="E1602">
        <v>5</v>
      </c>
      <c r="F1602">
        <v>10</v>
      </c>
      <c r="G1602" s="1" t="s">
        <v>100</v>
      </c>
      <c r="H1602">
        <v>60</v>
      </c>
      <c r="I1602" s="1" t="s">
        <v>6718</v>
      </c>
      <c r="J1602">
        <v>404</v>
      </c>
      <c r="K1602">
        <v>2</v>
      </c>
      <c r="L1602">
        <v>62.599999999999994</v>
      </c>
      <c r="M1602">
        <v>1.4</v>
      </c>
      <c r="N1602">
        <v>61.199999999999996</v>
      </c>
    </row>
    <row r="1603" spans="1:14" x14ac:dyDescent="0.2">
      <c r="A1603" s="1" t="s">
        <v>4806</v>
      </c>
      <c r="B1603" s="2">
        <v>45796</v>
      </c>
      <c r="C1603" s="1" t="s">
        <v>1823</v>
      </c>
      <c r="D1603" s="1" t="s">
        <v>246</v>
      </c>
      <c r="E1603">
        <v>5</v>
      </c>
      <c r="F1603">
        <v>10</v>
      </c>
      <c r="G1603" s="1" t="s">
        <v>100</v>
      </c>
      <c r="H1603">
        <v>60</v>
      </c>
      <c r="I1603" s="1" t="s">
        <v>6718</v>
      </c>
      <c r="J1603">
        <v>404</v>
      </c>
      <c r="K1603">
        <v>2</v>
      </c>
      <c r="L1603">
        <v>63.1</v>
      </c>
      <c r="M1603">
        <v>1.4</v>
      </c>
      <c r="N1603">
        <v>61.7</v>
      </c>
    </row>
    <row r="1604" spans="1:14" x14ac:dyDescent="0.2">
      <c r="A1604" s="1" t="s">
        <v>4809</v>
      </c>
      <c r="B1604" s="2">
        <v>45796</v>
      </c>
      <c r="C1604" s="1" t="s">
        <v>1823</v>
      </c>
      <c r="D1604" s="1" t="s">
        <v>246</v>
      </c>
      <c r="E1604">
        <v>4</v>
      </c>
      <c r="F1604">
        <v>10</v>
      </c>
      <c r="G1604" s="1" t="s">
        <v>100</v>
      </c>
      <c r="H1604">
        <v>120</v>
      </c>
      <c r="I1604" s="1" t="s">
        <v>6718</v>
      </c>
      <c r="J1604">
        <v>404</v>
      </c>
      <c r="K1604">
        <v>5</v>
      </c>
      <c r="L1604">
        <v>126.5</v>
      </c>
      <c r="M1604">
        <v>3</v>
      </c>
      <c r="N1604">
        <v>123.5</v>
      </c>
    </row>
    <row r="1605" spans="1:14" x14ac:dyDescent="0.2">
      <c r="A1605" s="1" t="s">
        <v>4833</v>
      </c>
      <c r="B1605" s="2">
        <v>45796</v>
      </c>
      <c r="C1605" s="1" t="s">
        <v>1823</v>
      </c>
      <c r="D1605" s="1" t="s">
        <v>246</v>
      </c>
      <c r="E1605">
        <v>4</v>
      </c>
      <c r="F1605">
        <v>10</v>
      </c>
      <c r="G1605" s="1" t="s">
        <v>100</v>
      </c>
      <c r="H1605">
        <v>120</v>
      </c>
      <c r="I1605" s="1" t="s">
        <v>6718</v>
      </c>
      <c r="J1605">
        <v>405</v>
      </c>
      <c r="K1605">
        <v>4</v>
      </c>
      <c r="L1605">
        <v>110.7</v>
      </c>
      <c r="M1605">
        <v>2.2000000000000002</v>
      </c>
      <c r="N1605">
        <v>108.5</v>
      </c>
    </row>
    <row r="1606" spans="1:14" x14ac:dyDescent="0.2">
      <c r="A1606" s="1" t="s">
        <v>4825</v>
      </c>
      <c r="B1606" s="2">
        <v>45796</v>
      </c>
      <c r="C1606" s="1" t="s">
        <v>7049</v>
      </c>
      <c r="D1606" s="1" t="s">
        <v>106</v>
      </c>
      <c r="E1606" t="s">
        <v>2927</v>
      </c>
      <c r="F1606" t="s">
        <v>2847</v>
      </c>
      <c r="G1606" s="1" t="s">
        <v>108</v>
      </c>
      <c r="H1606">
        <v>110</v>
      </c>
      <c r="I1606" s="1" t="s">
        <v>6718</v>
      </c>
      <c r="J1606">
        <v>405</v>
      </c>
      <c r="K1606">
        <v>4</v>
      </c>
      <c r="L1606">
        <v>104.8</v>
      </c>
      <c r="N1606">
        <v>104.8</v>
      </c>
    </row>
    <row r="1607" spans="1:14" x14ac:dyDescent="0.2">
      <c r="A1607" s="1" t="s">
        <v>4822</v>
      </c>
      <c r="B1607" s="2">
        <v>45796</v>
      </c>
      <c r="C1607" s="1" t="s">
        <v>7049</v>
      </c>
      <c r="D1607" s="1" t="s">
        <v>106</v>
      </c>
      <c r="E1607" t="s">
        <v>3162</v>
      </c>
      <c r="F1607" t="s">
        <v>2847</v>
      </c>
      <c r="G1607" s="1" t="s">
        <v>108</v>
      </c>
      <c r="H1607">
        <v>110</v>
      </c>
      <c r="I1607" s="1" t="s">
        <v>6718</v>
      </c>
      <c r="J1607">
        <v>405</v>
      </c>
      <c r="K1607">
        <v>5</v>
      </c>
      <c r="L1607">
        <v>109</v>
      </c>
      <c r="N1607">
        <v>109</v>
      </c>
    </row>
    <row r="1608" spans="1:14" x14ac:dyDescent="0.2">
      <c r="A1608" s="1" t="s">
        <v>2879</v>
      </c>
      <c r="B1608" s="2">
        <v>45797</v>
      </c>
      <c r="C1608" s="1" t="s">
        <v>576</v>
      </c>
      <c r="D1608" s="1" t="s">
        <v>246</v>
      </c>
      <c r="E1608" t="s">
        <v>2880</v>
      </c>
      <c r="F1608" t="s">
        <v>2744</v>
      </c>
      <c r="G1608" s="1" t="s">
        <v>100</v>
      </c>
      <c r="H1608">
        <v>2000</v>
      </c>
      <c r="I1608" s="1" t="s">
        <v>6718</v>
      </c>
      <c r="J1608">
        <v>406</v>
      </c>
      <c r="K1608">
        <v>2</v>
      </c>
      <c r="L1608">
        <v>243.8</v>
      </c>
      <c r="M1608">
        <v>7.2</v>
      </c>
      <c r="N1608">
        <v>236.60000000000002</v>
      </c>
    </row>
    <row r="1609" spans="1:14" x14ac:dyDescent="0.2">
      <c r="A1609" s="1" t="s">
        <v>4814</v>
      </c>
      <c r="B1609" s="2">
        <v>45797</v>
      </c>
      <c r="C1609" s="1" t="s">
        <v>6907</v>
      </c>
      <c r="D1609" s="1" t="s">
        <v>3035</v>
      </c>
      <c r="E1609">
        <v>6</v>
      </c>
      <c r="F1609">
        <v>15</v>
      </c>
      <c r="G1609" s="1" t="s">
        <v>108</v>
      </c>
      <c r="H1609">
        <v>100</v>
      </c>
      <c r="I1609" s="1" t="s">
        <v>6718</v>
      </c>
      <c r="J1609">
        <v>406</v>
      </c>
      <c r="K1609">
        <v>4</v>
      </c>
      <c r="L1609">
        <v>101.5</v>
      </c>
      <c r="N1609">
        <v>101.5</v>
      </c>
    </row>
    <row r="1610" spans="1:14" x14ac:dyDescent="0.2">
      <c r="A1610" s="1" t="s">
        <v>4840</v>
      </c>
      <c r="B1610" s="2">
        <v>45797</v>
      </c>
      <c r="C1610" s="1" t="s">
        <v>1823</v>
      </c>
      <c r="D1610" s="1" t="s">
        <v>246</v>
      </c>
      <c r="E1610">
        <v>4</v>
      </c>
      <c r="F1610">
        <v>10</v>
      </c>
      <c r="G1610" s="1" t="s">
        <v>100</v>
      </c>
      <c r="H1610">
        <v>60</v>
      </c>
      <c r="I1610" s="1" t="s">
        <v>6718</v>
      </c>
      <c r="J1610">
        <v>406</v>
      </c>
      <c r="K1610">
        <v>2</v>
      </c>
      <c r="L1610">
        <v>65.900000000000006</v>
      </c>
      <c r="M1610">
        <v>1.2</v>
      </c>
      <c r="N1610">
        <v>64.7</v>
      </c>
    </row>
    <row r="1611" spans="1:14" x14ac:dyDescent="0.2">
      <c r="A1611" s="1" t="s">
        <v>4857</v>
      </c>
      <c r="B1611" s="2">
        <v>45798</v>
      </c>
      <c r="C1611" s="1" t="s">
        <v>587</v>
      </c>
      <c r="D1611" s="1" t="s">
        <v>246</v>
      </c>
      <c r="E1611">
        <v>18</v>
      </c>
      <c r="F1611" t="s">
        <v>2245</v>
      </c>
      <c r="G1611" s="1" t="s">
        <v>100</v>
      </c>
      <c r="H1611">
        <v>250</v>
      </c>
      <c r="I1611" s="1" t="s">
        <v>6718</v>
      </c>
      <c r="J1611">
        <v>407</v>
      </c>
      <c r="K1611">
        <v>6</v>
      </c>
      <c r="L1611">
        <v>244.2</v>
      </c>
      <c r="N1611">
        <v>244.2</v>
      </c>
    </row>
    <row r="1612" spans="1:14" x14ac:dyDescent="0.2">
      <c r="A1612" s="1" t="s">
        <v>4836</v>
      </c>
      <c r="B1612" s="2">
        <v>45798</v>
      </c>
      <c r="C1612" s="1" t="s">
        <v>6866</v>
      </c>
      <c r="D1612" s="1" t="s">
        <v>3355</v>
      </c>
      <c r="E1612">
        <v>16</v>
      </c>
      <c r="F1612" t="s">
        <v>3073</v>
      </c>
      <c r="G1612" s="1" t="s">
        <v>4315</v>
      </c>
      <c r="H1612">
        <v>750</v>
      </c>
      <c r="I1612" s="1" t="s">
        <v>6718</v>
      </c>
      <c r="J1612">
        <v>407</v>
      </c>
      <c r="K1612">
        <v>1</v>
      </c>
      <c r="L1612">
        <v>65.599999999999994</v>
      </c>
      <c r="N1612">
        <v>65.599999999999994</v>
      </c>
    </row>
    <row r="1613" spans="1:14" x14ac:dyDescent="0.2">
      <c r="A1613" s="1" t="s">
        <v>4858</v>
      </c>
      <c r="B1613" s="2">
        <v>45798</v>
      </c>
      <c r="C1613" s="1" t="s">
        <v>1823</v>
      </c>
      <c r="D1613" s="1" t="s">
        <v>246</v>
      </c>
      <c r="E1613">
        <v>6</v>
      </c>
      <c r="F1613">
        <v>10</v>
      </c>
      <c r="G1613" s="1" t="s">
        <v>100</v>
      </c>
      <c r="H1613">
        <v>60</v>
      </c>
      <c r="I1613" s="1" t="s">
        <v>6718</v>
      </c>
      <c r="J1613">
        <v>407</v>
      </c>
      <c r="K1613">
        <v>2</v>
      </c>
      <c r="L1613">
        <v>74.2</v>
      </c>
      <c r="N1613">
        <v>74.2</v>
      </c>
    </row>
    <row r="1614" spans="1:14" x14ac:dyDescent="0.2">
      <c r="A1614" s="1" t="s">
        <v>4856</v>
      </c>
      <c r="B1614" s="2">
        <v>45798</v>
      </c>
      <c r="C1614" s="1" t="s">
        <v>587</v>
      </c>
      <c r="D1614" s="1" t="s">
        <v>246</v>
      </c>
      <c r="E1614">
        <v>17</v>
      </c>
      <c r="F1614" t="s">
        <v>79</v>
      </c>
      <c r="G1614" s="1" t="s">
        <v>100</v>
      </c>
      <c r="H1614">
        <v>115</v>
      </c>
      <c r="I1614" s="1" t="s">
        <v>6718</v>
      </c>
      <c r="J1614">
        <v>407</v>
      </c>
      <c r="K1614">
        <v>2</v>
      </c>
      <c r="L1614">
        <v>95.32</v>
      </c>
      <c r="N1614">
        <v>95.32</v>
      </c>
    </row>
    <row r="1615" spans="1:14" x14ac:dyDescent="0.2">
      <c r="A1615" s="1" t="s">
        <v>502</v>
      </c>
      <c r="B1615" s="2">
        <v>45798</v>
      </c>
      <c r="C1615" s="1" t="s">
        <v>587</v>
      </c>
      <c r="D1615" s="1" t="s">
        <v>246</v>
      </c>
      <c r="E1615">
        <v>21</v>
      </c>
      <c r="F1615" t="s">
        <v>504</v>
      </c>
      <c r="G1615" s="1" t="s">
        <v>100</v>
      </c>
      <c r="H1615">
        <v>500</v>
      </c>
      <c r="I1615" s="1" t="s">
        <v>6718</v>
      </c>
      <c r="J1615">
        <v>408</v>
      </c>
      <c r="K1615">
        <v>10</v>
      </c>
      <c r="L1615">
        <v>499</v>
      </c>
      <c r="N1615">
        <v>499</v>
      </c>
    </row>
    <row r="1616" spans="1:14" x14ac:dyDescent="0.2">
      <c r="A1616" s="1" t="s">
        <v>4842</v>
      </c>
      <c r="B1616" s="2">
        <v>45798</v>
      </c>
      <c r="C1616" s="1" t="s">
        <v>587</v>
      </c>
      <c r="D1616" s="1" t="s">
        <v>246</v>
      </c>
      <c r="E1616" t="s">
        <v>4844</v>
      </c>
      <c r="F1616" t="s">
        <v>4721</v>
      </c>
      <c r="G1616" s="1" t="s">
        <v>100</v>
      </c>
      <c r="H1616">
        <v>300</v>
      </c>
      <c r="I1616" s="1" t="s">
        <v>6718</v>
      </c>
      <c r="J1616">
        <v>408</v>
      </c>
      <c r="K1616">
        <v>6</v>
      </c>
      <c r="L1616">
        <v>318.8</v>
      </c>
      <c r="N1616">
        <v>318.8</v>
      </c>
    </row>
    <row r="1617" spans="1:14" x14ac:dyDescent="0.2">
      <c r="A1617" s="1" t="s">
        <v>4813</v>
      </c>
      <c r="B1617" s="2">
        <v>45798</v>
      </c>
      <c r="C1617" s="1" t="s">
        <v>6960</v>
      </c>
      <c r="D1617" s="1" t="s">
        <v>3355</v>
      </c>
      <c r="E1617">
        <v>22</v>
      </c>
      <c r="F1617" t="s">
        <v>338</v>
      </c>
      <c r="G1617" s="1" t="s">
        <v>4315</v>
      </c>
      <c r="H1617">
        <v>500</v>
      </c>
      <c r="I1617" s="1" t="s">
        <v>6718</v>
      </c>
      <c r="J1617">
        <v>408</v>
      </c>
      <c r="K1617">
        <v>8</v>
      </c>
      <c r="L1617">
        <v>551.29999999999995</v>
      </c>
      <c r="N1617">
        <v>551.29999999999995</v>
      </c>
    </row>
    <row r="1618" spans="1:14" x14ac:dyDescent="0.2">
      <c r="A1618" s="1" t="s">
        <v>4845</v>
      </c>
      <c r="B1618" s="2">
        <v>45799</v>
      </c>
      <c r="C1618" s="1" t="s">
        <v>587</v>
      </c>
      <c r="D1618" s="1" t="s">
        <v>246</v>
      </c>
      <c r="E1618">
        <v>17</v>
      </c>
      <c r="F1618" t="s">
        <v>99</v>
      </c>
      <c r="G1618" s="1" t="s">
        <v>2760</v>
      </c>
      <c r="H1618">
        <v>30</v>
      </c>
      <c r="I1618" s="1" t="s">
        <v>6718</v>
      </c>
      <c r="J1618">
        <v>409</v>
      </c>
      <c r="K1618">
        <v>2</v>
      </c>
      <c r="L1618">
        <v>97.44</v>
      </c>
      <c r="M1618">
        <v>4</v>
      </c>
      <c r="N1618">
        <v>93.44</v>
      </c>
    </row>
    <row r="1619" spans="1:14" x14ac:dyDescent="0.2">
      <c r="A1619" s="1" t="s">
        <v>4864</v>
      </c>
      <c r="B1619" s="2">
        <v>45799</v>
      </c>
      <c r="C1619" s="1" t="s">
        <v>587</v>
      </c>
      <c r="D1619" s="1" t="s">
        <v>246</v>
      </c>
      <c r="E1619">
        <v>22</v>
      </c>
      <c r="F1619" t="s">
        <v>79</v>
      </c>
      <c r="G1619" s="1" t="s">
        <v>100</v>
      </c>
      <c r="H1619">
        <v>210</v>
      </c>
      <c r="I1619" s="1" t="s">
        <v>6718</v>
      </c>
      <c r="J1619">
        <v>409</v>
      </c>
      <c r="K1619">
        <v>4</v>
      </c>
      <c r="L1619">
        <v>198.2</v>
      </c>
      <c r="N1619">
        <v>198.2</v>
      </c>
    </row>
    <row r="1620" spans="1:14" x14ac:dyDescent="0.2">
      <c r="A1620" s="1" t="s">
        <v>4846</v>
      </c>
      <c r="B1620" s="2">
        <v>45799</v>
      </c>
      <c r="C1620" s="1" t="s">
        <v>587</v>
      </c>
      <c r="D1620" s="1" t="s">
        <v>246</v>
      </c>
      <c r="E1620" t="s">
        <v>4847</v>
      </c>
      <c r="F1620" t="s">
        <v>4721</v>
      </c>
      <c r="G1620" s="1" t="s">
        <v>100</v>
      </c>
      <c r="H1620">
        <v>250</v>
      </c>
      <c r="I1620" s="1" t="s">
        <v>6718</v>
      </c>
      <c r="J1620">
        <v>409</v>
      </c>
      <c r="K1620">
        <v>6</v>
      </c>
      <c r="L1620">
        <v>242.4</v>
      </c>
      <c r="N1620">
        <v>242.4</v>
      </c>
    </row>
    <row r="1621" spans="1:14" x14ac:dyDescent="0.2">
      <c r="A1621" s="1" t="s">
        <v>4848</v>
      </c>
      <c r="B1621" s="2">
        <v>45799</v>
      </c>
      <c r="C1621" s="1" t="s">
        <v>587</v>
      </c>
      <c r="D1621" s="1" t="s">
        <v>246</v>
      </c>
      <c r="E1621" t="s">
        <v>2889</v>
      </c>
      <c r="F1621" t="s">
        <v>4721</v>
      </c>
      <c r="G1621" s="1" t="s">
        <v>100</v>
      </c>
      <c r="H1621">
        <v>250</v>
      </c>
      <c r="I1621" s="1" t="s">
        <v>6718</v>
      </c>
      <c r="J1621">
        <v>409</v>
      </c>
      <c r="K1621">
        <v>4</v>
      </c>
      <c r="L1621">
        <v>254</v>
      </c>
      <c r="N1621">
        <v>254</v>
      </c>
    </row>
    <row r="1622" spans="1:14" x14ac:dyDescent="0.2">
      <c r="A1622" s="1" t="s">
        <v>4853</v>
      </c>
      <c r="B1622" s="2">
        <v>45799</v>
      </c>
      <c r="C1622" s="1" t="s">
        <v>587</v>
      </c>
      <c r="D1622" s="1" t="s">
        <v>246</v>
      </c>
      <c r="E1622" t="s">
        <v>2846</v>
      </c>
      <c r="F1622" t="s">
        <v>4721</v>
      </c>
      <c r="G1622" s="1" t="s">
        <v>100</v>
      </c>
      <c r="H1622">
        <v>350</v>
      </c>
      <c r="I1622" s="1" t="s">
        <v>6718</v>
      </c>
      <c r="J1622">
        <v>410</v>
      </c>
      <c r="K1622">
        <v>6</v>
      </c>
      <c r="L1622">
        <v>350</v>
      </c>
      <c r="N1622">
        <v>350</v>
      </c>
    </row>
    <row r="1623" spans="1:14" x14ac:dyDescent="0.2">
      <c r="A1623" s="1" t="s">
        <v>4708</v>
      </c>
      <c r="B1623" s="2">
        <v>45799</v>
      </c>
      <c r="C1623" s="1" t="s">
        <v>6959</v>
      </c>
      <c r="D1623" s="1" t="s">
        <v>3035</v>
      </c>
      <c r="E1623" t="s">
        <v>3941</v>
      </c>
      <c r="F1623" t="s">
        <v>3942</v>
      </c>
      <c r="G1623" s="1" t="s">
        <v>100</v>
      </c>
      <c r="H1623">
        <v>500</v>
      </c>
      <c r="I1623" s="1" t="s">
        <v>6718</v>
      </c>
      <c r="J1623">
        <v>410</v>
      </c>
      <c r="K1623">
        <v>7</v>
      </c>
      <c r="L1623">
        <v>107</v>
      </c>
      <c r="N1623">
        <v>107</v>
      </c>
    </row>
    <row r="1624" spans="1:14" x14ac:dyDescent="0.2">
      <c r="A1624" s="1" t="s">
        <v>3061</v>
      </c>
      <c r="B1624" s="2">
        <v>45799</v>
      </c>
      <c r="C1624" s="1" t="s">
        <v>7020</v>
      </c>
      <c r="D1624" s="1" t="s">
        <v>106</v>
      </c>
      <c r="E1624">
        <v>30</v>
      </c>
      <c r="F1624" t="s">
        <v>107</v>
      </c>
      <c r="G1624" s="1" t="s">
        <v>1346</v>
      </c>
      <c r="H1624">
        <v>0</v>
      </c>
      <c r="I1624" s="1" t="s">
        <v>6718</v>
      </c>
      <c r="J1624">
        <v>410</v>
      </c>
      <c r="K1624">
        <v>18</v>
      </c>
      <c r="L1624">
        <v>371</v>
      </c>
      <c r="N1624">
        <v>371</v>
      </c>
    </row>
    <row r="1625" spans="1:14" x14ac:dyDescent="0.2">
      <c r="A1625" s="1" t="s">
        <v>4865</v>
      </c>
      <c r="B1625" s="2">
        <v>45799</v>
      </c>
      <c r="C1625" s="1" t="s">
        <v>578</v>
      </c>
      <c r="D1625" s="1" t="s">
        <v>246</v>
      </c>
      <c r="E1625">
        <v>16</v>
      </c>
      <c r="F1625" t="s">
        <v>214</v>
      </c>
      <c r="G1625" s="1" t="s">
        <v>100</v>
      </c>
      <c r="H1625">
        <v>500</v>
      </c>
      <c r="I1625" s="1" t="s">
        <v>6718</v>
      </c>
      <c r="J1625">
        <v>410</v>
      </c>
      <c r="K1625">
        <v>10</v>
      </c>
      <c r="L1625">
        <v>472.72</v>
      </c>
      <c r="N1625">
        <v>472.72</v>
      </c>
    </row>
    <row r="1626" spans="1:14" x14ac:dyDescent="0.2">
      <c r="A1626" s="1" t="s">
        <v>4860</v>
      </c>
      <c r="B1626" s="2">
        <v>45799</v>
      </c>
      <c r="C1626" s="1" t="s">
        <v>6734</v>
      </c>
      <c r="D1626" s="1" t="s">
        <v>3609</v>
      </c>
      <c r="E1626" t="s">
        <v>3884</v>
      </c>
      <c r="F1626" t="s">
        <v>960</v>
      </c>
      <c r="G1626" s="1" t="s">
        <v>108</v>
      </c>
      <c r="H1626">
        <v>90</v>
      </c>
      <c r="I1626" s="1" t="s">
        <v>6718</v>
      </c>
      <c r="J1626">
        <v>411</v>
      </c>
      <c r="K1626">
        <v>2</v>
      </c>
      <c r="L1626">
        <v>102</v>
      </c>
      <c r="M1626">
        <v>3.4000000000000004</v>
      </c>
      <c r="N1626">
        <v>98.6</v>
      </c>
    </row>
    <row r="1627" spans="1:14" x14ac:dyDescent="0.2">
      <c r="A1627" s="1" t="s">
        <v>4811</v>
      </c>
      <c r="B1627" s="2">
        <v>45799</v>
      </c>
      <c r="C1627" s="1" t="s">
        <v>6960</v>
      </c>
      <c r="D1627" s="1" t="s">
        <v>3355</v>
      </c>
      <c r="E1627">
        <v>16</v>
      </c>
      <c r="F1627" t="s">
        <v>338</v>
      </c>
      <c r="G1627" s="1" t="s">
        <v>4315</v>
      </c>
      <c r="H1627">
        <v>1000</v>
      </c>
      <c r="I1627" s="1" t="s">
        <v>6718</v>
      </c>
      <c r="J1627">
        <v>411</v>
      </c>
      <c r="K1627">
        <v>13</v>
      </c>
      <c r="L1627">
        <v>1041.0999999999999</v>
      </c>
      <c r="N1627">
        <v>1041.0999999999999</v>
      </c>
    </row>
    <row r="1628" spans="1:14" x14ac:dyDescent="0.2">
      <c r="A1628" s="1" t="s">
        <v>4859</v>
      </c>
      <c r="B1628" s="2">
        <v>45799</v>
      </c>
      <c r="C1628" s="1" t="s">
        <v>1823</v>
      </c>
      <c r="D1628" s="1" t="s">
        <v>246</v>
      </c>
      <c r="E1628">
        <v>6</v>
      </c>
      <c r="F1628">
        <v>10</v>
      </c>
      <c r="G1628" s="1" t="s">
        <v>100</v>
      </c>
      <c r="H1628">
        <v>60</v>
      </c>
      <c r="I1628" s="1" t="s">
        <v>6718</v>
      </c>
      <c r="J1628">
        <v>411</v>
      </c>
      <c r="K1628">
        <v>2</v>
      </c>
      <c r="L1628">
        <v>67.2</v>
      </c>
      <c r="M1628">
        <v>1.6</v>
      </c>
      <c r="N1628">
        <v>65.600000000000009</v>
      </c>
    </row>
    <row r="1629" spans="1:14" x14ac:dyDescent="0.2">
      <c r="A1629" s="1" t="s">
        <v>4862</v>
      </c>
      <c r="B1629" s="2">
        <v>45799</v>
      </c>
      <c r="C1629" s="1" t="s">
        <v>6721</v>
      </c>
      <c r="D1629" s="1" t="s">
        <v>2816</v>
      </c>
      <c r="E1629">
        <v>22</v>
      </c>
      <c r="F1629" t="s">
        <v>2740</v>
      </c>
      <c r="G1629" s="1" t="s">
        <v>108</v>
      </c>
      <c r="H1629">
        <v>100</v>
      </c>
      <c r="I1629" s="1" t="s">
        <v>6718</v>
      </c>
      <c r="J1629">
        <v>411</v>
      </c>
      <c r="K1629">
        <v>2</v>
      </c>
      <c r="L1629">
        <v>105.2</v>
      </c>
      <c r="M1629">
        <v>5.6</v>
      </c>
      <c r="N1629">
        <v>99.600000000000009</v>
      </c>
    </row>
    <row r="1630" spans="1:14" x14ac:dyDescent="0.2">
      <c r="A1630" s="1" t="s">
        <v>4863</v>
      </c>
      <c r="B1630" s="2">
        <v>45799</v>
      </c>
      <c r="C1630" s="1" t="s">
        <v>6721</v>
      </c>
      <c r="D1630" s="1" t="s">
        <v>3606</v>
      </c>
      <c r="E1630">
        <v>22</v>
      </c>
      <c r="F1630" t="s">
        <v>2740</v>
      </c>
      <c r="G1630" s="1" t="s">
        <v>108</v>
      </c>
      <c r="H1630">
        <v>100</v>
      </c>
      <c r="I1630" s="1" t="s">
        <v>6718</v>
      </c>
      <c r="J1630">
        <v>412</v>
      </c>
      <c r="K1630">
        <v>2</v>
      </c>
      <c r="L1630">
        <v>118.6</v>
      </c>
      <c r="M1630">
        <v>5.6</v>
      </c>
      <c r="N1630">
        <v>113</v>
      </c>
    </row>
    <row r="1631" spans="1:14" x14ac:dyDescent="0.2">
      <c r="A1631" s="1" t="s">
        <v>4818</v>
      </c>
      <c r="B1631" s="2">
        <v>45799</v>
      </c>
      <c r="C1631" s="1" t="s">
        <v>6866</v>
      </c>
      <c r="D1631" s="1" t="s">
        <v>3355</v>
      </c>
      <c r="E1631">
        <v>20</v>
      </c>
      <c r="F1631" t="s">
        <v>3073</v>
      </c>
      <c r="G1631" s="1" t="s">
        <v>4315</v>
      </c>
      <c r="H1631">
        <v>1300</v>
      </c>
      <c r="I1631" s="1" t="s">
        <v>6718</v>
      </c>
      <c r="J1631">
        <v>412</v>
      </c>
      <c r="K1631">
        <v>12</v>
      </c>
      <c r="L1631">
        <v>1196</v>
      </c>
      <c r="M1631">
        <v>30.1</v>
      </c>
      <c r="N1631">
        <v>1165.9000000000001</v>
      </c>
    </row>
    <row r="1632" spans="1:14" x14ac:dyDescent="0.2">
      <c r="A1632" s="1" t="s">
        <v>4835</v>
      </c>
      <c r="B1632" s="2">
        <v>45799</v>
      </c>
      <c r="C1632" s="1" t="s">
        <v>6866</v>
      </c>
      <c r="D1632" s="1" t="s">
        <v>3355</v>
      </c>
      <c r="E1632">
        <v>18</v>
      </c>
      <c r="F1632" t="s">
        <v>3073</v>
      </c>
      <c r="G1632" s="1" t="s">
        <v>4315</v>
      </c>
      <c r="H1632">
        <v>1300</v>
      </c>
      <c r="I1632" s="1" t="s">
        <v>6718</v>
      </c>
      <c r="J1632">
        <v>412</v>
      </c>
      <c r="K1632">
        <v>13</v>
      </c>
      <c r="L1632">
        <v>1058.1999999999998</v>
      </c>
      <c r="M1632">
        <v>28.5</v>
      </c>
      <c r="N1632">
        <v>1029.6999999999998</v>
      </c>
    </row>
    <row r="1633" spans="1:14" x14ac:dyDescent="0.2">
      <c r="A1633" s="1" t="s">
        <v>4836</v>
      </c>
      <c r="B1633" s="2">
        <v>45799</v>
      </c>
      <c r="C1633" s="1" t="s">
        <v>6866</v>
      </c>
      <c r="D1633" s="1" t="s">
        <v>3355</v>
      </c>
      <c r="E1633">
        <v>16</v>
      </c>
      <c r="F1633" t="s">
        <v>3073</v>
      </c>
      <c r="G1633" s="1" t="s">
        <v>4315</v>
      </c>
      <c r="H1633">
        <v>750</v>
      </c>
      <c r="I1633" s="1" t="s">
        <v>6718</v>
      </c>
      <c r="J1633">
        <v>412</v>
      </c>
      <c r="K1633">
        <v>12</v>
      </c>
      <c r="L1633">
        <v>823.80000000000007</v>
      </c>
      <c r="M1633">
        <v>23.4</v>
      </c>
      <c r="N1633">
        <v>800.40000000000009</v>
      </c>
    </row>
    <row r="1634" spans="1:14" x14ac:dyDescent="0.2">
      <c r="A1634" s="1" t="s">
        <v>4787</v>
      </c>
      <c r="B1634" s="2">
        <v>45799</v>
      </c>
      <c r="C1634" s="1" t="s">
        <v>6960</v>
      </c>
      <c r="D1634" s="1" t="s">
        <v>3355</v>
      </c>
      <c r="E1634">
        <v>13</v>
      </c>
      <c r="F1634" t="s">
        <v>338</v>
      </c>
      <c r="G1634" s="1" t="s">
        <v>4315</v>
      </c>
      <c r="H1634">
        <v>1300</v>
      </c>
      <c r="I1634" s="1" t="s">
        <v>6718</v>
      </c>
      <c r="J1634">
        <v>413</v>
      </c>
      <c r="K1634">
        <v>17</v>
      </c>
      <c r="L1634">
        <v>1350.2</v>
      </c>
      <c r="M1634">
        <v>26.3</v>
      </c>
      <c r="N1634">
        <v>1323.9</v>
      </c>
    </row>
    <row r="1635" spans="1:14" x14ac:dyDescent="0.2">
      <c r="A1635" s="1" t="s">
        <v>7050</v>
      </c>
      <c r="B1635" s="2">
        <v>45799</v>
      </c>
      <c r="C1635" s="1" t="s">
        <v>7051</v>
      </c>
      <c r="D1635" s="1" t="s">
        <v>3355</v>
      </c>
      <c r="E1635">
        <v>18</v>
      </c>
      <c r="F1635" t="s">
        <v>51</v>
      </c>
      <c r="G1635" s="1" t="s">
        <v>51</v>
      </c>
      <c r="H1635">
        <v>50</v>
      </c>
      <c r="I1635" s="1" t="s">
        <v>6718</v>
      </c>
      <c r="J1635">
        <v>413</v>
      </c>
      <c r="K1635">
        <v>1</v>
      </c>
      <c r="L1635">
        <v>36.4</v>
      </c>
      <c r="N1635">
        <v>36.4</v>
      </c>
    </row>
    <row r="1636" spans="1:14" x14ac:dyDescent="0.2">
      <c r="A1636" s="1" t="s">
        <v>4812</v>
      </c>
      <c r="B1636" s="2">
        <v>45799</v>
      </c>
      <c r="C1636" s="1" t="s">
        <v>6960</v>
      </c>
      <c r="D1636" s="1" t="s">
        <v>3355</v>
      </c>
      <c r="E1636">
        <v>18</v>
      </c>
      <c r="F1636" t="s">
        <v>338</v>
      </c>
      <c r="G1636" s="1" t="s">
        <v>4315</v>
      </c>
      <c r="H1636">
        <v>1000</v>
      </c>
      <c r="I1636" s="1" t="s">
        <v>6718</v>
      </c>
      <c r="J1636">
        <v>413</v>
      </c>
      <c r="K1636">
        <v>13</v>
      </c>
      <c r="L1636">
        <v>1054.5</v>
      </c>
      <c r="N1636">
        <v>1054.5</v>
      </c>
    </row>
    <row r="1637" spans="1:14" x14ac:dyDescent="0.2">
      <c r="A1637" s="1" t="s">
        <v>4650</v>
      </c>
      <c r="B1637" s="2">
        <v>45799</v>
      </c>
      <c r="C1637" s="1" t="s">
        <v>6959</v>
      </c>
      <c r="D1637" s="1" t="s">
        <v>246</v>
      </c>
      <c r="E1637" t="s">
        <v>4652</v>
      </c>
      <c r="F1637" t="s">
        <v>2915</v>
      </c>
      <c r="G1637" s="1" t="s">
        <v>100</v>
      </c>
      <c r="H1637">
        <v>500</v>
      </c>
      <c r="I1637" s="1" t="s">
        <v>6718</v>
      </c>
      <c r="J1637">
        <v>413</v>
      </c>
      <c r="K1637">
        <v>14</v>
      </c>
      <c r="L1637">
        <v>359.5</v>
      </c>
      <c r="N1637">
        <v>359.5</v>
      </c>
    </row>
    <row r="1638" spans="1:14" x14ac:dyDescent="0.2">
      <c r="A1638" s="1" t="s">
        <v>4854</v>
      </c>
      <c r="B1638" s="2">
        <v>45799</v>
      </c>
      <c r="C1638" s="1" t="s">
        <v>6791</v>
      </c>
      <c r="D1638" s="1" t="s">
        <v>246</v>
      </c>
      <c r="E1638">
        <v>18</v>
      </c>
      <c r="F1638" t="s">
        <v>2983</v>
      </c>
      <c r="G1638" s="1" t="s">
        <v>100</v>
      </c>
      <c r="H1638">
        <v>100</v>
      </c>
      <c r="I1638" s="1" t="s">
        <v>6718</v>
      </c>
      <c r="J1638">
        <v>414</v>
      </c>
      <c r="K1638">
        <v>2</v>
      </c>
      <c r="L1638">
        <v>102.78</v>
      </c>
      <c r="N1638">
        <v>102.78</v>
      </c>
    </row>
    <row r="1639" spans="1:14" x14ac:dyDescent="0.2">
      <c r="A1639" s="1" t="s">
        <v>4870</v>
      </c>
      <c r="B1639" s="2">
        <v>45800</v>
      </c>
      <c r="C1639" s="1" t="s">
        <v>6792</v>
      </c>
      <c r="D1639" s="1" t="s">
        <v>106</v>
      </c>
      <c r="E1639">
        <v>11.5</v>
      </c>
      <c r="F1639" t="s">
        <v>332</v>
      </c>
      <c r="G1639" s="1" t="s">
        <v>108</v>
      </c>
      <c r="H1639">
        <v>100</v>
      </c>
      <c r="I1639" s="1" t="s">
        <v>6718</v>
      </c>
      <c r="J1639">
        <v>415</v>
      </c>
      <c r="K1639">
        <v>2</v>
      </c>
      <c r="L1639">
        <v>101.5</v>
      </c>
      <c r="N1639">
        <v>101.5</v>
      </c>
    </row>
    <row r="1640" spans="1:14" x14ac:dyDescent="0.2">
      <c r="A1640" s="1" t="s">
        <v>4872</v>
      </c>
      <c r="B1640" s="2">
        <v>45800</v>
      </c>
      <c r="C1640" s="1" t="s">
        <v>6792</v>
      </c>
      <c r="D1640" s="1" t="s">
        <v>106</v>
      </c>
      <c r="E1640">
        <v>10.5</v>
      </c>
      <c r="F1640">
        <v>12</v>
      </c>
      <c r="G1640" s="1" t="s">
        <v>108</v>
      </c>
      <c r="H1640">
        <v>100</v>
      </c>
      <c r="I1640" s="1" t="s">
        <v>6718</v>
      </c>
      <c r="J1640">
        <v>415</v>
      </c>
      <c r="K1640">
        <v>2</v>
      </c>
      <c r="L1640">
        <v>105.2</v>
      </c>
      <c r="N1640">
        <v>105.2</v>
      </c>
    </row>
    <row r="1641" spans="1:14" x14ac:dyDescent="0.2">
      <c r="A1641" s="1" t="s">
        <v>4873</v>
      </c>
      <c r="B1641" s="2">
        <v>45800</v>
      </c>
      <c r="C1641" s="1" t="s">
        <v>6735</v>
      </c>
      <c r="D1641" s="1" t="s">
        <v>106</v>
      </c>
      <c r="E1641">
        <v>24</v>
      </c>
      <c r="F1641" t="s">
        <v>107</v>
      </c>
      <c r="G1641" s="1" t="s">
        <v>108</v>
      </c>
      <c r="H1641">
        <v>100</v>
      </c>
      <c r="I1641" s="1" t="s">
        <v>6718</v>
      </c>
      <c r="J1641">
        <v>415</v>
      </c>
      <c r="K1641">
        <v>2</v>
      </c>
      <c r="L1641">
        <v>112</v>
      </c>
      <c r="M1641">
        <v>3</v>
      </c>
      <c r="N1641">
        <v>109</v>
      </c>
    </row>
    <row r="1642" spans="1:14" x14ac:dyDescent="0.2">
      <c r="A1642" s="1" t="s">
        <v>4874</v>
      </c>
      <c r="B1642" s="2">
        <v>45800</v>
      </c>
      <c r="C1642" s="1" t="s">
        <v>7000</v>
      </c>
      <c r="D1642" s="1" t="s">
        <v>106</v>
      </c>
      <c r="E1642" t="s">
        <v>2927</v>
      </c>
      <c r="F1642" t="s">
        <v>2847</v>
      </c>
      <c r="G1642" s="1" t="s">
        <v>108</v>
      </c>
      <c r="H1642">
        <v>80</v>
      </c>
      <c r="I1642" s="1" t="s">
        <v>6718</v>
      </c>
      <c r="J1642">
        <v>416</v>
      </c>
      <c r="K1642">
        <v>2</v>
      </c>
      <c r="L1642">
        <v>86.8</v>
      </c>
      <c r="M1642">
        <v>2.4</v>
      </c>
      <c r="N1642">
        <v>84.399999999999991</v>
      </c>
    </row>
    <row r="1643" spans="1:14" x14ac:dyDescent="0.2">
      <c r="A1643" s="1" t="s">
        <v>4869</v>
      </c>
      <c r="B1643" s="2">
        <v>45800</v>
      </c>
      <c r="C1643" s="1" t="s">
        <v>6868</v>
      </c>
      <c r="D1643" s="1" t="s">
        <v>106</v>
      </c>
      <c r="E1643">
        <v>11</v>
      </c>
      <c r="F1643" t="s">
        <v>93</v>
      </c>
      <c r="G1643" s="1" t="s">
        <v>3377</v>
      </c>
      <c r="H1643">
        <v>200</v>
      </c>
      <c r="I1643" s="1" t="s">
        <v>6718</v>
      </c>
      <c r="J1643">
        <v>416</v>
      </c>
      <c r="K1643">
        <v>5</v>
      </c>
      <c r="L1643">
        <v>218.60000000000002</v>
      </c>
      <c r="M1643">
        <v>6.5</v>
      </c>
      <c r="N1643">
        <v>212.10000000000002</v>
      </c>
    </row>
    <row r="1644" spans="1:14" x14ac:dyDescent="0.2">
      <c r="A1644" s="1" t="s">
        <v>4866</v>
      </c>
      <c r="B1644" s="2">
        <v>45800</v>
      </c>
      <c r="C1644" s="1" t="s">
        <v>6858</v>
      </c>
      <c r="D1644" s="1" t="s">
        <v>106</v>
      </c>
      <c r="E1644">
        <v>7</v>
      </c>
      <c r="F1644">
        <v>20</v>
      </c>
      <c r="G1644" s="1" t="s">
        <v>100</v>
      </c>
      <c r="H1644">
        <v>100</v>
      </c>
      <c r="I1644" s="1" t="s">
        <v>6718</v>
      </c>
      <c r="J1644">
        <v>416</v>
      </c>
      <c r="K1644">
        <v>3</v>
      </c>
      <c r="L1644">
        <v>106.8</v>
      </c>
      <c r="M1644">
        <v>2.7</v>
      </c>
      <c r="N1644">
        <v>104.1</v>
      </c>
    </row>
    <row r="1645" spans="1:14" x14ac:dyDescent="0.2">
      <c r="A1645" s="1" t="s">
        <v>4841</v>
      </c>
      <c r="B1645" s="2">
        <v>45800</v>
      </c>
      <c r="C1645" s="1" t="s">
        <v>1823</v>
      </c>
      <c r="D1645" s="1" t="s">
        <v>246</v>
      </c>
      <c r="E1645">
        <v>6</v>
      </c>
      <c r="F1645">
        <v>10</v>
      </c>
      <c r="G1645" s="1" t="s">
        <v>100</v>
      </c>
      <c r="H1645">
        <v>120</v>
      </c>
      <c r="I1645" s="1" t="s">
        <v>6718</v>
      </c>
      <c r="J1645">
        <v>416</v>
      </c>
      <c r="K1645">
        <v>3</v>
      </c>
      <c r="L1645">
        <v>124.5</v>
      </c>
      <c r="N1645">
        <v>124.5</v>
      </c>
    </row>
    <row r="1646" spans="1:14" x14ac:dyDescent="0.2">
      <c r="A1646" s="1" t="s">
        <v>4876</v>
      </c>
      <c r="B1646" s="2">
        <v>45800</v>
      </c>
      <c r="C1646" s="1" t="s">
        <v>587</v>
      </c>
      <c r="D1646" s="1" t="s">
        <v>246</v>
      </c>
      <c r="E1646">
        <v>19</v>
      </c>
      <c r="F1646" t="s">
        <v>2983</v>
      </c>
      <c r="G1646" s="1" t="s">
        <v>2760</v>
      </c>
      <c r="H1646">
        <v>75</v>
      </c>
      <c r="I1646" s="1" t="s">
        <v>6718</v>
      </c>
      <c r="J1646">
        <v>417</v>
      </c>
      <c r="K1646">
        <v>1</v>
      </c>
      <c r="L1646">
        <v>93</v>
      </c>
      <c r="N1646">
        <v>93</v>
      </c>
    </row>
    <row r="1647" spans="1:14" x14ac:dyDescent="0.2">
      <c r="A1647" s="1" t="s">
        <v>4878</v>
      </c>
      <c r="B1647" s="2">
        <v>45800</v>
      </c>
      <c r="C1647" s="1" t="s">
        <v>587</v>
      </c>
      <c r="D1647" s="1" t="s">
        <v>246</v>
      </c>
      <c r="E1647">
        <v>18</v>
      </c>
      <c r="F1647" t="s">
        <v>93</v>
      </c>
      <c r="G1647" s="1" t="s">
        <v>2760</v>
      </c>
      <c r="H1647">
        <v>140</v>
      </c>
      <c r="I1647" s="1" t="s">
        <v>6718</v>
      </c>
      <c r="J1647">
        <v>417</v>
      </c>
      <c r="K1647">
        <v>3</v>
      </c>
      <c r="L1647">
        <v>149.69999999999999</v>
      </c>
      <c r="N1647">
        <v>149.69999999999999</v>
      </c>
    </row>
    <row r="1648" spans="1:14" x14ac:dyDescent="0.2">
      <c r="A1648" s="1" t="s">
        <v>4875</v>
      </c>
      <c r="B1648" s="2">
        <v>45800</v>
      </c>
      <c r="C1648" s="1" t="s">
        <v>587</v>
      </c>
      <c r="D1648" s="1" t="s">
        <v>246</v>
      </c>
      <c r="E1648">
        <v>26</v>
      </c>
      <c r="F1648" t="s">
        <v>167</v>
      </c>
      <c r="G1648" s="1" t="s">
        <v>100</v>
      </c>
      <c r="H1648">
        <v>150</v>
      </c>
      <c r="I1648" s="1" t="s">
        <v>6718</v>
      </c>
      <c r="J1648">
        <v>417</v>
      </c>
      <c r="K1648">
        <v>2</v>
      </c>
      <c r="L1648">
        <v>152.19999999999999</v>
      </c>
      <c r="N1648">
        <v>152.19999999999999</v>
      </c>
    </row>
    <row r="1649" spans="1:14" x14ac:dyDescent="0.2">
      <c r="A1649" s="1" t="s">
        <v>4877</v>
      </c>
      <c r="B1649" s="2">
        <v>45800</v>
      </c>
      <c r="C1649" s="1" t="s">
        <v>587</v>
      </c>
      <c r="D1649" s="1" t="s">
        <v>246</v>
      </c>
      <c r="E1649">
        <v>19</v>
      </c>
      <c r="F1649" t="s">
        <v>93</v>
      </c>
      <c r="G1649" s="1" t="s">
        <v>2760</v>
      </c>
      <c r="H1649">
        <v>165</v>
      </c>
      <c r="I1649" s="1" t="s">
        <v>6718</v>
      </c>
      <c r="J1649">
        <v>417</v>
      </c>
      <c r="K1649">
        <v>3</v>
      </c>
      <c r="L1649">
        <v>162.38</v>
      </c>
      <c r="N1649">
        <v>162.38</v>
      </c>
    </row>
    <row r="1650" spans="1:14" x14ac:dyDescent="0.2">
      <c r="A1650" s="1" t="s">
        <v>2879</v>
      </c>
      <c r="B1650" s="2">
        <v>45801</v>
      </c>
      <c r="C1650" s="1" t="s">
        <v>576</v>
      </c>
      <c r="D1650" s="1" t="s">
        <v>246</v>
      </c>
      <c r="E1650" t="s">
        <v>2880</v>
      </c>
      <c r="F1650" t="s">
        <v>2744</v>
      </c>
      <c r="G1650" s="1" t="s">
        <v>100</v>
      </c>
      <c r="H1650">
        <v>2000</v>
      </c>
      <c r="I1650" s="1" t="s">
        <v>6718</v>
      </c>
      <c r="J1650">
        <v>418</v>
      </c>
      <c r="K1650">
        <v>4</v>
      </c>
      <c r="L1650">
        <v>287.59999999999997</v>
      </c>
      <c r="M1650">
        <v>12.600000000000001</v>
      </c>
      <c r="N1650">
        <v>274.99999999999994</v>
      </c>
    </row>
    <row r="1651" spans="1:14" x14ac:dyDescent="0.2">
      <c r="A1651" s="1" t="s">
        <v>4891</v>
      </c>
      <c r="B1651" s="2">
        <v>45801</v>
      </c>
      <c r="C1651" s="1" t="s">
        <v>6736</v>
      </c>
      <c r="D1651" s="1" t="s">
        <v>246</v>
      </c>
      <c r="E1651">
        <v>21</v>
      </c>
      <c r="F1651">
        <v>6</v>
      </c>
      <c r="G1651" s="1" t="s">
        <v>2826</v>
      </c>
      <c r="H1651">
        <v>100</v>
      </c>
      <c r="I1651" s="1" t="s">
        <v>6718</v>
      </c>
      <c r="J1651">
        <v>418</v>
      </c>
      <c r="K1651">
        <v>8</v>
      </c>
      <c r="L1651">
        <v>418.54</v>
      </c>
      <c r="M1651">
        <v>20.8</v>
      </c>
      <c r="N1651">
        <v>397.74</v>
      </c>
    </row>
    <row r="1652" spans="1:14" x14ac:dyDescent="0.2">
      <c r="A1652" s="1" t="s">
        <v>4883</v>
      </c>
      <c r="B1652" s="2">
        <v>45801</v>
      </c>
      <c r="C1652" s="1" t="s">
        <v>7052</v>
      </c>
      <c r="D1652" s="1" t="s">
        <v>246</v>
      </c>
      <c r="E1652">
        <v>15</v>
      </c>
      <c r="F1652" t="s">
        <v>93</v>
      </c>
      <c r="G1652" s="1" t="s">
        <v>100</v>
      </c>
      <c r="H1652">
        <v>150</v>
      </c>
      <c r="I1652" s="1" t="s">
        <v>6718</v>
      </c>
      <c r="J1652">
        <v>418</v>
      </c>
      <c r="K1652">
        <v>3</v>
      </c>
      <c r="L1652">
        <v>146.19999999999999</v>
      </c>
      <c r="M1652">
        <v>5.0999999999999996</v>
      </c>
      <c r="N1652">
        <v>141.1</v>
      </c>
    </row>
    <row r="1653" spans="1:14" x14ac:dyDescent="0.2">
      <c r="A1653" s="1" t="s">
        <v>4885</v>
      </c>
      <c r="B1653" s="2">
        <v>45801</v>
      </c>
      <c r="C1653" s="1" t="s">
        <v>7053</v>
      </c>
      <c r="D1653" s="1" t="s">
        <v>246</v>
      </c>
      <c r="E1653">
        <v>12</v>
      </c>
      <c r="F1653" t="s">
        <v>107</v>
      </c>
      <c r="G1653" s="1" t="s">
        <v>100</v>
      </c>
      <c r="H1653">
        <v>150</v>
      </c>
      <c r="I1653" s="1" t="s">
        <v>6718</v>
      </c>
      <c r="J1653">
        <v>418</v>
      </c>
      <c r="K1653">
        <v>3</v>
      </c>
      <c r="L1653">
        <v>150.80000000000001</v>
      </c>
      <c r="M1653">
        <v>4.5</v>
      </c>
      <c r="N1653">
        <v>146.30000000000001</v>
      </c>
    </row>
    <row r="1654" spans="1:14" x14ac:dyDescent="0.2">
      <c r="A1654" s="1" t="s">
        <v>4880</v>
      </c>
      <c r="B1654" s="2">
        <v>45801</v>
      </c>
      <c r="C1654" s="1" t="s">
        <v>1823</v>
      </c>
      <c r="D1654" s="1" t="s">
        <v>246</v>
      </c>
      <c r="E1654">
        <v>7</v>
      </c>
      <c r="F1654">
        <v>10</v>
      </c>
      <c r="G1654" s="1" t="s">
        <v>100</v>
      </c>
      <c r="H1654">
        <v>60</v>
      </c>
      <c r="I1654" s="1" t="s">
        <v>6718</v>
      </c>
      <c r="J1654">
        <v>419</v>
      </c>
      <c r="K1654">
        <v>2</v>
      </c>
      <c r="L1654">
        <v>66.599999999999994</v>
      </c>
      <c r="M1654">
        <v>1.8</v>
      </c>
      <c r="N1654">
        <v>64.8</v>
      </c>
    </row>
    <row r="1655" spans="1:14" x14ac:dyDescent="0.2">
      <c r="A1655" s="1" t="s">
        <v>4868</v>
      </c>
      <c r="B1655" s="2">
        <v>45801</v>
      </c>
      <c r="C1655" s="1" t="s">
        <v>1823</v>
      </c>
      <c r="D1655" s="1" t="s">
        <v>246</v>
      </c>
      <c r="E1655">
        <v>7</v>
      </c>
      <c r="F1655">
        <v>10</v>
      </c>
      <c r="G1655" s="1" t="s">
        <v>100</v>
      </c>
      <c r="H1655">
        <v>120</v>
      </c>
      <c r="I1655" s="1" t="s">
        <v>6718</v>
      </c>
      <c r="J1655">
        <v>419</v>
      </c>
      <c r="K1655">
        <v>4</v>
      </c>
      <c r="L1655">
        <v>141.6</v>
      </c>
      <c r="M1655">
        <v>3.6</v>
      </c>
      <c r="N1655">
        <v>138</v>
      </c>
    </row>
    <row r="1656" spans="1:14" x14ac:dyDescent="0.2">
      <c r="A1656" s="1" t="s">
        <v>4889</v>
      </c>
      <c r="B1656" s="2">
        <v>45801</v>
      </c>
      <c r="C1656" s="1" t="s">
        <v>1823</v>
      </c>
      <c r="D1656" s="1" t="s">
        <v>246</v>
      </c>
      <c r="E1656">
        <v>26</v>
      </c>
      <c r="F1656">
        <v>5</v>
      </c>
      <c r="G1656" s="1" t="s">
        <v>100</v>
      </c>
      <c r="H1656">
        <v>150</v>
      </c>
      <c r="I1656" s="1" t="s">
        <v>6718</v>
      </c>
      <c r="J1656">
        <v>419</v>
      </c>
      <c r="K1656">
        <v>3</v>
      </c>
      <c r="L1656">
        <v>168</v>
      </c>
      <c r="M1656">
        <v>9.6000000000000014</v>
      </c>
      <c r="N1656">
        <v>158.4</v>
      </c>
    </row>
    <row r="1657" spans="1:14" x14ac:dyDescent="0.2">
      <c r="A1657" s="1" t="s">
        <v>4881</v>
      </c>
      <c r="B1657" s="2">
        <v>45801</v>
      </c>
      <c r="C1657" s="1" t="s">
        <v>6800</v>
      </c>
      <c r="D1657" s="1" t="s">
        <v>106</v>
      </c>
      <c r="E1657" t="s">
        <v>2743</v>
      </c>
      <c r="F1657" t="s">
        <v>2847</v>
      </c>
      <c r="G1657" s="1" t="s">
        <v>108</v>
      </c>
      <c r="H1657">
        <v>110</v>
      </c>
      <c r="I1657" s="1" t="s">
        <v>6718</v>
      </c>
      <c r="J1657">
        <v>419</v>
      </c>
      <c r="K1657">
        <v>3</v>
      </c>
      <c r="L1657">
        <v>118.6</v>
      </c>
      <c r="M1657">
        <v>4.5</v>
      </c>
      <c r="N1657">
        <v>114.1</v>
      </c>
    </row>
    <row r="1658" spans="1:14" x14ac:dyDescent="0.2">
      <c r="A1658" s="1" t="s">
        <v>1194</v>
      </c>
      <c r="B1658" s="2">
        <v>45801</v>
      </c>
      <c r="C1658" s="1" t="s">
        <v>1195</v>
      </c>
      <c r="D1658" s="1" t="s">
        <v>246</v>
      </c>
      <c r="E1658">
        <v>16</v>
      </c>
      <c r="F1658" t="s">
        <v>209</v>
      </c>
      <c r="G1658" s="1" t="s">
        <v>100</v>
      </c>
      <c r="H1658">
        <v>810</v>
      </c>
      <c r="I1658" s="1" t="s">
        <v>6718</v>
      </c>
      <c r="J1658">
        <v>420</v>
      </c>
      <c r="K1658">
        <v>4</v>
      </c>
      <c r="L1658">
        <v>242.8</v>
      </c>
      <c r="N1658">
        <v>242.8</v>
      </c>
    </row>
    <row r="1659" spans="1:14" x14ac:dyDescent="0.2">
      <c r="A1659" s="1" t="s">
        <v>4887</v>
      </c>
      <c r="B1659" s="2">
        <v>45801</v>
      </c>
      <c r="C1659" s="1" t="s">
        <v>6744</v>
      </c>
      <c r="D1659" s="1" t="s">
        <v>246</v>
      </c>
      <c r="E1659">
        <v>20</v>
      </c>
      <c r="F1659" t="s">
        <v>241</v>
      </c>
      <c r="G1659" s="1" t="s">
        <v>100</v>
      </c>
      <c r="H1659">
        <v>150</v>
      </c>
      <c r="I1659" s="1" t="s">
        <v>6718</v>
      </c>
      <c r="J1659">
        <v>420</v>
      </c>
      <c r="K1659">
        <v>5</v>
      </c>
      <c r="L1659">
        <v>160.6</v>
      </c>
      <c r="N1659">
        <v>160.6</v>
      </c>
    </row>
    <row r="1660" spans="1:14" x14ac:dyDescent="0.2">
      <c r="A1660" s="1" t="s">
        <v>4888</v>
      </c>
      <c r="B1660" s="2">
        <v>45801</v>
      </c>
      <c r="C1660" s="1" t="s">
        <v>6744</v>
      </c>
      <c r="D1660" s="1" t="s">
        <v>246</v>
      </c>
      <c r="E1660">
        <v>22</v>
      </c>
      <c r="F1660" t="s">
        <v>241</v>
      </c>
      <c r="G1660" s="1" t="s">
        <v>100</v>
      </c>
      <c r="H1660">
        <v>200</v>
      </c>
      <c r="I1660" s="1" t="s">
        <v>6718</v>
      </c>
      <c r="J1660">
        <v>420</v>
      </c>
      <c r="K1660">
        <v>5</v>
      </c>
      <c r="L1660">
        <v>198.2</v>
      </c>
      <c r="N1660">
        <v>198.2</v>
      </c>
    </row>
    <row r="1661" spans="1:14" x14ac:dyDescent="0.2">
      <c r="A1661" s="1" t="s">
        <v>4903</v>
      </c>
      <c r="B1661" s="2">
        <v>45802</v>
      </c>
      <c r="C1661" s="1" t="s">
        <v>6817</v>
      </c>
      <c r="D1661" s="1" t="s">
        <v>246</v>
      </c>
      <c r="E1661" t="s">
        <v>3136</v>
      </c>
      <c r="F1661">
        <v>41609</v>
      </c>
      <c r="G1661" s="1" t="s">
        <v>100</v>
      </c>
      <c r="H1661">
        <v>100</v>
      </c>
      <c r="I1661" s="1" t="s">
        <v>6718</v>
      </c>
      <c r="J1661">
        <v>421</v>
      </c>
      <c r="K1661">
        <v>4</v>
      </c>
      <c r="L1661">
        <v>106.44999999999999</v>
      </c>
      <c r="M1661">
        <v>7.2</v>
      </c>
      <c r="N1661">
        <v>99.249999999999986</v>
      </c>
    </row>
    <row r="1662" spans="1:14" x14ac:dyDescent="0.2">
      <c r="A1662" s="1" t="s">
        <v>4899</v>
      </c>
      <c r="B1662" s="2">
        <v>45802</v>
      </c>
      <c r="C1662" s="1" t="s">
        <v>6819</v>
      </c>
      <c r="D1662" s="1" t="s">
        <v>246</v>
      </c>
      <c r="E1662">
        <v>28</v>
      </c>
      <c r="F1662">
        <v>10</v>
      </c>
      <c r="G1662" s="1" t="s">
        <v>100</v>
      </c>
      <c r="H1662">
        <v>230</v>
      </c>
      <c r="I1662" s="1" t="s">
        <v>6718</v>
      </c>
      <c r="J1662">
        <v>421</v>
      </c>
      <c r="K1662">
        <v>4</v>
      </c>
      <c r="L1662">
        <v>233.79999999999998</v>
      </c>
      <c r="M1662">
        <v>15.2</v>
      </c>
      <c r="N1662">
        <v>218.6</v>
      </c>
    </row>
    <row r="1663" spans="1:14" x14ac:dyDescent="0.2">
      <c r="A1663" s="1" t="s">
        <v>4913</v>
      </c>
      <c r="B1663" s="2">
        <v>45802</v>
      </c>
      <c r="C1663" s="1" t="s">
        <v>587</v>
      </c>
      <c r="D1663" s="1" t="s">
        <v>246</v>
      </c>
      <c r="E1663">
        <v>15</v>
      </c>
      <c r="F1663" t="s">
        <v>167</v>
      </c>
      <c r="G1663" s="1" t="s">
        <v>2760</v>
      </c>
      <c r="H1663">
        <v>240</v>
      </c>
      <c r="I1663" s="1" t="s">
        <v>6718</v>
      </c>
      <c r="J1663">
        <v>421</v>
      </c>
      <c r="K1663">
        <v>5</v>
      </c>
      <c r="L1663">
        <v>256.31</v>
      </c>
      <c r="M1663">
        <v>9.4</v>
      </c>
      <c r="N1663">
        <v>246.91</v>
      </c>
    </row>
    <row r="1664" spans="1:14" x14ac:dyDescent="0.2">
      <c r="A1664" s="1" t="s">
        <v>4912</v>
      </c>
      <c r="B1664" s="2">
        <v>45802</v>
      </c>
      <c r="C1664" s="1" t="s">
        <v>587</v>
      </c>
      <c r="D1664" s="1" t="s">
        <v>246</v>
      </c>
      <c r="E1664">
        <v>26</v>
      </c>
      <c r="F1664" t="s">
        <v>99</v>
      </c>
      <c r="G1664" s="1" t="s">
        <v>2760</v>
      </c>
      <c r="H1664">
        <v>150</v>
      </c>
      <c r="I1664" s="1" t="s">
        <v>6718</v>
      </c>
      <c r="J1664">
        <v>421</v>
      </c>
      <c r="K1664">
        <v>2</v>
      </c>
      <c r="L1664">
        <v>149.17000000000002</v>
      </c>
      <c r="M1664">
        <v>6.2</v>
      </c>
      <c r="N1664">
        <v>142.97000000000003</v>
      </c>
    </row>
    <row r="1665" spans="1:14" x14ac:dyDescent="0.2">
      <c r="A1665" s="1" t="s">
        <v>4915</v>
      </c>
      <c r="B1665" s="2">
        <v>45802</v>
      </c>
      <c r="C1665" s="1" t="s">
        <v>587</v>
      </c>
      <c r="D1665" s="1" t="s">
        <v>246</v>
      </c>
      <c r="E1665">
        <v>16</v>
      </c>
      <c r="F1665" t="s">
        <v>209</v>
      </c>
      <c r="G1665" s="1" t="s">
        <v>100</v>
      </c>
      <c r="H1665">
        <v>100</v>
      </c>
      <c r="I1665" s="1" t="s">
        <v>6718</v>
      </c>
      <c r="J1665">
        <v>422</v>
      </c>
      <c r="K1665">
        <v>2</v>
      </c>
      <c r="L1665">
        <v>93.759999999999991</v>
      </c>
      <c r="M1665">
        <v>4</v>
      </c>
      <c r="N1665">
        <v>89.759999999999991</v>
      </c>
    </row>
    <row r="1666" spans="1:14" x14ac:dyDescent="0.2">
      <c r="A1666" s="1" t="s">
        <v>4892</v>
      </c>
      <c r="B1666" s="2">
        <v>45802</v>
      </c>
      <c r="C1666" s="1" t="s">
        <v>7053</v>
      </c>
      <c r="D1666" s="1" t="s">
        <v>246</v>
      </c>
      <c r="E1666">
        <v>8</v>
      </c>
      <c r="F1666" t="s">
        <v>107</v>
      </c>
      <c r="G1666" s="1" t="s">
        <v>100</v>
      </c>
      <c r="H1666">
        <v>150</v>
      </c>
      <c r="I1666" s="1" t="s">
        <v>6718</v>
      </c>
      <c r="J1666">
        <v>422</v>
      </c>
      <c r="K1666">
        <v>3</v>
      </c>
      <c r="L1666">
        <v>153.4</v>
      </c>
      <c r="M1666">
        <v>2.7</v>
      </c>
      <c r="N1666">
        <v>150.70000000000002</v>
      </c>
    </row>
    <row r="1667" spans="1:14" x14ac:dyDescent="0.2">
      <c r="A1667" s="1" t="s">
        <v>4901</v>
      </c>
      <c r="B1667" s="2">
        <v>45802</v>
      </c>
      <c r="C1667" s="1" t="s">
        <v>6877</v>
      </c>
      <c r="D1667" s="1" t="s">
        <v>246</v>
      </c>
      <c r="E1667" t="s">
        <v>247</v>
      </c>
      <c r="F1667" t="s">
        <v>201</v>
      </c>
      <c r="G1667" s="1" t="s">
        <v>100</v>
      </c>
      <c r="H1667">
        <v>100</v>
      </c>
      <c r="I1667" s="1" t="s">
        <v>6718</v>
      </c>
      <c r="J1667">
        <v>422</v>
      </c>
      <c r="K1667">
        <v>2</v>
      </c>
      <c r="L1667">
        <v>128.19999999999999</v>
      </c>
      <c r="M1667">
        <v>7.2</v>
      </c>
      <c r="N1667">
        <v>120.99999999999999</v>
      </c>
    </row>
    <row r="1668" spans="1:14" x14ac:dyDescent="0.2">
      <c r="A1668" s="1" t="s">
        <v>4904</v>
      </c>
      <c r="B1668" s="2">
        <v>45802</v>
      </c>
      <c r="C1668" s="1" t="s">
        <v>587</v>
      </c>
      <c r="D1668" s="1" t="s">
        <v>246</v>
      </c>
      <c r="E1668">
        <v>34</v>
      </c>
      <c r="F1668" t="s">
        <v>167</v>
      </c>
      <c r="G1668" s="1" t="s">
        <v>100</v>
      </c>
      <c r="H1668">
        <v>55</v>
      </c>
      <c r="I1668" s="1" t="s">
        <v>6718</v>
      </c>
      <c r="J1668">
        <v>422</v>
      </c>
      <c r="K1668">
        <v>1</v>
      </c>
      <c r="L1668">
        <v>61.4</v>
      </c>
      <c r="M1668">
        <v>4.2</v>
      </c>
      <c r="N1668">
        <v>57.199999999999996</v>
      </c>
    </row>
    <row r="1669" spans="1:14" x14ac:dyDescent="0.2">
      <c r="A1669" s="1" t="s">
        <v>4902</v>
      </c>
      <c r="B1669" s="2">
        <v>45802</v>
      </c>
      <c r="C1669" s="1" t="s">
        <v>6877</v>
      </c>
      <c r="D1669" s="1" t="s">
        <v>246</v>
      </c>
      <c r="E1669" t="s">
        <v>3167</v>
      </c>
      <c r="F1669" t="s">
        <v>201</v>
      </c>
      <c r="G1669" s="1" t="s">
        <v>100</v>
      </c>
      <c r="H1669">
        <v>100</v>
      </c>
      <c r="I1669" s="1" t="s">
        <v>6718</v>
      </c>
      <c r="J1669">
        <v>423</v>
      </c>
      <c r="K1669">
        <v>2</v>
      </c>
      <c r="L1669">
        <v>106.6</v>
      </c>
      <c r="M1669">
        <v>8</v>
      </c>
      <c r="N1669">
        <v>98.6</v>
      </c>
    </row>
    <row r="1670" spans="1:14" x14ac:dyDescent="0.2">
      <c r="A1670" s="1" t="s">
        <v>4896</v>
      </c>
      <c r="B1670" s="2">
        <v>45802</v>
      </c>
      <c r="C1670" s="1" t="s">
        <v>1823</v>
      </c>
      <c r="D1670" s="1" t="s">
        <v>246</v>
      </c>
      <c r="E1670">
        <v>8</v>
      </c>
      <c r="F1670">
        <v>8</v>
      </c>
      <c r="G1670" s="1" t="s">
        <v>100</v>
      </c>
      <c r="H1670">
        <v>100</v>
      </c>
      <c r="I1670" s="1" t="s">
        <v>6718</v>
      </c>
      <c r="J1670">
        <v>423</v>
      </c>
      <c r="K1670">
        <v>3</v>
      </c>
      <c r="L1670">
        <v>110.2</v>
      </c>
      <c r="M1670">
        <v>3</v>
      </c>
      <c r="N1670">
        <v>107.2</v>
      </c>
    </row>
    <row r="1671" spans="1:14" x14ac:dyDescent="0.2">
      <c r="A1671" s="1" t="s">
        <v>4916</v>
      </c>
      <c r="B1671" s="2">
        <v>45802</v>
      </c>
      <c r="C1671" s="1" t="s">
        <v>7005</v>
      </c>
      <c r="D1671" s="1" t="s">
        <v>106</v>
      </c>
      <c r="E1671">
        <v>18</v>
      </c>
      <c r="F1671" t="s">
        <v>2934</v>
      </c>
      <c r="G1671" s="1" t="s">
        <v>108</v>
      </c>
      <c r="H1671">
        <v>100</v>
      </c>
      <c r="I1671" s="1" t="s">
        <v>6718</v>
      </c>
      <c r="J1671">
        <v>423</v>
      </c>
      <c r="K1671">
        <v>2</v>
      </c>
      <c r="L1671">
        <v>108.2</v>
      </c>
      <c r="N1671">
        <v>108.2</v>
      </c>
    </row>
    <row r="1672" spans="1:14" x14ac:dyDescent="0.2">
      <c r="A1672" s="1" t="s">
        <v>4879</v>
      </c>
      <c r="B1672" s="2">
        <v>45802</v>
      </c>
      <c r="C1672" s="1" t="s">
        <v>587</v>
      </c>
      <c r="D1672" s="1" t="s">
        <v>246</v>
      </c>
      <c r="E1672">
        <v>17</v>
      </c>
      <c r="F1672" t="s">
        <v>79</v>
      </c>
      <c r="G1672" s="1" t="s">
        <v>2760</v>
      </c>
      <c r="H1672">
        <v>500</v>
      </c>
      <c r="I1672" s="1" t="s">
        <v>6718</v>
      </c>
      <c r="J1672">
        <v>423</v>
      </c>
      <c r="K1672">
        <v>1</v>
      </c>
      <c r="L1672">
        <v>515.26</v>
      </c>
      <c r="M1672">
        <v>17.399999999999999</v>
      </c>
      <c r="N1672">
        <v>497.86</v>
      </c>
    </row>
    <row r="1673" spans="1:14" x14ac:dyDescent="0.2">
      <c r="A1673" s="1" t="s">
        <v>4894</v>
      </c>
      <c r="B1673" s="2">
        <v>45802</v>
      </c>
      <c r="C1673" s="1" t="s">
        <v>1823</v>
      </c>
      <c r="D1673" s="1" t="s">
        <v>246</v>
      </c>
      <c r="E1673">
        <v>8</v>
      </c>
      <c r="F1673">
        <v>8</v>
      </c>
      <c r="G1673" s="1" t="s">
        <v>100</v>
      </c>
      <c r="H1673">
        <v>50</v>
      </c>
      <c r="I1673" s="1" t="s">
        <v>6718</v>
      </c>
      <c r="J1673">
        <v>424</v>
      </c>
      <c r="K1673">
        <v>2</v>
      </c>
      <c r="L1673">
        <v>60</v>
      </c>
      <c r="M1673">
        <v>2</v>
      </c>
      <c r="N1673">
        <v>58</v>
      </c>
    </row>
    <row r="1674" spans="1:14" x14ac:dyDescent="0.2">
      <c r="A1674" s="1" t="s">
        <v>4906</v>
      </c>
      <c r="B1674" s="2">
        <v>45802</v>
      </c>
      <c r="C1674" s="1" t="s">
        <v>587</v>
      </c>
      <c r="D1674" s="1" t="s">
        <v>246</v>
      </c>
      <c r="E1674">
        <v>30</v>
      </c>
      <c r="F1674" t="s">
        <v>167</v>
      </c>
      <c r="G1674" s="1" t="s">
        <v>100</v>
      </c>
      <c r="H1674">
        <v>90</v>
      </c>
      <c r="I1674" s="1" t="s">
        <v>6718</v>
      </c>
      <c r="J1674">
        <v>424</v>
      </c>
      <c r="K1674">
        <v>2</v>
      </c>
      <c r="L1674">
        <v>113.4</v>
      </c>
      <c r="M1674">
        <v>7.2</v>
      </c>
      <c r="N1674">
        <v>106.2</v>
      </c>
    </row>
    <row r="1675" spans="1:14" x14ac:dyDescent="0.2">
      <c r="A1675" s="1" t="s">
        <v>4897</v>
      </c>
      <c r="B1675" s="2">
        <v>45802</v>
      </c>
      <c r="C1675" s="1" t="s">
        <v>6890</v>
      </c>
      <c r="D1675" s="1" t="s">
        <v>106</v>
      </c>
      <c r="E1675">
        <v>18.5</v>
      </c>
      <c r="F1675" t="s">
        <v>2817</v>
      </c>
      <c r="G1675" s="1" t="s">
        <v>108</v>
      </c>
      <c r="H1675">
        <v>100</v>
      </c>
      <c r="I1675" s="1" t="s">
        <v>6718</v>
      </c>
      <c r="J1675">
        <v>424</v>
      </c>
      <c r="K1675">
        <v>2</v>
      </c>
      <c r="L1675">
        <v>105</v>
      </c>
      <c r="M1675">
        <v>4.5999999999999996</v>
      </c>
      <c r="N1675">
        <v>100.4</v>
      </c>
    </row>
    <row r="1676" spans="1:14" x14ac:dyDescent="0.2">
      <c r="A1676" s="1" t="s">
        <v>4914</v>
      </c>
      <c r="B1676" s="2">
        <v>45802</v>
      </c>
      <c r="C1676" s="1" t="s">
        <v>6949</v>
      </c>
      <c r="D1676" s="1" t="s">
        <v>246</v>
      </c>
      <c r="E1676">
        <v>16</v>
      </c>
      <c r="F1676" t="s">
        <v>76</v>
      </c>
      <c r="G1676" s="1" t="s">
        <v>100</v>
      </c>
      <c r="H1676">
        <v>150</v>
      </c>
      <c r="I1676" s="1" t="s">
        <v>6718</v>
      </c>
      <c r="J1676">
        <v>424</v>
      </c>
      <c r="K1676">
        <v>2</v>
      </c>
      <c r="L1676">
        <v>159.9</v>
      </c>
      <c r="N1676">
        <v>159.9</v>
      </c>
    </row>
    <row r="1677" spans="1:14" x14ac:dyDescent="0.2">
      <c r="A1677" s="1" t="s">
        <v>2879</v>
      </c>
      <c r="B1677" s="2">
        <v>45803</v>
      </c>
      <c r="C1677" s="1" t="s">
        <v>576</v>
      </c>
      <c r="D1677" s="1" t="s">
        <v>246</v>
      </c>
      <c r="E1677" t="s">
        <v>2880</v>
      </c>
      <c r="F1677" t="s">
        <v>2744</v>
      </c>
      <c r="G1677" s="1" t="s">
        <v>100</v>
      </c>
      <c r="H1677">
        <v>2000</v>
      </c>
      <c r="I1677" s="1" t="s">
        <v>6718</v>
      </c>
      <c r="J1677">
        <v>425</v>
      </c>
      <c r="K1677">
        <v>2</v>
      </c>
      <c r="L1677">
        <v>171.6</v>
      </c>
      <c r="M1677">
        <v>6.2</v>
      </c>
      <c r="N1677">
        <v>165.4</v>
      </c>
    </row>
    <row r="1678" spans="1:14" x14ac:dyDescent="0.2">
      <c r="A1678" s="1" t="s">
        <v>4932</v>
      </c>
      <c r="B1678" s="2">
        <v>45803</v>
      </c>
      <c r="C1678" s="1" t="s">
        <v>6742</v>
      </c>
      <c r="D1678" s="1" t="s">
        <v>106</v>
      </c>
      <c r="E1678" t="s">
        <v>2273</v>
      </c>
      <c r="F1678" t="s">
        <v>287</v>
      </c>
      <c r="G1678" s="1" t="s">
        <v>108</v>
      </c>
      <c r="H1678">
        <v>400</v>
      </c>
      <c r="I1678" s="1" t="s">
        <v>6718</v>
      </c>
      <c r="J1678">
        <v>425</v>
      </c>
      <c r="K1678">
        <v>8</v>
      </c>
      <c r="L1678">
        <v>431.7</v>
      </c>
      <c r="M1678">
        <v>16</v>
      </c>
      <c r="N1678">
        <v>415.7</v>
      </c>
    </row>
    <row r="1679" spans="1:14" x14ac:dyDescent="0.2">
      <c r="A1679" s="1" t="s">
        <v>4924</v>
      </c>
      <c r="B1679" s="2">
        <v>45803</v>
      </c>
      <c r="C1679" s="1" t="s">
        <v>6890</v>
      </c>
      <c r="D1679" s="1" t="s">
        <v>106</v>
      </c>
      <c r="E1679">
        <v>13</v>
      </c>
      <c r="F1679" t="s">
        <v>338</v>
      </c>
      <c r="G1679" s="1" t="s">
        <v>108</v>
      </c>
      <c r="H1679">
        <v>100</v>
      </c>
      <c r="I1679" s="1" t="s">
        <v>6718</v>
      </c>
      <c r="J1679">
        <v>425</v>
      </c>
      <c r="K1679">
        <v>2</v>
      </c>
      <c r="L1679">
        <v>95.6</v>
      </c>
      <c r="M1679">
        <v>3.5</v>
      </c>
      <c r="N1679">
        <v>92.1</v>
      </c>
    </row>
    <row r="1680" spans="1:14" x14ac:dyDescent="0.2">
      <c r="A1680" s="1" t="s">
        <v>4920</v>
      </c>
      <c r="B1680" s="2">
        <v>45803</v>
      </c>
      <c r="C1680" s="1" t="s">
        <v>7054</v>
      </c>
      <c r="D1680" s="1" t="s">
        <v>106</v>
      </c>
      <c r="E1680">
        <v>21</v>
      </c>
      <c r="F1680" t="s">
        <v>2934</v>
      </c>
      <c r="G1680" s="1" t="s">
        <v>108</v>
      </c>
      <c r="H1680">
        <v>100</v>
      </c>
      <c r="I1680" s="1" t="s">
        <v>6718</v>
      </c>
      <c r="J1680">
        <v>425</v>
      </c>
      <c r="K1680">
        <v>2</v>
      </c>
      <c r="L1680">
        <v>103.4</v>
      </c>
      <c r="M1680">
        <v>5.0999999999999996</v>
      </c>
      <c r="N1680">
        <v>98.300000000000011</v>
      </c>
    </row>
    <row r="1681" spans="1:14" x14ac:dyDescent="0.2">
      <c r="A1681" s="1" t="s">
        <v>4917</v>
      </c>
      <c r="B1681" s="2">
        <v>45803</v>
      </c>
      <c r="C1681" s="1" t="s">
        <v>6793</v>
      </c>
      <c r="D1681" s="1" t="s">
        <v>106</v>
      </c>
      <c r="E1681">
        <v>18</v>
      </c>
      <c r="F1681" t="s">
        <v>2983</v>
      </c>
      <c r="G1681" s="1" t="s">
        <v>108</v>
      </c>
      <c r="H1681">
        <v>200</v>
      </c>
      <c r="I1681" s="1" t="s">
        <v>6718</v>
      </c>
      <c r="J1681">
        <v>426</v>
      </c>
      <c r="K1681">
        <v>4</v>
      </c>
      <c r="L1681">
        <v>221.59999999999997</v>
      </c>
      <c r="M1681">
        <v>8.4</v>
      </c>
      <c r="N1681">
        <v>213.19999999999996</v>
      </c>
    </row>
    <row r="1682" spans="1:14" x14ac:dyDescent="0.2">
      <c r="A1682" s="1" t="s">
        <v>4921</v>
      </c>
      <c r="B1682" s="2">
        <v>45803</v>
      </c>
      <c r="C1682" s="1" t="s">
        <v>7055</v>
      </c>
      <c r="D1682" s="1" t="s">
        <v>106</v>
      </c>
      <c r="E1682">
        <v>0</v>
      </c>
      <c r="F1682" t="s">
        <v>139</v>
      </c>
      <c r="G1682" s="1" t="s">
        <v>108</v>
      </c>
      <c r="H1682">
        <v>100</v>
      </c>
      <c r="I1682" s="1" t="s">
        <v>6718</v>
      </c>
      <c r="J1682">
        <v>426</v>
      </c>
      <c r="K1682">
        <v>2</v>
      </c>
      <c r="L1682">
        <v>105.8</v>
      </c>
      <c r="M1682">
        <v>4</v>
      </c>
      <c r="N1682">
        <v>101.8</v>
      </c>
    </row>
    <row r="1683" spans="1:14" x14ac:dyDescent="0.2">
      <c r="A1683" s="1" t="s">
        <v>4918</v>
      </c>
      <c r="B1683" s="2">
        <v>45803</v>
      </c>
      <c r="C1683" s="1" t="s">
        <v>7054</v>
      </c>
      <c r="D1683" s="1" t="s">
        <v>106</v>
      </c>
      <c r="E1683">
        <v>21</v>
      </c>
      <c r="F1683" t="s">
        <v>107</v>
      </c>
      <c r="G1683" s="1" t="s">
        <v>108</v>
      </c>
      <c r="H1683">
        <v>100</v>
      </c>
      <c r="I1683" s="1" t="s">
        <v>6718</v>
      </c>
      <c r="J1683">
        <v>426</v>
      </c>
      <c r="K1683">
        <v>2</v>
      </c>
      <c r="L1683">
        <v>103</v>
      </c>
      <c r="M1683">
        <v>5.6</v>
      </c>
      <c r="N1683">
        <v>97.4</v>
      </c>
    </row>
    <row r="1684" spans="1:14" x14ac:dyDescent="0.2">
      <c r="A1684" s="1" t="s">
        <v>4923</v>
      </c>
      <c r="B1684" s="2">
        <v>45803</v>
      </c>
      <c r="C1684" s="1" t="s">
        <v>6890</v>
      </c>
      <c r="D1684" s="1" t="s">
        <v>106</v>
      </c>
      <c r="E1684">
        <v>14</v>
      </c>
      <c r="F1684" t="s">
        <v>3224</v>
      </c>
      <c r="G1684" s="1" t="s">
        <v>108</v>
      </c>
      <c r="H1684">
        <v>100</v>
      </c>
      <c r="I1684" s="1" t="s">
        <v>6718</v>
      </c>
      <c r="J1684">
        <v>426</v>
      </c>
      <c r="K1684">
        <v>2</v>
      </c>
      <c r="L1684">
        <v>108.8</v>
      </c>
      <c r="M1684">
        <v>3.6</v>
      </c>
      <c r="N1684">
        <v>105.2</v>
      </c>
    </row>
    <row r="1685" spans="1:14" x14ac:dyDescent="0.2">
      <c r="A1685" s="1" t="s">
        <v>4910</v>
      </c>
      <c r="B1685" s="2">
        <v>45803</v>
      </c>
      <c r="C1685" s="1" t="s">
        <v>587</v>
      </c>
      <c r="D1685" s="1" t="s">
        <v>246</v>
      </c>
      <c r="E1685">
        <v>17</v>
      </c>
      <c r="F1685" t="s">
        <v>332</v>
      </c>
      <c r="G1685" s="1" t="s">
        <v>2760</v>
      </c>
      <c r="H1685">
        <v>500</v>
      </c>
      <c r="I1685" s="1" t="s">
        <v>6718</v>
      </c>
      <c r="J1685">
        <v>427</v>
      </c>
      <c r="K1685">
        <v>8</v>
      </c>
      <c r="L1685">
        <v>505</v>
      </c>
      <c r="N1685">
        <v>505</v>
      </c>
    </row>
    <row r="1686" spans="1:14" x14ac:dyDescent="0.2">
      <c r="A1686" s="1" t="s">
        <v>4935</v>
      </c>
      <c r="B1686" s="2">
        <v>45803</v>
      </c>
      <c r="C1686" s="1" t="s">
        <v>587</v>
      </c>
      <c r="D1686" s="1" t="s">
        <v>246</v>
      </c>
      <c r="E1686">
        <v>15</v>
      </c>
      <c r="F1686" t="s">
        <v>332</v>
      </c>
      <c r="G1686" s="1" t="s">
        <v>100</v>
      </c>
      <c r="H1686">
        <v>100</v>
      </c>
      <c r="I1686" s="1" t="s">
        <v>6718</v>
      </c>
      <c r="J1686">
        <v>427</v>
      </c>
      <c r="K1686">
        <v>2</v>
      </c>
      <c r="L1686">
        <v>112.29</v>
      </c>
      <c r="N1686">
        <v>112.29</v>
      </c>
    </row>
    <row r="1687" spans="1:14" x14ac:dyDescent="0.2">
      <c r="A1687" s="1" t="s">
        <v>4926</v>
      </c>
      <c r="B1687" s="2">
        <v>45803</v>
      </c>
      <c r="C1687" s="1" t="s">
        <v>7056</v>
      </c>
      <c r="D1687" s="1" t="s">
        <v>106</v>
      </c>
      <c r="E1687" t="s">
        <v>4928</v>
      </c>
      <c r="F1687" t="s">
        <v>4929</v>
      </c>
      <c r="G1687" s="1" t="s">
        <v>108</v>
      </c>
      <c r="H1687">
        <v>100</v>
      </c>
      <c r="I1687" s="1" t="s">
        <v>6718</v>
      </c>
      <c r="J1687">
        <v>427</v>
      </c>
      <c r="K1687">
        <v>4</v>
      </c>
      <c r="L1687">
        <v>108.80000000000001</v>
      </c>
      <c r="M1687">
        <v>8.8000000000000007</v>
      </c>
      <c r="N1687">
        <v>100.00000000000001</v>
      </c>
    </row>
    <row r="1688" spans="1:14" x14ac:dyDescent="0.2">
      <c r="A1688" s="1" t="s">
        <v>4930</v>
      </c>
      <c r="B1688" s="2">
        <v>45803</v>
      </c>
      <c r="C1688" s="1" t="s">
        <v>7056</v>
      </c>
      <c r="D1688" s="1" t="s">
        <v>106</v>
      </c>
      <c r="E1688" t="s">
        <v>4931</v>
      </c>
      <c r="F1688" t="s">
        <v>4929</v>
      </c>
      <c r="G1688" s="1" t="s">
        <v>108</v>
      </c>
      <c r="H1688">
        <v>100</v>
      </c>
      <c r="I1688" s="1" t="s">
        <v>6718</v>
      </c>
      <c r="J1688">
        <v>427</v>
      </c>
      <c r="K1688">
        <v>4</v>
      </c>
      <c r="L1688">
        <v>115.4</v>
      </c>
      <c r="M1688">
        <v>16</v>
      </c>
      <c r="N1688">
        <v>99.4</v>
      </c>
    </row>
    <row r="1689" spans="1:14" x14ac:dyDescent="0.2">
      <c r="A1689" s="1" t="s">
        <v>1194</v>
      </c>
      <c r="B1689" s="2">
        <v>45803</v>
      </c>
      <c r="C1689" s="1" t="s">
        <v>1195</v>
      </c>
      <c r="D1689" s="1" t="s">
        <v>246</v>
      </c>
      <c r="E1689">
        <v>16</v>
      </c>
      <c r="F1689" t="s">
        <v>209</v>
      </c>
      <c r="G1689" s="1" t="s">
        <v>100</v>
      </c>
      <c r="H1689">
        <v>810</v>
      </c>
      <c r="I1689" s="1" t="s">
        <v>6718</v>
      </c>
      <c r="J1689">
        <v>428</v>
      </c>
      <c r="K1689">
        <v>11</v>
      </c>
      <c r="L1689">
        <v>611.6</v>
      </c>
      <c r="N1689">
        <v>611.6</v>
      </c>
    </row>
    <row r="1690" spans="1:14" x14ac:dyDescent="0.2">
      <c r="A1690" s="1" t="s">
        <v>4933</v>
      </c>
      <c r="B1690" s="2">
        <v>45803</v>
      </c>
      <c r="C1690" s="1" t="s">
        <v>587</v>
      </c>
      <c r="D1690" s="1" t="s">
        <v>246</v>
      </c>
      <c r="E1690">
        <v>18</v>
      </c>
      <c r="F1690" t="s">
        <v>2245</v>
      </c>
      <c r="G1690" s="1" t="s">
        <v>100</v>
      </c>
      <c r="H1690">
        <v>230</v>
      </c>
      <c r="I1690" s="1" t="s">
        <v>6718</v>
      </c>
      <c r="J1690">
        <v>428</v>
      </c>
      <c r="K1690">
        <v>6</v>
      </c>
      <c r="L1690">
        <v>224.97</v>
      </c>
      <c r="N1690">
        <v>224.97</v>
      </c>
    </row>
    <row r="1691" spans="1:14" x14ac:dyDescent="0.2">
      <c r="A1691" s="1" t="s">
        <v>4934</v>
      </c>
      <c r="B1691" s="2">
        <v>45803</v>
      </c>
      <c r="C1691" s="1" t="s">
        <v>587</v>
      </c>
      <c r="D1691" s="1" t="s">
        <v>246</v>
      </c>
      <c r="E1691">
        <v>17</v>
      </c>
      <c r="F1691" t="s">
        <v>167</v>
      </c>
      <c r="G1691" s="1" t="s">
        <v>100</v>
      </c>
      <c r="H1691">
        <v>43</v>
      </c>
      <c r="I1691" s="1" t="s">
        <v>6718</v>
      </c>
      <c r="J1691">
        <v>428</v>
      </c>
      <c r="K1691">
        <v>3</v>
      </c>
      <c r="L1691">
        <v>152.12</v>
      </c>
      <c r="N1691">
        <v>152.12</v>
      </c>
    </row>
    <row r="1692" spans="1:14" x14ac:dyDescent="0.2">
      <c r="A1692" s="1" t="s">
        <v>7057</v>
      </c>
      <c r="B1692" s="2">
        <v>45803</v>
      </c>
      <c r="C1692" s="1" t="s">
        <v>1823</v>
      </c>
      <c r="D1692" s="1" t="s">
        <v>246</v>
      </c>
      <c r="E1692">
        <v>7</v>
      </c>
      <c r="F1692">
        <v>10</v>
      </c>
      <c r="G1692" s="1" t="s">
        <v>100</v>
      </c>
      <c r="H1692">
        <v>60</v>
      </c>
      <c r="I1692" s="1" t="s">
        <v>6718</v>
      </c>
      <c r="J1692">
        <v>428</v>
      </c>
      <c r="K1692">
        <v>1</v>
      </c>
      <c r="L1692">
        <v>34.799999999999997</v>
      </c>
      <c r="M1692">
        <v>0.9</v>
      </c>
      <c r="N1692">
        <v>33.9</v>
      </c>
    </row>
    <row r="1693" spans="1:14" x14ac:dyDescent="0.2">
      <c r="A1693" s="1" t="s">
        <v>4944</v>
      </c>
      <c r="B1693" s="2">
        <v>45804</v>
      </c>
      <c r="C1693" s="1" t="s">
        <v>6838</v>
      </c>
      <c r="D1693" s="1" t="s">
        <v>246</v>
      </c>
      <c r="E1693">
        <v>14</v>
      </c>
      <c r="F1693" t="s">
        <v>2811</v>
      </c>
      <c r="G1693" s="1" t="s">
        <v>100</v>
      </c>
      <c r="H1693">
        <v>0</v>
      </c>
      <c r="I1693" s="1" t="s">
        <v>6718</v>
      </c>
      <c r="J1693">
        <v>429</v>
      </c>
      <c r="K1693">
        <v>2</v>
      </c>
      <c r="L1693">
        <v>81.599999999999994</v>
      </c>
      <c r="M1693">
        <v>3.2</v>
      </c>
      <c r="N1693">
        <v>78.399999999999991</v>
      </c>
    </row>
    <row r="1694" spans="1:14" x14ac:dyDescent="0.2">
      <c r="A1694" s="1" t="s">
        <v>4956</v>
      </c>
      <c r="B1694" s="2">
        <v>45804</v>
      </c>
      <c r="C1694" s="1" t="s">
        <v>587</v>
      </c>
      <c r="D1694" s="1" t="s">
        <v>246</v>
      </c>
      <c r="E1694">
        <v>16</v>
      </c>
      <c r="F1694" t="s">
        <v>134</v>
      </c>
      <c r="G1694" s="1" t="s">
        <v>100</v>
      </c>
      <c r="H1694">
        <v>75</v>
      </c>
      <c r="I1694" s="1" t="s">
        <v>6718</v>
      </c>
      <c r="J1694">
        <v>429</v>
      </c>
      <c r="K1694">
        <v>2</v>
      </c>
      <c r="L1694">
        <v>82.85</v>
      </c>
      <c r="M1694">
        <v>4</v>
      </c>
      <c r="N1694">
        <v>78.849999999999994</v>
      </c>
    </row>
    <row r="1695" spans="1:14" x14ac:dyDescent="0.2">
      <c r="A1695" s="1" t="s">
        <v>4955</v>
      </c>
      <c r="B1695" s="2">
        <v>45804</v>
      </c>
      <c r="C1695" s="1" t="s">
        <v>587</v>
      </c>
      <c r="D1695" s="1" t="s">
        <v>246</v>
      </c>
      <c r="E1695">
        <v>15</v>
      </c>
      <c r="F1695" t="s">
        <v>134</v>
      </c>
      <c r="G1695" s="1" t="s">
        <v>100</v>
      </c>
      <c r="H1695">
        <v>85</v>
      </c>
      <c r="I1695" s="1" t="s">
        <v>6718</v>
      </c>
      <c r="J1695">
        <v>429</v>
      </c>
      <c r="K1695">
        <v>3</v>
      </c>
      <c r="L1695">
        <v>100.95</v>
      </c>
      <c r="M1695">
        <v>5.4</v>
      </c>
      <c r="N1695">
        <v>95.55</v>
      </c>
    </row>
    <row r="1696" spans="1:14" x14ac:dyDescent="0.2">
      <c r="A1696" s="1" t="s">
        <v>4937</v>
      </c>
      <c r="B1696" s="2">
        <v>45804</v>
      </c>
      <c r="C1696" s="1" t="s">
        <v>587</v>
      </c>
      <c r="D1696" s="1" t="s">
        <v>246</v>
      </c>
      <c r="E1696">
        <v>13</v>
      </c>
      <c r="F1696" t="s">
        <v>167</v>
      </c>
      <c r="G1696" s="1" t="s">
        <v>100</v>
      </c>
      <c r="H1696">
        <v>400</v>
      </c>
      <c r="I1696" s="1" t="s">
        <v>6718</v>
      </c>
      <c r="J1696">
        <v>429</v>
      </c>
      <c r="K1696">
        <v>9</v>
      </c>
      <c r="L1696">
        <v>393.83</v>
      </c>
      <c r="N1696">
        <v>393.83</v>
      </c>
    </row>
    <row r="1697" spans="1:14" x14ac:dyDescent="0.2">
      <c r="A1697" s="1" t="s">
        <v>4951</v>
      </c>
      <c r="B1697" s="2">
        <v>45804</v>
      </c>
      <c r="C1697" s="1" t="s">
        <v>587</v>
      </c>
      <c r="D1697" s="1" t="s">
        <v>246</v>
      </c>
      <c r="E1697" t="s">
        <v>4952</v>
      </c>
      <c r="F1697" t="s">
        <v>4721</v>
      </c>
      <c r="G1697" s="1" t="s">
        <v>100</v>
      </c>
      <c r="H1697">
        <v>400</v>
      </c>
      <c r="I1697" s="1" t="s">
        <v>6718</v>
      </c>
      <c r="J1697">
        <v>430</v>
      </c>
      <c r="K1697">
        <v>6</v>
      </c>
      <c r="L1697">
        <v>386.6</v>
      </c>
      <c r="N1697">
        <v>386.6</v>
      </c>
    </row>
    <row r="1698" spans="1:14" x14ac:dyDescent="0.2">
      <c r="A1698" s="1" t="s">
        <v>4947</v>
      </c>
      <c r="B1698" s="2">
        <v>45804</v>
      </c>
      <c r="C1698" s="1" t="s">
        <v>587</v>
      </c>
      <c r="D1698" s="1" t="s">
        <v>246</v>
      </c>
      <c r="E1698" t="s">
        <v>4949</v>
      </c>
      <c r="F1698" t="s">
        <v>4721</v>
      </c>
      <c r="G1698" s="1" t="s">
        <v>100</v>
      </c>
      <c r="H1698">
        <v>400</v>
      </c>
      <c r="I1698" s="1" t="s">
        <v>6718</v>
      </c>
      <c r="J1698">
        <v>430</v>
      </c>
      <c r="K1698">
        <v>6</v>
      </c>
      <c r="L1698">
        <v>407.2</v>
      </c>
      <c r="N1698">
        <v>407.2</v>
      </c>
    </row>
    <row r="1699" spans="1:14" x14ac:dyDescent="0.2">
      <c r="A1699" s="1" t="s">
        <v>4950</v>
      </c>
      <c r="B1699" s="2">
        <v>45804</v>
      </c>
      <c r="C1699" s="1" t="s">
        <v>587</v>
      </c>
      <c r="D1699" s="1" t="s">
        <v>246</v>
      </c>
      <c r="E1699" t="s">
        <v>2889</v>
      </c>
      <c r="F1699" t="s">
        <v>4721</v>
      </c>
      <c r="G1699" s="1" t="s">
        <v>100</v>
      </c>
      <c r="H1699">
        <v>400</v>
      </c>
      <c r="I1699" s="1" t="s">
        <v>6718</v>
      </c>
      <c r="J1699">
        <v>430</v>
      </c>
      <c r="K1699">
        <v>6</v>
      </c>
      <c r="L1699">
        <v>368.6</v>
      </c>
      <c r="N1699">
        <v>368.6</v>
      </c>
    </row>
    <row r="1700" spans="1:14" x14ac:dyDescent="0.2">
      <c r="A1700" s="1" t="s">
        <v>4575</v>
      </c>
      <c r="B1700" s="2">
        <v>45804</v>
      </c>
      <c r="C1700" s="1" t="s">
        <v>6736</v>
      </c>
      <c r="D1700" s="1" t="s">
        <v>246</v>
      </c>
      <c r="E1700">
        <v>40</v>
      </c>
      <c r="F1700">
        <v>6</v>
      </c>
      <c r="G1700" s="1" t="s">
        <v>2826</v>
      </c>
      <c r="H1700">
        <v>500</v>
      </c>
      <c r="I1700" s="1" t="s">
        <v>6718</v>
      </c>
      <c r="J1700">
        <v>430</v>
      </c>
      <c r="K1700">
        <v>10</v>
      </c>
      <c r="L1700">
        <v>490.6</v>
      </c>
      <c r="N1700">
        <v>490.6</v>
      </c>
    </row>
    <row r="1701" spans="1:14" x14ac:dyDescent="0.2">
      <c r="A1701" s="1" t="s">
        <v>4946</v>
      </c>
      <c r="B1701" s="2">
        <v>45804</v>
      </c>
      <c r="C1701" s="1" t="s">
        <v>6742</v>
      </c>
      <c r="D1701" s="1" t="s">
        <v>246</v>
      </c>
      <c r="E1701">
        <v>9</v>
      </c>
      <c r="F1701" t="s">
        <v>735</v>
      </c>
      <c r="G1701" s="1" t="s">
        <v>100</v>
      </c>
      <c r="H1701">
        <v>0</v>
      </c>
      <c r="I1701" s="1" t="s">
        <v>6718</v>
      </c>
      <c r="J1701">
        <v>431</v>
      </c>
      <c r="K1701">
        <v>8</v>
      </c>
      <c r="L1701">
        <v>211.4</v>
      </c>
      <c r="M1701">
        <v>8.7000000000000011</v>
      </c>
      <c r="N1701">
        <v>202.70000000000002</v>
      </c>
    </row>
    <row r="1702" spans="1:14" x14ac:dyDescent="0.2">
      <c r="A1702" s="1" t="s">
        <v>4945</v>
      </c>
      <c r="B1702" s="2">
        <v>45804</v>
      </c>
      <c r="C1702" s="1" t="s">
        <v>6742</v>
      </c>
      <c r="D1702" s="1" t="s">
        <v>246</v>
      </c>
      <c r="E1702">
        <v>11</v>
      </c>
      <c r="F1702" t="s">
        <v>338</v>
      </c>
      <c r="G1702" s="1" t="s">
        <v>100</v>
      </c>
      <c r="H1702">
        <v>0</v>
      </c>
      <c r="I1702" s="1" t="s">
        <v>6718</v>
      </c>
      <c r="J1702">
        <v>431</v>
      </c>
      <c r="K1702">
        <v>3</v>
      </c>
      <c r="L1702">
        <v>98.799999999999983</v>
      </c>
      <c r="M1702">
        <v>3.8</v>
      </c>
      <c r="N1702">
        <v>94.999999999999986</v>
      </c>
    </row>
    <row r="1703" spans="1:14" x14ac:dyDescent="0.2">
      <c r="A1703" s="1" t="s">
        <v>4941</v>
      </c>
      <c r="B1703" s="2">
        <v>45804</v>
      </c>
      <c r="C1703" s="1" t="s">
        <v>6963</v>
      </c>
      <c r="D1703" s="1" t="s">
        <v>106</v>
      </c>
      <c r="E1703">
        <v>15.5</v>
      </c>
      <c r="F1703" t="s">
        <v>2740</v>
      </c>
      <c r="G1703" s="1" t="s">
        <v>4943</v>
      </c>
      <c r="H1703">
        <v>100</v>
      </c>
      <c r="I1703" s="1" t="s">
        <v>6718</v>
      </c>
      <c r="J1703">
        <v>431</v>
      </c>
      <c r="K1703">
        <v>2</v>
      </c>
      <c r="L1703">
        <v>106.4</v>
      </c>
      <c r="M1703">
        <v>3.4</v>
      </c>
      <c r="N1703">
        <v>103</v>
      </c>
    </row>
    <row r="1704" spans="1:14" x14ac:dyDescent="0.2">
      <c r="A1704" s="1" t="s">
        <v>4958</v>
      </c>
      <c r="B1704" s="2">
        <v>45805</v>
      </c>
      <c r="C1704" s="1" t="s">
        <v>7058</v>
      </c>
      <c r="D1704" s="1" t="s">
        <v>246</v>
      </c>
      <c r="E1704">
        <v>9</v>
      </c>
      <c r="F1704" t="s">
        <v>76</v>
      </c>
      <c r="G1704" s="1" t="s">
        <v>100</v>
      </c>
      <c r="H1704">
        <v>50</v>
      </c>
      <c r="I1704" s="1" t="s">
        <v>6718</v>
      </c>
      <c r="J1704">
        <v>432</v>
      </c>
      <c r="K1704">
        <v>2</v>
      </c>
      <c r="L1704">
        <v>55.8</v>
      </c>
      <c r="M1704">
        <v>2.2000000000000002</v>
      </c>
      <c r="N1704">
        <v>53.599999999999994</v>
      </c>
    </row>
    <row r="1705" spans="1:14" x14ac:dyDescent="0.2">
      <c r="A1705" s="1" t="s">
        <v>4954</v>
      </c>
      <c r="B1705" s="2">
        <v>45805</v>
      </c>
      <c r="C1705" s="1" t="s">
        <v>6949</v>
      </c>
      <c r="D1705" s="1" t="s">
        <v>246</v>
      </c>
      <c r="E1705">
        <v>12</v>
      </c>
      <c r="F1705" t="s">
        <v>76</v>
      </c>
      <c r="G1705" s="1" t="s">
        <v>100</v>
      </c>
      <c r="H1705">
        <v>50</v>
      </c>
      <c r="I1705" s="1" t="s">
        <v>6718</v>
      </c>
      <c r="J1705">
        <v>432</v>
      </c>
      <c r="K1705">
        <v>1</v>
      </c>
      <c r="L1705">
        <v>47.25</v>
      </c>
      <c r="M1705">
        <v>1.4</v>
      </c>
      <c r="N1705">
        <v>45.85</v>
      </c>
    </row>
    <row r="1706" spans="1:14" x14ac:dyDescent="0.2">
      <c r="A1706" s="1" t="s">
        <v>4962</v>
      </c>
      <c r="B1706" s="2">
        <v>45805</v>
      </c>
      <c r="C1706" s="1" t="s">
        <v>6873</v>
      </c>
      <c r="D1706" s="1" t="s">
        <v>246</v>
      </c>
      <c r="E1706">
        <v>22</v>
      </c>
      <c r="F1706" t="s">
        <v>79</v>
      </c>
      <c r="G1706" s="1" t="s">
        <v>100</v>
      </c>
      <c r="H1706">
        <v>50</v>
      </c>
      <c r="I1706" s="1" t="s">
        <v>6718</v>
      </c>
      <c r="J1706">
        <v>432</v>
      </c>
      <c r="K1706">
        <v>1</v>
      </c>
      <c r="L1706">
        <v>52.18</v>
      </c>
      <c r="N1706">
        <v>52.18</v>
      </c>
    </row>
    <row r="1707" spans="1:14" x14ac:dyDescent="0.2">
      <c r="A1707" s="1" t="s">
        <v>4818</v>
      </c>
      <c r="B1707" s="2">
        <v>45805</v>
      </c>
      <c r="C1707" s="1" t="s">
        <v>6866</v>
      </c>
      <c r="D1707" s="1" t="s">
        <v>3355</v>
      </c>
      <c r="E1707">
        <v>20</v>
      </c>
      <c r="F1707" t="s">
        <v>3073</v>
      </c>
      <c r="G1707" s="1" t="s">
        <v>4315</v>
      </c>
      <c r="H1707">
        <v>1300</v>
      </c>
      <c r="I1707" s="1" t="s">
        <v>6718</v>
      </c>
      <c r="J1707">
        <v>432</v>
      </c>
      <c r="K1707">
        <v>1</v>
      </c>
      <c r="L1707">
        <v>84.8</v>
      </c>
      <c r="N1707">
        <v>84.8</v>
      </c>
    </row>
    <row r="1708" spans="1:14" x14ac:dyDescent="0.2">
      <c r="A1708" s="1" t="s">
        <v>4957</v>
      </c>
      <c r="B1708" s="2">
        <v>45805</v>
      </c>
      <c r="C1708" s="1" t="s">
        <v>587</v>
      </c>
      <c r="D1708" s="1" t="s">
        <v>246</v>
      </c>
      <c r="E1708">
        <v>21</v>
      </c>
      <c r="F1708" t="s">
        <v>504</v>
      </c>
      <c r="G1708" s="1" t="s">
        <v>100</v>
      </c>
      <c r="H1708">
        <v>500</v>
      </c>
      <c r="I1708" s="1" t="s">
        <v>6718</v>
      </c>
      <c r="J1708">
        <v>433</v>
      </c>
      <c r="K1708">
        <v>10</v>
      </c>
      <c r="L1708">
        <v>501.17</v>
      </c>
      <c r="N1708">
        <v>501.17</v>
      </c>
    </row>
    <row r="1709" spans="1:14" x14ac:dyDescent="0.2">
      <c r="A1709" s="1" t="s">
        <v>4835</v>
      </c>
      <c r="B1709" s="2">
        <v>45805</v>
      </c>
      <c r="C1709" s="1" t="s">
        <v>6866</v>
      </c>
      <c r="D1709" s="1" t="s">
        <v>3355</v>
      </c>
      <c r="E1709">
        <v>18</v>
      </c>
      <c r="F1709" t="s">
        <v>3073</v>
      </c>
      <c r="G1709" s="1" t="s">
        <v>4315</v>
      </c>
      <c r="H1709">
        <v>1300</v>
      </c>
      <c r="I1709" s="1" t="s">
        <v>6718</v>
      </c>
      <c r="J1709">
        <v>433</v>
      </c>
      <c r="K1709">
        <v>3</v>
      </c>
      <c r="L1709">
        <v>240.2</v>
      </c>
      <c r="N1709">
        <v>240.2</v>
      </c>
    </row>
    <row r="1710" spans="1:14" x14ac:dyDescent="0.2">
      <c r="A1710" s="1" t="s">
        <v>4939</v>
      </c>
      <c r="B1710" s="2">
        <v>45806</v>
      </c>
      <c r="C1710" s="1" t="s">
        <v>6901</v>
      </c>
      <c r="D1710" s="1" t="s">
        <v>246</v>
      </c>
      <c r="E1710">
        <v>8</v>
      </c>
      <c r="F1710" t="s">
        <v>2740</v>
      </c>
      <c r="G1710" s="1" t="s">
        <v>100</v>
      </c>
      <c r="H1710">
        <v>300</v>
      </c>
      <c r="I1710" s="1" t="s">
        <v>6718</v>
      </c>
      <c r="J1710">
        <v>434</v>
      </c>
      <c r="K1710">
        <v>11</v>
      </c>
      <c r="L1710">
        <v>321.80000000000007</v>
      </c>
      <c r="M1710">
        <v>10.9</v>
      </c>
      <c r="N1710">
        <v>310.90000000000009</v>
      </c>
    </row>
    <row r="1711" spans="1:14" x14ac:dyDescent="0.2">
      <c r="A1711" s="1" t="s">
        <v>4968</v>
      </c>
      <c r="B1711" s="2">
        <v>45806</v>
      </c>
      <c r="C1711" s="1" t="s">
        <v>6792</v>
      </c>
      <c r="D1711" s="1" t="s">
        <v>106</v>
      </c>
      <c r="E1711">
        <v>7</v>
      </c>
      <c r="F1711">
        <v>20</v>
      </c>
      <c r="G1711" s="1" t="s">
        <v>100</v>
      </c>
      <c r="H1711">
        <v>100</v>
      </c>
      <c r="I1711" s="1" t="s">
        <v>6718</v>
      </c>
      <c r="J1711">
        <v>434</v>
      </c>
      <c r="K1711">
        <v>4</v>
      </c>
      <c r="L1711">
        <v>110</v>
      </c>
      <c r="M1711">
        <v>3.6</v>
      </c>
      <c r="N1711">
        <v>106.4</v>
      </c>
    </row>
    <row r="1712" spans="1:14" x14ac:dyDescent="0.2">
      <c r="A1712" s="1" t="s">
        <v>4960</v>
      </c>
      <c r="B1712" s="2">
        <v>45806</v>
      </c>
      <c r="C1712" s="1" t="s">
        <v>1823</v>
      </c>
      <c r="D1712" s="1" t="s">
        <v>246</v>
      </c>
      <c r="E1712">
        <v>26</v>
      </c>
      <c r="F1712">
        <v>14</v>
      </c>
      <c r="G1712" s="1" t="s">
        <v>100</v>
      </c>
      <c r="H1712">
        <v>100</v>
      </c>
      <c r="I1712" s="1" t="s">
        <v>6718</v>
      </c>
      <c r="J1712">
        <v>434</v>
      </c>
      <c r="K1712">
        <v>2</v>
      </c>
      <c r="L1712">
        <v>102</v>
      </c>
      <c r="M1712">
        <v>6</v>
      </c>
      <c r="N1712">
        <v>96</v>
      </c>
    </row>
    <row r="1713" spans="1:14" x14ac:dyDescent="0.2">
      <c r="A1713" s="1" t="s">
        <v>7059</v>
      </c>
      <c r="B1713" s="2">
        <v>45806</v>
      </c>
      <c r="C1713" s="1" t="s">
        <v>1823</v>
      </c>
      <c r="D1713" s="1" t="s">
        <v>246</v>
      </c>
      <c r="E1713">
        <v>6</v>
      </c>
      <c r="F1713">
        <v>10</v>
      </c>
      <c r="G1713" s="1" t="s">
        <v>100</v>
      </c>
      <c r="H1713">
        <v>100</v>
      </c>
      <c r="I1713" s="1" t="s">
        <v>6718</v>
      </c>
      <c r="J1713">
        <v>434</v>
      </c>
      <c r="K1713">
        <v>3</v>
      </c>
      <c r="L1713">
        <v>102.2</v>
      </c>
      <c r="M1713">
        <v>8.3999999999999986</v>
      </c>
      <c r="N1713">
        <v>93.800000000000011</v>
      </c>
    </row>
    <row r="1714" spans="1:14" x14ac:dyDescent="0.2">
      <c r="A1714" s="1" t="s">
        <v>4972</v>
      </c>
      <c r="B1714" s="2">
        <v>45806</v>
      </c>
      <c r="C1714" s="1" t="s">
        <v>6963</v>
      </c>
      <c r="D1714" s="1" t="s">
        <v>106</v>
      </c>
      <c r="E1714">
        <v>18</v>
      </c>
      <c r="F1714" t="s">
        <v>338</v>
      </c>
      <c r="G1714" s="1" t="s">
        <v>108</v>
      </c>
      <c r="H1714">
        <v>100</v>
      </c>
      <c r="I1714" s="1" t="s">
        <v>6718</v>
      </c>
      <c r="J1714">
        <v>435</v>
      </c>
      <c r="K1714">
        <v>3</v>
      </c>
      <c r="L1714">
        <v>105.6</v>
      </c>
      <c r="M1714">
        <v>6.5000000000000009</v>
      </c>
      <c r="N1714">
        <v>99.1</v>
      </c>
    </row>
    <row r="1715" spans="1:14" x14ac:dyDescent="0.2">
      <c r="A1715" s="1" t="s">
        <v>4959</v>
      </c>
      <c r="B1715" s="2">
        <v>45806</v>
      </c>
      <c r="C1715" s="1" t="s">
        <v>1823</v>
      </c>
      <c r="D1715" s="1" t="s">
        <v>246</v>
      </c>
      <c r="E1715">
        <v>20</v>
      </c>
      <c r="F1715">
        <v>14</v>
      </c>
      <c r="G1715" s="1" t="s">
        <v>100</v>
      </c>
      <c r="H1715">
        <v>100</v>
      </c>
      <c r="I1715" s="1" t="s">
        <v>6718</v>
      </c>
      <c r="J1715">
        <v>435</v>
      </c>
      <c r="K1715">
        <v>2</v>
      </c>
      <c r="L1715">
        <v>110.19999999999999</v>
      </c>
      <c r="M1715">
        <v>5.0999999999999996</v>
      </c>
      <c r="N1715">
        <v>105.1</v>
      </c>
    </row>
    <row r="1716" spans="1:14" x14ac:dyDescent="0.2">
      <c r="A1716" s="1" t="s">
        <v>4974</v>
      </c>
      <c r="B1716" s="2">
        <v>45806</v>
      </c>
      <c r="C1716" s="1" t="s">
        <v>7034</v>
      </c>
      <c r="D1716" s="1" t="s">
        <v>106</v>
      </c>
      <c r="E1716">
        <v>15</v>
      </c>
      <c r="F1716" t="s">
        <v>2847</v>
      </c>
      <c r="G1716" s="1" t="s">
        <v>108</v>
      </c>
      <c r="H1716">
        <v>110</v>
      </c>
      <c r="I1716" s="1" t="s">
        <v>6718</v>
      </c>
      <c r="J1716">
        <v>435</v>
      </c>
      <c r="K1716">
        <v>3</v>
      </c>
      <c r="L1716">
        <v>115.8</v>
      </c>
      <c r="M1716">
        <v>3.5999999999999996</v>
      </c>
      <c r="N1716">
        <v>112.2</v>
      </c>
    </row>
    <row r="1717" spans="1:14" x14ac:dyDescent="0.2">
      <c r="A1717" s="1" t="s">
        <v>4967</v>
      </c>
      <c r="B1717" s="2">
        <v>45806</v>
      </c>
      <c r="C1717" s="1" t="s">
        <v>6855</v>
      </c>
      <c r="D1717" s="1" t="s">
        <v>106</v>
      </c>
      <c r="E1717">
        <v>7</v>
      </c>
      <c r="F1717" t="s">
        <v>2817</v>
      </c>
      <c r="G1717" s="1" t="s">
        <v>100</v>
      </c>
      <c r="H1717">
        <v>100</v>
      </c>
      <c r="I1717" s="1" t="s">
        <v>6718</v>
      </c>
      <c r="J1717">
        <v>435</v>
      </c>
      <c r="K1717">
        <v>3</v>
      </c>
      <c r="L1717">
        <v>94.800000000000011</v>
      </c>
      <c r="M1717">
        <v>2.7</v>
      </c>
      <c r="N1717">
        <v>92.100000000000009</v>
      </c>
    </row>
    <row r="1718" spans="1:14" x14ac:dyDescent="0.2">
      <c r="A1718" s="1" t="s">
        <v>4973</v>
      </c>
      <c r="B1718" s="2">
        <v>45806</v>
      </c>
      <c r="C1718" s="1" t="s">
        <v>7034</v>
      </c>
      <c r="D1718" s="1" t="s">
        <v>106</v>
      </c>
      <c r="E1718" t="s">
        <v>3884</v>
      </c>
      <c r="F1718" t="s">
        <v>2847</v>
      </c>
      <c r="G1718" s="1" t="s">
        <v>108</v>
      </c>
      <c r="H1718">
        <v>110</v>
      </c>
      <c r="I1718" s="1" t="s">
        <v>6718</v>
      </c>
      <c r="J1718">
        <v>436</v>
      </c>
      <c r="K1718">
        <v>3</v>
      </c>
      <c r="L1718">
        <v>117.4</v>
      </c>
      <c r="M1718">
        <v>5.4</v>
      </c>
      <c r="N1718">
        <v>112</v>
      </c>
    </row>
    <row r="1719" spans="1:14" x14ac:dyDescent="0.2">
      <c r="A1719" s="1" t="s">
        <v>4977</v>
      </c>
      <c r="B1719" s="2">
        <v>45806</v>
      </c>
      <c r="C1719" s="1" t="s">
        <v>587</v>
      </c>
      <c r="D1719" s="1" t="s">
        <v>246</v>
      </c>
      <c r="E1719">
        <v>17</v>
      </c>
      <c r="F1719" t="s">
        <v>99</v>
      </c>
      <c r="G1719" s="1" t="s">
        <v>2760</v>
      </c>
      <c r="H1719">
        <v>500</v>
      </c>
      <c r="I1719" s="1" t="s">
        <v>6718</v>
      </c>
      <c r="J1719">
        <v>436</v>
      </c>
      <c r="K1719">
        <v>10</v>
      </c>
      <c r="L1719">
        <v>589.03</v>
      </c>
      <c r="N1719">
        <v>589.03</v>
      </c>
    </row>
    <row r="1720" spans="1:14" x14ac:dyDescent="0.2">
      <c r="A1720" s="1" t="s">
        <v>4925</v>
      </c>
      <c r="B1720" s="2">
        <v>45806</v>
      </c>
      <c r="C1720" s="1" t="s">
        <v>587</v>
      </c>
      <c r="D1720" s="1" t="s">
        <v>246</v>
      </c>
      <c r="E1720">
        <v>17</v>
      </c>
      <c r="F1720" t="s">
        <v>99</v>
      </c>
      <c r="G1720" s="1" t="s">
        <v>2760</v>
      </c>
      <c r="H1720">
        <v>300</v>
      </c>
      <c r="I1720" s="1" t="s">
        <v>6718</v>
      </c>
      <c r="J1720">
        <v>436</v>
      </c>
      <c r="K1720">
        <v>5</v>
      </c>
      <c r="L1720">
        <v>295.60000000000002</v>
      </c>
      <c r="N1720">
        <v>295.60000000000002</v>
      </c>
    </row>
    <row r="1721" spans="1:14" x14ac:dyDescent="0.2">
      <c r="A1721" s="1" t="s">
        <v>4961</v>
      </c>
      <c r="B1721" s="2">
        <v>45807</v>
      </c>
      <c r="C1721" s="1" t="s">
        <v>6744</v>
      </c>
      <c r="D1721" s="1" t="s">
        <v>246</v>
      </c>
      <c r="E1721">
        <v>22</v>
      </c>
      <c r="F1721" t="s">
        <v>241</v>
      </c>
      <c r="G1721" s="1" t="s">
        <v>100</v>
      </c>
      <c r="H1721">
        <v>250</v>
      </c>
      <c r="I1721" s="1" t="s">
        <v>6718</v>
      </c>
      <c r="J1721">
        <v>437</v>
      </c>
      <c r="K1721">
        <v>11</v>
      </c>
      <c r="L1721">
        <v>253.4</v>
      </c>
      <c r="N1721">
        <v>253.4</v>
      </c>
    </row>
    <row r="1722" spans="1:14" x14ac:dyDescent="0.2">
      <c r="A1722" s="1" t="s">
        <v>4984</v>
      </c>
      <c r="B1722" s="2">
        <v>45807</v>
      </c>
      <c r="C1722" s="1" t="s">
        <v>7034</v>
      </c>
      <c r="D1722" s="1" t="s">
        <v>106</v>
      </c>
      <c r="E1722" t="s">
        <v>762</v>
      </c>
      <c r="F1722" t="s">
        <v>2847</v>
      </c>
      <c r="G1722" s="1" t="s">
        <v>108</v>
      </c>
      <c r="H1722">
        <v>110</v>
      </c>
      <c r="I1722" s="1" t="s">
        <v>6718</v>
      </c>
      <c r="J1722">
        <v>437</v>
      </c>
      <c r="K1722">
        <v>4</v>
      </c>
      <c r="L1722">
        <v>112</v>
      </c>
      <c r="N1722">
        <v>112</v>
      </c>
    </row>
    <row r="1723" spans="1:14" x14ac:dyDescent="0.2">
      <c r="A1723" s="1" t="s">
        <v>4965</v>
      </c>
      <c r="B1723" s="2">
        <v>45807</v>
      </c>
      <c r="C1723" s="1" t="s">
        <v>6901</v>
      </c>
      <c r="D1723" s="1" t="s">
        <v>246</v>
      </c>
      <c r="E1723">
        <v>8</v>
      </c>
      <c r="F1723" t="s">
        <v>343</v>
      </c>
      <c r="G1723" s="1" t="s">
        <v>100</v>
      </c>
      <c r="H1723">
        <v>100</v>
      </c>
      <c r="I1723" s="1" t="s">
        <v>6718</v>
      </c>
      <c r="J1723">
        <v>438</v>
      </c>
      <c r="K1723">
        <v>2</v>
      </c>
      <c r="L1723">
        <v>104.6</v>
      </c>
      <c r="N1723">
        <v>104.6</v>
      </c>
    </row>
    <row r="1724" spans="1:14" x14ac:dyDescent="0.2">
      <c r="A1724" s="1" t="s">
        <v>4996</v>
      </c>
      <c r="B1724" s="2">
        <v>45807</v>
      </c>
      <c r="C1724" s="1" t="s">
        <v>587</v>
      </c>
      <c r="D1724" s="1" t="s">
        <v>246</v>
      </c>
      <c r="E1724">
        <v>26</v>
      </c>
      <c r="F1724" t="s">
        <v>332</v>
      </c>
      <c r="G1724" s="1" t="s">
        <v>2760</v>
      </c>
      <c r="H1724">
        <v>150</v>
      </c>
      <c r="I1724" s="1" t="s">
        <v>6718</v>
      </c>
      <c r="J1724">
        <v>438</v>
      </c>
      <c r="K1724">
        <v>2</v>
      </c>
      <c r="L1724">
        <v>177.8</v>
      </c>
      <c r="N1724">
        <v>177.8</v>
      </c>
    </row>
    <row r="1725" spans="1:14" x14ac:dyDescent="0.2">
      <c r="A1725" s="1" t="s">
        <v>4994</v>
      </c>
      <c r="B1725" s="2">
        <v>45807</v>
      </c>
      <c r="C1725" s="1" t="s">
        <v>587</v>
      </c>
      <c r="D1725" s="1" t="s">
        <v>246</v>
      </c>
      <c r="E1725">
        <v>27</v>
      </c>
      <c r="F1725" t="s">
        <v>99</v>
      </c>
      <c r="G1725" s="1" t="s">
        <v>2760</v>
      </c>
      <c r="H1725">
        <v>110</v>
      </c>
      <c r="I1725" s="1" t="s">
        <v>6718</v>
      </c>
      <c r="J1725">
        <v>438</v>
      </c>
      <c r="K1725">
        <v>2</v>
      </c>
      <c r="L1725">
        <v>98.75</v>
      </c>
      <c r="N1725">
        <v>98.75</v>
      </c>
    </row>
    <row r="1726" spans="1:14" x14ac:dyDescent="0.2">
      <c r="A1726" s="1" t="s">
        <v>4979</v>
      </c>
      <c r="B1726" s="2">
        <v>45807</v>
      </c>
      <c r="C1726" s="1" t="s">
        <v>1823</v>
      </c>
      <c r="D1726" s="1" t="s">
        <v>246</v>
      </c>
      <c r="E1726">
        <v>5</v>
      </c>
      <c r="F1726">
        <v>10</v>
      </c>
      <c r="G1726" s="1" t="s">
        <v>100</v>
      </c>
      <c r="H1726">
        <v>100</v>
      </c>
      <c r="I1726" s="1" t="s">
        <v>6718</v>
      </c>
      <c r="J1726">
        <v>439</v>
      </c>
      <c r="K1726">
        <v>2</v>
      </c>
      <c r="L1726">
        <v>107.2</v>
      </c>
      <c r="M1726">
        <v>2.4</v>
      </c>
      <c r="N1726">
        <v>104.8</v>
      </c>
    </row>
    <row r="1727" spans="1:14" x14ac:dyDescent="0.2">
      <c r="A1727" s="1" t="s">
        <v>4990</v>
      </c>
      <c r="B1727" s="2">
        <v>45807</v>
      </c>
      <c r="C1727" s="1" t="s">
        <v>1823</v>
      </c>
      <c r="D1727" s="1" t="s">
        <v>246</v>
      </c>
      <c r="E1727">
        <v>32</v>
      </c>
      <c r="F1727">
        <v>14</v>
      </c>
      <c r="G1727" s="1" t="s">
        <v>100</v>
      </c>
      <c r="H1727">
        <v>100</v>
      </c>
      <c r="I1727" s="1" t="s">
        <v>6718</v>
      </c>
      <c r="J1727">
        <v>439</v>
      </c>
      <c r="K1727">
        <v>2</v>
      </c>
      <c r="L1727">
        <v>95.6</v>
      </c>
      <c r="N1727">
        <v>95.6</v>
      </c>
    </row>
    <row r="1728" spans="1:14" x14ac:dyDescent="0.2">
      <c r="A1728" s="1" t="s">
        <v>4980</v>
      </c>
      <c r="B1728" s="2">
        <v>45807</v>
      </c>
      <c r="C1728" s="1" t="s">
        <v>1823</v>
      </c>
      <c r="D1728" s="1" t="s">
        <v>246</v>
      </c>
      <c r="E1728">
        <v>4</v>
      </c>
      <c r="F1728">
        <v>10</v>
      </c>
      <c r="G1728" s="1" t="s">
        <v>100</v>
      </c>
      <c r="H1728">
        <v>100</v>
      </c>
      <c r="I1728" s="1" t="s">
        <v>6718</v>
      </c>
      <c r="J1728">
        <v>439</v>
      </c>
      <c r="K1728">
        <v>2</v>
      </c>
      <c r="L1728">
        <v>102.6</v>
      </c>
      <c r="N1728">
        <v>102.6</v>
      </c>
    </row>
    <row r="1729" spans="1:14" x14ac:dyDescent="0.2">
      <c r="A1729" s="1" t="s">
        <v>4989</v>
      </c>
      <c r="B1729" s="2">
        <v>45807</v>
      </c>
      <c r="C1729" s="1" t="s">
        <v>7058</v>
      </c>
      <c r="D1729" s="1" t="s">
        <v>246</v>
      </c>
      <c r="E1729">
        <v>36</v>
      </c>
      <c r="F1729">
        <v>14</v>
      </c>
      <c r="G1729" s="1" t="s">
        <v>100</v>
      </c>
      <c r="H1729">
        <v>100</v>
      </c>
      <c r="I1729" s="1" t="s">
        <v>6718</v>
      </c>
      <c r="J1729">
        <v>439</v>
      </c>
      <c r="K1729">
        <v>2</v>
      </c>
      <c r="L1729">
        <v>103.4</v>
      </c>
      <c r="N1729">
        <v>103.4</v>
      </c>
    </row>
    <row r="1730" spans="1:14" x14ac:dyDescent="0.2">
      <c r="A1730" s="1" t="s">
        <v>4995</v>
      </c>
      <c r="B1730" s="2">
        <v>45807</v>
      </c>
      <c r="C1730" s="1" t="s">
        <v>587</v>
      </c>
      <c r="D1730" s="1" t="s">
        <v>246</v>
      </c>
      <c r="E1730">
        <v>31</v>
      </c>
      <c r="F1730" t="s">
        <v>99</v>
      </c>
      <c r="G1730" s="1" t="s">
        <v>2760</v>
      </c>
      <c r="H1730">
        <v>100</v>
      </c>
      <c r="I1730" s="1" t="s">
        <v>6718</v>
      </c>
      <c r="J1730">
        <v>440</v>
      </c>
      <c r="K1730">
        <v>1</v>
      </c>
      <c r="L1730">
        <v>85.8</v>
      </c>
      <c r="N1730">
        <v>85.8</v>
      </c>
    </row>
    <row r="1731" spans="1:14" x14ac:dyDescent="0.2">
      <c r="A1731" s="1" t="s">
        <v>4986</v>
      </c>
      <c r="B1731" s="2">
        <v>45807</v>
      </c>
      <c r="C1731" s="1" t="s">
        <v>587</v>
      </c>
      <c r="D1731" s="1" t="s">
        <v>246</v>
      </c>
      <c r="E1731" t="s">
        <v>4988</v>
      </c>
      <c r="F1731" t="s">
        <v>3946</v>
      </c>
      <c r="G1731" s="1" t="s">
        <v>51</v>
      </c>
      <c r="H1731">
        <v>225</v>
      </c>
      <c r="I1731" s="1" t="s">
        <v>6718</v>
      </c>
      <c r="J1731">
        <v>440</v>
      </c>
      <c r="K1731">
        <v>4</v>
      </c>
      <c r="L1731">
        <v>232.4</v>
      </c>
      <c r="N1731">
        <v>232.4</v>
      </c>
    </row>
    <row r="1732" spans="1:14" x14ac:dyDescent="0.2">
      <c r="A1732" s="1" t="s">
        <v>7060</v>
      </c>
      <c r="B1732" s="2">
        <v>45807</v>
      </c>
      <c r="C1732" s="1" t="s">
        <v>587</v>
      </c>
      <c r="D1732" s="1" t="s">
        <v>246</v>
      </c>
      <c r="E1732">
        <v>19</v>
      </c>
      <c r="F1732" t="s">
        <v>99</v>
      </c>
      <c r="G1732" s="1" t="s">
        <v>2760</v>
      </c>
      <c r="H1732">
        <v>55</v>
      </c>
      <c r="I1732" s="1" t="s">
        <v>6718</v>
      </c>
      <c r="J1732">
        <v>440</v>
      </c>
      <c r="K1732">
        <v>5</v>
      </c>
      <c r="L1732">
        <v>52.62</v>
      </c>
      <c r="N1732">
        <v>52.62</v>
      </c>
    </row>
    <row r="1733" spans="1:14" x14ac:dyDescent="0.2">
      <c r="A1733" s="1" t="s">
        <v>4963</v>
      </c>
      <c r="B1733" s="2">
        <v>45807</v>
      </c>
      <c r="C1733" s="1" t="s">
        <v>587</v>
      </c>
      <c r="D1733" s="1" t="s">
        <v>246</v>
      </c>
      <c r="E1733">
        <v>17.25</v>
      </c>
      <c r="F1733" t="s">
        <v>332</v>
      </c>
      <c r="G1733" s="1" t="s">
        <v>51</v>
      </c>
      <c r="H1733">
        <v>600</v>
      </c>
      <c r="I1733" s="1" t="s">
        <v>6718</v>
      </c>
      <c r="J1733">
        <v>440</v>
      </c>
      <c r="K1733">
        <v>8</v>
      </c>
      <c r="L1733">
        <v>593.52</v>
      </c>
      <c r="N1733">
        <v>593.52</v>
      </c>
    </row>
    <row r="1734" spans="1:14" x14ac:dyDescent="0.2">
      <c r="A1734" s="1" t="s">
        <v>4992</v>
      </c>
      <c r="B1734" s="2">
        <v>45807</v>
      </c>
      <c r="C1734" s="1" t="s">
        <v>587</v>
      </c>
      <c r="D1734" s="1" t="s">
        <v>246</v>
      </c>
      <c r="E1734">
        <v>19</v>
      </c>
      <c r="F1734" t="s">
        <v>76</v>
      </c>
      <c r="G1734" s="1" t="s">
        <v>2760</v>
      </c>
      <c r="H1734">
        <v>100</v>
      </c>
      <c r="I1734" s="1" t="s">
        <v>6718</v>
      </c>
      <c r="J1734">
        <v>441</v>
      </c>
      <c r="K1734">
        <v>2</v>
      </c>
      <c r="L1734">
        <v>100.54</v>
      </c>
      <c r="N1734">
        <v>100.54</v>
      </c>
    </row>
    <row r="1735" spans="1:14" x14ac:dyDescent="0.2">
      <c r="A1735" s="1" t="s">
        <v>4977</v>
      </c>
      <c r="B1735" s="2">
        <v>45808</v>
      </c>
      <c r="C1735" s="1" t="s">
        <v>587</v>
      </c>
      <c r="D1735" s="1" t="s">
        <v>246</v>
      </c>
      <c r="E1735">
        <v>17</v>
      </c>
      <c r="F1735" t="s">
        <v>99</v>
      </c>
      <c r="G1735" s="1" t="s">
        <v>2760</v>
      </c>
      <c r="H1735">
        <v>500</v>
      </c>
      <c r="I1735" s="1" t="s">
        <v>6718</v>
      </c>
      <c r="J1735">
        <v>444</v>
      </c>
      <c r="K1735">
        <v>9</v>
      </c>
      <c r="L1735">
        <v>486.4</v>
      </c>
      <c r="N1735">
        <v>486.4</v>
      </c>
    </row>
    <row r="1736" spans="1:14" x14ac:dyDescent="0.2">
      <c r="A1736" s="1" t="s">
        <v>4999</v>
      </c>
      <c r="B1736" s="2">
        <v>45808</v>
      </c>
      <c r="C1736" s="1" t="s">
        <v>6727</v>
      </c>
      <c r="D1736" s="1" t="s">
        <v>246</v>
      </c>
      <c r="E1736">
        <v>6</v>
      </c>
      <c r="F1736" t="s">
        <v>214</v>
      </c>
      <c r="G1736" s="1" t="s">
        <v>100</v>
      </c>
      <c r="H1736">
        <v>100</v>
      </c>
      <c r="I1736" s="1" t="s">
        <v>6718</v>
      </c>
      <c r="J1736">
        <v>444</v>
      </c>
      <c r="K1736">
        <v>3</v>
      </c>
      <c r="L1736">
        <v>101.8</v>
      </c>
      <c r="N1736">
        <v>101.8</v>
      </c>
    </row>
    <row r="1737" spans="1:14" x14ac:dyDescent="0.2">
      <c r="A1737" s="1" t="s">
        <v>5000</v>
      </c>
      <c r="B1737" s="2">
        <v>45808</v>
      </c>
      <c r="C1737" s="1" t="s">
        <v>6727</v>
      </c>
      <c r="D1737" s="1" t="s">
        <v>246</v>
      </c>
      <c r="E1737">
        <v>10</v>
      </c>
      <c r="F1737" t="s">
        <v>214</v>
      </c>
      <c r="G1737" s="1" t="s">
        <v>100</v>
      </c>
      <c r="H1737">
        <v>200</v>
      </c>
      <c r="I1737" s="1" t="s">
        <v>6718</v>
      </c>
      <c r="J1737">
        <v>444</v>
      </c>
      <c r="K1737">
        <v>4</v>
      </c>
      <c r="L1737">
        <v>207.6</v>
      </c>
      <c r="N1737">
        <v>207.6</v>
      </c>
    </row>
    <row r="1738" spans="1:14" x14ac:dyDescent="0.2">
      <c r="A1738" s="1" t="s">
        <v>5001</v>
      </c>
      <c r="B1738" s="2">
        <v>45808</v>
      </c>
      <c r="C1738" s="1" t="s">
        <v>6727</v>
      </c>
      <c r="D1738" s="1" t="s">
        <v>246</v>
      </c>
      <c r="E1738">
        <v>11</v>
      </c>
      <c r="F1738" t="s">
        <v>214</v>
      </c>
      <c r="G1738" s="1" t="s">
        <v>100</v>
      </c>
      <c r="H1738">
        <v>200</v>
      </c>
      <c r="I1738" s="1" t="s">
        <v>6718</v>
      </c>
      <c r="J1738">
        <v>444</v>
      </c>
      <c r="K1738">
        <v>4</v>
      </c>
      <c r="L1738">
        <v>214</v>
      </c>
      <c r="N1738">
        <v>214</v>
      </c>
    </row>
    <row r="1739" spans="1:14" x14ac:dyDescent="0.2">
      <c r="A1739" s="1" t="s">
        <v>4991</v>
      </c>
      <c r="B1739" s="2">
        <v>45808</v>
      </c>
      <c r="C1739" s="1" t="s">
        <v>7058</v>
      </c>
      <c r="D1739" s="1" t="s">
        <v>246</v>
      </c>
      <c r="E1739" t="s">
        <v>3915</v>
      </c>
      <c r="F1739" t="s">
        <v>2847</v>
      </c>
      <c r="G1739" s="1" t="s">
        <v>100</v>
      </c>
      <c r="H1739">
        <v>900</v>
      </c>
      <c r="I1739" s="1" t="s">
        <v>6718</v>
      </c>
      <c r="J1739">
        <v>445</v>
      </c>
      <c r="K1739">
        <v>16</v>
      </c>
      <c r="L1739">
        <v>901.7</v>
      </c>
      <c r="N1739">
        <v>901.7</v>
      </c>
    </row>
    <row r="1740" spans="1:14" x14ac:dyDescent="0.2">
      <c r="A1740" s="1" t="s">
        <v>5007</v>
      </c>
      <c r="B1740" s="2">
        <v>45808</v>
      </c>
      <c r="C1740" s="1" t="s">
        <v>7061</v>
      </c>
      <c r="D1740" s="1" t="s">
        <v>246</v>
      </c>
      <c r="E1740">
        <v>26</v>
      </c>
      <c r="F1740">
        <v>8</v>
      </c>
      <c r="G1740" s="1" t="s">
        <v>100</v>
      </c>
      <c r="H1740">
        <v>50</v>
      </c>
      <c r="I1740" s="1" t="s">
        <v>6718</v>
      </c>
      <c r="J1740">
        <v>445</v>
      </c>
      <c r="K1740">
        <v>1</v>
      </c>
      <c r="L1740">
        <v>52.6</v>
      </c>
      <c r="N1740">
        <v>52.6</v>
      </c>
    </row>
    <row r="1741" spans="1:14" x14ac:dyDescent="0.2">
      <c r="A1741" s="1" t="s">
        <v>5010</v>
      </c>
      <c r="B1741" s="2">
        <v>45808</v>
      </c>
      <c r="C1741" s="1" t="s">
        <v>6820</v>
      </c>
      <c r="D1741" s="1" t="s">
        <v>2816</v>
      </c>
      <c r="E1741" t="s">
        <v>3162</v>
      </c>
      <c r="F1741" t="s">
        <v>2847</v>
      </c>
      <c r="G1741" s="1" t="s">
        <v>108</v>
      </c>
      <c r="H1741">
        <v>110</v>
      </c>
      <c r="I1741" s="1" t="s">
        <v>6718</v>
      </c>
      <c r="J1741">
        <v>445</v>
      </c>
      <c r="K1741">
        <v>4</v>
      </c>
      <c r="L1741">
        <v>113.2</v>
      </c>
      <c r="M1741">
        <v>4.8</v>
      </c>
      <c r="N1741">
        <v>108.4</v>
      </c>
    </row>
    <row r="1742" spans="1:14" x14ac:dyDescent="0.2">
      <c r="A1742" s="1" t="s">
        <v>5011</v>
      </c>
      <c r="B1742" s="2">
        <v>45808</v>
      </c>
      <c r="C1742" s="1" t="s">
        <v>6820</v>
      </c>
      <c r="D1742" s="1" t="s">
        <v>2816</v>
      </c>
      <c r="E1742" t="s">
        <v>2927</v>
      </c>
      <c r="F1742" t="s">
        <v>2847</v>
      </c>
      <c r="G1742" s="1" t="s">
        <v>108</v>
      </c>
      <c r="H1742">
        <v>110</v>
      </c>
      <c r="I1742" s="1" t="s">
        <v>6718</v>
      </c>
      <c r="J1742">
        <v>446</v>
      </c>
      <c r="K1742">
        <v>4</v>
      </c>
      <c r="L1742">
        <v>110.00000000000001</v>
      </c>
      <c r="M1742">
        <v>4</v>
      </c>
      <c r="N1742">
        <v>106.00000000000001</v>
      </c>
    </row>
    <row r="1743" spans="1:14" x14ac:dyDescent="0.2">
      <c r="A1743" s="1" t="s">
        <v>4953</v>
      </c>
      <c r="B1743" s="2">
        <v>45808</v>
      </c>
      <c r="C1743" s="1" t="s">
        <v>6407</v>
      </c>
      <c r="D1743" s="1" t="s">
        <v>246</v>
      </c>
      <c r="E1743">
        <v>23</v>
      </c>
      <c r="F1743" t="s">
        <v>2908</v>
      </c>
      <c r="G1743" s="1" t="s">
        <v>100</v>
      </c>
      <c r="H1743">
        <v>3000</v>
      </c>
      <c r="I1743" s="1" t="s">
        <v>6718</v>
      </c>
      <c r="J1743">
        <v>446</v>
      </c>
      <c r="K1743">
        <v>31</v>
      </c>
      <c r="L1743">
        <v>2960.6</v>
      </c>
      <c r="N1743">
        <v>2960.6</v>
      </c>
    </row>
    <row r="1744" spans="1:14" x14ac:dyDescent="0.2">
      <c r="A1744" s="1" t="s">
        <v>5005</v>
      </c>
      <c r="B1744" s="2">
        <v>45808</v>
      </c>
      <c r="C1744" s="1" t="s">
        <v>7061</v>
      </c>
      <c r="D1744" s="1" t="s">
        <v>246</v>
      </c>
      <c r="E1744">
        <v>26</v>
      </c>
      <c r="F1744">
        <v>8</v>
      </c>
      <c r="G1744" s="1" t="s">
        <v>100</v>
      </c>
      <c r="H1744">
        <v>100</v>
      </c>
      <c r="I1744" s="1" t="s">
        <v>6718</v>
      </c>
      <c r="J1744">
        <v>446</v>
      </c>
      <c r="K1744">
        <v>2</v>
      </c>
      <c r="L1744">
        <v>115.80000000000001</v>
      </c>
      <c r="M1744">
        <v>6.8</v>
      </c>
      <c r="N1744">
        <v>109.00000000000001</v>
      </c>
    </row>
    <row r="1745" spans="1:14" x14ac:dyDescent="0.2">
      <c r="A1745" s="1" t="s">
        <v>5009</v>
      </c>
      <c r="B1745" s="2">
        <v>45808</v>
      </c>
      <c r="C1745" s="1" t="s">
        <v>587</v>
      </c>
      <c r="D1745" s="1" t="s">
        <v>246</v>
      </c>
      <c r="E1745">
        <v>26</v>
      </c>
      <c r="F1745" t="s">
        <v>209</v>
      </c>
      <c r="G1745" s="1" t="s">
        <v>100</v>
      </c>
      <c r="H1745">
        <v>60</v>
      </c>
      <c r="I1745" s="1" t="s">
        <v>6718</v>
      </c>
      <c r="J1745">
        <v>446</v>
      </c>
      <c r="K1745">
        <v>1</v>
      </c>
      <c r="L1745">
        <v>72</v>
      </c>
      <c r="M1745">
        <v>3.6</v>
      </c>
      <c r="N1745">
        <v>68.400000000000006</v>
      </c>
    </row>
    <row r="1746" spans="1:14" x14ac:dyDescent="0.2">
      <c r="A1746" s="1" t="s">
        <v>7062</v>
      </c>
      <c r="B1746" s="2">
        <v>45808</v>
      </c>
      <c r="C1746" s="1" t="s">
        <v>7063</v>
      </c>
      <c r="D1746" s="1" t="s">
        <v>246</v>
      </c>
      <c r="E1746" t="s">
        <v>247</v>
      </c>
      <c r="F1746" t="s">
        <v>51</v>
      </c>
      <c r="G1746" s="1" t="s">
        <v>51</v>
      </c>
      <c r="H1746" t="s">
        <v>51</v>
      </c>
      <c r="I1746" s="1" t="s">
        <v>6718</v>
      </c>
      <c r="J1746">
        <v>447</v>
      </c>
      <c r="K1746">
        <v>8</v>
      </c>
      <c r="L1746">
        <v>202.6</v>
      </c>
      <c r="N1746">
        <v>202.6</v>
      </c>
    </row>
    <row r="1747" spans="1:14" x14ac:dyDescent="0.2">
      <c r="A1747" s="1" t="s">
        <v>4488</v>
      </c>
      <c r="B1747" s="2">
        <v>45808</v>
      </c>
      <c r="C1747" s="1" t="s">
        <v>1823</v>
      </c>
      <c r="D1747" s="1" t="s">
        <v>246</v>
      </c>
      <c r="E1747">
        <v>2</v>
      </c>
      <c r="F1747">
        <v>12</v>
      </c>
      <c r="G1747" s="1" t="s">
        <v>100</v>
      </c>
      <c r="H1747">
        <v>500</v>
      </c>
      <c r="I1747" s="1" t="s">
        <v>6718</v>
      </c>
      <c r="J1747">
        <v>448</v>
      </c>
      <c r="K1747">
        <v>14</v>
      </c>
      <c r="L1747">
        <v>299.14999999999998</v>
      </c>
      <c r="N1747">
        <v>299.14999999999998</v>
      </c>
    </row>
    <row r="1748" spans="1:14" x14ac:dyDescent="0.2">
      <c r="A1748" s="1" t="s">
        <v>4998</v>
      </c>
      <c r="B1748" s="2">
        <v>45808</v>
      </c>
      <c r="C1748" s="1" t="s">
        <v>587</v>
      </c>
      <c r="D1748" s="1" t="s">
        <v>246</v>
      </c>
      <c r="E1748">
        <v>21</v>
      </c>
      <c r="F1748" t="s">
        <v>332</v>
      </c>
      <c r="G1748" s="1" t="s">
        <v>2760</v>
      </c>
      <c r="H1748">
        <v>550</v>
      </c>
      <c r="I1748" s="1" t="s">
        <v>6718</v>
      </c>
      <c r="J1748">
        <v>448</v>
      </c>
      <c r="K1748">
        <v>8</v>
      </c>
      <c r="L1748">
        <v>557.46</v>
      </c>
      <c r="N1748">
        <v>557.46</v>
      </c>
    </row>
    <row r="1749" spans="1:14" x14ac:dyDescent="0.2">
      <c r="A1749" s="1" t="s">
        <v>5014</v>
      </c>
      <c r="B1749" s="2">
        <v>45810</v>
      </c>
      <c r="C1749" s="1" t="s">
        <v>6727</v>
      </c>
      <c r="D1749" s="1" t="s">
        <v>246</v>
      </c>
      <c r="E1749">
        <v>14</v>
      </c>
      <c r="F1749" t="s">
        <v>2811</v>
      </c>
      <c r="G1749" s="1" t="s">
        <v>100</v>
      </c>
      <c r="H1749">
        <v>200</v>
      </c>
      <c r="I1749" s="1" t="s">
        <v>6718</v>
      </c>
      <c r="J1749">
        <v>449</v>
      </c>
      <c r="K1749">
        <v>4</v>
      </c>
      <c r="L1749">
        <v>222.4</v>
      </c>
      <c r="N1749">
        <v>222.4</v>
      </c>
    </row>
    <row r="1750" spans="1:14" x14ac:dyDescent="0.2">
      <c r="A1750" s="1" t="s">
        <v>4981</v>
      </c>
      <c r="B1750" s="2">
        <v>45810</v>
      </c>
      <c r="C1750" s="1" t="s">
        <v>6959</v>
      </c>
      <c r="D1750" s="1" t="s">
        <v>3035</v>
      </c>
      <c r="E1750" t="s">
        <v>4983</v>
      </c>
      <c r="F1750" t="s">
        <v>3521</v>
      </c>
      <c r="G1750" s="1" t="s">
        <v>100</v>
      </c>
      <c r="H1750">
        <v>500</v>
      </c>
      <c r="I1750" s="1" t="s">
        <v>6718</v>
      </c>
      <c r="J1750">
        <v>449</v>
      </c>
      <c r="K1750">
        <v>12</v>
      </c>
      <c r="L1750">
        <v>451.20000000000005</v>
      </c>
      <c r="M1750">
        <v>9.6000000000000014</v>
      </c>
      <c r="N1750">
        <v>441.6</v>
      </c>
    </row>
    <row r="1751" spans="1:14" x14ac:dyDescent="0.2">
      <c r="A1751" s="1" t="s">
        <v>5017</v>
      </c>
      <c r="B1751" s="2">
        <v>45810</v>
      </c>
      <c r="C1751" s="1" t="s">
        <v>6958</v>
      </c>
      <c r="D1751" s="1" t="s">
        <v>3093</v>
      </c>
      <c r="E1751">
        <v>12</v>
      </c>
      <c r="F1751">
        <v>12</v>
      </c>
      <c r="G1751" s="1" t="s">
        <v>2818</v>
      </c>
      <c r="H1751">
        <v>200</v>
      </c>
      <c r="I1751" s="1" t="s">
        <v>6718</v>
      </c>
      <c r="J1751">
        <v>449</v>
      </c>
      <c r="K1751">
        <v>6</v>
      </c>
      <c r="L1751">
        <v>227.4</v>
      </c>
      <c r="M1751">
        <v>8.9</v>
      </c>
      <c r="N1751">
        <v>218.5</v>
      </c>
    </row>
    <row r="1752" spans="1:14" x14ac:dyDescent="0.2">
      <c r="A1752" s="1" t="s">
        <v>5023</v>
      </c>
      <c r="B1752" s="2">
        <v>45810</v>
      </c>
      <c r="C1752" s="1" t="s">
        <v>6821</v>
      </c>
      <c r="D1752" s="1" t="s">
        <v>3035</v>
      </c>
      <c r="E1752" t="s">
        <v>2743</v>
      </c>
      <c r="F1752" t="s">
        <v>2744</v>
      </c>
      <c r="G1752" s="1" t="s">
        <v>108</v>
      </c>
      <c r="H1752">
        <v>110</v>
      </c>
      <c r="I1752" s="1" t="s">
        <v>6718</v>
      </c>
      <c r="J1752">
        <v>449</v>
      </c>
      <c r="K1752">
        <v>4</v>
      </c>
      <c r="L1752">
        <v>128</v>
      </c>
      <c r="M1752">
        <v>5.6</v>
      </c>
      <c r="N1752">
        <v>122.4</v>
      </c>
    </row>
    <row r="1753" spans="1:14" x14ac:dyDescent="0.2">
      <c r="A1753" s="1" t="s">
        <v>5019</v>
      </c>
      <c r="B1753" s="2">
        <v>45810</v>
      </c>
      <c r="C1753" s="1" t="s">
        <v>6958</v>
      </c>
      <c r="D1753" s="1" t="s">
        <v>3093</v>
      </c>
      <c r="E1753">
        <v>15</v>
      </c>
      <c r="F1753">
        <v>12</v>
      </c>
      <c r="G1753" s="1" t="s">
        <v>2818</v>
      </c>
      <c r="H1753">
        <v>50</v>
      </c>
      <c r="I1753" s="1" t="s">
        <v>6718</v>
      </c>
      <c r="J1753">
        <v>450</v>
      </c>
      <c r="K1753">
        <v>2</v>
      </c>
      <c r="L1753">
        <v>62.400000000000006</v>
      </c>
      <c r="M1753">
        <v>3.6</v>
      </c>
      <c r="N1753">
        <v>58.800000000000004</v>
      </c>
    </row>
    <row r="1754" spans="1:14" x14ac:dyDescent="0.2">
      <c r="A1754" s="1" t="s">
        <v>4981</v>
      </c>
      <c r="B1754" s="2">
        <v>45810</v>
      </c>
      <c r="C1754" s="1" t="s">
        <v>6959</v>
      </c>
      <c r="D1754" s="1" t="s">
        <v>3035</v>
      </c>
      <c r="E1754" t="s">
        <v>4983</v>
      </c>
      <c r="F1754" t="s">
        <v>3521</v>
      </c>
      <c r="G1754" s="1" t="s">
        <v>100</v>
      </c>
      <c r="H1754">
        <v>500</v>
      </c>
      <c r="I1754" s="1" t="s">
        <v>6718</v>
      </c>
      <c r="J1754">
        <v>450</v>
      </c>
      <c r="K1754">
        <v>2</v>
      </c>
      <c r="L1754">
        <v>68.400000000000006</v>
      </c>
      <c r="M1754">
        <v>1.6</v>
      </c>
      <c r="N1754">
        <v>66.800000000000011</v>
      </c>
    </row>
    <row r="1755" spans="1:14" x14ac:dyDescent="0.2">
      <c r="A1755" s="1" t="s">
        <v>5025</v>
      </c>
      <c r="B1755" s="2">
        <v>45810</v>
      </c>
      <c r="C1755" s="1" t="s">
        <v>587</v>
      </c>
      <c r="D1755" s="1" t="s">
        <v>246</v>
      </c>
      <c r="E1755">
        <v>18</v>
      </c>
      <c r="F1755" t="s">
        <v>2983</v>
      </c>
      <c r="G1755" s="1" t="s">
        <v>51</v>
      </c>
      <c r="H1755">
        <v>75</v>
      </c>
      <c r="I1755" s="1" t="s">
        <v>6718</v>
      </c>
      <c r="J1755">
        <v>450</v>
      </c>
      <c r="K1755">
        <v>2</v>
      </c>
      <c r="L1755">
        <v>84.800000000000011</v>
      </c>
      <c r="M1755">
        <v>4.4000000000000004</v>
      </c>
      <c r="N1755">
        <v>80.400000000000006</v>
      </c>
    </row>
    <row r="1756" spans="1:14" x14ac:dyDescent="0.2">
      <c r="A1756" s="1" t="s">
        <v>5027</v>
      </c>
      <c r="B1756" s="2">
        <v>45810</v>
      </c>
      <c r="C1756" s="1" t="s">
        <v>587</v>
      </c>
      <c r="D1756" s="1" t="s">
        <v>246</v>
      </c>
      <c r="E1756">
        <v>19</v>
      </c>
      <c r="F1756" t="s">
        <v>332</v>
      </c>
      <c r="G1756" s="1" t="s">
        <v>51</v>
      </c>
      <c r="H1756">
        <v>400</v>
      </c>
      <c r="I1756" s="1" t="s">
        <v>6718</v>
      </c>
      <c r="J1756">
        <v>450</v>
      </c>
      <c r="K1756">
        <v>7</v>
      </c>
      <c r="L1756">
        <v>405.11</v>
      </c>
      <c r="N1756">
        <v>405.11</v>
      </c>
    </row>
    <row r="1757" spans="1:14" x14ac:dyDescent="0.2">
      <c r="A1757" s="1" t="s">
        <v>4985</v>
      </c>
      <c r="B1757" s="2">
        <v>45810</v>
      </c>
      <c r="C1757" s="1" t="s">
        <v>6798</v>
      </c>
      <c r="D1757" s="1" t="s">
        <v>3093</v>
      </c>
      <c r="E1757" t="s">
        <v>2937</v>
      </c>
      <c r="F1757" t="s">
        <v>2938</v>
      </c>
      <c r="G1757" s="1" t="s">
        <v>51</v>
      </c>
      <c r="H1757">
        <v>3000</v>
      </c>
      <c r="I1757" s="1" t="s">
        <v>6718</v>
      </c>
      <c r="J1757">
        <v>451</v>
      </c>
      <c r="K1757">
        <v>19</v>
      </c>
      <c r="L1757">
        <v>3092.6</v>
      </c>
      <c r="N1757">
        <v>3092.6</v>
      </c>
    </row>
    <row r="1758" spans="1:14" x14ac:dyDescent="0.2">
      <c r="A1758" s="1" t="s">
        <v>5036</v>
      </c>
      <c r="B1758" s="2">
        <v>45810</v>
      </c>
      <c r="C1758" s="1" t="s">
        <v>587</v>
      </c>
      <c r="D1758" s="1" t="s">
        <v>246</v>
      </c>
      <c r="E1758">
        <v>20</v>
      </c>
      <c r="F1758" t="s">
        <v>2983</v>
      </c>
      <c r="G1758" s="1" t="s">
        <v>51</v>
      </c>
      <c r="H1758">
        <v>200</v>
      </c>
      <c r="I1758" s="1" t="s">
        <v>6718</v>
      </c>
      <c r="J1758">
        <v>451</v>
      </c>
      <c r="K1758">
        <v>3</v>
      </c>
      <c r="L1758">
        <v>198.7</v>
      </c>
      <c r="N1758">
        <v>198.7</v>
      </c>
    </row>
    <row r="1759" spans="1:14" x14ac:dyDescent="0.2">
      <c r="A1759" s="1" t="s">
        <v>7064</v>
      </c>
      <c r="B1759" s="2">
        <v>45810</v>
      </c>
      <c r="C1759" s="1" t="s">
        <v>587</v>
      </c>
      <c r="D1759" s="1" t="s">
        <v>246</v>
      </c>
      <c r="E1759">
        <v>23</v>
      </c>
      <c r="F1759" t="s">
        <v>93</v>
      </c>
      <c r="G1759" s="1" t="s">
        <v>51</v>
      </c>
      <c r="H1759">
        <v>130</v>
      </c>
      <c r="I1759" s="1" t="s">
        <v>6718</v>
      </c>
      <c r="J1759">
        <v>451</v>
      </c>
      <c r="K1759">
        <v>3</v>
      </c>
      <c r="L1759">
        <v>124.4</v>
      </c>
      <c r="N1759">
        <v>124.4</v>
      </c>
    </row>
    <row r="1760" spans="1:14" x14ac:dyDescent="0.2">
      <c r="A1760" s="1" t="s">
        <v>7065</v>
      </c>
      <c r="B1760" s="2">
        <v>45810</v>
      </c>
      <c r="C1760" s="1" t="s">
        <v>7058</v>
      </c>
      <c r="D1760" s="1" t="s">
        <v>246</v>
      </c>
      <c r="E1760">
        <v>20</v>
      </c>
      <c r="F1760" t="s">
        <v>107</v>
      </c>
      <c r="G1760" s="1" t="s">
        <v>100</v>
      </c>
      <c r="H1760">
        <v>25</v>
      </c>
      <c r="I1760" s="1" t="s">
        <v>6718</v>
      </c>
      <c r="J1760">
        <v>451</v>
      </c>
      <c r="K1760">
        <v>1</v>
      </c>
      <c r="L1760">
        <v>31.4</v>
      </c>
      <c r="M1760">
        <v>2.4</v>
      </c>
      <c r="N1760">
        <v>29</v>
      </c>
    </row>
    <row r="1761" spans="1:14" x14ac:dyDescent="0.2">
      <c r="A1761" s="1" t="s">
        <v>5015</v>
      </c>
      <c r="B1761" s="2">
        <v>45810</v>
      </c>
      <c r="C1761" s="1" t="s">
        <v>6727</v>
      </c>
      <c r="D1761" s="1" t="s">
        <v>246</v>
      </c>
      <c r="E1761">
        <v>16</v>
      </c>
      <c r="F1761" t="s">
        <v>2811</v>
      </c>
      <c r="G1761" s="1" t="s">
        <v>100</v>
      </c>
      <c r="H1761">
        <v>200</v>
      </c>
      <c r="I1761" s="1" t="s">
        <v>6718</v>
      </c>
      <c r="J1761">
        <v>452</v>
      </c>
      <c r="K1761">
        <v>4</v>
      </c>
      <c r="L1761">
        <v>230.22</v>
      </c>
      <c r="N1761">
        <v>230.22</v>
      </c>
    </row>
    <row r="1762" spans="1:14" x14ac:dyDescent="0.2">
      <c r="A1762" s="1" t="s">
        <v>5016</v>
      </c>
      <c r="B1762" s="2">
        <v>45810</v>
      </c>
      <c r="C1762" s="1" t="s">
        <v>587</v>
      </c>
      <c r="D1762" s="1" t="s">
        <v>246</v>
      </c>
      <c r="E1762">
        <v>17</v>
      </c>
      <c r="F1762" t="s">
        <v>332</v>
      </c>
      <c r="G1762" s="1" t="s">
        <v>2760</v>
      </c>
      <c r="H1762">
        <v>600</v>
      </c>
      <c r="I1762" s="1" t="s">
        <v>6718</v>
      </c>
      <c r="J1762">
        <v>452</v>
      </c>
      <c r="K1762">
        <v>8</v>
      </c>
      <c r="L1762">
        <v>602.4</v>
      </c>
      <c r="N1762">
        <v>602.4</v>
      </c>
    </row>
    <row r="1763" spans="1:14" x14ac:dyDescent="0.2">
      <c r="A1763" s="1" t="s">
        <v>5020</v>
      </c>
      <c r="B1763" s="2">
        <v>45810</v>
      </c>
      <c r="C1763" s="1" t="s">
        <v>754</v>
      </c>
      <c r="D1763" s="1" t="s">
        <v>246</v>
      </c>
      <c r="E1763">
        <v>16</v>
      </c>
      <c r="F1763" t="s">
        <v>51</v>
      </c>
      <c r="G1763" s="1" t="s">
        <v>100</v>
      </c>
      <c r="H1763">
        <v>100</v>
      </c>
      <c r="I1763" s="1" t="s">
        <v>6718</v>
      </c>
      <c r="J1763">
        <v>452</v>
      </c>
      <c r="K1763">
        <v>3</v>
      </c>
      <c r="L1763">
        <v>99.6</v>
      </c>
      <c r="N1763">
        <v>99.6</v>
      </c>
    </row>
    <row r="1764" spans="1:14" x14ac:dyDescent="0.2">
      <c r="A1764" s="1" t="s">
        <v>5012</v>
      </c>
      <c r="B1764" s="2">
        <v>45810</v>
      </c>
      <c r="C1764" s="1" t="s">
        <v>6722</v>
      </c>
      <c r="D1764" s="1" t="s">
        <v>2816</v>
      </c>
      <c r="E1764">
        <v>18</v>
      </c>
      <c r="F1764" t="s">
        <v>51</v>
      </c>
      <c r="G1764" s="1" t="s">
        <v>108</v>
      </c>
      <c r="H1764">
        <v>2000</v>
      </c>
      <c r="I1764" s="1" t="s">
        <v>6718</v>
      </c>
      <c r="J1764">
        <v>452</v>
      </c>
      <c r="K1764">
        <v>16</v>
      </c>
      <c r="L1764">
        <v>2059.4</v>
      </c>
      <c r="N1764">
        <v>2059.4</v>
      </c>
    </row>
    <row r="1765" spans="1:14" x14ac:dyDescent="0.2">
      <c r="A1765" s="1" t="s">
        <v>5029</v>
      </c>
      <c r="B1765" s="2">
        <v>45810</v>
      </c>
      <c r="C1765" s="1" t="s">
        <v>6819</v>
      </c>
      <c r="D1765" s="1" t="s">
        <v>246</v>
      </c>
      <c r="E1765">
        <v>28</v>
      </c>
      <c r="F1765">
        <v>10</v>
      </c>
      <c r="G1765" s="1" t="s">
        <v>100</v>
      </c>
      <c r="H1765">
        <v>550</v>
      </c>
      <c r="I1765" s="1" t="s">
        <v>6718</v>
      </c>
      <c r="J1765">
        <v>453</v>
      </c>
      <c r="K1765">
        <v>9</v>
      </c>
      <c r="L1765">
        <v>583.6</v>
      </c>
      <c r="M1765">
        <v>33.6</v>
      </c>
      <c r="N1765">
        <v>550</v>
      </c>
    </row>
    <row r="1766" spans="1:14" x14ac:dyDescent="0.2">
      <c r="A1766" s="1" t="s">
        <v>5033</v>
      </c>
      <c r="B1766" s="2">
        <v>45810</v>
      </c>
      <c r="C1766" s="1" t="s">
        <v>6752</v>
      </c>
      <c r="D1766" s="1" t="s">
        <v>246</v>
      </c>
      <c r="E1766" t="s">
        <v>3172</v>
      </c>
      <c r="F1766" t="s">
        <v>51</v>
      </c>
      <c r="G1766" s="1" t="s">
        <v>100</v>
      </c>
      <c r="H1766">
        <v>100</v>
      </c>
      <c r="I1766" s="1" t="s">
        <v>6718</v>
      </c>
      <c r="J1766">
        <v>453</v>
      </c>
      <c r="K1766">
        <v>2</v>
      </c>
      <c r="L1766">
        <v>98.6</v>
      </c>
      <c r="M1766">
        <v>10</v>
      </c>
      <c r="N1766">
        <v>88.6</v>
      </c>
    </row>
    <row r="1767" spans="1:14" x14ac:dyDescent="0.2">
      <c r="A1767" s="1" t="s">
        <v>5031</v>
      </c>
      <c r="B1767" s="2">
        <v>45810</v>
      </c>
      <c r="C1767" s="1" t="s">
        <v>6767</v>
      </c>
      <c r="D1767" s="1" t="s">
        <v>246</v>
      </c>
      <c r="E1767" t="s">
        <v>247</v>
      </c>
      <c r="F1767" t="s">
        <v>201</v>
      </c>
      <c r="G1767" s="1" t="s">
        <v>100</v>
      </c>
      <c r="H1767">
        <v>100</v>
      </c>
      <c r="I1767" s="1" t="s">
        <v>6718</v>
      </c>
      <c r="J1767">
        <v>453</v>
      </c>
      <c r="K1767">
        <v>2</v>
      </c>
      <c r="L1767">
        <v>112.8</v>
      </c>
      <c r="M1767">
        <v>7.2</v>
      </c>
      <c r="N1767">
        <v>105.6</v>
      </c>
    </row>
    <row r="1768" spans="1:14" x14ac:dyDescent="0.2">
      <c r="A1768" s="1" t="s">
        <v>5039</v>
      </c>
      <c r="B1768" s="2">
        <v>45810</v>
      </c>
      <c r="C1768" s="1" t="s">
        <v>7061</v>
      </c>
      <c r="D1768" s="1" t="s">
        <v>246</v>
      </c>
      <c r="E1768">
        <v>20</v>
      </c>
      <c r="F1768">
        <v>11</v>
      </c>
      <c r="G1768" s="1" t="s">
        <v>100</v>
      </c>
      <c r="H1768">
        <v>100</v>
      </c>
      <c r="I1768" s="1" t="s">
        <v>6718</v>
      </c>
      <c r="J1768">
        <v>453</v>
      </c>
      <c r="K1768">
        <v>2</v>
      </c>
      <c r="L1768">
        <v>107</v>
      </c>
      <c r="M1768">
        <v>5</v>
      </c>
      <c r="N1768">
        <v>102</v>
      </c>
    </row>
    <row r="1769" spans="1:14" x14ac:dyDescent="0.2">
      <c r="A1769" s="1" t="s">
        <v>5035</v>
      </c>
      <c r="B1769" s="2">
        <v>45810</v>
      </c>
      <c r="C1769" s="1" t="s">
        <v>6752</v>
      </c>
      <c r="D1769" s="1" t="s">
        <v>246</v>
      </c>
      <c r="E1769" t="s">
        <v>247</v>
      </c>
      <c r="F1769" t="s">
        <v>51</v>
      </c>
      <c r="G1769" s="1" t="s">
        <v>100</v>
      </c>
      <c r="H1769">
        <v>100</v>
      </c>
      <c r="I1769" s="1" t="s">
        <v>6718</v>
      </c>
      <c r="J1769">
        <v>454</v>
      </c>
      <c r="K1769">
        <v>2</v>
      </c>
      <c r="L1769">
        <v>116.80000000000001</v>
      </c>
      <c r="M1769">
        <v>7.2</v>
      </c>
      <c r="N1769">
        <v>109.60000000000001</v>
      </c>
    </row>
    <row r="1770" spans="1:14" x14ac:dyDescent="0.2">
      <c r="A1770" s="1" t="s">
        <v>5055</v>
      </c>
      <c r="B1770" s="2">
        <v>45812</v>
      </c>
      <c r="C1770" s="1" t="s">
        <v>6803</v>
      </c>
      <c r="D1770" s="1" t="s">
        <v>246</v>
      </c>
      <c r="E1770">
        <v>12</v>
      </c>
      <c r="F1770" t="s">
        <v>2740</v>
      </c>
      <c r="G1770" s="1" t="s">
        <v>100</v>
      </c>
      <c r="H1770">
        <v>100</v>
      </c>
      <c r="I1770" s="1" t="s">
        <v>6718</v>
      </c>
      <c r="J1770">
        <v>455</v>
      </c>
      <c r="K1770">
        <v>2</v>
      </c>
      <c r="L1770">
        <v>109.19999999999999</v>
      </c>
      <c r="M1770">
        <v>2.8</v>
      </c>
      <c r="N1770">
        <v>106.39999999999999</v>
      </c>
    </row>
    <row r="1771" spans="1:14" x14ac:dyDescent="0.2">
      <c r="A1771" s="1" t="s">
        <v>5051</v>
      </c>
      <c r="B1771" s="2">
        <v>45812</v>
      </c>
      <c r="C1771" s="1" t="s">
        <v>6744</v>
      </c>
      <c r="D1771" s="1" t="s">
        <v>246</v>
      </c>
      <c r="E1771">
        <v>22</v>
      </c>
      <c r="F1771" t="s">
        <v>241</v>
      </c>
      <c r="G1771" s="1" t="s">
        <v>100</v>
      </c>
      <c r="H1771">
        <v>100</v>
      </c>
      <c r="I1771" s="1" t="s">
        <v>6718</v>
      </c>
      <c r="J1771">
        <v>455</v>
      </c>
      <c r="K1771">
        <v>2</v>
      </c>
      <c r="L1771">
        <v>103.4</v>
      </c>
      <c r="M1771">
        <v>5.6</v>
      </c>
      <c r="N1771">
        <v>97.800000000000011</v>
      </c>
    </row>
    <row r="1772" spans="1:14" x14ac:dyDescent="0.2">
      <c r="A1772" s="1" t="s">
        <v>5052</v>
      </c>
      <c r="B1772" s="2">
        <v>45812</v>
      </c>
      <c r="C1772" s="1" t="s">
        <v>6744</v>
      </c>
      <c r="D1772" s="1" t="s">
        <v>246</v>
      </c>
      <c r="E1772">
        <v>22</v>
      </c>
      <c r="F1772" t="s">
        <v>241</v>
      </c>
      <c r="G1772" s="1" t="s">
        <v>100</v>
      </c>
      <c r="H1772">
        <v>100</v>
      </c>
      <c r="I1772" s="1" t="s">
        <v>6718</v>
      </c>
      <c r="J1772">
        <v>455</v>
      </c>
      <c r="K1772">
        <v>2</v>
      </c>
      <c r="L1772">
        <v>96.6</v>
      </c>
      <c r="M1772">
        <v>5.4</v>
      </c>
      <c r="N1772">
        <v>91.199999999999989</v>
      </c>
    </row>
    <row r="1773" spans="1:14" x14ac:dyDescent="0.2">
      <c r="A1773" s="1" t="s">
        <v>5036</v>
      </c>
      <c r="B1773" s="2">
        <v>45812</v>
      </c>
      <c r="C1773" s="1" t="s">
        <v>587</v>
      </c>
      <c r="D1773" s="1" t="s">
        <v>246</v>
      </c>
      <c r="E1773">
        <v>20</v>
      </c>
      <c r="F1773" t="s">
        <v>2983</v>
      </c>
      <c r="G1773" s="1" t="s">
        <v>51</v>
      </c>
      <c r="H1773">
        <v>200</v>
      </c>
      <c r="I1773" s="1" t="s">
        <v>6718</v>
      </c>
      <c r="J1773">
        <v>455</v>
      </c>
      <c r="K1773">
        <v>3</v>
      </c>
      <c r="L1773">
        <v>206.10000000000002</v>
      </c>
      <c r="M1773">
        <v>7.4</v>
      </c>
      <c r="N1773">
        <v>198.70000000000002</v>
      </c>
    </row>
    <row r="1774" spans="1:14" x14ac:dyDescent="0.2">
      <c r="A1774" s="1" t="s">
        <v>5042</v>
      </c>
      <c r="B1774" s="2">
        <v>45812</v>
      </c>
      <c r="C1774" s="1" t="s">
        <v>587</v>
      </c>
      <c r="D1774" s="1" t="s">
        <v>246</v>
      </c>
      <c r="E1774">
        <v>16</v>
      </c>
      <c r="F1774" t="s">
        <v>167</v>
      </c>
      <c r="G1774" s="1" t="s">
        <v>2760</v>
      </c>
      <c r="H1774">
        <v>45</v>
      </c>
      <c r="I1774" s="1" t="s">
        <v>6718</v>
      </c>
      <c r="J1774">
        <v>456</v>
      </c>
      <c r="K1774">
        <v>1</v>
      </c>
      <c r="L1774">
        <v>42.4</v>
      </c>
      <c r="M1774">
        <v>1.8</v>
      </c>
      <c r="N1774">
        <v>40.6</v>
      </c>
    </row>
    <row r="1775" spans="1:14" x14ac:dyDescent="0.2">
      <c r="A1775" s="1" t="s">
        <v>5044</v>
      </c>
      <c r="B1775" s="2">
        <v>45812</v>
      </c>
      <c r="C1775" s="1" t="s">
        <v>587</v>
      </c>
      <c r="D1775" s="1" t="s">
        <v>246</v>
      </c>
      <c r="E1775">
        <v>18</v>
      </c>
      <c r="F1775" t="s">
        <v>93</v>
      </c>
      <c r="G1775" s="1" t="s">
        <v>2760</v>
      </c>
      <c r="H1775">
        <v>35</v>
      </c>
      <c r="I1775" s="1" t="s">
        <v>6718</v>
      </c>
      <c r="J1775">
        <v>456</v>
      </c>
      <c r="K1775">
        <v>1</v>
      </c>
      <c r="L1775">
        <v>51.2</v>
      </c>
      <c r="M1775">
        <v>2</v>
      </c>
      <c r="N1775">
        <v>49.2</v>
      </c>
    </row>
    <row r="1776" spans="1:14" x14ac:dyDescent="0.2">
      <c r="A1776" s="1" t="s">
        <v>5048</v>
      </c>
      <c r="B1776" s="2">
        <v>45812</v>
      </c>
      <c r="C1776" s="1" t="s">
        <v>587</v>
      </c>
      <c r="D1776" s="1" t="s">
        <v>246</v>
      </c>
      <c r="E1776">
        <v>18</v>
      </c>
      <c r="F1776" t="s">
        <v>209</v>
      </c>
      <c r="G1776" s="1" t="s">
        <v>100</v>
      </c>
      <c r="H1776">
        <v>130</v>
      </c>
      <c r="I1776" s="1" t="s">
        <v>6718</v>
      </c>
      <c r="J1776">
        <v>456</v>
      </c>
      <c r="K1776">
        <v>3</v>
      </c>
      <c r="L1776">
        <v>141</v>
      </c>
      <c r="N1776">
        <v>141</v>
      </c>
    </row>
    <row r="1777" spans="1:14" x14ac:dyDescent="0.2">
      <c r="A1777" s="1" t="s">
        <v>5030</v>
      </c>
      <c r="B1777" s="2">
        <v>45812</v>
      </c>
      <c r="C1777" s="1" t="s">
        <v>587</v>
      </c>
      <c r="D1777" s="1" t="s">
        <v>246</v>
      </c>
      <c r="E1777">
        <v>30</v>
      </c>
      <c r="F1777" t="s">
        <v>167</v>
      </c>
      <c r="G1777" s="1" t="s">
        <v>100</v>
      </c>
      <c r="H1777">
        <v>70</v>
      </c>
      <c r="I1777" s="1" t="s">
        <v>6718</v>
      </c>
      <c r="J1777">
        <v>456</v>
      </c>
      <c r="K1777">
        <v>1</v>
      </c>
      <c r="L1777">
        <v>72.8</v>
      </c>
      <c r="N1777">
        <v>72.8</v>
      </c>
    </row>
    <row r="1778" spans="1:14" x14ac:dyDescent="0.2">
      <c r="A1778" s="1" t="s">
        <v>5054</v>
      </c>
      <c r="B1778" s="2">
        <v>45812</v>
      </c>
      <c r="C1778" s="1" t="s">
        <v>587</v>
      </c>
      <c r="D1778" s="1" t="s">
        <v>246</v>
      </c>
      <c r="E1778">
        <v>12</v>
      </c>
      <c r="F1778" t="s">
        <v>2983</v>
      </c>
      <c r="G1778" s="1" t="s">
        <v>51</v>
      </c>
      <c r="H1778">
        <v>75</v>
      </c>
      <c r="I1778" s="1" t="s">
        <v>6718</v>
      </c>
      <c r="J1778">
        <v>457</v>
      </c>
      <c r="K1778">
        <v>2</v>
      </c>
      <c r="L1778">
        <v>94.3</v>
      </c>
      <c r="N1778">
        <v>94.3</v>
      </c>
    </row>
    <row r="1779" spans="1:14" x14ac:dyDescent="0.2">
      <c r="A1779" s="1" t="s">
        <v>5056</v>
      </c>
      <c r="B1779" s="2">
        <v>45812</v>
      </c>
      <c r="C1779" s="1" t="s">
        <v>578</v>
      </c>
      <c r="D1779" s="1" t="s">
        <v>246</v>
      </c>
      <c r="E1779">
        <v>16</v>
      </c>
      <c r="F1779" t="s">
        <v>214</v>
      </c>
      <c r="G1779" s="1" t="s">
        <v>100</v>
      </c>
      <c r="H1779">
        <v>500</v>
      </c>
      <c r="I1779" s="1" t="s">
        <v>6718</v>
      </c>
      <c r="J1779">
        <v>457</v>
      </c>
      <c r="K1779">
        <v>7</v>
      </c>
      <c r="L1779">
        <v>359.94</v>
      </c>
      <c r="N1779">
        <v>359.94</v>
      </c>
    </row>
    <row r="1780" spans="1:14" x14ac:dyDescent="0.2">
      <c r="A1780" s="1" t="s">
        <v>7066</v>
      </c>
      <c r="B1780" s="2">
        <v>45812</v>
      </c>
      <c r="C1780" s="1" t="s">
        <v>587</v>
      </c>
      <c r="D1780" s="1" t="s">
        <v>246</v>
      </c>
      <c r="E1780">
        <v>22</v>
      </c>
      <c r="F1780" t="s">
        <v>209</v>
      </c>
      <c r="G1780" s="1" t="s">
        <v>100</v>
      </c>
      <c r="H1780">
        <v>135</v>
      </c>
      <c r="I1780" s="1" t="s">
        <v>6718</v>
      </c>
      <c r="J1780">
        <v>458</v>
      </c>
      <c r="K1780">
        <v>2</v>
      </c>
      <c r="L1780">
        <v>129.6</v>
      </c>
      <c r="N1780">
        <v>129.6</v>
      </c>
    </row>
    <row r="1781" spans="1:14" x14ac:dyDescent="0.2">
      <c r="A1781" s="1" t="s">
        <v>7067</v>
      </c>
      <c r="B1781" s="2">
        <v>45812</v>
      </c>
      <c r="C1781" s="1" t="s">
        <v>6958</v>
      </c>
      <c r="D1781" s="1" t="s">
        <v>246</v>
      </c>
      <c r="E1781">
        <v>17</v>
      </c>
      <c r="F1781" t="s">
        <v>3654</v>
      </c>
      <c r="G1781" s="1" t="s">
        <v>100</v>
      </c>
      <c r="H1781">
        <v>200</v>
      </c>
      <c r="I1781" s="1" t="s">
        <v>6718</v>
      </c>
      <c r="J1781">
        <v>458</v>
      </c>
      <c r="K1781">
        <v>3</v>
      </c>
      <c r="L1781">
        <v>203.8</v>
      </c>
      <c r="M1781">
        <v>6</v>
      </c>
      <c r="N1781">
        <v>197.8</v>
      </c>
    </row>
    <row r="1782" spans="1:14" x14ac:dyDescent="0.2">
      <c r="A1782" s="1" t="s">
        <v>5142</v>
      </c>
      <c r="B1782" s="2">
        <v>45812</v>
      </c>
      <c r="C1782" s="1" t="s">
        <v>6959</v>
      </c>
      <c r="D1782" s="1" t="s">
        <v>3035</v>
      </c>
      <c r="E1782" t="s">
        <v>3941</v>
      </c>
      <c r="F1782" t="s">
        <v>3942</v>
      </c>
      <c r="G1782" s="1" t="s">
        <v>100</v>
      </c>
      <c r="H1782">
        <v>2500</v>
      </c>
      <c r="I1782" s="1" t="s">
        <v>6718</v>
      </c>
      <c r="J1782">
        <v>458</v>
      </c>
      <c r="K1782">
        <v>10</v>
      </c>
      <c r="L1782">
        <v>444.4</v>
      </c>
      <c r="M1782">
        <v>5.6999999999999993</v>
      </c>
      <c r="N1782">
        <v>438.7</v>
      </c>
    </row>
    <row r="1783" spans="1:14" x14ac:dyDescent="0.2">
      <c r="A1783" s="1" t="s">
        <v>7068</v>
      </c>
      <c r="B1783" s="2">
        <v>45812</v>
      </c>
      <c r="C1783" s="1" t="s">
        <v>587</v>
      </c>
      <c r="D1783" s="1" t="s">
        <v>246</v>
      </c>
      <c r="E1783">
        <v>16</v>
      </c>
      <c r="F1783" t="s">
        <v>167</v>
      </c>
      <c r="G1783" s="1" t="s">
        <v>100</v>
      </c>
      <c r="H1783">
        <v>33</v>
      </c>
      <c r="I1783" s="1" t="s">
        <v>6718</v>
      </c>
      <c r="J1783">
        <v>458</v>
      </c>
      <c r="K1783">
        <v>2</v>
      </c>
      <c r="L1783">
        <v>105.80000000000001</v>
      </c>
      <c r="N1783">
        <v>105.80000000000001</v>
      </c>
    </row>
    <row r="1784" spans="1:14" x14ac:dyDescent="0.2">
      <c r="A1784" s="1" t="s">
        <v>7069</v>
      </c>
      <c r="B1784" s="2">
        <v>45812</v>
      </c>
      <c r="C1784" s="1" t="s">
        <v>587</v>
      </c>
      <c r="D1784" s="1" t="s">
        <v>246</v>
      </c>
      <c r="E1784">
        <v>18</v>
      </c>
      <c r="F1784" t="s">
        <v>167</v>
      </c>
      <c r="G1784" s="1" t="s">
        <v>100</v>
      </c>
      <c r="H1784">
        <v>45</v>
      </c>
      <c r="I1784" s="1" t="s">
        <v>6718</v>
      </c>
      <c r="J1784">
        <v>459</v>
      </c>
      <c r="K1784">
        <v>1</v>
      </c>
      <c r="L1784">
        <v>46.4</v>
      </c>
      <c r="N1784">
        <v>46.4</v>
      </c>
    </row>
    <row r="1785" spans="1:14" x14ac:dyDescent="0.2">
      <c r="A1785" s="1" t="s">
        <v>7070</v>
      </c>
      <c r="B1785" s="2">
        <v>45812</v>
      </c>
      <c r="C1785" s="1" t="s">
        <v>587</v>
      </c>
      <c r="D1785" s="1" t="s">
        <v>246</v>
      </c>
      <c r="E1785">
        <v>31</v>
      </c>
      <c r="F1785" t="s">
        <v>332</v>
      </c>
      <c r="G1785" s="1" t="s">
        <v>100</v>
      </c>
      <c r="H1785">
        <v>350</v>
      </c>
      <c r="I1785" s="1" t="s">
        <v>6718</v>
      </c>
      <c r="J1785">
        <v>459</v>
      </c>
      <c r="K1785">
        <v>5</v>
      </c>
      <c r="L1785">
        <v>371.40000000000003</v>
      </c>
      <c r="M1785">
        <v>19</v>
      </c>
      <c r="N1785">
        <v>352.40000000000003</v>
      </c>
    </row>
    <row r="1786" spans="1:14" x14ac:dyDescent="0.2">
      <c r="A1786" s="1" t="s">
        <v>7071</v>
      </c>
      <c r="B1786" s="2">
        <v>45812</v>
      </c>
      <c r="C1786" s="1" t="s">
        <v>587</v>
      </c>
      <c r="D1786" s="1" t="s">
        <v>246</v>
      </c>
      <c r="E1786">
        <v>32</v>
      </c>
      <c r="F1786" t="s">
        <v>93</v>
      </c>
      <c r="G1786" s="1" t="s">
        <v>2760</v>
      </c>
      <c r="H1786">
        <v>675</v>
      </c>
      <c r="I1786" s="1" t="s">
        <v>6718</v>
      </c>
      <c r="J1786">
        <v>459</v>
      </c>
      <c r="K1786">
        <v>10</v>
      </c>
      <c r="L1786">
        <v>723.5</v>
      </c>
      <c r="M1786">
        <v>39.799999999999997</v>
      </c>
      <c r="N1786">
        <v>683.7</v>
      </c>
    </row>
    <row r="1787" spans="1:14" x14ac:dyDescent="0.2">
      <c r="A1787" s="1" t="s">
        <v>5142</v>
      </c>
      <c r="B1787" s="2">
        <v>45812</v>
      </c>
      <c r="C1787" s="1" t="s">
        <v>6959</v>
      </c>
      <c r="D1787" s="1" t="s">
        <v>3035</v>
      </c>
      <c r="E1787" t="s">
        <v>3941</v>
      </c>
      <c r="F1787" t="s">
        <v>3942</v>
      </c>
      <c r="G1787" s="1" t="s">
        <v>100</v>
      </c>
      <c r="H1787">
        <v>2500</v>
      </c>
      <c r="I1787" s="1" t="s">
        <v>6718</v>
      </c>
      <c r="J1787">
        <v>459</v>
      </c>
      <c r="K1787">
        <v>12</v>
      </c>
      <c r="L1787">
        <v>522.4</v>
      </c>
      <c r="M1787">
        <v>9.6</v>
      </c>
      <c r="N1787">
        <v>512.79999999999995</v>
      </c>
    </row>
    <row r="1788" spans="1:14" x14ac:dyDescent="0.2">
      <c r="A1788" s="1" t="s">
        <v>7072</v>
      </c>
      <c r="B1788" s="2">
        <v>45812</v>
      </c>
      <c r="C1788" s="1" t="s">
        <v>587</v>
      </c>
      <c r="D1788" s="1" t="s">
        <v>246</v>
      </c>
      <c r="E1788">
        <v>19</v>
      </c>
      <c r="F1788" t="s">
        <v>99</v>
      </c>
      <c r="G1788" s="1" t="s">
        <v>2760</v>
      </c>
      <c r="H1788">
        <v>55</v>
      </c>
      <c r="I1788" s="1" t="s">
        <v>6718</v>
      </c>
      <c r="J1788">
        <v>460</v>
      </c>
      <c r="K1788">
        <v>1</v>
      </c>
      <c r="L1788">
        <v>52.62</v>
      </c>
      <c r="N1788">
        <v>52.62</v>
      </c>
    </row>
    <row r="1789" spans="1:14" x14ac:dyDescent="0.2">
      <c r="A1789" s="1" t="s">
        <v>5065</v>
      </c>
      <c r="B1789" s="2">
        <v>45812</v>
      </c>
      <c r="C1789" s="1" t="s">
        <v>587</v>
      </c>
      <c r="D1789" s="1" t="s">
        <v>246</v>
      </c>
      <c r="E1789">
        <v>16</v>
      </c>
      <c r="F1789" t="s">
        <v>209</v>
      </c>
      <c r="G1789" s="1" t="s">
        <v>100</v>
      </c>
      <c r="H1789">
        <v>125</v>
      </c>
      <c r="I1789" s="1" t="s">
        <v>6718</v>
      </c>
      <c r="J1789">
        <v>460</v>
      </c>
      <c r="K1789">
        <v>2</v>
      </c>
      <c r="L1789">
        <v>131.19999999999999</v>
      </c>
      <c r="M1789">
        <v>4</v>
      </c>
      <c r="N1789">
        <v>127.19999999999999</v>
      </c>
    </row>
    <row r="1790" spans="1:14" x14ac:dyDescent="0.2">
      <c r="A1790" s="1" t="s">
        <v>7073</v>
      </c>
      <c r="B1790" s="2">
        <v>45813</v>
      </c>
      <c r="C1790" s="1" t="s">
        <v>587</v>
      </c>
      <c r="D1790" s="1" t="s">
        <v>246</v>
      </c>
      <c r="E1790">
        <v>16</v>
      </c>
      <c r="F1790" t="s">
        <v>209</v>
      </c>
      <c r="G1790" s="1" t="s">
        <v>51</v>
      </c>
      <c r="H1790">
        <v>25</v>
      </c>
      <c r="I1790" s="1" t="s">
        <v>6718</v>
      </c>
      <c r="J1790">
        <v>461</v>
      </c>
      <c r="K1790">
        <v>1</v>
      </c>
      <c r="L1790">
        <v>56.6</v>
      </c>
      <c r="N1790">
        <v>56.6</v>
      </c>
    </row>
    <row r="1791" spans="1:14" x14ac:dyDescent="0.2">
      <c r="A1791" s="1" t="s">
        <v>5048</v>
      </c>
      <c r="B1791" s="2">
        <v>45813</v>
      </c>
      <c r="C1791" s="1" t="s">
        <v>587</v>
      </c>
      <c r="D1791" s="1" t="s">
        <v>246</v>
      </c>
      <c r="E1791">
        <v>18</v>
      </c>
      <c r="F1791" t="s">
        <v>209</v>
      </c>
      <c r="G1791" s="1" t="s">
        <v>100</v>
      </c>
      <c r="H1791">
        <v>130</v>
      </c>
      <c r="I1791" s="1" t="s">
        <v>6718</v>
      </c>
      <c r="J1791">
        <v>461</v>
      </c>
      <c r="K1791">
        <v>1</v>
      </c>
      <c r="L1791">
        <v>65</v>
      </c>
      <c r="N1791">
        <v>65</v>
      </c>
    </row>
    <row r="1792" spans="1:14" x14ac:dyDescent="0.2">
      <c r="A1792" s="1" t="s">
        <v>7074</v>
      </c>
      <c r="B1792" s="2">
        <v>45813</v>
      </c>
      <c r="C1792" s="1" t="s">
        <v>587</v>
      </c>
      <c r="D1792" s="1" t="s">
        <v>246</v>
      </c>
      <c r="E1792">
        <v>18</v>
      </c>
      <c r="F1792" t="s">
        <v>2245</v>
      </c>
      <c r="G1792" s="1" t="s">
        <v>100</v>
      </c>
      <c r="H1792">
        <v>500</v>
      </c>
      <c r="I1792" s="1" t="s">
        <v>6718</v>
      </c>
      <c r="J1792">
        <v>461</v>
      </c>
      <c r="K1792">
        <v>8</v>
      </c>
      <c r="L1792">
        <v>309.07</v>
      </c>
      <c r="N1792">
        <v>309.07</v>
      </c>
    </row>
    <row r="1793" spans="1:14" x14ac:dyDescent="0.2">
      <c r="A1793" s="1" t="s">
        <v>4925</v>
      </c>
      <c r="B1793" s="2">
        <v>45813</v>
      </c>
      <c r="C1793" s="1" t="s">
        <v>587</v>
      </c>
      <c r="D1793" s="1" t="s">
        <v>246</v>
      </c>
      <c r="E1793">
        <v>17</v>
      </c>
      <c r="F1793" t="s">
        <v>99</v>
      </c>
      <c r="G1793" s="1" t="s">
        <v>2760</v>
      </c>
      <c r="H1793">
        <v>300</v>
      </c>
      <c r="I1793" s="1" t="s">
        <v>6718</v>
      </c>
      <c r="J1793">
        <v>461</v>
      </c>
      <c r="K1793">
        <v>6</v>
      </c>
      <c r="L1793">
        <v>293.2</v>
      </c>
      <c r="N1793">
        <v>293.2</v>
      </c>
    </row>
    <row r="1794" spans="1:14" x14ac:dyDescent="0.2">
      <c r="A1794" s="1" t="s">
        <v>2879</v>
      </c>
      <c r="B1794" s="2">
        <v>45821</v>
      </c>
      <c r="C1794" s="1" t="s">
        <v>576</v>
      </c>
      <c r="D1794" s="1" t="s">
        <v>246</v>
      </c>
      <c r="E1794" t="s">
        <v>2880</v>
      </c>
      <c r="F1794" t="s">
        <v>2744</v>
      </c>
      <c r="G1794" s="1" t="s">
        <v>100</v>
      </c>
      <c r="H1794">
        <v>2000</v>
      </c>
      <c r="I1794" s="1" t="s">
        <v>6718</v>
      </c>
      <c r="J1794">
        <v>462</v>
      </c>
      <c r="K1794">
        <v>6</v>
      </c>
      <c r="L1794">
        <v>642.4</v>
      </c>
      <c r="N1794">
        <v>642.4</v>
      </c>
    </row>
    <row r="1795" spans="1:14" x14ac:dyDescent="0.2">
      <c r="A1795" s="1" t="s">
        <v>5079</v>
      </c>
      <c r="B1795" s="2">
        <v>45821</v>
      </c>
      <c r="C1795" s="1" t="s">
        <v>587</v>
      </c>
      <c r="D1795" s="1" t="s">
        <v>246</v>
      </c>
      <c r="E1795">
        <v>20</v>
      </c>
      <c r="F1795" t="s">
        <v>167</v>
      </c>
      <c r="G1795" s="1" t="s">
        <v>100</v>
      </c>
      <c r="H1795">
        <v>63</v>
      </c>
      <c r="I1795" s="1" t="s">
        <v>6718</v>
      </c>
      <c r="J1795">
        <v>462</v>
      </c>
      <c r="K1795">
        <v>1</v>
      </c>
      <c r="L1795">
        <v>55.1</v>
      </c>
      <c r="N1795">
        <v>55.1</v>
      </c>
    </row>
    <row r="1796" spans="1:14" x14ac:dyDescent="0.2">
      <c r="A1796" s="1" t="s">
        <v>5066</v>
      </c>
      <c r="B1796" s="2">
        <v>45821</v>
      </c>
      <c r="C1796" s="1" t="s">
        <v>587</v>
      </c>
      <c r="D1796" s="1" t="s">
        <v>246</v>
      </c>
      <c r="E1796">
        <v>15</v>
      </c>
      <c r="F1796" t="s">
        <v>209</v>
      </c>
      <c r="G1796" s="1" t="s">
        <v>100</v>
      </c>
      <c r="H1796">
        <v>160</v>
      </c>
      <c r="I1796" s="1" t="s">
        <v>6718</v>
      </c>
      <c r="J1796">
        <v>462</v>
      </c>
      <c r="K1796">
        <v>4</v>
      </c>
      <c r="L1796">
        <v>156.69999999999999</v>
      </c>
      <c r="N1796">
        <v>156.69999999999999</v>
      </c>
    </row>
    <row r="1797" spans="1:14" x14ac:dyDescent="0.2">
      <c r="A1797" s="1" t="s">
        <v>5070</v>
      </c>
      <c r="B1797" s="2">
        <v>45821</v>
      </c>
      <c r="C1797" s="1" t="s">
        <v>587</v>
      </c>
      <c r="D1797" s="1" t="s">
        <v>246</v>
      </c>
      <c r="E1797">
        <v>13</v>
      </c>
      <c r="F1797" t="s">
        <v>167</v>
      </c>
      <c r="G1797" s="1" t="s">
        <v>100</v>
      </c>
      <c r="H1797">
        <v>30</v>
      </c>
      <c r="I1797" s="1" t="s">
        <v>6718</v>
      </c>
      <c r="J1797">
        <v>462</v>
      </c>
      <c r="K1797">
        <v>4</v>
      </c>
      <c r="L1797">
        <v>143.19999999999999</v>
      </c>
      <c r="N1797">
        <v>143.19999999999999</v>
      </c>
    </row>
    <row r="1798" spans="1:14" x14ac:dyDescent="0.2">
      <c r="A1798" s="1" t="s">
        <v>5071</v>
      </c>
      <c r="B1798" s="2">
        <v>45821</v>
      </c>
      <c r="C1798" s="1" t="s">
        <v>587</v>
      </c>
      <c r="D1798" s="1" t="s">
        <v>246</v>
      </c>
      <c r="E1798">
        <v>18</v>
      </c>
      <c r="F1798" t="s">
        <v>209</v>
      </c>
      <c r="G1798" s="1" t="s">
        <v>100</v>
      </c>
      <c r="H1798">
        <v>105</v>
      </c>
      <c r="I1798" s="1" t="s">
        <v>6718</v>
      </c>
      <c r="J1798">
        <v>463</v>
      </c>
      <c r="K1798">
        <v>2</v>
      </c>
      <c r="L1798">
        <v>103</v>
      </c>
      <c r="N1798">
        <v>103</v>
      </c>
    </row>
    <row r="1799" spans="1:14" x14ac:dyDescent="0.2">
      <c r="A1799" s="1" t="s">
        <v>4920</v>
      </c>
      <c r="B1799" s="2">
        <v>45821</v>
      </c>
      <c r="C1799" s="1" t="s">
        <v>7054</v>
      </c>
      <c r="D1799" s="1" t="s">
        <v>106</v>
      </c>
      <c r="E1799">
        <v>21</v>
      </c>
      <c r="F1799" t="s">
        <v>2934</v>
      </c>
      <c r="G1799" s="1" t="s">
        <v>108</v>
      </c>
      <c r="H1799">
        <v>100</v>
      </c>
      <c r="I1799" s="1" t="s">
        <v>6718</v>
      </c>
      <c r="J1799">
        <v>463</v>
      </c>
      <c r="K1799">
        <v>2</v>
      </c>
      <c r="L1799">
        <v>105.6</v>
      </c>
      <c r="N1799">
        <v>105.6</v>
      </c>
    </row>
    <row r="1800" spans="1:14" x14ac:dyDescent="0.2">
      <c r="A1800" s="1" t="s">
        <v>4918</v>
      </c>
      <c r="B1800" s="2">
        <v>45821</v>
      </c>
      <c r="C1800" s="1" t="s">
        <v>7054</v>
      </c>
      <c r="D1800" s="1" t="s">
        <v>106</v>
      </c>
      <c r="E1800">
        <v>21</v>
      </c>
      <c r="F1800" t="s">
        <v>107</v>
      </c>
      <c r="G1800" s="1" t="s">
        <v>108</v>
      </c>
      <c r="H1800">
        <v>100</v>
      </c>
      <c r="I1800" s="1" t="s">
        <v>6718</v>
      </c>
      <c r="J1800">
        <v>463</v>
      </c>
      <c r="K1800">
        <v>2</v>
      </c>
      <c r="L1800">
        <v>113.4</v>
      </c>
      <c r="N1800">
        <v>113.4</v>
      </c>
    </row>
    <row r="1801" spans="1:14" x14ac:dyDescent="0.2">
      <c r="A1801" s="1" t="s">
        <v>5074</v>
      </c>
      <c r="B1801" s="2">
        <v>45821</v>
      </c>
      <c r="C1801" s="1" t="s">
        <v>587</v>
      </c>
      <c r="D1801" s="1" t="s">
        <v>246</v>
      </c>
      <c r="E1801">
        <v>13</v>
      </c>
      <c r="F1801" t="s">
        <v>209</v>
      </c>
      <c r="G1801" s="1" t="s">
        <v>100</v>
      </c>
      <c r="H1801">
        <v>45</v>
      </c>
      <c r="I1801" s="1" t="s">
        <v>6718</v>
      </c>
      <c r="J1801">
        <v>463</v>
      </c>
      <c r="K1801">
        <v>1</v>
      </c>
      <c r="L1801">
        <v>49.2</v>
      </c>
      <c r="N1801">
        <v>49.2</v>
      </c>
    </row>
    <row r="1802" spans="1:14" x14ac:dyDescent="0.2">
      <c r="A1802" s="1" t="s">
        <v>7075</v>
      </c>
      <c r="B1802" s="2">
        <v>45821</v>
      </c>
      <c r="C1802" s="1" t="s">
        <v>587</v>
      </c>
      <c r="D1802" s="1" t="s">
        <v>246</v>
      </c>
      <c r="E1802">
        <v>10</v>
      </c>
      <c r="F1802" t="s">
        <v>167</v>
      </c>
      <c r="G1802" s="1" t="s">
        <v>100</v>
      </c>
      <c r="H1802">
        <v>5</v>
      </c>
      <c r="I1802" s="1" t="s">
        <v>6718</v>
      </c>
      <c r="J1802">
        <v>464</v>
      </c>
      <c r="K1802">
        <v>1</v>
      </c>
      <c r="L1802">
        <v>10.199999999999999</v>
      </c>
      <c r="N1802">
        <v>10.199999999999999</v>
      </c>
    </row>
    <row r="1803" spans="1:14" x14ac:dyDescent="0.2">
      <c r="A1803" s="1" t="s">
        <v>5060</v>
      </c>
      <c r="B1803" s="2">
        <v>45821</v>
      </c>
      <c r="C1803" s="1" t="s">
        <v>587</v>
      </c>
      <c r="D1803" s="1" t="s">
        <v>246</v>
      </c>
      <c r="E1803" t="s">
        <v>3203</v>
      </c>
      <c r="F1803" t="s">
        <v>287</v>
      </c>
      <c r="G1803" s="1" t="s">
        <v>2760</v>
      </c>
      <c r="H1803">
        <v>350</v>
      </c>
      <c r="I1803" s="1" t="s">
        <v>6718</v>
      </c>
      <c r="J1803">
        <v>464</v>
      </c>
      <c r="K1803">
        <v>6</v>
      </c>
      <c r="L1803">
        <v>351.4</v>
      </c>
      <c r="N1803">
        <v>351.4</v>
      </c>
    </row>
    <row r="1804" spans="1:14" x14ac:dyDescent="0.2">
      <c r="A1804" s="1" t="s">
        <v>5059</v>
      </c>
      <c r="B1804" s="2">
        <v>45821</v>
      </c>
      <c r="C1804" s="1" t="s">
        <v>587</v>
      </c>
      <c r="D1804" s="1" t="s">
        <v>246</v>
      </c>
      <c r="E1804" t="s">
        <v>3047</v>
      </c>
      <c r="F1804" t="s">
        <v>287</v>
      </c>
      <c r="G1804" s="1" t="s">
        <v>2760</v>
      </c>
      <c r="H1804">
        <v>615</v>
      </c>
      <c r="I1804" s="1" t="s">
        <v>6718</v>
      </c>
      <c r="J1804">
        <v>464</v>
      </c>
      <c r="K1804">
        <v>10</v>
      </c>
      <c r="L1804">
        <v>609.29999999999995</v>
      </c>
      <c r="N1804">
        <v>609.29999999999995</v>
      </c>
    </row>
    <row r="1805" spans="1:14" x14ac:dyDescent="0.2">
      <c r="A1805" s="1" t="s">
        <v>5075</v>
      </c>
      <c r="B1805" s="2">
        <v>45821</v>
      </c>
      <c r="C1805" s="1" t="s">
        <v>6775</v>
      </c>
      <c r="D1805" s="1" t="s">
        <v>246</v>
      </c>
      <c r="E1805">
        <v>20</v>
      </c>
      <c r="F1805" t="s">
        <v>2774</v>
      </c>
      <c r="G1805" s="1" t="s">
        <v>100</v>
      </c>
      <c r="H1805">
        <v>300</v>
      </c>
      <c r="I1805" s="1" t="s">
        <v>6718</v>
      </c>
      <c r="J1805">
        <v>464</v>
      </c>
      <c r="K1805">
        <v>4</v>
      </c>
      <c r="L1805">
        <v>287.89999999999998</v>
      </c>
      <c r="N1805">
        <v>287.89999999999998</v>
      </c>
    </row>
    <row r="1806" spans="1:14" x14ac:dyDescent="0.2">
      <c r="A1806" s="1" t="s">
        <v>5061</v>
      </c>
      <c r="B1806" s="2">
        <v>45821</v>
      </c>
      <c r="C1806" s="1" t="s">
        <v>587</v>
      </c>
      <c r="D1806" s="1" t="s">
        <v>246</v>
      </c>
      <c r="E1806" t="s">
        <v>3945</v>
      </c>
      <c r="F1806" t="s">
        <v>3946</v>
      </c>
      <c r="G1806" s="1" t="s">
        <v>100</v>
      </c>
      <c r="H1806">
        <v>225</v>
      </c>
      <c r="I1806" s="1" t="s">
        <v>6718</v>
      </c>
      <c r="J1806">
        <v>465</v>
      </c>
      <c r="K1806">
        <v>4</v>
      </c>
      <c r="L1806">
        <v>221.4</v>
      </c>
      <c r="N1806">
        <v>221.4</v>
      </c>
    </row>
    <row r="1807" spans="1:14" x14ac:dyDescent="0.2">
      <c r="A1807" s="1" t="s">
        <v>5068</v>
      </c>
      <c r="B1807" s="2">
        <v>45821</v>
      </c>
      <c r="C1807" s="1" t="s">
        <v>6747</v>
      </c>
      <c r="D1807" s="1" t="s">
        <v>246</v>
      </c>
      <c r="E1807">
        <v>14</v>
      </c>
      <c r="F1807" t="s">
        <v>214</v>
      </c>
      <c r="G1807" s="1" t="s">
        <v>100</v>
      </c>
      <c r="H1807">
        <v>100</v>
      </c>
      <c r="I1807" s="1" t="s">
        <v>6718</v>
      </c>
      <c r="J1807">
        <v>465</v>
      </c>
      <c r="K1807">
        <v>2</v>
      </c>
      <c r="L1807">
        <v>103.6</v>
      </c>
      <c r="N1807">
        <v>103.6</v>
      </c>
    </row>
    <row r="1808" spans="1:14" x14ac:dyDescent="0.2">
      <c r="A1808" s="1" t="s">
        <v>5077</v>
      </c>
      <c r="B1808" s="2">
        <v>45822</v>
      </c>
      <c r="C1808" s="1" t="s">
        <v>587</v>
      </c>
      <c r="D1808" s="1" t="s">
        <v>246</v>
      </c>
      <c r="E1808">
        <v>30</v>
      </c>
      <c r="F1808" t="s">
        <v>79</v>
      </c>
      <c r="G1808" s="1" t="s">
        <v>2760</v>
      </c>
      <c r="H1808">
        <v>85</v>
      </c>
      <c r="I1808" s="1" t="s">
        <v>6718</v>
      </c>
      <c r="J1808">
        <v>466</v>
      </c>
      <c r="K1808">
        <v>2</v>
      </c>
      <c r="L1808">
        <v>100.4</v>
      </c>
      <c r="M1808">
        <v>7.6</v>
      </c>
      <c r="N1808">
        <v>92.800000000000011</v>
      </c>
    </row>
    <row r="1809" spans="1:14" x14ac:dyDescent="0.2">
      <c r="A1809" s="1" t="s">
        <v>5091</v>
      </c>
      <c r="B1809" s="2">
        <v>45822</v>
      </c>
      <c r="C1809" s="1" t="s">
        <v>587</v>
      </c>
      <c r="D1809" s="1" t="s">
        <v>246</v>
      </c>
      <c r="E1809">
        <v>27.5</v>
      </c>
      <c r="F1809" t="s">
        <v>167</v>
      </c>
      <c r="G1809" s="1" t="s">
        <v>100</v>
      </c>
      <c r="H1809">
        <v>46</v>
      </c>
      <c r="I1809" s="1" t="s">
        <v>6718</v>
      </c>
      <c r="J1809">
        <v>466</v>
      </c>
      <c r="K1809">
        <v>1</v>
      </c>
      <c r="L1809">
        <v>67.5</v>
      </c>
      <c r="M1809">
        <v>2.8</v>
      </c>
      <c r="N1809">
        <v>64.7</v>
      </c>
    </row>
    <row r="1810" spans="1:14" x14ac:dyDescent="0.2">
      <c r="A1810" s="1" t="s">
        <v>5082</v>
      </c>
      <c r="B1810" s="2">
        <v>45822</v>
      </c>
      <c r="C1810" s="1" t="s">
        <v>587</v>
      </c>
      <c r="D1810" s="1" t="s">
        <v>246</v>
      </c>
      <c r="E1810">
        <v>20.5</v>
      </c>
      <c r="F1810" t="s">
        <v>167</v>
      </c>
      <c r="G1810" s="1" t="s">
        <v>100</v>
      </c>
      <c r="H1810">
        <v>128</v>
      </c>
      <c r="I1810" s="1" t="s">
        <v>6718</v>
      </c>
      <c r="J1810">
        <v>466</v>
      </c>
      <c r="K1810">
        <v>2</v>
      </c>
      <c r="L1810">
        <v>128.1</v>
      </c>
      <c r="M1810">
        <v>5.6</v>
      </c>
      <c r="N1810">
        <v>122.5</v>
      </c>
    </row>
    <row r="1811" spans="1:14" x14ac:dyDescent="0.2">
      <c r="A1811" s="1" t="s">
        <v>5080</v>
      </c>
      <c r="B1811" s="2">
        <v>45822</v>
      </c>
      <c r="C1811" s="1" t="s">
        <v>587</v>
      </c>
      <c r="D1811" s="1" t="s">
        <v>246</v>
      </c>
      <c r="E1811">
        <v>19.5</v>
      </c>
      <c r="F1811" t="s">
        <v>64</v>
      </c>
      <c r="G1811" s="1" t="s">
        <v>100</v>
      </c>
      <c r="H1811">
        <v>255</v>
      </c>
      <c r="I1811" s="1" t="s">
        <v>6718</v>
      </c>
      <c r="J1811">
        <v>466</v>
      </c>
      <c r="K1811">
        <v>4</v>
      </c>
      <c r="L1811">
        <v>235.41</v>
      </c>
      <c r="M1811">
        <v>8.4</v>
      </c>
      <c r="N1811">
        <v>227.01</v>
      </c>
    </row>
    <row r="1812" spans="1:14" x14ac:dyDescent="0.2">
      <c r="A1812" s="1" t="s">
        <v>5067</v>
      </c>
      <c r="B1812" s="2">
        <v>45822</v>
      </c>
      <c r="C1812" s="1" t="s">
        <v>587</v>
      </c>
      <c r="D1812" s="1" t="s">
        <v>246</v>
      </c>
      <c r="E1812">
        <v>26.5</v>
      </c>
      <c r="F1812" t="s">
        <v>167</v>
      </c>
      <c r="G1812" s="1" t="s">
        <v>100</v>
      </c>
      <c r="H1812">
        <v>132</v>
      </c>
      <c r="I1812" s="1" t="s">
        <v>6718</v>
      </c>
      <c r="J1812">
        <v>467</v>
      </c>
      <c r="K1812">
        <v>2</v>
      </c>
      <c r="L1812">
        <v>154.69999999999999</v>
      </c>
      <c r="M1812">
        <v>6.3000000000000007</v>
      </c>
      <c r="N1812">
        <v>148.39999999999998</v>
      </c>
    </row>
    <row r="1813" spans="1:14" x14ac:dyDescent="0.2">
      <c r="A1813" s="1" t="s">
        <v>5081</v>
      </c>
      <c r="B1813" s="2">
        <v>45822</v>
      </c>
      <c r="C1813" s="1" t="s">
        <v>587</v>
      </c>
      <c r="D1813" s="1" t="s">
        <v>246</v>
      </c>
      <c r="E1813">
        <v>17</v>
      </c>
      <c r="F1813" t="s">
        <v>167</v>
      </c>
      <c r="G1813" s="1" t="s">
        <v>100</v>
      </c>
      <c r="H1813">
        <v>115</v>
      </c>
      <c r="I1813" s="1" t="s">
        <v>6718</v>
      </c>
      <c r="J1813">
        <v>467</v>
      </c>
      <c r="K1813">
        <v>2</v>
      </c>
      <c r="L1813">
        <v>119.3</v>
      </c>
      <c r="M1813">
        <v>4.0999999999999996</v>
      </c>
      <c r="N1813">
        <v>115.2</v>
      </c>
    </row>
    <row r="1814" spans="1:14" x14ac:dyDescent="0.2">
      <c r="A1814" s="1" t="s">
        <v>5072</v>
      </c>
      <c r="B1814" s="2">
        <v>45822</v>
      </c>
      <c r="C1814" s="1" t="s">
        <v>6797</v>
      </c>
      <c r="D1814" s="1" t="s">
        <v>106</v>
      </c>
      <c r="E1814">
        <v>15</v>
      </c>
      <c r="F1814" t="s">
        <v>51</v>
      </c>
      <c r="G1814" s="1" t="s">
        <v>108</v>
      </c>
      <c r="H1814">
        <v>1000</v>
      </c>
      <c r="I1814" s="1" t="s">
        <v>6718</v>
      </c>
      <c r="J1814">
        <v>467</v>
      </c>
      <c r="K1814">
        <v>17</v>
      </c>
      <c r="L1814">
        <v>1066.4000000000001</v>
      </c>
      <c r="M1814">
        <v>31.2</v>
      </c>
      <c r="N1814">
        <v>1035.2</v>
      </c>
    </row>
    <row r="1815" spans="1:14" x14ac:dyDescent="0.2">
      <c r="A1815" s="1" t="s">
        <v>5086</v>
      </c>
      <c r="B1815" s="2">
        <v>45823</v>
      </c>
      <c r="C1815" s="1" t="s">
        <v>587</v>
      </c>
      <c r="D1815" s="1" t="s">
        <v>246</v>
      </c>
      <c r="E1815" t="s">
        <v>2793</v>
      </c>
      <c r="F1815" t="s">
        <v>3946</v>
      </c>
      <c r="G1815" s="1" t="s">
        <v>100</v>
      </c>
      <c r="H1815">
        <v>350</v>
      </c>
      <c r="I1815" s="1" t="s">
        <v>6718</v>
      </c>
      <c r="J1815">
        <v>468</v>
      </c>
      <c r="K1815">
        <v>4</v>
      </c>
      <c r="L1815">
        <v>334.2</v>
      </c>
      <c r="M1815">
        <v>18</v>
      </c>
      <c r="N1815">
        <v>316.2</v>
      </c>
    </row>
    <row r="1816" spans="1:14" x14ac:dyDescent="0.2">
      <c r="A1816" s="1" t="s">
        <v>5080</v>
      </c>
      <c r="B1816" s="2">
        <v>45823</v>
      </c>
      <c r="C1816" s="1" t="s">
        <v>587</v>
      </c>
      <c r="D1816" s="1" t="s">
        <v>246</v>
      </c>
      <c r="E1816">
        <v>19.5</v>
      </c>
      <c r="F1816" t="s">
        <v>64</v>
      </c>
      <c r="G1816" s="1" t="s">
        <v>100</v>
      </c>
      <c r="H1816">
        <v>255</v>
      </c>
      <c r="I1816" s="1" t="s">
        <v>6718</v>
      </c>
      <c r="J1816">
        <v>468</v>
      </c>
      <c r="K1816">
        <v>4</v>
      </c>
      <c r="L1816">
        <v>207.39999999999998</v>
      </c>
      <c r="M1816">
        <v>9.6</v>
      </c>
      <c r="N1816">
        <v>197.79999999999998</v>
      </c>
    </row>
    <row r="1817" spans="1:14" x14ac:dyDescent="0.2">
      <c r="A1817" s="1" t="s">
        <v>5090</v>
      </c>
      <c r="B1817" s="2">
        <v>45823</v>
      </c>
      <c r="C1817" s="1" t="s">
        <v>6801</v>
      </c>
      <c r="D1817" s="1" t="s">
        <v>106</v>
      </c>
      <c r="E1817">
        <v>20</v>
      </c>
      <c r="F1817" t="s">
        <v>107</v>
      </c>
      <c r="G1817" s="1" t="s">
        <v>108</v>
      </c>
      <c r="H1817">
        <v>100</v>
      </c>
      <c r="I1817" s="1" t="s">
        <v>6718</v>
      </c>
      <c r="J1817">
        <v>468</v>
      </c>
      <c r="K1817">
        <v>2</v>
      </c>
      <c r="L1817">
        <v>112.8</v>
      </c>
      <c r="M1817">
        <v>5</v>
      </c>
      <c r="N1817">
        <v>107.8</v>
      </c>
    </row>
    <row r="1818" spans="1:14" x14ac:dyDescent="0.2">
      <c r="A1818" s="1" t="s">
        <v>5089</v>
      </c>
      <c r="B1818" s="2">
        <v>45823</v>
      </c>
      <c r="C1818" s="1" t="s">
        <v>6804</v>
      </c>
      <c r="D1818" s="1" t="s">
        <v>106</v>
      </c>
      <c r="E1818">
        <v>20.5</v>
      </c>
      <c r="F1818" t="s">
        <v>3050</v>
      </c>
      <c r="G1818" s="1" t="s">
        <v>108</v>
      </c>
      <c r="H1818">
        <v>500</v>
      </c>
      <c r="I1818" s="1" t="s">
        <v>6718</v>
      </c>
      <c r="J1818">
        <v>468</v>
      </c>
      <c r="K1818">
        <v>6</v>
      </c>
      <c r="L1818">
        <v>515.20000000000005</v>
      </c>
      <c r="M1818">
        <v>16.5</v>
      </c>
      <c r="N1818">
        <v>498.70000000000005</v>
      </c>
    </row>
    <row r="1819" spans="1:14" x14ac:dyDescent="0.2">
      <c r="A1819" s="1" t="s">
        <v>5084</v>
      </c>
      <c r="B1819" s="2">
        <v>45823</v>
      </c>
      <c r="C1819" s="1" t="s">
        <v>6742</v>
      </c>
      <c r="D1819" s="1" t="s">
        <v>246</v>
      </c>
      <c r="E1819">
        <v>22</v>
      </c>
      <c r="F1819" t="s">
        <v>735</v>
      </c>
      <c r="G1819" s="1" t="s">
        <v>100</v>
      </c>
      <c r="H1819">
        <v>150</v>
      </c>
      <c r="I1819" s="1" t="s">
        <v>6718</v>
      </c>
      <c r="J1819">
        <v>469</v>
      </c>
      <c r="K1819">
        <v>2</v>
      </c>
      <c r="L1819">
        <v>169.8</v>
      </c>
      <c r="M1819">
        <v>5.6</v>
      </c>
      <c r="N1819">
        <v>164.20000000000002</v>
      </c>
    </row>
    <row r="1820" spans="1:14" x14ac:dyDescent="0.2">
      <c r="A1820" s="1" t="s">
        <v>5088</v>
      </c>
      <c r="B1820" s="2">
        <v>45823</v>
      </c>
      <c r="C1820" s="1" t="s">
        <v>6792</v>
      </c>
      <c r="D1820" s="1" t="s">
        <v>246</v>
      </c>
      <c r="E1820" t="s">
        <v>200</v>
      </c>
      <c r="F1820" t="s">
        <v>3041</v>
      </c>
      <c r="G1820" s="1" t="s">
        <v>100</v>
      </c>
      <c r="H1820">
        <v>100</v>
      </c>
      <c r="I1820" s="1" t="s">
        <v>6718</v>
      </c>
      <c r="J1820">
        <v>469</v>
      </c>
      <c r="K1820">
        <v>2</v>
      </c>
      <c r="L1820">
        <v>94</v>
      </c>
      <c r="M1820">
        <v>7.2</v>
      </c>
      <c r="N1820">
        <v>86.8</v>
      </c>
    </row>
    <row r="1821" spans="1:14" x14ac:dyDescent="0.2">
      <c r="A1821" s="1" t="s">
        <v>5092</v>
      </c>
      <c r="B1821" s="2">
        <v>45823</v>
      </c>
      <c r="C1821" s="1" t="s">
        <v>587</v>
      </c>
      <c r="D1821" s="1" t="s">
        <v>246</v>
      </c>
      <c r="E1821">
        <v>17</v>
      </c>
      <c r="F1821" t="s">
        <v>167</v>
      </c>
      <c r="G1821" s="1" t="s">
        <v>2760</v>
      </c>
      <c r="H1821">
        <v>75</v>
      </c>
      <c r="I1821" s="1" t="s">
        <v>6718</v>
      </c>
      <c r="J1821">
        <v>469</v>
      </c>
      <c r="K1821">
        <v>2</v>
      </c>
      <c r="L1821">
        <v>80.8</v>
      </c>
      <c r="M1821">
        <v>4</v>
      </c>
      <c r="N1821">
        <v>76.8</v>
      </c>
    </row>
    <row r="1822" spans="1:14" x14ac:dyDescent="0.2">
      <c r="A1822" s="1" t="s">
        <v>5093</v>
      </c>
      <c r="B1822" s="2">
        <v>45823</v>
      </c>
      <c r="C1822" s="1" t="s">
        <v>587</v>
      </c>
      <c r="D1822" s="1" t="s">
        <v>246</v>
      </c>
      <c r="E1822">
        <v>13</v>
      </c>
      <c r="F1822" t="s">
        <v>167</v>
      </c>
      <c r="G1822" s="1" t="s">
        <v>100</v>
      </c>
      <c r="H1822">
        <v>50</v>
      </c>
      <c r="I1822" s="1" t="s">
        <v>6718</v>
      </c>
      <c r="J1822">
        <v>469</v>
      </c>
      <c r="K1822">
        <v>1</v>
      </c>
      <c r="L1822">
        <v>51.77</v>
      </c>
      <c r="N1822">
        <v>51.77</v>
      </c>
    </row>
    <row r="1823" spans="1:14" x14ac:dyDescent="0.2">
      <c r="A1823" s="1" t="s">
        <v>5085</v>
      </c>
      <c r="B1823" s="2">
        <v>45823</v>
      </c>
      <c r="C1823" s="1" t="s">
        <v>6742</v>
      </c>
      <c r="D1823" s="1" t="s">
        <v>246</v>
      </c>
      <c r="E1823">
        <v>16</v>
      </c>
      <c r="F1823" t="s">
        <v>2963</v>
      </c>
      <c r="G1823" s="1" t="s">
        <v>100</v>
      </c>
      <c r="H1823">
        <v>85</v>
      </c>
      <c r="I1823" s="1" t="s">
        <v>6718</v>
      </c>
      <c r="J1823">
        <v>470</v>
      </c>
      <c r="K1823">
        <v>2</v>
      </c>
      <c r="L1823">
        <v>107.4</v>
      </c>
      <c r="M1823">
        <v>4</v>
      </c>
      <c r="N1823">
        <v>103.4</v>
      </c>
    </row>
    <row r="1824" spans="1:14" x14ac:dyDescent="0.2">
      <c r="A1824" s="1" t="s">
        <v>7076</v>
      </c>
      <c r="B1824" s="2">
        <v>45823</v>
      </c>
      <c r="C1824" s="1" t="s">
        <v>6736</v>
      </c>
      <c r="D1824" s="1" t="s">
        <v>246</v>
      </c>
      <c r="E1824">
        <v>22</v>
      </c>
      <c r="F1824">
        <v>6</v>
      </c>
      <c r="G1824" s="1" t="s">
        <v>2826</v>
      </c>
      <c r="H1824">
        <v>500</v>
      </c>
      <c r="I1824" s="1" t="s">
        <v>6718</v>
      </c>
      <c r="J1824">
        <v>470</v>
      </c>
      <c r="K1824">
        <v>10</v>
      </c>
      <c r="L1824">
        <v>508.1</v>
      </c>
      <c r="N1824">
        <v>508.1</v>
      </c>
    </row>
    <row r="1825" spans="1:14" x14ac:dyDescent="0.2">
      <c r="A1825" s="1" t="s">
        <v>7077</v>
      </c>
      <c r="B1825" s="2">
        <v>45823</v>
      </c>
      <c r="C1825" s="1" t="s">
        <v>6866</v>
      </c>
      <c r="D1825" s="1" t="s">
        <v>3355</v>
      </c>
      <c r="E1825">
        <v>16</v>
      </c>
      <c r="F1825" t="s">
        <v>3073</v>
      </c>
      <c r="G1825" s="1" t="s">
        <v>4315</v>
      </c>
      <c r="H1825">
        <v>750</v>
      </c>
      <c r="I1825" s="1" t="s">
        <v>6718</v>
      </c>
      <c r="J1825">
        <v>470</v>
      </c>
      <c r="K1825">
        <v>2</v>
      </c>
      <c r="L1825">
        <v>103.75</v>
      </c>
      <c r="N1825">
        <v>103.75</v>
      </c>
    </row>
    <row r="1826" spans="1:14" x14ac:dyDescent="0.2">
      <c r="A1826" s="1" t="s">
        <v>5110</v>
      </c>
      <c r="B1826" s="2">
        <v>45824</v>
      </c>
      <c r="C1826" s="1" t="s">
        <v>6736</v>
      </c>
      <c r="D1826" s="1" t="s">
        <v>246</v>
      </c>
      <c r="E1826">
        <v>36</v>
      </c>
      <c r="F1826">
        <v>6</v>
      </c>
      <c r="G1826" s="1" t="s">
        <v>2826</v>
      </c>
      <c r="H1826">
        <v>500</v>
      </c>
      <c r="I1826" s="1" t="s">
        <v>6718</v>
      </c>
      <c r="J1826">
        <v>471</v>
      </c>
      <c r="K1826">
        <v>8</v>
      </c>
      <c r="L1826">
        <v>533.85</v>
      </c>
      <c r="M1826">
        <v>33.6</v>
      </c>
      <c r="N1826">
        <v>500.25</v>
      </c>
    </row>
    <row r="1827" spans="1:14" x14ac:dyDescent="0.2">
      <c r="A1827" s="1" t="s">
        <v>5085</v>
      </c>
      <c r="B1827" s="2">
        <v>45824</v>
      </c>
      <c r="C1827" s="1" t="s">
        <v>6742</v>
      </c>
      <c r="D1827" s="1" t="s">
        <v>246</v>
      </c>
      <c r="E1827">
        <v>16</v>
      </c>
      <c r="F1827" t="s">
        <v>2963</v>
      </c>
      <c r="G1827" s="1" t="s">
        <v>100</v>
      </c>
      <c r="H1827">
        <v>85</v>
      </c>
      <c r="I1827" s="1" t="s">
        <v>6718</v>
      </c>
      <c r="J1827">
        <v>471</v>
      </c>
      <c r="K1827">
        <v>2</v>
      </c>
      <c r="L1827">
        <v>107.4</v>
      </c>
      <c r="M1827">
        <v>4</v>
      </c>
      <c r="N1827">
        <v>103.4</v>
      </c>
    </row>
    <row r="1828" spans="1:14" x14ac:dyDescent="0.2">
      <c r="A1828" s="1" t="s">
        <v>5100</v>
      </c>
      <c r="B1828" s="2">
        <v>45824</v>
      </c>
      <c r="C1828" s="1" t="s">
        <v>6767</v>
      </c>
      <c r="D1828" s="1" t="s">
        <v>106</v>
      </c>
      <c r="E1828" t="s">
        <v>3102</v>
      </c>
      <c r="F1828" t="s">
        <v>2847</v>
      </c>
      <c r="G1828" s="1" t="s">
        <v>108</v>
      </c>
      <c r="H1828">
        <v>220</v>
      </c>
      <c r="I1828" s="1" t="s">
        <v>6718</v>
      </c>
      <c r="J1828">
        <v>471</v>
      </c>
      <c r="K1828">
        <v>6</v>
      </c>
      <c r="L1828">
        <v>237.2</v>
      </c>
      <c r="M1828">
        <v>10.6</v>
      </c>
      <c r="N1828">
        <v>226.6</v>
      </c>
    </row>
    <row r="1829" spans="1:14" x14ac:dyDescent="0.2">
      <c r="A1829" s="1" t="s">
        <v>5097</v>
      </c>
      <c r="B1829" s="2">
        <v>45824</v>
      </c>
      <c r="C1829" s="1" t="s">
        <v>7078</v>
      </c>
      <c r="D1829" s="1" t="s">
        <v>106</v>
      </c>
      <c r="E1829">
        <v>16</v>
      </c>
      <c r="F1829" t="s">
        <v>3654</v>
      </c>
      <c r="G1829" s="1" t="s">
        <v>108</v>
      </c>
      <c r="H1829">
        <v>100</v>
      </c>
      <c r="I1829" s="1" t="s">
        <v>6718</v>
      </c>
      <c r="J1829">
        <v>471</v>
      </c>
      <c r="K1829">
        <v>3</v>
      </c>
      <c r="L1829">
        <v>102.39999999999999</v>
      </c>
      <c r="M1829">
        <v>6</v>
      </c>
      <c r="N1829">
        <v>96.399999999999991</v>
      </c>
    </row>
    <row r="1830" spans="1:14" x14ac:dyDescent="0.2">
      <c r="A1830" s="1" t="s">
        <v>5106</v>
      </c>
      <c r="B1830" s="2">
        <v>45824</v>
      </c>
      <c r="C1830" s="1" t="s">
        <v>7079</v>
      </c>
      <c r="D1830" s="1" t="s">
        <v>106</v>
      </c>
      <c r="E1830" t="s">
        <v>5107</v>
      </c>
      <c r="F1830" t="s">
        <v>4607</v>
      </c>
      <c r="G1830" s="1" t="s">
        <v>108</v>
      </c>
      <c r="H1830">
        <v>100</v>
      </c>
      <c r="I1830" s="1" t="s">
        <v>6718</v>
      </c>
      <c r="J1830">
        <v>472</v>
      </c>
      <c r="K1830">
        <v>2</v>
      </c>
      <c r="L1830">
        <v>123.8</v>
      </c>
      <c r="M1830">
        <v>5.2</v>
      </c>
      <c r="N1830">
        <v>118.6</v>
      </c>
    </row>
    <row r="1831" spans="1:14" x14ac:dyDescent="0.2">
      <c r="A1831" s="1" t="s">
        <v>5099</v>
      </c>
      <c r="B1831" s="2">
        <v>45824</v>
      </c>
      <c r="C1831" s="1" t="s">
        <v>6892</v>
      </c>
      <c r="D1831" s="1" t="s">
        <v>106</v>
      </c>
      <c r="E1831">
        <v>17</v>
      </c>
      <c r="F1831" t="s">
        <v>51</v>
      </c>
      <c r="G1831" s="1" t="s">
        <v>108</v>
      </c>
      <c r="H1831">
        <v>290</v>
      </c>
      <c r="I1831" s="1" t="s">
        <v>6718</v>
      </c>
      <c r="J1831">
        <v>472</v>
      </c>
      <c r="K1831">
        <v>5</v>
      </c>
      <c r="L1831">
        <v>315.20999999999998</v>
      </c>
      <c r="M1831">
        <v>10</v>
      </c>
      <c r="N1831">
        <v>305.20999999999998</v>
      </c>
    </row>
    <row r="1832" spans="1:14" x14ac:dyDescent="0.2">
      <c r="A1832" s="1" t="s">
        <v>5103</v>
      </c>
      <c r="B1832" s="2">
        <v>45824</v>
      </c>
      <c r="C1832" s="1" t="s">
        <v>7079</v>
      </c>
      <c r="D1832" s="1" t="s">
        <v>106</v>
      </c>
      <c r="E1832" t="s">
        <v>5105</v>
      </c>
      <c r="F1832" t="s">
        <v>4607</v>
      </c>
      <c r="G1832" s="1" t="s">
        <v>108</v>
      </c>
      <c r="H1832">
        <v>100</v>
      </c>
      <c r="I1832" s="1" t="s">
        <v>6718</v>
      </c>
      <c r="J1832">
        <v>472</v>
      </c>
      <c r="K1832">
        <v>4</v>
      </c>
      <c r="L1832">
        <v>103.80000000000001</v>
      </c>
      <c r="M1832">
        <v>6</v>
      </c>
      <c r="N1832">
        <v>97.800000000000011</v>
      </c>
    </row>
    <row r="1833" spans="1:14" x14ac:dyDescent="0.2">
      <c r="A1833" s="1" t="s">
        <v>5101</v>
      </c>
      <c r="B1833" s="2">
        <v>45824</v>
      </c>
      <c r="C1833" s="1" t="s">
        <v>6800</v>
      </c>
      <c r="D1833" s="1" t="s">
        <v>106</v>
      </c>
      <c r="E1833" t="s">
        <v>2743</v>
      </c>
      <c r="F1833" t="s">
        <v>2847</v>
      </c>
      <c r="G1833" s="1" t="s">
        <v>100</v>
      </c>
      <c r="H1833">
        <v>110</v>
      </c>
      <c r="I1833" s="1" t="s">
        <v>6718</v>
      </c>
      <c r="J1833">
        <v>472</v>
      </c>
      <c r="K1833">
        <v>3</v>
      </c>
      <c r="L1833">
        <v>112.8</v>
      </c>
      <c r="M1833">
        <v>4.8000000000000007</v>
      </c>
      <c r="N1833">
        <v>108</v>
      </c>
    </row>
    <row r="1834" spans="1:14" x14ac:dyDescent="0.2">
      <c r="A1834" s="1" t="s">
        <v>5094</v>
      </c>
      <c r="B1834" s="2">
        <v>45824</v>
      </c>
      <c r="C1834" s="1" t="s">
        <v>6736</v>
      </c>
      <c r="D1834" s="1" t="s">
        <v>246</v>
      </c>
      <c r="E1834">
        <v>22</v>
      </c>
      <c r="F1834">
        <v>6</v>
      </c>
      <c r="G1834" s="1" t="s">
        <v>2826</v>
      </c>
      <c r="H1834">
        <v>500</v>
      </c>
      <c r="I1834" s="1" t="s">
        <v>6718</v>
      </c>
      <c r="J1834">
        <v>473</v>
      </c>
      <c r="K1834">
        <v>10</v>
      </c>
      <c r="L1834">
        <v>508.7</v>
      </c>
      <c r="N1834">
        <v>508.7</v>
      </c>
    </row>
    <row r="1835" spans="1:14" x14ac:dyDescent="0.2">
      <c r="A1835" s="1" t="s">
        <v>5095</v>
      </c>
      <c r="B1835" s="2">
        <v>45824</v>
      </c>
      <c r="C1835" s="1" t="s">
        <v>6742</v>
      </c>
      <c r="D1835" s="1" t="s">
        <v>246</v>
      </c>
      <c r="E1835">
        <v>11</v>
      </c>
      <c r="F1835" t="s">
        <v>338</v>
      </c>
      <c r="G1835" s="1" t="s">
        <v>100</v>
      </c>
      <c r="H1835">
        <v>250</v>
      </c>
      <c r="I1835" s="1" t="s">
        <v>6718</v>
      </c>
      <c r="J1835">
        <v>473</v>
      </c>
      <c r="K1835">
        <v>3</v>
      </c>
      <c r="L1835">
        <v>129.20000000000002</v>
      </c>
      <c r="M1835">
        <v>3.9000000000000004</v>
      </c>
      <c r="N1835">
        <v>125.30000000000001</v>
      </c>
    </row>
    <row r="1836" spans="1:14" x14ac:dyDescent="0.2">
      <c r="A1836" s="1" t="s">
        <v>5013</v>
      </c>
      <c r="B1836" s="2">
        <v>45824</v>
      </c>
      <c r="C1836" s="1" t="s">
        <v>6959</v>
      </c>
      <c r="D1836" s="1" t="s">
        <v>3035</v>
      </c>
      <c r="E1836" t="s">
        <v>3941</v>
      </c>
      <c r="F1836" t="s">
        <v>3942</v>
      </c>
      <c r="G1836" s="1" t="s">
        <v>100</v>
      </c>
      <c r="H1836">
        <v>2500</v>
      </c>
      <c r="I1836" s="1" t="s">
        <v>6718</v>
      </c>
      <c r="J1836">
        <v>473</v>
      </c>
      <c r="K1836">
        <v>1</v>
      </c>
      <c r="L1836">
        <v>46</v>
      </c>
      <c r="M1836">
        <v>0.6</v>
      </c>
      <c r="N1836">
        <v>45.4</v>
      </c>
    </row>
    <row r="1837" spans="1:14" x14ac:dyDescent="0.2">
      <c r="A1837" s="1" t="s">
        <v>5111</v>
      </c>
      <c r="B1837" s="2">
        <v>45825</v>
      </c>
      <c r="C1837" s="1" t="s">
        <v>587</v>
      </c>
      <c r="D1837" s="1" t="s">
        <v>246</v>
      </c>
      <c r="E1837">
        <v>17</v>
      </c>
      <c r="F1837" t="s">
        <v>79</v>
      </c>
      <c r="G1837" s="1" t="s">
        <v>2760</v>
      </c>
      <c r="H1837">
        <v>500</v>
      </c>
      <c r="I1837" s="1" t="s">
        <v>6718</v>
      </c>
      <c r="J1837">
        <v>474</v>
      </c>
      <c r="K1837">
        <v>10</v>
      </c>
      <c r="L1837">
        <v>508.10999999999996</v>
      </c>
      <c r="M1837">
        <v>21</v>
      </c>
      <c r="N1837">
        <v>487.10999999999996</v>
      </c>
    </row>
    <row r="1838" spans="1:14" x14ac:dyDescent="0.2">
      <c r="A1838" s="1" t="s">
        <v>5112</v>
      </c>
      <c r="B1838" s="2">
        <v>45825</v>
      </c>
      <c r="C1838" s="1" t="s">
        <v>6742</v>
      </c>
      <c r="D1838" s="1" t="s">
        <v>246</v>
      </c>
      <c r="E1838">
        <v>8</v>
      </c>
      <c r="F1838" t="s">
        <v>735</v>
      </c>
      <c r="G1838" s="1" t="s">
        <v>100</v>
      </c>
      <c r="H1838">
        <v>245</v>
      </c>
      <c r="I1838" s="1" t="s">
        <v>6718</v>
      </c>
      <c r="J1838">
        <v>474</v>
      </c>
      <c r="K1838">
        <v>7</v>
      </c>
      <c r="L1838">
        <v>265.8</v>
      </c>
      <c r="M1838">
        <v>7</v>
      </c>
      <c r="N1838">
        <v>258.8</v>
      </c>
    </row>
    <row r="1839" spans="1:14" x14ac:dyDescent="0.2">
      <c r="A1839" s="1" t="s">
        <v>5119</v>
      </c>
      <c r="B1839" s="2">
        <v>45825</v>
      </c>
      <c r="C1839" s="1" t="s">
        <v>6727</v>
      </c>
      <c r="D1839" s="1" t="s">
        <v>3068</v>
      </c>
      <c r="E1839">
        <v>18</v>
      </c>
      <c r="F1839" t="s">
        <v>2811</v>
      </c>
      <c r="G1839" s="1" t="s">
        <v>108</v>
      </c>
      <c r="H1839">
        <v>100</v>
      </c>
      <c r="I1839" s="1" t="s">
        <v>6718</v>
      </c>
      <c r="J1839">
        <v>474</v>
      </c>
      <c r="K1839">
        <v>2</v>
      </c>
      <c r="L1839">
        <v>108</v>
      </c>
      <c r="M1839">
        <v>4.4000000000000004</v>
      </c>
      <c r="N1839">
        <v>103.6</v>
      </c>
    </row>
    <row r="1840" spans="1:14" x14ac:dyDescent="0.2">
      <c r="A1840" s="1" t="s">
        <v>5083</v>
      </c>
      <c r="B1840" s="2">
        <v>45825</v>
      </c>
      <c r="C1840" s="1" t="s">
        <v>6742</v>
      </c>
      <c r="D1840" s="1" t="s">
        <v>106</v>
      </c>
      <c r="E1840" t="s">
        <v>2273</v>
      </c>
      <c r="F1840" t="s">
        <v>287</v>
      </c>
      <c r="G1840" s="1" t="s">
        <v>108</v>
      </c>
      <c r="H1840">
        <v>300</v>
      </c>
      <c r="I1840" s="1" t="s">
        <v>6718</v>
      </c>
      <c r="J1840">
        <v>474</v>
      </c>
      <c r="K1840">
        <v>6</v>
      </c>
      <c r="L1840">
        <v>313.8</v>
      </c>
      <c r="N1840">
        <v>313.8</v>
      </c>
    </row>
    <row r="1841" spans="1:14" x14ac:dyDescent="0.2">
      <c r="A1841" s="1" t="s">
        <v>7080</v>
      </c>
      <c r="B1841" s="2">
        <v>45825</v>
      </c>
      <c r="C1841" s="1" t="s">
        <v>576</v>
      </c>
      <c r="D1841" s="1" t="s">
        <v>246</v>
      </c>
      <c r="E1841" t="s">
        <v>5682</v>
      </c>
      <c r="F1841" t="s">
        <v>2744</v>
      </c>
      <c r="G1841" s="1" t="s">
        <v>100</v>
      </c>
      <c r="H1841">
        <v>500</v>
      </c>
      <c r="I1841" s="1" t="s">
        <v>6718</v>
      </c>
      <c r="J1841">
        <v>475</v>
      </c>
      <c r="K1841">
        <v>5</v>
      </c>
      <c r="L1841">
        <v>509.8</v>
      </c>
      <c r="N1841">
        <v>509.8</v>
      </c>
    </row>
    <row r="1842" spans="1:14" x14ac:dyDescent="0.2">
      <c r="A1842" s="1" t="s">
        <v>5096</v>
      </c>
      <c r="B1842" s="2">
        <v>45825</v>
      </c>
      <c r="C1842" s="1" t="s">
        <v>6742</v>
      </c>
      <c r="D1842" s="1" t="s">
        <v>246</v>
      </c>
      <c r="E1842">
        <v>9</v>
      </c>
      <c r="F1842" t="s">
        <v>735</v>
      </c>
      <c r="G1842" s="1" t="s">
        <v>100</v>
      </c>
      <c r="H1842">
        <v>370</v>
      </c>
      <c r="I1842" s="1" t="s">
        <v>6718</v>
      </c>
      <c r="J1842">
        <v>475</v>
      </c>
      <c r="K1842">
        <v>10</v>
      </c>
      <c r="L1842">
        <v>402.7</v>
      </c>
      <c r="N1842">
        <v>402.7</v>
      </c>
    </row>
    <row r="1843" spans="1:14" x14ac:dyDescent="0.2">
      <c r="A1843" s="1" t="s">
        <v>6913</v>
      </c>
      <c r="B1843" s="2">
        <v>45825</v>
      </c>
      <c r="C1843" s="1" t="s">
        <v>51</v>
      </c>
      <c r="D1843" s="1" t="s">
        <v>51</v>
      </c>
      <c r="E1843" t="s">
        <v>51</v>
      </c>
      <c r="F1843" t="s">
        <v>51</v>
      </c>
      <c r="G1843" s="1" t="s">
        <v>51</v>
      </c>
      <c r="H1843" t="s">
        <v>51</v>
      </c>
      <c r="I1843" s="1" t="s">
        <v>6718</v>
      </c>
      <c r="J1843">
        <v>475</v>
      </c>
      <c r="K1843">
        <v>16</v>
      </c>
      <c r="L1843">
        <v>393.63</v>
      </c>
      <c r="N1843">
        <v>393.63</v>
      </c>
    </row>
    <row r="1844" spans="1:14" x14ac:dyDescent="0.2">
      <c r="A1844" s="1" t="s">
        <v>5113</v>
      </c>
      <c r="B1844" s="2">
        <v>45825</v>
      </c>
      <c r="C1844" s="1" t="s">
        <v>587</v>
      </c>
      <c r="D1844" s="1" t="s">
        <v>246</v>
      </c>
      <c r="E1844">
        <v>17</v>
      </c>
      <c r="F1844" t="s">
        <v>167</v>
      </c>
      <c r="G1844" s="1" t="s">
        <v>100</v>
      </c>
      <c r="H1844">
        <v>320</v>
      </c>
      <c r="I1844" s="1" t="s">
        <v>6718</v>
      </c>
      <c r="J1844">
        <v>475</v>
      </c>
      <c r="K1844">
        <v>7</v>
      </c>
      <c r="L1844">
        <v>338.78</v>
      </c>
      <c r="M1844">
        <v>14.7</v>
      </c>
      <c r="N1844">
        <v>324.08</v>
      </c>
    </row>
    <row r="1845" spans="1:14" x14ac:dyDescent="0.2">
      <c r="A1845" s="1" t="s">
        <v>5120</v>
      </c>
      <c r="B1845" s="2">
        <v>45826</v>
      </c>
      <c r="C1845" s="1" t="s">
        <v>6727</v>
      </c>
      <c r="D1845" s="1" t="s">
        <v>3068</v>
      </c>
      <c r="E1845">
        <v>18</v>
      </c>
      <c r="F1845" t="s">
        <v>2811</v>
      </c>
      <c r="G1845" s="1" t="s">
        <v>108</v>
      </c>
      <c r="H1845">
        <v>100</v>
      </c>
      <c r="I1845" s="1" t="s">
        <v>6718</v>
      </c>
      <c r="J1845">
        <v>476</v>
      </c>
      <c r="K1845">
        <v>2</v>
      </c>
      <c r="L1845">
        <v>98.6</v>
      </c>
      <c r="M1845">
        <v>4.4000000000000004</v>
      </c>
      <c r="N1845">
        <v>94.199999999999989</v>
      </c>
    </row>
    <row r="1846" spans="1:14" x14ac:dyDescent="0.2">
      <c r="A1846" s="1" t="s">
        <v>5126</v>
      </c>
      <c r="B1846" s="2">
        <v>45826</v>
      </c>
      <c r="C1846" s="1" t="s">
        <v>6727</v>
      </c>
      <c r="D1846" s="1" t="s">
        <v>3068</v>
      </c>
      <c r="E1846">
        <v>16</v>
      </c>
      <c r="F1846" t="s">
        <v>2811</v>
      </c>
      <c r="G1846" s="1" t="s">
        <v>108</v>
      </c>
      <c r="H1846">
        <v>300</v>
      </c>
      <c r="I1846" s="1" t="s">
        <v>6718</v>
      </c>
      <c r="J1846">
        <v>476</v>
      </c>
      <c r="K1846">
        <v>6</v>
      </c>
      <c r="L1846">
        <v>314.39999999999998</v>
      </c>
      <c r="M1846">
        <v>12</v>
      </c>
      <c r="N1846">
        <v>302.39999999999998</v>
      </c>
    </row>
    <row r="1847" spans="1:14" x14ac:dyDescent="0.2">
      <c r="A1847" s="1" t="s">
        <v>5128</v>
      </c>
      <c r="B1847" s="2">
        <v>45826</v>
      </c>
      <c r="C1847" s="1" t="s">
        <v>587</v>
      </c>
      <c r="D1847" s="1" t="s">
        <v>246</v>
      </c>
      <c r="E1847">
        <v>18.899999999999999</v>
      </c>
      <c r="F1847" t="s">
        <v>332</v>
      </c>
      <c r="G1847" s="1" t="s">
        <v>100</v>
      </c>
      <c r="H1847">
        <v>400</v>
      </c>
      <c r="I1847" s="1" t="s">
        <v>6718</v>
      </c>
      <c r="J1847">
        <v>476</v>
      </c>
      <c r="K1847">
        <v>6</v>
      </c>
      <c r="L1847">
        <v>412.21</v>
      </c>
      <c r="M1847">
        <v>14.3</v>
      </c>
      <c r="N1847">
        <v>397.90999999999997</v>
      </c>
    </row>
    <row r="1848" spans="1:14" x14ac:dyDescent="0.2">
      <c r="A1848" s="1" t="s">
        <v>5124</v>
      </c>
      <c r="B1848" s="2">
        <v>45826</v>
      </c>
      <c r="C1848" s="1" t="s">
        <v>6727</v>
      </c>
      <c r="D1848" s="1" t="s">
        <v>3068</v>
      </c>
      <c r="E1848">
        <v>16</v>
      </c>
      <c r="F1848" t="s">
        <v>2811</v>
      </c>
      <c r="G1848" s="1" t="s">
        <v>108</v>
      </c>
      <c r="H1848">
        <v>200</v>
      </c>
      <c r="I1848" s="1" t="s">
        <v>6718</v>
      </c>
      <c r="J1848">
        <v>476</v>
      </c>
      <c r="K1848">
        <v>4</v>
      </c>
      <c r="L1848">
        <v>202.4</v>
      </c>
      <c r="M1848">
        <v>8</v>
      </c>
      <c r="N1848">
        <v>194.4</v>
      </c>
    </row>
    <row r="1849" spans="1:14" x14ac:dyDescent="0.2">
      <c r="A1849" s="1" t="s">
        <v>5122</v>
      </c>
      <c r="B1849" s="2">
        <v>45826</v>
      </c>
      <c r="C1849" s="1" t="s">
        <v>6727</v>
      </c>
      <c r="D1849" s="1" t="s">
        <v>3068</v>
      </c>
      <c r="E1849">
        <v>18</v>
      </c>
      <c r="F1849" t="s">
        <v>2811</v>
      </c>
      <c r="G1849" s="1" t="s">
        <v>108</v>
      </c>
      <c r="H1849">
        <v>100</v>
      </c>
      <c r="I1849" s="1" t="s">
        <v>6718</v>
      </c>
      <c r="J1849">
        <v>477</v>
      </c>
      <c r="K1849">
        <v>2</v>
      </c>
      <c r="L1849">
        <v>104.6</v>
      </c>
      <c r="M1849">
        <v>4.4000000000000004</v>
      </c>
      <c r="N1849">
        <v>100.19999999999999</v>
      </c>
    </row>
    <row r="1850" spans="1:14" x14ac:dyDescent="0.2">
      <c r="A1850" s="1" t="s">
        <v>5129</v>
      </c>
      <c r="B1850" s="2">
        <v>45826</v>
      </c>
      <c r="C1850" s="1" t="s">
        <v>587</v>
      </c>
      <c r="D1850" s="1" t="s">
        <v>246</v>
      </c>
      <c r="E1850">
        <v>33</v>
      </c>
      <c r="F1850" t="s">
        <v>134</v>
      </c>
      <c r="G1850" s="1" t="s">
        <v>100</v>
      </c>
      <c r="H1850">
        <v>320</v>
      </c>
      <c r="I1850" s="1" t="s">
        <v>6718</v>
      </c>
      <c r="J1850">
        <v>477</v>
      </c>
      <c r="K1850">
        <v>6</v>
      </c>
      <c r="L1850">
        <v>335.29</v>
      </c>
      <c r="M1850">
        <v>24.599999999999998</v>
      </c>
      <c r="N1850">
        <v>310.69</v>
      </c>
    </row>
    <row r="1851" spans="1:14" x14ac:dyDescent="0.2">
      <c r="A1851" s="1" t="s">
        <v>5125</v>
      </c>
      <c r="B1851" s="2">
        <v>45826</v>
      </c>
      <c r="C1851" s="1" t="s">
        <v>6727</v>
      </c>
      <c r="D1851" s="1" t="s">
        <v>3068</v>
      </c>
      <c r="E1851">
        <v>16</v>
      </c>
      <c r="F1851" t="s">
        <v>2811</v>
      </c>
      <c r="G1851" s="1" t="s">
        <v>108</v>
      </c>
      <c r="H1851">
        <v>200</v>
      </c>
      <c r="I1851" s="1" t="s">
        <v>6718</v>
      </c>
      <c r="J1851">
        <v>477</v>
      </c>
      <c r="K1851">
        <v>4</v>
      </c>
      <c r="L1851">
        <v>202.79999999999998</v>
      </c>
      <c r="M1851">
        <v>8</v>
      </c>
      <c r="N1851">
        <v>194.79999999999998</v>
      </c>
    </row>
    <row r="1852" spans="1:14" x14ac:dyDescent="0.2">
      <c r="A1852" s="1" t="s">
        <v>5115</v>
      </c>
      <c r="B1852" s="2">
        <v>45826</v>
      </c>
      <c r="C1852" s="1" t="s">
        <v>7029</v>
      </c>
      <c r="D1852" s="1" t="s">
        <v>246</v>
      </c>
      <c r="E1852">
        <v>11</v>
      </c>
      <c r="F1852">
        <v>18</v>
      </c>
      <c r="G1852" s="1" t="s">
        <v>100</v>
      </c>
      <c r="H1852">
        <v>140</v>
      </c>
      <c r="I1852" s="1" t="s">
        <v>6718</v>
      </c>
      <c r="J1852">
        <v>477</v>
      </c>
      <c r="K1852">
        <v>4</v>
      </c>
      <c r="L1852">
        <v>153.39999999999998</v>
      </c>
      <c r="M1852">
        <v>5.1000000000000005</v>
      </c>
      <c r="N1852">
        <v>148.29999999999998</v>
      </c>
    </row>
    <row r="1853" spans="1:14" x14ac:dyDescent="0.2">
      <c r="A1853" s="1" t="s">
        <v>5123</v>
      </c>
      <c r="B1853" s="2">
        <v>45826</v>
      </c>
      <c r="C1853" s="1" t="s">
        <v>6727</v>
      </c>
      <c r="D1853" s="1" t="s">
        <v>3068</v>
      </c>
      <c r="E1853">
        <v>18</v>
      </c>
      <c r="F1853" t="s">
        <v>2811</v>
      </c>
      <c r="G1853" s="1" t="s">
        <v>108</v>
      </c>
      <c r="H1853">
        <v>100</v>
      </c>
      <c r="I1853" s="1" t="s">
        <v>6718</v>
      </c>
      <c r="J1853">
        <v>478</v>
      </c>
      <c r="K1853">
        <v>2</v>
      </c>
      <c r="L1853">
        <v>105.80000000000001</v>
      </c>
      <c r="M1853">
        <v>4.4000000000000004</v>
      </c>
      <c r="N1853">
        <v>101.4</v>
      </c>
    </row>
    <row r="1854" spans="1:14" x14ac:dyDescent="0.2">
      <c r="A1854" s="1" t="s">
        <v>7081</v>
      </c>
      <c r="B1854" s="2">
        <v>45826</v>
      </c>
      <c r="C1854" s="1" t="s">
        <v>6249</v>
      </c>
      <c r="D1854" s="1" t="s">
        <v>246</v>
      </c>
      <c r="E1854">
        <v>16</v>
      </c>
      <c r="F1854" t="s">
        <v>2774</v>
      </c>
      <c r="G1854" s="1" t="s">
        <v>100</v>
      </c>
      <c r="H1854">
        <v>0</v>
      </c>
      <c r="I1854" s="1" t="s">
        <v>6718</v>
      </c>
      <c r="J1854">
        <v>478</v>
      </c>
      <c r="K1854">
        <v>2</v>
      </c>
      <c r="L1854">
        <v>122.6</v>
      </c>
      <c r="M1854">
        <v>3.8</v>
      </c>
      <c r="N1854">
        <v>118.8</v>
      </c>
    </row>
    <row r="1855" spans="1:14" x14ac:dyDescent="0.2">
      <c r="A1855" s="1" t="s">
        <v>5127</v>
      </c>
      <c r="B1855" s="2">
        <v>45827</v>
      </c>
      <c r="C1855" s="1" t="s">
        <v>6727</v>
      </c>
      <c r="D1855" s="1" t="s">
        <v>3068</v>
      </c>
      <c r="E1855">
        <v>16</v>
      </c>
      <c r="F1855" t="s">
        <v>2811</v>
      </c>
      <c r="G1855" s="1" t="s">
        <v>108</v>
      </c>
      <c r="H1855">
        <v>350</v>
      </c>
      <c r="I1855" s="1" t="s">
        <v>6718</v>
      </c>
      <c r="J1855">
        <v>479</v>
      </c>
      <c r="K1855">
        <v>7</v>
      </c>
      <c r="L1855">
        <v>364.2</v>
      </c>
      <c r="M1855">
        <v>14</v>
      </c>
      <c r="N1855">
        <v>350.2</v>
      </c>
    </row>
    <row r="1856" spans="1:14" x14ac:dyDescent="0.2">
      <c r="A1856" s="1" t="s">
        <v>5133</v>
      </c>
      <c r="B1856" s="2">
        <v>45827</v>
      </c>
      <c r="C1856" s="1" t="s">
        <v>6727</v>
      </c>
      <c r="D1856" s="1" t="s">
        <v>3068</v>
      </c>
      <c r="E1856">
        <v>15</v>
      </c>
      <c r="F1856" t="s">
        <v>2811</v>
      </c>
      <c r="G1856" s="1" t="s">
        <v>108</v>
      </c>
      <c r="H1856">
        <v>350</v>
      </c>
      <c r="I1856" s="1" t="s">
        <v>6718</v>
      </c>
      <c r="J1856">
        <v>479</v>
      </c>
      <c r="K1856">
        <v>4</v>
      </c>
      <c r="L1856">
        <v>210.20000000000002</v>
      </c>
      <c r="M1856">
        <v>7.8</v>
      </c>
      <c r="N1856">
        <v>202.4</v>
      </c>
    </row>
    <row r="1857" spans="1:14" x14ac:dyDescent="0.2">
      <c r="A1857" s="1" t="s">
        <v>5140</v>
      </c>
      <c r="B1857" s="2">
        <v>45827</v>
      </c>
      <c r="C1857" s="1" t="s">
        <v>6736</v>
      </c>
      <c r="D1857" s="1" t="s">
        <v>246</v>
      </c>
      <c r="E1857">
        <v>40</v>
      </c>
      <c r="F1857">
        <v>6</v>
      </c>
      <c r="G1857" s="1" t="s">
        <v>2826</v>
      </c>
      <c r="H1857">
        <v>500</v>
      </c>
      <c r="I1857" s="1" t="s">
        <v>6718</v>
      </c>
      <c r="J1857">
        <v>479</v>
      </c>
      <c r="K1857">
        <v>10</v>
      </c>
      <c r="L1857">
        <v>547.07999999999993</v>
      </c>
      <c r="M1857">
        <v>51</v>
      </c>
      <c r="N1857">
        <v>496.07999999999993</v>
      </c>
    </row>
    <row r="1858" spans="1:14" x14ac:dyDescent="0.2">
      <c r="A1858" s="1" t="s">
        <v>5135</v>
      </c>
      <c r="B1858" s="2">
        <v>45827</v>
      </c>
      <c r="C1858" s="1" t="s">
        <v>7030</v>
      </c>
      <c r="D1858" s="1" t="s">
        <v>246</v>
      </c>
      <c r="E1858">
        <v>26</v>
      </c>
      <c r="F1858">
        <v>10</v>
      </c>
      <c r="G1858" s="1" t="s">
        <v>100</v>
      </c>
      <c r="H1858">
        <v>200</v>
      </c>
      <c r="I1858" s="1" t="s">
        <v>6718</v>
      </c>
      <c r="J1858">
        <v>479</v>
      </c>
      <c r="K1858">
        <v>4</v>
      </c>
      <c r="L1858">
        <v>194.3</v>
      </c>
      <c r="M1858">
        <v>12.8</v>
      </c>
      <c r="N1858">
        <v>181.5</v>
      </c>
    </row>
    <row r="1859" spans="1:14" x14ac:dyDescent="0.2">
      <c r="A1859" s="1" t="s">
        <v>5136</v>
      </c>
      <c r="B1859" s="2">
        <v>45827</v>
      </c>
      <c r="C1859" s="1" t="s">
        <v>7030</v>
      </c>
      <c r="D1859" s="1" t="s">
        <v>246</v>
      </c>
      <c r="E1859">
        <v>26</v>
      </c>
      <c r="F1859">
        <v>6</v>
      </c>
      <c r="G1859" s="1" t="s">
        <v>100</v>
      </c>
      <c r="H1859">
        <v>250</v>
      </c>
      <c r="I1859" s="1" t="s">
        <v>6718</v>
      </c>
      <c r="J1859">
        <v>480</v>
      </c>
      <c r="K1859">
        <v>5</v>
      </c>
      <c r="L1859">
        <v>266.89999999999998</v>
      </c>
      <c r="M1859">
        <v>15.899999999999999</v>
      </c>
      <c r="N1859">
        <v>250.99999999999997</v>
      </c>
    </row>
    <row r="1860" spans="1:14" x14ac:dyDescent="0.2">
      <c r="A1860" s="1" t="s">
        <v>5139</v>
      </c>
      <c r="B1860" s="2">
        <v>45827</v>
      </c>
      <c r="C1860" s="1" t="s">
        <v>6736</v>
      </c>
      <c r="D1860" s="1" t="s">
        <v>246</v>
      </c>
      <c r="E1860">
        <v>40</v>
      </c>
      <c r="F1860">
        <v>6</v>
      </c>
      <c r="G1860" s="1" t="s">
        <v>2826</v>
      </c>
      <c r="H1860">
        <v>100</v>
      </c>
      <c r="I1860" s="1" t="s">
        <v>6718</v>
      </c>
      <c r="J1860">
        <v>480</v>
      </c>
      <c r="K1860">
        <v>2</v>
      </c>
      <c r="L1860">
        <v>106.2</v>
      </c>
      <c r="N1860">
        <v>106.2</v>
      </c>
    </row>
    <row r="1861" spans="1:14" x14ac:dyDescent="0.2">
      <c r="A1861" s="1" t="s">
        <v>5130</v>
      </c>
      <c r="B1861" s="2">
        <v>45827</v>
      </c>
      <c r="C1861" s="1" t="s">
        <v>6910</v>
      </c>
      <c r="D1861" s="1" t="s">
        <v>246</v>
      </c>
      <c r="E1861">
        <v>25</v>
      </c>
      <c r="F1861" t="s">
        <v>160</v>
      </c>
      <c r="G1861" s="1" t="s">
        <v>100</v>
      </c>
      <c r="H1861">
        <v>50</v>
      </c>
      <c r="I1861" s="1" t="s">
        <v>6718</v>
      </c>
      <c r="J1861">
        <v>480</v>
      </c>
      <c r="K1861">
        <v>1</v>
      </c>
      <c r="L1861">
        <v>55.8</v>
      </c>
      <c r="N1861">
        <v>55.8</v>
      </c>
    </row>
    <row r="1862" spans="1:14" x14ac:dyDescent="0.2">
      <c r="A1862" s="1" t="s">
        <v>5137</v>
      </c>
      <c r="B1862" s="2">
        <v>45827</v>
      </c>
      <c r="C1862" s="1" t="s">
        <v>587</v>
      </c>
      <c r="D1862" s="1" t="s">
        <v>246</v>
      </c>
      <c r="E1862">
        <v>36</v>
      </c>
      <c r="F1862" t="s">
        <v>167</v>
      </c>
      <c r="G1862" s="1" t="s">
        <v>2760</v>
      </c>
      <c r="H1862">
        <v>55</v>
      </c>
      <c r="I1862" s="1" t="s">
        <v>6718</v>
      </c>
      <c r="J1862">
        <v>480</v>
      </c>
      <c r="K1862">
        <v>1</v>
      </c>
      <c r="L1862">
        <v>58.9</v>
      </c>
      <c r="N1862">
        <v>58.9</v>
      </c>
    </row>
    <row r="1863" spans="1:14" x14ac:dyDescent="0.2">
      <c r="A1863" s="1" t="s">
        <v>5144</v>
      </c>
      <c r="B1863" s="2">
        <v>45827</v>
      </c>
      <c r="C1863" s="1" t="s">
        <v>6727</v>
      </c>
      <c r="D1863" s="1" t="s">
        <v>2816</v>
      </c>
      <c r="E1863">
        <v>18</v>
      </c>
      <c r="F1863" t="s">
        <v>2811</v>
      </c>
      <c r="G1863" s="1" t="s">
        <v>2996</v>
      </c>
      <c r="H1863">
        <v>150</v>
      </c>
      <c r="I1863" s="1" t="s">
        <v>6718</v>
      </c>
      <c r="J1863">
        <v>481</v>
      </c>
      <c r="K1863">
        <v>2</v>
      </c>
      <c r="L1863">
        <v>150.80000000000001</v>
      </c>
      <c r="N1863">
        <v>150.80000000000001</v>
      </c>
    </row>
    <row r="1864" spans="1:14" x14ac:dyDescent="0.2">
      <c r="A1864" s="1" t="s">
        <v>5131</v>
      </c>
      <c r="B1864" s="2">
        <v>45827</v>
      </c>
      <c r="C1864" s="1" t="s">
        <v>6910</v>
      </c>
      <c r="D1864" s="1" t="s">
        <v>246</v>
      </c>
      <c r="E1864">
        <v>23</v>
      </c>
      <c r="F1864" t="s">
        <v>160</v>
      </c>
      <c r="G1864" s="1" t="s">
        <v>100</v>
      </c>
      <c r="H1864">
        <v>25</v>
      </c>
      <c r="I1864" s="1" t="s">
        <v>6718</v>
      </c>
      <c r="J1864">
        <v>481</v>
      </c>
      <c r="K1864">
        <v>1</v>
      </c>
      <c r="L1864">
        <v>35.200000000000003</v>
      </c>
      <c r="N1864">
        <v>35.200000000000003</v>
      </c>
    </row>
    <row r="1865" spans="1:14" x14ac:dyDescent="0.2">
      <c r="A1865" s="1" t="s">
        <v>5092</v>
      </c>
      <c r="B1865" s="2">
        <v>45827</v>
      </c>
      <c r="C1865" s="1" t="s">
        <v>587</v>
      </c>
      <c r="D1865" s="1" t="s">
        <v>246</v>
      </c>
      <c r="E1865">
        <v>17</v>
      </c>
      <c r="F1865" t="s">
        <v>167</v>
      </c>
      <c r="G1865" s="1" t="s">
        <v>2760</v>
      </c>
      <c r="H1865">
        <v>75</v>
      </c>
      <c r="I1865" s="1" t="s">
        <v>6718</v>
      </c>
      <c r="J1865">
        <v>481</v>
      </c>
      <c r="K1865">
        <v>1</v>
      </c>
      <c r="L1865">
        <v>47.34</v>
      </c>
      <c r="M1865">
        <v>2</v>
      </c>
      <c r="N1865">
        <v>45.34</v>
      </c>
    </row>
    <row r="1866" spans="1:14" x14ac:dyDescent="0.2">
      <c r="A1866" s="1" t="s">
        <v>5116</v>
      </c>
      <c r="B1866" s="2">
        <v>45827</v>
      </c>
      <c r="C1866" s="1" t="s">
        <v>6736</v>
      </c>
      <c r="D1866" s="1" t="s">
        <v>246</v>
      </c>
      <c r="E1866">
        <v>11</v>
      </c>
      <c r="F1866">
        <v>6</v>
      </c>
      <c r="G1866" s="1" t="s">
        <v>2826</v>
      </c>
      <c r="H1866">
        <v>200</v>
      </c>
      <c r="I1866" s="1" t="s">
        <v>6718</v>
      </c>
      <c r="J1866">
        <v>481</v>
      </c>
      <c r="K1866">
        <v>6</v>
      </c>
      <c r="L1866">
        <v>199.6</v>
      </c>
      <c r="N1866">
        <v>199.6</v>
      </c>
    </row>
    <row r="1867" spans="1:14" x14ac:dyDescent="0.2">
      <c r="A1867" s="1" t="s">
        <v>5059</v>
      </c>
      <c r="B1867" s="2">
        <v>45827</v>
      </c>
      <c r="C1867" s="1" t="s">
        <v>587</v>
      </c>
      <c r="D1867" s="1" t="s">
        <v>246</v>
      </c>
      <c r="E1867" t="s">
        <v>3047</v>
      </c>
      <c r="F1867" t="s">
        <v>287</v>
      </c>
      <c r="G1867" s="1" t="s">
        <v>2760</v>
      </c>
      <c r="H1867">
        <v>615</v>
      </c>
      <c r="I1867" s="1" t="s">
        <v>6718</v>
      </c>
      <c r="J1867">
        <v>482</v>
      </c>
      <c r="K1867">
        <v>1</v>
      </c>
      <c r="L1867">
        <v>9.5</v>
      </c>
      <c r="N1867">
        <v>9.5</v>
      </c>
    </row>
    <row r="1868" spans="1:14" x14ac:dyDescent="0.2">
      <c r="A1868" s="1" t="s">
        <v>5134</v>
      </c>
      <c r="B1868" s="2">
        <v>45827</v>
      </c>
      <c r="C1868" s="1" t="s">
        <v>6892</v>
      </c>
      <c r="D1868" s="1" t="s">
        <v>2816</v>
      </c>
      <c r="E1868">
        <v>17</v>
      </c>
      <c r="F1868" t="s">
        <v>51</v>
      </c>
      <c r="G1868" s="1" t="s">
        <v>108</v>
      </c>
      <c r="H1868">
        <v>520</v>
      </c>
      <c r="I1868" s="1" t="s">
        <v>6718</v>
      </c>
      <c r="J1868">
        <v>482</v>
      </c>
      <c r="K1868">
        <v>5</v>
      </c>
      <c r="L1868">
        <v>552.6</v>
      </c>
      <c r="N1868">
        <v>552.6</v>
      </c>
    </row>
    <row r="1869" spans="1:14" x14ac:dyDescent="0.2">
      <c r="A1869" s="1" t="s">
        <v>5046</v>
      </c>
      <c r="B1869" s="2">
        <v>45827</v>
      </c>
      <c r="C1869" s="1" t="s">
        <v>587</v>
      </c>
      <c r="D1869" s="1" t="s">
        <v>246</v>
      </c>
      <c r="E1869">
        <v>18</v>
      </c>
      <c r="F1869" t="s">
        <v>167</v>
      </c>
      <c r="G1869" s="1" t="s">
        <v>100</v>
      </c>
      <c r="H1869">
        <v>45</v>
      </c>
      <c r="I1869" s="1" t="s">
        <v>6718</v>
      </c>
      <c r="J1869">
        <v>483</v>
      </c>
      <c r="K1869">
        <v>1</v>
      </c>
      <c r="L1869">
        <v>51.6</v>
      </c>
      <c r="N1869">
        <v>51.6</v>
      </c>
    </row>
    <row r="1870" spans="1:14" x14ac:dyDescent="0.2">
      <c r="A1870" s="1" t="s">
        <v>5132</v>
      </c>
      <c r="B1870" s="2">
        <v>45827</v>
      </c>
      <c r="C1870" s="1" t="s">
        <v>6249</v>
      </c>
      <c r="D1870" s="1" t="s">
        <v>246</v>
      </c>
      <c r="E1870">
        <v>17</v>
      </c>
      <c r="F1870" t="s">
        <v>735</v>
      </c>
      <c r="G1870" s="1" t="s">
        <v>100</v>
      </c>
      <c r="H1870">
        <v>0</v>
      </c>
      <c r="I1870" s="1" t="s">
        <v>6718</v>
      </c>
      <c r="J1870">
        <v>483</v>
      </c>
      <c r="K1870">
        <v>8</v>
      </c>
      <c r="L1870">
        <v>463.5</v>
      </c>
      <c r="N1870">
        <v>463.5</v>
      </c>
    </row>
    <row r="1871" spans="1:14" x14ac:dyDescent="0.2">
      <c r="A1871" s="1" t="s">
        <v>5161</v>
      </c>
      <c r="B1871" s="2">
        <v>45828</v>
      </c>
      <c r="C1871" s="1" t="s">
        <v>7082</v>
      </c>
      <c r="D1871" s="1" t="s">
        <v>3231</v>
      </c>
      <c r="E1871" t="s">
        <v>3607</v>
      </c>
      <c r="F1871" t="s">
        <v>5150</v>
      </c>
      <c r="G1871" s="1" t="s">
        <v>108</v>
      </c>
      <c r="H1871">
        <v>110</v>
      </c>
      <c r="I1871" s="1" t="s">
        <v>6718</v>
      </c>
      <c r="J1871">
        <v>484</v>
      </c>
      <c r="K1871">
        <v>4</v>
      </c>
      <c r="L1871">
        <v>117.80000000000001</v>
      </c>
      <c r="M1871">
        <v>4.8</v>
      </c>
      <c r="N1871">
        <v>113.00000000000001</v>
      </c>
    </row>
    <row r="1872" spans="1:14" x14ac:dyDescent="0.2">
      <c r="A1872" s="1" t="s">
        <v>5148</v>
      </c>
      <c r="B1872" s="2">
        <v>45828</v>
      </c>
      <c r="C1872" s="1" t="s">
        <v>7082</v>
      </c>
      <c r="D1872" s="1" t="s">
        <v>3231</v>
      </c>
      <c r="E1872" t="s">
        <v>2743</v>
      </c>
      <c r="F1872" t="s">
        <v>5150</v>
      </c>
      <c r="G1872" s="1" t="s">
        <v>108</v>
      </c>
      <c r="H1872">
        <v>110</v>
      </c>
      <c r="I1872" s="1" t="s">
        <v>6718</v>
      </c>
      <c r="J1872">
        <v>484</v>
      </c>
      <c r="K1872">
        <v>4</v>
      </c>
      <c r="L1872">
        <v>120.60000000000001</v>
      </c>
      <c r="M1872">
        <v>5.9</v>
      </c>
      <c r="N1872">
        <v>114.7</v>
      </c>
    </row>
    <row r="1873" spans="1:14" x14ac:dyDescent="0.2">
      <c r="A1873" s="1" t="s">
        <v>5153</v>
      </c>
      <c r="B1873" s="2">
        <v>45828</v>
      </c>
      <c r="C1873" s="1" t="s">
        <v>587</v>
      </c>
      <c r="D1873" s="1" t="s">
        <v>246</v>
      </c>
      <c r="E1873">
        <v>21</v>
      </c>
      <c r="F1873" t="s">
        <v>214</v>
      </c>
      <c r="G1873" s="1" t="s">
        <v>2760</v>
      </c>
      <c r="H1873">
        <v>130</v>
      </c>
      <c r="I1873" s="1" t="s">
        <v>6718</v>
      </c>
      <c r="J1873">
        <v>484</v>
      </c>
      <c r="K1873">
        <v>2</v>
      </c>
      <c r="L1873">
        <v>141.9</v>
      </c>
      <c r="M1873">
        <v>4.8</v>
      </c>
      <c r="N1873">
        <v>137.1</v>
      </c>
    </row>
    <row r="1874" spans="1:14" x14ac:dyDescent="0.2">
      <c r="A1874" s="1" t="s">
        <v>5154</v>
      </c>
      <c r="B1874" s="2">
        <v>45828</v>
      </c>
      <c r="C1874" s="1" t="s">
        <v>587</v>
      </c>
      <c r="D1874" s="1" t="s">
        <v>246</v>
      </c>
      <c r="E1874">
        <v>20</v>
      </c>
      <c r="F1874" t="s">
        <v>214</v>
      </c>
      <c r="G1874" s="1" t="s">
        <v>2760</v>
      </c>
      <c r="H1874">
        <v>55</v>
      </c>
      <c r="I1874" s="1" t="s">
        <v>6718</v>
      </c>
      <c r="J1874">
        <v>484</v>
      </c>
      <c r="K1874">
        <v>1</v>
      </c>
      <c r="L1874">
        <v>64.400000000000006</v>
      </c>
      <c r="M1874">
        <v>2.2000000000000002</v>
      </c>
      <c r="N1874">
        <v>62.2</v>
      </c>
    </row>
    <row r="1875" spans="1:14" x14ac:dyDescent="0.2">
      <c r="A1875" s="1" t="s">
        <v>5157</v>
      </c>
      <c r="B1875" s="2">
        <v>45828</v>
      </c>
      <c r="C1875" s="1" t="s">
        <v>587</v>
      </c>
      <c r="D1875" s="1" t="s">
        <v>246</v>
      </c>
      <c r="E1875">
        <v>19</v>
      </c>
      <c r="F1875" t="s">
        <v>76</v>
      </c>
      <c r="G1875" s="1" t="s">
        <v>2760</v>
      </c>
      <c r="H1875">
        <v>75</v>
      </c>
      <c r="I1875" s="1" t="s">
        <v>6718</v>
      </c>
      <c r="J1875">
        <v>485</v>
      </c>
      <c r="K1875">
        <v>2</v>
      </c>
      <c r="L1875">
        <v>87.65</v>
      </c>
      <c r="M1875">
        <v>4.8</v>
      </c>
      <c r="N1875">
        <v>82.850000000000009</v>
      </c>
    </row>
    <row r="1876" spans="1:14" x14ac:dyDescent="0.2">
      <c r="A1876" s="1" t="s">
        <v>5151</v>
      </c>
      <c r="B1876" s="2">
        <v>45828</v>
      </c>
      <c r="C1876" s="1" t="s">
        <v>587</v>
      </c>
      <c r="D1876" s="1" t="s">
        <v>246</v>
      </c>
      <c r="E1876">
        <v>21</v>
      </c>
      <c r="F1876" t="s">
        <v>214</v>
      </c>
      <c r="G1876" s="1" t="s">
        <v>2760</v>
      </c>
      <c r="H1876">
        <v>55</v>
      </c>
      <c r="I1876" s="1" t="s">
        <v>6718</v>
      </c>
      <c r="J1876">
        <v>485</v>
      </c>
      <c r="K1876">
        <v>1</v>
      </c>
      <c r="L1876">
        <v>58.1</v>
      </c>
      <c r="M1876">
        <v>2.4</v>
      </c>
      <c r="N1876">
        <v>55.7</v>
      </c>
    </row>
    <row r="1877" spans="1:14" x14ac:dyDescent="0.2">
      <c r="A1877" s="1" t="s">
        <v>5155</v>
      </c>
      <c r="B1877" s="2">
        <v>45828</v>
      </c>
      <c r="C1877" s="1" t="s">
        <v>587</v>
      </c>
      <c r="D1877" s="1" t="s">
        <v>246</v>
      </c>
      <c r="E1877">
        <v>18</v>
      </c>
      <c r="F1877" t="s">
        <v>76</v>
      </c>
      <c r="G1877" s="1" t="s">
        <v>2760</v>
      </c>
      <c r="H1877">
        <v>130</v>
      </c>
      <c r="I1877" s="1" t="s">
        <v>6718</v>
      </c>
      <c r="J1877">
        <v>485</v>
      </c>
      <c r="K1877">
        <v>4</v>
      </c>
      <c r="L1877">
        <v>138.45000000000002</v>
      </c>
      <c r="M1877">
        <v>9.1999999999999993</v>
      </c>
      <c r="N1877">
        <v>129.25000000000003</v>
      </c>
    </row>
    <row r="1878" spans="1:14" x14ac:dyDescent="0.2">
      <c r="A1878" s="1" t="s">
        <v>5081</v>
      </c>
      <c r="B1878" s="2">
        <v>45828</v>
      </c>
      <c r="C1878" s="1" t="s">
        <v>587</v>
      </c>
      <c r="D1878" s="1" t="s">
        <v>246</v>
      </c>
      <c r="E1878">
        <v>17</v>
      </c>
      <c r="F1878" t="s">
        <v>167</v>
      </c>
      <c r="G1878" s="1" t="s">
        <v>100</v>
      </c>
      <c r="H1878">
        <v>115</v>
      </c>
      <c r="I1878" s="1" t="s">
        <v>6718</v>
      </c>
      <c r="J1878">
        <v>485</v>
      </c>
      <c r="K1878">
        <v>2</v>
      </c>
      <c r="L1878">
        <v>102</v>
      </c>
      <c r="N1878">
        <v>102</v>
      </c>
    </row>
    <row r="1879" spans="1:14" x14ac:dyDescent="0.2">
      <c r="A1879" s="1" t="s">
        <v>5146</v>
      </c>
      <c r="B1879" s="2">
        <v>45828</v>
      </c>
      <c r="C1879" s="1" t="s">
        <v>6727</v>
      </c>
      <c r="D1879" s="1" t="s">
        <v>3064</v>
      </c>
      <c r="E1879">
        <v>15</v>
      </c>
      <c r="F1879" t="s">
        <v>2811</v>
      </c>
      <c r="G1879" s="1" t="s">
        <v>2996</v>
      </c>
      <c r="H1879">
        <v>300</v>
      </c>
      <c r="I1879" s="1" t="s">
        <v>6718</v>
      </c>
      <c r="J1879">
        <v>486</v>
      </c>
      <c r="K1879">
        <v>6</v>
      </c>
      <c r="L1879">
        <v>310.89999999999998</v>
      </c>
      <c r="N1879">
        <v>310.89999999999998</v>
      </c>
    </row>
    <row r="1880" spans="1:14" x14ac:dyDescent="0.2">
      <c r="A1880" s="1" t="s">
        <v>5147</v>
      </c>
      <c r="B1880" s="2">
        <v>45828</v>
      </c>
      <c r="C1880" s="1" t="s">
        <v>6727</v>
      </c>
      <c r="D1880" s="1" t="s">
        <v>3064</v>
      </c>
      <c r="E1880">
        <v>12</v>
      </c>
      <c r="F1880" t="s">
        <v>214</v>
      </c>
      <c r="G1880" s="1" t="s">
        <v>2996</v>
      </c>
      <c r="H1880">
        <v>200</v>
      </c>
      <c r="I1880" s="1" t="s">
        <v>6718</v>
      </c>
      <c r="J1880">
        <v>486</v>
      </c>
      <c r="K1880">
        <v>4</v>
      </c>
      <c r="L1880">
        <v>211.7</v>
      </c>
      <c r="N1880">
        <v>211.7</v>
      </c>
    </row>
    <row r="1881" spans="1:14" x14ac:dyDescent="0.2">
      <c r="A1881" s="1" t="s">
        <v>5145</v>
      </c>
      <c r="B1881" s="2">
        <v>45828</v>
      </c>
      <c r="C1881" s="1" t="s">
        <v>6727</v>
      </c>
      <c r="D1881" s="1" t="s">
        <v>2816</v>
      </c>
      <c r="E1881">
        <v>16</v>
      </c>
      <c r="F1881" t="s">
        <v>2811</v>
      </c>
      <c r="G1881" s="1" t="s">
        <v>2996</v>
      </c>
      <c r="H1881">
        <v>150</v>
      </c>
      <c r="I1881" s="1" t="s">
        <v>6718</v>
      </c>
      <c r="J1881">
        <v>486</v>
      </c>
      <c r="K1881">
        <v>4</v>
      </c>
      <c r="L1881">
        <v>211.8</v>
      </c>
      <c r="N1881">
        <v>211.8</v>
      </c>
    </row>
    <row r="1882" spans="1:14" x14ac:dyDescent="0.2">
      <c r="A1882" s="1" t="s">
        <v>5163</v>
      </c>
      <c r="B1882" s="2">
        <v>45829</v>
      </c>
      <c r="C1882" s="1" t="s">
        <v>6727</v>
      </c>
      <c r="D1882" s="1" t="s">
        <v>3068</v>
      </c>
      <c r="E1882">
        <v>15</v>
      </c>
      <c r="F1882" t="s">
        <v>2811</v>
      </c>
      <c r="G1882" s="1" t="s">
        <v>108</v>
      </c>
      <c r="H1882">
        <v>350</v>
      </c>
      <c r="I1882" s="1" t="s">
        <v>6718</v>
      </c>
      <c r="J1882">
        <v>487</v>
      </c>
      <c r="K1882">
        <v>6</v>
      </c>
      <c r="L1882">
        <v>361.8</v>
      </c>
      <c r="M1882">
        <v>10.9</v>
      </c>
      <c r="N1882">
        <v>350.90000000000003</v>
      </c>
    </row>
    <row r="1883" spans="1:14" x14ac:dyDescent="0.2">
      <c r="A1883" s="1" t="s">
        <v>5158</v>
      </c>
      <c r="B1883" s="2">
        <v>45829</v>
      </c>
      <c r="C1883" s="1" t="s">
        <v>587</v>
      </c>
      <c r="D1883" s="1" t="s">
        <v>246</v>
      </c>
      <c r="E1883">
        <v>17</v>
      </c>
      <c r="F1883" t="s">
        <v>332</v>
      </c>
      <c r="G1883" s="1" t="s">
        <v>2760</v>
      </c>
      <c r="H1883">
        <v>500</v>
      </c>
      <c r="I1883" s="1" t="s">
        <v>6718</v>
      </c>
      <c r="J1883">
        <v>487</v>
      </c>
      <c r="K1883">
        <v>8</v>
      </c>
      <c r="L1883">
        <v>524.16999999999996</v>
      </c>
      <c r="M1883">
        <v>16.399999999999999</v>
      </c>
      <c r="N1883">
        <v>507.77</v>
      </c>
    </row>
    <row r="1884" spans="1:14" x14ac:dyDescent="0.2">
      <c r="A1884" s="1" t="s">
        <v>5133</v>
      </c>
      <c r="B1884" s="2">
        <v>45829</v>
      </c>
      <c r="C1884" s="1" t="s">
        <v>6727</v>
      </c>
      <c r="D1884" s="1" t="s">
        <v>3068</v>
      </c>
      <c r="E1884">
        <v>15</v>
      </c>
      <c r="F1884" t="s">
        <v>2811</v>
      </c>
      <c r="G1884" s="1" t="s">
        <v>108</v>
      </c>
      <c r="H1884">
        <v>350</v>
      </c>
      <c r="I1884" s="1" t="s">
        <v>6718</v>
      </c>
      <c r="J1884">
        <v>487</v>
      </c>
      <c r="K1884">
        <v>7</v>
      </c>
      <c r="L1884">
        <v>367</v>
      </c>
      <c r="M1884">
        <v>14</v>
      </c>
      <c r="N1884">
        <v>353</v>
      </c>
    </row>
    <row r="1885" spans="1:14" x14ac:dyDescent="0.2">
      <c r="A1885" s="1" t="s">
        <v>5165</v>
      </c>
      <c r="B1885" s="2">
        <v>45829</v>
      </c>
      <c r="C1885" s="1" t="s">
        <v>7030</v>
      </c>
      <c r="D1885" s="1" t="s">
        <v>246</v>
      </c>
      <c r="E1885">
        <v>20</v>
      </c>
      <c r="F1885">
        <v>6</v>
      </c>
      <c r="G1885" s="1" t="s">
        <v>100</v>
      </c>
      <c r="H1885">
        <v>150</v>
      </c>
      <c r="I1885" s="1" t="s">
        <v>6718</v>
      </c>
      <c r="J1885">
        <v>487</v>
      </c>
      <c r="K1885">
        <v>4</v>
      </c>
      <c r="L1885">
        <v>162.07</v>
      </c>
      <c r="M1885">
        <v>10</v>
      </c>
      <c r="N1885">
        <v>152.07</v>
      </c>
    </row>
    <row r="1886" spans="1:14" x14ac:dyDescent="0.2">
      <c r="A1886" s="1" t="s">
        <v>5164</v>
      </c>
      <c r="B1886" s="2">
        <v>45829</v>
      </c>
      <c r="C1886" s="1" t="s">
        <v>6727</v>
      </c>
      <c r="D1886" s="1" t="s">
        <v>3068</v>
      </c>
      <c r="E1886">
        <v>12</v>
      </c>
      <c r="F1886" t="s">
        <v>214</v>
      </c>
      <c r="G1886" s="1" t="s">
        <v>108</v>
      </c>
      <c r="H1886">
        <v>200</v>
      </c>
      <c r="I1886" s="1" t="s">
        <v>6718</v>
      </c>
      <c r="J1886">
        <v>488</v>
      </c>
      <c r="K1886">
        <v>4</v>
      </c>
      <c r="L1886">
        <v>220</v>
      </c>
      <c r="M1886">
        <v>5.8</v>
      </c>
      <c r="N1886">
        <v>214.2</v>
      </c>
    </row>
    <row r="1887" spans="1:14" x14ac:dyDescent="0.2">
      <c r="A1887" s="1" t="s">
        <v>5162</v>
      </c>
      <c r="B1887" s="2">
        <v>45829</v>
      </c>
      <c r="C1887" s="1" t="s">
        <v>6727</v>
      </c>
      <c r="D1887" s="1" t="s">
        <v>3093</v>
      </c>
      <c r="E1887">
        <v>14</v>
      </c>
      <c r="F1887" t="s">
        <v>2811</v>
      </c>
      <c r="G1887" s="1" t="s">
        <v>2996</v>
      </c>
      <c r="H1887">
        <v>100</v>
      </c>
      <c r="I1887" s="1" t="s">
        <v>6718</v>
      </c>
      <c r="J1887">
        <v>488</v>
      </c>
      <c r="K1887">
        <v>2</v>
      </c>
      <c r="L1887">
        <v>109.1</v>
      </c>
      <c r="N1887">
        <v>109.1</v>
      </c>
    </row>
    <row r="1888" spans="1:14" x14ac:dyDescent="0.2">
      <c r="A1888" s="1" t="s">
        <v>5140</v>
      </c>
      <c r="B1888" s="2">
        <v>45829</v>
      </c>
      <c r="C1888" s="1" t="s">
        <v>6736</v>
      </c>
      <c r="D1888" s="1" t="s">
        <v>246</v>
      </c>
      <c r="E1888">
        <v>40</v>
      </c>
      <c r="F1888">
        <v>6</v>
      </c>
      <c r="G1888" s="1" t="s">
        <v>2826</v>
      </c>
      <c r="H1888">
        <v>500</v>
      </c>
      <c r="I1888" s="1" t="s">
        <v>6718</v>
      </c>
      <c r="J1888">
        <v>488</v>
      </c>
      <c r="K1888">
        <v>10</v>
      </c>
      <c r="L1888">
        <v>496.08</v>
      </c>
      <c r="N1888">
        <v>496.08</v>
      </c>
    </row>
    <row r="1889" spans="1:14" x14ac:dyDescent="0.2">
      <c r="A1889" s="1" t="s">
        <v>5143</v>
      </c>
      <c r="B1889" s="2">
        <v>45829</v>
      </c>
      <c r="C1889" s="1" t="s">
        <v>587</v>
      </c>
      <c r="D1889" s="1" t="s">
        <v>246</v>
      </c>
      <c r="E1889">
        <v>17.25</v>
      </c>
      <c r="F1889" t="s">
        <v>332</v>
      </c>
      <c r="G1889" s="1" t="s">
        <v>100</v>
      </c>
      <c r="H1889">
        <v>500</v>
      </c>
      <c r="I1889" s="1" t="s">
        <v>6718</v>
      </c>
      <c r="J1889">
        <v>489</v>
      </c>
      <c r="K1889">
        <v>13</v>
      </c>
      <c r="L1889">
        <v>721.6</v>
      </c>
      <c r="N1889">
        <v>721.6</v>
      </c>
    </row>
    <row r="1890" spans="1:14" x14ac:dyDescent="0.2">
      <c r="A1890" s="1" t="s">
        <v>6913</v>
      </c>
      <c r="B1890" s="2">
        <v>45829</v>
      </c>
      <c r="C1890" s="1" t="s">
        <v>51</v>
      </c>
      <c r="D1890" s="1" t="s">
        <v>51</v>
      </c>
      <c r="E1890" t="s">
        <v>51</v>
      </c>
      <c r="F1890" t="s">
        <v>51</v>
      </c>
      <c r="G1890" s="1" t="s">
        <v>51</v>
      </c>
      <c r="H1890" t="s">
        <v>51</v>
      </c>
      <c r="I1890" s="1" t="s">
        <v>6718</v>
      </c>
      <c r="J1890">
        <v>490</v>
      </c>
      <c r="K1890">
        <v>1</v>
      </c>
      <c r="L1890">
        <v>35.869999999999997</v>
      </c>
      <c r="N1890">
        <v>35.869999999999997</v>
      </c>
    </row>
    <row r="1891" spans="1:14" x14ac:dyDescent="0.2">
      <c r="A1891" s="1" t="s">
        <v>5174</v>
      </c>
      <c r="B1891" s="2">
        <v>45829</v>
      </c>
      <c r="C1891" s="1" t="s">
        <v>6819</v>
      </c>
      <c r="D1891" s="1" t="s">
        <v>246</v>
      </c>
      <c r="E1891">
        <v>28</v>
      </c>
      <c r="F1891">
        <v>10</v>
      </c>
      <c r="G1891" s="1" t="s">
        <v>100</v>
      </c>
      <c r="H1891">
        <v>140</v>
      </c>
      <c r="I1891" s="1" t="s">
        <v>6718</v>
      </c>
      <c r="J1891">
        <v>490</v>
      </c>
      <c r="K1891">
        <v>2</v>
      </c>
      <c r="L1891">
        <v>134.5</v>
      </c>
      <c r="N1891">
        <v>134.5</v>
      </c>
    </row>
    <row r="1892" spans="1:14" x14ac:dyDescent="0.2">
      <c r="A1892" s="1" t="s">
        <v>5160</v>
      </c>
      <c r="B1892" s="2">
        <v>45830</v>
      </c>
      <c r="C1892" s="1" t="s">
        <v>578</v>
      </c>
      <c r="D1892" s="1" t="s">
        <v>246</v>
      </c>
      <c r="E1892">
        <v>16</v>
      </c>
      <c r="F1892" t="s">
        <v>214</v>
      </c>
      <c r="G1892" s="1" t="s">
        <v>100</v>
      </c>
      <c r="H1892">
        <v>300</v>
      </c>
      <c r="I1892" s="1" t="s">
        <v>6718</v>
      </c>
      <c r="J1892">
        <v>491</v>
      </c>
      <c r="K1892">
        <v>6</v>
      </c>
      <c r="L1892">
        <v>305</v>
      </c>
      <c r="N1892">
        <v>305</v>
      </c>
    </row>
    <row r="1893" spans="1:14" x14ac:dyDescent="0.2">
      <c r="A1893" s="1" t="s">
        <v>5169</v>
      </c>
      <c r="B1893" s="2">
        <v>45830</v>
      </c>
      <c r="C1893" s="1" t="s">
        <v>7083</v>
      </c>
      <c r="D1893" s="1" t="s">
        <v>3319</v>
      </c>
      <c r="E1893">
        <v>24</v>
      </c>
      <c r="F1893" t="s">
        <v>2817</v>
      </c>
      <c r="G1893" s="1" t="s">
        <v>108</v>
      </c>
      <c r="H1893">
        <v>100</v>
      </c>
      <c r="I1893" s="1" t="s">
        <v>6718</v>
      </c>
      <c r="J1893">
        <v>491</v>
      </c>
      <c r="K1893">
        <v>2</v>
      </c>
      <c r="L1893">
        <v>106.6</v>
      </c>
      <c r="N1893">
        <v>106.6</v>
      </c>
    </row>
    <row r="1894" spans="1:14" x14ac:dyDescent="0.2">
      <c r="A1894" s="1" t="s">
        <v>5171</v>
      </c>
      <c r="B1894" s="2">
        <v>45830</v>
      </c>
      <c r="C1894" s="1" t="s">
        <v>6735</v>
      </c>
      <c r="D1894" s="1" t="s">
        <v>106</v>
      </c>
      <c r="E1894">
        <v>12</v>
      </c>
      <c r="F1894" t="s">
        <v>107</v>
      </c>
      <c r="G1894" s="1" t="s">
        <v>108</v>
      </c>
      <c r="H1894">
        <v>300</v>
      </c>
      <c r="I1894" s="1" t="s">
        <v>6718</v>
      </c>
      <c r="J1894">
        <v>491</v>
      </c>
      <c r="K1894">
        <v>5</v>
      </c>
      <c r="L1894">
        <v>298.60000000000002</v>
      </c>
      <c r="N1894">
        <v>298.60000000000002</v>
      </c>
    </row>
    <row r="1895" spans="1:14" x14ac:dyDescent="0.2">
      <c r="A1895" s="1" t="s">
        <v>5173</v>
      </c>
      <c r="B1895" s="2">
        <v>45830</v>
      </c>
      <c r="C1895" s="1" t="s">
        <v>7030</v>
      </c>
      <c r="D1895" s="1" t="s">
        <v>246</v>
      </c>
      <c r="E1895">
        <v>28</v>
      </c>
      <c r="F1895">
        <v>6</v>
      </c>
      <c r="G1895" s="1" t="s">
        <v>100</v>
      </c>
      <c r="H1895">
        <v>200</v>
      </c>
      <c r="I1895" s="1" t="s">
        <v>6718</v>
      </c>
      <c r="J1895">
        <v>491</v>
      </c>
      <c r="K1895">
        <v>5</v>
      </c>
      <c r="L1895">
        <v>215.88</v>
      </c>
      <c r="N1895">
        <v>215.88</v>
      </c>
    </row>
    <row r="1896" spans="1:14" x14ac:dyDescent="0.2">
      <c r="A1896" s="1" t="s">
        <v>5175</v>
      </c>
      <c r="B1896" s="2">
        <v>45830</v>
      </c>
      <c r="C1896" s="1" t="s">
        <v>587</v>
      </c>
      <c r="D1896" s="1" t="s">
        <v>246</v>
      </c>
      <c r="E1896">
        <v>22</v>
      </c>
      <c r="F1896" t="s">
        <v>209</v>
      </c>
      <c r="G1896" s="1" t="s">
        <v>100</v>
      </c>
      <c r="H1896">
        <v>350</v>
      </c>
      <c r="I1896" s="1" t="s">
        <v>6718</v>
      </c>
      <c r="J1896">
        <v>492</v>
      </c>
      <c r="K1896">
        <v>6</v>
      </c>
      <c r="L1896">
        <v>380.25</v>
      </c>
      <c r="N1896">
        <v>380.25</v>
      </c>
    </row>
    <row r="1897" spans="1:14" x14ac:dyDescent="0.2">
      <c r="A1897" s="1" t="s">
        <v>7084</v>
      </c>
      <c r="B1897" s="2">
        <v>45830</v>
      </c>
      <c r="C1897" s="1" t="s">
        <v>578</v>
      </c>
      <c r="D1897" s="1" t="s">
        <v>246</v>
      </c>
      <c r="E1897">
        <v>11</v>
      </c>
      <c r="F1897" t="s">
        <v>93</v>
      </c>
      <c r="G1897" s="1" t="s">
        <v>100</v>
      </c>
      <c r="H1897">
        <v>300</v>
      </c>
      <c r="I1897" s="1" t="s">
        <v>6718</v>
      </c>
      <c r="J1897">
        <v>492</v>
      </c>
      <c r="K1897">
        <v>5</v>
      </c>
      <c r="L1897">
        <v>186.9</v>
      </c>
      <c r="N1897">
        <v>186.9</v>
      </c>
    </row>
    <row r="1898" spans="1:14" x14ac:dyDescent="0.2">
      <c r="A1898" s="1" t="s">
        <v>2879</v>
      </c>
      <c r="B1898" s="2">
        <v>45831</v>
      </c>
      <c r="C1898" s="1" t="s">
        <v>576</v>
      </c>
      <c r="D1898" s="1" t="s">
        <v>246</v>
      </c>
      <c r="E1898" t="s">
        <v>2880</v>
      </c>
      <c r="F1898" t="s">
        <v>2744</v>
      </c>
      <c r="G1898" s="1" t="s">
        <v>100</v>
      </c>
      <c r="H1898">
        <v>2000</v>
      </c>
      <c r="I1898" s="1" t="s">
        <v>6718</v>
      </c>
      <c r="J1898">
        <v>493</v>
      </c>
      <c r="K1898">
        <v>8</v>
      </c>
      <c r="L1898">
        <v>766.8</v>
      </c>
      <c r="M1898">
        <v>25.7</v>
      </c>
      <c r="N1898">
        <v>741.09999999999991</v>
      </c>
    </row>
    <row r="1899" spans="1:14" x14ac:dyDescent="0.2">
      <c r="A1899" s="1" t="s">
        <v>5179</v>
      </c>
      <c r="B1899" s="2">
        <v>45831</v>
      </c>
      <c r="C1899" s="1" t="s">
        <v>6736</v>
      </c>
      <c r="D1899" s="1" t="s">
        <v>246</v>
      </c>
      <c r="E1899">
        <v>22</v>
      </c>
      <c r="F1899">
        <v>6</v>
      </c>
      <c r="G1899" s="1" t="s">
        <v>2826</v>
      </c>
      <c r="H1899">
        <v>300</v>
      </c>
      <c r="I1899" s="1" t="s">
        <v>6718</v>
      </c>
      <c r="J1899">
        <v>493</v>
      </c>
      <c r="K1899">
        <v>6</v>
      </c>
      <c r="L1899">
        <v>285.86</v>
      </c>
      <c r="N1899">
        <v>285.86</v>
      </c>
    </row>
    <row r="1900" spans="1:14" x14ac:dyDescent="0.2">
      <c r="A1900" s="1" t="s">
        <v>5178</v>
      </c>
      <c r="B1900" s="2">
        <v>45831</v>
      </c>
      <c r="C1900" s="1" t="s">
        <v>6791</v>
      </c>
      <c r="D1900" s="1" t="s">
        <v>246</v>
      </c>
      <c r="E1900">
        <v>22</v>
      </c>
      <c r="F1900" t="s">
        <v>209</v>
      </c>
      <c r="G1900" s="1" t="s">
        <v>100</v>
      </c>
      <c r="H1900">
        <v>100</v>
      </c>
      <c r="I1900" s="1" t="s">
        <v>6718</v>
      </c>
      <c r="J1900">
        <v>493</v>
      </c>
      <c r="K1900">
        <v>2</v>
      </c>
      <c r="L1900">
        <v>97.27</v>
      </c>
      <c r="N1900">
        <v>97.27</v>
      </c>
    </row>
    <row r="1901" spans="1:14" x14ac:dyDescent="0.2">
      <c r="A1901" s="1" t="s">
        <v>5168</v>
      </c>
      <c r="B1901" s="2">
        <v>45831</v>
      </c>
      <c r="C1901" s="1" t="s">
        <v>578</v>
      </c>
      <c r="D1901" s="1" t="s">
        <v>246</v>
      </c>
      <c r="E1901">
        <v>8</v>
      </c>
      <c r="F1901" t="s">
        <v>93</v>
      </c>
      <c r="G1901" s="1" t="s">
        <v>100</v>
      </c>
      <c r="H1901">
        <v>400</v>
      </c>
      <c r="I1901" s="1" t="s">
        <v>6718</v>
      </c>
      <c r="J1901">
        <v>493</v>
      </c>
      <c r="K1901">
        <v>9</v>
      </c>
      <c r="L1901">
        <v>351.5</v>
      </c>
      <c r="N1901">
        <v>351.5</v>
      </c>
    </row>
    <row r="1902" spans="1:14" x14ac:dyDescent="0.2">
      <c r="A1902" s="1" t="s">
        <v>5177</v>
      </c>
      <c r="B1902" s="2">
        <v>45831</v>
      </c>
      <c r="C1902" s="1" t="s">
        <v>6791</v>
      </c>
      <c r="D1902" s="1" t="s">
        <v>246</v>
      </c>
      <c r="E1902">
        <v>22</v>
      </c>
      <c r="F1902" t="s">
        <v>209</v>
      </c>
      <c r="G1902" s="1" t="s">
        <v>100</v>
      </c>
      <c r="H1902">
        <v>200</v>
      </c>
      <c r="I1902" s="1" t="s">
        <v>6718</v>
      </c>
      <c r="J1902">
        <v>494</v>
      </c>
      <c r="K1902">
        <v>5</v>
      </c>
      <c r="L1902">
        <v>204.79</v>
      </c>
      <c r="N1902">
        <v>204.79</v>
      </c>
    </row>
    <row r="1903" spans="1:14" x14ac:dyDescent="0.2">
      <c r="A1903" s="1" t="s">
        <v>5172</v>
      </c>
      <c r="B1903" s="2">
        <v>45831</v>
      </c>
      <c r="C1903" s="1" t="s">
        <v>6799</v>
      </c>
      <c r="D1903" s="1" t="s">
        <v>106</v>
      </c>
      <c r="E1903" t="s">
        <v>3001</v>
      </c>
      <c r="F1903" t="s">
        <v>51</v>
      </c>
      <c r="G1903" s="1" t="s">
        <v>2996</v>
      </c>
      <c r="H1903">
        <v>500</v>
      </c>
      <c r="I1903" s="1" t="s">
        <v>6718</v>
      </c>
      <c r="J1903">
        <v>494</v>
      </c>
      <c r="K1903">
        <v>12</v>
      </c>
      <c r="L1903">
        <v>503.03</v>
      </c>
      <c r="N1903">
        <v>503.03</v>
      </c>
    </row>
    <row r="1904" spans="1:14" x14ac:dyDescent="0.2">
      <c r="A1904" s="1" t="s">
        <v>5176</v>
      </c>
      <c r="B1904" s="2">
        <v>45832</v>
      </c>
      <c r="C1904" s="1" t="s">
        <v>1195</v>
      </c>
      <c r="D1904" s="1" t="s">
        <v>246</v>
      </c>
      <c r="E1904">
        <v>16</v>
      </c>
      <c r="F1904" t="s">
        <v>209</v>
      </c>
      <c r="G1904" s="1" t="s">
        <v>100</v>
      </c>
      <c r="H1904">
        <v>810</v>
      </c>
      <c r="I1904" s="1" t="s">
        <v>6718</v>
      </c>
      <c r="J1904">
        <v>495</v>
      </c>
      <c r="K1904">
        <v>16</v>
      </c>
      <c r="L1904">
        <v>768.59999999999991</v>
      </c>
      <c r="M1904">
        <v>30.4</v>
      </c>
      <c r="N1904">
        <v>738.19999999999993</v>
      </c>
    </row>
    <row r="1905" spans="1:14" x14ac:dyDescent="0.2">
      <c r="A1905" s="1" t="s">
        <v>5180</v>
      </c>
      <c r="B1905" s="2">
        <v>45832</v>
      </c>
      <c r="C1905" s="1" t="s">
        <v>6799</v>
      </c>
      <c r="D1905" s="1" t="s">
        <v>106</v>
      </c>
      <c r="E1905" t="s">
        <v>2995</v>
      </c>
      <c r="F1905" t="s">
        <v>51</v>
      </c>
      <c r="G1905" s="1" t="s">
        <v>2996</v>
      </c>
      <c r="H1905">
        <v>100</v>
      </c>
      <c r="I1905" s="1" t="s">
        <v>6718</v>
      </c>
      <c r="J1905">
        <v>495</v>
      </c>
      <c r="K1905">
        <v>2</v>
      </c>
      <c r="L1905">
        <v>112</v>
      </c>
      <c r="M1905">
        <v>4.4000000000000004</v>
      </c>
      <c r="N1905">
        <v>107.6</v>
      </c>
    </row>
    <row r="1906" spans="1:14" x14ac:dyDescent="0.2">
      <c r="A1906" s="1" t="s">
        <v>5182</v>
      </c>
      <c r="B1906" s="2">
        <v>45832</v>
      </c>
      <c r="C1906" s="1" t="s">
        <v>1823</v>
      </c>
      <c r="D1906" s="1" t="s">
        <v>106</v>
      </c>
      <c r="E1906">
        <v>17</v>
      </c>
      <c r="F1906" t="s">
        <v>3262</v>
      </c>
      <c r="G1906" s="1" t="s">
        <v>108</v>
      </c>
      <c r="H1906">
        <v>100</v>
      </c>
      <c r="I1906" s="1" t="s">
        <v>6718</v>
      </c>
      <c r="J1906">
        <v>495</v>
      </c>
      <c r="K1906">
        <v>2</v>
      </c>
      <c r="L1906">
        <v>108.6</v>
      </c>
      <c r="M1906">
        <v>4.2</v>
      </c>
      <c r="N1906">
        <v>104.39999999999999</v>
      </c>
    </row>
    <row r="1907" spans="1:14" x14ac:dyDescent="0.2">
      <c r="A1907" s="1" t="s">
        <v>5184</v>
      </c>
      <c r="B1907" s="2">
        <v>45832</v>
      </c>
      <c r="C1907" s="1" t="s">
        <v>587</v>
      </c>
      <c r="D1907" s="1" t="s">
        <v>246</v>
      </c>
      <c r="E1907">
        <v>19</v>
      </c>
      <c r="F1907" t="s">
        <v>332</v>
      </c>
      <c r="G1907" s="1" t="s">
        <v>100</v>
      </c>
      <c r="H1907">
        <v>200</v>
      </c>
      <c r="I1907" s="1" t="s">
        <v>6718</v>
      </c>
      <c r="J1907">
        <v>495</v>
      </c>
      <c r="K1907">
        <v>4</v>
      </c>
      <c r="L1907">
        <v>210.46</v>
      </c>
      <c r="M1907">
        <v>9.6</v>
      </c>
      <c r="N1907">
        <v>200.86</v>
      </c>
    </row>
    <row r="1908" spans="1:14" x14ac:dyDescent="0.2">
      <c r="A1908" s="1" t="s">
        <v>5181</v>
      </c>
      <c r="B1908" s="2">
        <v>45832</v>
      </c>
      <c r="C1908" s="1" t="s">
        <v>6799</v>
      </c>
      <c r="D1908" s="1" t="s">
        <v>106</v>
      </c>
      <c r="E1908" t="s">
        <v>2995</v>
      </c>
      <c r="F1908" t="s">
        <v>51</v>
      </c>
      <c r="G1908" s="1" t="s">
        <v>2996</v>
      </c>
      <c r="H1908">
        <v>300</v>
      </c>
      <c r="I1908" s="1" t="s">
        <v>6718</v>
      </c>
      <c r="J1908">
        <v>496</v>
      </c>
      <c r="K1908">
        <v>6</v>
      </c>
      <c r="L1908">
        <v>334.8</v>
      </c>
      <c r="M1908">
        <v>13.200000000000001</v>
      </c>
      <c r="N1908">
        <v>321.60000000000002</v>
      </c>
    </row>
    <row r="1909" spans="1:14" x14ac:dyDescent="0.2">
      <c r="A1909" s="1" t="s">
        <v>5186</v>
      </c>
      <c r="B1909" s="2">
        <v>45832</v>
      </c>
      <c r="C1909" s="1" t="s">
        <v>587</v>
      </c>
      <c r="D1909" s="1" t="s">
        <v>246</v>
      </c>
      <c r="E1909">
        <v>20</v>
      </c>
      <c r="F1909" t="s">
        <v>209</v>
      </c>
      <c r="G1909" s="1" t="s">
        <v>100</v>
      </c>
      <c r="H1909">
        <v>40</v>
      </c>
      <c r="I1909" s="1" t="s">
        <v>6718</v>
      </c>
      <c r="J1909">
        <v>496</v>
      </c>
      <c r="K1909">
        <v>1</v>
      </c>
      <c r="L1909">
        <v>43.89</v>
      </c>
      <c r="M1909">
        <v>2.5</v>
      </c>
      <c r="N1909">
        <v>41.39</v>
      </c>
    </row>
    <row r="1910" spans="1:14" x14ac:dyDescent="0.2">
      <c r="A1910" s="1" t="s">
        <v>5183</v>
      </c>
      <c r="B1910" s="2">
        <v>45832</v>
      </c>
      <c r="C1910" s="1" t="s">
        <v>6736</v>
      </c>
      <c r="D1910" s="1" t="s">
        <v>246</v>
      </c>
      <c r="E1910">
        <v>23</v>
      </c>
      <c r="F1910">
        <v>6</v>
      </c>
      <c r="G1910" s="1" t="s">
        <v>2826</v>
      </c>
      <c r="H1910">
        <v>300</v>
      </c>
      <c r="I1910" s="1" t="s">
        <v>6718</v>
      </c>
      <c r="J1910">
        <v>496</v>
      </c>
      <c r="K1910">
        <v>6</v>
      </c>
      <c r="L1910">
        <v>281.52999999999997</v>
      </c>
      <c r="N1910">
        <v>281.52999999999997</v>
      </c>
    </row>
    <row r="1911" spans="1:14" x14ac:dyDescent="0.2">
      <c r="A1911" s="1" t="s">
        <v>5193</v>
      </c>
      <c r="B1911" s="2">
        <v>45832</v>
      </c>
      <c r="C1911" s="1" t="s">
        <v>6745</v>
      </c>
      <c r="D1911" s="1" t="s">
        <v>106</v>
      </c>
      <c r="E1911">
        <v>20</v>
      </c>
      <c r="F1911" t="s">
        <v>2915</v>
      </c>
      <c r="G1911" s="1" t="s">
        <v>108</v>
      </c>
      <c r="H1911">
        <v>100</v>
      </c>
      <c r="I1911" s="1" t="s">
        <v>6718</v>
      </c>
      <c r="J1911">
        <v>496</v>
      </c>
      <c r="K1911">
        <v>2</v>
      </c>
      <c r="L1911">
        <v>105.2</v>
      </c>
      <c r="N1911">
        <v>105.2</v>
      </c>
    </row>
    <row r="1912" spans="1:14" x14ac:dyDescent="0.2">
      <c r="A1912" s="1" t="s">
        <v>5176</v>
      </c>
      <c r="B1912" s="2">
        <v>45832</v>
      </c>
      <c r="C1912" s="1" t="s">
        <v>1195</v>
      </c>
      <c r="D1912" s="1" t="s">
        <v>246</v>
      </c>
      <c r="E1912">
        <v>16</v>
      </c>
      <c r="F1912" t="s">
        <v>209</v>
      </c>
      <c r="G1912" s="1" t="s">
        <v>100</v>
      </c>
      <c r="H1912">
        <v>810</v>
      </c>
      <c r="I1912" s="1" t="s">
        <v>6718</v>
      </c>
      <c r="J1912">
        <v>497</v>
      </c>
      <c r="K1912">
        <v>1</v>
      </c>
      <c r="L1912">
        <v>65.599999999999994</v>
      </c>
      <c r="M1912">
        <v>1.9</v>
      </c>
      <c r="N1912">
        <v>63.699999999999996</v>
      </c>
    </row>
    <row r="1913" spans="1:14" x14ac:dyDescent="0.2">
      <c r="A1913" s="1" t="s">
        <v>5196</v>
      </c>
      <c r="B1913" s="2">
        <v>45833</v>
      </c>
      <c r="C1913" s="1" t="s">
        <v>4341</v>
      </c>
      <c r="D1913" s="1" t="s">
        <v>106</v>
      </c>
      <c r="E1913" t="s">
        <v>2927</v>
      </c>
      <c r="F1913" t="s">
        <v>2847</v>
      </c>
      <c r="G1913" s="1" t="s">
        <v>108</v>
      </c>
      <c r="H1913">
        <v>110</v>
      </c>
      <c r="I1913" s="1" t="s">
        <v>6718</v>
      </c>
      <c r="J1913">
        <v>498</v>
      </c>
      <c r="K1913">
        <v>4</v>
      </c>
      <c r="L1913">
        <v>98.4</v>
      </c>
      <c r="M1913">
        <v>4.8</v>
      </c>
      <c r="N1913">
        <v>93.600000000000009</v>
      </c>
    </row>
    <row r="1914" spans="1:14" x14ac:dyDescent="0.2">
      <c r="A1914" s="1" t="s">
        <v>5195</v>
      </c>
      <c r="B1914" s="2">
        <v>45833</v>
      </c>
      <c r="C1914" s="1" t="s">
        <v>6983</v>
      </c>
      <c r="D1914" s="1" t="s">
        <v>106</v>
      </c>
      <c r="E1914">
        <v>18</v>
      </c>
      <c r="F1914" t="s">
        <v>438</v>
      </c>
      <c r="G1914" s="1" t="s">
        <v>108</v>
      </c>
      <c r="H1914">
        <v>100</v>
      </c>
      <c r="I1914" s="1" t="s">
        <v>6718</v>
      </c>
      <c r="J1914">
        <v>498</v>
      </c>
      <c r="K1914">
        <v>2</v>
      </c>
      <c r="L1914">
        <v>118.6</v>
      </c>
      <c r="M1914">
        <v>4.4000000000000004</v>
      </c>
      <c r="N1914">
        <v>114.19999999999999</v>
      </c>
    </row>
    <row r="1915" spans="1:14" x14ac:dyDescent="0.2">
      <c r="A1915" s="1" t="s">
        <v>5188</v>
      </c>
      <c r="B1915" s="2">
        <v>45833</v>
      </c>
      <c r="C1915" s="1" t="s">
        <v>1823</v>
      </c>
      <c r="D1915" s="1" t="s">
        <v>246</v>
      </c>
      <c r="E1915">
        <v>18</v>
      </c>
      <c r="F1915">
        <v>9</v>
      </c>
      <c r="G1915" s="1" t="s">
        <v>100</v>
      </c>
      <c r="H1915">
        <v>100</v>
      </c>
      <c r="I1915" s="1" t="s">
        <v>6718</v>
      </c>
      <c r="J1915">
        <v>498</v>
      </c>
      <c r="K1915">
        <v>2</v>
      </c>
      <c r="L1915">
        <v>118.4</v>
      </c>
      <c r="M1915">
        <v>4.2</v>
      </c>
      <c r="N1915">
        <v>114.2</v>
      </c>
    </row>
    <row r="1916" spans="1:14" x14ac:dyDescent="0.2">
      <c r="A1916" s="1" t="s">
        <v>5203</v>
      </c>
      <c r="B1916" s="2">
        <v>45833</v>
      </c>
      <c r="C1916" s="1" t="s">
        <v>6873</v>
      </c>
      <c r="D1916" s="1" t="s">
        <v>246</v>
      </c>
      <c r="E1916">
        <v>22</v>
      </c>
      <c r="F1916" t="s">
        <v>79</v>
      </c>
      <c r="G1916" s="1" t="s">
        <v>100</v>
      </c>
      <c r="H1916">
        <v>250</v>
      </c>
      <c r="I1916" s="1" t="s">
        <v>6718</v>
      </c>
      <c r="J1916">
        <v>498</v>
      </c>
      <c r="K1916">
        <v>5</v>
      </c>
      <c r="L1916">
        <v>252.03</v>
      </c>
      <c r="M1916">
        <v>13.5</v>
      </c>
      <c r="N1916">
        <v>238.53</v>
      </c>
    </row>
    <row r="1917" spans="1:14" x14ac:dyDescent="0.2">
      <c r="A1917" s="1" t="s">
        <v>5198</v>
      </c>
      <c r="B1917" s="2">
        <v>45833</v>
      </c>
      <c r="C1917" s="1" t="s">
        <v>7085</v>
      </c>
      <c r="D1917" s="1" t="s">
        <v>106</v>
      </c>
      <c r="E1917">
        <v>14</v>
      </c>
      <c r="F1917" t="s">
        <v>2915</v>
      </c>
      <c r="G1917" s="1" t="s">
        <v>108</v>
      </c>
      <c r="H1917">
        <v>100</v>
      </c>
      <c r="I1917" s="1" t="s">
        <v>6718</v>
      </c>
      <c r="J1917">
        <v>499</v>
      </c>
      <c r="K1917">
        <v>2</v>
      </c>
      <c r="L1917">
        <v>104</v>
      </c>
      <c r="M1917">
        <v>3.4000000000000004</v>
      </c>
      <c r="N1917">
        <v>100.6</v>
      </c>
    </row>
    <row r="1918" spans="1:14" x14ac:dyDescent="0.2">
      <c r="A1918" s="1" t="s">
        <v>5207</v>
      </c>
      <c r="B1918" s="2">
        <v>45833</v>
      </c>
      <c r="C1918" s="1" t="s">
        <v>587</v>
      </c>
      <c r="D1918" s="1" t="s">
        <v>246</v>
      </c>
      <c r="E1918">
        <v>17</v>
      </c>
      <c r="F1918" t="s">
        <v>2979</v>
      </c>
      <c r="G1918" s="1" t="s">
        <v>2760</v>
      </c>
      <c r="H1918">
        <v>35</v>
      </c>
      <c r="I1918" s="1" t="s">
        <v>6718</v>
      </c>
      <c r="J1918">
        <v>499</v>
      </c>
      <c r="K1918">
        <v>2</v>
      </c>
      <c r="L1918">
        <v>100.3</v>
      </c>
      <c r="M1918">
        <v>4.0999999999999996</v>
      </c>
      <c r="N1918">
        <v>96.2</v>
      </c>
    </row>
    <row r="1919" spans="1:14" x14ac:dyDescent="0.2">
      <c r="A1919" s="1" t="s">
        <v>5205</v>
      </c>
      <c r="B1919" s="2">
        <v>45833</v>
      </c>
      <c r="C1919" s="1" t="s">
        <v>587</v>
      </c>
      <c r="D1919" s="1" t="s">
        <v>246</v>
      </c>
      <c r="E1919">
        <v>17</v>
      </c>
      <c r="F1919" t="s">
        <v>99</v>
      </c>
      <c r="G1919" s="1" t="s">
        <v>100</v>
      </c>
      <c r="H1919">
        <v>235</v>
      </c>
      <c r="I1919" s="1" t="s">
        <v>6718</v>
      </c>
      <c r="J1919">
        <v>499</v>
      </c>
      <c r="K1919">
        <v>6</v>
      </c>
      <c r="L1919">
        <v>253.94</v>
      </c>
      <c r="M1919">
        <v>13.2</v>
      </c>
      <c r="N1919">
        <v>240.74</v>
      </c>
    </row>
    <row r="1920" spans="1:14" x14ac:dyDescent="0.2">
      <c r="A1920" s="1" t="s">
        <v>5190</v>
      </c>
      <c r="B1920" s="2">
        <v>45833</v>
      </c>
      <c r="C1920" s="1" t="s">
        <v>587</v>
      </c>
      <c r="D1920" s="1" t="s">
        <v>246</v>
      </c>
      <c r="E1920">
        <v>16</v>
      </c>
      <c r="F1920" t="s">
        <v>134</v>
      </c>
      <c r="G1920" s="1" t="s">
        <v>100</v>
      </c>
      <c r="H1920">
        <v>50</v>
      </c>
      <c r="I1920" s="1" t="s">
        <v>6718</v>
      </c>
      <c r="J1920">
        <v>499</v>
      </c>
      <c r="K1920">
        <v>2</v>
      </c>
      <c r="L1920">
        <v>61.2</v>
      </c>
      <c r="M1920">
        <v>3.8</v>
      </c>
      <c r="N1920">
        <v>57.400000000000006</v>
      </c>
    </row>
    <row r="1921" spans="1:14" x14ac:dyDescent="0.2">
      <c r="A1921" s="1" t="s">
        <v>5187</v>
      </c>
      <c r="B1921" s="2">
        <v>45833</v>
      </c>
      <c r="C1921" s="1" t="s">
        <v>6950</v>
      </c>
      <c r="D1921" s="1" t="s">
        <v>246</v>
      </c>
      <c r="E1921">
        <v>16</v>
      </c>
      <c r="F1921" t="s">
        <v>3235</v>
      </c>
      <c r="G1921" s="1" t="s">
        <v>100</v>
      </c>
      <c r="H1921">
        <v>100</v>
      </c>
      <c r="I1921" s="1" t="s">
        <v>6718</v>
      </c>
      <c r="J1921">
        <v>500</v>
      </c>
      <c r="K1921">
        <v>2</v>
      </c>
      <c r="L1921">
        <v>96.8</v>
      </c>
      <c r="N1921">
        <v>96.8</v>
      </c>
    </row>
    <row r="1922" spans="1:14" x14ac:dyDescent="0.2">
      <c r="A1922" s="1" t="s">
        <v>5204</v>
      </c>
      <c r="B1922" s="2">
        <v>45833</v>
      </c>
      <c r="C1922" s="1" t="s">
        <v>6950</v>
      </c>
      <c r="D1922" s="1" t="s">
        <v>246</v>
      </c>
      <c r="E1922">
        <v>24</v>
      </c>
      <c r="F1922" t="s">
        <v>3235</v>
      </c>
      <c r="G1922" s="1" t="s">
        <v>100</v>
      </c>
      <c r="H1922">
        <v>100</v>
      </c>
      <c r="I1922" s="1" t="s">
        <v>6718</v>
      </c>
      <c r="J1922">
        <v>500</v>
      </c>
      <c r="K1922">
        <v>2</v>
      </c>
      <c r="L1922">
        <v>103.2</v>
      </c>
      <c r="N1922">
        <v>103.2</v>
      </c>
    </row>
    <row r="1923" spans="1:14" x14ac:dyDescent="0.2">
      <c r="A1923" s="1" t="s">
        <v>5194</v>
      </c>
      <c r="B1923" s="2">
        <v>45833</v>
      </c>
      <c r="C1923" s="1" t="s">
        <v>6745</v>
      </c>
      <c r="D1923" s="1" t="s">
        <v>106</v>
      </c>
      <c r="E1923" t="s">
        <v>2743</v>
      </c>
      <c r="F1923" t="s">
        <v>2928</v>
      </c>
      <c r="G1923" s="1" t="s">
        <v>108</v>
      </c>
      <c r="H1923">
        <v>110</v>
      </c>
      <c r="I1923" s="1" t="s">
        <v>6718</v>
      </c>
      <c r="J1923">
        <v>500</v>
      </c>
      <c r="K1923">
        <v>3</v>
      </c>
      <c r="L1923">
        <v>114.8</v>
      </c>
      <c r="N1923">
        <v>114.8</v>
      </c>
    </row>
    <row r="1924" spans="1:14" x14ac:dyDescent="0.2">
      <c r="A1924" s="1" t="s">
        <v>5200</v>
      </c>
      <c r="B1924" s="2">
        <v>45833</v>
      </c>
      <c r="C1924" s="1" t="s">
        <v>1823</v>
      </c>
      <c r="D1924" s="1" t="s">
        <v>246</v>
      </c>
      <c r="E1924">
        <v>24</v>
      </c>
      <c r="F1924" t="s">
        <v>290</v>
      </c>
      <c r="G1924" s="1" t="s">
        <v>5202</v>
      </c>
      <c r="H1924">
        <v>250</v>
      </c>
      <c r="I1924" s="1" t="s">
        <v>6718</v>
      </c>
      <c r="J1924">
        <v>500</v>
      </c>
      <c r="K1924">
        <v>8</v>
      </c>
      <c r="L1924">
        <v>250</v>
      </c>
      <c r="N1924">
        <v>250</v>
      </c>
    </row>
    <row r="1925" spans="1:14" x14ac:dyDescent="0.2">
      <c r="A1925" s="1" t="s">
        <v>5191</v>
      </c>
      <c r="B1925" s="2">
        <v>45833</v>
      </c>
      <c r="C1925" s="1" t="s">
        <v>587</v>
      </c>
      <c r="D1925" s="1" t="s">
        <v>246</v>
      </c>
      <c r="E1925">
        <v>15</v>
      </c>
      <c r="F1925" t="s">
        <v>209</v>
      </c>
      <c r="G1925" s="1" t="s">
        <v>100</v>
      </c>
      <c r="H1925">
        <v>290</v>
      </c>
      <c r="I1925" s="1" t="s">
        <v>6718</v>
      </c>
      <c r="J1925">
        <v>501</v>
      </c>
      <c r="K1925">
        <v>6</v>
      </c>
      <c r="L1925">
        <v>286.89999999999998</v>
      </c>
      <c r="N1925">
        <v>286.89999999999998</v>
      </c>
    </row>
    <row r="1926" spans="1:14" x14ac:dyDescent="0.2">
      <c r="A1926" s="1" t="s">
        <v>5212</v>
      </c>
      <c r="B1926" s="2">
        <v>45833</v>
      </c>
      <c r="C1926" s="1" t="s">
        <v>6791</v>
      </c>
      <c r="D1926" s="1" t="s">
        <v>246</v>
      </c>
      <c r="E1926">
        <v>14.5</v>
      </c>
      <c r="F1926" t="s">
        <v>209</v>
      </c>
      <c r="G1926" s="1" t="s">
        <v>100</v>
      </c>
      <c r="H1926">
        <v>100</v>
      </c>
      <c r="I1926" s="1" t="s">
        <v>6718</v>
      </c>
      <c r="J1926">
        <v>501</v>
      </c>
      <c r="K1926">
        <v>5</v>
      </c>
      <c r="L1926">
        <v>209.9</v>
      </c>
      <c r="N1926">
        <v>209.9</v>
      </c>
    </row>
    <row r="1927" spans="1:14" x14ac:dyDescent="0.2">
      <c r="A1927" s="1" t="s">
        <v>5046</v>
      </c>
      <c r="B1927" s="2">
        <v>45833</v>
      </c>
      <c r="C1927" s="1" t="s">
        <v>587</v>
      </c>
      <c r="D1927" s="1" t="s">
        <v>246</v>
      </c>
      <c r="E1927">
        <v>18</v>
      </c>
      <c r="F1927" t="s">
        <v>167</v>
      </c>
      <c r="G1927" s="1" t="s">
        <v>100</v>
      </c>
      <c r="H1927">
        <v>45</v>
      </c>
      <c r="I1927" s="1" t="s">
        <v>6718</v>
      </c>
      <c r="J1927">
        <v>501</v>
      </c>
      <c r="K1927">
        <v>1</v>
      </c>
      <c r="L1927">
        <v>55.8</v>
      </c>
      <c r="N1927">
        <v>55.8</v>
      </c>
    </row>
    <row r="1928" spans="1:14" x14ac:dyDescent="0.2">
      <c r="A1928" s="1" t="s">
        <v>5226</v>
      </c>
      <c r="B1928" s="2">
        <v>45834</v>
      </c>
      <c r="C1928" s="1" t="s">
        <v>587</v>
      </c>
      <c r="D1928" s="1" t="s">
        <v>246</v>
      </c>
      <c r="E1928">
        <v>18</v>
      </c>
      <c r="F1928" t="s">
        <v>209</v>
      </c>
      <c r="G1928" s="1" t="s">
        <v>100</v>
      </c>
      <c r="H1928">
        <v>115</v>
      </c>
      <c r="I1928" s="1" t="s">
        <v>6718</v>
      </c>
      <c r="J1928">
        <v>502</v>
      </c>
      <c r="K1928">
        <v>3</v>
      </c>
      <c r="L1928">
        <v>121.75999999999999</v>
      </c>
      <c r="M1928">
        <v>6.8999999999999995</v>
      </c>
      <c r="N1928">
        <v>114.85999999999999</v>
      </c>
    </row>
    <row r="1929" spans="1:14" x14ac:dyDescent="0.2">
      <c r="A1929" s="1" t="s">
        <v>5219</v>
      </c>
      <c r="B1929" s="2">
        <v>45834</v>
      </c>
      <c r="C1929" s="1" t="s">
        <v>587</v>
      </c>
      <c r="D1929" s="1" t="s">
        <v>246</v>
      </c>
      <c r="E1929">
        <v>30</v>
      </c>
      <c r="F1929" t="s">
        <v>209</v>
      </c>
      <c r="G1929" s="1" t="s">
        <v>51</v>
      </c>
      <c r="H1929">
        <v>35</v>
      </c>
      <c r="I1929" s="1" t="s">
        <v>6718</v>
      </c>
      <c r="J1929">
        <v>502</v>
      </c>
      <c r="K1929">
        <v>1</v>
      </c>
      <c r="L1929">
        <v>38</v>
      </c>
      <c r="M1929">
        <v>3.8</v>
      </c>
      <c r="N1929">
        <v>34.200000000000003</v>
      </c>
    </row>
    <row r="1930" spans="1:14" x14ac:dyDescent="0.2">
      <c r="A1930" s="1" t="s">
        <v>5220</v>
      </c>
      <c r="B1930" s="2">
        <v>45834</v>
      </c>
      <c r="C1930" s="1" t="s">
        <v>587</v>
      </c>
      <c r="D1930" s="1" t="s">
        <v>246</v>
      </c>
      <c r="E1930">
        <v>30</v>
      </c>
      <c r="F1930" t="s">
        <v>167</v>
      </c>
      <c r="G1930" s="1" t="s">
        <v>100</v>
      </c>
      <c r="H1930">
        <v>65</v>
      </c>
      <c r="I1930" s="1" t="s">
        <v>6718</v>
      </c>
      <c r="J1930">
        <v>502</v>
      </c>
      <c r="K1930">
        <v>2</v>
      </c>
      <c r="L1930">
        <v>73.2</v>
      </c>
      <c r="M1930">
        <v>8</v>
      </c>
      <c r="N1930">
        <v>65.2</v>
      </c>
    </row>
    <row r="1931" spans="1:14" x14ac:dyDescent="0.2">
      <c r="A1931" s="1" t="s">
        <v>5232</v>
      </c>
      <c r="B1931" s="2">
        <v>45834</v>
      </c>
      <c r="C1931" s="1" t="s">
        <v>587</v>
      </c>
      <c r="D1931" s="1" t="s">
        <v>246</v>
      </c>
      <c r="E1931" t="s">
        <v>5233</v>
      </c>
      <c r="F1931" t="s">
        <v>5234</v>
      </c>
      <c r="G1931" s="1" t="s">
        <v>100</v>
      </c>
      <c r="H1931">
        <v>350</v>
      </c>
      <c r="I1931" s="1" t="s">
        <v>6718</v>
      </c>
      <c r="J1931">
        <v>502</v>
      </c>
      <c r="K1931">
        <v>6</v>
      </c>
      <c r="L1931">
        <v>357.8</v>
      </c>
      <c r="N1931">
        <v>357.8</v>
      </c>
    </row>
    <row r="1932" spans="1:14" x14ac:dyDescent="0.2">
      <c r="A1932" s="1" t="s">
        <v>5228</v>
      </c>
      <c r="B1932" s="2">
        <v>45834</v>
      </c>
      <c r="C1932" s="1" t="s">
        <v>587</v>
      </c>
      <c r="D1932" s="1" t="s">
        <v>246</v>
      </c>
      <c r="E1932">
        <v>13</v>
      </c>
      <c r="F1932" t="s">
        <v>209</v>
      </c>
      <c r="G1932" s="1" t="s">
        <v>100</v>
      </c>
      <c r="H1932">
        <v>43</v>
      </c>
      <c r="I1932" s="1" t="s">
        <v>6718</v>
      </c>
      <c r="J1932">
        <v>503</v>
      </c>
      <c r="K1932">
        <v>1</v>
      </c>
      <c r="L1932">
        <v>47.2</v>
      </c>
      <c r="N1932">
        <v>47.2</v>
      </c>
    </row>
    <row r="1933" spans="1:14" x14ac:dyDescent="0.2">
      <c r="A1933" s="1" t="s">
        <v>5211</v>
      </c>
      <c r="B1933" s="2">
        <v>45834</v>
      </c>
      <c r="C1933" s="1" t="s">
        <v>587</v>
      </c>
      <c r="D1933" s="1" t="s">
        <v>246</v>
      </c>
      <c r="E1933">
        <v>14</v>
      </c>
      <c r="F1933" t="s">
        <v>79</v>
      </c>
      <c r="G1933" s="1" t="s">
        <v>100</v>
      </c>
      <c r="H1933">
        <v>100</v>
      </c>
      <c r="I1933" s="1" t="s">
        <v>6718</v>
      </c>
      <c r="J1933">
        <v>503</v>
      </c>
      <c r="K1933">
        <v>2</v>
      </c>
      <c r="L1933">
        <v>101.8</v>
      </c>
      <c r="M1933">
        <v>3.6</v>
      </c>
      <c r="N1933">
        <v>98.2</v>
      </c>
    </row>
    <row r="1934" spans="1:14" x14ac:dyDescent="0.2">
      <c r="A1934" s="1" t="s">
        <v>5216</v>
      </c>
      <c r="B1934" s="2">
        <v>45834</v>
      </c>
      <c r="C1934" s="1" t="s">
        <v>1823</v>
      </c>
      <c r="D1934" s="1" t="s">
        <v>246</v>
      </c>
      <c r="E1934">
        <v>27</v>
      </c>
      <c r="F1934" t="s">
        <v>290</v>
      </c>
      <c r="G1934" s="1" t="s">
        <v>5202</v>
      </c>
      <c r="H1934">
        <v>150</v>
      </c>
      <c r="I1934" s="1" t="s">
        <v>6718</v>
      </c>
      <c r="J1934">
        <v>503</v>
      </c>
      <c r="K1934">
        <v>5</v>
      </c>
      <c r="L1934">
        <v>178.2</v>
      </c>
      <c r="M1934">
        <v>17</v>
      </c>
      <c r="N1934">
        <v>161.19999999999999</v>
      </c>
    </row>
    <row r="1935" spans="1:14" x14ac:dyDescent="0.2">
      <c r="A1935" s="1" t="s">
        <v>5013</v>
      </c>
      <c r="B1935" s="2">
        <v>45834</v>
      </c>
      <c r="C1935" s="1" t="s">
        <v>6959</v>
      </c>
      <c r="D1935" s="1" t="s">
        <v>3035</v>
      </c>
      <c r="E1935" t="s">
        <v>3941</v>
      </c>
      <c r="F1935" t="s">
        <v>3942</v>
      </c>
      <c r="G1935" s="1" t="s">
        <v>100</v>
      </c>
      <c r="H1935">
        <v>2500</v>
      </c>
      <c r="I1935" s="1" t="s">
        <v>6718</v>
      </c>
      <c r="J1935">
        <v>503</v>
      </c>
      <c r="K1935">
        <v>35</v>
      </c>
      <c r="L1935">
        <v>1499.2</v>
      </c>
      <c r="N1935">
        <v>1499.2</v>
      </c>
    </row>
    <row r="1936" spans="1:14" x14ac:dyDescent="0.2">
      <c r="A1936" s="1" t="s">
        <v>5217</v>
      </c>
      <c r="B1936" s="2">
        <v>45834</v>
      </c>
      <c r="C1936" s="1" t="s">
        <v>587</v>
      </c>
      <c r="D1936" s="1" t="s">
        <v>246</v>
      </c>
      <c r="E1936" t="s">
        <v>4949</v>
      </c>
      <c r="F1936" t="s">
        <v>3433</v>
      </c>
      <c r="G1936" s="1" t="s">
        <v>100</v>
      </c>
      <c r="H1936">
        <v>225</v>
      </c>
      <c r="I1936" s="1" t="s">
        <v>6718</v>
      </c>
      <c r="J1936">
        <v>504</v>
      </c>
      <c r="K1936">
        <v>8</v>
      </c>
      <c r="L1936">
        <v>409.68</v>
      </c>
      <c r="M1936">
        <v>27.2</v>
      </c>
      <c r="N1936">
        <v>382.48</v>
      </c>
    </row>
    <row r="1937" spans="1:14" x14ac:dyDescent="0.2">
      <c r="A1937" s="1" t="s">
        <v>5208</v>
      </c>
      <c r="B1937" s="2">
        <v>45834</v>
      </c>
      <c r="C1937" s="1" t="s">
        <v>587</v>
      </c>
      <c r="D1937" s="1" t="s">
        <v>246</v>
      </c>
      <c r="E1937">
        <v>21</v>
      </c>
      <c r="F1937" t="s">
        <v>2979</v>
      </c>
      <c r="G1937" s="1" t="s">
        <v>100</v>
      </c>
      <c r="H1937">
        <v>350</v>
      </c>
      <c r="I1937" s="1" t="s">
        <v>6718</v>
      </c>
      <c r="J1937">
        <v>504</v>
      </c>
      <c r="K1937">
        <v>8</v>
      </c>
      <c r="L1937">
        <v>371.71</v>
      </c>
      <c r="M1937">
        <v>20.8</v>
      </c>
      <c r="N1937">
        <v>350.90999999999997</v>
      </c>
    </row>
    <row r="1938" spans="1:14" x14ac:dyDescent="0.2">
      <c r="A1938" s="1" t="s">
        <v>5223</v>
      </c>
      <c r="B1938" s="2">
        <v>45834</v>
      </c>
      <c r="C1938" s="1" t="s">
        <v>6802</v>
      </c>
      <c r="D1938" s="1" t="s">
        <v>246</v>
      </c>
      <c r="E1938">
        <v>25</v>
      </c>
      <c r="F1938" t="s">
        <v>51</v>
      </c>
      <c r="G1938" s="1" t="s">
        <v>100</v>
      </c>
      <c r="H1938">
        <v>100</v>
      </c>
      <c r="I1938" s="1" t="s">
        <v>6718</v>
      </c>
      <c r="J1938">
        <v>504</v>
      </c>
      <c r="K1938">
        <v>2</v>
      </c>
      <c r="L1938">
        <v>100.08</v>
      </c>
      <c r="N1938">
        <v>100.08</v>
      </c>
    </row>
    <row r="1939" spans="1:14" x14ac:dyDescent="0.2">
      <c r="A1939" s="1" t="s">
        <v>5221</v>
      </c>
      <c r="B1939" s="2">
        <v>45834</v>
      </c>
      <c r="C1939" s="1" t="s">
        <v>6802</v>
      </c>
      <c r="D1939" s="1" t="s">
        <v>246</v>
      </c>
      <c r="E1939">
        <v>25</v>
      </c>
      <c r="F1939" t="s">
        <v>51</v>
      </c>
      <c r="G1939" s="1" t="s">
        <v>100</v>
      </c>
      <c r="H1939">
        <v>100</v>
      </c>
      <c r="I1939" s="1" t="s">
        <v>6718</v>
      </c>
      <c r="J1939">
        <v>504</v>
      </c>
      <c r="K1939">
        <v>2</v>
      </c>
      <c r="L1939">
        <v>105.21</v>
      </c>
      <c r="N1939">
        <v>105.21</v>
      </c>
    </row>
    <row r="1940" spans="1:14" x14ac:dyDescent="0.2">
      <c r="A1940" s="1" t="s">
        <v>5214</v>
      </c>
      <c r="B1940" s="2">
        <v>45834</v>
      </c>
      <c r="C1940" s="1" t="s">
        <v>7029</v>
      </c>
      <c r="D1940" s="1" t="s">
        <v>246</v>
      </c>
      <c r="E1940">
        <v>11</v>
      </c>
      <c r="F1940">
        <v>18</v>
      </c>
      <c r="G1940" s="1" t="s">
        <v>100</v>
      </c>
      <c r="H1940">
        <v>100</v>
      </c>
      <c r="I1940" s="1" t="s">
        <v>6718</v>
      </c>
      <c r="J1940">
        <v>505</v>
      </c>
      <c r="K1940">
        <v>2</v>
      </c>
      <c r="L1940">
        <v>104.4</v>
      </c>
      <c r="N1940">
        <v>104.4</v>
      </c>
    </row>
    <row r="1941" spans="1:14" x14ac:dyDescent="0.2">
      <c r="A1941" s="1" t="s">
        <v>5224</v>
      </c>
      <c r="B1941" s="2">
        <v>45834</v>
      </c>
      <c r="C1941" s="1" t="s">
        <v>7086</v>
      </c>
      <c r="D1941" s="1" t="s">
        <v>246</v>
      </c>
      <c r="E1941">
        <v>30</v>
      </c>
      <c r="F1941" t="s">
        <v>4068</v>
      </c>
      <c r="G1941" s="1" t="s">
        <v>100</v>
      </c>
      <c r="H1941">
        <v>200</v>
      </c>
      <c r="I1941" s="1" t="s">
        <v>6718</v>
      </c>
      <c r="J1941">
        <v>505</v>
      </c>
      <c r="K1941">
        <v>3</v>
      </c>
      <c r="L1941">
        <v>189.1</v>
      </c>
      <c r="N1941">
        <v>189.1</v>
      </c>
    </row>
    <row r="1942" spans="1:14" x14ac:dyDescent="0.2">
      <c r="A1942" s="1" t="s">
        <v>5218</v>
      </c>
      <c r="B1942" s="2">
        <v>45835</v>
      </c>
      <c r="C1942" s="1" t="s">
        <v>587</v>
      </c>
      <c r="D1942" s="1" t="s">
        <v>246</v>
      </c>
      <c r="E1942" t="s">
        <v>2793</v>
      </c>
      <c r="F1942" t="s">
        <v>3946</v>
      </c>
      <c r="G1942" s="1" t="s">
        <v>100</v>
      </c>
      <c r="H1942">
        <v>400</v>
      </c>
      <c r="I1942" s="1" t="s">
        <v>6718</v>
      </c>
      <c r="J1942">
        <v>506</v>
      </c>
      <c r="K1942">
        <v>8</v>
      </c>
      <c r="L1942">
        <v>455.4</v>
      </c>
      <c r="M1942">
        <v>36.6</v>
      </c>
      <c r="N1942">
        <v>418.79999999999995</v>
      </c>
    </row>
    <row r="1943" spans="1:14" x14ac:dyDescent="0.2">
      <c r="A1943" s="1" t="s">
        <v>5242</v>
      </c>
      <c r="B1943" s="2">
        <v>45835</v>
      </c>
      <c r="C1943" s="1" t="s">
        <v>587</v>
      </c>
      <c r="D1943" s="1" t="s">
        <v>246</v>
      </c>
      <c r="E1943">
        <v>16</v>
      </c>
      <c r="F1943" t="s">
        <v>5243</v>
      </c>
      <c r="G1943" s="1" t="s">
        <v>100</v>
      </c>
      <c r="H1943">
        <v>85</v>
      </c>
      <c r="I1943" s="1" t="s">
        <v>6718</v>
      </c>
      <c r="J1943">
        <v>506</v>
      </c>
      <c r="K1943">
        <v>6</v>
      </c>
      <c r="L1943">
        <v>199.41</v>
      </c>
      <c r="M1943">
        <v>12</v>
      </c>
      <c r="N1943">
        <v>187.41</v>
      </c>
    </row>
    <row r="1944" spans="1:14" x14ac:dyDescent="0.2">
      <c r="A1944" s="1" t="s">
        <v>5244</v>
      </c>
      <c r="B1944" s="2">
        <v>45835</v>
      </c>
      <c r="C1944" s="1" t="s">
        <v>7087</v>
      </c>
      <c r="D1944" s="1" t="s">
        <v>246</v>
      </c>
      <c r="E1944">
        <v>18</v>
      </c>
      <c r="F1944" t="s">
        <v>2915</v>
      </c>
      <c r="G1944" s="1" t="s">
        <v>100</v>
      </c>
      <c r="H1944">
        <v>300</v>
      </c>
      <c r="I1944" s="1" t="s">
        <v>6718</v>
      </c>
      <c r="J1944">
        <v>506</v>
      </c>
      <c r="K1944">
        <v>5</v>
      </c>
      <c r="L1944">
        <v>297.36</v>
      </c>
      <c r="M1944">
        <v>11.5</v>
      </c>
      <c r="N1944">
        <v>285.86</v>
      </c>
    </row>
    <row r="1945" spans="1:14" x14ac:dyDescent="0.2">
      <c r="A1945" s="1" t="s">
        <v>7088</v>
      </c>
      <c r="B1945" s="2">
        <v>45835</v>
      </c>
      <c r="C1945" s="1" t="s">
        <v>6742</v>
      </c>
      <c r="D1945" s="1" t="s">
        <v>246</v>
      </c>
      <c r="E1945">
        <v>22</v>
      </c>
      <c r="F1945" t="s">
        <v>735</v>
      </c>
      <c r="G1945" s="1" t="s">
        <v>100</v>
      </c>
      <c r="H1945">
        <v>230</v>
      </c>
      <c r="I1945" s="1" t="s">
        <v>6718</v>
      </c>
      <c r="J1945">
        <v>506</v>
      </c>
      <c r="K1945">
        <v>4</v>
      </c>
      <c r="L1945">
        <v>192.2</v>
      </c>
      <c r="M1945">
        <v>9.6</v>
      </c>
      <c r="N1945">
        <v>182.6</v>
      </c>
    </row>
    <row r="1946" spans="1:14" x14ac:dyDescent="0.2">
      <c r="A1946" s="1" t="s">
        <v>5253</v>
      </c>
      <c r="B1946" s="2">
        <v>45835</v>
      </c>
      <c r="C1946" s="1" t="s">
        <v>6742</v>
      </c>
      <c r="D1946" s="1" t="s">
        <v>246</v>
      </c>
      <c r="E1946">
        <v>22</v>
      </c>
      <c r="F1946" t="s">
        <v>338</v>
      </c>
      <c r="G1946" s="1" t="s">
        <v>100</v>
      </c>
      <c r="H1946">
        <v>250</v>
      </c>
      <c r="I1946" s="1" t="s">
        <v>6718</v>
      </c>
      <c r="J1946">
        <v>507</v>
      </c>
      <c r="K1946">
        <v>3</v>
      </c>
      <c r="L1946">
        <v>264.2</v>
      </c>
      <c r="M1946">
        <v>7.1999999999999993</v>
      </c>
      <c r="N1946">
        <v>257</v>
      </c>
    </row>
    <row r="1947" spans="1:14" x14ac:dyDescent="0.2">
      <c r="A1947" s="1" t="s">
        <v>5235</v>
      </c>
      <c r="B1947" s="2">
        <v>45835</v>
      </c>
      <c r="C1947" s="1" t="s">
        <v>7089</v>
      </c>
      <c r="D1947" s="1" t="s">
        <v>246</v>
      </c>
      <c r="E1947">
        <v>35</v>
      </c>
      <c r="F1947" t="s">
        <v>2934</v>
      </c>
      <c r="G1947" s="1" t="s">
        <v>100</v>
      </c>
      <c r="H1947">
        <v>100</v>
      </c>
      <c r="I1947" s="1" t="s">
        <v>6718</v>
      </c>
      <c r="J1947">
        <v>507</v>
      </c>
      <c r="K1947">
        <v>1</v>
      </c>
      <c r="L1947">
        <v>110.6</v>
      </c>
      <c r="M1947">
        <v>4.5</v>
      </c>
      <c r="N1947">
        <v>106.1</v>
      </c>
    </row>
    <row r="1948" spans="1:14" x14ac:dyDescent="0.2">
      <c r="A1948" s="1" t="s">
        <v>5237</v>
      </c>
      <c r="B1948" s="2">
        <v>45835</v>
      </c>
      <c r="C1948" s="1" t="s">
        <v>7089</v>
      </c>
      <c r="D1948" s="1" t="s">
        <v>246</v>
      </c>
      <c r="E1948">
        <v>35</v>
      </c>
      <c r="F1948" t="s">
        <v>2934</v>
      </c>
      <c r="G1948" s="1" t="s">
        <v>100</v>
      </c>
      <c r="H1948">
        <v>100</v>
      </c>
      <c r="I1948" s="1" t="s">
        <v>6718</v>
      </c>
      <c r="J1948">
        <v>507</v>
      </c>
      <c r="K1948">
        <v>1</v>
      </c>
      <c r="L1948">
        <v>106</v>
      </c>
      <c r="M1948">
        <v>4.5</v>
      </c>
      <c r="N1948">
        <v>101.5</v>
      </c>
    </row>
    <row r="1949" spans="1:14" x14ac:dyDescent="0.2">
      <c r="A1949" s="1" t="s">
        <v>5229</v>
      </c>
      <c r="B1949" s="2">
        <v>45835</v>
      </c>
      <c r="C1949" s="1" t="s">
        <v>7090</v>
      </c>
      <c r="D1949" s="1" t="s">
        <v>246</v>
      </c>
      <c r="E1949">
        <v>15</v>
      </c>
      <c r="F1949" t="s">
        <v>167</v>
      </c>
      <c r="G1949" s="1" t="s">
        <v>100</v>
      </c>
      <c r="H1949">
        <v>100</v>
      </c>
      <c r="I1949" s="1" t="s">
        <v>6718</v>
      </c>
      <c r="J1949">
        <v>507</v>
      </c>
      <c r="K1949">
        <v>3</v>
      </c>
      <c r="L1949">
        <v>115.8</v>
      </c>
      <c r="M1949">
        <v>5.5</v>
      </c>
      <c r="N1949">
        <v>110.3</v>
      </c>
    </row>
    <row r="1950" spans="1:14" x14ac:dyDescent="0.2">
      <c r="A1950" s="1" t="s">
        <v>5231</v>
      </c>
      <c r="B1950" s="2">
        <v>45835</v>
      </c>
      <c r="C1950" s="1" t="s">
        <v>6742</v>
      </c>
      <c r="D1950" s="1" t="s">
        <v>246</v>
      </c>
      <c r="E1950">
        <v>13</v>
      </c>
      <c r="F1950" t="s">
        <v>735</v>
      </c>
      <c r="G1950" s="1" t="s">
        <v>100</v>
      </c>
      <c r="H1950">
        <v>220</v>
      </c>
      <c r="I1950" s="1" t="s">
        <v>6718</v>
      </c>
      <c r="J1950">
        <v>508</v>
      </c>
      <c r="K1950">
        <v>4</v>
      </c>
      <c r="L1950">
        <v>201</v>
      </c>
      <c r="M1950">
        <v>7.1</v>
      </c>
      <c r="N1950">
        <v>193.9</v>
      </c>
    </row>
    <row r="1951" spans="1:14" x14ac:dyDescent="0.2">
      <c r="A1951" s="1" t="s">
        <v>5238</v>
      </c>
      <c r="B1951" s="2">
        <v>45835</v>
      </c>
      <c r="C1951" s="1" t="s">
        <v>587</v>
      </c>
      <c r="D1951" s="1" t="s">
        <v>246</v>
      </c>
      <c r="E1951" t="s">
        <v>3203</v>
      </c>
      <c r="F1951" t="s">
        <v>4706</v>
      </c>
      <c r="G1951" s="1" t="s">
        <v>2760</v>
      </c>
      <c r="H1951">
        <v>175</v>
      </c>
      <c r="I1951" s="1" t="s">
        <v>6718</v>
      </c>
      <c r="J1951">
        <v>508</v>
      </c>
      <c r="K1951">
        <v>5</v>
      </c>
      <c r="L1951">
        <v>197.60000000000002</v>
      </c>
      <c r="M1951">
        <v>19</v>
      </c>
      <c r="N1951">
        <v>178.60000000000002</v>
      </c>
    </row>
    <row r="1952" spans="1:14" x14ac:dyDescent="0.2">
      <c r="A1952" s="1" t="s">
        <v>5246</v>
      </c>
      <c r="B1952" s="2">
        <v>45835</v>
      </c>
      <c r="C1952" s="1" t="s">
        <v>587</v>
      </c>
      <c r="D1952" s="1" t="s">
        <v>246</v>
      </c>
      <c r="E1952">
        <v>13</v>
      </c>
      <c r="F1952" t="s">
        <v>167</v>
      </c>
      <c r="G1952" s="1" t="s">
        <v>100</v>
      </c>
      <c r="H1952">
        <v>120</v>
      </c>
      <c r="I1952" s="1" t="s">
        <v>6718</v>
      </c>
      <c r="J1952">
        <v>508</v>
      </c>
      <c r="K1952">
        <v>4</v>
      </c>
      <c r="L1952">
        <v>123.35</v>
      </c>
      <c r="M1952">
        <v>5.2</v>
      </c>
      <c r="N1952">
        <v>118.14999999999999</v>
      </c>
    </row>
    <row r="1953" spans="1:14" x14ac:dyDescent="0.2">
      <c r="A1953" s="1" t="s">
        <v>5227</v>
      </c>
      <c r="B1953" s="2">
        <v>45835</v>
      </c>
      <c r="C1953" s="1" t="s">
        <v>587</v>
      </c>
      <c r="D1953" s="1" t="s">
        <v>246</v>
      </c>
      <c r="E1953">
        <v>13</v>
      </c>
      <c r="F1953" t="s">
        <v>167</v>
      </c>
      <c r="G1953" s="1" t="s">
        <v>100</v>
      </c>
      <c r="H1953">
        <v>125</v>
      </c>
      <c r="I1953" s="1" t="s">
        <v>6718</v>
      </c>
      <c r="J1953">
        <v>508</v>
      </c>
      <c r="K1953">
        <v>3</v>
      </c>
      <c r="L1953">
        <v>132.6</v>
      </c>
      <c r="M1953">
        <v>3.9000000000000004</v>
      </c>
      <c r="N1953">
        <v>128.69999999999999</v>
      </c>
    </row>
    <row r="1954" spans="1:14" x14ac:dyDescent="0.2">
      <c r="A1954" s="1" t="s">
        <v>7088</v>
      </c>
      <c r="B1954" s="2">
        <v>45835</v>
      </c>
      <c r="C1954" s="1" t="s">
        <v>6742</v>
      </c>
      <c r="D1954" s="1" t="s">
        <v>246</v>
      </c>
      <c r="E1954">
        <v>22</v>
      </c>
      <c r="F1954" t="s">
        <v>735</v>
      </c>
      <c r="G1954" s="1" t="s">
        <v>100</v>
      </c>
      <c r="H1954">
        <v>230</v>
      </c>
      <c r="I1954" s="1" t="s">
        <v>6718</v>
      </c>
      <c r="J1954">
        <v>509</v>
      </c>
      <c r="K1954">
        <v>1</v>
      </c>
      <c r="L1954">
        <v>48.2</v>
      </c>
      <c r="M1954">
        <v>2.4</v>
      </c>
      <c r="N1954">
        <v>45.800000000000004</v>
      </c>
    </row>
    <row r="1955" spans="1:14" x14ac:dyDescent="0.2">
      <c r="A1955" s="1" t="s">
        <v>5251</v>
      </c>
      <c r="B1955" s="2">
        <v>45836</v>
      </c>
      <c r="C1955" s="1" t="s">
        <v>1823</v>
      </c>
      <c r="D1955" s="1" t="s">
        <v>246</v>
      </c>
      <c r="E1955">
        <v>7</v>
      </c>
      <c r="F1955">
        <v>10</v>
      </c>
      <c r="G1955" s="1" t="s">
        <v>100</v>
      </c>
      <c r="H1955">
        <v>100</v>
      </c>
      <c r="I1955" s="1" t="s">
        <v>6718</v>
      </c>
      <c r="J1955">
        <v>510</v>
      </c>
      <c r="K1955">
        <v>4</v>
      </c>
      <c r="L1955">
        <v>113</v>
      </c>
      <c r="M1955">
        <v>3.6</v>
      </c>
      <c r="N1955">
        <v>109.4</v>
      </c>
    </row>
    <row r="1956" spans="1:14" x14ac:dyDescent="0.2">
      <c r="A1956" s="1" t="s">
        <v>5257</v>
      </c>
      <c r="B1956" s="2">
        <v>45836</v>
      </c>
      <c r="C1956" s="1" t="s">
        <v>587</v>
      </c>
      <c r="D1956" s="1" t="s">
        <v>246</v>
      </c>
      <c r="E1956">
        <v>16</v>
      </c>
      <c r="F1956" t="s">
        <v>134</v>
      </c>
      <c r="G1956" s="1" t="s">
        <v>100</v>
      </c>
      <c r="H1956">
        <v>75</v>
      </c>
      <c r="I1956" s="1" t="s">
        <v>6718</v>
      </c>
      <c r="J1956">
        <v>510</v>
      </c>
      <c r="K1956">
        <v>4</v>
      </c>
      <c r="L1956">
        <v>129.80000000000001</v>
      </c>
      <c r="M1956">
        <v>8</v>
      </c>
      <c r="N1956">
        <v>121.80000000000001</v>
      </c>
    </row>
    <row r="1957" spans="1:14" x14ac:dyDescent="0.2">
      <c r="A1957" s="1" t="s">
        <v>5254</v>
      </c>
      <c r="B1957" s="2">
        <v>45836</v>
      </c>
      <c r="C1957" s="1" t="s">
        <v>6742</v>
      </c>
      <c r="D1957" s="1" t="s">
        <v>246</v>
      </c>
      <c r="E1957">
        <v>21</v>
      </c>
      <c r="F1957" t="s">
        <v>2963</v>
      </c>
      <c r="G1957" s="1" t="s">
        <v>100</v>
      </c>
      <c r="H1957">
        <v>80</v>
      </c>
      <c r="I1957" s="1" t="s">
        <v>6718</v>
      </c>
      <c r="J1957">
        <v>510</v>
      </c>
      <c r="K1957">
        <v>1</v>
      </c>
      <c r="L1957">
        <v>84.2</v>
      </c>
      <c r="M1957">
        <v>2.6</v>
      </c>
      <c r="N1957">
        <v>81.600000000000009</v>
      </c>
    </row>
    <row r="1958" spans="1:14" x14ac:dyDescent="0.2">
      <c r="A1958" s="1" t="s">
        <v>5259</v>
      </c>
      <c r="B1958" s="2">
        <v>45836</v>
      </c>
      <c r="C1958" s="1" t="s">
        <v>587</v>
      </c>
      <c r="D1958" s="1" t="s">
        <v>246</v>
      </c>
      <c r="E1958">
        <v>15</v>
      </c>
      <c r="F1958" t="s">
        <v>134</v>
      </c>
      <c r="G1958" s="1" t="s">
        <v>100</v>
      </c>
      <c r="H1958">
        <v>50</v>
      </c>
      <c r="I1958" s="1" t="s">
        <v>6718</v>
      </c>
      <c r="J1958">
        <v>510</v>
      </c>
      <c r="K1958">
        <v>3</v>
      </c>
      <c r="L1958">
        <v>75.7</v>
      </c>
      <c r="M1958">
        <v>4.1999999999999993</v>
      </c>
      <c r="N1958">
        <v>71.5</v>
      </c>
    </row>
    <row r="1959" spans="1:14" x14ac:dyDescent="0.2">
      <c r="A1959" s="1" t="s">
        <v>5248</v>
      </c>
      <c r="B1959" s="2">
        <v>45836</v>
      </c>
      <c r="C1959" s="1" t="s">
        <v>6742</v>
      </c>
      <c r="D1959" s="1" t="s">
        <v>246</v>
      </c>
      <c r="E1959">
        <v>8</v>
      </c>
      <c r="F1959" t="s">
        <v>735</v>
      </c>
      <c r="G1959" s="1" t="s">
        <v>100</v>
      </c>
      <c r="H1959">
        <v>120</v>
      </c>
      <c r="I1959" s="1" t="s">
        <v>6718</v>
      </c>
      <c r="J1959">
        <v>511</v>
      </c>
      <c r="K1959">
        <v>4</v>
      </c>
      <c r="L1959">
        <v>137</v>
      </c>
      <c r="M1959">
        <v>4</v>
      </c>
      <c r="N1959">
        <v>133</v>
      </c>
    </row>
    <row r="1960" spans="1:14" x14ac:dyDescent="0.2">
      <c r="A1960" s="1" t="s">
        <v>5247</v>
      </c>
      <c r="B1960" s="2">
        <v>45836</v>
      </c>
      <c r="C1960" s="1" t="s">
        <v>6742</v>
      </c>
      <c r="D1960" s="1" t="s">
        <v>246</v>
      </c>
      <c r="E1960">
        <v>12</v>
      </c>
      <c r="F1960" t="s">
        <v>735</v>
      </c>
      <c r="G1960" s="1" t="s">
        <v>100</v>
      </c>
      <c r="H1960">
        <v>120</v>
      </c>
      <c r="I1960" s="1" t="s">
        <v>6718</v>
      </c>
      <c r="J1960">
        <v>511</v>
      </c>
      <c r="K1960">
        <v>2</v>
      </c>
      <c r="L1960">
        <v>109.6</v>
      </c>
      <c r="M1960">
        <v>2.9</v>
      </c>
      <c r="N1960">
        <v>106.69999999999999</v>
      </c>
    </row>
    <row r="1961" spans="1:14" x14ac:dyDescent="0.2">
      <c r="A1961" s="1" t="s">
        <v>5256</v>
      </c>
      <c r="B1961" s="2">
        <v>45836</v>
      </c>
      <c r="C1961" s="1" t="s">
        <v>6742</v>
      </c>
      <c r="D1961" s="1" t="s">
        <v>246</v>
      </c>
      <c r="E1961">
        <v>16</v>
      </c>
      <c r="F1961" t="s">
        <v>338</v>
      </c>
      <c r="G1961" s="1" t="s">
        <v>100</v>
      </c>
      <c r="H1961">
        <v>130</v>
      </c>
      <c r="I1961" s="1" t="s">
        <v>6718</v>
      </c>
      <c r="J1961">
        <v>511</v>
      </c>
      <c r="K1961">
        <v>2</v>
      </c>
      <c r="L1961">
        <v>132.19999999999999</v>
      </c>
      <c r="M1961">
        <v>4</v>
      </c>
      <c r="N1961">
        <v>128.19999999999999</v>
      </c>
    </row>
    <row r="1962" spans="1:14" x14ac:dyDescent="0.2">
      <c r="A1962" s="1" t="s">
        <v>5255</v>
      </c>
      <c r="B1962" s="2">
        <v>45836</v>
      </c>
      <c r="C1962" s="1" t="s">
        <v>6742</v>
      </c>
      <c r="D1962" s="1" t="s">
        <v>246</v>
      </c>
      <c r="E1962">
        <v>16</v>
      </c>
      <c r="F1962" t="s">
        <v>2963</v>
      </c>
      <c r="G1962" s="1" t="s">
        <v>100</v>
      </c>
      <c r="H1962">
        <v>100</v>
      </c>
      <c r="I1962" s="1" t="s">
        <v>6718</v>
      </c>
      <c r="J1962">
        <v>511</v>
      </c>
      <c r="K1962">
        <v>2</v>
      </c>
      <c r="L1962">
        <v>121.4</v>
      </c>
      <c r="M1962">
        <v>4</v>
      </c>
      <c r="N1962">
        <v>117.4</v>
      </c>
    </row>
    <row r="1963" spans="1:14" x14ac:dyDescent="0.2">
      <c r="A1963" s="1" t="s">
        <v>5258</v>
      </c>
      <c r="B1963" s="2">
        <v>45836</v>
      </c>
      <c r="C1963" s="1" t="s">
        <v>6861</v>
      </c>
      <c r="D1963" s="1" t="s">
        <v>246</v>
      </c>
      <c r="E1963">
        <v>15</v>
      </c>
      <c r="F1963" t="s">
        <v>134</v>
      </c>
      <c r="G1963" s="1" t="s">
        <v>100</v>
      </c>
      <c r="H1963">
        <v>100</v>
      </c>
      <c r="I1963" s="1" t="s">
        <v>6718</v>
      </c>
      <c r="J1963">
        <v>512</v>
      </c>
      <c r="K1963">
        <v>3</v>
      </c>
      <c r="L1963">
        <v>98.6</v>
      </c>
      <c r="M1963">
        <v>4.1999999999999993</v>
      </c>
      <c r="N1963">
        <v>94.399999999999991</v>
      </c>
    </row>
    <row r="1964" spans="1:14" x14ac:dyDescent="0.2">
      <c r="A1964" s="1" t="s">
        <v>5143</v>
      </c>
      <c r="B1964" s="2">
        <v>45836</v>
      </c>
      <c r="C1964" s="1" t="s">
        <v>587</v>
      </c>
      <c r="D1964" s="1" t="s">
        <v>246</v>
      </c>
      <c r="E1964">
        <v>17.25</v>
      </c>
      <c r="F1964" t="s">
        <v>332</v>
      </c>
      <c r="G1964" s="1" t="s">
        <v>100</v>
      </c>
      <c r="H1964">
        <v>500</v>
      </c>
      <c r="I1964" s="1" t="s">
        <v>6718</v>
      </c>
      <c r="J1964">
        <v>512</v>
      </c>
      <c r="K1964">
        <v>9</v>
      </c>
      <c r="L1964">
        <v>499.96</v>
      </c>
      <c r="N1964">
        <v>499.96</v>
      </c>
    </row>
    <row r="1965" spans="1:14" x14ac:dyDescent="0.2">
      <c r="A1965" s="1" t="s">
        <v>5273</v>
      </c>
      <c r="B1965" s="2">
        <v>45836</v>
      </c>
      <c r="C1965" s="1" t="s">
        <v>587</v>
      </c>
      <c r="D1965" s="1" t="s">
        <v>246</v>
      </c>
      <c r="E1965">
        <v>18</v>
      </c>
      <c r="F1965" t="s">
        <v>167</v>
      </c>
      <c r="G1965" s="1" t="s">
        <v>100</v>
      </c>
      <c r="H1965">
        <v>80</v>
      </c>
      <c r="I1965" s="1" t="s">
        <v>6718</v>
      </c>
      <c r="J1965">
        <v>512</v>
      </c>
      <c r="K1965">
        <v>4</v>
      </c>
      <c r="L1965">
        <v>144.76</v>
      </c>
      <c r="N1965">
        <v>144.76</v>
      </c>
    </row>
    <row r="1966" spans="1:14" x14ac:dyDescent="0.2">
      <c r="A1966" s="1" t="s">
        <v>5252</v>
      </c>
      <c r="B1966" s="2">
        <v>45836</v>
      </c>
      <c r="C1966" s="1" t="s">
        <v>6736</v>
      </c>
      <c r="D1966" s="1" t="s">
        <v>246</v>
      </c>
      <c r="E1966">
        <v>20</v>
      </c>
      <c r="F1966">
        <v>6</v>
      </c>
      <c r="G1966" s="1" t="s">
        <v>2826</v>
      </c>
      <c r="H1966">
        <v>300</v>
      </c>
      <c r="I1966" s="1" t="s">
        <v>6718</v>
      </c>
      <c r="J1966">
        <v>512</v>
      </c>
      <c r="K1966">
        <v>4</v>
      </c>
      <c r="L1966">
        <v>277.10000000000002</v>
      </c>
      <c r="N1966">
        <v>277.10000000000002</v>
      </c>
    </row>
    <row r="1967" spans="1:14" x14ac:dyDescent="0.2">
      <c r="A1967" s="1" t="s">
        <v>5263</v>
      </c>
      <c r="B1967" s="2">
        <v>45836</v>
      </c>
      <c r="C1967" s="1" t="s">
        <v>6873</v>
      </c>
      <c r="D1967" s="1" t="s">
        <v>246</v>
      </c>
      <c r="E1967">
        <v>22</v>
      </c>
      <c r="F1967" t="s">
        <v>79</v>
      </c>
      <c r="G1967" s="1" t="s">
        <v>100</v>
      </c>
      <c r="H1967">
        <v>50</v>
      </c>
      <c r="I1967" s="1" t="s">
        <v>6718</v>
      </c>
      <c r="J1967">
        <v>513</v>
      </c>
      <c r="K1967">
        <v>1</v>
      </c>
      <c r="L1967">
        <v>48.9</v>
      </c>
      <c r="N1967">
        <v>48.9</v>
      </c>
    </row>
    <row r="1968" spans="1:14" x14ac:dyDescent="0.2">
      <c r="A1968" s="1" t="s">
        <v>5264</v>
      </c>
      <c r="B1968" s="2">
        <v>45836</v>
      </c>
      <c r="C1968" s="1" t="s">
        <v>6736</v>
      </c>
      <c r="D1968" s="1" t="s">
        <v>246</v>
      </c>
      <c r="E1968">
        <v>20</v>
      </c>
      <c r="F1968">
        <v>6</v>
      </c>
      <c r="G1968" s="1" t="s">
        <v>2826</v>
      </c>
      <c r="H1968">
        <v>300</v>
      </c>
      <c r="I1968" s="1" t="s">
        <v>6718</v>
      </c>
      <c r="J1968">
        <v>513</v>
      </c>
      <c r="K1968">
        <v>4</v>
      </c>
      <c r="L1968">
        <v>323.44</v>
      </c>
      <c r="N1968">
        <v>323.44</v>
      </c>
    </row>
    <row r="1969" spans="1:14" x14ac:dyDescent="0.2">
      <c r="A1969" s="1" t="s">
        <v>5213</v>
      </c>
      <c r="B1969" s="2">
        <v>45836</v>
      </c>
      <c r="C1969" s="1" t="s">
        <v>6736</v>
      </c>
      <c r="D1969" s="1" t="s">
        <v>246</v>
      </c>
      <c r="E1969">
        <v>20</v>
      </c>
      <c r="F1969">
        <v>6</v>
      </c>
      <c r="G1969" s="1" t="s">
        <v>2826</v>
      </c>
      <c r="H1969">
        <v>300</v>
      </c>
      <c r="I1969" s="1" t="s">
        <v>6718</v>
      </c>
      <c r="J1969">
        <v>513</v>
      </c>
      <c r="K1969">
        <v>5</v>
      </c>
      <c r="L1969">
        <v>340.5</v>
      </c>
      <c r="N1969">
        <v>340.5</v>
      </c>
    </row>
    <row r="1970" spans="1:14" x14ac:dyDescent="0.2">
      <c r="A1970" s="1" t="s">
        <v>2879</v>
      </c>
      <c r="B1970" s="2">
        <v>45838</v>
      </c>
      <c r="C1970" s="1" t="s">
        <v>576</v>
      </c>
      <c r="D1970" s="1" t="s">
        <v>246</v>
      </c>
      <c r="E1970" t="s">
        <v>2880</v>
      </c>
      <c r="F1970" t="s">
        <v>2744</v>
      </c>
      <c r="G1970" s="1" t="s">
        <v>100</v>
      </c>
      <c r="H1970">
        <v>2000</v>
      </c>
      <c r="I1970" s="1" t="s">
        <v>6718</v>
      </c>
      <c r="J1970">
        <v>514</v>
      </c>
      <c r="K1970">
        <v>4</v>
      </c>
      <c r="L1970">
        <v>303.60000000000002</v>
      </c>
      <c r="M1970">
        <v>12</v>
      </c>
      <c r="N1970">
        <v>291.60000000000002</v>
      </c>
    </row>
    <row r="1971" spans="1:14" x14ac:dyDescent="0.2">
      <c r="A1971" s="1" t="s">
        <v>5261</v>
      </c>
      <c r="B1971" s="2">
        <v>45838</v>
      </c>
      <c r="C1971" s="1" t="s">
        <v>6897</v>
      </c>
      <c r="D1971" s="1" t="s">
        <v>246</v>
      </c>
      <c r="E1971" t="s">
        <v>3573</v>
      </c>
      <c r="F1971" t="s">
        <v>2786</v>
      </c>
      <c r="G1971" s="1" t="s">
        <v>100</v>
      </c>
      <c r="H1971">
        <v>500</v>
      </c>
      <c r="I1971" s="1" t="s">
        <v>6718</v>
      </c>
      <c r="J1971">
        <v>514</v>
      </c>
      <c r="K1971">
        <v>8</v>
      </c>
      <c r="L1971">
        <v>535</v>
      </c>
      <c r="M1971">
        <v>19</v>
      </c>
      <c r="N1971">
        <v>516</v>
      </c>
    </row>
    <row r="1972" spans="1:14" x14ac:dyDescent="0.2">
      <c r="A1972" s="1" t="s">
        <v>5272</v>
      </c>
      <c r="B1972" s="2">
        <v>45838</v>
      </c>
      <c r="C1972" s="1" t="s">
        <v>6897</v>
      </c>
      <c r="D1972" s="1" t="s">
        <v>246</v>
      </c>
      <c r="E1972" t="s">
        <v>3573</v>
      </c>
      <c r="F1972" t="s">
        <v>2786</v>
      </c>
      <c r="G1972" s="1" t="s">
        <v>100</v>
      </c>
      <c r="H1972">
        <v>800</v>
      </c>
      <c r="I1972" s="1" t="s">
        <v>6718</v>
      </c>
      <c r="J1972">
        <v>514</v>
      </c>
      <c r="K1972">
        <v>8</v>
      </c>
      <c r="L1972">
        <v>789.5</v>
      </c>
      <c r="M1972">
        <v>19.3</v>
      </c>
      <c r="N1972">
        <v>770.2</v>
      </c>
    </row>
    <row r="1973" spans="1:14" x14ac:dyDescent="0.2">
      <c r="A1973" s="1" t="s">
        <v>5283</v>
      </c>
      <c r="B1973" s="2">
        <v>45838</v>
      </c>
      <c r="C1973" s="1" t="s">
        <v>6742</v>
      </c>
      <c r="D1973" s="1" t="s">
        <v>106</v>
      </c>
      <c r="E1973" t="s">
        <v>2273</v>
      </c>
      <c r="F1973" t="s">
        <v>287</v>
      </c>
      <c r="G1973" s="1" t="s">
        <v>108</v>
      </c>
      <c r="H1973">
        <v>300</v>
      </c>
      <c r="I1973" s="1" t="s">
        <v>6718</v>
      </c>
      <c r="J1973">
        <v>514</v>
      </c>
      <c r="K1973">
        <v>6</v>
      </c>
      <c r="L1973">
        <v>317.40000000000003</v>
      </c>
      <c r="M1973">
        <v>12.2</v>
      </c>
      <c r="N1973">
        <v>305.20000000000005</v>
      </c>
    </row>
    <row r="1974" spans="1:14" x14ac:dyDescent="0.2">
      <c r="A1974" s="1" t="s">
        <v>5280</v>
      </c>
      <c r="B1974" s="2">
        <v>45838</v>
      </c>
      <c r="C1974" s="1" t="s">
        <v>6858</v>
      </c>
      <c r="D1974" s="1" t="s">
        <v>3319</v>
      </c>
      <c r="E1974" t="s">
        <v>2743</v>
      </c>
      <c r="F1974" t="s">
        <v>2847</v>
      </c>
      <c r="G1974" s="1" t="s">
        <v>108</v>
      </c>
      <c r="H1974">
        <v>110</v>
      </c>
      <c r="I1974" s="1" t="s">
        <v>6718</v>
      </c>
      <c r="J1974">
        <v>515</v>
      </c>
      <c r="K1974">
        <v>5</v>
      </c>
      <c r="L1974">
        <v>122.2</v>
      </c>
      <c r="M1974">
        <v>7.5</v>
      </c>
      <c r="N1974">
        <v>114.7</v>
      </c>
    </row>
    <row r="1975" spans="1:14" x14ac:dyDescent="0.2">
      <c r="A1975" s="1" t="s">
        <v>5279</v>
      </c>
      <c r="B1975" s="2">
        <v>45838</v>
      </c>
      <c r="C1975" s="1" t="s">
        <v>6858</v>
      </c>
      <c r="D1975" s="1" t="s">
        <v>3319</v>
      </c>
      <c r="E1975" t="s">
        <v>762</v>
      </c>
      <c r="F1975" t="s">
        <v>2847</v>
      </c>
      <c r="G1975" s="1" t="s">
        <v>108</v>
      </c>
      <c r="H1975">
        <v>110</v>
      </c>
      <c r="I1975" s="1" t="s">
        <v>6718</v>
      </c>
      <c r="J1975">
        <v>515</v>
      </c>
      <c r="K1975">
        <v>5</v>
      </c>
      <c r="L1975">
        <v>108.8</v>
      </c>
      <c r="M1975">
        <v>5</v>
      </c>
      <c r="N1975">
        <v>103.8</v>
      </c>
    </row>
    <row r="1976" spans="1:14" x14ac:dyDescent="0.2">
      <c r="A1976" s="1" t="s">
        <v>5281</v>
      </c>
      <c r="B1976" s="2">
        <v>45838</v>
      </c>
      <c r="C1976" s="1" t="s">
        <v>6821</v>
      </c>
      <c r="D1976" s="1" t="s">
        <v>2816</v>
      </c>
      <c r="E1976" t="s">
        <v>2743</v>
      </c>
      <c r="F1976" t="s">
        <v>2744</v>
      </c>
      <c r="G1976" s="1" t="s">
        <v>108</v>
      </c>
      <c r="H1976">
        <v>110</v>
      </c>
      <c r="I1976" s="1" t="s">
        <v>6718</v>
      </c>
      <c r="J1976">
        <v>515</v>
      </c>
      <c r="K1976">
        <v>4</v>
      </c>
      <c r="L1976">
        <v>126.29999999999998</v>
      </c>
      <c r="M1976">
        <v>5.9</v>
      </c>
      <c r="N1976">
        <v>120.39999999999998</v>
      </c>
    </row>
    <row r="1977" spans="1:14" x14ac:dyDescent="0.2">
      <c r="A1977" s="1" t="s">
        <v>5260</v>
      </c>
      <c r="B1977" s="2">
        <v>45838</v>
      </c>
      <c r="C1977" s="1" t="s">
        <v>6890</v>
      </c>
      <c r="D1977" s="1" t="s">
        <v>106</v>
      </c>
      <c r="E1977">
        <v>14.5</v>
      </c>
      <c r="F1977" t="s">
        <v>338</v>
      </c>
      <c r="G1977" s="1" t="s">
        <v>108</v>
      </c>
      <c r="H1977">
        <v>200</v>
      </c>
      <c r="I1977" s="1" t="s">
        <v>6718</v>
      </c>
      <c r="J1977">
        <v>515</v>
      </c>
      <c r="K1977">
        <v>3</v>
      </c>
      <c r="L1977">
        <v>155.19999999999999</v>
      </c>
      <c r="M1977">
        <v>5.4</v>
      </c>
      <c r="N1977">
        <v>149.79999999999998</v>
      </c>
    </row>
    <row r="1978" spans="1:14" x14ac:dyDescent="0.2">
      <c r="A1978" s="1" t="s">
        <v>5287</v>
      </c>
      <c r="B1978" s="2">
        <v>45838</v>
      </c>
      <c r="C1978" s="1" t="s">
        <v>587</v>
      </c>
      <c r="D1978" s="1" t="s">
        <v>246</v>
      </c>
      <c r="E1978">
        <v>16</v>
      </c>
      <c r="F1978" t="s">
        <v>2979</v>
      </c>
      <c r="G1978" s="1" t="s">
        <v>100</v>
      </c>
      <c r="H1978">
        <v>210</v>
      </c>
      <c r="I1978" s="1" t="s">
        <v>6718</v>
      </c>
      <c r="J1978">
        <v>516</v>
      </c>
      <c r="K1978">
        <v>5</v>
      </c>
      <c r="L1978">
        <v>267.78000000000003</v>
      </c>
      <c r="M1978">
        <v>8.9</v>
      </c>
      <c r="N1978">
        <v>258.88000000000005</v>
      </c>
    </row>
    <row r="1979" spans="1:14" x14ac:dyDescent="0.2">
      <c r="A1979" s="1" t="s">
        <v>5265</v>
      </c>
      <c r="B1979" s="2">
        <v>45838</v>
      </c>
      <c r="C1979" s="1" t="s">
        <v>7028</v>
      </c>
      <c r="D1979" s="1" t="s">
        <v>246</v>
      </c>
      <c r="E1979">
        <v>7</v>
      </c>
      <c r="F1979" t="s">
        <v>2645</v>
      </c>
      <c r="G1979" s="1" t="s">
        <v>100</v>
      </c>
      <c r="H1979">
        <v>100</v>
      </c>
      <c r="I1979" s="1" t="s">
        <v>6718</v>
      </c>
      <c r="J1979">
        <v>516</v>
      </c>
      <c r="K1979">
        <v>3</v>
      </c>
      <c r="L1979">
        <v>101.4</v>
      </c>
      <c r="M1979">
        <v>2.7</v>
      </c>
      <c r="N1979">
        <v>98.7</v>
      </c>
    </row>
    <row r="1980" spans="1:14" x14ac:dyDescent="0.2">
      <c r="A1980" s="1" t="s">
        <v>5274</v>
      </c>
      <c r="B1980" s="2">
        <v>45838</v>
      </c>
      <c r="C1980" s="1" t="s">
        <v>6791</v>
      </c>
      <c r="D1980" s="1" t="s">
        <v>246</v>
      </c>
      <c r="E1980">
        <v>22</v>
      </c>
      <c r="F1980" t="s">
        <v>209</v>
      </c>
      <c r="G1980" s="1" t="s">
        <v>100</v>
      </c>
      <c r="H1980">
        <v>200</v>
      </c>
      <c r="I1980" s="1" t="s">
        <v>6718</v>
      </c>
      <c r="J1980">
        <v>516</v>
      </c>
      <c r="K1980">
        <v>5</v>
      </c>
      <c r="L1980">
        <v>189.57</v>
      </c>
      <c r="N1980">
        <v>189.57</v>
      </c>
    </row>
    <row r="1981" spans="1:14" x14ac:dyDescent="0.2">
      <c r="A1981" s="1" t="s">
        <v>5270</v>
      </c>
      <c r="B1981" s="2">
        <v>45838</v>
      </c>
      <c r="C1981" s="1" t="s">
        <v>6736</v>
      </c>
      <c r="D1981" s="1" t="s">
        <v>246</v>
      </c>
      <c r="E1981">
        <v>16.5</v>
      </c>
      <c r="F1981">
        <v>10</v>
      </c>
      <c r="G1981" s="1" t="s">
        <v>2826</v>
      </c>
      <c r="H1981">
        <v>150</v>
      </c>
      <c r="I1981" s="1" t="s">
        <v>6718</v>
      </c>
      <c r="J1981">
        <v>516</v>
      </c>
      <c r="K1981">
        <v>3</v>
      </c>
      <c r="L1981">
        <v>156.1</v>
      </c>
      <c r="N1981">
        <v>156.1</v>
      </c>
    </row>
    <row r="1982" spans="1:14" x14ac:dyDescent="0.2">
      <c r="A1982" s="1" t="s">
        <v>5269</v>
      </c>
      <c r="B1982" s="2">
        <v>45838</v>
      </c>
      <c r="C1982" s="1" t="s">
        <v>6736</v>
      </c>
      <c r="D1982" s="1" t="s">
        <v>246</v>
      </c>
      <c r="E1982">
        <v>22</v>
      </c>
      <c r="F1982">
        <v>6</v>
      </c>
      <c r="G1982" s="1" t="s">
        <v>2826</v>
      </c>
      <c r="H1982">
        <v>300</v>
      </c>
      <c r="I1982" s="1" t="s">
        <v>6718</v>
      </c>
      <c r="J1982">
        <v>517</v>
      </c>
      <c r="K1982">
        <v>6</v>
      </c>
      <c r="L1982">
        <v>302.89999999999998</v>
      </c>
      <c r="N1982">
        <v>302.89999999999998</v>
      </c>
    </row>
    <row r="1983" spans="1:14" x14ac:dyDescent="0.2">
      <c r="A1983" s="1" t="s">
        <v>5275</v>
      </c>
      <c r="B1983" s="2">
        <v>45838</v>
      </c>
      <c r="C1983" s="1" t="s">
        <v>6249</v>
      </c>
      <c r="D1983" s="1" t="s">
        <v>246</v>
      </c>
      <c r="E1983">
        <v>16</v>
      </c>
      <c r="F1983" t="s">
        <v>2983</v>
      </c>
      <c r="G1983" s="1" t="s">
        <v>100</v>
      </c>
      <c r="H1983">
        <v>0</v>
      </c>
      <c r="I1983" s="1" t="s">
        <v>6718</v>
      </c>
      <c r="J1983">
        <v>517</v>
      </c>
      <c r="K1983">
        <v>8</v>
      </c>
      <c r="L1983">
        <v>543.95000000000005</v>
      </c>
      <c r="N1983">
        <v>543.95000000000005</v>
      </c>
    </row>
    <row r="1984" spans="1:14" x14ac:dyDescent="0.2">
      <c r="A1984" s="1" t="s">
        <v>5267</v>
      </c>
      <c r="B1984" s="2">
        <v>45838</v>
      </c>
      <c r="C1984" s="1" t="s">
        <v>6837</v>
      </c>
      <c r="D1984" s="1" t="s">
        <v>3231</v>
      </c>
      <c r="E1984">
        <v>9</v>
      </c>
      <c r="F1984" t="s">
        <v>2817</v>
      </c>
      <c r="G1984" s="1" t="s">
        <v>108</v>
      </c>
      <c r="H1984">
        <v>100</v>
      </c>
      <c r="I1984" s="1" t="s">
        <v>6718</v>
      </c>
      <c r="J1984">
        <v>517</v>
      </c>
      <c r="K1984">
        <v>3</v>
      </c>
      <c r="L1984">
        <v>109.19999999999999</v>
      </c>
      <c r="M1984">
        <v>3.3</v>
      </c>
      <c r="N1984">
        <v>105.89999999999999</v>
      </c>
    </row>
    <row r="1985" spans="1:14" x14ac:dyDescent="0.2">
      <c r="A1985" s="1" t="s">
        <v>5276</v>
      </c>
      <c r="B1985" s="2">
        <v>45838</v>
      </c>
      <c r="C1985" s="1" t="s">
        <v>6837</v>
      </c>
      <c r="D1985" s="1" t="s">
        <v>3231</v>
      </c>
      <c r="E1985">
        <v>6</v>
      </c>
      <c r="F1985" t="s">
        <v>2817</v>
      </c>
      <c r="G1985" s="1" t="s">
        <v>108</v>
      </c>
      <c r="H1985">
        <v>100</v>
      </c>
      <c r="I1985" s="1" t="s">
        <v>6718</v>
      </c>
      <c r="J1985">
        <v>517</v>
      </c>
      <c r="K1985">
        <v>3</v>
      </c>
      <c r="L1985">
        <v>108.39999999999999</v>
      </c>
      <c r="M1985">
        <v>2.14</v>
      </c>
      <c r="N1985">
        <v>106.25999999999999</v>
      </c>
    </row>
    <row r="1986" spans="1:14" x14ac:dyDescent="0.2">
      <c r="A1986" s="1" t="s">
        <v>5286</v>
      </c>
      <c r="B1986" s="2">
        <v>45838</v>
      </c>
      <c r="C1986" s="1" t="s">
        <v>6890</v>
      </c>
      <c r="D1986" s="1" t="s">
        <v>106</v>
      </c>
      <c r="E1986">
        <v>16</v>
      </c>
      <c r="F1986" t="s">
        <v>3224</v>
      </c>
      <c r="G1986" s="1" t="s">
        <v>108</v>
      </c>
      <c r="H1986">
        <v>200</v>
      </c>
      <c r="I1986" s="1" t="s">
        <v>6718</v>
      </c>
      <c r="J1986">
        <v>518</v>
      </c>
      <c r="K1986">
        <v>4</v>
      </c>
      <c r="L1986">
        <v>259.79999999999995</v>
      </c>
      <c r="M1986">
        <v>8</v>
      </c>
      <c r="N1986">
        <v>251.79999999999995</v>
      </c>
    </row>
    <row r="1987" spans="1:14" x14ac:dyDescent="0.2">
      <c r="A1987" s="1" t="s">
        <v>5285</v>
      </c>
      <c r="B1987" s="2">
        <v>45838</v>
      </c>
      <c r="C1987" s="1" t="s">
        <v>6890</v>
      </c>
      <c r="D1987" s="1" t="s">
        <v>106</v>
      </c>
      <c r="E1987">
        <v>18.5</v>
      </c>
      <c r="F1987" t="s">
        <v>2817</v>
      </c>
      <c r="G1987" s="1" t="s">
        <v>108</v>
      </c>
      <c r="H1987">
        <v>200</v>
      </c>
      <c r="I1987" s="1" t="s">
        <v>6718</v>
      </c>
      <c r="J1987">
        <v>518</v>
      </c>
      <c r="K1987">
        <v>3</v>
      </c>
      <c r="L1987">
        <v>206.20000000000002</v>
      </c>
      <c r="M1987">
        <v>6.6</v>
      </c>
      <c r="N1987">
        <v>199.60000000000002</v>
      </c>
    </row>
    <row r="1988" spans="1:14" x14ac:dyDescent="0.2">
      <c r="A1988" s="1" t="s">
        <v>5277</v>
      </c>
      <c r="B1988" s="2">
        <v>45838</v>
      </c>
      <c r="C1988" s="1" t="s">
        <v>6837</v>
      </c>
      <c r="D1988" s="1" t="s">
        <v>3231</v>
      </c>
      <c r="E1988">
        <v>7</v>
      </c>
      <c r="F1988" t="s">
        <v>2817</v>
      </c>
      <c r="G1988" s="1" t="s">
        <v>5278</v>
      </c>
      <c r="H1988">
        <v>100</v>
      </c>
      <c r="I1988" s="1" t="s">
        <v>6718</v>
      </c>
      <c r="J1988">
        <v>518</v>
      </c>
      <c r="K1988">
        <v>3</v>
      </c>
      <c r="L1988">
        <v>108.8</v>
      </c>
      <c r="M1988">
        <v>2.4</v>
      </c>
      <c r="N1988">
        <v>106.39999999999999</v>
      </c>
    </row>
    <row r="1989" spans="1:14" x14ac:dyDescent="0.2">
      <c r="A1989" s="1" t="s">
        <v>5266</v>
      </c>
      <c r="B1989" s="2">
        <v>45838</v>
      </c>
      <c r="C1989" s="1" t="s">
        <v>1823</v>
      </c>
      <c r="D1989" s="1" t="s">
        <v>246</v>
      </c>
      <c r="E1989">
        <v>6</v>
      </c>
      <c r="F1989">
        <v>10</v>
      </c>
      <c r="G1989" s="1" t="s">
        <v>100</v>
      </c>
      <c r="H1989">
        <v>100</v>
      </c>
      <c r="I1989" s="1" t="s">
        <v>6718</v>
      </c>
      <c r="J1989">
        <v>518</v>
      </c>
      <c r="K1989">
        <v>4</v>
      </c>
      <c r="L1989">
        <v>90.6</v>
      </c>
      <c r="M1989">
        <v>3.4000000000000004</v>
      </c>
      <c r="N1989">
        <v>87.199999999999989</v>
      </c>
    </row>
    <row r="1990" spans="1:14" x14ac:dyDescent="0.2">
      <c r="A1990" s="1" t="s">
        <v>5250</v>
      </c>
      <c r="B1990" s="2">
        <v>45838</v>
      </c>
      <c r="C1990" s="1" t="s">
        <v>1823</v>
      </c>
      <c r="D1990" s="1" t="s">
        <v>246</v>
      </c>
      <c r="E1990">
        <v>7</v>
      </c>
      <c r="F1990">
        <v>10</v>
      </c>
      <c r="G1990" s="1" t="s">
        <v>100</v>
      </c>
      <c r="H1990">
        <v>100</v>
      </c>
      <c r="I1990" s="1" t="s">
        <v>6718</v>
      </c>
      <c r="J1990">
        <v>519</v>
      </c>
      <c r="K1990">
        <v>4</v>
      </c>
      <c r="L1990">
        <v>112.8</v>
      </c>
      <c r="M1990">
        <v>3.4</v>
      </c>
      <c r="N1990">
        <v>109.39999999999999</v>
      </c>
    </row>
    <row r="1991" spans="1:14" x14ac:dyDescent="0.2">
      <c r="A1991" s="1" t="s">
        <v>5271</v>
      </c>
      <c r="B1991" s="2">
        <v>45838</v>
      </c>
      <c r="C1991" s="1" t="s">
        <v>6897</v>
      </c>
      <c r="D1991" s="1" t="s">
        <v>246</v>
      </c>
      <c r="E1991" t="s">
        <v>3573</v>
      </c>
      <c r="F1991" t="s">
        <v>2786</v>
      </c>
      <c r="G1991" s="1" t="s">
        <v>100</v>
      </c>
      <c r="H1991">
        <v>300</v>
      </c>
      <c r="I1991" s="1" t="s">
        <v>6718</v>
      </c>
      <c r="J1991">
        <v>519</v>
      </c>
      <c r="K1991">
        <v>4</v>
      </c>
      <c r="L1991">
        <v>252.8</v>
      </c>
      <c r="M1991">
        <v>9.1999999999999993</v>
      </c>
      <c r="N1991">
        <v>243.60000000000002</v>
      </c>
    </row>
    <row r="1992" spans="1:14" x14ac:dyDescent="0.2">
      <c r="A1992" s="1" t="s">
        <v>5284</v>
      </c>
      <c r="B1992" s="2">
        <v>45838</v>
      </c>
      <c r="C1992" s="1" t="s">
        <v>6897</v>
      </c>
      <c r="D1992" s="1" t="s">
        <v>246</v>
      </c>
      <c r="E1992" t="s">
        <v>3573</v>
      </c>
      <c r="F1992" t="s">
        <v>2786</v>
      </c>
      <c r="G1992" s="1" t="s">
        <v>100</v>
      </c>
      <c r="H1992">
        <v>400</v>
      </c>
      <c r="I1992" s="1" t="s">
        <v>6718</v>
      </c>
      <c r="J1992">
        <v>519</v>
      </c>
      <c r="K1992">
        <v>2</v>
      </c>
      <c r="L1992">
        <v>212.4</v>
      </c>
      <c r="M1992">
        <v>4.8</v>
      </c>
      <c r="N1992">
        <v>207.6</v>
      </c>
    </row>
    <row r="1993" spans="1:14" x14ac:dyDescent="0.2">
      <c r="A1993" s="1" t="s">
        <v>5290</v>
      </c>
      <c r="B1993" s="2">
        <v>45838</v>
      </c>
      <c r="C1993" s="1" t="s">
        <v>6821</v>
      </c>
      <c r="D1993" s="1" t="s">
        <v>2816</v>
      </c>
      <c r="E1993">
        <v>22</v>
      </c>
      <c r="F1993" t="s">
        <v>3050</v>
      </c>
      <c r="G1993" s="1" t="s">
        <v>108</v>
      </c>
      <c r="H1993">
        <v>100</v>
      </c>
      <c r="I1993" s="1" t="s">
        <v>6718</v>
      </c>
      <c r="J1993">
        <v>519</v>
      </c>
      <c r="K1993">
        <v>2</v>
      </c>
      <c r="L1993">
        <v>98.7</v>
      </c>
      <c r="N1993">
        <v>98.7</v>
      </c>
    </row>
    <row r="1994" spans="1:14" x14ac:dyDescent="0.2">
      <c r="A1994" s="1" t="s">
        <v>2879</v>
      </c>
      <c r="B1994" s="2">
        <v>45838</v>
      </c>
      <c r="C1994" s="1" t="s">
        <v>576</v>
      </c>
      <c r="D1994" s="1" t="s">
        <v>246</v>
      </c>
      <c r="E1994" t="s">
        <v>2880</v>
      </c>
      <c r="F1994" t="s">
        <v>2744</v>
      </c>
      <c r="G1994" s="1" t="s">
        <v>100</v>
      </c>
      <c r="H1994">
        <v>2000</v>
      </c>
      <c r="I1994" s="1" t="s">
        <v>6718</v>
      </c>
      <c r="J1994">
        <v>520</v>
      </c>
      <c r="K1994">
        <v>4</v>
      </c>
      <c r="L1994">
        <v>310</v>
      </c>
      <c r="N1994">
        <v>310</v>
      </c>
    </row>
    <row r="1995" spans="1:14" x14ac:dyDescent="0.2">
      <c r="A1995" s="1" t="s">
        <v>5288</v>
      </c>
      <c r="B1995" s="2">
        <v>45839</v>
      </c>
      <c r="C1995" s="1" t="s">
        <v>587</v>
      </c>
      <c r="D1995" s="1" t="s">
        <v>246</v>
      </c>
      <c r="E1995">
        <v>21</v>
      </c>
      <c r="F1995" t="s">
        <v>2979</v>
      </c>
      <c r="G1995" s="1" t="s">
        <v>100</v>
      </c>
      <c r="H1995">
        <v>410</v>
      </c>
      <c r="I1995" s="1" t="s">
        <v>6718</v>
      </c>
      <c r="J1995">
        <v>521</v>
      </c>
      <c r="K1995">
        <v>8</v>
      </c>
      <c r="L1995">
        <v>410.89</v>
      </c>
      <c r="N1995">
        <v>410.89</v>
      </c>
    </row>
    <row r="1996" spans="1:14" x14ac:dyDescent="0.2">
      <c r="A1996" s="1" t="s">
        <v>5303</v>
      </c>
      <c r="B1996" s="2">
        <v>45839</v>
      </c>
      <c r="C1996" s="1" t="s">
        <v>587</v>
      </c>
      <c r="D1996" s="1" t="s">
        <v>246</v>
      </c>
      <c r="E1996">
        <v>21</v>
      </c>
      <c r="F1996" t="s">
        <v>2979</v>
      </c>
      <c r="G1996" s="1" t="s">
        <v>100</v>
      </c>
      <c r="H1996">
        <v>190</v>
      </c>
      <c r="I1996" s="1" t="s">
        <v>6718</v>
      </c>
      <c r="J1996">
        <v>521</v>
      </c>
      <c r="K1996">
        <v>4</v>
      </c>
      <c r="L1996">
        <v>194.45</v>
      </c>
      <c r="N1996">
        <v>194.45</v>
      </c>
    </row>
    <row r="1997" spans="1:14" x14ac:dyDescent="0.2">
      <c r="A1997" s="1" t="s">
        <v>5297</v>
      </c>
      <c r="B1997" s="2">
        <v>45839</v>
      </c>
      <c r="C1997" s="1" t="s">
        <v>587</v>
      </c>
      <c r="D1997" s="1" t="s">
        <v>246</v>
      </c>
      <c r="E1997">
        <v>26</v>
      </c>
      <c r="F1997" t="s">
        <v>167</v>
      </c>
      <c r="G1997" s="1" t="s">
        <v>100</v>
      </c>
      <c r="H1997">
        <v>220</v>
      </c>
      <c r="I1997" s="1" t="s">
        <v>6718</v>
      </c>
      <c r="J1997">
        <v>521</v>
      </c>
      <c r="K1997">
        <v>5</v>
      </c>
      <c r="L1997">
        <v>251</v>
      </c>
      <c r="N1997">
        <v>251</v>
      </c>
    </row>
    <row r="1998" spans="1:14" x14ac:dyDescent="0.2">
      <c r="A1998" s="1" t="s">
        <v>5304</v>
      </c>
      <c r="B1998" s="2">
        <v>45839</v>
      </c>
      <c r="C1998" s="1" t="s">
        <v>587</v>
      </c>
      <c r="D1998" s="1" t="s">
        <v>246</v>
      </c>
      <c r="E1998">
        <v>16</v>
      </c>
      <c r="F1998" t="s">
        <v>2979</v>
      </c>
      <c r="G1998" s="1" t="s">
        <v>100</v>
      </c>
      <c r="H1998">
        <v>180</v>
      </c>
      <c r="I1998" s="1" t="s">
        <v>6718</v>
      </c>
      <c r="J1998">
        <v>521</v>
      </c>
      <c r="K1998">
        <v>4</v>
      </c>
      <c r="L1998">
        <v>173.72</v>
      </c>
      <c r="N1998">
        <v>173.72</v>
      </c>
    </row>
    <row r="1999" spans="1:14" x14ac:dyDescent="0.2">
      <c r="A1999" s="1" t="s">
        <v>5295</v>
      </c>
      <c r="B1999" s="2">
        <v>45840</v>
      </c>
      <c r="C1999" s="1" t="s">
        <v>754</v>
      </c>
      <c r="D1999" s="1" t="s">
        <v>246</v>
      </c>
      <c r="E1999">
        <v>16</v>
      </c>
      <c r="F1999" t="s">
        <v>51</v>
      </c>
      <c r="G1999" s="1" t="s">
        <v>100</v>
      </c>
      <c r="H1999">
        <v>100</v>
      </c>
      <c r="I1999" s="1" t="s">
        <v>6718</v>
      </c>
      <c r="J1999">
        <v>522</v>
      </c>
      <c r="K1999">
        <v>4</v>
      </c>
      <c r="L1999">
        <v>103</v>
      </c>
      <c r="M1999">
        <v>7.4999999999999991</v>
      </c>
      <c r="N1999">
        <v>95.5</v>
      </c>
    </row>
    <row r="2000" spans="1:14" x14ac:dyDescent="0.2">
      <c r="A2000" s="1" t="s">
        <v>5315</v>
      </c>
      <c r="B2000" s="2">
        <v>45840</v>
      </c>
      <c r="C2000" s="1" t="s">
        <v>6897</v>
      </c>
      <c r="D2000" s="1" t="s">
        <v>246</v>
      </c>
      <c r="E2000" t="s">
        <v>3573</v>
      </c>
      <c r="F2000" t="s">
        <v>2786</v>
      </c>
      <c r="G2000" s="1" t="s">
        <v>100</v>
      </c>
      <c r="H2000">
        <v>400</v>
      </c>
      <c r="I2000" s="1" t="s">
        <v>6718</v>
      </c>
      <c r="J2000">
        <v>522</v>
      </c>
      <c r="K2000">
        <v>4</v>
      </c>
      <c r="L2000">
        <v>403.8</v>
      </c>
      <c r="M2000">
        <v>9.6</v>
      </c>
      <c r="N2000">
        <v>394.2</v>
      </c>
    </row>
    <row r="2001" spans="1:14" x14ac:dyDescent="0.2">
      <c r="A2001" s="1" t="s">
        <v>5296</v>
      </c>
      <c r="B2001" s="2">
        <v>45840</v>
      </c>
      <c r="C2001" s="1" t="s">
        <v>587</v>
      </c>
      <c r="D2001" s="1" t="s">
        <v>246</v>
      </c>
      <c r="E2001">
        <v>17</v>
      </c>
      <c r="F2001" t="s">
        <v>332</v>
      </c>
      <c r="G2001" s="1" t="s">
        <v>100</v>
      </c>
      <c r="H2001">
        <v>750</v>
      </c>
      <c r="I2001" s="1" t="s">
        <v>6718</v>
      </c>
      <c r="J2001">
        <v>522</v>
      </c>
      <c r="K2001">
        <v>13</v>
      </c>
      <c r="L2001">
        <v>750.5</v>
      </c>
      <c r="N2001">
        <v>750.5</v>
      </c>
    </row>
    <row r="2002" spans="1:14" x14ac:dyDescent="0.2">
      <c r="A2002" s="1" t="s">
        <v>5312</v>
      </c>
      <c r="B2002" s="2">
        <v>45840</v>
      </c>
      <c r="C2002" s="1" t="s">
        <v>6897</v>
      </c>
      <c r="D2002" s="1" t="s">
        <v>246</v>
      </c>
      <c r="E2002" t="s">
        <v>3573</v>
      </c>
      <c r="F2002" t="s">
        <v>2786</v>
      </c>
      <c r="G2002" s="1" t="s">
        <v>100</v>
      </c>
      <c r="H2002">
        <v>500</v>
      </c>
      <c r="I2002" s="1" t="s">
        <v>6718</v>
      </c>
      <c r="J2002">
        <v>522</v>
      </c>
      <c r="K2002">
        <v>5</v>
      </c>
      <c r="L2002">
        <v>485.4</v>
      </c>
      <c r="M2002">
        <v>12</v>
      </c>
      <c r="N2002">
        <v>473.4</v>
      </c>
    </row>
    <row r="2003" spans="1:14" x14ac:dyDescent="0.2">
      <c r="A2003" s="1" t="s">
        <v>7091</v>
      </c>
      <c r="B2003" s="2">
        <v>45840</v>
      </c>
      <c r="C2003" s="1" t="s">
        <v>6778</v>
      </c>
      <c r="D2003" s="1" t="s">
        <v>246</v>
      </c>
      <c r="E2003" t="s">
        <v>2785</v>
      </c>
      <c r="F2003" t="s">
        <v>2786</v>
      </c>
      <c r="G2003" s="1" t="s">
        <v>100</v>
      </c>
      <c r="H2003">
        <v>100</v>
      </c>
      <c r="I2003" s="1" t="s">
        <v>6718</v>
      </c>
      <c r="J2003">
        <v>523</v>
      </c>
      <c r="K2003">
        <v>1</v>
      </c>
      <c r="L2003">
        <v>103.8</v>
      </c>
      <c r="M2003">
        <v>2.4</v>
      </c>
      <c r="N2003">
        <v>101.39999999999999</v>
      </c>
    </row>
    <row r="2004" spans="1:14" x14ac:dyDescent="0.2">
      <c r="A2004" s="1" t="s">
        <v>5316</v>
      </c>
      <c r="B2004" s="2">
        <v>45840</v>
      </c>
      <c r="C2004" s="1" t="s">
        <v>6778</v>
      </c>
      <c r="D2004" s="1" t="s">
        <v>246</v>
      </c>
      <c r="E2004" t="s">
        <v>2785</v>
      </c>
      <c r="F2004" t="s">
        <v>2786</v>
      </c>
      <c r="G2004" s="1" t="s">
        <v>100</v>
      </c>
      <c r="H2004">
        <v>100</v>
      </c>
      <c r="I2004" s="1" t="s">
        <v>6718</v>
      </c>
      <c r="J2004">
        <v>523</v>
      </c>
      <c r="K2004">
        <v>1</v>
      </c>
      <c r="L2004">
        <v>104</v>
      </c>
      <c r="M2004">
        <v>2.4</v>
      </c>
      <c r="N2004">
        <v>101.6</v>
      </c>
    </row>
    <row r="2005" spans="1:14" x14ac:dyDescent="0.2">
      <c r="A2005" s="1" t="s">
        <v>5313</v>
      </c>
      <c r="B2005" s="2">
        <v>45840</v>
      </c>
      <c r="C2005" s="1" t="s">
        <v>6966</v>
      </c>
      <c r="D2005" s="1" t="s">
        <v>246</v>
      </c>
      <c r="E2005" t="s">
        <v>4056</v>
      </c>
      <c r="F2005" t="s">
        <v>2786</v>
      </c>
      <c r="G2005" s="1" t="s">
        <v>100</v>
      </c>
      <c r="H2005">
        <v>100</v>
      </c>
      <c r="I2005" s="1" t="s">
        <v>6718</v>
      </c>
      <c r="J2005">
        <v>523</v>
      </c>
      <c r="K2005">
        <v>2</v>
      </c>
      <c r="L2005">
        <v>90.6</v>
      </c>
      <c r="N2005">
        <v>90.6</v>
      </c>
    </row>
    <row r="2006" spans="1:14" x14ac:dyDescent="0.2">
      <c r="A2006" s="1" t="s">
        <v>5318</v>
      </c>
      <c r="B2006" s="2">
        <v>45840</v>
      </c>
      <c r="C2006" s="1" t="s">
        <v>587</v>
      </c>
      <c r="D2006" s="1" t="s">
        <v>246</v>
      </c>
      <c r="E2006">
        <v>17</v>
      </c>
      <c r="F2006" t="s">
        <v>79</v>
      </c>
      <c r="G2006" s="1" t="s">
        <v>2760</v>
      </c>
      <c r="H2006">
        <v>500</v>
      </c>
      <c r="I2006" s="1" t="s">
        <v>6718</v>
      </c>
      <c r="J2006">
        <v>523</v>
      </c>
      <c r="K2006">
        <v>9</v>
      </c>
      <c r="L2006">
        <v>494.49</v>
      </c>
      <c r="N2006">
        <v>494.49</v>
      </c>
    </row>
    <row r="2007" spans="1:14" x14ac:dyDescent="0.2">
      <c r="A2007" s="1" t="s">
        <v>5294</v>
      </c>
      <c r="B2007" s="2">
        <v>45840</v>
      </c>
      <c r="C2007" s="1" t="s">
        <v>6840</v>
      </c>
      <c r="D2007" s="1" t="s">
        <v>106</v>
      </c>
      <c r="E2007">
        <v>18</v>
      </c>
      <c r="F2007" t="s">
        <v>343</v>
      </c>
      <c r="G2007" s="1" t="s">
        <v>108</v>
      </c>
      <c r="H2007">
        <v>100</v>
      </c>
      <c r="I2007" s="1" t="s">
        <v>6718</v>
      </c>
      <c r="J2007">
        <v>524</v>
      </c>
      <c r="K2007">
        <v>2</v>
      </c>
      <c r="L2007">
        <v>111.2</v>
      </c>
      <c r="M2007">
        <v>4.2</v>
      </c>
      <c r="N2007">
        <v>107</v>
      </c>
    </row>
    <row r="2008" spans="1:14" x14ac:dyDescent="0.2">
      <c r="A2008" s="1" t="s">
        <v>5291</v>
      </c>
      <c r="B2008" s="2">
        <v>45840</v>
      </c>
      <c r="C2008" s="1" t="s">
        <v>7092</v>
      </c>
      <c r="D2008" s="1" t="s">
        <v>5293</v>
      </c>
      <c r="E2008">
        <v>14</v>
      </c>
      <c r="F2008" t="s">
        <v>2915</v>
      </c>
      <c r="G2008" s="1" t="s">
        <v>108</v>
      </c>
      <c r="H2008">
        <v>100</v>
      </c>
      <c r="I2008" s="1" t="s">
        <v>6718</v>
      </c>
      <c r="J2008">
        <v>524</v>
      </c>
      <c r="K2008">
        <v>2</v>
      </c>
      <c r="L2008">
        <v>98.3</v>
      </c>
      <c r="N2008">
        <v>98.3</v>
      </c>
    </row>
    <row r="2009" spans="1:14" x14ac:dyDescent="0.2">
      <c r="A2009" s="1" t="s">
        <v>5298</v>
      </c>
      <c r="B2009" s="2">
        <v>45840</v>
      </c>
      <c r="C2009" s="1" t="s">
        <v>6749</v>
      </c>
      <c r="D2009" s="1" t="s">
        <v>246</v>
      </c>
      <c r="E2009" t="s">
        <v>2823</v>
      </c>
      <c r="F2009" t="s">
        <v>201</v>
      </c>
      <c r="G2009" s="1" t="s">
        <v>100</v>
      </c>
      <c r="H2009">
        <v>100</v>
      </c>
      <c r="I2009" s="1" t="s">
        <v>6718</v>
      </c>
      <c r="J2009">
        <v>524</v>
      </c>
      <c r="K2009">
        <v>2</v>
      </c>
      <c r="L2009">
        <v>96.4</v>
      </c>
      <c r="M2009">
        <v>8</v>
      </c>
      <c r="N2009">
        <v>88.4</v>
      </c>
    </row>
    <row r="2010" spans="1:14" x14ac:dyDescent="0.2">
      <c r="A2010" s="1" t="s">
        <v>5289</v>
      </c>
      <c r="B2010" s="2">
        <v>45840</v>
      </c>
      <c r="C2010" s="1" t="s">
        <v>6885</v>
      </c>
      <c r="D2010" s="1" t="s">
        <v>246</v>
      </c>
      <c r="E2010">
        <v>6</v>
      </c>
      <c r="F2010" t="s">
        <v>2740</v>
      </c>
      <c r="G2010" s="1" t="s">
        <v>100</v>
      </c>
      <c r="H2010">
        <v>100</v>
      </c>
      <c r="I2010" s="1" t="s">
        <v>6718</v>
      </c>
      <c r="J2010">
        <v>524</v>
      </c>
      <c r="K2010">
        <v>3</v>
      </c>
      <c r="L2010">
        <v>103</v>
      </c>
      <c r="M2010">
        <v>2.4000000000000004</v>
      </c>
      <c r="N2010">
        <v>100.6</v>
      </c>
    </row>
    <row r="2011" spans="1:14" x14ac:dyDescent="0.2">
      <c r="A2011" s="1" t="s">
        <v>5309</v>
      </c>
      <c r="B2011" s="2">
        <v>45840</v>
      </c>
      <c r="C2011" s="1" t="s">
        <v>6885</v>
      </c>
      <c r="D2011" s="1" t="s">
        <v>246</v>
      </c>
      <c r="E2011">
        <v>7</v>
      </c>
      <c r="F2011" t="s">
        <v>2243</v>
      </c>
      <c r="G2011" s="1" t="s">
        <v>100</v>
      </c>
      <c r="H2011">
        <v>200</v>
      </c>
      <c r="I2011" s="1" t="s">
        <v>6718</v>
      </c>
      <c r="J2011">
        <v>525</v>
      </c>
      <c r="K2011">
        <v>5</v>
      </c>
      <c r="L2011">
        <v>209.8</v>
      </c>
      <c r="M2011">
        <v>4.5</v>
      </c>
      <c r="N2011">
        <v>205.3</v>
      </c>
    </row>
    <row r="2012" spans="1:14" x14ac:dyDescent="0.2">
      <c r="A2012" s="1" t="s">
        <v>5271</v>
      </c>
      <c r="B2012" s="2">
        <v>45840</v>
      </c>
      <c r="C2012" s="1" t="s">
        <v>6897</v>
      </c>
      <c r="D2012" s="1" t="s">
        <v>246</v>
      </c>
      <c r="E2012" t="s">
        <v>3573</v>
      </c>
      <c r="F2012" t="s">
        <v>2786</v>
      </c>
      <c r="G2012" s="1" t="s">
        <v>100</v>
      </c>
      <c r="H2012">
        <v>300</v>
      </c>
      <c r="I2012" s="1" t="s">
        <v>6718</v>
      </c>
      <c r="J2012">
        <v>525</v>
      </c>
      <c r="K2012">
        <v>1</v>
      </c>
      <c r="L2012">
        <v>71.2</v>
      </c>
      <c r="M2012">
        <v>2.6</v>
      </c>
      <c r="N2012">
        <v>68.600000000000009</v>
      </c>
    </row>
    <row r="2013" spans="1:14" x14ac:dyDescent="0.2">
      <c r="A2013" s="1" t="s">
        <v>5284</v>
      </c>
      <c r="B2013" s="2">
        <v>45840</v>
      </c>
      <c r="C2013" s="1" t="s">
        <v>6897</v>
      </c>
      <c r="D2013" s="1" t="s">
        <v>246</v>
      </c>
      <c r="E2013" t="s">
        <v>3573</v>
      </c>
      <c r="F2013" t="s">
        <v>2786</v>
      </c>
      <c r="G2013" s="1" t="s">
        <v>100</v>
      </c>
      <c r="H2013">
        <v>400</v>
      </c>
      <c r="I2013" s="1" t="s">
        <v>6718</v>
      </c>
      <c r="J2013">
        <v>525</v>
      </c>
      <c r="K2013">
        <v>2</v>
      </c>
      <c r="L2013">
        <v>209.2</v>
      </c>
      <c r="M2013">
        <v>4.8</v>
      </c>
      <c r="N2013">
        <v>204.39999999999998</v>
      </c>
    </row>
    <row r="2014" spans="1:14" x14ac:dyDescent="0.2">
      <c r="A2014" s="1" t="s">
        <v>5320</v>
      </c>
      <c r="B2014" s="2">
        <v>45840</v>
      </c>
      <c r="C2014" s="1" t="s">
        <v>587</v>
      </c>
      <c r="D2014" s="1" t="s">
        <v>246</v>
      </c>
      <c r="E2014">
        <v>18</v>
      </c>
      <c r="F2014" t="s">
        <v>99</v>
      </c>
      <c r="G2014" s="1" t="s">
        <v>2760</v>
      </c>
      <c r="H2014">
        <v>98</v>
      </c>
      <c r="I2014" s="1" t="s">
        <v>6718</v>
      </c>
      <c r="J2014">
        <v>525</v>
      </c>
      <c r="K2014">
        <v>2</v>
      </c>
      <c r="L2014">
        <v>99.91</v>
      </c>
      <c r="N2014">
        <v>99.91</v>
      </c>
    </row>
    <row r="2015" spans="1:14" x14ac:dyDescent="0.2">
      <c r="A2015" s="1" t="s">
        <v>5307</v>
      </c>
      <c r="B2015" s="2">
        <v>45841</v>
      </c>
      <c r="C2015" s="1" t="s">
        <v>7028</v>
      </c>
      <c r="D2015" s="1" t="s">
        <v>246</v>
      </c>
      <c r="E2015">
        <v>5</v>
      </c>
      <c r="F2015" t="s">
        <v>2740</v>
      </c>
      <c r="G2015" s="1" t="s">
        <v>100</v>
      </c>
      <c r="H2015">
        <v>200</v>
      </c>
      <c r="I2015" s="1" t="s">
        <v>6718</v>
      </c>
      <c r="J2015">
        <v>526</v>
      </c>
      <c r="K2015">
        <v>7</v>
      </c>
      <c r="L2015">
        <v>215.79999999999998</v>
      </c>
      <c r="M2015">
        <v>5.8999999999999995</v>
      </c>
      <c r="N2015">
        <v>209.89999999999998</v>
      </c>
    </row>
    <row r="2016" spans="1:14" x14ac:dyDescent="0.2">
      <c r="A2016" s="1" t="s">
        <v>5323</v>
      </c>
      <c r="B2016" s="2">
        <v>45841</v>
      </c>
      <c r="C2016" s="1" t="s">
        <v>6885</v>
      </c>
      <c r="D2016" s="1" t="s">
        <v>246</v>
      </c>
      <c r="E2016">
        <v>6</v>
      </c>
      <c r="F2016" t="s">
        <v>2243</v>
      </c>
      <c r="G2016" s="1" t="s">
        <v>100</v>
      </c>
      <c r="H2016">
        <v>150</v>
      </c>
      <c r="I2016" s="1" t="s">
        <v>6718</v>
      </c>
      <c r="J2016">
        <v>526</v>
      </c>
      <c r="K2016">
        <v>4</v>
      </c>
      <c r="L2016">
        <v>156</v>
      </c>
      <c r="M2016">
        <v>3.2</v>
      </c>
      <c r="N2016">
        <v>152.80000000000001</v>
      </c>
    </row>
    <row r="2017" spans="1:14" x14ac:dyDescent="0.2">
      <c r="A2017" s="1" t="s">
        <v>5335</v>
      </c>
      <c r="B2017" s="2">
        <v>45841</v>
      </c>
      <c r="C2017" s="1" t="s">
        <v>587</v>
      </c>
      <c r="D2017" s="1" t="s">
        <v>246</v>
      </c>
      <c r="E2017">
        <v>14</v>
      </c>
      <c r="F2017" t="s">
        <v>2979</v>
      </c>
      <c r="G2017" s="1" t="s">
        <v>100</v>
      </c>
      <c r="H2017">
        <v>25</v>
      </c>
      <c r="I2017" s="1" t="s">
        <v>6718</v>
      </c>
      <c r="J2017">
        <v>526</v>
      </c>
      <c r="K2017">
        <v>1</v>
      </c>
      <c r="L2017">
        <v>58.4</v>
      </c>
      <c r="M2017">
        <v>1.6</v>
      </c>
      <c r="N2017">
        <v>56.8</v>
      </c>
    </row>
    <row r="2018" spans="1:14" x14ac:dyDescent="0.2">
      <c r="A2018" s="1" t="s">
        <v>5334</v>
      </c>
      <c r="B2018" s="2">
        <v>45841</v>
      </c>
      <c r="C2018" s="1" t="s">
        <v>6747</v>
      </c>
      <c r="D2018" s="1" t="s">
        <v>246</v>
      </c>
      <c r="E2018">
        <v>14</v>
      </c>
      <c r="F2018" t="s">
        <v>134</v>
      </c>
      <c r="G2018" s="1" t="s">
        <v>100</v>
      </c>
      <c r="H2018">
        <v>50</v>
      </c>
      <c r="I2018" s="1" t="s">
        <v>6718</v>
      </c>
      <c r="J2018">
        <v>526</v>
      </c>
      <c r="K2018">
        <v>2</v>
      </c>
      <c r="L2018">
        <v>56</v>
      </c>
      <c r="M2018">
        <v>3.2</v>
      </c>
      <c r="N2018">
        <v>52.8</v>
      </c>
    </row>
    <row r="2019" spans="1:14" x14ac:dyDescent="0.2">
      <c r="A2019" s="1" t="s">
        <v>5338</v>
      </c>
      <c r="B2019" s="2">
        <v>45841</v>
      </c>
      <c r="C2019" s="1" t="s">
        <v>587</v>
      </c>
      <c r="D2019" s="1" t="s">
        <v>246</v>
      </c>
      <c r="E2019">
        <v>33</v>
      </c>
      <c r="F2019" t="s">
        <v>332</v>
      </c>
      <c r="G2019" s="1" t="s">
        <v>2760</v>
      </c>
      <c r="H2019">
        <v>150</v>
      </c>
      <c r="I2019" s="1" t="s">
        <v>6718</v>
      </c>
      <c r="J2019">
        <v>527</v>
      </c>
      <c r="K2019">
        <v>2</v>
      </c>
      <c r="L2019">
        <v>150.6</v>
      </c>
      <c r="M2019">
        <v>8</v>
      </c>
      <c r="N2019">
        <v>142.6</v>
      </c>
    </row>
    <row r="2020" spans="1:14" x14ac:dyDescent="0.2">
      <c r="A2020" s="1" t="s">
        <v>5337</v>
      </c>
      <c r="B2020" s="2">
        <v>45841</v>
      </c>
      <c r="C2020" s="1" t="s">
        <v>587</v>
      </c>
      <c r="D2020" s="1" t="s">
        <v>246</v>
      </c>
      <c r="E2020">
        <v>28</v>
      </c>
      <c r="F2020" t="s">
        <v>209</v>
      </c>
      <c r="G2020" s="1" t="s">
        <v>2760</v>
      </c>
      <c r="H2020">
        <v>100</v>
      </c>
      <c r="I2020" s="1" t="s">
        <v>6718</v>
      </c>
      <c r="J2020">
        <v>527</v>
      </c>
      <c r="K2020">
        <v>2</v>
      </c>
      <c r="L2020">
        <v>107.2</v>
      </c>
      <c r="M2020">
        <v>6.8</v>
      </c>
      <c r="N2020">
        <v>100.4</v>
      </c>
    </row>
    <row r="2021" spans="1:14" x14ac:dyDescent="0.2">
      <c r="A2021" s="1" t="s">
        <v>5336</v>
      </c>
      <c r="B2021" s="2">
        <v>45841</v>
      </c>
      <c r="C2021" s="1" t="s">
        <v>587</v>
      </c>
      <c r="D2021" s="1" t="s">
        <v>246</v>
      </c>
      <c r="E2021">
        <v>15</v>
      </c>
      <c r="F2021" t="s">
        <v>2979</v>
      </c>
      <c r="G2021" s="1" t="s">
        <v>100</v>
      </c>
      <c r="H2021">
        <v>10</v>
      </c>
      <c r="I2021" s="1" t="s">
        <v>6718</v>
      </c>
      <c r="J2021">
        <v>527</v>
      </c>
      <c r="K2021">
        <v>2</v>
      </c>
      <c r="L2021">
        <v>54.2</v>
      </c>
      <c r="M2021">
        <v>3.6</v>
      </c>
      <c r="N2021">
        <v>50.6</v>
      </c>
    </row>
    <row r="2022" spans="1:14" x14ac:dyDescent="0.2">
      <c r="A2022" s="1" t="s">
        <v>5328</v>
      </c>
      <c r="B2022" s="2">
        <v>45841</v>
      </c>
      <c r="C2022" s="1" t="s">
        <v>6778</v>
      </c>
      <c r="D2022" s="1" t="s">
        <v>246</v>
      </c>
      <c r="E2022" t="s">
        <v>2785</v>
      </c>
      <c r="F2022" t="s">
        <v>2786</v>
      </c>
      <c r="G2022" s="1" t="s">
        <v>100</v>
      </c>
      <c r="H2022">
        <v>100</v>
      </c>
      <c r="I2022" s="1" t="s">
        <v>6718</v>
      </c>
      <c r="J2022">
        <v>527</v>
      </c>
      <c r="K2022">
        <v>1</v>
      </c>
      <c r="L2022">
        <v>106</v>
      </c>
      <c r="M2022">
        <v>2.5</v>
      </c>
      <c r="N2022">
        <v>103.5</v>
      </c>
    </row>
    <row r="2023" spans="1:14" x14ac:dyDescent="0.2">
      <c r="A2023" s="1" t="s">
        <v>5332</v>
      </c>
      <c r="B2023" s="2">
        <v>45841</v>
      </c>
      <c r="C2023" s="1" t="s">
        <v>6169</v>
      </c>
      <c r="D2023" s="1" t="s">
        <v>246</v>
      </c>
      <c r="E2023">
        <v>14</v>
      </c>
      <c r="F2023" t="s">
        <v>76</v>
      </c>
      <c r="G2023" s="1" t="s">
        <v>100</v>
      </c>
      <c r="H2023">
        <v>100</v>
      </c>
      <c r="I2023" s="1" t="s">
        <v>6718</v>
      </c>
      <c r="J2023">
        <v>528</v>
      </c>
      <c r="K2023">
        <v>3</v>
      </c>
      <c r="L2023">
        <v>106.79999999999998</v>
      </c>
      <c r="M2023">
        <v>4.5999999999999996</v>
      </c>
      <c r="N2023">
        <v>102.19999999999999</v>
      </c>
    </row>
    <row r="2024" spans="1:14" x14ac:dyDescent="0.2">
      <c r="A2024" s="1" t="s">
        <v>5329</v>
      </c>
      <c r="B2024" s="2">
        <v>45841</v>
      </c>
      <c r="C2024" s="1" t="s">
        <v>6778</v>
      </c>
      <c r="D2024" s="1" t="s">
        <v>246</v>
      </c>
      <c r="E2024" t="s">
        <v>2785</v>
      </c>
      <c r="F2024" t="s">
        <v>2786</v>
      </c>
      <c r="G2024" s="1" t="s">
        <v>100</v>
      </c>
      <c r="H2024">
        <v>100</v>
      </c>
      <c r="I2024" s="1" t="s">
        <v>6718</v>
      </c>
      <c r="J2024">
        <v>528</v>
      </c>
      <c r="K2024">
        <v>1</v>
      </c>
      <c r="L2024">
        <v>106.2</v>
      </c>
      <c r="M2024">
        <v>2.5</v>
      </c>
      <c r="N2024">
        <v>103.7</v>
      </c>
    </row>
    <row r="2025" spans="1:14" x14ac:dyDescent="0.2">
      <c r="A2025" s="1" t="s">
        <v>5322</v>
      </c>
      <c r="B2025" s="2">
        <v>45841</v>
      </c>
      <c r="C2025" s="1" t="s">
        <v>1823</v>
      </c>
      <c r="D2025" s="1" t="s">
        <v>246</v>
      </c>
      <c r="E2025">
        <v>4</v>
      </c>
      <c r="F2025">
        <v>10</v>
      </c>
      <c r="G2025" s="1" t="s">
        <v>100</v>
      </c>
      <c r="H2025">
        <v>120</v>
      </c>
      <c r="I2025" s="1" t="s">
        <v>6718</v>
      </c>
      <c r="J2025">
        <v>528</v>
      </c>
      <c r="K2025">
        <v>3</v>
      </c>
      <c r="L2025">
        <v>86.3</v>
      </c>
      <c r="N2025">
        <v>86.3</v>
      </c>
    </row>
    <row r="2026" spans="1:14" x14ac:dyDescent="0.2">
      <c r="A2026" s="1" t="s">
        <v>5306</v>
      </c>
      <c r="B2026" s="2">
        <v>45841</v>
      </c>
      <c r="C2026" s="1" t="s">
        <v>6885</v>
      </c>
      <c r="D2026" s="1" t="s">
        <v>246</v>
      </c>
      <c r="E2026">
        <v>5</v>
      </c>
      <c r="F2026" t="s">
        <v>2740</v>
      </c>
      <c r="G2026" s="1" t="s">
        <v>100</v>
      </c>
      <c r="H2026">
        <v>100</v>
      </c>
      <c r="I2026" s="1" t="s">
        <v>6718</v>
      </c>
      <c r="J2026">
        <v>528</v>
      </c>
      <c r="K2026">
        <v>3</v>
      </c>
      <c r="L2026">
        <v>97.7</v>
      </c>
      <c r="N2026">
        <v>97.7</v>
      </c>
    </row>
    <row r="2027" spans="1:14" x14ac:dyDescent="0.2">
      <c r="A2027" s="1" t="s">
        <v>5326</v>
      </c>
      <c r="B2027" s="2">
        <v>45841</v>
      </c>
      <c r="C2027" s="1" t="s">
        <v>1823</v>
      </c>
      <c r="D2027" s="1" t="s">
        <v>246</v>
      </c>
      <c r="E2027">
        <v>6</v>
      </c>
      <c r="F2027">
        <v>10</v>
      </c>
      <c r="G2027" s="1" t="s">
        <v>100</v>
      </c>
      <c r="H2027">
        <v>100</v>
      </c>
      <c r="I2027" s="1" t="s">
        <v>6718</v>
      </c>
      <c r="J2027">
        <v>529</v>
      </c>
      <c r="K2027">
        <v>3</v>
      </c>
      <c r="L2027">
        <v>97</v>
      </c>
      <c r="N2027">
        <v>97</v>
      </c>
    </row>
    <row r="2028" spans="1:14" x14ac:dyDescent="0.2">
      <c r="A2028" s="1" t="s">
        <v>5305</v>
      </c>
      <c r="B2028" s="2">
        <v>45841</v>
      </c>
      <c r="C2028" s="1" t="s">
        <v>1823</v>
      </c>
      <c r="D2028" s="1" t="s">
        <v>246</v>
      </c>
      <c r="E2028">
        <v>5</v>
      </c>
      <c r="F2028">
        <v>10</v>
      </c>
      <c r="G2028" s="1" t="s">
        <v>100</v>
      </c>
      <c r="H2028">
        <v>120</v>
      </c>
      <c r="I2028" s="1" t="s">
        <v>6718</v>
      </c>
      <c r="J2028">
        <v>529</v>
      </c>
      <c r="K2028">
        <v>4</v>
      </c>
      <c r="L2028">
        <v>135.19999999999999</v>
      </c>
      <c r="N2028">
        <v>135.19999999999999</v>
      </c>
    </row>
    <row r="2029" spans="1:14" x14ac:dyDescent="0.2">
      <c r="A2029" s="1" t="s">
        <v>2879</v>
      </c>
      <c r="B2029" s="2">
        <v>45841</v>
      </c>
      <c r="C2029" s="1" t="s">
        <v>576</v>
      </c>
      <c r="D2029" s="1" t="s">
        <v>246</v>
      </c>
      <c r="E2029" t="s">
        <v>2880</v>
      </c>
      <c r="F2029" t="s">
        <v>2744</v>
      </c>
      <c r="G2029" s="1" t="s">
        <v>100</v>
      </c>
      <c r="H2029">
        <v>2000</v>
      </c>
      <c r="I2029" s="1" t="s">
        <v>6718</v>
      </c>
      <c r="J2029">
        <v>529</v>
      </c>
      <c r="K2029">
        <v>2</v>
      </c>
      <c r="L2029">
        <v>159.6</v>
      </c>
      <c r="N2029">
        <v>159.6</v>
      </c>
    </row>
    <row r="2030" spans="1:14" x14ac:dyDescent="0.2">
      <c r="A2030" s="1" t="s">
        <v>5346</v>
      </c>
      <c r="B2030" s="2">
        <v>45841</v>
      </c>
      <c r="C2030" s="1" t="s">
        <v>587</v>
      </c>
      <c r="D2030" s="1" t="s">
        <v>246</v>
      </c>
      <c r="E2030" t="s">
        <v>3203</v>
      </c>
      <c r="F2030" t="s">
        <v>4706</v>
      </c>
      <c r="G2030" s="1" t="s">
        <v>2760</v>
      </c>
      <c r="H2030">
        <v>100</v>
      </c>
      <c r="I2030" s="1" t="s">
        <v>6718</v>
      </c>
      <c r="J2030">
        <v>529</v>
      </c>
      <c r="K2030">
        <v>1</v>
      </c>
      <c r="L2030">
        <v>66</v>
      </c>
      <c r="N2030">
        <v>66</v>
      </c>
    </row>
    <row r="2031" spans="1:14" x14ac:dyDescent="0.2">
      <c r="A2031" s="1" t="s">
        <v>5340</v>
      </c>
      <c r="B2031" s="2">
        <v>45841</v>
      </c>
      <c r="C2031" s="1" t="s">
        <v>587</v>
      </c>
      <c r="D2031" s="1" t="s">
        <v>246</v>
      </c>
      <c r="E2031">
        <v>20.5</v>
      </c>
      <c r="F2031" t="s">
        <v>79</v>
      </c>
      <c r="G2031" s="1" t="s">
        <v>100</v>
      </c>
      <c r="H2031">
        <v>655</v>
      </c>
      <c r="I2031" s="1" t="s">
        <v>6718</v>
      </c>
      <c r="J2031">
        <v>530</v>
      </c>
      <c r="K2031">
        <v>11</v>
      </c>
      <c r="L2031">
        <v>656.7</v>
      </c>
      <c r="N2031">
        <v>656.7</v>
      </c>
    </row>
    <row r="2032" spans="1:14" x14ac:dyDescent="0.2">
      <c r="A2032" s="1" t="s">
        <v>7093</v>
      </c>
      <c r="B2032" s="2">
        <v>45842</v>
      </c>
      <c r="C2032" s="1" t="s">
        <v>6792</v>
      </c>
      <c r="D2032" s="1" t="s">
        <v>246</v>
      </c>
      <c r="E2032" t="s">
        <v>2793</v>
      </c>
      <c r="F2032" t="s">
        <v>3041</v>
      </c>
      <c r="G2032" s="1" t="s">
        <v>100</v>
      </c>
      <c r="H2032">
        <v>100</v>
      </c>
      <c r="I2032" s="1" t="s">
        <v>6718</v>
      </c>
      <c r="J2032">
        <v>531</v>
      </c>
      <c r="K2032">
        <v>2</v>
      </c>
      <c r="L2032">
        <v>110.3</v>
      </c>
      <c r="N2032">
        <v>110.3</v>
      </c>
    </row>
    <row r="2033" spans="1:14" x14ac:dyDescent="0.2">
      <c r="A2033" s="1" t="s">
        <v>5330</v>
      </c>
      <c r="B2033" s="2">
        <v>45842</v>
      </c>
      <c r="C2033" s="1" t="s">
        <v>6848</v>
      </c>
      <c r="D2033" s="1" t="s">
        <v>246</v>
      </c>
      <c r="E2033">
        <v>13</v>
      </c>
      <c r="F2033" t="s">
        <v>241</v>
      </c>
      <c r="G2033" s="1" t="s">
        <v>100</v>
      </c>
      <c r="H2033">
        <v>100</v>
      </c>
      <c r="I2033" s="1" t="s">
        <v>6718</v>
      </c>
      <c r="J2033">
        <v>531</v>
      </c>
      <c r="K2033">
        <v>4</v>
      </c>
      <c r="L2033">
        <v>100.8</v>
      </c>
      <c r="N2033">
        <v>100.8</v>
      </c>
    </row>
    <row r="2034" spans="1:14" x14ac:dyDescent="0.2">
      <c r="A2034" s="1" t="s">
        <v>5307</v>
      </c>
      <c r="B2034" s="2">
        <v>45842</v>
      </c>
      <c r="C2034" s="1" t="s">
        <v>7028</v>
      </c>
      <c r="D2034" s="1" t="s">
        <v>246</v>
      </c>
      <c r="E2034">
        <v>5</v>
      </c>
      <c r="F2034" t="s">
        <v>2740</v>
      </c>
      <c r="G2034" s="1" t="s">
        <v>100</v>
      </c>
      <c r="H2034">
        <v>200</v>
      </c>
      <c r="I2034" s="1" t="s">
        <v>6718</v>
      </c>
      <c r="J2034">
        <v>531</v>
      </c>
      <c r="K2034">
        <v>7</v>
      </c>
      <c r="L2034">
        <v>210.6</v>
      </c>
      <c r="N2034">
        <v>210.6</v>
      </c>
    </row>
    <row r="2035" spans="1:14" x14ac:dyDescent="0.2">
      <c r="A2035" s="1" t="s">
        <v>5302</v>
      </c>
      <c r="B2035" s="2">
        <v>45842</v>
      </c>
      <c r="C2035" s="1" t="s">
        <v>587</v>
      </c>
      <c r="D2035" s="1" t="s">
        <v>246</v>
      </c>
      <c r="E2035">
        <v>21</v>
      </c>
      <c r="F2035" t="s">
        <v>93</v>
      </c>
      <c r="G2035" s="1" t="s">
        <v>100</v>
      </c>
      <c r="H2035">
        <v>300</v>
      </c>
      <c r="I2035" s="1" t="s">
        <v>6718</v>
      </c>
      <c r="J2035">
        <v>531</v>
      </c>
      <c r="K2035">
        <v>6</v>
      </c>
      <c r="L2035">
        <v>290.56</v>
      </c>
      <c r="N2035">
        <v>290.56</v>
      </c>
    </row>
    <row r="2036" spans="1:14" x14ac:dyDescent="0.2">
      <c r="A2036" s="1" t="s">
        <v>5300</v>
      </c>
      <c r="B2036" s="2">
        <v>45842</v>
      </c>
      <c r="C2036" s="1" t="s">
        <v>587</v>
      </c>
      <c r="D2036" s="1" t="s">
        <v>246</v>
      </c>
      <c r="E2036" t="s">
        <v>4949</v>
      </c>
      <c r="F2036" t="s">
        <v>5301</v>
      </c>
      <c r="G2036" s="1" t="s">
        <v>100</v>
      </c>
      <c r="H2036">
        <v>400</v>
      </c>
      <c r="I2036" s="1" t="s">
        <v>6718</v>
      </c>
      <c r="J2036">
        <v>532</v>
      </c>
      <c r="K2036">
        <v>8</v>
      </c>
      <c r="L2036">
        <v>399.6</v>
      </c>
      <c r="N2036">
        <v>399.6</v>
      </c>
    </row>
    <row r="2037" spans="1:14" x14ac:dyDescent="0.2">
      <c r="A2037" s="1" t="s">
        <v>5342</v>
      </c>
      <c r="B2037" s="2">
        <v>45842</v>
      </c>
      <c r="C2037" s="1" t="s">
        <v>1823</v>
      </c>
      <c r="D2037" s="1" t="s">
        <v>246</v>
      </c>
      <c r="E2037">
        <v>5</v>
      </c>
      <c r="F2037">
        <v>10</v>
      </c>
      <c r="G2037" s="1" t="s">
        <v>100</v>
      </c>
      <c r="H2037">
        <v>100</v>
      </c>
      <c r="I2037" s="1" t="s">
        <v>6718</v>
      </c>
      <c r="J2037">
        <v>532</v>
      </c>
      <c r="K2037">
        <v>4</v>
      </c>
      <c r="L2037">
        <v>98.8</v>
      </c>
      <c r="N2037">
        <v>98.8</v>
      </c>
    </row>
    <row r="2038" spans="1:14" x14ac:dyDescent="0.2">
      <c r="A2038" s="1" t="s">
        <v>5331</v>
      </c>
      <c r="B2038" s="2">
        <v>45842</v>
      </c>
      <c r="C2038" s="1" t="s">
        <v>6768</v>
      </c>
      <c r="D2038" s="1" t="s">
        <v>2816</v>
      </c>
      <c r="E2038">
        <v>14</v>
      </c>
      <c r="F2038" t="s">
        <v>2883</v>
      </c>
      <c r="G2038" s="1" t="s">
        <v>2996</v>
      </c>
      <c r="H2038">
        <v>300</v>
      </c>
      <c r="I2038" s="1" t="s">
        <v>6718</v>
      </c>
      <c r="J2038">
        <v>532</v>
      </c>
      <c r="K2038">
        <v>4</v>
      </c>
      <c r="L2038">
        <v>305.5</v>
      </c>
      <c r="N2038">
        <v>305.5</v>
      </c>
    </row>
    <row r="2039" spans="1:14" x14ac:dyDescent="0.2">
      <c r="A2039" s="1" t="s">
        <v>5346</v>
      </c>
      <c r="B2039" s="2">
        <v>45842</v>
      </c>
      <c r="C2039" s="1" t="s">
        <v>587</v>
      </c>
      <c r="D2039" s="1" t="s">
        <v>246</v>
      </c>
      <c r="E2039" t="s">
        <v>3203</v>
      </c>
      <c r="F2039" t="s">
        <v>4706</v>
      </c>
      <c r="G2039" s="1" t="s">
        <v>2760</v>
      </c>
      <c r="H2039">
        <v>100</v>
      </c>
      <c r="I2039" s="1" t="s">
        <v>6718</v>
      </c>
      <c r="J2039">
        <v>532</v>
      </c>
      <c r="K2039">
        <v>2</v>
      </c>
      <c r="L2039">
        <v>136.60000000000002</v>
      </c>
      <c r="M2039">
        <v>8</v>
      </c>
      <c r="N2039">
        <v>128.60000000000002</v>
      </c>
    </row>
    <row r="2040" spans="1:14" x14ac:dyDescent="0.2">
      <c r="A2040" s="1" t="s">
        <v>5349</v>
      </c>
      <c r="B2040" s="2">
        <v>45842</v>
      </c>
      <c r="C2040" s="1" t="s">
        <v>587</v>
      </c>
      <c r="D2040" s="1" t="s">
        <v>246</v>
      </c>
      <c r="E2040">
        <v>13</v>
      </c>
      <c r="F2040" t="s">
        <v>2979</v>
      </c>
      <c r="G2040" s="1" t="s">
        <v>2760</v>
      </c>
      <c r="H2040">
        <v>135</v>
      </c>
      <c r="I2040" s="1" t="s">
        <v>6718</v>
      </c>
      <c r="J2040">
        <v>533</v>
      </c>
      <c r="K2040">
        <v>3</v>
      </c>
      <c r="L2040">
        <v>152.53</v>
      </c>
      <c r="N2040">
        <v>152.53</v>
      </c>
    </row>
    <row r="2041" spans="1:14" x14ac:dyDescent="0.2">
      <c r="A2041" s="1" t="s">
        <v>5348</v>
      </c>
      <c r="B2041" s="2">
        <v>45842</v>
      </c>
      <c r="C2041" s="1" t="s">
        <v>587</v>
      </c>
      <c r="D2041" s="1" t="s">
        <v>246</v>
      </c>
      <c r="E2041">
        <v>15.5</v>
      </c>
      <c r="F2041" t="s">
        <v>2979</v>
      </c>
      <c r="G2041" s="1" t="s">
        <v>2760</v>
      </c>
      <c r="H2041">
        <v>203</v>
      </c>
      <c r="I2041" s="1" t="s">
        <v>6718</v>
      </c>
      <c r="J2041">
        <v>533</v>
      </c>
      <c r="K2041">
        <v>4</v>
      </c>
      <c r="L2041">
        <v>210.8</v>
      </c>
      <c r="N2041">
        <v>210.8</v>
      </c>
    </row>
    <row r="2042" spans="1:14" x14ac:dyDescent="0.2">
      <c r="A2042" s="1" t="s">
        <v>5341</v>
      </c>
      <c r="B2042" s="2">
        <v>45842</v>
      </c>
      <c r="C2042" s="1" t="s">
        <v>1823</v>
      </c>
      <c r="D2042" s="1" t="s">
        <v>246</v>
      </c>
      <c r="E2042">
        <v>4</v>
      </c>
      <c r="F2042">
        <v>10</v>
      </c>
      <c r="G2042" s="1" t="s">
        <v>100</v>
      </c>
      <c r="H2042">
        <v>100</v>
      </c>
      <c r="I2042" s="1" t="s">
        <v>6718</v>
      </c>
      <c r="J2042">
        <v>533</v>
      </c>
      <c r="K2042">
        <v>3</v>
      </c>
      <c r="L2042">
        <v>107.7</v>
      </c>
      <c r="N2042">
        <v>107.7</v>
      </c>
    </row>
    <row r="2043" spans="1:14" x14ac:dyDescent="0.2">
      <c r="A2043" s="1" t="s">
        <v>5347</v>
      </c>
      <c r="B2043" s="2">
        <v>45842</v>
      </c>
      <c r="C2043" s="1" t="s">
        <v>7094</v>
      </c>
      <c r="D2043" s="1" t="s">
        <v>106</v>
      </c>
      <c r="E2043" t="s">
        <v>2273</v>
      </c>
      <c r="F2043" t="s">
        <v>287</v>
      </c>
      <c r="G2043" s="1" t="s">
        <v>108</v>
      </c>
      <c r="H2043">
        <v>1000</v>
      </c>
      <c r="I2043" s="1" t="s">
        <v>6718</v>
      </c>
      <c r="J2043">
        <v>533</v>
      </c>
      <c r="K2043">
        <v>14</v>
      </c>
      <c r="L2043">
        <v>1006.2</v>
      </c>
      <c r="N2043">
        <v>1006.2</v>
      </c>
    </row>
    <row r="2044" spans="1:14" x14ac:dyDescent="0.2">
      <c r="A2044" s="1" t="s">
        <v>2879</v>
      </c>
      <c r="B2044" s="2">
        <v>45845</v>
      </c>
      <c r="C2044" s="1" t="s">
        <v>576</v>
      </c>
      <c r="D2044" s="1" t="s">
        <v>246</v>
      </c>
      <c r="E2044" t="s">
        <v>2880</v>
      </c>
      <c r="F2044" t="s">
        <v>2744</v>
      </c>
      <c r="G2044" s="1" t="s">
        <v>100</v>
      </c>
      <c r="H2044">
        <v>2000</v>
      </c>
      <c r="I2044" s="1" t="s">
        <v>6718</v>
      </c>
      <c r="J2044">
        <v>534</v>
      </c>
      <c r="K2044">
        <v>5</v>
      </c>
      <c r="L2044">
        <v>399.79999999999995</v>
      </c>
      <c r="M2044">
        <v>16.399999999999999</v>
      </c>
      <c r="N2044">
        <v>383.4</v>
      </c>
    </row>
    <row r="2045" spans="1:14" x14ac:dyDescent="0.2">
      <c r="A2045" s="1" t="s">
        <v>5353</v>
      </c>
      <c r="B2045" s="2">
        <v>45845</v>
      </c>
      <c r="C2045" s="1" t="s">
        <v>6881</v>
      </c>
      <c r="D2045" s="1" t="s">
        <v>106</v>
      </c>
      <c r="E2045" t="s">
        <v>2743</v>
      </c>
      <c r="F2045" t="s">
        <v>3462</v>
      </c>
      <c r="G2045" s="1" t="s">
        <v>108</v>
      </c>
      <c r="H2045">
        <v>110</v>
      </c>
      <c r="I2045" s="1" t="s">
        <v>6718</v>
      </c>
      <c r="J2045">
        <v>534</v>
      </c>
      <c r="K2045">
        <v>4</v>
      </c>
      <c r="L2045">
        <v>121.20000000000002</v>
      </c>
      <c r="M2045">
        <v>6</v>
      </c>
      <c r="N2045">
        <v>115.20000000000002</v>
      </c>
    </row>
    <row r="2046" spans="1:14" x14ac:dyDescent="0.2">
      <c r="A2046" s="1" t="s">
        <v>5351</v>
      </c>
      <c r="B2046" s="2">
        <v>45845</v>
      </c>
      <c r="C2046" s="1" t="s">
        <v>7028</v>
      </c>
      <c r="D2046" s="1" t="s">
        <v>246</v>
      </c>
      <c r="E2046">
        <v>5</v>
      </c>
      <c r="F2046" t="s">
        <v>2404</v>
      </c>
      <c r="G2046" s="1" t="s">
        <v>100</v>
      </c>
      <c r="H2046">
        <v>100</v>
      </c>
      <c r="I2046" s="1" t="s">
        <v>6718</v>
      </c>
      <c r="J2046">
        <v>534</v>
      </c>
      <c r="K2046">
        <v>4</v>
      </c>
      <c r="L2046">
        <v>102.80000000000001</v>
      </c>
      <c r="M2046">
        <v>2.4</v>
      </c>
      <c r="N2046">
        <v>100.4</v>
      </c>
    </row>
    <row r="2047" spans="1:14" x14ac:dyDescent="0.2">
      <c r="A2047" s="1" t="s">
        <v>5352</v>
      </c>
      <c r="B2047" s="2">
        <v>45845</v>
      </c>
      <c r="C2047" s="1" t="s">
        <v>587</v>
      </c>
      <c r="D2047" s="1" t="s">
        <v>106</v>
      </c>
      <c r="E2047">
        <v>14</v>
      </c>
      <c r="F2047" t="s">
        <v>2562</v>
      </c>
      <c r="G2047" s="1" t="s">
        <v>108</v>
      </c>
      <c r="H2047">
        <v>360</v>
      </c>
      <c r="I2047" s="1" t="s">
        <v>6718</v>
      </c>
      <c r="J2047">
        <v>534</v>
      </c>
      <c r="K2047">
        <v>6</v>
      </c>
      <c r="L2047">
        <v>373.8</v>
      </c>
      <c r="N2047">
        <v>373.8</v>
      </c>
    </row>
    <row r="2048" spans="1:14" x14ac:dyDescent="0.2">
      <c r="A2048" s="1" t="s">
        <v>5249</v>
      </c>
      <c r="B2048" s="2">
        <v>45845</v>
      </c>
      <c r="C2048" s="1" t="s">
        <v>6749</v>
      </c>
      <c r="D2048" s="1" t="s">
        <v>246</v>
      </c>
      <c r="E2048">
        <v>8</v>
      </c>
      <c r="F2048" t="s">
        <v>93</v>
      </c>
      <c r="G2048" s="1" t="s">
        <v>100</v>
      </c>
      <c r="H2048">
        <v>200</v>
      </c>
      <c r="I2048" s="1" t="s">
        <v>6718</v>
      </c>
      <c r="J2048">
        <v>535</v>
      </c>
      <c r="K2048">
        <v>6</v>
      </c>
      <c r="L2048">
        <v>166.2</v>
      </c>
      <c r="N2048">
        <v>166.2</v>
      </c>
    </row>
    <row r="2049" spans="1:14" x14ac:dyDescent="0.2">
      <c r="A2049" s="1" t="s">
        <v>5350</v>
      </c>
      <c r="B2049" s="2">
        <v>45847</v>
      </c>
      <c r="C2049" s="1" t="s">
        <v>587</v>
      </c>
      <c r="D2049" s="1" t="s">
        <v>246</v>
      </c>
      <c r="E2049">
        <v>13</v>
      </c>
      <c r="F2049" t="s">
        <v>167</v>
      </c>
      <c r="G2049" s="1" t="s">
        <v>100</v>
      </c>
      <c r="H2049">
        <v>560</v>
      </c>
      <c r="I2049" s="1" t="s">
        <v>6718</v>
      </c>
      <c r="J2049">
        <v>536</v>
      </c>
      <c r="K2049">
        <v>14</v>
      </c>
      <c r="L2049">
        <v>678.71</v>
      </c>
      <c r="N2049">
        <v>678.71</v>
      </c>
    </row>
    <row r="2050" spans="1:14" x14ac:dyDescent="0.2">
      <c r="A2050" s="1" t="s">
        <v>5356</v>
      </c>
      <c r="B2050" s="2">
        <v>45847</v>
      </c>
      <c r="C2050" s="1" t="s">
        <v>1823</v>
      </c>
      <c r="D2050" s="1" t="s">
        <v>246</v>
      </c>
      <c r="E2050">
        <v>6</v>
      </c>
      <c r="F2050">
        <v>10</v>
      </c>
      <c r="G2050" s="1" t="s">
        <v>100</v>
      </c>
      <c r="H2050">
        <v>120</v>
      </c>
      <c r="I2050" s="1" t="s">
        <v>6718</v>
      </c>
      <c r="J2050">
        <v>536</v>
      </c>
      <c r="K2050">
        <v>4</v>
      </c>
      <c r="L2050">
        <v>117.8</v>
      </c>
      <c r="N2050">
        <v>117.8</v>
      </c>
    </row>
    <row r="2051" spans="1:14" x14ac:dyDescent="0.2">
      <c r="A2051" s="1" t="s">
        <v>5355</v>
      </c>
      <c r="B2051" s="2">
        <v>45847</v>
      </c>
      <c r="C2051" s="1" t="s">
        <v>1823</v>
      </c>
      <c r="D2051" s="1" t="s">
        <v>246</v>
      </c>
      <c r="E2051">
        <v>7</v>
      </c>
      <c r="F2051">
        <v>10</v>
      </c>
      <c r="G2051" s="1" t="s">
        <v>100</v>
      </c>
      <c r="H2051">
        <v>120</v>
      </c>
      <c r="I2051" s="1" t="s">
        <v>6718</v>
      </c>
      <c r="J2051">
        <v>536</v>
      </c>
      <c r="K2051">
        <v>4</v>
      </c>
      <c r="L2051">
        <v>131.19999999999999</v>
      </c>
      <c r="N2051">
        <v>131.19999999999999</v>
      </c>
    </row>
    <row r="2052" spans="1:14" x14ac:dyDescent="0.2">
      <c r="A2052" s="1" t="s">
        <v>2879</v>
      </c>
      <c r="B2052" s="2">
        <v>45847</v>
      </c>
      <c r="C2052" s="1" t="s">
        <v>576</v>
      </c>
      <c r="D2052" s="1" t="s">
        <v>246</v>
      </c>
      <c r="E2052" t="s">
        <v>2880</v>
      </c>
      <c r="F2052" t="s">
        <v>2744</v>
      </c>
      <c r="G2052" s="1" t="s">
        <v>100</v>
      </c>
      <c r="H2052">
        <v>2000</v>
      </c>
      <c r="I2052" s="1" t="s">
        <v>6718</v>
      </c>
      <c r="J2052">
        <v>536</v>
      </c>
      <c r="K2052">
        <v>4</v>
      </c>
      <c r="L2052">
        <v>396.6</v>
      </c>
      <c r="N2052">
        <v>396.6</v>
      </c>
    </row>
    <row r="2053" spans="1:14" x14ac:dyDescent="0.2">
      <c r="A2053" s="1" t="s">
        <v>2879</v>
      </c>
      <c r="B2053" s="2">
        <v>45847</v>
      </c>
      <c r="C2053" s="1" t="s">
        <v>576</v>
      </c>
      <c r="D2053" s="1" t="s">
        <v>246</v>
      </c>
      <c r="E2053" t="s">
        <v>2880</v>
      </c>
      <c r="F2053" t="s">
        <v>2744</v>
      </c>
      <c r="G2053" s="1" t="s">
        <v>100</v>
      </c>
      <c r="H2053">
        <v>2000</v>
      </c>
      <c r="I2053" s="1" t="s">
        <v>6718</v>
      </c>
      <c r="J2053">
        <v>537</v>
      </c>
      <c r="K2053">
        <v>3</v>
      </c>
      <c r="L2053">
        <v>338.2</v>
      </c>
      <c r="N2053">
        <v>338.2</v>
      </c>
    </row>
    <row r="2054" spans="1:14" x14ac:dyDescent="0.2">
      <c r="A2054" s="1" t="s">
        <v>5367</v>
      </c>
      <c r="B2054" s="2">
        <v>45847</v>
      </c>
      <c r="C2054" s="1" t="s">
        <v>587</v>
      </c>
      <c r="D2054" s="1" t="s">
        <v>246</v>
      </c>
      <c r="E2054" t="s">
        <v>4952</v>
      </c>
      <c r="F2054" t="s">
        <v>5301</v>
      </c>
      <c r="G2054" s="1" t="s">
        <v>100</v>
      </c>
      <c r="H2054">
        <v>300</v>
      </c>
      <c r="I2054" s="1" t="s">
        <v>6718</v>
      </c>
      <c r="J2054">
        <v>537</v>
      </c>
      <c r="K2054">
        <v>4</v>
      </c>
      <c r="L2054">
        <v>303.2</v>
      </c>
      <c r="M2054">
        <v>19.2</v>
      </c>
      <c r="N2054">
        <v>284</v>
      </c>
    </row>
    <row r="2055" spans="1:14" x14ac:dyDescent="0.2">
      <c r="A2055" s="1" t="s">
        <v>7095</v>
      </c>
      <c r="B2055" s="2">
        <v>45847</v>
      </c>
      <c r="C2055" s="1" t="s">
        <v>2387</v>
      </c>
      <c r="D2055" s="1" t="s">
        <v>246</v>
      </c>
      <c r="E2055" t="s">
        <v>247</v>
      </c>
      <c r="F2055" t="s">
        <v>201</v>
      </c>
      <c r="G2055" s="1" t="s">
        <v>100</v>
      </c>
      <c r="H2055">
        <v>150</v>
      </c>
      <c r="I2055" s="1" t="s">
        <v>6718</v>
      </c>
      <c r="J2055">
        <v>537</v>
      </c>
      <c r="K2055">
        <v>4</v>
      </c>
      <c r="L2055">
        <v>157.19999999999999</v>
      </c>
      <c r="M2055">
        <v>13.6</v>
      </c>
      <c r="N2055">
        <v>143.6</v>
      </c>
    </row>
    <row r="2056" spans="1:14" x14ac:dyDescent="0.2">
      <c r="A2056" s="1" t="s">
        <v>5370</v>
      </c>
      <c r="B2056" s="2">
        <v>45847</v>
      </c>
      <c r="C2056" s="1" t="s">
        <v>587</v>
      </c>
      <c r="D2056" s="1" t="s">
        <v>246</v>
      </c>
      <c r="E2056">
        <v>19</v>
      </c>
      <c r="F2056" t="s">
        <v>332</v>
      </c>
      <c r="G2056" s="1" t="s">
        <v>100</v>
      </c>
      <c r="H2056">
        <v>300</v>
      </c>
      <c r="I2056" s="1" t="s">
        <v>6718</v>
      </c>
      <c r="J2056">
        <v>537</v>
      </c>
      <c r="K2056">
        <v>4</v>
      </c>
      <c r="L2056">
        <v>285.2</v>
      </c>
      <c r="N2056">
        <v>285.2</v>
      </c>
    </row>
    <row r="2057" spans="1:14" x14ac:dyDescent="0.2">
      <c r="A2057" s="1" t="s">
        <v>7096</v>
      </c>
      <c r="B2057" s="2">
        <v>45847</v>
      </c>
      <c r="C2057" s="1" t="s">
        <v>587</v>
      </c>
      <c r="D2057" s="1" t="s">
        <v>246</v>
      </c>
      <c r="E2057">
        <v>14</v>
      </c>
      <c r="F2057" t="s">
        <v>332</v>
      </c>
      <c r="G2057" s="1" t="s">
        <v>100</v>
      </c>
      <c r="H2057">
        <v>300</v>
      </c>
      <c r="I2057" s="1" t="s">
        <v>6718</v>
      </c>
      <c r="J2057">
        <v>538</v>
      </c>
      <c r="K2057">
        <v>6</v>
      </c>
      <c r="L2057">
        <v>304.89</v>
      </c>
      <c r="N2057">
        <v>304.89</v>
      </c>
    </row>
    <row r="2058" spans="1:14" x14ac:dyDescent="0.2">
      <c r="A2058" s="1" t="s">
        <v>5366</v>
      </c>
      <c r="B2058" s="2">
        <v>45847</v>
      </c>
      <c r="C2058" s="1" t="s">
        <v>587</v>
      </c>
      <c r="D2058" s="1" t="s">
        <v>246</v>
      </c>
      <c r="E2058">
        <v>26</v>
      </c>
      <c r="F2058" t="s">
        <v>167</v>
      </c>
      <c r="G2058" s="1" t="s">
        <v>100</v>
      </c>
      <c r="H2058">
        <v>24</v>
      </c>
      <c r="I2058" s="1" t="s">
        <v>6718</v>
      </c>
      <c r="J2058">
        <v>538</v>
      </c>
      <c r="K2058">
        <v>1</v>
      </c>
      <c r="L2058">
        <v>54.6</v>
      </c>
      <c r="N2058">
        <v>54.6</v>
      </c>
    </row>
    <row r="2059" spans="1:14" x14ac:dyDescent="0.2">
      <c r="A2059" s="1" t="s">
        <v>5361</v>
      </c>
      <c r="B2059" s="2">
        <v>45847</v>
      </c>
      <c r="C2059" s="1" t="s">
        <v>1823</v>
      </c>
      <c r="D2059" s="1" t="s">
        <v>246</v>
      </c>
      <c r="E2059">
        <v>5</v>
      </c>
      <c r="F2059">
        <v>10</v>
      </c>
      <c r="G2059" s="1" t="s">
        <v>100</v>
      </c>
      <c r="H2059">
        <v>120</v>
      </c>
      <c r="I2059" s="1" t="s">
        <v>6718</v>
      </c>
      <c r="J2059">
        <v>538</v>
      </c>
      <c r="K2059">
        <v>4</v>
      </c>
      <c r="L2059">
        <v>110.8</v>
      </c>
      <c r="N2059">
        <v>110.8</v>
      </c>
    </row>
    <row r="2060" spans="1:14" x14ac:dyDescent="0.2">
      <c r="A2060" s="1" t="s">
        <v>5368</v>
      </c>
      <c r="B2060" s="2">
        <v>45847</v>
      </c>
      <c r="C2060" s="1" t="s">
        <v>587</v>
      </c>
      <c r="D2060" s="1" t="s">
        <v>246</v>
      </c>
      <c r="E2060">
        <v>19</v>
      </c>
      <c r="F2060" t="s">
        <v>79</v>
      </c>
      <c r="G2060" s="1" t="s">
        <v>100</v>
      </c>
      <c r="H2060">
        <v>213</v>
      </c>
      <c r="I2060" s="1" t="s">
        <v>6718</v>
      </c>
      <c r="J2060">
        <v>538</v>
      </c>
      <c r="K2060">
        <v>4</v>
      </c>
      <c r="L2060">
        <v>202.28</v>
      </c>
      <c r="N2060">
        <v>202.28</v>
      </c>
    </row>
    <row r="2061" spans="1:14" x14ac:dyDescent="0.2">
      <c r="A2061" s="1" t="s">
        <v>5364</v>
      </c>
      <c r="B2061" s="2">
        <v>45847</v>
      </c>
      <c r="C2061" s="1" t="s">
        <v>625</v>
      </c>
      <c r="D2061" s="1" t="s">
        <v>246</v>
      </c>
      <c r="E2061">
        <v>26.5</v>
      </c>
      <c r="F2061" t="s">
        <v>209</v>
      </c>
      <c r="G2061" s="1" t="s">
        <v>100</v>
      </c>
      <c r="H2061">
        <v>190</v>
      </c>
      <c r="I2061" s="1" t="s">
        <v>6718</v>
      </c>
      <c r="J2061">
        <v>539</v>
      </c>
      <c r="K2061">
        <v>3</v>
      </c>
      <c r="L2061">
        <v>175</v>
      </c>
      <c r="N2061">
        <v>175</v>
      </c>
    </row>
    <row r="2062" spans="1:14" x14ac:dyDescent="0.2">
      <c r="A2062" s="1" t="s">
        <v>5362</v>
      </c>
      <c r="B2062" s="2">
        <v>45847</v>
      </c>
      <c r="C2062" s="1" t="s">
        <v>1823</v>
      </c>
      <c r="D2062" s="1" t="s">
        <v>246</v>
      </c>
      <c r="E2062">
        <v>4</v>
      </c>
      <c r="F2062">
        <v>10</v>
      </c>
      <c r="G2062" s="1" t="s">
        <v>100</v>
      </c>
      <c r="H2062">
        <v>120</v>
      </c>
      <c r="I2062" s="1" t="s">
        <v>6718</v>
      </c>
      <c r="J2062">
        <v>539</v>
      </c>
      <c r="K2062">
        <v>5</v>
      </c>
      <c r="L2062">
        <v>121.6</v>
      </c>
      <c r="N2062">
        <v>121.6</v>
      </c>
    </row>
    <row r="2063" spans="1:14" x14ac:dyDescent="0.2">
      <c r="A2063" s="1" t="s">
        <v>5308</v>
      </c>
      <c r="B2063" s="2">
        <v>45847</v>
      </c>
      <c r="C2063" s="1" t="s">
        <v>6749</v>
      </c>
      <c r="D2063" s="1" t="s">
        <v>246</v>
      </c>
      <c r="E2063">
        <v>11</v>
      </c>
      <c r="F2063" t="s">
        <v>93</v>
      </c>
      <c r="G2063" s="1" t="s">
        <v>100</v>
      </c>
      <c r="H2063">
        <v>100</v>
      </c>
      <c r="I2063" s="1" t="s">
        <v>6718</v>
      </c>
      <c r="J2063">
        <v>540</v>
      </c>
      <c r="K2063">
        <v>3</v>
      </c>
      <c r="L2063">
        <v>92.3</v>
      </c>
      <c r="N2063">
        <v>92.3</v>
      </c>
    </row>
    <row r="2064" spans="1:14" x14ac:dyDescent="0.2">
      <c r="A2064" s="1" t="s">
        <v>5386</v>
      </c>
      <c r="B2064" s="2">
        <v>45847</v>
      </c>
      <c r="C2064" s="1" t="s">
        <v>7097</v>
      </c>
      <c r="D2064" s="1" t="s">
        <v>246</v>
      </c>
      <c r="E2064">
        <v>26</v>
      </c>
      <c r="F2064" t="s">
        <v>93</v>
      </c>
      <c r="G2064" s="1" t="s">
        <v>100</v>
      </c>
      <c r="H2064">
        <v>500</v>
      </c>
      <c r="I2064" s="1" t="s">
        <v>6718</v>
      </c>
      <c r="J2064">
        <v>540</v>
      </c>
      <c r="K2064">
        <v>9</v>
      </c>
      <c r="L2064">
        <v>468.4</v>
      </c>
      <c r="N2064">
        <v>468.4</v>
      </c>
    </row>
    <row r="2065" spans="1:14" x14ac:dyDescent="0.2">
      <c r="A2065" s="1" t="s">
        <v>5394</v>
      </c>
      <c r="B2065" s="2">
        <v>45847</v>
      </c>
      <c r="C2065" s="1" t="s">
        <v>7098</v>
      </c>
      <c r="D2065" s="1" t="s">
        <v>246</v>
      </c>
      <c r="E2065">
        <v>20</v>
      </c>
      <c r="F2065" t="s">
        <v>214</v>
      </c>
      <c r="G2065" s="1" t="s">
        <v>100</v>
      </c>
      <c r="H2065">
        <v>200</v>
      </c>
      <c r="I2065" s="1" t="s">
        <v>6718</v>
      </c>
      <c r="J2065">
        <v>540</v>
      </c>
      <c r="K2065">
        <v>4</v>
      </c>
      <c r="L2065">
        <v>204</v>
      </c>
      <c r="M2065">
        <v>10</v>
      </c>
      <c r="N2065">
        <v>194</v>
      </c>
    </row>
    <row r="2066" spans="1:14" x14ac:dyDescent="0.2">
      <c r="A2066" s="1" t="s">
        <v>7099</v>
      </c>
      <c r="B2066" s="2">
        <v>45847</v>
      </c>
      <c r="C2066" s="1" t="s">
        <v>7100</v>
      </c>
      <c r="D2066" s="1" t="s">
        <v>246</v>
      </c>
      <c r="E2066">
        <v>24</v>
      </c>
      <c r="F2066" t="s">
        <v>2908</v>
      </c>
      <c r="G2066" s="1" t="s">
        <v>100</v>
      </c>
      <c r="H2066">
        <v>500</v>
      </c>
      <c r="I2066" s="1" t="s">
        <v>6718</v>
      </c>
      <c r="J2066">
        <v>540</v>
      </c>
      <c r="K2066">
        <v>7</v>
      </c>
      <c r="L2066">
        <v>498.2</v>
      </c>
      <c r="N2066">
        <v>498.2</v>
      </c>
    </row>
    <row r="2067" spans="1:14" x14ac:dyDescent="0.2">
      <c r="A2067" s="1" t="s">
        <v>5388</v>
      </c>
      <c r="B2067" s="2">
        <v>45847</v>
      </c>
      <c r="C2067" s="1" t="s">
        <v>7097</v>
      </c>
      <c r="D2067" s="1" t="s">
        <v>246</v>
      </c>
      <c r="E2067">
        <v>26</v>
      </c>
      <c r="F2067" t="s">
        <v>93</v>
      </c>
      <c r="G2067" s="1" t="s">
        <v>100</v>
      </c>
      <c r="H2067">
        <v>500</v>
      </c>
      <c r="I2067" s="1" t="s">
        <v>6718</v>
      </c>
      <c r="J2067">
        <v>541</v>
      </c>
      <c r="K2067">
        <v>9</v>
      </c>
      <c r="L2067">
        <v>466.4</v>
      </c>
      <c r="N2067">
        <v>466.4</v>
      </c>
    </row>
    <row r="2068" spans="1:14" x14ac:dyDescent="0.2">
      <c r="A2068" s="1" t="s">
        <v>5354</v>
      </c>
      <c r="B2068" s="2">
        <v>45847</v>
      </c>
      <c r="C2068" s="1" t="s">
        <v>6749</v>
      </c>
      <c r="D2068" s="1" t="s">
        <v>246</v>
      </c>
      <c r="E2068">
        <v>10.5</v>
      </c>
      <c r="F2068" t="s">
        <v>93</v>
      </c>
      <c r="G2068" s="1" t="s">
        <v>100</v>
      </c>
      <c r="H2068">
        <v>500</v>
      </c>
      <c r="I2068" s="1" t="s">
        <v>6718</v>
      </c>
      <c r="J2068">
        <v>541</v>
      </c>
      <c r="K2068">
        <v>14</v>
      </c>
      <c r="L2068">
        <v>480.9</v>
      </c>
      <c r="N2068">
        <v>480.9</v>
      </c>
    </row>
    <row r="2069" spans="1:14" x14ac:dyDescent="0.2">
      <c r="A2069" s="1" t="s">
        <v>5385</v>
      </c>
      <c r="B2069" s="2">
        <v>45847</v>
      </c>
      <c r="C2069" s="1" t="s">
        <v>7101</v>
      </c>
      <c r="D2069" s="1" t="s">
        <v>246</v>
      </c>
      <c r="E2069">
        <v>23</v>
      </c>
      <c r="F2069">
        <v>6</v>
      </c>
      <c r="G2069" s="1" t="s">
        <v>2826</v>
      </c>
      <c r="H2069">
        <v>200</v>
      </c>
      <c r="I2069" s="1" t="s">
        <v>6718</v>
      </c>
      <c r="J2069">
        <v>541</v>
      </c>
      <c r="K2069">
        <v>4</v>
      </c>
      <c r="L2069">
        <v>201.8</v>
      </c>
      <c r="N2069">
        <v>201.8</v>
      </c>
    </row>
    <row r="2070" spans="1:14" x14ac:dyDescent="0.2">
      <c r="A2070" s="1" t="s">
        <v>5382</v>
      </c>
      <c r="B2070" s="2">
        <v>45847</v>
      </c>
      <c r="C2070" s="1" t="s">
        <v>7101</v>
      </c>
      <c r="D2070" s="1" t="s">
        <v>246</v>
      </c>
      <c r="E2070">
        <v>22</v>
      </c>
      <c r="F2070">
        <v>6</v>
      </c>
      <c r="G2070" s="1" t="s">
        <v>2826</v>
      </c>
      <c r="H2070">
        <v>200</v>
      </c>
      <c r="I2070" s="1" t="s">
        <v>6718</v>
      </c>
      <c r="J2070">
        <v>541</v>
      </c>
      <c r="K2070">
        <v>4</v>
      </c>
      <c r="L2070">
        <v>197</v>
      </c>
      <c r="N2070">
        <v>197</v>
      </c>
    </row>
    <row r="2071" spans="1:14" x14ac:dyDescent="0.2">
      <c r="A2071" s="1" t="s">
        <v>5384</v>
      </c>
      <c r="B2071" s="2">
        <v>45847</v>
      </c>
      <c r="C2071" s="1" t="s">
        <v>7101</v>
      </c>
      <c r="D2071" s="1" t="s">
        <v>246</v>
      </c>
      <c r="E2071">
        <v>18</v>
      </c>
      <c r="F2071">
        <v>6</v>
      </c>
      <c r="G2071" s="1" t="s">
        <v>2826</v>
      </c>
      <c r="H2071">
        <v>150</v>
      </c>
      <c r="I2071" s="1" t="s">
        <v>6718</v>
      </c>
      <c r="J2071">
        <v>542</v>
      </c>
      <c r="K2071">
        <v>4</v>
      </c>
      <c r="L2071">
        <v>141.6</v>
      </c>
      <c r="N2071">
        <v>141.6</v>
      </c>
    </row>
    <row r="2072" spans="1:14" x14ac:dyDescent="0.2">
      <c r="A2072" s="1" t="s">
        <v>5396</v>
      </c>
      <c r="B2072" s="2">
        <v>45847</v>
      </c>
      <c r="C2072" s="1" t="s">
        <v>625</v>
      </c>
      <c r="D2072" s="1" t="s">
        <v>246</v>
      </c>
      <c r="E2072">
        <v>20</v>
      </c>
      <c r="F2072" t="s">
        <v>167</v>
      </c>
      <c r="G2072" s="1" t="s">
        <v>100</v>
      </c>
      <c r="H2072">
        <v>130</v>
      </c>
      <c r="I2072" s="1" t="s">
        <v>6718</v>
      </c>
      <c r="J2072">
        <v>542</v>
      </c>
      <c r="K2072">
        <v>2</v>
      </c>
      <c r="L2072">
        <v>126.8</v>
      </c>
      <c r="N2072">
        <v>126.8</v>
      </c>
    </row>
    <row r="2073" spans="1:14" x14ac:dyDescent="0.2">
      <c r="A2073" s="1" t="s">
        <v>5363</v>
      </c>
      <c r="B2073" s="2">
        <v>45847</v>
      </c>
      <c r="C2073" s="1" t="s">
        <v>587</v>
      </c>
      <c r="D2073" s="1" t="s">
        <v>246</v>
      </c>
      <c r="E2073">
        <v>19</v>
      </c>
      <c r="F2073" t="s">
        <v>332</v>
      </c>
      <c r="G2073" s="1" t="s">
        <v>100</v>
      </c>
      <c r="H2073">
        <v>600</v>
      </c>
      <c r="I2073" s="1" t="s">
        <v>6718</v>
      </c>
      <c r="J2073">
        <v>542</v>
      </c>
      <c r="K2073">
        <v>9</v>
      </c>
      <c r="L2073">
        <v>597</v>
      </c>
      <c r="N2073">
        <v>597</v>
      </c>
    </row>
    <row r="2074" spans="1:14" x14ac:dyDescent="0.2">
      <c r="A2074" s="1" t="s">
        <v>5412</v>
      </c>
      <c r="B2074" s="2">
        <v>45847</v>
      </c>
      <c r="C2074" s="1" t="s">
        <v>587</v>
      </c>
      <c r="D2074" s="1" t="s">
        <v>246</v>
      </c>
      <c r="E2074">
        <v>20</v>
      </c>
      <c r="F2074" t="s">
        <v>167</v>
      </c>
      <c r="G2074" s="1" t="s">
        <v>100</v>
      </c>
      <c r="H2074">
        <v>22</v>
      </c>
      <c r="I2074" s="1" t="s">
        <v>6718</v>
      </c>
      <c r="J2074">
        <v>542</v>
      </c>
      <c r="K2074">
        <v>2</v>
      </c>
      <c r="L2074">
        <v>111.9</v>
      </c>
      <c r="N2074">
        <v>111.9</v>
      </c>
    </row>
    <row r="2075" spans="1:14" x14ac:dyDescent="0.2">
      <c r="A2075" s="1" t="s">
        <v>5403</v>
      </c>
      <c r="B2075" s="2">
        <v>45849</v>
      </c>
      <c r="C2075" s="1" t="s">
        <v>7101</v>
      </c>
      <c r="D2075" s="1" t="s">
        <v>246</v>
      </c>
      <c r="E2075">
        <v>25</v>
      </c>
      <c r="F2075">
        <v>6</v>
      </c>
      <c r="G2075" s="1" t="s">
        <v>2826</v>
      </c>
      <c r="H2075">
        <v>200</v>
      </c>
      <c r="I2075" s="1" t="s">
        <v>6718</v>
      </c>
      <c r="J2075">
        <v>543</v>
      </c>
      <c r="K2075">
        <v>3</v>
      </c>
      <c r="L2075">
        <v>207</v>
      </c>
      <c r="N2075">
        <v>207</v>
      </c>
    </row>
    <row r="2076" spans="1:14" x14ac:dyDescent="0.2">
      <c r="A2076" s="1" t="s">
        <v>5404</v>
      </c>
      <c r="B2076" s="2">
        <v>45849</v>
      </c>
      <c r="C2076" s="1" t="s">
        <v>7101</v>
      </c>
      <c r="D2076" s="1" t="s">
        <v>246</v>
      </c>
      <c r="E2076">
        <v>14</v>
      </c>
      <c r="F2076">
        <v>12</v>
      </c>
      <c r="G2076" s="1" t="s">
        <v>2826</v>
      </c>
      <c r="H2076">
        <v>200</v>
      </c>
      <c r="I2076" s="1" t="s">
        <v>6718</v>
      </c>
      <c r="J2076">
        <v>543</v>
      </c>
      <c r="K2076">
        <v>4</v>
      </c>
      <c r="L2076">
        <v>191.8</v>
      </c>
      <c r="N2076">
        <v>191.8</v>
      </c>
    </row>
    <row r="2077" spans="1:14" x14ac:dyDescent="0.2">
      <c r="A2077" s="1" t="s">
        <v>5374</v>
      </c>
      <c r="B2077" s="2">
        <v>45849</v>
      </c>
      <c r="C2077" s="1" t="s">
        <v>7102</v>
      </c>
      <c r="D2077" s="1" t="s">
        <v>246</v>
      </c>
      <c r="E2077">
        <v>6</v>
      </c>
      <c r="F2077" t="s">
        <v>107</v>
      </c>
      <c r="G2077" s="1" t="s">
        <v>100</v>
      </c>
      <c r="H2077">
        <v>100</v>
      </c>
      <c r="I2077" s="1" t="s">
        <v>6718</v>
      </c>
      <c r="J2077">
        <v>543</v>
      </c>
      <c r="K2077">
        <v>3</v>
      </c>
      <c r="L2077">
        <v>108.4</v>
      </c>
      <c r="N2077">
        <v>108.4</v>
      </c>
    </row>
    <row r="2078" spans="1:14" x14ac:dyDescent="0.2">
      <c r="A2078" s="1" t="s">
        <v>5411</v>
      </c>
      <c r="B2078" s="2">
        <v>45849</v>
      </c>
      <c r="C2078" s="1" t="s">
        <v>654</v>
      </c>
      <c r="D2078" s="1" t="s">
        <v>246</v>
      </c>
      <c r="E2078" t="s">
        <v>3167</v>
      </c>
      <c r="F2078" t="s">
        <v>201</v>
      </c>
      <c r="G2078" s="1" t="s">
        <v>100</v>
      </c>
      <c r="H2078">
        <v>150</v>
      </c>
      <c r="I2078" s="1" t="s">
        <v>6718</v>
      </c>
      <c r="J2078">
        <v>543</v>
      </c>
      <c r="K2078">
        <v>2</v>
      </c>
      <c r="L2078">
        <v>156.4</v>
      </c>
      <c r="N2078">
        <v>156.4</v>
      </c>
    </row>
    <row r="2079" spans="1:14" x14ac:dyDescent="0.2">
      <c r="A2079" s="1" t="s">
        <v>5413</v>
      </c>
      <c r="B2079" s="2">
        <v>45849</v>
      </c>
      <c r="C2079" s="1" t="s">
        <v>7103</v>
      </c>
      <c r="D2079" s="1" t="s">
        <v>246</v>
      </c>
      <c r="E2079">
        <v>15</v>
      </c>
      <c r="F2079" t="s">
        <v>2952</v>
      </c>
      <c r="G2079" s="1" t="s">
        <v>100</v>
      </c>
      <c r="H2079">
        <v>100</v>
      </c>
      <c r="I2079" s="1" t="s">
        <v>6718</v>
      </c>
      <c r="J2079">
        <v>544</v>
      </c>
      <c r="K2079">
        <v>2</v>
      </c>
      <c r="L2079">
        <v>102.2</v>
      </c>
      <c r="N2079">
        <v>102.2</v>
      </c>
    </row>
    <row r="2080" spans="1:14" x14ac:dyDescent="0.2">
      <c r="A2080" s="1" t="s">
        <v>5407</v>
      </c>
      <c r="B2080" s="2">
        <v>45849</v>
      </c>
      <c r="C2080" s="1" t="s">
        <v>625</v>
      </c>
      <c r="D2080" s="1" t="s">
        <v>246</v>
      </c>
      <c r="E2080" t="s">
        <v>5409</v>
      </c>
      <c r="F2080" t="s">
        <v>5234</v>
      </c>
      <c r="G2080" s="1" t="s">
        <v>100</v>
      </c>
      <c r="H2080">
        <v>250</v>
      </c>
      <c r="I2080" s="1" t="s">
        <v>6718</v>
      </c>
      <c r="J2080">
        <v>544</v>
      </c>
      <c r="K2080">
        <v>6</v>
      </c>
      <c r="L2080">
        <v>225</v>
      </c>
      <c r="N2080">
        <v>225</v>
      </c>
    </row>
    <row r="2081" spans="1:14" x14ac:dyDescent="0.2">
      <c r="A2081" s="1" t="s">
        <v>5389</v>
      </c>
      <c r="B2081" s="2">
        <v>45849</v>
      </c>
      <c r="C2081" s="1" t="s">
        <v>625</v>
      </c>
      <c r="D2081" s="1" t="s">
        <v>246</v>
      </c>
      <c r="E2081" t="s">
        <v>4844</v>
      </c>
      <c r="F2081" t="s">
        <v>5234</v>
      </c>
      <c r="G2081" s="1" t="s">
        <v>100</v>
      </c>
      <c r="H2081">
        <v>600</v>
      </c>
      <c r="I2081" s="1" t="s">
        <v>6718</v>
      </c>
      <c r="J2081">
        <v>544</v>
      </c>
      <c r="K2081">
        <v>10</v>
      </c>
      <c r="L2081">
        <v>588.6</v>
      </c>
      <c r="N2081">
        <v>588.6</v>
      </c>
    </row>
    <row r="2082" spans="1:14" x14ac:dyDescent="0.2">
      <c r="A2082" s="1" t="s">
        <v>5415</v>
      </c>
      <c r="B2082" s="2">
        <v>45849</v>
      </c>
      <c r="C2082" s="1" t="s">
        <v>6643</v>
      </c>
      <c r="D2082" s="1" t="s">
        <v>246</v>
      </c>
      <c r="E2082">
        <v>12</v>
      </c>
      <c r="F2082" t="s">
        <v>3332</v>
      </c>
      <c r="G2082" s="1" t="s">
        <v>100</v>
      </c>
      <c r="H2082">
        <v>100</v>
      </c>
      <c r="I2082" s="1" t="s">
        <v>6718</v>
      </c>
      <c r="J2082">
        <v>544</v>
      </c>
      <c r="K2082">
        <v>2</v>
      </c>
      <c r="L2082">
        <v>99.7</v>
      </c>
      <c r="N2082">
        <v>99.7</v>
      </c>
    </row>
    <row r="2083" spans="1:14" x14ac:dyDescent="0.2">
      <c r="A2083" s="1" t="s">
        <v>5410</v>
      </c>
      <c r="B2083" s="2">
        <v>45849</v>
      </c>
      <c r="C2083" s="1" t="s">
        <v>654</v>
      </c>
      <c r="D2083" s="1" t="s">
        <v>246</v>
      </c>
      <c r="E2083" t="s">
        <v>247</v>
      </c>
      <c r="F2083" t="s">
        <v>201</v>
      </c>
      <c r="G2083" s="1" t="s">
        <v>100</v>
      </c>
      <c r="H2083">
        <v>150</v>
      </c>
      <c r="I2083" s="1" t="s">
        <v>6718</v>
      </c>
      <c r="J2083">
        <v>545</v>
      </c>
      <c r="K2083">
        <v>2</v>
      </c>
      <c r="L2083">
        <v>142.19999999999999</v>
      </c>
      <c r="N2083">
        <v>142.19999999999999</v>
      </c>
    </row>
    <row r="2084" spans="1:14" x14ac:dyDescent="0.2">
      <c r="A2084" s="1" t="s">
        <v>5400</v>
      </c>
      <c r="B2084" s="2">
        <v>45849</v>
      </c>
      <c r="C2084" s="1" t="s">
        <v>7102</v>
      </c>
      <c r="D2084" s="1" t="s">
        <v>246</v>
      </c>
      <c r="E2084">
        <v>7</v>
      </c>
      <c r="F2084" t="s">
        <v>107</v>
      </c>
      <c r="G2084" s="1" t="s">
        <v>100</v>
      </c>
      <c r="H2084">
        <v>100</v>
      </c>
      <c r="I2084" s="1" t="s">
        <v>6718</v>
      </c>
      <c r="J2084">
        <v>545</v>
      </c>
      <c r="K2084">
        <v>3</v>
      </c>
      <c r="L2084">
        <v>102.2</v>
      </c>
      <c r="N2084">
        <v>102.2</v>
      </c>
    </row>
    <row r="2085" spans="1:14" x14ac:dyDescent="0.2">
      <c r="A2085" s="1" t="s">
        <v>5431</v>
      </c>
      <c r="B2085" s="2">
        <v>45849</v>
      </c>
      <c r="C2085" s="1" t="s">
        <v>625</v>
      </c>
      <c r="D2085" s="1" t="s">
        <v>246</v>
      </c>
      <c r="E2085" t="s">
        <v>4847</v>
      </c>
      <c r="F2085" t="s">
        <v>5234</v>
      </c>
      <c r="G2085" s="1" t="s">
        <v>100</v>
      </c>
      <c r="H2085">
        <v>300</v>
      </c>
      <c r="I2085" s="1" t="s">
        <v>6718</v>
      </c>
      <c r="J2085">
        <v>545</v>
      </c>
      <c r="K2085">
        <v>4</v>
      </c>
      <c r="L2085">
        <v>299.39999999999998</v>
      </c>
      <c r="N2085">
        <v>299.39999999999998</v>
      </c>
    </row>
    <row r="2086" spans="1:14" x14ac:dyDescent="0.2">
      <c r="A2086" s="1" t="s">
        <v>5417</v>
      </c>
      <c r="B2086" s="2">
        <v>45849</v>
      </c>
      <c r="C2086" s="1" t="s">
        <v>625</v>
      </c>
      <c r="D2086" s="1" t="s">
        <v>246</v>
      </c>
      <c r="E2086">
        <v>15</v>
      </c>
      <c r="F2086" t="s">
        <v>332</v>
      </c>
      <c r="G2086" s="1" t="s">
        <v>100</v>
      </c>
      <c r="H2086">
        <v>150</v>
      </c>
      <c r="I2086" s="1" t="s">
        <v>6718</v>
      </c>
      <c r="J2086">
        <v>545</v>
      </c>
      <c r="K2086">
        <v>3</v>
      </c>
      <c r="L2086">
        <v>160.4</v>
      </c>
      <c r="N2086">
        <v>160.4</v>
      </c>
    </row>
    <row r="2087" spans="1:14" x14ac:dyDescent="0.2">
      <c r="A2087" s="1" t="s">
        <v>5419</v>
      </c>
      <c r="B2087" s="2">
        <v>45849</v>
      </c>
      <c r="C2087" s="1" t="s">
        <v>625</v>
      </c>
      <c r="D2087" s="1" t="s">
        <v>246</v>
      </c>
      <c r="E2087">
        <v>15</v>
      </c>
      <c r="F2087" t="s">
        <v>79</v>
      </c>
      <c r="G2087" s="1" t="s">
        <v>100</v>
      </c>
      <c r="H2087">
        <v>315</v>
      </c>
      <c r="I2087" s="1" t="s">
        <v>6718</v>
      </c>
      <c r="J2087">
        <v>546</v>
      </c>
      <c r="K2087">
        <v>7</v>
      </c>
      <c r="L2087">
        <v>310.2</v>
      </c>
      <c r="N2087">
        <v>310.2</v>
      </c>
    </row>
    <row r="2088" spans="1:14" x14ac:dyDescent="0.2">
      <c r="A2088" s="1" t="s">
        <v>5380</v>
      </c>
      <c r="B2088" s="2">
        <v>45849</v>
      </c>
      <c r="C2088" s="1" t="s">
        <v>7104</v>
      </c>
      <c r="D2088" s="1" t="s">
        <v>246</v>
      </c>
      <c r="E2088">
        <v>10</v>
      </c>
      <c r="F2088" t="s">
        <v>2774</v>
      </c>
      <c r="G2088" s="1" t="s">
        <v>100</v>
      </c>
      <c r="H2088">
        <v>600</v>
      </c>
      <c r="I2088" s="1" t="s">
        <v>6718</v>
      </c>
      <c r="J2088">
        <v>546</v>
      </c>
      <c r="K2088">
        <v>14</v>
      </c>
      <c r="L2088">
        <v>597.20000000000005</v>
      </c>
      <c r="N2088">
        <v>597.20000000000005</v>
      </c>
    </row>
    <row r="2089" spans="1:14" x14ac:dyDescent="0.2">
      <c r="A2089" s="1" t="s">
        <v>5432</v>
      </c>
      <c r="B2089" s="2">
        <v>45849</v>
      </c>
      <c r="C2089" s="1" t="s">
        <v>625</v>
      </c>
      <c r="D2089" s="1" t="s">
        <v>246</v>
      </c>
      <c r="E2089">
        <v>30</v>
      </c>
      <c r="F2089" t="s">
        <v>2979</v>
      </c>
      <c r="G2089" s="1" t="s">
        <v>100</v>
      </c>
      <c r="H2089">
        <v>155</v>
      </c>
      <c r="I2089" s="1" t="s">
        <v>6718</v>
      </c>
      <c r="J2089">
        <v>546</v>
      </c>
      <c r="K2089">
        <v>2</v>
      </c>
      <c r="L2089">
        <v>149.4</v>
      </c>
      <c r="N2089">
        <v>149.4</v>
      </c>
    </row>
    <row r="2090" spans="1:14" x14ac:dyDescent="0.2">
      <c r="A2090" s="1" t="s">
        <v>5405</v>
      </c>
      <c r="B2090" s="2">
        <v>45850</v>
      </c>
      <c r="C2090" s="1" t="s">
        <v>587</v>
      </c>
      <c r="D2090" s="1" t="s">
        <v>246</v>
      </c>
      <c r="E2090">
        <v>17</v>
      </c>
      <c r="F2090" t="s">
        <v>332</v>
      </c>
      <c r="G2090" s="1" t="s">
        <v>2760</v>
      </c>
      <c r="H2090">
        <v>500</v>
      </c>
      <c r="I2090" s="1" t="s">
        <v>6718</v>
      </c>
      <c r="J2090">
        <v>547</v>
      </c>
      <c r="K2090">
        <v>8</v>
      </c>
      <c r="L2090">
        <v>499.5</v>
      </c>
      <c r="N2090">
        <v>499.5</v>
      </c>
    </row>
    <row r="2091" spans="1:14" x14ac:dyDescent="0.2">
      <c r="A2091" s="1" t="s">
        <v>5446</v>
      </c>
      <c r="B2091" s="2">
        <v>45850</v>
      </c>
      <c r="C2091" s="1" t="s">
        <v>7101</v>
      </c>
      <c r="D2091" s="1" t="s">
        <v>246</v>
      </c>
      <c r="E2091">
        <v>36</v>
      </c>
      <c r="F2091">
        <v>6</v>
      </c>
      <c r="G2091" s="1" t="s">
        <v>2826</v>
      </c>
      <c r="H2091">
        <v>300</v>
      </c>
      <c r="I2091" s="1" t="s">
        <v>6718</v>
      </c>
      <c r="J2091">
        <v>547</v>
      </c>
      <c r="K2091">
        <v>6</v>
      </c>
      <c r="L2091">
        <v>305.3</v>
      </c>
      <c r="N2091">
        <v>305.3</v>
      </c>
    </row>
    <row r="2092" spans="1:14" x14ac:dyDescent="0.2">
      <c r="A2092" s="1" t="s">
        <v>5429</v>
      </c>
      <c r="B2092" s="2">
        <v>45850</v>
      </c>
      <c r="C2092" s="1" t="s">
        <v>587</v>
      </c>
      <c r="D2092" s="1" t="s">
        <v>246</v>
      </c>
      <c r="E2092">
        <v>17</v>
      </c>
      <c r="F2092" t="s">
        <v>167</v>
      </c>
      <c r="G2092" s="1" t="s">
        <v>2760</v>
      </c>
      <c r="H2092">
        <v>100</v>
      </c>
      <c r="I2092" s="1" t="s">
        <v>6718</v>
      </c>
      <c r="J2092">
        <v>547</v>
      </c>
      <c r="K2092">
        <v>2</v>
      </c>
      <c r="L2092">
        <v>102.4</v>
      </c>
      <c r="N2092">
        <v>102.4</v>
      </c>
    </row>
    <row r="2093" spans="1:14" x14ac:dyDescent="0.2">
      <c r="A2093" s="1" t="s">
        <v>5454</v>
      </c>
      <c r="B2093" s="2">
        <v>45850</v>
      </c>
      <c r="C2093" s="1" t="s">
        <v>587</v>
      </c>
      <c r="D2093" s="1" t="s">
        <v>246</v>
      </c>
      <c r="E2093">
        <v>25</v>
      </c>
      <c r="F2093" t="s">
        <v>167</v>
      </c>
      <c r="G2093" s="1" t="s">
        <v>2760</v>
      </c>
      <c r="H2093">
        <v>40</v>
      </c>
      <c r="I2093" s="1" t="s">
        <v>6718</v>
      </c>
      <c r="J2093">
        <v>547</v>
      </c>
      <c r="K2093">
        <v>1</v>
      </c>
      <c r="L2093">
        <v>39.200000000000003</v>
      </c>
      <c r="N2093">
        <v>39.200000000000003</v>
      </c>
    </row>
    <row r="2094" spans="1:14" x14ac:dyDescent="0.2">
      <c r="A2094" s="1" t="s">
        <v>5444</v>
      </c>
      <c r="B2094" s="2">
        <v>45850</v>
      </c>
      <c r="C2094" s="1" t="s">
        <v>2272</v>
      </c>
      <c r="D2094" s="1" t="s">
        <v>246</v>
      </c>
      <c r="E2094">
        <v>16</v>
      </c>
      <c r="F2094" t="s">
        <v>338</v>
      </c>
      <c r="G2094" s="1" t="s">
        <v>100</v>
      </c>
      <c r="H2094">
        <v>70</v>
      </c>
      <c r="I2094" s="1" t="s">
        <v>6718</v>
      </c>
      <c r="J2094">
        <v>548</v>
      </c>
      <c r="K2094">
        <v>2</v>
      </c>
      <c r="L2094">
        <v>89.4</v>
      </c>
      <c r="N2094">
        <v>89.4</v>
      </c>
    </row>
    <row r="2095" spans="1:14" x14ac:dyDescent="0.2">
      <c r="A2095" s="1" t="s">
        <v>5402</v>
      </c>
      <c r="B2095" s="2">
        <v>45850</v>
      </c>
      <c r="C2095" s="1" t="s">
        <v>2272</v>
      </c>
      <c r="D2095" s="1" t="s">
        <v>246</v>
      </c>
      <c r="E2095">
        <v>8</v>
      </c>
      <c r="F2095" t="s">
        <v>735</v>
      </c>
      <c r="G2095" s="1" t="s">
        <v>100</v>
      </c>
      <c r="H2095">
        <v>245</v>
      </c>
      <c r="I2095" s="1" t="s">
        <v>6718</v>
      </c>
      <c r="J2095">
        <v>548</v>
      </c>
      <c r="K2095">
        <v>7</v>
      </c>
      <c r="L2095">
        <v>251.1</v>
      </c>
      <c r="N2095">
        <v>251.1</v>
      </c>
    </row>
    <row r="2096" spans="1:14" x14ac:dyDescent="0.2">
      <c r="A2096" s="1" t="s">
        <v>5435</v>
      </c>
      <c r="B2096" s="2">
        <v>45850</v>
      </c>
      <c r="C2096" s="1" t="s">
        <v>625</v>
      </c>
      <c r="D2096" s="1" t="s">
        <v>246</v>
      </c>
      <c r="E2096">
        <v>28</v>
      </c>
      <c r="F2096" t="s">
        <v>209</v>
      </c>
      <c r="G2096" s="1" t="s">
        <v>100</v>
      </c>
      <c r="H2096">
        <v>110</v>
      </c>
      <c r="I2096" s="1" t="s">
        <v>6718</v>
      </c>
      <c r="J2096">
        <v>548</v>
      </c>
      <c r="K2096">
        <v>2</v>
      </c>
      <c r="L2096">
        <v>120.4</v>
      </c>
      <c r="N2096">
        <v>120.4</v>
      </c>
    </row>
    <row r="2097" spans="1:14" x14ac:dyDescent="0.2">
      <c r="A2097" s="1" t="s">
        <v>5437</v>
      </c>
      <c r="B2097" s="2">
        <v>45850</v>
      </c>
      <c r="C2097" s="1" t="s">
        <v>6756</v>
      </c>
      <c r="D2097" s="1" t="s">
        <v>246</v>
      </c>
      <c r="E2097">
        <v>28</v>
      </c>
      <c r="F2097" t="s">
        <v>214</v>
      </c>
      <c r="G2097" s="1" t="s">
        <v>100</v>
      </c>
      <c r="H2097">
        <v>200</v>
      </c>
      <c r="I2097" s="1" t="s">
        <v>6718</v>
      </c>
      <c r="J2097">
        <v>548</v>
      </c>
      <c r="K2097">
        <v>3</v>
      </c>
      <c r="L2097">
        <v>211.6</v>
      </c>
      <c r="N2097">
        <v>211.6</v>
      </c>
    </row>
    <row r="2098" spans="1:14" x14ac:dyDescent="0.2">
      <c r="A2098" s="1" t="s">
        <v>5434</v>
      </c>
      <c r="B2098" s="2">
        <v>45850</v>
      </c>
      <c r="C2098" s="1" t="s">
        <v>587</v>
      </c>
      <c r="D2098" s="1" t="s">
        <v>246</v>
      </c>
      <c r="E2098">
        <v>30</v>
      </c>
      <c r="F2098" t="s">
        <v>2979</v>
      </c>
      <c r="G2098" s="1" t="s">
        <v>100</v>
      </c>
      <c r="H2098">
        <v>85</v>
      </c>
      <c r="I2098" s="1" t="s">
        <v>6718</v>
      </c>
      <c r="J2098">
        <v>549</v>
      </c>
      <c r="K2098">
        <v>1</v>
      </c>
      <c r="L2098">
        <v>89</v>
      </c>
      <c r="N2098">
        <v>89</v>
      </c>
    </row>
    <row r="2099" spans="1:14" x14ac:dyDescent="0.2">
      <c r="A2099" s="1" t="s">
        <v>5438</v>
      </c>
      <c r="B2099" s="2">
        <v>45850</v>
      </c>
      <c r="C2099" s="1" t="s">
        <v>7105</v>
      </c>
      <c r="D2099" s="1" t="s">
        <v>106</v>
      </c>
      <c r="E2099">
        <v>20</v>
      </c>
      <c r="F2099" t="s">
        <v>107</v>
      </c>
      <c r="G2099" s="1" t="s">
        <v>108</v>
      </c>
      <c r="H2099">
        <v>100</v>
      </c>
      <c r="I2099" s="1" t="s">
        <v>6718</v>
      </c>
      <c r="J2099">
        <v>549</v>
      </c>
      <c r="K2099">
        <v>2</v>
      </c>
      <c r="L2099">
        <v>86.2</v>
      </c>
      <c r="N2099">
        <v>86.2</v>
      </c>
    </row>
    <row r="2100" spans="1:14" x14ac:dyDescent="0.2">
      <c r="A2100" s="1" t="s">
        <v>5442</v>
      </c>
      <c r="B2100" s="2">
        <v>45850</v>
      </c>
      <c r="C2100" s="1" t="s">
        <v>6322</v>
      </c>
      <c r="D2100" s="1" t="s">
        <v>106</v>
      </c>
      <c r="E2100" t="s">
        <v>2995</v>
      </c>
      <c r="F2100" t="s">
        <v>51</v>
      </c>
      <c r="G2100" s="1" t="s">
        <v>2996</v>
      </c>
      <c r="H2100">
        <v>300</v>
      </c>
      <c r="I2100" s="1" t="s">
        <v>6718</v>
      </c>
      <c r="J2100">
        <v>549</v>
      </c>
      <c r="K2100">
        <v>8</v>
      </c>
      <c r="L2100">
        <v>298.3</v>
      </c>
      <c r="N2100">
        <v>298.3</v>
      </c>
    </row>
    <row r="2101" spans="1:14" x14ac:dyDescent="0.2">
      <c r="A2101" s="1" t="s">
        <v>5440</v>
      </c>
      <c r="B2101" s="2">
        <v>45850</v>
      </c>
      <c r="C2101" s="1" t="s">
        <v>7106</v>
      </c>
      <c r="D2101" s="1" t="s">
        <v>106</v>
      </c>
      <c r="E2101">
        <v>13</v>
      </c>
      <c r="F2101" t="s">
        <v>4068</v>
      </c>
      <c r="G2101" s="1" t="s">
        <v>108</v>
      </c>
      <c r="H2101">
        <v>100</v>
      </c>
      <c r="I2101" s="1" t="s">
        <v>6718</v>
      </c>
      <c r="J2101">
        <v>549</v>
      </c>
      <c r="K2101">
        <v>3</v>
      </c>
      <c r="L2101">
        <v>104.8</v>
      </c>
      <c r="N2101">
        <v>104.8</v>
      </c>
    </row>
    <row r="2102" spans="1:14" x14ac:dyDescent="0.2">
      <c r="A2102" s="1" t="s">
        <v>5445</v>
      </c>
      <c r="B2102" s="2">
        <v>45850</v>
      </c>
      <c r="C2102" s="1" t="s">
        <v>2272</v>
      </c>
      <c r="D2102" s="1" t="s">
        <v>246</v>
      </c>
      <c r="E2102">
        <v>22</v>
      </c>
      <c r="F2102" t="s">
        <v>735</v>
      </c>
      <c r="G2102" s="1" t="s">
        <v>100</v>
      </c>
      <c r="H2102">
        <v>310</v>
      </c>
      <c r="I2102" s="1" t="s">
        <v>6718</v>
      </c>
      <c r="J2102">
        <v>550</v>
      </c>
      <c r="K2102">
        <v>5</v>
      </c>
      <c r="L2102">
        <v>310.3</v>
      </c>
      <c r="N2102">
        <v>310.3</v>
      </c>
    </row>
    <row r="2103" spans="1:14" x14ac:dyDescent="0.2">
      <c r="A2103" s="1" t="s">
        <v>7107</v>
      </c>
      <c r="B2103" s="2">
        <v>45850</v>
      </c>
      <c r="C2103" s="1" t="s">
        <v>625</v>
      </c>
      <c r="D2103" s="1" t="s">
        <v>246</v>
      </c>
      <c r="E2103">
        <v>15</v>
      </c>
      <c r="F2103" t="s">
        <v>167</v>
      </c>
      <c r="G2103" s="1" t="s">
        <v>100</v>
      </c>
      <c r="H2103">
        <v>65</v>
      </c>
      <c r="I2103" s="1" t="s">
        <v>6718</v>
      </c>
      <c r="J2103">
        <v>550</v>
      </c>
      <c r="K2103">
        <v>2</v>
      </c>
      <c r="L2103">
        <v>66.400000000000006</v>
      </c>
      <c r="N2103">
        <v>66.400000000000006</v>
      </c>
    </row>
    <row r="2104" spans="1:14" x14ac:dyDescent="0.2">
      <c r="A2104" s="1" t="s">
        <v>5447</v>
      </c>
      <c r="B2104" s="2">
        <v>45852</v>
      </c>
      <c r="C2104" s="1" t="s">
        <v>783</v>
      </c>
      <c r="D2104" s="1" t="s">
        <v>246</v>
      </c>
      <c r="E2104">
        <v>6</v>
      </c>
      <c r="F2104">
        <v>10</v>
      </c>
      <c r="G2104" s="1" t="s">
        <v>100</v>
      </c>
      <c r="H2104">
        <v>100</v>
      </c>
      <c r="I2104" s="1" t="s">
        <v>6718</v>
      </c>
      <c r="J2104">
        <v>551</v>
      </c>
      <c r="K2104">
        <v>3</v>
      </c>
      <c r="L2104">
        <v>109.2</v>
      </c>
      <c r="M2104">
        <v>2.4000000000000004</v>
      </c>
      <c r="N2104">
        <v>106.8</v>
      </c>
    </row>
    <row r="2105" spans="1:14" x14ac:dyDescent="0.2">
      <c r="A2105" s="1" t="s">
        <v>5430</v>
      </c>
      <c r="B2105" s="2">
        <v>45852</v>
      </c>
      <c r="C2105" s="1" t="s">
        <v>625</v>
      </c>
      <c r="D2105" s="1" t="s">
        <v>246</v>
      </c>
      <c r="E2105">
        <v>18</v>
      </c>
      <c r="F2105" t="s">
        <v>134</v>
      </c>
      <c r="G2105" s="1" t="s">
        <v>100</v>
      </c>
      <c r="H2105">
        <v>250</v>
      </c>
      <c r="I2105" s="1" t="s">
        <v>6718</v>
      </c>
      <c r="J2105">
        <v>551</v>
      </c>
      <c r="K2105">
        <v>7</v>
      </c>
      <c r="L2105">
        <v>271.39999999999998</v>
      </c>
      <c r="M2105">
        <v>15.400000000000002</v>
      </c>
      <c r="N2105">
        <v>255.99999999999997</v>
      </c>
    </row>
    <row r="2106" spans="1:14" x14ac:dyDescent="0.2">
      <c r="A2106" s="1" t="s">
        <v>5462</v>
      </c>
      <c r="B2106" s="2">
        <v>45852</v>
      </c>
      <c r="C2106" s="1" t="s">
        <v>6322</v>
      </c>
      <c r="D2106" s="1" t="s">
        <v>3606</v>
      </c>
      <c r="E2106" t="s">
        <v>2995</v>
      </c>
      <c r="F2106" t="s">
        <v>51</v>
      </c>
      <c r="G2106" s="1" t="s">
        <v>2996</v>
      </c>
      <c r="H2106">
        <v>200</v>
      </c>
      <c r="I2106" s="1" t="s">
        <v>6718</v>
      </c>
      <c r="J2106">
        <v>551</v>
      </c>
      <c r="K2106">
        <v>4</v>
      </c>
      <c r="L2106">
        <v>197.59999999999997</v>
      </c>
      <c r="M2106">
        <v>1.5</v>
      </c>
      <c r="N2106">
        <v>196.09999999999997</v>
      </c>
    </row>
    <row r="2107" spans="1:14" x14ac:dyDescent="0.2">
      <c r="A2107" s="1" t="s">
        <v>5449</v>
      </c>
      <c r="B2107" s="2">
        <v>45852</v>
      </c>
      <c r="C2107" s="1" t="s">
        <v>783</v>
      </c>
      <c r="D2107" s="1" t="s">
        <v>246</v>
      </c>
      <c r="E2107">
        <v>6</v>
      </c>
      <c r="F2107">
        <v>10</v>
      </c>
      <c r="G2107" s="1" t="s">
        <v>100</v>
      </c>
      <c r="H2107">
        <v>60</v>
      </c>
      <c r="I2107" s="1" t="s">
        <v>6718</v>
      </c>
      <c r="J2107">
        <v>551</v>
      </c>
      <c r="K2107">
        <v>2</v>
      </c>
      <c r="L2107">
        <v>69</v>
      </c>
      <c r="M2107">
        <v>4.4000000000000004</v>
      </c>
      <c r="N2107">
        <v>64.599999999999994</v>
      </c>
    </row>
    <row r="2108" spans="1:14" x14ac:dyDescent="0.2">
      <c r="A2108" s="1" t="s">
        <v>5479</v>
      </c>
      <c r="B2108" s="2">
        <v>45852</v>
      </c>
      <c r="C2108" s="1" t="s">
        <v>625</v>
      </c>
      <c r="D2108" s="1" t="s">
        <v>246</v>
      </c>
      <c r="E2108">
        <v>18</v>
      </c>
      <c r="F2108" t="s">
        <v>79</v>
      </c>
      <c r="G2108" s="1" t="s">
        <v>100</v>
      </c>
      <c r="H2108">
        <v>135</v>
      </c>
      <c r="I2108" s="1" t="s">
        <v>6718</v>
      </c>
      <c r="J2108">
        <v>552</v>
      </c>
      <c r="K2108">
        <v>5</v>
      </c>
      <c r="L2108">
        <v>254.03</v>
      </c>
      <c r="M2108">
        <v>11</v>
      </c>
      <c r="N2108">
        <v>243.03</v>
      </c>
    </row>
    <row r="2109" spans="1:14" x14ac:dyDescent="0.2">
      <c r="A2109" s="1" t="s">
        <v>5476</v>
      </c>
      <c r="B2109" s="2">
        <v>45852</v>
      </c>
      <c r="C2109" s="1" t="s">
        <v>7108</v>
      </c>
      <c r="D2109" s="1" t="s">
        <v>246</v>
      </c>
      <c r="E2109">
        <v>22</v>
      </c>
      <c r="F2109" t="s">
        <v>241</v>
      </c>
      <c r="G2109" s="1" t="s">
        <v>100</v>
      </c>
      <c r="H2109">
        <v>200</v>
      </c>
      <c r="I2109" s="1" t="s">
        <v>6718</v>
      </c>
      <c r="J2109">
        <v>552</v>
      </c>
      <c r="K2109">
        <v>5</v>
      </c>
      <c r="L2109">
        <v>215.60000000000002</v>
      </c>
      <c r="M2109">
        <v>13</v>
      </c>
      <c r="N2109">
        <v>202.60000000000002</v>
      </c>
    </row>
    <row r="2110" spans="1:14" x14ac:dyDescent="0.2">
      <c r="A2110" s="1" t="s">
        <v>5471</v>
      </c>
      <c r="B2110" s="2">
        <v>45852</v>
      </c>
      <c r="C2110" s="1" t="s">
        <v>783</v>
      </c>
      <c r="D2110" s="1" t="s">
        <v>246</v>
      </c>
      <c r="E2110">
        <v>7</v>
      </c>
      <c r="F2110">
        <v>10</v>
      </c>
      <c r="G2110" s="1" t="s">
        <v>100</v>
      </c>
      <c r="H2110">
        <v>120</v>
      </c>
      <c r="I2110" s="1" t="s">
        <v>6718</v>
      </c>
      <c r="J2110">
        <v>552</v>
      </c>
      <c r="K2110">
        <v>3</v>
      </c>
      <c r="L2110">
        <v>129.60000000000002</v>
      </c>
      <c r="M2110">
        <v>2.7</v>
      </c>
      <c r="N2110">
        <v>126.90000000000002</v>
      </c>
    </row>
    <row r="2111" spans="1:14" x14ac:dyDescent="0.2">
      <c r="A2111" s="1" t="s">
        <v>5451</v>
      </c>
      <c r="B2111" s="2">
        <v>45852</v>
      </c>
      <c r="C2111" s="1" t="s">
        <v>783</v>
      </c>
      <c r="D2111" s="1" t="s">
        <v>246</v>
      </c>
      <c r="E2111">
        <v>6</v>
      </c>
      <c r="F2111">
        <v>10</v>
      </c>
      <c r="G2111" s="1" t="s">
        <v>100</v>
      </c>
      <c r="H2111">
        <v>120</v>
      </c>
      <c r="I2111" s="1" t="s">
        <v>6718</v>
      </c>
      <c r="J2111">
        <v>552</v>
      </c>
      <c r="K2111">
        <v>4</v>
      </c>
      <c r="L2111">
        <v>128.4</v>
      </c>
      <c r="M2111">
        <v>2.8</v>
      </c>
      <c r="N2111">
        <v>125.60000000000001</v>
      </c>
    </row>
    <row r="2112" spans="1:14" x14ac:dyDescent="0.2">
      <c r="A2112" s="1" t="s">
        <v>5458</v>
      </c>
      <c r="B2112" s="2">
        <v>45852</v>
      </c>
      <c r="C2112" s="1" t="s">
        <v>587</v>
      </c>
      <c r="D2112" s="1" t="s">
        <v>246</v>
      </c>
      <c r="E2112" t="s">
        <v>5460</v>
      </c>
      <c r="F2112" t="s">
        <v>5461</v>
      </c>
      <c r="G2112" s="1" t="s">
        <v>108</v>
      </c>
      <c r="H2112">
        <v>120</v>
      </c>
      <c r="I2112" s="1" t="s">
        <v>6718</v>
      </c>
      <c r="J2112">
        <v>553</v>
      </c>
      <c r="K2112">
        <v>2</v>
      </c>
      <c r="L2112">
        <v>115.8</v>
      </c>
      <c r="M2112">
        <v>10</v>
      </c>
      <c r="N2112">
        <v>105.8</v>
      </c>
    </row>
    <row r="2113" spans="1:14" x14ac:dyDescent="0.2">
      <c r="A2113" s="1" t="s">
        <v>2879</v>
      </c>
      <c r="B2113" s="2">
        <v>45852</v>
      </c>
      <c r="C2113" s="1" t="s">
        <v>576</v>
      </c>
      <c r="D2113" s="1" t="s">
        <v>246</v>
      </c>
      <c r="E2113" t="s">
        <v>2880</v>
      </c>
      <c r="F2113" t="s">
        <v>2744</v>
      </c>
      <c r="G2113" s="1" t="s">
        <v>100</v>
      </c>
      <c r="H2113">
        <v>2000</v>
      </c>
      <c r="I2113" s="1" t="s">
        <v>6718</v>
      </c>
      <c r="J2113">
        <v>553</v>
      </c>
      <c r="K2113">
        <v>8</v>
      </c>
      <c r="L2113">
        <v>685.2</v>
      </c>
      <c r="M2113">
        <v>15</v>
      </c>
      <c r="N2113">
        <v>670.2</v>
      </c>
    </row>
    <row r="2114" spans="1:14" x14ac:dyDescent="0.2">
      <c r="A2114" s="1" t="s">
        <v>5426</v>
      </c>
      <c r="B2114" s="2">
        <v>45852</v>
      </c>
      <c r="C2114" s="1" t="s">
        <v>7109</v>
      </c>
      <c r="D2114" s="1" t="s">
        <v>246</v>
      </c>
      <c r="E2114">
        <v>12</v>
      </c>
      <c r="F2114">
        <v>18</v>
      </c>
      <c r="G2114" s="1" t="s">
        <v>3045</v>
      </c>
      <c r="H2114">
        <v>300</v>
      </c>
      <c r="I2114" s="1" t="s">
        <v>6718</v>
      </c>
      <c r="J2114">
        <v>553</v>
      </c>
      <c r="K2114">
        <v>6</v>
      </c>
      <c r="L2114">
        <v>306.8</v>
      </c>
      <c r="N2114">
        <v>306.8</v>
      </c>
    </row>
    <row r="2115" spans="1:14" x14ac:dyDescent="0.2">
      <c r="A2115" s="1" t="s">
        <v>5464</v>
      </c>
      <c r="B2115" s="2">
        <v>45852</v>
      </c>
      <c r="C2115" s="1" t="s">
        <v>7110</v>
      </c>
      <c r="D2115" s="1" t="s">
        <v>246</v>
      </c>
      <c r="E2115">
        <v>30</v>
      </c>
      <c r="F2115" t="s">
        <v>2641</v>
      </c>
      <c r="G2115" s="1" t="s">
        <v>100</v>
      </c>
      <c r="H2115">
        <v>500</v>
      </c>
      <c r="I2115" s="1" t="s">
        <v>6718</v>
      </c>
      <c r="J2115">
        <v>553</v>
      </c>
      <c r="K2115">
        <v>9</v>
      </c>
      <c r="L2115">
        <v>489.8</v>
      </c>
      <c r="N2115">
        <v>489.8</v>
      </c>
    </row>
    <row r="2116" spans="1:14" x14ac:dyDescent="0.2">
      <c r="A2116" s="1" t="s">
        <v>5475</v>
      </c>
      <c r="B2116" s="2">
        <v>45852</v>
      </c>
      <c r="C2116" s="1" t="s">
        <v>625</v>
      </c>
      <c r="D2116" s="1" t="s">
        <v>246</v>
      </c>
      <c r="E2116">
        <v>20</v>
      </c>
      <c r="F2116" t="s">
        <v>209</v>
      </c>
      <c r="G2116" s="1" t="s">
        <v>100</v>
      </c>
      <c r="H2116">
        <v>820</v>
      </c>
      <c r="I2116" s="1" t="s">
        <v>6718</v>
      </c>
      <c r="J2116">
        <v>554</v>
      </c>
      <c r="K2116">
        <v>14</v>
      </c>
      <c r="L2116">
        <v>833.6</v>
      </c>
      <c r="N2116">
        <v>833.6</v>
      </c>
    </row>
    <row r="2117" spans="1:14" x14ac:dyDescent="0.2">
      <c r="A2117" s="1" t="s">
        <v>5468</v>
      </c>
      <c r="B2117" s="2">
        <v>45852</v>
      </c>
      <c r="C2117" s="1" t="s">
        <v>625</v>
      </c>
      <c r="D2117" s="1" t="s">
        <v>246</v>
      </c>
      <c r="E2117">
        <v>19</v>
      </c>
      <c r="F2117" t="s">
        <v>76</v>
      </c>
      <c r="G2117" s="1" t="s">
        <v>2760</v>
      </c>
      <c r="H2117">
        <v>105</v>
      </c>
      <c r="I2117" s="1" t="s">
        <v>6718</v>
      </c>
      <c r="J2117">
        <v>554</v>
      </c>
      <c r="K2117">
        <v>3</v>
      </c>
      <c r="L2117">
        <v>104.2</v>
      </c>
      <c r="N2117">
        <v>104.2</v>
      </c>
    </row>
    <row r="2118" spans="1:14" x14ac:dyDescent="0.2">
      <c r="A2118" s="1" t="s">
        <v>5478</v>
      </c>
      <c r="B2118" s="2">
        <v>45852</v>
      </c>
      <c r="C2118" s="1" t="s">
        <v>625</v>
      </c>
      <c r="D2118" s="1" t="s">
        <v>246</v>
      </c>
      <c r="E2118">
        <v>18</v>
      </c>
      <c r="F2118" t="s">
        <v>79</v>
      </c>
      <c r="G2118" s="1" t="s">
        <v>100</v>
      </c>
      <c r="H2118">
        <v>250</v>
      </c>
      <c r="I2118" s="1" t="s">
        <v>6718</v>
      </c>
      <c r="J2118">
        <v>554</v>
      </c>
      <c r="K2118">
        <v>5</v>
      </c>
      <c r="L2118">
        <v>254.4</v>
      </c>
      <c r="N2118">
        <v>254.4</v>
      </c>
    </row>
    <row r="2119" spans="1:14" x14ac:dyDescent="0.2">
      <c r="A2119" s="1" t="s">
        <v>5470</v>
      </c>
      <c r="B2119" s="2">
        <v>45852</v>
      </c>
      <c r="C2119" s="1" t="s">
        <v>625</v>
      </c>
      <c r="D2119" s="1" t="s">
        <v>246</v>
      </c>
      <c r="E2119">
        <v>18</v>
      </c>
      <c r="F2119" t="s">
        <v>76</v>
      </c>
      <c r="G2119" s="1" t="s">
        <v>2760</v>
      </c>
      <c r="H2119">
        <v>170</v>
      </c>
      <c r="I2119" s="1" t="s">
        <v>6718</v>
      </c>
      <c r="J2119">
        <v>554</v>
      </c>
      <c r="K2119">
        <v>4</v>
      </c>
      <c r="L2119">
        <v>167.2</v>
      </c>
      <c r="N2119">
        <v>167.2</v>
      </c>
    </row>
    <row r="2120" spans="1:14" x14ac:dyDescent="0.2">
      <c r="A2120" s="1" t="s">
        <v>5453</v>
      </c>
      <c r="B2120" s="2">
        <v>45852</v>
      </c>
      <c r="C2120" s="1" t="s">
        <v>587</v>
      </c>
      <c r="D2120" s="1" t="s">
        <v>246</v>
      </c>
      <c r="E2120">
        <v>20</v>
      </c>
      <c r="F2120" t="s">
        <v>2243</v>
      </c>
      <c r="G2120" s="1" t="s">
        <v>2760</v>
      </c>
      <c r="H2120">
        <v>150</v>
      </c>
      <c r="I2120" s="1" t="s">
        <v>6718</v>
      </c>
      <c r="J2120">
        <v>555</v>
      </c>
      <c r="K2120">
        <v>2</v>
      </c>
      <c r="L2120">
        <v>145.4</v>
      </c>
      <c r="N2120">
        <v>145.4</v>
      </c>
    </row>
    <row r="2121" spans="1:14" x14ac:dyDescent="0.2">
      <c r="A2121" s="1" t="s">
        <v>5465</v>
      </c>
      <c r="B2121" s="2">
        <v>45852</v>
      </c>
      <c r="C2121" s="1" t="s">
        <v>7101</v>
      </c>
      <c r="D2121" s="1" t="s">
        <v>246</v>
      </c>
      <c r="E2121">
        <v>36</v>
      </c>
      <c r="F2121">
        <v>6</v>
      </c>
      <c r="G2121" s="1" t="s">
        <v>2826</v>
      </c>
      <c r="H2121">
        <v>200</v>
      </c>
      <c r="I2121" s="1" t="s">
        <v>6718</v>
      </c>
      <c r="J2121">
        <v>555</v>
      </c>
      <c r="K2121">
        <v>4</v>
      </c>
      <c r="L2121">
        <v>189.61</v>
      </c>
      <c r="N2121">
        <v>189.61</v>
      </c>
    </row>
    <row r="2122" spans="1:14" x14ac:dyDescent="0.2">
      <c r="A2122" s="1" t="s">
        <v>5467</v>
      </c>
      <c r="B2122" s="2">
        <v>45852</v>
      </c>
      <c r="C2122" s="1" t="s">
        <v>7101</v>
      </c>
      <c r="D2122" s="1" t="s">
        <v>246</v>
      </c>
      <c r="E2122">
        <v>40</v>
      </c>
      <c r="F2122">
        <v>6</v>
      </c>
      <c r="G2122" s="1" t="s">
        <v>2826</v>
      </c>
      <c r="H2122">
        <v>200</v>
      </c>
      <c r="I2122" s="1" t="s">
        <v>6718</v>
      </c>
      <c r="J2122">
        <v>555</v>
      </c>
      <c r="K2122">
        <v>3</v>
      </c>
      <c r="L2122">
        <v>204.7</v>
      </c>
      <c r="N2122">
        <v>204.7</v>
      </c>
    </row>
    <row r="2123" spans="1:14" x14ac:dyDescent="0.2">
      <c r="A2123" s="1" t="s">
        <v>5466</v>
      </c>
      <c r="B2123" s="2">
        <v>45852</v>
      </c>
      <c r="C2123" s="1" t="s">
        <v>7101</v>
      </c>
      <c r="D2123" s="1" t="s">
        <v>246</v>
      </c>
      <c r="E2123">
        <v>40</v>
      </c>
      <c r="F2123">
        <v>6</v>
      </c>
      <c r="G2123" s="1" t="s">
        <v>2826</v>
      </c>
      <c r="H2123">
        <v>300</v>
      </c>
      <c r="I2123" s="1" t="s">
        <v>6718</v>
      </c>
      <c r="J2123">
        <v>555</v>
      </c>
      <c r="K2123">
        <v>5</v>
      </c>
      <c r="L2123">
        <v>290.60000000000002</v>
      </c>
      <c r="N2123">
        <v>290.60000000000002</v>
      </c>
    </row>
    <row r="2124" spans="1:14" x14ac:dyDescent="0.2">
      <c r="A2124" s="1" t="s">
        <v>5207</v>
      </c>
      <c r="B2124" s="2">
        <v>45852</v>
      </c>
      <c r="C2124" s="1" t="s">
        <v>587</v>
      </c>
      <c r="D2124" s="1" t="s">
        <v>246</v>
      </c>
      <c r="E2124">
        <v>17</v>
      </c>
      <c r="F2124" t="s">
        <v>2979</v>
      </c>
      <c r="G2124" s="1" t="s">
        <v>2760</v>
      </c>
      <c r="H2124">
        <v>35</v>
      </c>
      <c r="I2124" s="1" t="s">
        <v>6718</v>
      </c>
      <c r="J2124">
        <v>556</v>
      </c>
      <c r="K2124">
        <v>1</v>
      </c>
      <c r="L2124">
        <v>50.8</v>
      </c>
      <c r="N2124">
        <v>50.8</v>
      </c>
    </row>
    <row r="2125" spans="1:14" x14ac:dyDescent="0.2">
      <c r="A2125" s="1" t="s">
        <v>7111</v>
      </c>
      <c r="B2125" s="2">
        <v>45852</v>
      </c>
      <c r="C2125" s="1" t="s">
        <v>7102</v>
      </c>
      <c r="D2125" s="1" t="s">
        <v>246</v>
      </c>
      <c r="E2125">
        <v>6</v>
      </c>
      <c r="F2125" t="s">
        <v>2740</v>
      </c>
      <c r="G2125" s="1" t="s">
        <v>100</v>
      </c>
      <c r="H2125">
        <v>100</v>
      </c>
      <c r="I2125" s="1" t="s">
        <v>6718</v>
      </c>
      <c r="J2125">
        <v>556</v>
      </c>
      <c r="K2125">
        <v>4</v>
      </c>
      <c r="L2125">
        <v>116.8</v>
      </c>
      <c r="N2125">
        <v>116.8</v>
      </c>
    </row>
    <row r="2126" spans="1:14" x14ac:dyDescent="0.2">
      <c r="A2126" s="1" t="s">
        <v>5423</v>
      </c>
      <c r="B2126" s="2">
        <v>45852</v>
      </c>
      <c r="C2126" s="1" t="s">
        <v>2272</v>
      </c>
      <c r="D2126" s="1" t="s">
        <v>246</v>
      </c>
      <c r="E2126">
        <v>12</v>
      </c>
      <c r="F2126" t="s">
        <v>735</v>
      </c>
      <c r="G2126" s="1" t="s">
        <v>100</v>
      </c>
      <c r="H2126">
        <v>180</v>
      </c>
      <c r="I2126" s="1" t="s">
        <v>6718</v>
      </c>
      <c r="J2126">
        <v>556</v>
      </c>
      <c r="K2126">
        <v>4</v>
      </c>
      <c r="L2126">
        <v>176.1</v>
      </c>
      <c r="N2126">
        <v>176.1</v>
      </c>
    </row>
    <row r="2127" spans="1:14" x14ac:dyDescent="0.2">
      <c r="A2127" s="1" t="s">
        <v>5428</v>
      </c>
      <c r="B2127" s="2">
        <v>45852</v>
      </c>
      <c r="C2127" s="1" t="s">
        <v>587</v>
      </c>
      <c r="D2127" s="1" t="s">
        <v>246</v>
      </c>
      <c r="E2127">
        <v>18</v>
      </c>
      <c r="F2127" t="s">
        <v>167</v>
      </c>
      <c r="G2127" s="1" t="s">
        <v>100</v>
      </c>
      <c r="H2127">
        <v>10</v>
      </c>
      <c r="I2127" s="1" t="s">
        <v>6718</v>
      </c>
      <c r="J2127">
        <v>556</v>
      </c>
      <c r="K2127">
        <v>1</v>
      </c>
      <c r="L2127">
        <v>30.8</v>
      </c>
      <c r="N2127">
        <v>30.8</v>
      </c>
    </row>
    <row r="2128" spans="1:14" x14ac:dyDescent="0.2">
      <c r="A2128" s="1" t="s">
        <v>5424</v>
      </c>
      <c r="B2128" s="2">
        <v>45852</v>
      </c>
      <c r="C2128" s="1" t="s">
        <v>2272</v>
      </c>
      <c r="D2128" s="1" t="s">
        <v>246</v>
      </c>
      <c r="E2128">
        <v>13</v>
      </c>
      <c r="F2128" t="s">
        <v>735</v>
      </c>
      <c r="G2128" s="1" t="s">
        <v>100</v>
      </c>
      <c r="H2128">
        <v>80</v>
      </c>
      <c r="I2128" s="1" t="s">
        <v>6718</v>
      </c>
      <c r="J2128">
        <v>557</v>
      </c>
      <c r="K2128">
        <v>2</v>
      </c>
      <c r="L2128">
        <v>81.3</v>
      </c>
      <c r="N2128">
        <v>81.3</v>
      </c>
    </row>
    <row r="2129" spans="1:14" x14ac:dyDescent="0.2">
      <c r="A2129" s="1" t="s">
        <v>5372</v>
      </c>
      <c r="B2129" s="2">
        <v>45852</v>
      </c>
      <c r="C2129" s="1" t="s">
        <v>7102</v>
      </c>
      <c r="D2129" s="1" t="s">
        <v>246</v>
      </c>
      <c r="E2129">
        <v>5</v>
      </c>
      <c r="F2129" t="s">
        <v>2740</v>
      </c>
      <c r="G2129" s="1" t="s">
        <v>100</v>
      </c>
      <c r="H2129">
        <v>100</v>
      </c>
      <c r="I2129" s="1" t="s">
        <v>6718</v>
      </c>
      <c r="J2129">
        <v>557</v>
      </c>
      <c r="K2129">
        <v>4</v>
      </c>
      <c r="L2129">
        <v>101.4</v>
      </c>
      <c r="N2129">
        <v>101.4</v>
      </c>
    </row>
    <row r="2130" spans="1:14" x14ac:dyDescent="0.2">
      <c r="A2130" s="1" t="s">
        <v>5498</v>
      </c>
      <c r="B2130" s="2">
        <v>45852</v>
      </c>
      <c r="C2130" s="1" t="s">
        <v>625</v>
      </c>
      <c r="D2130" s="1" t="s">
        <v>246</v>
      </c>
      <c r="E2130">
        <v>13</v>
      </c>
      <c r="F2130" t="s">
        <v>167</v>
      </c>
      <c r="G2130" s="1" t="s">
        <v>2760</v>
      </c>
      <c r="H2130">
        <v>45</v>
      </c>
      <c r="I2130" s="1" t="s">
        <v>6718</v>
      </c>
      <c r="J2130">
        <v>557</v>
      </c>
      <c r="K2130">
        <v>1</v>
      </c>
      <c r="L2130">
        <v>50.63</v>
      </c>
      <c r="N2130">
        <v>50.63</v>
      </c>
    </row>
    <row r="2131" spans="1:14" x14ac:dyDescent="0.2">
      <c r="A2131" s="1" t="s">
        <v>5496</v>
      </c>
      <c r="B2131" s="2">
        <v>45853</v>
      </c>
      <c r="C2131" s="1" t="s">
        <v>7112</v>
      </c>
      <c r="D2131" s="1" t="s">
        <v>246</v>
      </c>
      <c r="E2131">
        <v>21</v>
      </c>
      <c r="F2131" t="s">
        <v>4068</v>
      </c>
      <c r="G2131" s="1" t="s">
        <v>100</v>
      </c>
      <c r="H2131">
        <v>400</v>
      </c>
      <c r="I2131" s="1" t="s">
        <v>6718</v>
      </c>
      <c r="J2131">
        <v>558</v>
      </c>
      <c r="K2131">
        <v>7</v>
      </c>
      <c r="L2131">
        <v>400.2</v>
      </c>
      <c r="M2131">
        <v>16.8</v>
      </c>
      <c r="N2131">
        <v>383.4</v>
      </c>
    </row>
    <row r="2132" spans="1:14" x14ac:dyDescent="0.2">
      <c r="A2132" s="1" t="s">
        <v>5483</v>
      </c>
      <c r="B2132" s="2">
        <v>45853</v>
      </c>
      <c r="C2132" s="1" t="s">
        <v>6231</v>
      </c>
      <c r="D2132" s="1" t="s">
        <v>3068</v>
      </c>
      <c r="E2132">
        <v>16</v>
      </c>
      <c r="F2132" t="s">
        <v>2811</v>
      </c>
      <c r="G2132" s="1" t="s">
        <v>108</v>
      </c>
      <c r="H2132">
        <v>250</v>
      </c>
      <c r="I2132" s="1" t="s">
        <v>6718</v>
      </c>
      <c r="J2132">
        <v>558</v>
      </c>
      <c r="K2132">
        <v>4</v>
      </c>
      <c r="L2132">
        <v>261</v>
      </c>
      <c r="M2132">
        <v>7.6</v>
      </c>
      <c r="N2132">
        <v>253.4</v>
      </c>
    </row>
    <row r="2133" spans="1:14" x14ac:dyDescent="0.2">
      <c r="A2133" s="1" t="s">
        <v>5492</v>
      </c>
      <c r="B2133" s="2">
        <v>45853</v>
      </c>
      <c r="C2133" s="1" t="s">
        <v>587</v>
      </c>
      <c r="D2133" s="1" t="s">
        <v>246</v>
      </c>
      <c r="E2133">
        <v>21</v>
      </c>
      <c r="F2133" t="s">
        <v>332</v>
      </c>
      <c r="G2133" s="1" t="s">
        <v>2760</v>
      </c>
      <c r="H2133">
        <v>500</v>
      </c>
      <c r="I2133" s="1" t="s">
        <v>6718</v>
      </c>
      <c r="J2133">
        <v>558</v>
      </c>
      <c r="K2133">
        <v>8</v>
      </c>
      <c r="L2133">
        <v>509.6</v>
      </c>
      <c r="M2133">
        <v>12</v>
      </c>
      <c r="N2133">
        <v>497.6</v>
      </c>
    </row>
    <row r="2134" spans="1:14" x14ac:dyDescent="0.2">
      <c r="A2134" s="1" t="s">
        <v>5424</v>
      </c>
      <c r="B2134" s="2">
        <v>45853</v>
      </c>
      <c r="C2134" s="1" t="s">
        <v>2272</v>
      </c>
      <c r="D2134" s="1" t="s">
        <v>246</v>
      </c>
      <c r="E2134">
        <v>13</v>
      </c>
      <c r="F2134" t="s">
        <v>735</v>
      </c>
      <c r="G2134" s="1" t="s">
        <v>100</v>
      </c>
      <c r="H2134">
        <v>80</v>
      </c>
      <c r="I2134" s="1" t="s">
        <v>6718</v>
      </c>
      <c r="J2134">
        <v>558</v>
      </c>
      <c r="K2134">
        <v>2</v>
      </c>
      <c r="L2134">
        <v>84.3</v>
      </c>
      <c r="M2134">
        <v>3</v>
      </c>
      <c r="N2134">
        <v>81.3</v>
      </c>
    </row>
    <row r="2135" spans="1:14" x14ac:dyDescent="0.2">
      <c r="A2135" s="1" t="s">
        <v>5481</v>
      </c>
      <c r="B2135" s="2">
        <v>45853</v>
      </c>
      <c r="C2135" s="1" t="s">
        <v>783</v>
      </c>
      <c r="D2135" s="1" t="s">
        <v>246</v>
      </c>
      <c r="E2135">
        <v>7</v>
      </c>
      <c r="F2135">
        <v>10</v>
      </c>
      <c r="G2135" s="1" t="s">
        <v>100</v>
      </c>
      <c r="H2135">
        <v>60</v>
      </c>
      <c r="I2135" s="1" t="s">
        <v>6718</v>
      </c>
      <c r="J2135">
        <v>559</v>
      </c>
      <c r="K2135">
        <v>2</v>
      </c>
      <c r="L2135">
        <v>67.800000000000011</v>
      </c>
      <c r="M2135">
        <v>1.8</v>
      </c>
      <c r="N2135">
        <v>66.000000000000014</v>
      </c>
    </row>
    <row r="2136" spans="1:14" x14ac:dyDescent="0.2">
      <c r="A2136" s="1" t="s">
        <v>5472</v>
      </c>
      <c r="B2136" s="2">
        <v>45853</v>
      </c>
      <c r="C2136" s="1" t="s">
        <v>783</v>
      </c>
      <c r="D2136" s="1" t="s">
        <v>246</v>
      </c>
      <c r="E2136">
        <v>7</v>
      </c>
      <c r="F2136">
        <v>10</v>
      </c>
      <c r="G2136" s="1" t="s">
        <v>100</v>
      </c>
      <c r="H2136">
        <v>170</v>
      </c>
      <c r="I2136" s="1" t="s">
        <v>6718</v>
      </c>
      <c r="J2136">
        <v>559</v>
      </c>
      <c r="K2136">
        <v>4</v>
      </c>
      <c r="L2136">
        <v>182</v>
      </c>
      <c r="M2136">
        <v>3.6</v>
      </c>
      <c r="N2136">
        <v>178.4</v>
      </c>
    </row>
    <row r="2137" spans="1:14" x14ac:dyDescent="0.2">
      <c r="A2137" s="1" t="s">
        <v>5485</v>
      </c>
      <c r="B2137" s="2">
        <v>45853</v>
      </c>
      <c r="C2137" s="1" t="s">
        <v>6231</v>
      </c>
      <c r="D2137" s="1" t="s">
        <v>3068</v>
      </c>
      <c r="E2137">
        <v>16</v>
      </c>
      <c r="F2137" t="s">
        <v>2811</v>
      </c>
      <c r="G2137" s="1" t="s">
        <v>108</v>
      </c>
      <c r="H2137">
        <v>250</v>
      </c>
      <c r="I2137" s="1" t="s">
        <v>6718</v>
      </c>
      <c r="J2137">
        <v>559</v>
      </c>
      <c r="K2137">
        <v>5</v>
      </c>
      <c r="L2137">
        <v>272.60000000000002</v>
      </c>
      <c r="M2137">
        <v>9.5</v>
      </c>
      <c r="N2137">
        <v>263.10000000000002</v>
      </c>
    </row>
    <row r="2138" spans="1:14" x14ac:dyDescent="0.2">
      <c r="A2138" s="1" t="s">
        <v>5495</v>
      </c>
      <c r="B2138" s="2">
        <v>45853</v>
      </c>
      <c r="C2138" s="1" t="s">
        <v>625</v>
      </c>
      <c r="D2138" s="1" t="s">
        <v>246</v>
      </c>
      <c r="E2138">
        <v>21</v>
      </c>
      <c r="F2138" t="s">
        <v>214</v>
      </c>
      <c r="G2138" s="1" t="s">
        <v>2760</v>
      </c>
      <c r="H2138">
        <v>60</v>
      </c>
      <c r="I2138" s="1" t="s">
        <v>6718</v>
      </c>
      <c r="J2138">
        <v>559</v>
      </c>
      <c r="K2138">
        <v>1</v>
      </c>
      <c r="L2138">
        <v>67</v>
      </c>
      <c r="N2138">
        <v>67</v>
      </c>
    </row>
    <row r="2139" spans="1:14" x14ac:dyDescent="0.2">
      <c r="A2139" s="1" t="s">
        <v>5493</v>
      </c>
      <c r="B2139" s="2">
        <v>45853</v>
      </c>
      <c r="C2139" s="1" t="s">
        <v>625</v>
      </c>
      <c r="D2139" s="1" t="s">
        <v>246</v>
      </c>
      <c r="E2139">
        <v>21</v>
      </c>
      <c r="F2139" t="s">
        <v>214</v>
      </c>
      <c r="G2139" s="1" t="s">
        <v>2760</v>
      </c>
      <c r="H2139">
        <v>210</v>
      </c>
      <c r="I2139" s="1" t="s">
        <v>6718</v>
      </c>
      <c r="J2139">
        <v>560</v>
      </c>
      <c r="K2139">
        <v>3</v>
      </c>
      <c r="L2139">
        <v>228.2</v>
      </c>
      <c r="N2139">
        <v>228.2</v>
      </c>
    </row>
    <row r="2140" spans="1:14" x14ac:dyDescent="0.2">
      <c r="A2140" s="1" t="s">
        <v>5497</v>
      </c>
      <c r="B2140" s="2">
        <v>45853</v>
      </c>
      <c r="C2140" s="1" t="s">
        <v>6231</v>
      </c>
      <c r="D2140" s="1" t="s">
        <v>246</v>
      </c>
      <c r="E2140">
        <v>18</v>
      </c>
      <c r="F2140" t="s">
        <v>2811</v>
      </c>
      <c r="G2140" s="1" t="s">
        <v>100</v>
      </c>
      <c r="H2140">
        <v>200</v>
      </c>
      <c r="I2140" s="1" t="s">
        <v>6718</v>
      </c>
      <c r="J2140">
        <v>560</v>
      </c>
      <c r="K2140">
        <v>3</v>
      </c>
      <c r="L2140">
        <v>200.9</v>
      </c>
      <c r="N2140">
        <v>200.9</v>
      </c>
    </row>
    <row r="2141" spans="1:14" x14ac:dyDescent="0.2">
      <c r="A2141" s="1" t="s">
        <v>5490</v>
      </c>
      <c r="B2141" s="2">
        <v>45853</v>
      </c>
      <c r="C2141" s="1" t="s">
        <v>7113</v>
      </c>
      <c r="D2141" s="1" t="s">
        <v>246</v>
      </c>
      <c r="E2141">
        <v>25</v>
      </c>
      <c r="F2141" t="s">
        <v>214</v>
      </c>
      <c r="G2141" s="1" t="s">
        <v>100</v>
      </c>
      <c r="H2141">
        <v>100</v>
      </c>
      <c r="I2141" s="1" t="s">
        <v>6718</v>
      </c>
      <c r="J2141">
        <v>560</v>
      </c>
      <c r="K2141">
        <v>2</v>
      </c>
      <c r="L2141">
        <v>97</v>
      </c>
      <c r="N2141">
        <v>97</v>
      </c>
    </row>
    <row r="2142" spans="1:14" x14ac:dyDescent="0.2">
      <c r="A2142" s="1" t="s">
        <v>5488</v>
      </c>
      <c r="B2142" s="2">
        <v>45853</v>
      </c>
      <c r="C2142" s="1" t="s">
        <v>7113</v>
      </c>
      <c r="D2142" s="1" t="s">
        <v>246</v>
      </c>
      <c r="E2142">
        <v>25</v>
      </c>
      <c r="F2142" t="s">
        <v>214</v>
      </c>
      <c r="G2142" s="1" t="s">
        <v>100</v>
      </c>
      <c r="H2142">
        <v>100</v>
      </c>
      <c r="I2142" s="1" t="s">
        <v>6718</v>
      </c>
      <c r="J2142">
        <v>560</v>
      </c>
      <c r="K2142">
        <v>2</v>
      </c>
      <c r="L2142">
        <v>108.2</v>
      </c>
      <c r="N2142">
        <v>108.2</v>
      </c>
    </row>
    <row r="2143" spans="1:14" x14ac:dyDescent="0.2">
      <c r="A2143" s="1" t="s">
        <v>5500</v>
      </c>
      <c r="B2143" s="2">
        <v>45853</v>
      </c>
      <c r="C2143" s="1" t="s">
        <v>625</v>
      </c>
      <c r="D2143" s="1" t="s">
        <v>246</v>
      </c>
      <c r="E2143">
        <v>15.5</v>
      </c>
      <c r="F2143" t="s">
        <v>167</v>
      </c>
      <c r="G2143" s="1" t="s">
        <v>2760</v>
      </c>
      <c r="H2143">
        <v>225</v>
      </c>
      <c r="I2143" s="1" t="s">
        <v>6718</v>
      </c>
      <c r="J2143">
        <v>561</v>
      </c>
      <c r="K2143">
        <v>5</v>
      </c>
      <c r="L2143">
        <v>246.8</v>
      </c>
      <c r="N2143">
        <v>246.8</v>
      </c>
    </row>
    <row r="2144" spans="1:14" x14ac:dyDescent="0.2">
      <c r="A2144" s="1" t="s">
        <v>5509</v>
      </c>
      <c r="B2144" s="2">
        <v>45853</v>
      </c>
      <c r="C2144" s="1" t="s">
        <v>7114</v>
      </c>
      <c r="D2144" s="1" t="s">
        <v>246</v>
      </c>
      <c r="E2144">
        <v>26</v>
      </c>
      <c r="F2144" t="s">
        <v>160</v>
      </c>
      <c r="G2144" s="1" t="s">
        <v>100</v>
      </c>
      <c r="H2144">
        <v>150</v>
      </c>
      <c r="I2144" s="1" t="s">
        <v>6718</v>
      </c>
      <c r="J2144">
        <v>561</v>
      </c>
      <c r="K2144">
        <v>3</v>
      </c>
      <c r="L2144">
        <v>177.6</v>
      </c>
      <c r="N2144">
        <v>177.6</v>
      </c>
    </row>
    <row r="2145" spans="1:14" x14ac:dyDescent="0.2">
      <c r="A2145" s="1" t="s">
        <v>7115</v>
      </c>
      <c r="B2145" s="2">
        <v>45853</v>
      </c>
      <c r="C2145" s="1" t="s">
        <v>587</v>
      </c>
      <c r="D2145" s="1" t="s">
        <v>246</v>
      </c>
      <c r="E2145">
        <v>18</v>
      </c>
      <c r="F2145" t="s">
        <v>167</v>
      </c>
      <c r="G2145" s="1" t="s">
        <v>100</v>
      </c>
      <c r="H2145">
        <v>10</v>
      </c>
      <c r="I2145" s="1" t="s">
        <v>6718</v>
      </c>
      <c r="J2145">
        <v>561</v>
      </c>
      <c r="K2145">
        <v>1</v>
      </c>
      <c r="L2145">
        <v>29.6</v>
      </c>
      <c r="N2145">
        <v>29.6</v>
      </c>
    </row>
    <row r="2146" spans="1:14" x14ac:dyDescent="0.2">
      <c r="A2146" s="1" t="s">
        <v>5514</v>
      </c>
      <c r="B2146" s="2">
        <v>45854</v>
      </c>
      <c r="C2146" s="1" t="s">
        <v>625</v>
      </c>
      <c r="D2146" s="1" t="s">
        <v>246</v>
      </c>
      <c r="E2146">
        <v>19</v>
      </c>
      <c r="F2146" t="s">
        <v>332</v>
      </c>
      <c r="G2146" s="1" t="s">
        <v>100</v>
      </c>
      <c r="H2146">
        <v>150</v>
      </c>
      <c r="I2146" s="1" t="s">
        <v>6718</v>
      </c>
      <c r="J2146">
        <v>562</v>
      </c>
      <c r="K2146">
        <v>3</v>
      </c>
      <c r="L2146">
        <v>159.80000000000001</v>
      </c>
      <c r="M2146">
        <v>6.6000000000000005</v>
      </c>
      <c r="N2146">
        <v>153.20000000000002</v>
      </c>
    </row>
    <row r="2147" spans="1:14" x14ac:dyDescent="0.2">
      <c r="A2147" s="1" t="s">
        <v>5480</v>
      </c>
      <c r="B2147" s="2">
        <v>45854</v>
      </c>
      <c r="C2147" s="1" t="s">
        <v>625</v>
      </c>
      <c r="D2147" s="1" t="s">
        <v>246</v>
      </c>
      <c r="E2147">
        <v>18</v>
      </c>
      <c r="F2147" t="s">
        <v>209</v>
      </c>
      <c r="G2147" s="1" t="s">
        <v>100</v>
      </c>
      <c r="H2147">
        <v>800</v>
      </c>
      <c r="I2147" s="1" t="s">
        <v>6718</v>
      </c>
      <c r="J2147">
        <v>562</v>
      </c>
      <c r="K2147">
        <v>14</v>
      </c>
      <c r="L2147">
        <v>710.18</v>
      </c>
      <c r="N2147">
        <v>710.18</v>
      </c>
    </row>
    <row r="2148" spans="1:14" x14ac:dyDescent="0.2">
      <c r="A2148" s="1" t="s">
        <v>5512</v>
      </c>
      <c r="B2148" s="2">
        <v>45854</v>
      </c>
      <c r="C2148" s="1" t="s">
        <v>625</v>
      </c>
      <c r="D2148" s="1" t="s">
        <v>246</v>
      </c>
      <c r="E2148">
        <v>19</v>
      </c>
      <c r="F2148" t="s">
        <v>332</v>
      </c>
      <c r="G2148" s="1" t="s">
        <v>100</v>
      </c>
      <c r="H2148">
        <v>80</v>
      </c>
      <c r="I2148" s="1" t="s">
        <v>6718</v>
      </c>
      <c r="J2148">
        <v>562</v>
      </c>
      <c r="K2148">
        <v>1</v>
      </c>
      <c r="L2148">
        <v>83.8</v>
      </c>
      <c r="M2148">
        <v>2.2000000000000002</v>
      </c>
      <c r="N2148">
        <v>81.599999999999994</v>
      </c>
    </row>
    <row r="2149" spans="1:14" x14ac:dyDescent="0.2">
      <c r="A2149" s="1" t="s">
        <v>5508</v>
      </c>
      <c r="B2149" s="2">
        <v>45854</v>
      </c>
      <c r="C2149" s="1" t="s">
        <v>6231</v>
      </c>
      <c r="D2149" s="1" t="s">
        <v>3068</v>
      </c>
      <c r="E2149">
        <v>16</v>
      </c>
      <c r="F2149" t="s">
        <v>2811</v>
      </c>
      <c r="G2149" s="1" t="s">
        <v>108</v>
      </c>
      <c r="H2149">
        <v>250</v>
      </c>
      <c r="I2149" s="1" t="s">
        <v>6718</v>
      </c>
      <c r="J2149">
        <v>562</v>
      </c>
      <c r="K2149">
        <v>4</v>
      </c>
      <c r="L2149">
        <v>281</v>
      </c>
      <c r="M2149">
        <v>7.6</v>
      </c>
      <c r="N2149">
        <v>273.39999999999998</v>
      </c>
    </row>
    <row r="2150" spans="1:14" x14ac:dyDescent="0.2">
      <c r="A2150" s="1" t="s">
        <v>5506</v>
      </c>
      <c r="B2150" s="2">
        <v>45854</v>
      </c>
      <c r="C2150" s="1" t="s">
        <v>6231</v>
      </c>
      <c r="D2150" s="1" t="s">
        <v>3068</v>
      </c>
      <c r="E2150">
        <v>16</v>
      </c>
      <c r="F2150" t="s">
        <v>2811</v>
      </c>
      <c r="G2150" s="1" t="s">
        <v>108</v>
      </c>
      <c r="H2150">
        <v>150</v>
      </c>
      <c r="I2150" s="1" t="s">
        <v>6718</v>
      </c>
      <c r="J2150">
        <v>563</v>
      </c>
      <c r="K2150">
        <v>2</v>
      </c>
      <c r="L2150">
        <v>119.8</v>
      </c>
      <c r="M2150">
        <v>3.8</v>
      </c>
      <c r="N2150">
        <v>116</v>
      </c>
    </row>
    <row r="2151" spans="1:14" x14ac:dyDescent="0.2">
      <c r="A2151" s="1" t="s">
        <v>5486</v>
      </c>
      <c r="B2151" s="2">
        <v>45854</v>
      </c>
      <c r="C2151" s="1" t="s">
        <v>6231</v>
      </c>
      <c r="D2151" s="1" t="s">
        <v>3068</v>
      </c>
      <c r="E2151">
        <v>16</v>
      </c>
      <c r="F2151" t="s">
        <v>2811</v>
      </c>
      <c r="G2151" s="1" t="s">
        <v>108</v>
      </c>
      <c r="H2151">
        <v>350</v>
      </c>
      <c r="I2151" s="1" t="s">
        <v>6718</v>
      </c>
      <c r="J2151">
        <v>563</v>
      </c>
      <c r="K2151">
        <v>6</v>
      </c>
      <c r="L2151">
        <v>357.4</v>
      </c>
      <c r="M2151">
        <v>11.399999999999999</v>
      </c>
      <c r="N2151">
        <v>346</v>
      </c>
    </row>
    <row r="2152" spans="1:14" x14ac:dyDescent="0.2">
      <c r="A2152" s="1" t="s">
        <v>5482</v>
      </c>
      <c r="B2152" s="2">
        <v>45854</v>
      </c>
      <c r="C2152" s="1" t="s">
        <v>783</v>
      </c>
      <c r="D2152" s="1" t="s">
        <v>246</v>
      </c>
      <c r="E2152">
        <v>5</v>
      </c>
      <c r="F2152">
        <v>10</v>
      </c>
      <c r="G2152" s="1" t="s">
        <v>100</v>
      </c>
      <c r="H2152">
        <v>120</v>
      </c>
      <c r="I2152" s="1" t="s">
        <v>6718</v>
      </c>
      <c r="J2152">
        <v>563</v>
      </c>
      <c r="K2152">
        <v>4</v>
      </c>
      <c r="L2152">
        <v>130.80000000000001</v>
      </c>
      <c r="M2152">
        <v>2.9000000000000004</v>
      </c>
      <c r="N2152">
        <v>127.9</v>
      </c>
    </row>
    <row r="2153" spans="1:14" x14ac:dyDescent="0.2">
      <c r="A2153" s="1" t="s">
        <v>7116</v>
      </c>
      <c r="B2153" s="2">
        <v>45854</v>
      </c>
      <c r="C2153" s="1" t="s">
        <v>6243</v>
      </c>
      <c r="D2153" s="1" t="s">
        <v>246</v>
      </c>
      <c r="E2153">
        <v>28</v>
      </c>
      <c r="F2153">
        <v>45971</v>
      </c>
      <c r="G2153" s="1" t="s">
        <v>100</v>
      </c>
      <c r="H2153">
        <v>100</v>
      </c>
      <c r="I2153" s="1" t="s">
        <v>6718</v>
      </c>
      <c r="J2153">
        <v>563</v>
      </c>
      <c r="K2153">
        <v>2</v>
      </c>
      <c r="L2153">
        <v>103.6</v>
      </c>
      <c r="M2153">
        <v>7.6</v>
      </c>
      <c r="N2153">
        <v>96</v>
      </c>
    </row>
    <row r="2154" spans="1:14" x14ac:dyDescent="0.2">
      <c r="A2154" s="1" t="s">
        <v>5515</v>
      </c>
      <c r="B2154" s="2">
        <v>45854</v>
      </c>
      <c r="C2154" s="1" t="s">
        <v>7117</v>
      </c>
      <c r="D2154" s="1" t="s">
        <v>246</v>
      </c>
      <c r="E2154">
        <v>24</v>
      </c>
      <c r="F2154">
        <v>6</v>
      </c>
      <c r="G2154" s="1" t="s">
        <v>3420</v>
      </c>
      <c r="H2154">
        <v>250</v>
      </c>
      <c r="I2154" s="1" t="s">
        <v>6718</v>
      </c>
      <c r="J2154">
        <v>564</v>
      </c>
      <c r="K2154">
        <v>6</v>
      </c>
      <c r="L2154">
        <v>263</v>
      </c>
      <c r="M2154">
        <v>19.200000000000003</v>
      </c>
      <c r="N2154">
        <v>243.8</v>
      </c>
    </row>
    <row r="2155" spans="1:14" x14ac:dyDescent="0.2">
      <c r="A2155" s="1" t="s">
        <v>5504</v>
      </c>
      <c r="B2155" s="2">
        <v>45854</v>
      </c>
      <c r="C2155" s="1" t="s">
        <v>6231</v>
      </c>
      <c r="D2155" s="1" t="s">
        <v>3068</v>
      </c>
      <c r="E2155">
        <v>16</v>
      </c>
      <c r="F2155" t="s">
        <v>2811</v>
      </c>
      <c r="G2155" s="1" t="s">
        <v>108</v>
      </c>
      <c r="H2155">
        <v>150</v>
      </c>
      <c r="I2155" s="1" t="s">
        <v>6718</v>
      </c>
      <c r="J2155">
        <v>564</v>
      </c>
      <c r="K2155">
        <v>2</v>
      </c>
      <c r="L2155">
        <v>159.6</v>
      </c>
      <c r="M2155">
        <v>3.8</v>
      </c>
      <c r="N2155">
        <v>155.79999999999998</v>
      </c>
    </row>
    <row r="2156" spans="1:14" x14ac:dyDescent="0.2">
      <c r="A2156" s="1" t="s">
        <v>5503</v>
      </c>
      <c r="B2156" s="2">
        <v>45854</v>
      </c>
      <c r="C2156" s="1" t="s">
        <v>6231</v>
      </c>
      <c r="D2156" s="1" t="s">
        <v>3068</v>
      </c>
      <c r="E2156">
        <v>16</v>
      </c>
      <c r="F2156" t="s">
        <v>2811</v>
      </c>
      <c r="G2156" s="1" t="s">
        <v>108</v>
      </c>
      <c r="H2156">
        <v>100</v>
      </c>
      <c r="I2156" s="1" t="s">
        <v>6718</v>
      </c>
      <c r="J2156">
        <v>564</v>
      </c>
      <c r="K2156">
        <v>2</v>
      </c>
      <c r="L2156">
        <v>110</v>
      </c>
      <c r="M2156">
        <v>3.8</v>
      </c>
      <c r="N2156">
        <v>106.2</v>
      </c>
    </row>
    <row r="2157" spans="1:14" x14ac:dyDescent="0.2">
      <c r="A2157" s="1" t="s">
        <v>5501</v>
      </c>
      <c r="B2157" s="2">
        <v>45854</v>
      </c>
      <c r="C2157" s="1" t="s">
        <v>783</v>
      </c>
      <c r="D2157" s="1" t="s">
        <v>246</v>
      </c>
      <c r="E2157">
        <v>5</v>
      </c>
      <c r="F2157">
        <v>10</v>
      </c>
      <c r="G2157" s="1" t="s">
        <v>100</v>
      </c>
      <c r="H2157">
        <v>120</v>
      </c>
      <c r="I2157" s="1" t="s">
        <v>6718</v>
      </c>
      <c r="J2157">
        <v>564</v>
      </c>
      <c r="K2157">
        <v>4</v>
      </c>
      <c r="L2157">
        <v>133.19999999999999</v>
      </c>
      <c r="M2157">
        <v>2.8</v>
      </c>
      <c r="N2157">
        <v>130.39999999999998</v>
      </c>
    </row>
    <row r="2158" spans="1:14" x14ac:dyDescent="0.2">
      <c r="A2158" s="1" t="s">
        <v>5502</v>
      </c>
      <c r="B2158" s="2">
        <v>45854</v>
      </c>
      <c r="C2158" s="1" t="s">
        <v>783</v>
      </c>
      <c r="D2158" s="1" t="s">
        <v>246</v>
      </c>
      <c r="E2158">
        <v>5</v>
      </c>
      <c r="F2158">
        <v>10</v>
      </c>
      <c r="G2158" s="1" t="s">
        <v>100</v>
      </c>
      <c r="H2158">
        <v>60</v>
      </c>
      <c r="I2158" s="1" t="s">
        <v>6718</v>
      </c>
      <c r="J2158">
        <v>565</v>
      </c>
      <c r="K2158">
        <v>2</v>
      </c>
      <c r="L2158">
        <v>65.400000000000006</v>
      </c>
      <c r="M2158">
        <v>1.4</v>
      </c>
      <c r="N2158">
        <v>64</v>
      </c>
    </row>
    <row r="2159" spans="1:14" x14ac:dyDescent="0.2">
      <c r="A2159" s="1" t="s">
        <v>5511</v>
      </c>
      <c r="B2159" s="2">
        <v>45854</v>
      </c>
      <c r="C2159" s="1" t="s">
        <v>7114</v>
      </c>
      <c r="D2159" s="1" t="s">
        <v>246</v>
      </c>
      <c r="E2159">
        <v>23</v>
      </c>
      <c r="F2159" t="s">
        <v>160</v>
      </c>
      <c r="G2159" s="1" t="s">
        <v>100</v>
      </c>
      <c r="H2159">
        <v>50</v>
      </c>
      <c r="I2159" s="1" t="s">
        <v>6718</v>
      </c>
      <c r="J2159">
        <v>565</v>
      </c>
      <c r="K2159">
        <v>1</v>
      </c>
      <c r="L2159">
        <v>53.3</v>
      </c>
      <c r="N2159">
        <v>53.3</v>
      </c>
    </row>
    <row r="2160" spans="1:14" x14ac:dyDescent="0.2">
      <c r="A2160" s="1" t="s">
        <v>5457</v>
      </c>
      <c r="B2160" s="2">
        <v>45854</v>
      </c>
      <c r="C2160" s="1" t="s">
        <v>6322</v>
      </c>
      <c r="D2160" s="1" t="s">
        <v>106</v>
      </c>
      <c r="E2160" t="s">
        <v>3001</v>
      </c>
      <c r="F2160" t="s">
        <v>51</v>
      </c>
      <c r="G2160" s="1" t="s">
        <v>2996</v>
      </c>
      <c r="H2160">
        <v>100</v>
      </c>
      <c r="I2160" s="1" t="s">
        <v>6718</v>
      </c>
      <c r="J2160">
        <v>565</v>
      </c>
      <c r="K2160">
        <v>2</v>
      </c>
      <c r="L2160">
        <v>103.2</v>
      </c>
      <c r="N2160">
        <v>103.2</v>
      </c>
    </row>
    <row r="2161" spans="1:14" x14ac:dyDescent="0.2">
      <c r="A2161" s="1" t="s">
        <v>5522</v>
      </c>
      <c r="B2161" s="2">
        <v>45855</v>
      </c>
      <c r="C2161" s="1" t="s">
        <v>6231</v>
      </c>
      <c r="D2161" s="1" t="s">
        <v>3068</v>
      </c>
      <c r="E2161">
        <v>15</v>
      </c>
      <c r="F2161" t="s">
        <v>2811</v>
      </c>
      <c r="G2161" s="1" t="s">
        <v>108</v>
      </c>
      <c r="H2161">
        <v>300</v>
      </c>
      <c r="I2161" s="1" t="s">
        <v>6718</v>
      </c>
      <c r="J2161">
        <v>566</v>
      </c>
      <c r="K2161">
        <v>6</v>
      </c>
      <c r="L2161">
        <v>337.6</v>
      </c>
      <c r="M2161">
        <v>11.399999999999999</v>
      </c>
      <c r="N2161">
        <v>326.20000000000005</v>
      </c>
    </row>
    <row r="2162" spans="1:14" x14ac:dyDescent="0.2">
      <c r="A2162" s="1" t="s">
        <v>5521</v>
      </c>
      <c r="B2162" s="2">
        <v>45855</v>
      </c>
      <c r="C2162" s="1" t="s">
        <v>6231</v>
      </c>
      <c r="D2162" s="1" t="s">
        <v>3068</v>
      </c>
      <c r="E2162">
        <v>16</v>
      </c>
      <c r="F2162" t="s">
        <v>2811</v>
      </c>
      <c r="G2162" s="1" t="s">
        <v>108</v>
      </c>
      <c r="H2162">
        <v>200</v>
      </c>
      <c r="I2162" s="1" t="s">
        <v>6718</v>
      </c>
      <c r="J2162">
        <v>566</v>
      </c>
      <c r="K2162">
        <v>3</v>
      </c>
      <c r="L2162">
        <v>214.2</v>
      </c>
      <c r="M2162">
        <v>5.6999999999999993</v>
      </c>
      <c r="N2162">
        <v>208.5</v>
      </c>
    </row>
    <row r="2163" spans="1:14" x14ac:dyDescent="0.2">
      <c r="A2163" s="1" t="s">
        <v>5524</v>
      </c>
      <c r="B2163" s="2">
        <v>45855</v>
      </c>
      <c r="C2163" s="1" t="s">
        <v>625</v>
      </c>
      <c r="D2163" s="1" t="s">
        <v>246</v>
      </c>
      <c r="E2163">
        <v>18</v>
      </c>
      <c r="F2163" t="s">
        <v>2983</v>
      </c>
      <c r="G2163" s="1" t="s">
        <v>51</v>
      </c>
      <c r="H2163">
        <v>75</v>
      </c>
      <c r="I2163" s="1" t="s">
        <v>6718</v>
      </c>
      <c r="J2163">
        <v>566</v>
      </c>
      <c r="K2163">
        <v>2</v>
      </c>
      <c r="L2163">
        <v>87.8</v>
      </c>
      <c r="M2163">
        <v>4.5</v>
      </c>
      <c r="N2163">
        <v>83.3</v>
      </c>
    </row>
    <row r="2164" spans="1:14" x14ac:dyDescent="0.2">
      <c r="A2164" s="1" t="s">
        <v>5533</v>
      </c>
      <c r="B2164" s="2">
        <v>45855</v>
      </c>
      <c r="C2164" s="1" t="s">
        <v>625</v>
      </c>
      <c r="D2164" s="1" t="s">
        <v>246</v>
      </c>
      <c r="E2164">
        <v>18</v>
      </c>
      <c r="F2164" t="s">
        <v>209</v>
      </c>
      <c r="G2164" s="1" t="s">
        <v>100</v>
      </c>
      <c r="H2164">
        <v>75</v>
      </c>
      <c r="I2164" s="1" t="s">
        <v>6718</v>
      </c>
      <c r="J2164">
        <v>567</v>
      </c>
      <c r="K2164">
        <v>2</v>
      </c>
      <c r="L2164">
        <v>73.599999999999994</v>
      </c>
      <c r="N2164">
        <v>73.599999999999994</v>
      </c>
    </row>
    <row r="2165" spans="1:14" x14ac:dyDescent="0.2">
      <c r="A2165" s="1" t="s">
        <v>5537</v>
      </c>
      <c r="B2165" s="2">
        <v>45855</v>
      </c>
      <c r="C2165" s="1" t="s">
        <v>6231</v>
      </c>
      <c r="D2165" s="1" t="s">
        <v>3068</v>
      </c>
      <c r="E2165">
        <v>12</v>
      </c>
      <c r="F2165" t="s">
        <v>214</v>
      </c>
      <c r="G2165" s="1" t="s">
        <v>108</v>
      </c>
      <c r="H2165">
        <v>100</v>
      </c>
      <c r="I2165" s="1" t="s">
        <v>6718</v>
      </c>
      <c r="J2165">
        <v>567</v>
      </c>
      <c r="K2165">
        <v>2</v>
      </c>
      <c r="L2165">
        <v>93.1</v>
      </c>
      <c r="N2165">
        <v>93.1</v>
      </c>
    </row>
    <row r="2166" spans="1:14" x14ac:dyDescent="0.2">
      <c r="A2166" s="1" t="s">
        <v>5518</v>
      </c>
      <c r="B2166" s="2">
        <v>45855</v>
      </c>
      <c r="C2166" s="1" t="s">
        <v>6231</v>
      </c>
      <c r="D2166" s="1" t="s">
        <v>246</v>
      </c>
      <c r="E2166">
        <v>10</v>
      </c>
      <c r="F2166" t="s">
        <v>214</v>
      </c>
      <c r="G2166" s="1" t="s">
        <v>100</v>
      </c>
      <c r="H2166">
        <v>200</v>
      </c>
      <c r="I2166" s="1" t="s">
        <v>6718</v>
      </c>
      <c r="J2166">
        <v>567</v>
      </c>
      <c r="K2166">
        <v>4</v>
      </c>
      <c r="L2166">
        <v>201.6</v>
      </c>
      <c r="N2166">
        <v>201.6</v>
      </c>
    </row>
    <row r="2167" spans="1:14" x14ac:dyDescent="0.2">
      <c r="A2167" s="1" t="s">
        <v>5541</v>
      </c>
      <c r="B2167" s="2">
        <v>45856</v>
      </c>
      <c r="C2167" s="1" t="s">
        <v>625</v>
      </c>
      <c r="D2167" s="1" t="s">
        <v>246</v>
      </c>
      <c r="E2167">
        <v>18</v>
      </c>
      <c r="F2167" t="s">
        <v>167</v>
      </c>
      <c r="G2167" s="1" t="s">
        <v>100</v>
      </c>
      <c r="H2167">
        <v>36</v>
      </c>
      <c r="I2167" s="1" t="s">
        <v>6718</v>
      </c>
      <c r="J2167">
        <v>568</v>
      </c>
      <c r="K2167">
        <v>6</v>
      </c>
      <c r="L2167">
        <v>328</v>
      </c>
      <c r="M2167">
        <v>13.799999999999999</v>
      </c>
      <c r="N2167">
        <v>314.2</v>
      </c>
    </row>
    <row r="2168" spans="1:14" x14ac:dyDescent="0.2">
      <c r="A2168" s="1" t="s">
        <v>5523</v>
      </c>
      <c r="B2168" s="2">
        <v>45856</v>
      </c>
      <c r="C2168" s="1" t="s">
        <v>6231</v>
      </c>
      <c r="D2168" s="1" t="s">
        <v>3068</v>
      </c>
      <c r="E2168">
        <v>15</v>
      </c>
      <c r="F2168" t="s">
        <v>2811</v>
      </c>
      <c r="G2168" s="1" t="s">
        <v>108</v>
      </c>
      <c r="H2168">
        <v>350</v>
      </c>
      <c r="I2168" s="1" t="s">
        <v>6718</v>
      </c>
      <c r="J2168">
        <v>568</v>
      </c>
      <c r="K2168">
        <v>5</v>
      </c>
      <c r="L2168">
        <v>358.80000000000007</v>
      </c>
      <c r="M2168">
        <v>9.5</v>
      </c>
      <c r="N2168">
        <v>349.30000000000007</v>
      </c>
    </row>
    <row r="2169" spans="1:14" x14ac:dyDescent="0.2">
      <c r="A2169" s="1" t="s">
        <v>5520</v>
      </c>
      <c r="B2169" s="2">
        <v>45856</v>
      </c>
      <c r="C2169" s="1" t="s">
        <v>783</v>
      </c>
      <c r="D2169" s="1" t="s">
        <v>246</v>
      </c>
      <c r="E2169">
        <v>4</v>
      </c>
      <c r="F2169">
        <v>10</v>
      </c>
      <c r="G2169" s="1" t="s">
        <v>100</v>
      </c>
      <c r="H2169">
        <v>120</v>
      </c>
      <c r="I2169" s="1" t="s">
        <v>6718</v>
      </c>
      <c r="J2169">
        <v>568</v>
      </c>
      <c r="K2169">
        <v>3</v>
      </c>
      <c r="L2169">
        <v>128.80000000000001</v>
      </c>
      <c r="M2169">
        <v>2.9</v>
      </c>
      <c r="N2169">
        <v>125.9</v>
      </c>
    </row>
    <row r="2170" spans="1:14" x14ac:dyDescent="0.2">
      <c r="A2170" s="1" t="s">
        <v>5536</v>
      </c>
      <c r="B2170" s="2">
        <v>45856</v>
      </c>
      <c r="C2170" s="1" t="s">
        <v>783</v>
      </c>
      <c r="D2170" s="1" t="s">
        <v>246</v>
      </c>
      <c r="E2170">
        <v>4</v>
      </c>
      <c r="F2170">
        <v>10</v>
      </c>
      <c r="G2170" s="1" t="s">
        <v>100</v>
      </c>
      <c r="H2170">
        <v>120</v>
      </c>
      <c r="I2170" s="1" t="s">
        <v>6718</v>
      </c>
      <c r="J2170">
        <v>568</v>
      </c>
      <c r="K2170">
        <v>4</v>
      </c>
      <c r="L2170">
        <v>130.6</v>
      </c>
      <c r="M2170">
        <v>2</v>
      </c>
      <c r="N2170">
        <v>128.6</v>
      </c>
    </row>
    <row r="2171" spans="1:14" x14ac:dyDescent="0.2">
      <c r="A2171" s="1" t="s">
        <v>5564</v>
      </c>
      <c r="B2171" s="2">
        <v>45856</v>
      </c>
      <c r="C2171" s="1" t="s">
        <v>625</v>
      </c>
      <c r="D2171" s="1" t="s">
        <v>246</v>
      </c>
      <c r="E2171">
        <v>20</v>
      </c>
      <c r="F2171" t="s">
        <v>209</v>
      </c>
      <c r="G2171" s="1" t="s">
        <v>100</v>
      </c>
      <c r="H2171">
        <v>50</v>
      </c>
      <c r="I2171" s="1" t="s">
        <v>6718</v>
      </c>
      <c r="J2171">
        <v>569</v>
      </c>
      <c r="K2171">
        <v>1</v>
      </c>
      <c r="L2171">
        <v>61.4</v>
      </c>
      <c r="N2171">
        <v>61.4</v>
      </c>
    </row>
    <row r="2172" spans="1:14" x14ac:dyDescent="0.2">
      <c r="A2172" s="1" t="s">
        <v>5562</v>
      </c>
      <c r="B2172" s="2">
        <v>45856</v>
      </c>
      <c r="C2172" s="1" t="s">
        <v>625</v>
      </c>
      <c r="D2172" s="1" t="s">
        <v>246</v>
      </c>
      <c r="E2172">
        <v>21</v>
      </c>
      <c r="F2172" t="s">
        <v>2979</v>
      </c>
      <c r="G2172" s="1" t="s">
        <v>100</v>
      </c>
      <c r="H2172">
        <v>105</v>
      </c>
      <c r="I2172" s="1" t="s">
        <v>6718</v>
      </c>
      <c r="J2172">
        <v>569</v>
      </c>
      <c r="K2172">
        <v>1</v>
      </c>
      <c r="L2172">
        <v>28.9</v>
      </c>
      <c r="N2172">
        <v>28.9</v>
      </c>
    </row>
    <row r="2173" spans="1:14" x14ac:dyDescent="0.2">
      <c r="A2173" s="1" t="s">
        <v>5534</v>
      </c>
      <c r="B2173" s="2">
        <v>45856</v>
      </c>
      <c r="C2173" s="1" t="s">
        <v>625</v>
      </c>
      <c r="D2173" s="1" t="s">
        <v>246</v>
      </c>
      <c r="E2173">
        <v>22</v>
      </c>
      <c r="F2173" t="s">
        <v>209</v>
      </c>
      <c r="G2173" s="1" t="s">
        <v>100</v>
      </c>
      <c r="H2173">
        <v>1520</v>
      </c>
      <c r="I2173" s="1" t="s">
        <v>6718</v>
      </c>
      <c r="J2173">
        <v>569</v>
      </c>
      <c r="K2173">
        <v>27</v>
      </c>
      <c r="L2173">
        <v>1555.9</v>
      </c>
      <c r="N2173">
        <v>1555.9</v>
      </c>
    </row>
    <row r="2174" spans="1:14" x14ac:dyDescent="0.2">
      <c r="A2174" s="1" t="s">
        <v>5548</v>
      </c>
      <c r="B2174" s="2">
        <v>45856</v>
      </c>
      <c r="C2174" s="1" t="s">
        <v>7117</v>
      </c>
      <c r="D2174" s="1" t="s">
        <v>246</v>
      </c>
      <c r="E2174">
        <v>48</v>
      </c>
      <c r="F2174">
        <v>6</v>
      </c>
      <c r="G2174" s="1" t="s">
        <v>3420</v>
      </c>
      <c r="H2174">
        <v>250</v>
      </c>
      <c r="I2174" s="1" t="s">
        <v>6718</v>
      </c>
      <c r="J2174">
        <v>569</v>
      </c>
      <c r="K2174">
        <v>3</v>
      </c>
      <c r="L2174">
        <v>274.20000000000005</v>
      </c>
      <c r="M2174">
        <v>18</v>
      </c>
      <c r="N2174">
        <v>256.20000000000005</v>
      </c>
    </row>
    <row r="2175" spans="1:14" x14ac:dyDescent="0.2">
      <c r="A2175" s="1" t="s">
        <v>5535</v>
      </c>
      <c r="B2175" s="2">
        <v>45856</v>
      </c>
      <c r="C2175" s="1" t="s">
        <v>783</v>
      </c>
      <c r="D2175" s="1" t="s">
        <v>246</v>
      </c>
      <c r="E2175">
        <v>4</v>
      </c>
      <c r="F2175">
        <v>10</v>
      </c>
      <c r="G2175" s="1" t="s">
        <v>100</v>
      </c>
      <c r="H2175">
        <v>60</v>
      </c>
      <c r="I2175" s="1" t="s">
        <v>6718</v>
      </c>
      <c r="J2175">
        <v>570</v>
      </c>
      <c r="K2175">
        <v>1</v>
      </c>
      <c r="L2175">
        <v>61</v>
      </c>
      <c r="M2175">
        <v>0.9</v>
      </c>
      <c r="N2175">
        <v>60.1</v>
      </c>
    </row>
    <row r="2176" spans="1:14" x14ac:dyDescent="0.2">
      <c r="A2176" s="1" t="s">
        <v>5544</v>
      </c>
      <c r="B2176" s="2">
        <v>45856</v>
      </c>
      <c r="C2176" s="1" t="s">
        <v>625</v>
      </c>
      <c r="D2176" s="1" t="s">
        <v>246</v>
      </c>
      <c r="E2176">
        <v>19</v>
      </c>
      <c r="F2176" t="s">
        <v>1733</v>
      </c>
      <c r="G2176" s="1" t="s">
        <v>100</v>
      </c>
      <c r="H2176">
        <v>60</v>
      </c>
      <c r="I2176" s="1" t="s">
        <v>6718</v>
      </c>
      <c r="J2176">
        <v>570</v>
      </c>
      <c r="K2176">
        <v>2</v>
      </c>
      <c r="L2176">
        <v>69.400000000000006</v>
      </c>
      <c r="M2176">
        <v>4.8</v>
      </c>
      <c r="N2176">
        <v>64.600000000000009</v>
      </c>
    </row>
    <row r="2177" spans="1:14" x14ac:dyDescent="0.2">
      <c r="A2177" s="1" t="s">
        <v>5546</v>
      </c>
      <c r="B2177" s="2">
        <v>45856</v>
      </c>
      <c r="C2177" s="1" t="s">
        <v>587</v>
      </c>
      <c r="D2177" s="1" t="s">
        <v>246</v>
      </c>
      <c r="E2177">
        <v>30</v>
      </c>
      <c r="F2177" t="s">
        <v>99</v>
      </c>
      <c r="G2177" s="1" t="s">
        <v>2760</v>
      </c>
      <c r="H2177">
        <v>140</v>
      </c>
      <c r="I2177" s="1" t="s">
        <v>6718</v>
      </c>
      <c r="J2177">
        <v>570</v>
      </c>
      <c r="K2177">
        <v>2</v>
      </c>
      <c r="L2177">
        <v>142.19999999999999</v>
      </c>
      <c r="M2177">
        <v>8</v>
      </c>
      <c r="N2177">
        <v>134.19999999999999</v>
      </c>
    </row>
    <row r="2178" spans="1:14" x14ac:dyDescent="0.2">
      <c r="A2178" s="1" t="s">
        <v>5540</v>
      </c>
      <c r="B2178" s="2">
        <v>45856</v>
      </c>
      <c r="C2178" s="1" t="s">
        <v>625</v>
      </c>
      <c r="D2178" s="1" t="s">
        <v>246</v>
      </c>
      <c r="E2178">
        <v>18</v>
      </c>
      <c r="F2178" t="s">
        <v>2983</v>
      </c>
      <c r="G2178" s="1" t="s">
        <v>51</v>
      </c>
      <c r="H2178">
        <v>110</v>
      </c>
      <c r="I2178" s="1" t="s">
        <v>6718</v>
      </c>
      <c r="J2178">
        <v>570</v>
      </c>
      <c r="K2178">
        <v>2</v>
      </c>
      <c r="L2178">
        <v>112.6</v>
      </c>
      <c r="M2178">
        <v>4.4000000000000004</v>
      </c>
      <c r="N2178">
        <v>108.19999999999999</v>
      </c>
    </row>
    <row r="2179" spans="1:14" x14ac:dyDescent="0.2">
      <c r="A2179" s="1" t="s">
        <v>5572</v>
      </c>
      <c r="B2179" s="2">
        <v>45856</v>
      </c>
      <c r="C2179" s="1" t="s">
        <v>7106</v>
      </c>
      <c r="D2179" s="1" t="s">
        <v>2816</v>
      </c>
      <c r="E2179">
        <v>17</v>
      </c>
      <c r="F2179" t="s">
        <v>160</v>
      </c>
      <c r="G2179" s="1" t="s">
        <v>108</v>
      </c>
      <c r="H2179">
        <v>100</v>
      </c>
      <c r="I2179" s="1" t="s">
        <v>6718</v>
      </c>
      <c r="J2179">
        <v>571</v>
      </c>
      <c r="K2179">
        <v>2</v>
      </c>
      <c r="L2179">
        <v>90.9</v>
      </c>
      <c r="N2179">
        <v>90.9</v>
      </c>
    </row>
    <row r="2180" spans="1:14" x14ac:dyDescent="0.2">
      <c r="A2180" s="1" t="s">
        <v>5515</v>
      </c>
      <c r="B2180" s="2">
        <v>45856</v>
      </c>
      <c r="C2180" s="1" t="s">
        <v>7117</v>
      </c>
      <c r="D2180" s="1" t="s">
        <v>246</v>
      </c>
      <c r="E2180">
        <v>24</v>
      </c>
      <c r="F2180">
        <v>6</v>
      </c>
      <c r="G2180" s="1" t="s">
        <v>3420</v>
      </c>
      <c r="H2180">
        <v>250</v>
      </c>
      <c r="I2180" s="1" t="s">
        <v>6718</v>
      </c>
      <c r="J2180">
        <v>571</v>
      </c>
      <c r="K2180">
        <v>6</v>
      </c>
      <c r="L2180">
        <v>244</v>
      </c>
      <c r="N2180">
        <v>244</v>
      </c>
    </row>
    <row r="2181" spans="1:14" x14ac:dyDescent="0.2">
      <c r="A2181" s="1" t="s">
        <v>5547</v>
      </c>
      <c r="B2181" s="2">
        <v>45856</v>
      </c>
      <c r="C2181" s="1" t="s">
        <v>7117</v>
      </c>
      <c r="D2181" s="1" t="s">
        <v>246</v>
      </c>
      <c r="E2181">
        <v>27</v>
      </c>
      <c r="F2181">
        <v>6</v>
      </c>
      <c r="G2181" s="1" t="s">
        <v>3420</v>
      </c>
      <c r="H2181">
        <v>500</v>
      </c>
      <c r="I2181" s="1" t="s">
        <v>6718</v>
      </c>
      <c r="J2181">
        <v>571</v>
      </c>
      <c r="K2181">
        <v>9</v>
      </c>
      <c r="L2181">
        <v>490.8</v>
      </c>
      <c r="N2181">
        <v>490.8</v>
      </c>
    </row>
    <row r="2182" spans="1:14" x14ac:dyDescent="0.2">
      <c r="A2182" s="1" t="s">
        <v>5538</v>
      </c>
      <c r="B2182" s="2">
        <v>45856</v>
      </c>
      <c r="C2182" s="1" t="s">
        <v>6231</v>
      </c>
      <c r="D2182" s="1" t="s">
        <v>3068</v>
      </c>
      <c r="E2182">
        <v>12</v>
      </c>
      <c r="F2182" t="s">
        <v>214</v>
      </c>
      <c r="G2182" s="1" t="s">
        <v>108</v>
      </c>
      <c r="H2182">
        <v>100</v>
      </c>
      <c r="I2182" s="1" t="s">
        <v>6718</v>
      </c>
      <c r="J2182">
        <v>571</v>
      </c>
      <c r="K2182">
        <v>2</v>
      </c>
      <c r="L2182">
        <v>97.3</v>
      </c>
      <c r="N2182">
        <v>97.3</v>
      </c>
    </row>
    <row r="2183" spans="1:14" x14ac:dyDescent="0.2">
      <c r="A2183" s="1" t="s">
        <v>5517</v>
      </c>
      <c r="B2183" s="2">
        <v>45856</v>
      </c>
      <c r="C2183" s="1" t="s">
        <v>7117</v>
      </c>
      <c r="D2183" s="1" t="s">
        <v>246</v>
      </c>
      <c r="E2183">
        <v>23</v>
      </c>
      <c r="F2183">
        <v>6</v>
      </c>
      <c r="G2183" s="1" t="s">
        <v>3420</v>
      </c>
      <c r="H2183">
        <v>1000</v>
      </c>
      <c r="I2183" s="1" t="s">
        <v>6718</v>
      </c>
      <c r="J2183">
        <v>572</v>
      </c>
      <c r="K2183">
        <v>2</v>
      </c>
      <c r="L2183">
        <v>108.4</v>
      </c>
      <c r="N2183">
        <v>108.4</v>
      </c>
    </row>
    <row r="2184" spans="1:14" x14ac:dyDescent="0.2">
      <c r="A2184" s="1" t="s">
        <v>5543</v>
      </c>
      <c r="B2184" s="2">
        <v>45856</v>
      </c>
      <c r="C2184" s="1" t="s">
        <v>625</v>
      </c>
      <c r="D2184" s="1" t="s">
        <v>246</v>
      </c>
      <c r="E2184">
        <v>19</v>
      </c>
      <c r="F2184" t="s">
        <v>209</v>
      </c>
      <c r="G2184" s="1" t="s">
        <v>100</v>
      </c>
      <c r="H2184">
        <v>75</v>
      </c>
      <c r="I2184" s="1" t="s">
        <v>6718</v>
      </c>
      <c r="J2184">
        <v>572</v>
      </c>
      <c r="K2184">
        <v>2</v>
      </c>
      <c r="L2184">
        <v>92.8</v>
      </c>
      <c r="M2184">
        <v>4.8</v>
      </c>
      <c r="N2184">
        <v>88</v>
      </c>
    </row>
    <row r="2185" spans="1:14" x14ac:dyDescent="0.2">
      <c r="A2185" s="1" t="s">
        <v>5561</v>
      </c>
      <c r="B2185" s="2">
        <v>45856</v>
      </c>
      <c r="C2185" s="1" t="s">
        <v>625</v>
      </c>
      <c r="D2185" s="1" t="s">
        <v>246</v>
      </c>
      <c r="E2185">
        <v>20</v>
      </c>
      <c r="F2185" t="s">
        <v>2983</v>
      </c>
      <c r="G2185" s="1" t="s">
        <v>51</v>
      </c>
      <c r="H2185">
        <v>85</v>
      </c>
      <c r="I2185" s="1" t="s">
        <v>6718</v>
      </c>
      <c r="J2185">
        <v>572</v>
      </c>
      <c r="K2185">
        <v>2</v>
      </c>
      <c r="L2185">
        <v>94.4</v>
      </c>
      <c r="M2185">
        <v>4.8</v>
      </c>
      <c r="N2185">
        <v>89.600000000000009</v>
      </c>
    </row>
    <row r="2186" spans="1:14" x14ac:dyDescent="0.2">
      <c r="A2186" s="1" t="s">
        <v>5539</v>
      </c>
      <c r="B2186" s="2">
        <v>45856</v>
      </c>
      <c r="C2186" s="1" t="s">
        <v>6231</v>
      </c>
      <c r="D2186" s="1" t="s">
        <v>3068</v>
      </c>
      <c r="E2186">
        <v>12</v>
      </c>
      <c r="F2186" t="s">
        <v>214</v>
      </c>
      <c r="G2186" s="1" t="s">
        <v>2996</v>
      </c>
      <c r="H2186">
        <v>200</v>
      </c>
      <c r="I2186" s="1" t="s">
        <v>6718</v>
      </c>
      <c r="J2186">
        <v>572</v>
      </c>
      <c r="K2186">
        <v>3</v>
      </c>
      <c r="L2186">
        <v>210.9</v>
      </c>
      <c r="N2186">
        <v>210.9</v>
      </c>
    </row>
    <row r="2187" spans="1:14" x14ac:dyDescent="0.2">
      <c r="A2187" s="1" t="s">
        <v>7118</v>
      </c>
      <c r="B2187" s="2">
        <v>45856</v>
      </c>
      <c r="C2187" s="1" t="s">
        <v>6231</v>
      </c>
      <c r="D2187" s="1" t="s">
        <v>3068</v>
      </c>
      <c r="E2187">
        <v>12</v>
      </c>
      <c r="F2187" t="s">
        <v>2811</v>
      </c>
      <c r="G2187" s="1" t="s">
        <v>2996</v>
      </c>
      <c r="H2187">
        <v>100</v>
      </c>
      <c r="I2187" s="1" t="s">
        <v>6718</v>
      </c>
      <c r="J2187">
        <v>573</v>
      </c>
      <c r="K2187">
        <v>2</v>
      </c>
      <c r="L2187">
        <v>92.3</v>
      </c>
      <c r="N2187">
        <v>92.3</v>
      </c>
    </row>
    <row r="2188" spans="1:14" x14ac:dyDescent="0.2">
      <c r="A2188" s="1" t="s">
        <v>553</v>
      </c>
      <c r="B2188" s="2">
        <v>45856</v>
      </c>
      <c r="C2188" s="1" t="s">
        <v>954</v>
      </c>
      <c r="D2188" s="1" t="s">
        <v>49</v>
      </c>
      <c r="E2188">
        <v>16</v>
      </c>
      <c r="F2188" t="s">
        <v>134</v>
      </c>
      <c r="G2188" s="1" t="s">
        <v>51</v>
      </c>
      <c r="H2188">
        <v>200</v>
      </c>
      <c r="I2188" s="1" t="s">
        <v>6718</v>
      </c>
      <c r="J2188">
        <v>573</v>
      </c>
      <c r="K2188">
        <v>1</v>
      </c>
      <c r="L2188">
        <v>49.3</v>
      </c>
      <c r="N2188">
        <v>49.3</v>
      </c>
    </row>
    <row r="2189" spans="1:14" x14ac:dyDescent="0.2">
      <c r="A2189" s="1" t="s">
        <v>5428</v>
      </c>
      <c r="B2189" s="2">
        <v>45856</v>
      </c>
      <c r="C2189" s="1" t="s">
        <v>587</v>
      </c>
      <c r="D2189" s="1" t="s">
        <v>246</v>
      </c>
      <c r="E2189">
        <v>18</v>
      </c>
      <c r="F2189" t="s">
        <v>167</v>
      </c>
      <c r="G2189" s="1" t="s">
        <v>100</v>
      </c>
      <c r="H2189">
        <v>10</v>
      </c>
      <c r="I2189" s="1" t="s">
        <v>6718</v>
      </c>
      <c r="J2189">
        <v>573</v>
      </c>
      <c r="K2189">
        <v>1</v>
      </c>
      <c r="L2189">
        <v>40.200000000000003</v>
      </c>
      <c r="N2189">
        <v>40.200000000000003</v>
      </c>
    </row>
    <row r="2190" spans="1:14" x14ac:dyDescent="0.2">
      <c r="A2190" s="1" t="s">
        <v>5421</v>
      </c>
      <c r="B2190" s="2">
        <v>45856</v>
      </c>
      <c r="C2190" s="1" t="s">
        <v>783</v>
      </c>
      <c r="D2190" s="1" t="s">
        <v>246</v>
      </c>
      <c r="E2190">
        <v>6</v>
      </c>
      <c r="F2190" t="s">
        <v>134</v>
      </c>
      <c r="G2190" s="1" t="s">
        <v>100</v>
      </c>
      <c r="H2190">
        <v>100</v>
      </c>
      <c r="I2190" s="1" t="s">
        <v>6718</v>
      </c>
      <c r="J2190">
        <v>573</v>
      </c>
      <c r="K2190">
        <v>5</v>
      </c>
      <c r="L2190">
        <v>105.1</v>
      </c>
      <c r="N2190">
        <v>105.1</v>
      </c>
    </row>
    <row r="2191" spans="1:14" x14ac:dyDescent="0.2">
      <c r="A2191" s="1" t="s">
        <v>5581</v>
      </c>
      <c r="B2191" s="2">
        <v>45857</v>
      </c>
      <c r="C2191" s="1" t="s">
        <v>6477</v>
      </c>
      <c r="D2191" s="1" t="s">
        <v>246</v>
      </c>
      <c r="E2191">
        <v>22</v>
      </c>
      <c r="F2191" t="s">
        <v>51</v>
      </c>
      <c r="G2191" s="1" t="s">
        <v>100</v>
      </c>
      <c r="H2191">
        <v>250</v>
      </c>
      <c r="I2191" s="1" t="s">
        <v>6718</v>
      </c>
      <c r="J2191">
        <v>574</v>
      </c>
      <c r="K2191">
        <v>5</v>
      </c>
      <c r="L2191">
        <v>255.88</v>
      </c>
      <c r="M2191">
        <v>13.5</v>
      </c>
      <c r="N2191">
        <v>242.38</v>
      </c>
    </row>
    <row r="2192" spans="1:14" x14ac:dyDescent="0.2">
      <c r="A2192" s="1" t="s">
        <v>5579</v>
      </c>
      <c r="B2192" s="2">
        <v>45857</v>
      </c>
      <c r="C2192" s="1" t="s">
        <v>6477</v>
      </c>
      <c r="D2192" s="1" t="s">
        <v>246</v>
      </c>
      <c r="E2192">
        <v>22</v>
      </c>
      <c r="F2192" t="s">
        <v>51</v>
      </c>
      <c r="G2192" s="1" t="s">
        <v>100</v>
      </c>
      <c r="H2192">
        <v>350</v>
      </c>
      <c r="I2192" s="1" t="s">
        <v>6718</v>
      </c>
      <c r="J2192">
        <v>574</v>
      </c>
      <c r="K2192">
        <v>7</v>
      </c>
      <c r="L2192">
        <v>377.8</v>
      </c>
      <c r="M2192">
        <v>18.2</v>
      </c>
      <c r="N2192">
        <v>359.6</v>
      </c>
    </row>
    <row r="2193" spans="1:14" x14ac:dyDescent="0.2">
      <c r="A2193" s="1" t="s">
        <v>5576</v>
      </c>
      <c r="B2193" s="2">
        <v>45857</v>
      </c>
      <c r="C2193" s="1" t="s">
        <v>6462</v>
      </c>
      <c r="D2193" s="1" t="s">
        <v>2816</v>
      </c>
      <c r="E2193">
        <v>17</v>
      </c>
      <c r="F2193" t="s">
        <v>51</v>
      </c>
      <c r="G2193" s="1" t="s">
        <v>108</v>
      </c>
      <c r="H2193">
        <v>580</v>
      </c>
      <c r="I2193" s="1" t="s">
        <v>6718</v>
      </c>
      <c r="J2193">
        <v>574</v>
      </c>
      <c r="K2193">
        <v>5</v>
      </c>
      <c r="L2193">
        <v>622.40000000000009</v>
      </c>
      <c r="M2193">
        <v>10.600000000000001</v>
      </c>
      <c r="N2193">
        <v>611.80000000000007</v>
      </c>
    </row>
    <row r="2194" spans="1:14" x14ac:dyDescent="0.2">
      <c r="A2194" s="1" t="s">
        <v>5562</v>
      </c>
      <c r="B2194" s="2">
        <v>45857</v>
      </c>
      <c r="C2194" s="1" t="s">
        <v>625</v>
      </c>
      <c r="D2194" s="1" t="s">
        <v>246</v>
      </c>
      <c r="E2194">
        <v>21</v>
      </c>
      <c r="F2194" t="s">
        <v>2979</v>
      </c>
      <c r="G2194" s="1" t="s">
        <v>100</v>
      </c>
      <c r="H2194">
        <v>105</v>
      </c>
      <c r="I2194" s="1" t="s">
        <v>6718</v>
      </c>
      <c r="J2194">
        <v>574</v>
      </c>
      <c r="K2194">
        <v>3</v>
      </c>
      <c r="L2194">
        <v>177.8</v>
      </c>
      <c r="M2194">
        <v>7.5</v>
      </c>
      <c r="N2194">
        <v>170.3</v>
      </c>
    </row>
    <row r="2195" spans="1:14" x14ac:dyDescent="0.2">
      <c r="A2195" s="1" t="s">
        <v>5566</v>
      </c>
      <c r="B2195" s="2">
        <v>45857</v>
      </c>
      <c r="C2195" s="1" t="s">
        <v>625</v>
      </c>
      <c r="D2195" s="1" t="s">
        <v>246</v>
      </c>
      <c r="E2195">
        <v>23</v>
      </c>
      <c r="F2195" t="s">
        <v>209</v>
      </c>
      <c r="G2195" s="1" t="s">
        <v>100</v>
      </c>
      <c r="H2195">
        <v>75</v>
      </c>
      <c r="I2195" s="1" t="s">
        <v>6718</v>
      </c>
      <c r="J2195">
        <v>575</v>
      </c>
      <c r="K2195">
        <v>2</v>
      </c>
      <c r="L2195">
        <v>97.6</v>
      </c>
      <c r="M2195">
        <v>5.6</v>
      </c>
      <c r="N2195">
        <v>92</v>
      </c>
    </row>
    <row r="2196" spans="1:14" x14ac:dyDescent="0.2">
      <c r="A2196" s="1" t="s">
        <v>5551</v>
      </c>
      <c r="B2196" s="2">
        <v>45857</v>
      </c>
      <c r="C2196" s="1" t="s">
        <v>6306</v>
      </c>
      <c r="D2196" s="1" t="s">
        <v>106</v>
      </c>
      <c r="E2196">
        <v>7</v>
      </c>
      <c r="F2196">
        <v>20</v>
      </c>
      <c r="G2196" s="1" t="s">
        <v>100</v>
      </c>
      <c r="H2196">
        <v>100</v>
      </c>
      <c r="I2196" s="1" t="s">
        <v>6718</v>
      </c>
      <c r="J2196">
        <v>575</v>
      </c>
      <c r="K2196">
        <v>2</v>
      </c>
      <c r="L2196">
        <v>103.4</v>
      </c>
      <c r="M2196">
        <v>1.8</v>
      </c>
      <c r="N2196">
        <v>101.60000000000001</v>
      </c>
    </row>
    <row r="2197" spans="1:14" x14ac:dyDescent="0.2">
      <c r="A2197" s="1" t="s">
        <v>5582</v>
      </c>
      <c r="B2197" s="2">
        <v>45857</v>
      </c>
      <c r="C2197" s="1" t="s">
        <v>6477</v>
      </c>
      <c r="D2197" s="1" t="s">
        <v>246</v>
      </c>
      <c r="E2197">
        <v>22</v>
      </c>
      <c r="F2197" t="s">
        <v>51</v>
      </c>
      <c r="G2197" s="1" t="s">
        <v>100</v>
      </c>
      <c r="H2197">
        <v>160</v>
      </c>
      <c r="I2197" s="1" t="s">
        <v>6718</v>
      </c>
      <c r="J2197">
        <v>575</v>
      </c>
      <c r="K2197">
        <v>3</v>
      </c>
      <c r="L2197">
        <v>170.2</v>
      </c>
      <c r="M2197">
        <v>7.8000000000000007</v>
      </c>
      <c r="N2197">
        <v>162.39999999999998</v>
      </c>
    </row>
    <row r="2198" spans="1:14" x14ac:dyDescent="0.2">
      <c r="A2198" s="1" t="s">
        <v>5569</v>
      </c>
      <c r="B2198" s="2">
        <v>45857</v>
      </c>
      <c r="C2198" s="1" t="s">
        <v>587</v>
      </c>
      <c r="D2198" s="1" t="s">
        <v>246</v>
      </c>
      <c r="E2198">
        <v>16</v>
      </c>
      <c r="F2198" t="s">
        <v>167</v>
      </c>
      <c r="G2198" s="1" t="s">
        <v>100</v>
      </c>
      <c r="H2198">
        <v>22</v>
      </c>
      <c r="I2198" s="1" t="s">
        <v>6718</v>
      </c>
      <c r="J2198">
        <v>575</v>
      </c>
      <c r="K2198">
        <v>2</v>
      </c>
      <c r="L2198">
        <v>108.4</v>
      </c>
      <c r="M2198">
        <v>2.9</v>
      </c>
      <c r="N2198">
        <v>105.5</v>
      </c>
    </row>
    <row r="2199" spans="1:14" x14ac:dyDescent="0.2">
      <c r="A2199" s="1" t="s">
        <v>5567</v>
      </c>
      <c r="B2199" s="2">
        <v>45857</v>
      </c>
      <c r="C2199" s="1" t="s">
        <v>625</v>
      </c>
      <c r="D2199" s="1" t="s">
        <v>246</v>
      </c>
      <c r="E2199">
        <v>23</v>
      </c>
      <c r="F2199" t="s">
        <v>1733</v>
      </c>
      <c r="G2199" s="1" t="s">
        <v>100</v>
      </c>
      <c r="H2199">
        <v>60</v>
      </c>
      <c r="I2199" s="1" t="s">
        <v>6718</v>
      </c>
      <c r="J2199">
        <v>576</v>
      </c>
      <c r="K2199">
        <v>1</v>
      </c>
      <c r="L2199">
        <v>69.2</v>
      </c>
      <c r="M2199">
        <v>2.8</v>
      </c>
      <c r="N2199">
        <v>66.400000000000006</v>
      </c>
    </row>
    <row r="2200" spans="1:14" x14ac:dyDescent="0.2">
      <c r="A2200" s="1" t="s">
        <v>5565</v>
      </c>
      <c r="B2200" s="2">
        <v>45857</v>
      </c>
      <c r="C2200" s="1" t="s">
        <v>625</v>
      </c>
      <c r="D2200" s="1" t="s">
        <v>246</v>
      </c>
      <c r="E2200">
        <v>23</v>
      </c>
      <c r="F2200" t="s">
        <v>209</v>
      </c>
      <c r="G2200" s="1" t="s">
        <v>100</v>
      </c>
      <c r="H2200">
        <v>50</v>
      </c>
      <c r="I2200" s="1" t="s">
        <v>6718</v>
      </c>
      <c r="J2200">
        <v>576</v>
      </c>
      <c r="K2200">
        <v>1</v>
      </c>
      <c r="L2200">
        <v>56.6</v>
      </c>
      <c r="M2200">
        <v>2.8</v>
      </c>
      <c r="N2200">
        <v>53.800000000000004</v>
      </c>
    </row>
    <row r="2201" spans="1:14" x14ac:dyDescent="0.2">
      <c r="A2201" s="1" t="s">
        <v>5568</v>
      </c>
      <c r="B2201" s="2">
        <v>45857</v>
      </c>
      <c r="C2201" s="1" t="s">
        <v>625</v>
      </c>
      <c r="D2201" s="1" t="s">
        <v>246</v>
      </c>
      <c r="E2201">
        <v>23</v>
      </c>
      <c r="F2201" t="s">
        <v>332</v>
      </c>
      <c r="G2201" s="1" t="s">
        <v>100</v>
      </c>
      <c r="H2201">
        <v>80</v>
      </c>
      <c r="I2201" s="1" t="s">
        <v>6718</v>
      </c>
      <c r="J2201">
        <v>576</v>
      </c>
      <c r="K2201">
        <v>2</v>
      </c>
      <c r="L2201">
        <v>96</v>
      </c>
      <c r="M2201">
        <v>5.6</v>
      </c>
      <c r="N2201">
        <v>90.4</v>
      </c>
    </row>
    <row r="2202" spans="1:14" x14ac:dyDescent="0.2">
      <c r="A2202" s="1" t="s">
        <v>5556</v>
      </c>
      <c r="B2202" s="2">
        <v>45857</v>
      </c>
      <c r="C2202" s="1" t="s">
        <v>7119</v>
      </c>
      <c r="D2202" s="1" t="s">
        <v>106</v>
      </c>
      <c r="E2202">
        <v>7</v>
      </c>
      <c r="F2202" t="s">
        <v>5555</v>
      </c>
      <c r="G2202" s="1" t="s">
        <v>100</v>
      </c>
      <c r="H2202">
        <v>100</v>
      </c>
      <c r="I2202" s="1" t="s">
        <v>6718</v>
      </c>
      <c r="J2202">
        <v>576</v>
      </c>
      <c r="K2202">
        <v>2</v>
      </c>
      <c r="L2202">
        <v>110.80000000000001</v>
      </c>
      <c r="M2202">
        <v>1.9</v>
      </c>
      <c r="N2202">
        <v>108.9</v>
      </c>
    </row>
    <row r="2203" spans="1:14" x14ac:dyDescent="0.2">
      <c r="A2203" s="1" t="s">
        <v>5549</v>
      </c>
      <c r="B2203" s="2">
        <v>45857</v>
      </c>
      <c r="C2203" s="1" t="s">
        <v>6306</v>
      </c>
      <c r="D2203" s="1" t="s">
        <v>106</v>
      </c>
      <c r="E2203">
        <v>7</v>
      </c>
      <c r="F2203">
        <v>20</v>
      </c>
      <c r="G2203" s="1" t="s">
        <v>100</v>
      </c>
      <c r="H2203">
        <v>100</v>
      </c>
      <c r="I2203" s="1" t="s">
        <v>6718</v>
      </c>
      <c r="J2203">
        <v>577</v>
      </c>
      <c r="K2203">
        <v>3</v>
      </c>
      <c r="L2203">
        <v>111.2</v>
      </c>
      <c r="N2203">
        <v>111.2</v>
      </c>
    </row>
    <row r="2204" spans="1:14" x14ac:dyDescent="0.2">
      <c r="A2204" s="1" t="s">
        <v>5553</v>
      </c>
      <c r="B2204" s="2">
        <v>45857</v>
      </c>
      <c r="C2204" s="1" t="s">
        <v>7120</v>
      </c>
      <c r="D2204" s="1" t="s">
        <v>106</v>
      </c>
      <c r="E2204">
        <v>7</v>
      </c>
      <c r="F2204" t="s">
        <v>5555</v>
      </c>
      <c r="G2204" s="1" t="s">
        <v>100</v>
      </c>
      <c r="H2204">
        <v>100</v>
      </c>
      <c r="I2204" s="1" t="s">
        <v>6718</v>
      </c>
      <c r="J2204">
        <v>577</v>
      </c>
      <c r="K2204">
        <v>2</v>
      </c>
      <c r="L2204">
        <v>106.4</v>
      </c>
      <c r="N2204">
        <v>106.4</v>
      </c>
    </row>
    <row r="2205" spans="1:14" x14ac:dyDescent="0.2">
      <c r="A2205" s="1" t="s">
        <v>5559</v>
      </c>
      <c r="B2205" s="2">
        <v>45857</v>
      </c>
      <c r="C2205" s="1" t="s">
        <v>6231</v>
      </c>
      <c r="D2205" s="1" t="s">
        <v>3064</v>
      </c>
      <c r="E2205">
        <v>15</v>
      </c>
      <c r="F2205" t="s">
        <v>2811</v>
      </c>
      <c r="G2205" s="1" t="s">
        <v>2996</v>
      </c>
      <c r="H2205">
        <v>350</v>
      </c>
      <c r="I2205" s="1" t="s">
        <v>6718</v>
      </c>
      <c r="J2205">
        <v>577</v>
      </c>
      <c r="K2205">
        <v>5</v>
      </c>
      <c r="L2205">
        <v>350.3</v>
      </c>
      <c r="N2205">
        <v>350.3</v>
      </c>
    </row>
    <row r="2206" spans="1:14" x14ac:dyDescent="0.2">
      <c r="A2206" s="1" t="s">
        <v>5573</v>
      </c>
      <c r="B2206" s="2">
        <v>45857</v>
      </c>
      <c r="C2206" s="1" t="s">
        <v>6231</v>
      </c>
      <c r="D2206" s="1" t="s">
        <v>2816</v>
      </c>
      <c r="E2206">
        <v>30</v>
      </c>
      <c r="F2206" t="s">
        <v>2811</v>
      </c>
      <c r="G2206" s="1" t="s">
        <v>2996</v>
      </c>
      <c r="H2206">
        <v>100</v>
      </c>
      <c r="I2206" s="1" t="s">
        <v>6718</v>
      </c>
      <c r="J2206">
        <v>577</v>
      </c>
      <c r="K2206">
        <v>2</v>
      </c>
      <c r="L2206">
        <v>105</v>
      </c>
      <c r="N2206">
        <v>105</v>
      </c>
    </row>
    <row r="2207" spans="1:14" x14ac:dyDescent="0.2">
      <c r="A2207" s="1" t="s">
        <v>5558</v>
      </c>
      <c r="B2207" s="2">
        <v>45857</v>
      </c>
      <c r="C2207" s="1" t="s">
        <v>6231</v>
      </c>
      <c r="D2207" s="1" t="s">
        <v>3068</v>
      </c>
      <c r="E2207">
        <v>6</v>
      </c>
      <c r="F2207" t="s">
        <v>214</v>
      </c>
      <c r="G2207" s="1" t="s">
        <v>2996</v>
      </c>
      <c r="H2207">
        <v>150</v>
      </c>
      <c r="I2207" s="1" t="s">
        <v>6718</v>
      </c>
      <c r="J2207">
        <v>578</v>
      </c>
      <c r="K2207">
        <v>4</v>
      </c>
      <c r="L2207">
        <v>155.30000000000001</v>
      </c>
      <c r="N2207">
        <v>155.30000000000001</v>
      </c>
    </row>
    <row r="2208" spans="1:14" x14ac:dyDescent="0.2">
      <c r="A2208" s="1" t="s">
        <v>5599</v>
      </c>
      <c r="B2208" s="2">
        <v>45859</v>
      </c>
      <c r="C2208" s="1" t="s">
        <v>783</v>
      </c>
      <c r="D2208" s="1" t="s">
        <v>246</v>
      </c>
      <c r="E2208">
        <v>4</v>
      </c>
      <c r="F2208">
        <v>10</v>
      </c>
      <c r="G2208" s="1" t="s">
        <v>100</v>
      </c>
      <c r="H2208">
        <v>100</v>
      </c>
      <c r="I2208" s="1" t="s">
        <v>6718</v>
      </c>
      <c r="J2208">
        <v>579</v>
      </c>
      <c r="K2208">
        <v>2</v>
      </c>
      <c r="L2208">
        <v>81</v>
      </c>
      <c r="N2208">
        <v>81</v>
      </c>
    </row>
    <row r="2209" spans="1:14" x14ac:dyDescent="0.2">
      <c r="A2209" s="1" t="s">
        <v>5613</v>
      </c>
      <c r="B2209" s="2">
        <v>45859</v>
      </c>
      <c r="C2209" s="1" t="s">
        <v>6722</v>
      </c>
      <c r="D2209" s="1" t="s">
        <v>106</v>
      </c>
      <c r="E2209">
        <v>18</v>
      </c>
      <c r="F2209" t="s">
        <v>51</v>
      </c>
      <c r="G2209" s="1" t="s">
        <v>108</v>
      </c>
      <c r="H2209">
        <v>600</v>
      </c>
      <c r="I2209" s="1" t="s">
        <v>6718</v>
      </c>
      <c r="J2209">
        <v>579</v>
      </c>
      <c r="K2209">
        <v>5</v>
      </c>
      <c r="L2209">
        <v>633.6</v>
      </c>
      <c r="M2209">
        <v>11.8</v>
      </c>
      <c r="N2209">
        <v>621.80000000000007</v>
      </c>
    </row>
    <row r="2210" spans="1:14" x14ac:dyDescent="0.2">
      <c r="A2210" s="1" t="s">
        <v>5601</v>
      </c>
      <c r="B2210" s="2">
        <v>45859</v>
      </c>
      <c r="C2210" s="1" t="s">
        <v>783</v>
      </c>
      <c r="D2210" s="1" t="s">
        <v>246</v>
      </c>
      <c r="E2210">
        <v>5</v>
      </c>
      <c r="F2210">
        <v>10</v>
      </c>
      <c r="G2210" s="1" t="s">
        <v>100</v>
      </c>
      <c r="H2210">
        <v>100</v>
      </c>
      <c r="I2210" s="1" t="s">
        <v>6718</v>
      </c>
      <c r="J2210">
        <v>579</v>
      </c>
      <c r="K2210">
        <v>3</v>
      </c>
      <c r="L2210">
        <v>105</v>
      </c>
      <c r="M2210">
        <v>2.4000000000000004</v>
      </c>
      <c r="N2210">
        <v>102.6</v>
      </c>
    </row>
    <row r="2211" spans="1:14" x14ac:dyDescent="0.2">
      <c r="A2211" s="1" t="s">
        <v>5585</v>
      </c>
      <c r="B2211" s="2">
        <v>45859</v>
      </c>
      <c r="C2211" s="1" t="s">
        <v>783</v>
      </c>
      <c r="D2211" s="1" t="s">
        <v>246</v>
      </c>
      <c r="E2211">
        <v>4</v>
      </c>
      <c r="F2211">
        <v>10</v>
      </c>
      <c r="G2211" s="1" t="s">
        <v>100</v>
      </c>
      <c r="H2211">
        <v>100</v>
      </c>
      <c r="I2211" s="1" t="s">
        <v>6718</v>
      </c>
      <c r="J2211">
        <v>579</v>
      </c>
      <c r="K2211">
        <v>2</v>
      </c>
      <c r="L2211">
        <v>104.2</v>
      </c>
      <c r="M2211">
        <v>0.4</v>
      </c>
      <c r="N2211">
        <v>103.8</v>
      </c>
    </row>
    <row r="2212" spans="1:14" x14ac:dyDescent="0.2">
      <c r="A2212" s="1" t="s">
        <v>5597</v>
      </c>
      <c r="B2212" s="2">
        <v>45859</v>
      </c>
      <c r="C2212" s="1" t="s">
        <v>6477</v>
      </c>
      <c r="D2212" s="1" t="s">
        <v>246</v>
      </c>
      <c r="E2212">
        <v>22</v>
      </c>
      <c r="F2212" t="s">
        <v>51</v>
      </c>
      <c r="G2212" s="1" t="s">
        <v>100</v>
      </c>
      <c r="H2212">
        <v>140</v>
      </c>
      <c r="I2212" s="1" t="s">
        <v>6718</v>
      </c>
      <c r="J2212">
        <v>580</v>
      </c>
      <c r="K2212">
        <v>3</v>
      </c>
      <c r="L2212">
        <v>149.5</v>
      </c>
      <c r="M2212">
        <v>7.8000000000000007</v>
      </c>
      <c r="N2212">
        <v>141.69999999999999</v>
      </c>
    </row>
    <row r="2213" spans="1:14" x14ac:dyDescent="0.2">
      <c r="A2213" s="1" t="s">
        <v>5590</v>
      </c>
      <c r="B2213" s="2">
        <v>45859</v>
      </c>
      <c r="C2213" s="1" t="s">
        <v>625</v>
      </c>
      <c r="D2213" s="1" t="s">
        <v>246</v>
      </c>
      <c r="E2213">
        <v>14</v>
      </c>
      <c r="F2213" t="s">
        <v>2983</v>
      </c>
      <c r="G2213" s="1" t="s">
        <v>51</v>
      </c>
      <c r="H2213">
        <v>80</v>
      </c>
      <c r="I2213" s="1" t="s">
        <v>6718</v>
      </c>
      <c r="J2213">
        <v>580</v>
      </c>
      <c r="K2213">
        <v>2</v>
      </c>
      <c r="L2213">
        <v>83.4</v>
      </c>
      <c r="M2213">
        <v>3.2</v>
      </c>
      <c r="N2213">
        <v>80.2</v>
      </c>
    </row>
    <row r="2214" spans="1:14" x14ac:dyDescent="0.2">
      <c r="A2214" s="1" t="s">
        <v>5609</v>
      </c>
      <c r="B2214" s="2">
        <v>45859</v>
      </c>
      <c r="C2214" s="1" t="s">
        <v>625</v>
      </c>
      <c r="D2214" s="1" t="s">
        <v>246</v>
      </c>
      <c r="E2214">
        <v>23</v>
      </c>
      <c r="F2214" t="s">
        <v>99</v>
      </c>
      <c r="G2214" s="1" t="s">
        <v>2760</v>
      </c>
      <c r="H2214">
        <v>92</v>
      </c>
      <c r="I2214" s="1" t="s">
        <v>6718</v>
      </c>
      <c r="J2214">
        <v>580</v>
      </c>
      <c r="K2214">
        <v>2</v>
      </c>
      <c r="L2214">
        <v>95</v>
      </c>
      <c r="M2214">
        <v>4.2</v>
      </c>
      <c r="N2214">
        <v>90.8</v>
      </c>
    </row>
    <row r="2215" spans="1:14" x14ac:dyDescent="0.2">
      <c r="A2215" s="1" t="s">
        <v>5623</v>
      </c>
      <c r="B2215" s="2">
        <v>45859</v>
      </c>
      <c r="C2215" s="1" t="s">
        <v>625</v>
      </c>
      <c r="D2215" s="1" t="s">
        <v>246</v>
      </c>
      <c r="E2215">
        <v>20</v>
      </c>
      <c r="F2215" t="s">
        <v>167</v>
      </c>
      <c r="G2215" s="1" t="s">
        <v>100</v>
      </c>
      <c r="H2215">
        <v>100</v>
      </c>
      <c r="I2215" s="1" t="s">
        <v>6718</v>
      </c>
      <c r="J2215">
        <v>580</v>
      </c>
      <c r="K2215">
        <v>2</v>
      </c>
      <c r="L2215">
        <v>99.6</v>
      </c>
      <c r="M2215">
        <v>5</v>
      </c>
      <c r="N2215">
        <v>94.6</v>
      </c>
    </row>
    <row r="2216" spans="1:14" x14ac:dyDescent="0.2">
      <c r="A2216" s="1" t="s">
        <v>5611</v>
      </c>
      <c r="B2216" s="2">
        <v>45859</v>
      </c>
      <c r="C2216" s="1" t="s">
        <v>625</v>
      </c>
      <c r="D2216" s="1" t="s">
        <v>246</v>
      </c>
      <c r="E2216">
        <v>21</v>
      </c>
      <c r="F2216" t="s">
        <v>93</v>
      </c>
      <c r="G2216" s="1" t="s">
        <v>100</v>
      </c>
      <c r="H2216">
        <v>600</v>
      </c>
      <c r="I2216" s="1" t="s">
        <v>6718</v>
      </c>
      <c r="J2216">
        <v>581</v>
      </c>
      <c r="K2216">
        <v>14</v>
      </c>
      <c r="L2216">
        <v>596.29999999999995</v>
      </c>
      <c r="N2216">
        <v>596.29999999999995</v>
      </c>
    </row>
    <row r="2217" spans="1:14" x14ac:dyDescent="0.2">
      <c r="A2217" s="1" t="s">
        <v>5600</v>
      </c>
      <c r="B2217" s="2">
        <v>45859</v>
      </c>
      <c r="C2217" s="1" t="s">
        <v>783</v>
      </c>
      <c r="D2217" s="1" t="s">
        <v>246</v>
      </c>
      <c r="E2217">
        <v>5</v>
      </c>
      <c r="F2217">
        <v>10</v>
      </c>
      <c r="G2217" s="1" t="s">
        <v>100</v>
      </c>
      <c r="H2217">
        <v>100</v>
      </c>
      <c r="I2217" s="1" t="s">
        <v>6718</v>
      </c>
      <c r="J2217">
        <v>581</v>
      </c>
      <c r="K2217">
        <v>3</v>
      </c>
      <c r="L2217">
        <v>109.8</v>
      </c>
      <c r="M2217">
        <v>2.0999999999999996</v>
      </c>
      <c r="N2217">
        <v>107.7</v>
      </c>
    </row>
    <row r="2218" spans="1:14" x14ac:dyDescent="0.2">
      <c r="A2218" s="1" t="s">
        <v>5625</v>
      </c>
      <c r="B2218" s="2">
        <v>45859</v>
      </c>
      <c r="C2218" s="1" t="s">
        <v>7121</v>
      </c>
      <c r="D2218" s="1" t="s">
        <v>106</v>
      </c>
      <c r="E2218">
        <v>18</v>
      </c>
      <c r="F2218" t="s">
        <v>107</v>
      </c>
      <c r="G2218" s="1" t="s">
        <v>108</v>
      </c>
      <c r="H2218">
        <v>100</v>
      </c>
      <c r="I2218" s="1" t="s">
        <v>6718</v>
      </c>
      <c r="J2218">
        <v>581</v>
      </c>
      <c r="K2218">
        <v>2</v>
      </c>
      <c r="L2218">
        <v>113.4</v>
      </c>
      <c r="M2218">
        <v>4.4000000000000004</v>
      </c>
      <c r="N2218">
        <v>109</v>
      </c>
    </row>
    <row r="2219" spans="1:14" x14ac:dyDescent="0.2">
      <c r="A2219" s="1" t="s">
        <v>5578</v>
      </c>
      <c r="B2219" s="2">
        <v>45859</v>
      </c>
      <c r="C2219" s="1" t="s">
        <v>6722</v>
      </c>
      <c r="D2219" s="1" t="s">
        <v>2816</v>
      </c>
      <c r="E2219">
        <v>18</v>
      </c>
      <c r="F2219" t="s">
        <v>51</v>
      </c>
      <c r="G2219" s="1" t="s">
        <v>108</v>
      </c>
      <c r="H2219">
        <v>2000</v>
      </c>
      <c r="I2219" s="1" t="s">
        <v>6718</v>
      </c>
      <c r="J2219">
        <v>581</v>
      </c>
      <c r="K2219">
        <v>17</v>
      </c>
      <c r="L2219">
        <v>2013.5</v>
      </c>
      <c r="N2219">
        <v>2013.5</v>
      </c>
    </row>
    <row r="2220" spans="1:14" x14ac:dyDescent="0.2">
      <c r="A2220" s="1" t="s">
        <v>5593</v>
      </c>
      <c r="B2220" s="2">
        <v>45859</v>
      </c>
      <c r="C2220" s="1" t="s">
        <v>625</v>
      </c>
      <c r="D2220" s="1" t="s">
        <v>246</v>
      </c>
      <c r="E2220">
        <v>16</v>
      </c>
      <c r="F2220" t="s">
        <v>134</v>
      </c>
      <c r="G2220" s="1" t="s">
        <v>100</v>
      </c>
      <c r="H2220">
        <v>100</v>
      </c>
      <c r="I2220" s="1" t="s">
        <v>6718</v>
      </c>
      <c r="J2220">
        <v>582</v>
      </c>
      <c r="K2220">
        <v>3</v>
      </c>
      <c r="L2220">
        <v>100</v>
      </c>
      <c r="N2220">
        <v>100</v>
      </c>
    </row>
    <row r="2221" spans="1:14" x14ac:dyDescent="0.2">
      <c r="A2221" s="1" t="s">
        <v>5604</v>
      </c>
      <c r="B2221" s="2">
        <v>45859</v>
      </c>
      <c r="C2221" s="1" t="s">
        <v>625</v>
      </c>
      <c r="D2221" s="1" t="s">
        <v>246</v>
      </c>
      <c r="E2221">
        <v>16</v>
      </c>
      <c r="F2221" t="s">
        <v>209</v>
      </c>
      <c r="G2221" s="1" t="s">
        <v>100</v>
      </c>
      <c r="H2221">
        <v>200</v>
      </c>
      <c r="I2221" s="1" t="s">
        <v>6718</v>
      </c>
      <c r="J2221">
        <v>582</v>
      </c>
      <c r="K2221">
        <v>4</v>
      </c>
      <c r="L2221">
        <v>203</v>
      </c>
      <c r="N2221">
        <v>203</v>
      </c>
    </row>
    <row r="2222" spans="1:14" x14ac:dyDescent="0.2">
      <c r="A2222" s="1" t="s">
        <v>5588</v>
      </c>
      <c r="B2222" s="2">
        <v>45859</v>
      </c>
      <c r="C2222" s="1" t="s">
        <v>625</v>
      </c>
      <c r="D2222" s="1" t="s">
        <v>246</v>
      </c>
      <c r="E2222">
        <v>16</v>
      </c>
      <c r="F2222" t="s">
        <v>209</v>
      </c>
      <c r="G2222" s="1" t="s">
        <v>100</v>
      </c>
      <c r="H2222">
        <v>75</v>
      </c>
      <c r="I2222" s="1" t="s">
        <v>6718</v>
      </c>
      <c r="J2222">
        <v>582</v>
      </c>
      <c r="K2222">
        <v>2</v>
      </c>
      <c r="L2222">
        <v>66.8</v>
      </c>
      <c r="N2222">
        <v>66.8</v>
      </c>
    </row>
    <row r="2223" spans="1:14" x14ac:dyDescent="0.2">
      <c r="A2223" s="1" t="s">
        <v>5587</v>
      </c>
      <c r="B2223" s="2">
        <v>45859</v>
      </c>
      <c r="C2223" s="1" t="s">
        <v>625</v>
      </c>
      <c r="D2223" s="1" t="s">
        <v>246</v>
      </c>
      <c r="E2223">
        <v>16</v>
      </c>
      <c r="F2223" t="s">
        <v>209</v>
      </c>
      <c r="G2223" s="1" t="s">
        <v>100</v>
      </c>
      <c r="H2223">
        <v>50</v>
      </c>
      <c r="I2223" s="1" t="s">
        <v>6718</v>
      </c>
      <c r="J2223">
        <v>582</v>
      </c>
      <c r="K2223">
        <v>1</v>
      </c>
      <c r="L2223">
        <v>51.9</v>
      </c>
      <c r="N2223">
        <v>51.9</v>
      </c>
    </row>
    <row r="2224" spans="1:14" x14ac:dyDescent="0.2">
      <c r="A2224" s="1" t="s">
        <v>5591</v>
      </c>
      <c r="B2224" s="2">
        <v>45859</v>
      </c>
      <c r="C2224" s="1" t="s">
        <v>625</v>
      </c>
      <c r="D2224" s="1" t="s">
        <v>246</v>
      </c>
      <c r="E2224">
        <v>19</v>
      </c>
      <c r="F2224" t="s">
        <v>214</v>
      </c>
      <c r="G2224" s="1" t="s">
        <v>100</v>
      </c>
      <c r="H2224">
        <v>122</v>
      </c>
      <c r="I2224" s="1" t="s">
        <v>6718</v>
      </c>
      <c r="J2224">
        <v>583</v>
      </c>
      <c r="K2224">
        <v>2</v>
      </c>
      <c r="L2224">
        <v>116.9</v>
      </c>
      <c r="N2224">
        <v>116.9</v>
      </c>
    </row>
    <row r="2225" spans="1:14" x14ac:dyDescent="0.2">
      <c r="A2225" s="1" t="s">
        <v>5603</v>
      </c>
      <c r="B2225" s="2">
        <v>45859</v>
      </c>
      <c r="C2225" s="1" t="s">
        <v>625</v>
      </c>
      <c r="D2225" s="1" t="s">
        <v>246</v>
      </c>
      <c r="E2225">
        <v>15</v>
      </c>
      <c r="F2225" t="s">
        <v>134</v>
      </c>
      <c r="G2225" s="1" t="s">
        <v>100</v>
      </c>
      <c r="H2225">
        <v>95</v>
      </c>
      <c r="I2225" s="1" t="s">
        <v>6718</v>
      </c>
      <c r="J2225">
        <v>583</v>
      </c>
      <c r="K2225">
        <v>3</v>
      </c>
      <c r="L2225">
        <v>97.5</v>
      </c>
      <c r="N2225">
        <v>97.5</v>
      </c>
    </row>
    <row r="2226" spans="1:14" x14ac:dyDescent="0.2">
      <c r="A2226" s="1" t="s">
        <v>5602</v>
      </c>
      <c r="B2226" s="2">
        <v>45859</v>
      </c>
      <c r="C2226" s="1" t="s">
        <v>625</v>
      </c>
      <c r="D2226" s="1" t="s">
        <v>246</v>
      </c>
      <c r="E2226">
        <v>16</v>
      </c>
      <c r="F2226" t="s">
        <v>134</v>
      </c>
      <c r="G2226" s="1" t="s">
        <v>100</v>
      </c>
      <c r="H2226">
        <v>160</v>
      </c>
      <c r="I2226" s="1" t="s">
        <v>6718</v>
      </c>
      <c r="J2226">
        <v>583</v>
      </c>
      <c r="K2226">
        <v>4</v>
      </c>
      <c r="L2226">
        <v>154.6</v>
      </c>
      <c r="N2226">
        <v>154.6</v>
      </c>
    </row>
    <row r="2227" spans="1:14" x14ac:dyDescent="0.2">
      <c r="A2227" s="1" t="s">
        <v>5595</v>
      </c>
      <c r="B2227" s="2">
        <v>45859</v>
      </c>
      <c r="C2227" s="1" t="s">
        <v>625</v>
      </c>
      <c r="D2227" s="1" t="s">
        <v>246</v>
      </c>
      <c r="E2227">
        <v>25</v>
      </c>
      <c r="F2227" t="s">
        <v>167</v>
      </c>
      <c r="G2227" s="1" t="s">
        <v>2760</v>
      </c>
      <c r="H2227">
        <v>130</v>
      </c>
      <c r="I2227" s="1" t="s">
        <v>6718</v>
      </c>
      <c r="J2227">
        <v>583</v>
      </c>
      <c r="K2227">
        <v>2</v>
      </c>
      <c r="L2227">
        <v>130.69999999999999</v>
      </c>
      <c r="N2227">
        <v>130.69999999999999</v>
      </c>
    </row>
    <row r="2228" spans="1:14" x14ac:dyDescent="0.2">
      <c r="A2228" s="1" t="s">
        <v>5589</v>
      </c>
      <c r="B2228" s="2">
        <v>45859</v>
      </c>
      <c r="C2228" s="1" t="s">
        <v>625</v>
      </c>
      <c r="D2228" s="1" t="s">
        <v>246</v>
      </c>
      <c r="E2228">
        <v>14</v>
      </c>
      <c r="F2228" t="s">
        <v>209</v>
      </c>
      <c r="G2228" s="1" t="s">
        <v>100</v>
      </c>
      <c r="H2228">
        <v>25</v>
      </c>
      <c r="I2228" s="1" t="s">
        <v>6718</v>
      </c>
      <c r="J2228">
        <v>584</v>
      </c>
      <c r="K2228">
        <v>1</v>
      </c>
      <c r="L2228">
        <v>50</v>
      </c>
      <c r="N2228">
        <v>50</v>
      </c>
    </row>
    <row r="2229" spans="1:14" x14ac:dyDescent="0.2">
      <c r="A2229" s="1" t="s">
        <v>5517</v>
      </c>
      <c r="B2229" s="2">
        <v>45859</v>
      </c>
      <c r="C2229" s="1" t="s">
        <v>7117</v>
      </c>
      <c r="D2229" s="1" t="s">
        <v>246</v>
      </c>
      <c r="E2229">
        <v>23</v>
      </c>
      <c r="F2229">
        <v>6</v>
      </c>
      <c r="G2229" s="1" t="s">
        <v>3420</v>
      </c>
      <c r="H2229">
        <v>1000</v>
      </c>
      <c r="I2229" s="1" t="s">
        <v>6718</v>
      </c>
      <c r="J2229">
        <v>584</v>
      </c>
      <c r="K2229">
        <v>18</v>
      </c>
      <c r="L2229">
        <v>900</v>
      </c>
      <c r="N2229">
        <v>900</v>
      </c>
    </row>
    <row r="2230" spans="1:14" x14ac:dyDescent="0.2">
      <c r="A2230" s="1" t="s">
        <v>5584</v>
      </c>
      <c r="B2230" s="2">
        <v>45859</v>
      </c>
      <c r="C2230" s="1" t="s">
        <v>7119</v>
      </c>
      <c r="D2230" s="1" t="s">
        <v>106</v>
      </c>
      <c r="E2230">
        <v>7</v>
      </c>
      <c r="F2230" t="s">
        <v>5555</v>
      </c>
      <c r="G2230" s="1" t="s">
        <v>100</v>
      </c>
      <c r="H2230">
        <v>50</v>
      </c>
      <c r="I2230" s="1" t="s">
        <v>6718</v>
      </c>
      <c r="J2230">
        <v>584</v>
      </c>
      <c r="K2230">
        <v>1</v>
      </c>
      <c r="L2230">
        <v>56.1</v>
      </c>
      <c r="N2230">
        <v>56.1</v>
      </c>
    </row>
    <row r="2231" spans="1:14" x14ac:dyDescent="0.2">
      <c r="A2231" s="1" t="s">
        <v>5621</v>
      </c>
      <c r="B2231" s="2">
        <v>45860</v>
      </c>
      <c r="C2231" s="1" t="s">
        <v>587</v>
      </c>
      <c r="D2231" s="1" t="s">
        <v>246</v>
      </c>
      <c r="E2231">
        <v>17</v>
      </c>
      <c r="F2231" t="s">
        <v>99</v>
      </c>
      <c r="G2231" s="1" t="s">
        <v>2760</v>
      </c>
      <c r="H2231">
        <v>250</v>
      </c>
      <c r="I2231" s="1" t="s">
        <v>6718</v>
      </c>
      <c r="J2231">
        <v>585</v>
      </c>
      <c r="K2231">
        <v>5</v>
      </c>
      <c r="L2231">
        <v>270.8</v>
      </c>
      <c r="M2231">
        <v>10</v>
      </c>
      <c r="N2231">
        <v>260.8</v>
      </c>
    </row>
    <row r="2232" spans="1:14" x14ac:dyDescent="0.2">
      <c r="A2232" s="1" t="s">
        <v>5624</v>
      </c>
      <c r="B2232" s="2">
        <v>45860</v>
      </c>
      <c r="C2232" s="1" t="s">
        <v>7122</v>
      </c>
      <c r="D2232" s="1" t="s">
        <v>246</v>
      </c>
      <c r="E2232">
        <v>21</v>
      </c>
      <c r="F2232" t="s">
        <v>167</v>
      </c>
      <c r="G2232" s="1" t="s">
        <v>100</v>
      </c>
      <c r="H2232">
        <v>300</v>
      </c>
      <c r="I2232" s="1" t="s">
        <v>6718</v>
      </c>
      <c r="J2232">
        <v>585</v>
      </c>
      <c r="K2232">
        <v>7</v>
      </c>
      <c r="L2232">
        <v>327.2</v>
      </c>
      <c r="M2232">
        <v>18.2</v>
      </c>
      <c r="N2232">
        <v>309</v>
      </c>
    </row>
    <row r="2233" spans="1:14" x14ac:dyDescent="0.2">
      <c r="A2233" s="1" t="s">
        <v>751</v>
      </c>
      <c r="B2233" s="2">
        <v>45860</v>
      </c>
      <c r="C2233" s="1" t="s">
        <v>752</v>
      </c>
      <c r="D2233" s="1" t="s">
        <v>246</v>
      </c>
      <c r="E2233">
        <v>20</v>
      </c>
      <c r="F2233" t="s">
        <v>93</v>
      </c>
      <c r="G2233" s="1" t="s">
        <v>100</v>
      </c>
      <c r="H2233">
        <v>200</v>
      </c>
      <c r="I2233" s="1" t="s">
        <v>6718</v>
      </c>
      <c r="J2233">
        <v>585</v>
      </c>
      <c r="K2233">
        <v>4</v>
      </c>
      <c r="L2233">
        <v>214</v>
      </c>
      <c r="M2233">
        <v>9.8000000000000007</v>
      </c>
      <c r="N2233">
        <v>204.2</v>
      </c>
    </row>
    <row r="2234" spans="1:14" x14ac:dyDescent="0.2">
      <c r="A2234" s="1" t="s">
        <v>5633</v>
      </c>
      <c r="B2234" s="2">
        <v>45860</v>
      </c>
      <c r="C2234" s="1" t="s">
        <v>625</v>
      </c>
      <c r="D2234" s="1" t="s">
        <v>246</v>
      </c>
      <c r="E2234">
        <v>26</v>
      </c>
      <c r="F2234" t="s">
        <v>209</v>
      </c>
      <c r="G2234" s="1" t="s">
        <v>100</v>
      </c>
      <c r="H2234">
        <v>110</v>
      </c>
      <c r="I2234" s="1" t="s">
        <v>6718</v>
      </c>
      <c r="J2234">
        <v>585</v>
      </c>
      <c r="K2234">
        <v>2</v>
      </c>
      <c r="L2234">
        <v>106.4</v>
      </c>
      <c r="M2234">
        <v>6.8</v>
      </c>
      <c r="N2234">
        <v>99.600000000000009</v>
      </c>
    </row>
    <row r="2235" spans="1:14" x14ac:dyDescent="0.2">
      <c r="A2235" s="1" t="s">
        <v>5631</v>
      </c>
      <c r="B2235" s="2">
        <v>45860</v>
      </c>
      <c r="C2235" s="1" t="s">
        <v>783</v>
      </c>
      <c r="D2235" s="1" t="s">
        <v>246</v>
      </c>
      <c r="E2235">
        <v>26</v>
      </c>
      <c r="F2235">
        <v>14</v>
      </c>
      <c r="G2235" s="1" t="s">
        <v>100</v>
      </c>
      <c r="H2235">
        <v>100</v>
      </c>
      <c r="I2235" s="1" t="s">
        <v>6718</v>
      </c>
      <c r="J2235">
        <v>586</v>
      </c>
      <c r="K2235">
        <v>2</v>
      </c>
      <c r="L2235">
        <v>114.80000000000001</v>
      </c>
      <c r="M2235">
        <v>6.6</v>
      </c>
      <c r="N2235">
        <v>108.20000000000002</v>
      </c>
    </row>
    <row r="2236" spans="1:14" x14ac:dyDescent="0.2">
      <c r="A2236" s="1" t="s">
        <v>5619</v>
      </c>
      <c r="B2236" s="2">
        <v>45860</v>
      </c>
      <c r="C2236" s="1" t="s">
        <v>7123</v>
      </c>
      <c r="D2236" s="1" t="s">
        <v>246</v>
      </c>
      <c r="E2236">
        <v>12</v>
      </c>
      <c r="F2236" t="s">
        <v>2740</v>
      </c>
      <c r="G2236" s="1" t="s">
        <v>100</v>
      </c>
      <c r="H2236">
        <v>100</v>
      </c>
      <c r="I2236" s="1" t="s">
        <v>6718</v>
      </c>
      <c r="J2236">
        <v>586</v>
      </c>
      <c r="K2236">
        <v>2</v>
      </c>
      <c r="L2236">
        <v>109</v>
      </c>
      <c r="M2236">
        <v>3</v>
      </c>
      <c r="N2236">
        <v>106</v>
      </c>
    </row>
    <row r="2237" spans="1:14" x14ac:dyDescent="0.2">
      <c r="A2237" s="1" t="s">
        <v>5617</v>
      </c>
      <c r="B2237" s="2">
        <v>45860</v>
      </c>
      <c r="C2237" s="1" t="s">
        <v>7123</v>
      </c>
      <c r="D2237" s="1" t="s">
        <v>246</v>
      </c>
      <c r="E2237">
        <v>12</v>
      </c>
      <c r="F2237" t="s">
        <v>2740</v>
      </c>
      <c r="G2237" s="1" t="s">
        <v>100</v>
      </c>
      <c r="H2237">
        <v>100</v>
      </c>
      <c r="I2237" s="1" t="s">
        <v>6718</v>
      </c>
      <c r="J2237">
        <v>586</v>
      </c>
      <c r="K2237">
        <v>2</v>
      </c>
      <c r="L2237">
        <v>105.80000000000001</v>
      </c>
      <c r="M2237">
        <v>3</v>
      </c>
      <c r="N2237">
        <v>102.80000000000001</v>
      </c>
    </row>
    <row r="2238" spans="1:14" x14ac:dyDescent="0.2">
      <c r="A2238" s="1" t="s">
        <v>5635</v>
      </c>
      <c r="B2238" s="2">
        <v>45860</v>
      </c>
      <c r="C2238" s="1" t="s">
        <v>783</v>
      </c>
      <c r="D2238" s="1" t="s">
        <v>246</v>
      </c>
      <c r="E2238">
        <v>28</v>
      </c>
      <c r="F2238">
        <v>14</v>
      </c>
      <c r="G2238" s="1" t="s">
        <v>100</v>
      </c>
      <c r="H2238">
        <v>100</v>
      </c>
      <c r="I2238" s="1" t="s">
        <v>6718</v>
      </c>
      <c r="J2238">
        <v>586</v>
      </c>
      <c r="K2238">
        <v>2</v>
      </c>
      <c r="L2238">
        <v>112.4</v>
      </c>
      <c r="M2238">
        <v>7.6</v>
      </c>
      <c r="N2238">
        <v>104.80000000000001</v>
      </c>
    </row>
    <row r="2239" spans="1:14" x14ac:dyDescent="0.2">
      <c r="A2239" s="1" t="s">
        <v>5629</v>
      </c>
      <c r="B2239" s="2">
        <v>45860</v>
      </c>
      <c r="C2239" s="1" t="s">
        <v>783</v>
      </c>
      <c r="D2239" s="1" t="s">
        <v>246</v>
      </c>
      <c r="E2239">
        <v>32</v>
      </c>
      <c r="F2239">
        <v>14</v>
      </c>
      <c r="G2239" s="1" t="s">
        <v>100</v>
      </c>
      <c r="H2239">
        <v>100</v>
      </c>
      <c r="I2239" s="1" t="s">
        <v>6718</v>
      </c>
      <c r="J2239">
        <v>587</v>
      </c>
      <c r="K2239">
        <v>1</v>
      </c>
      <c r="L2239">
        <v>114.4</v>
      </c>
      <c r="M2239">
        <v>4</v>
      </c>
      <c r="N2239">
        <v>110.4</v>
      </c>
    </row>
    <row r="2240" spans="1:14" x14ac:dyDescent="0.2">
      <c r="A2240" s="1" t="s">
        <v>5636</v>
      </c>
      <c r="B2240" s="2">
        <v>45860</v>
      </c>
      <c r="C2240" s="1" t="s">
        <v>6477</v>
      </c>
      <c r="D2240" s="1" t="s">
        <v>246</v>
      </c>
      <c r="E2240">
        <v>22</v>
      </c>
      <c r="F2240" t="s">
        <v>93</v>
      </c>
      <c r="G2240" s="1" t="s">
        <v>100</v>
      </c>
      <c r="H2240">
        <v>200</v>
      </c>
      <c r="I2240" s="1" t="s">
        <v>6718</v>
      </c>
      <c r="J2240">
        <v>587</v>
      </c>
      <c r="K2240">
        <v>4</v>
      </c>
      <c r="L2240">
        <v>213.8</v>
      </c>
      <c r="M2240">
        <v>10.799999999999999</v>
      </c>
      <c r="N2240">
        <v>203</v>
      </c>
    </row>
    <row r="2241" spans="1:14" x14ac:dyDescent="0.2">
      <c r="A2241" s="1" t="s">
        <v>5645</v>
      </c>
      <c r="B2241" s="2">
        <v>45860</v>
      </c>
      <c r="C2241" s="1" t="s">
        <v>7122</v>
      </c>
      <c r="D2241" s="1" t="s">
        <v>246</v>
      </c>
      <c r="E2241">
        <v>15.5</v>
      </c>
      <c r="F2241" t="s">
        <v>99</v>
      </c>
      <c r="G2241" s="1" t="s">
        <v>2760</v>
      </c>
      <c r="H2241">
        <v>70</v>
      </c>
      <c r="I2241" s="1" t="s">
        <v>6718</v>
      </c>
      <c r="J2241">
        <v>587</v>
      </c>
      <c r="K2241">
        <v>2</v>
      </c>
      <c r="L2241">
        <v>70.8</v>
      </c>
      <c r="N2241">
        <v>70.8</v>
      </c>
    </row>
    <row r="2242" spans="1:14" x14ac:dyDescent="0.2">
      <c r="A2242" s="1" t="s">
        <v>5616</v>
      </c>
      <c r="B2242" s="2">
        <v>45860</v>
      </c>
      <c r="C2242" s="1" t="s">
        <v>2272</v>
      </c>
      <c r="D2242" s="1" t="s">
        <v>246</v>
      </c>
      <c r="E2242">
        <v>13</v>
      </c>
      <c r="F2242" t="s">
        <v>735</v>
      </c>
      <c r="G2242" s="1" t="s">
        <v>100</v>
      </c>
      <c r="H2242">
        <v>0</v>
      </c>
      <c r="I2242" s="1" t="s">
        <v>6718</v>
      </c>
      <c r="J2242">
        <v>587</v>
      </c>
      <c r="K2242">
        <v>2</v>
      </c>
      <c r="L2242">
        <v>131</v>
      </c>
      <c r="M2242">
        <v>3.2</v>
      </c>
      <c r="N2242">
        <v>127.8</v>
      </c>
    </row>
    <row r="2243" spans="1:14" x14ac:dyDescent="0.2">
      <c r="A2243" s="1" t="s">
        <v>5627</v>
      </c>
      <c r="B2243" s="2">
        <v>45860</v>
      </c>
      <c r="C2243" s="1" t="s">
        <v>6386</v>
      </c>
      <c r="D2243" s="1" t="s">
        <v>106</v>
      </c>
      <c r="E2243" t="s">
        <v>2946</v>
      </c>
      <c r="F2243" t="s">
        <v>2847</v>
      </c>
      <c r="G2243" s="1" t="s">
        <v>108</v>
      </c>
      <c r="H2243">
        <v>100</v>
      </c>
      <c r="I2243" s="1" t="s">
        <v>6718</v>
      </c>
      <c r="J2243">
        <v>588</v>
      </c>
      <c r="K2243">
        <v>2</v>
      </c>
      <c r="L2243">
        <v>116.9</v>
      </c>
      <c r="M2243">
        <v>7.6</v>
      </c>
      <c r="N2243">
        <v>109.30000000000001</v>
      </c>
    </row>
    <row r="2244" spans="1:14" x14ac:dyDescent="0.2">
      <c r="A2244" s="1" t="s">
        <v>5574</v>
      </c>
      <c r="B2244" s="2">
        <v>45860</v>
      </c>
      <c r="C2244" s="1" t="s">
        <v>6386</v>
      </c>
      <c r="D2244" s="1" t="s">
        <v>3035</v>
      </c>
      <c r="E2244" t="s">
        <v>2946</v>
      </c>
      <c r="F2244" t="s">
        <v>2847</v>
      </c>
      <c r="G2244" s="1" t="s">
        <v>108</v>
      </c>
      <c r="H2244">
        <v>100</v>
      </c>
      <c r="I2244" s="1" t="s">
        <v>6718</v>
      </c>
      <c r="J2244">
        <v>588</v>
      </c>
      <c r="K2244">
        <v>2</v>
      </c>
      <c r="L2244">
        <v>108.7</v>
      </c>
      <c r="M2244">
        <v>7.3000000000000007</v>
      </c>
      <c r="N2244">
        <v>101.4</v>
      </c>
    </row>
    <row r="2245" spans="1:14" x14ac:dyDescent="0.2">
      <c r="A2245" s="1" t="s">
        <v>2879</v>
      </c>
      <c r="B2245" s="2">
        <v>45860</v>
      </c>
      <c r="C2245" s="1" t="s">
        <v>576</v>
      </c>
      <c r="D2245" s="1" t="s">
        <v>246</v>
      </c>
      <c r="E2245" t="s">
        <v>2880</v>
      </c>
      <c r="F2245" t="s">
        <v>2744</v>
      </c>
      <c r="G2245" s="1" t="s">
        <v>100</v>
      </c>
      <c r="H2245">
        <v>2000</v>
      </c>
      <c r="I2245" s="1" t="s">
        <v>6718</v>
      </c>
      <c r="J2245">
        <v>588</v>
      </c>
      <c r="K2245">
        <v>4</v>
      </c>
      <c r="L2245">
        <v>299.3</v>
      </c>
      <c r="M2245">
        <v>13.6</v>
      </c>
      <c r="N2245">
        <v>285.7</v>
      </c>
    </row>
    <row r="2246" spans="1:14" x14ac:dyDescent="0.2">
      <c r="A2246" s="1" t="s">
        <v>5632</v>
      </c>
      <c r="B2246" s="2">
        <v>45860</v>
      </c>
      <c r="C2246" s="1" t="s">
        <v>783</v>
      </c>
      <c r="D2246" s="1" t="s">
        <v>246</v>
      </c>
      <c r="E2246">
        <v>40</v>
      </c>
      <c r="F2246">
        <v>14</v>
      </c>
      <c r="G2246" s="1" t="s">
        <v>100</v>
      </c>
      <c r="H2246">
        <v>100</v>
      </c>
      <c r="I2246" s="1" t="s">
        <v>6718</v>
      </c>
      <c r="J2246">
        <v>588</v>
      </c>
      <c r="K2246">
        <v>1</v>
      </c>
      <c r="L2246">
        <v>117.4</v>
      </c>
      <c r="M2246">
        <v>4.5999999999999996</v>
      </c>
      <c r="N2246">
        <v>112.80000000000001</v>
      </c>
    </row>
    <row r="2247" spans="1:14" x14ac:dyDescent="0.2">
      <c r="A2247" s="1" t="s">
        <v>5622</v>
      </c>
      <c r="B2247" s="2">
        <v>45861</v>
      </c>
      <c r="C2247" s="1" t="s">
        <v>587</v>
      </c>
      <c r="D2247" s="1" t="s">
        <v>246</v>
      </c>
      <c r="E2247">
        <v>17</v>
      </c>
      <c r="F2247" t="s">
        <v>99</v>
      </c>
      <c r="G2247" s="1" t="s">
        <v>2760</v>
      </c>
      <c r="H2247">
        <v>450</v>
      </c>
      <c r="I2247" s="1" t="s">
        <v>6718</v>
      </c>
      <c r="J2247">
        <v>589</v>
      </c>
      <c r="K2247">
        <v>8</v>
      </c>
      <c r="L2247">
        <v>466.39999999999992</v>
      </c>
      <c r="M2247">
        <v>16.600000000000001</v>
      </c>
      <c r="N2247">
        <v>449.7999999999999</v>
      </c>
    </row>
    <row r="2248" spans="1:14" x14ac:dyDescent="0.2">
      <c r="A2248" s="1" t="s">
        <v>5647</v>
      </c>
      <c r="B2248" s="2">
        <v>45861</v>
      </c>
      <c r="C2248" s="1" t="s">
        <v>625</v>
      </c>
      <c r="D2248" s="1" t="s">
        <v>246</v>
      </c>
      <c r="E2248">
        <v>17</v>
      </c>
      <c r="F2248" t="s">
        <v>332</v>
      </c>
      <c r="G2248" s="1" t="s">
        <v>2760</v>
      </c>
      <c r="H2248">
        <v>150</v>
      </c>
      <c r="I2248" s="1" t="s">
        <v>6718</v>
      </c>
      <c r="J2248">
        <v>589</v>
      </c>
      <c r="K2248">
        <v>3</v>
      </c>
      <c r="L2248">
        <v>161.19999999999999</v>
      </c>
      <c r="M2248">
        <v>6.3000000000000007</v>
      </c>
      <c r="N2248">
        <v>154.89999999999998</v>
      </c>
    </row>
    <row r="2249" spans="1:14" x14ac:dyDescent="0.2">
      <c r="A2249" s="1" t="s">
        <v>5661</v>
      </c>
      <c r="B2249" s="2">
        <v>45861</v>
      </c>
      <c r="C2249" s="1" t="s">
        <v>7124</v>
      </c>
      <c r="D2249" s="1" t="s">
        <v>246</v>
      </c>
      <c r="E2249" t="s">
        <v>3172</v>
      </c>
      <c r="F2249" t="s">
        <v>51</v>
      </c>
      <c r="G2249" s="1" t="s">
        <v>100</v>
      </c>
      <c r="H2249">
        <v>100</v>
      </c>
      <c r="I2249" s="1" t="s">
        <v>6718</v>
      </c>
      <c r="J2249">
        <v>589</v>
      </c>
      <c r="K2249">
        <v>2</v>
      </c>
      <c r="L2249">
        <v>119</v>
      </c>
      <c r="M2249">
        <v>10</v>
      </c>
      <c r="N2249">
        <v>109</v>
      </c>
    </row>
    <row r="2250" spans="1:14" x14ac:dyDescent="0.2">
      <c r="A2250" s="1" t="s">
        <v>5659</v>
      </c>
      <c r="B2250" s="2">
        <v>45861</v>
      </c>
      <c r="C2250" s="1" t="s">
        <v>7124</v>
      </c>
      <c r="D2250" s="1" t="s">
        <v>246</v>
      </c>
      <c r="E2250" t="s">
        <v>2889</v>
      </c>
      <c r="F2250" t="s">
        <v>51</v>
      </c>
      <c r="G2250" s="1" t="s">
        <v>100</v>
      </c>
      <c r="H2250">
        <v>100</v>
      </c>
      <c r="I2250" s="1" t="s">
        <v>6718</v>
      </c>
      <c r="J2250">
        <v>589</v>
      </c>
      <c r="K2250">
        <v>2</v>
      </c>
      <c r="L2250">
        <v>129</v>
      </c>
      <c r="M2250">
        <v>8.8000000000000007</v>
      </c>
      <c r="N2250">
        <v>120.2</v>
      </c>
    </row>
    <row r="2251" spans="1:14" x14ac:dyDescent="0.2">
      <c r="A2251" s="1" t="s">
        <v>5639</v>
      </c>
      <c r="B2251" s="2">
        <v>45861</v>
      </c>
      <c r="C2251" s="1" t="s">
        <v>7125</v>
      </c>
      <c r="D2251" s="1" t="s">
        <v>246</v>
      </c>
      <c r="E2251">
        <v>6</v>
      </c>
      <c r="F2251" t="s">
        <v>2811</v>
      </c>
      <c r="G2251" s="1" t="s">
        <v>100</v>
      </c>
      <c r="H2251">
        <v>100</v>
      </c>
      <c r="I2251" s="1" t="s">
        <v>6718</v>
      </c>
      <c r="J2251">
        <v>590</v>
      </c>
      <c r="K2251">
        <v>3</v>
      </c>
      <c r="L2251">
        <v>107.8</v>
      </c>
      <c r="M2251">
        <v>2.5</v>
      </c>
      <c r="N2251">
        <v>105.3</v>
      </c>
    </row>
    <row r="2252" spans="1:14" x14ac:dyDescent="0.2">
      <c r="A2252" s="1" t="s">
        <v>7126</v>
      </c>
      <c r="B2252" s="2">
        <v>45861</v>
      </c>
      <c r="C2252" s="1" t="s">
        <v>783</v>
      </c>
      <c r="D2252" s="1" t="s">
        <v>246</v>
      </c>
      <c r="E2252">
        <v>7</v>
      </c>
      <c r="F2252">
        <v>10</v>
      </c>
      <c r="G2252" s="1" t="s">
        <v>100</v>
      </c>
      <c r="H2252">
        <v>100</v>
      </c>
      <c r="I2252" s="1" t="s">
        <v>6718</v>
      </c>
      <c r="J2252">
        <v>590</v>
      </c>
      <c r="K2252">
        <v>3</v>
      </c>
      <c r="L2252">
        <v>111.9</v>
      </c>
      <c r="N2252">
        <v>111.9</v>
      </c>
    </row>
    <row r="2253" spans="1:14" x14ac:dyDescent="0.2">
      <c r="A2253" s="1" t="s">
        <v>5663</v>
      </c>
      <c r="B2253" s="2">
        <v>45861</v>
      </c>
      <c r="C2253" s="1" t="s">
        <v>625</v>
      </c>
      <c r="D2253" s="1" t="s">
        <v>246</v>
      </c>
      <c r="E2253" t="s">
        <v>5665</v>
      </c>
      <c r="F2253" t="s">
        <v>3946</v>
      </c>
      <c r="G2253" s="1" t="s">
        <v>100</v>
      </c>
      <c r="H2253">
        <v>300</v>
      </c>
      <c r="I2253" s="1" t="s">
        <v>6718</v>
      </c>
      <c r="J2253">
        <v>590</v>
      </c>
      <c r="K2253">
        <v>4</v>
      </c>
      <c r="L2253">
        <v>295.2</v>
      </c>
      <c r="N2253">
        <v>295.2</v>
      </c>
    </row>
    <row r="2254" spans="1:14" x14ac:dyDescent="0.2">
      <c r="A2254" s="1" t="s">
        <v>5615</v>
      </c>
      <c r="B2254" s="2">
        <v>45861</v>
      </c>
      <c r="C2254" s="1" t="s">
        <v>783</v>
      </c>
      <c r="D2254" s="1" t="s">
        <v>246</v>
      </c>
      <c r="E2254">
        <v>6</v>
      </c>
      <c r="F2254">
        <v>10</v>
      </c>
      <c r="G2254" s="1" t="s">
        <v>100</v>
      </c>
      <c r="H2254">
        <v>100</v>
      </c>
      <c r="I2254" s="1" t="s">
        <v>6718</v>
      </c>
      <c r="J2254">
        <v>590</v>
      </c>
      <c r="K2254">
        <v>3</v>
      </c>
      <c r="L2254">
        <v>113.4</v>
      </c>
      <c r="M2254">
        <v>2.4000000000000004</v>
      </c>
      <c r="N2254">
        <v>111</v>
      </c>
    </row>
    <row r="2255" spans="1:14" x14ac:dyDescent="0.2">
      <c r="A2255" s="1" t="s">
        <v>5638</v>
      </c>
      <c r="B2255" s="2">
        <v>45861</v>
      </c>
      <c r="C2255" s="1" t="s">
        <v>783</v>
      </c>
      <c r="D2255" s="1" t="s">
        <v>246</v>
      </c>
      <c r="E2255">
        <v>6</v>
      </c>
      <c r="F2255">
        <v>10</v>
      </c>
      <c r="G2255" s="1" t="s">
        <v>100</v>
      </c>
      <c r="H2255">
        <v>100</v>
      </c>
      <c r="I2255" s="1" t="s">
        <v>6718</v>
      </c>
      <c r="J2255">
        <v>591</v>
      </c>
      <c r="K2255">
        <v>3</v>
      </c>
      <c r="L2255">
        <v>119.4</v>
      </c>
      <c r="M2255">
        <v>2.4000000000000004</v>
      </c>
      <c r="N2255">
        <v>117</v>
      </c>
    </row>
    <row r="2256" spans="1:14" x14ac:dyDescent="0.2">
      <c r="A2256" s="1" t="s">
        <v>5657</v>
      </c>
      <c r="B2256" s="2">
        <v>45861</v>
      </c>
      <c r="C2256" s="1" t="s">
        <v>2272</v>
      </c>
      <c r="D2256" s="1" t="s">
        <v>246</v>
      </c>
      <c r="E2256">
        <v>22</v>
      </c>
      <c r="F2256" t="s">
        <v>338</v>
      </c>
      <c r="G2256" s="1" t="s">
        <v>100</v>
      </c>
      <c r="H2256">
        <v>110</v>
      </c>
      <c r="I2256" s="1" t="s">
        <v>6718</v>
      </c>
      <c r="J2256">
        <v>591</v>
      </c>
      <c r="K2256">
        <v>2</v>
      </c>
      <c r="L2256">
        <v>128.6</v>
      </c>
      <c r="M2256">
        <v>5.5</v>
      </c>
      <c r="N2256">
        <v>123.1</v>
      </c>
    </row>
    <row r="2257" spans="1:14" x14ac:dyDescent="0.2">
      <c r="A2257" s="1" t="s">
        <v>7127</v>
      </c>
      <c r="B2257" s="2">
        <v>45861</v>
      </c>
      <c r="C2257" s="1" t="s">
        <v>7128</v>
      </c>
      <c r="D2257" s="1" t="s">
        <v>5644</v>
      </c>
      <c r="E2257" t="s">
        <v>2743</v>
      </c>
      <c r="F2257" t="s">
        <v>2744</v>
      </c>
      <c r="G2257" s="1" t="s">
        <v>108</v>
      </c>
      <c r="H2257">
        <v>120</v>
      </c>
      <c r="I2257" s="1" t="s">
        <v>6718</v>
      </c>
      <c r="J2257">
        <v>591</v>
      </c>
      <c r="K2257">
        <v>3</v>
      </c>
      <c r="L2257">
        <v>122.2</v>
      </c>
      <c r="M2257">
        <v>4.5</v>
      </c>
      <c r="N2257">
        <v>117.7</v>
      </c>
    </row>
    <row r="2258" spans="1:14" x14ac:dyDescent="0.2">
      <c r="A2258" s="1" t="s">
        <v>5560</v>
      </c>
      <c r="B2258" s="2">
        <v>45861</v>
      </c>
      <c r="C2258" s="1" t="s">
        <v>6231</v>
      </c>
      <c r="D2258" s="1" t="s">
        <v>3093</v>
      </c>
      <c r="E2258">
        <v>14</v>
      </c>
      <c r="F2258" t="s">
        <v>2811</v>
      </c>
      <c r="G2258" s="1" t="s">
        <v>2996</v>
      </c>
      <c r="H2258">
        <v>200</v>
      </c>
      <c r="I2258" s="1" t="s">
        <v>6718</v>
      </c>
      <c r="J2258">
        <v>591</v>
      </c>
      <c r="K2258">
        <v>3</v>
      </c>
      <c r="L2258">
        <v>207.2</v>
      </c>
      <c r="N2258">
        <v>207.2</v>
      </c>
    </row>
    <row r="2259" spans="1:14" x14ac:dyDescent="0.2">
      <c r="A2259" s="1" t="s">
        <v>5649</v>
      </c>
      <c r="B2259" s="2">
        <v>45861</v>
      </c>
      <c r="C2259" s="1" t="s">
        <v>7129</v>
      </c>
      <c r="D2259" s="1" t="s">
        <v>246</v>
      </c>
      <c r="E2259">
        <v>22</v>
      </c>
      <c r="F2259">
        <v>6</v>
      </c>
      <c r="G2259" s="1" t="s">
        <v>2826</v>
      </c>
      <c r="H2259">
        <v>300</v>
      </c>
      <c r="I2259" s="1" t="s">
        <v>6718</v>
      </c>
      <c r="J2259">
        <v>592</v>
      </c>
      <c r="K2259">
        <v>5</v>
      </c>
      <c r="L2259">
        <v>297.8</v>
      </c>
      <c r="N2259">
        <v>297.8</v>
      </c>
    </row>
    <row r="2260" spans="1:14" x14ac:dyDescent="0.2">
      <c r="A2260" s="1" t="s">
        <v>5652</v>
      </c>
      <c r="B2260" s="2">
        <v>45861</v>
      </c>
      <c r="C2260" s="1" t="s">
        <v>7124</v>
      </c>
      <c r="D2260" s="1" t="s">
        <v>246</v>
      </c>
      <c r="E2260" t="s">
        <v>2889</v>
      </c>
      <c r="F2260" t="s">
        <v>51</v>
      </c>
      <c r="G2260" s="1" t="s">
        <v>100</v>
      </c>
      <c r="H2260">
        <v>150</v>
      </c>
      <c r="I2260" s="1" t="s">
        <v>6718</v>
      </c>
      <c r="J2260">
        <v>592</v>
      </c>
      <c r="K2260">
        <v>2</v>
      </c>
      <c r="L2260">
        <v>153</v>
      </c>
      <c r="M2260">
        <v>8.4</v>
      </c>
      <c r="N2260">
        <v>144.6</v>
      </c>
    </row>
    <row r="2261" spans="1:14" x14ac:dyDescent="0.2">
      <c r="A2261" s="1" t="s">
        <v>5651</v>
      </c>
      <c r="B2261" s="2">
        <v>45861</v>
      </c>
      <c r="C2261" s="1" t="s">
        <v>7122</v>
      </c>
      <c r="D2261" s="1" t="s">
        <v>246</v>
      </c>
      <c r="E2261">
        <v>24</v>
      </c>
      <c r="F2261" t="s">
        <v>99</v>
      </c>
      <c r="G2261" s="1" t="s">
        <v>2760</v>
      </c>
      <c r="H2261">
        <v>96</v>
      </c>
      <c r="I2261" s="1" t="s">
        <v>6718</v>
      </c>
      <c r="J2261">
        <v>592</v>
      </c>
      <c r="K2261">
        <v>2</v>
      </c>
      <c r="L2261">
        <v>104.2</v>
      </c>
      <c r="N2261">
        <v>104.2</v>
      </c>
    </row>
    <row r="2262" spans="1:14" x14ac:dyDescent="0.2">
      <c r="A2262" s="1" t="s">
        <v>2879</v>
      </c>
      <c r="B2262" s="2">
        <v>45861</v>
      </c>
      <c r="C2262" s="1" t="s">
        <v>576</v>
      </c>
      <c r="D2262" s="1" t="s">
        <v>246</v>
      </c>
      <c r="E2262" t="s">
        <v>2880</v>
      </c>
      <c r="F2262" t="s">
        <v>2744</v>
      </c>
      <c r="G2262" s="1" t="s">
        <v>100</v>
      </c>
      <c r="H2262">
        <v>2000</v>
      </c>
      <c r="I2262" s="1" t="s">
        <v>6718</v>
      </c>
      <c r="J2262">
        <v>592</v>
      </c>
      <c r="K2262">
        <v>2</v>
      </c>
      <c r="L2262">
        <v>167.89999999999998</v>
      </c>
      <c r="M2262">
        <v>6.3</v>
      </c>
      <c r="N2262">
        <v>161.59999999999997</v>
      </c>
    </row>
    <row r="2263" spans="1:14" x14ac:dyDescent="0.2">
      <c r="A2263" s="1" t="s">
        <v>5680</v>
      </c>
      <c r="B2263" s="2">
        <v>45862</v>
      </c>
      <c r="C2263" s="1" t="s">
        <v>658</v>
      </c>
      <c r="D2263" s="1" t="s">
        <v>246</v>
      </c>
      <c r="E2263" t="s">
        <v>5682</v>
      </c>
      <c r="F2263" t="s">
        <v>2744</v>
      </c>
      <c r="G2263" s="1" t="s">
        <v>100</v>
      </c>
      <c r="H2263">
        <v>5000</v>
      </c>
      <c r="I2263" s="1" t="s">
        <v>6718</v>
      </c>
      <c r="J2263">
        <v>593</v>
      </c>
      <c r="K2263">
        <v>4</v>
      </c>
      <c r="L2263">
        <v>470.4</v>
      </c>
      <c r="M2263">
        <v>12.4</v>
      </c>
      <c r="N2263">
        <v>458</v>
      </c>
    </row>
    <row r="2264" spans="1:14" x14ac:dyDescent="0.2">
      <c r="A2264" s="1" t="s">
        <v>5658</v>
      </c>
      <c r="B2264" s="2">
        <v>45862</v>
      </c>
      <c r="C2264" s="1" t="s">
        <v>7122</v>
      </c>
      <c r="D2264" s="1" t="s">
        <v>246</v>
      </c>
      <c r="E2264">
        <v>18</v>
      </c>
      <c r="F2264" t="s">
        <v>134</v>
      </c>
      <c r="G2264" s="1" t="s">
        <v>100</v>
      </c>
      <c r="H2264">
        <v>500</v>
      </c>
      <c r="I2264" s="1" t="s">
        <v>6718</v>
      </c>
      <c r="J2264">
        <v>593</v>
      </c>
      <c r="K2264">
        <v>9</v>
      </c>
      <c r="L2264">
        <v>543</v>
      </c>
      <c r="M2264">
        <v>16.899999999999999</v>
      </c>
      <c r="N2264">
        <v>526.1</v>
      </c>
    </row>
    <row r="2265" spans="1:14" x14ac:dyDescent="0.2">
      <c r="A2265" s="1" t="s">
        <v>5654</v>
      </c>
      <c r="B2265" s="2">
        <v>45862</v>
      </c>
      <c r="C2265" s="1" t="s">
        <v>783</v>
      </c>
      <c r="D2265" s="1" t="s">
        <v>246</v>
      </c>
      <c r="E2265">
        <v>7</v>
      </c>
      <c r="F2265">
        <v>10</v>
      </c>
      <c r="G2265" s="1" t="s">
        <v>100</v>
      </c>
      <c r="H2265">
        <v>100</v>
      </c>
      <c r="I2265" s="1" t="s">
        <v>6718</v>
      </c>
      <c r="J2265">
        <v>593</v>
      </c>
      <c r="K2265">
        <v>3</v>
      </c>
      <c r="L2265">
        <v>109.19999999999999</v>
      </c>
      <c r="M2265">
        <v>2.7</v>
      </c>
      <c r="N2265">
        <v>106.49999999999999</v>
      </c>
    </row>
    <row r="2266" spans="1:14" x14ac:dyDescent="0.2">
      <c r="A2266" s="1" t="s">
        <v>5657</v>
      </c>
      <c r="B2266" s="2">
        <v>45862</v>
      </c>
      <c r="C2266" s="1" t="s">
        <v>2272</v>
      </c>
      <c r="D2266" s="1" t="s">
        <v>246</v>
      </c>
      <c r="E2266">
        <v>22</v>
      </c>
      <c r="F2266" t="s">
        <v>338</v>
      </c>
      <c r="G2266" s="1" t="s">
        <v>100</v>
      </c>
      <c r="H2266">
        <v>110</v>
      </c>
      <c r="I2266" s="1" t="s">
        <v>6718</v>
      </c>
      <c r="J2266">
        <v>593</v>
      </c>
      <c r="K2266">
        <v>2</v>
      </c>
      <c r="L2266">
        <v>123.1</v>
      </c>
      <c r="N2266">
        <v>123.1</v>
      </c>
    </row>
    <row r="2267" spans="1:14" x14ac:dyDescent="0.2">
      <c r="A2267" s="1" t="s">
        <v>5678</v>
      </c>
      <c r="B2267" s="2">
        <v>45863</v>
      </c>
      <c r="C2267" s="1" t="s">
        <v>625</v>
      </c>
      <c r="D2267" s="1" t="s">
        <v>246</v>
      </c>
      <c r="E2267">
        <v>19.25</v>
      </c>
      <c r="F2267" t="s">
        <v>2983</v>
      </c>
      <c r="G2267" s="1" t="s">
        <v>2760</v>
      </c>
      <c r="H2267">
        <v>160</v>
      </c>
      <c r="I2267" s="1" t="s">
        <v>6718</v>
      </c>
      <c r="J2267">
        <v>594</v>
      </c>
      <c r="K2267">
        <v>3</v>
      </c>
      <c r="L2267">
        <v>182.4</v>
      </c>
      <c r="M2267">
        <v>6.3000000000000007</v>
      </c>
      <c r="N2267">
        <v>176.1</v>
      </c>
    </row>
    <row r="2268" spans="1:14" x14ac:dyDescent="0.2">
      <c r="A2268" s="1" t="s">
        <v>5683</v>
      </c>
      <c r="B2268" s="2">
        <v>45863</v>
      </c>
      <c r="C2268" s="1" t="s">
        <v>7124</v>
      </c>
      <c r="D2268" s="1" t="s">
        <v>246</v>
      </c>
      <c r="E2268" t="s">
        <v>247</v>
      </c>
      <c r="F2268" t="s">
        <v>51</v>
      </c>
      <c r="G2268" s="1" t="s">
        <v>100</v>
      </c>
      <c r="H2268">
        <v>100</v>
      </c>
      <c r="I2268" s="1" t="s">
        <v>6718</v>
      </c>
      <c r="J2268">
        <v>594</v>
      </c>
      <c r="K2268">
        <v>2</v>
      </c>
      <c r="L2268">
        <v>107.6</v>
      </c>
      <c r="M2268">
        <v>7.6</v>
      </c>
      <c r="N2268">
        <v>100</v>
      </c>
    </row>
    <row r="2269" spans="1:14" x14ac:dyDescent="0.2">
      <c r="A2269" s="1" t="s">
        <v>5655</v>
      </c>
      <c r="B2269" s="2">
        <v>45863</v>
      </c>
      <c r="C2269" s="1" t="s">
        <v>7125</v>
      </c>
      <c r="D2269" s="1" t="s">
        <v>246</v>
      </c>
      <c r="E2269">
        <v>7</v>
      </c>
      <c r="F2269" t="s">
        <v>343</v>
      </c>
      <c r="G2269" s="1" t="s">
        <v>100</v>
      </c>
      <c r="H2269">
        <v>200</v>
      </c>
      <c r="I2269" s="1" t="s">
        <v>6718</v>
      </c>
      <c r="J2269">
        <v>594</v>
      </c>
      <c r="K2269">
        <v>4</v>
      </c>
      <c r="L2269">
        <v>212</v>
      </c>
      <c r="M2269">
        <v>3.6</v>
      </c>
      <c r="N2269">
        <v>208.4</v>
      </c>
    </row>
    <row r="2270" spans="1:14" x14ac:dyDescent="0.2">
      <c r="A2270" s="1" t="s">
        <v>5671</v>
      </c>
      <c r="B2270" s="2">
        <v>45863</v>
      </c>
      <c r="C2270" s="1" t="s">
        <v>7125</v>
      </c>
      <c r="D2270" s="1" t="s">
        <v>246</v>
      </c>
      <c r="E2270">
        <v>9</v>
      </c>
      <c r="F2270" t="s">
        <v>107</v>
      </c>
      <c r="G2270" s="1" t="s">
        <v>100</v>
      </c>
      <c r="H2270">
        <v>100</v>
      </c>
      <c r="I2270" s="1" t="s">
        <v>6718</v>
      </c>
      <c r="J2270">
        <v>594</v>
      </c>
      <c r="K2270">
        <v>2</v>
      </c>
      <c r="L2270">
        <v>115.6</v>
      </c>
      <c r="M2270">
        <v>2.2000000000000002</v>
      </c>
      <c r="N2270">
        <v>113.39999999999999</v>
      </c>
    </row>
    <row r="2271" spans="1:14" x14ac:dyDescent="0.2">
      <c r="A2271" s="1" t="s">
        <v>5570</v>
      </c>
      <c r="B2271" s="2">
        <v>45863</v>
      </c>
      <c r="C2271" s="1" t="s">
        <v>7130</v>
      </c>
      <c r="D2271" s="1" t="s">
        <v>246</v>
      </c>
      <c r="E2271" t="s">
        <v>3573</v>
      </c>
      <c r="F2271" t="s">
        <v>2786</v>
      </c>
      <c r="G2271" s="1" t="s">
        <v>100</v>
      </c>
      <c r="H2271">
        <v>1000</v>
      </c>
      <c r="I2271" s="1" t="s">
        <v>6718</v>
      </c>
      <c r="J2271">
        <v>595</v>
      </c>
      <c r="K2271">
        <v>10</v>
      </c>
      <c r="L2271">
        <v>1001.7</v>
      </c>
      <c r="N2271">
        <v>1001.7</v>
      </c>
    </row>
    <row r="2272" spans="1:14" x14ac:dyDescent="0.2">
      <c r="A2272" s="1" t="s">
        <v>5677</v>
      </c>
      <c r="B2272" s="2">
        <v>45863</v>
      </c>
      <c r="C2272" s="1" t="s">
        <v>7129</v>
      </c>
      <c r="D2272" s="1" t="s">
        <v>246</v>
      </c>
      <c r="E2272">
        <v>23</v>
      </c>
      <c r="F2272">
        <v>6</v>
      </c>
      <c r="G2272" s="1" t="s">
        <v>2826</v>
      </c>
      <c r="H2272">
        <v>300</v>
      </c>
      <c r="I2272" s="1" t="s">
        <v>6718</v>
      </c>
      <c r="J2272">
        <v>595</v>
      </c>
      <c r="K2272">
        <v>5</v>
      </c>
      <c r="L2272">
        <v>304.10000000000002</v>
      </c>
      <c r="N2272">
        <v>304.10000000000002</v>
      </c>
    </row>
    <row r="2273" spans="1:14" x14ac:dyDescent="0.2">
      <c r="A2273" s="1" t="s">
        <v>5687</v>
      </c>
      <c r="B2273" s="2">
        <v>45863</v>
      </c>
      <c r="C2273" s="1" t="s">
        <v>625</v>
      </c>
      <c r="D2273" s="1" t="s">
        <v>246</v>
      </c>
      <c r="E2273">
        <v>11</v>
      </c>
      <c r="F2273" t="s">
        <v>167</v>
      </c>
      <c r="G2273" s="1" t="s">
        <v>100</v>
      </c>
      <c r="H2273">
        <v>10</v>
      </c>
      <c r="I2273" s="1" t="s">
        <v>6718</v>
      </c>
      <c r="J2273">
        <v>595</v>
      </c>
      <c r="K2273">
        <v>2</v>
      </c>
      <c r="L2273">
        <v>55.8</v>
      </c>
      <c r="N2273">
        <v>55.8</v>
      </c>
    </row>
    <row r="2274" spans="1:14" x14ac:dyDescent="0.2">
      <c r="A2274" s="1" t="s">
        <v>5680</v>
      </c>
      <c r="B2274" s="2">
        <v>45863</v>
      </c>
      <c r="C2274" s="1" t="s">
        <v>658</v>
      </c>
      <c r="D2274" s="1" t="s">
        <v>246</v>
      </c>
      <c r="E2274" t="s">
        <v>5682</v>
      </c>
      <c r="F2274" t="s">
        <v>2744</v>
      </c>
      <c r="G2274" s="1" t="s">
        <v>100</v>
      </c>
      <c r="H2274">
        <v>5000</v>
      </c>
      <c r="I2274" s="1" t="s">
        <v>6718</v>
      </c>
      <c r="J2274">
        <v>595</v>
      </c>
      <c r="K2274">
        <v>11</v>
      </c>
      <c r="L2274">
        <v>1060.4000000000001</v>
      </c>
      <c r="N2274">
        <v>1060.4000000000001</v>
      </c>
    </row>
    <row r="2275" spans="1:14" x14ac:dyDescent="0.2">
      <c r="A2275" s="1" t="s">
        <v>5675</v>
      </c>
      <c r="B2275" s="2">
        <v>45863</v>
      </c>
      <c r="C2275" s="1" t="s">
        <v>625</v>
      </c>
      <c r="D2275" s="1" t="s">
        <v>246</v>
      </c>
      <c r="E2275" t="s">
        <v>5676</v>
      </c>
      <c r="F2275" t="s">
        <v>3084</v>
      </c>
      <c r="G2275" s="1" t="s">
        <v>100</v>
      </c>
      <c r="H2275">
        <v>800</v>
      </c>
      <c r="I2275" s="1" t="s">
        <v>6718</v>
      </c>
      <c r="J2275">
        <v>596</v>
      </c>
      <c r="K2275">
        <v>19</v>
      </c>
      <c r="L2275">
        <v>1215.2</v>
      </c>
      <c r="N2275">
        <v>1215.2</v>
      </c>
    </row>
    <row r="2276" spans="1:14" x14ac:dyDescent="0.2">
      <c r="A2276" s="1" t="s">
        <v>5693</v>
      </c>
      <c r="B2276" s="2">
        <v>45864</v>
      </c>
      <c r="C2276" s="1" t="s">
        <v>625</v>
      </c>
      <c r="D2276" s="1" t="s">
        <v>246</v>
      </c>
      <c r="E2276">
        <v>26</v>
      </c>
      <c r="F2276" t="s">
        <v>2641</v>
      </c>
      <c r="G2276" s="1" t="s">
        <v>2760</v>
      </c>
      <c r="H2276">
        <v>100</v>
      </c>
      <c r="I2276" s="1" t="s">
        <v>6718</v>
      </c>
      <c r="J2276">
        <v>597</v>
      </c>
      <c r="K2276">
        <v>2</v>
      </c>
      <c r="L2276">
        <v>111.6</v>
      </c>
      <c r="M2276">
        <v>6.6</v>
      </c>
      <c r="N2276">
        <v>105</v>
      </c>
    </row>
    <row r="2277" spans="1:14" x14ac:dyDescent="0.2">
      <c r="A2277" s="1" t="s">
        <v>5692</v>
      </c>
      <c r="B2277" s="2">
        <v>45864</v>
      </c>
      <c r="C2277" s="1" t="s">
        <v>625</v>
      </c>
      <c r="D2277" s="1" t="s">
        <v>246</v>
      </c>
      <c r="E2277">
        <v>18</v>
      </c>
      <c r="F2277" t="s">
        <v>76</v>
      </c>
      <c r="G2277" s="1" t="s">
        <v>2760</v>
      </c>
      <c r="H2277">
        <v>170</v>
      </c>
      <c r="I2277" s="1" t="s">
        <v>6718</v>
      </c>
      <c r="J2277">
        <v>597</v>
      </c>
      <c r="K2277">
        <v>4</v>
      </c>
      <c r="L2277">
        <v>184.2</v>
      </c>
      <c r="M2277">
        <v>9.1999999999999993</v>
      </c>
      <c r="N2277">
        <v>175</v>
      </c>
    </row>
    <row r="2278" spans="1:14" x14ac:dyDescent="0.2">
      <c r="A2278" s="1" t="s">
        <v>5700</v>
      </c>
      <c r="B2278" s="2">
        <v>45864</v>
      </c>
      <c r="C2278" s="1" t="s">
        <v>7131</v>
      </c>
      <c r="D2278" s="1" t="s">
        <v>246</v>
      </c>
      <c r="E2278" t="s">
        <v>4056</v>
      </c>
      <c r="F2278" t="s">
        <v>2786</v>
      </c>
      <c r="G2278" s="1" t="s">
        <v>100</v>
      </c>
      <c r="H2278">
        <v>100</v>
      </c>
      <c r="I2278" s="1" t="s">
        <v>6718</v>
      </c>
      <c r="J2278">
        <v>597</v>
      </c>
      <c r="K2278">
        <v>1</v>
      </c>
      <c r="L2278">
        <v>102.8</v>
      </c>
      <c r="M2278">
        <v>2.6</v>
      </c>
      <c r="N2278">
        <v>100.2</v>
      </c>
    </row>
    <row r="2279" spans="1:14" x14ac:dyDescent="0.2">
      <c r="A2279" s="1" t="s">
        <v>5698</v>
      </c>
      <c r="B2279" s="2">
        <v>45864</v>
      </c>
      <c r="C2279" s="1" t="s">
        <v>7131</v>
      </c>
      <c r="D2279" s="1" t="s">
        <v>246</v>
      </c>
      <c r="E2279" t="s">
        <v>4056</v>
      </c>
      <c r="F2279" t="s">
        <v>2786</v>
      </c>
      <c r="G2279" s="1" t="s">
        <v>100</v>
      </c>
      <c r="H2279">
        <v>100</v>
      </c>
      <c r="I2279" s="1" t="s">
        <v>6718</v>
      </c>
      <c r="J2279">
        <v>597</v>
      </c>
      <c r="K2279">
        <v>1</v>
      </c>
      <c r="L2279">
        <v>103.8</v>
      </c>
      <c r="M2279">
        <v>2.6</v>
      </c>
      <c r="N2279">
        <v>101.2</v>
      </c>
    </row>
    <row r="2280" spans="1:14" x14ac:dyDescent="0.2">
      <c r="A2280" s="1" t="s">
        <v>5673</v>
      </c>
      <c r="B2280" s="2">
        <v>45864</v>
      </c>
      <c r="C2280" s="1" t="s">
        <v>6398</v>
      </c>
      <c r="D2280" s="1" t="s">
        <v>106</v>
      </c>
      <c r="E2280">
        <v>9</v>
      </c>
      <c r="F2280" t="s">
        <v>107</v>
      </c>
      <c r="G2280" s="1" t="s">
        <v>100</v>
      </c>
      <c r="H2280">
        <v>100</v>
      </c>
      <c r="I2280" s="1" t="s">
        <v>6718</v>
      </c>
      <c r="J2280">
        <v>598</v>
      </c>
      <c r="K2280">
        <v>2</v>
      </c>
      <c r="L2280">
        <v>118.4</v>
      </c>
      <c r="M2280">
        <v>2.2000000000000002</v>
      </c>
      <c r="N2280">
        <v>116.2</v>
      </c>
    </row>
    <row r="2281" spans="1:14" x14ac:dyDescent="0.2">
      <c r="A2281" s="1" t="s">
        <v>5685</v>
      </c>
      <c r="B2281" s="2">
        <v>45864</v>
      </c>
      <c r="C2281" s="1" t="s">
        <v>6259</v>
      </c>
      <c r="D2281" s="1" t="s">
        <v>246</v>
      </c>
      <c r="E2281">
        <v>11</v>
      </c>
      <c r="F2281">
        <v>18</v>
      </c>
      <c r="G2281" s="1" t="s">
        <v>100</v>
      </c>
      <c r="H2281">
        <v>100</v>
      </c>
      <c r="I2281" s="1" t="s">
        <v>6718</v>
      </c>
      <c r="J2281">
        <v>598</v>
      </c>
      <c r="K2281">
        <v>2</v>
      </c>
      <c r="L2281">
        <v>106.6</v>
      </c>
      <c r="M2281">
        <v>2.6</v>
      </c>
      <c r="N2281">
        <v>104</v>
      </c>
    </row>
    <row r="2282" spans="1:14" x14ac:dyDescent="0.2">
      <c r="A2282" s="1" t="s">
        <v>5689</v>
      </c>
      <c r="B2282" s="2">
        <v>45864</v>
      </c>
      <c r="C2282" s="1" t="s">
        <v>625</v>
      </c>
      <c r="D2282" s="1" t="s">
        <v>246</v>
      </c>
      <c r="E2282">
        <v>19</v>
      </c>
      <c r="F2282" t="s">
        <v>76</v>
      </c>
      <c r="G2282" s="1" t="s">
        <v>2760</v>
      </c>
      <c r="H2282">
        <v>105</v>
      </c>
      <c r="I2282" s="1" t="s">
        <v>6718</v>
      </c>
      <c r="J2282">
        <v>598</v>
      </c>
      <c r="K2282">
        <v>2</v>
      </c>
      <c r="L2282">
        <v>100.2</v>
      </c>
      <c r="M2282">
        <v>4.8</v>
      </c>
      <c r="N2282">
        <v>95.4</v>
      </c>
    </row>
    <row r="2283" spans="1:14" x14ac:dyDescent="0.2">
      <c r="A2283" s="1" t="s">
        <v>5690</v>
      </c>
      <c r="B2283" s="2">
        <v>45864</v>
      </c>
      <c r="C2283" s="1" t="s">
        <v>625</v>
      </c>
      <c r="D2283" s="1" t="s">
        <v>246</v>
      </c>
      <c r="E2283">
        <v>18</v>
      </c>
      <c r="F2283" t="s">
        <v>2641</v>
      </c>
      <c r="G2283" s="1" t="s">
        <v>2760</v>
      </c>
      <c r="H2283">
        <v>55</v>
      </c>
      <c r="I2283" s="1" t="s">
        <v>6718</v>
      </c>
      <c r="J2283">
        <v>598</v>
      </c>
      <c r="K2283">
        <v>2</v>
      </c>
      <c r="L2283">
        <v>58.2</v>
      </c>
      <c r="M2283">
        <v>4.5999999999999996</v>
      </c>
      <c r="N2283">
        <v>53.6</v>
      </c>
    </row>
    <row r="2284" spans="1:14" x14ac:dyDescent="0.2">
      <c r="A2284" s="1" t="s">
        <v>5694</v>
      </c>
      <c r="B2284" s="2">
        <v>45864</v>
      </c>
      <c r="C2284" s="1" t="s">
        <v>7122</v>
      </c>
      <c r="D2284" s="1" t="s">
        <v>246</v>
      </c>
      <c r="E2284">
        <v>26</v>
      </c>
      <c r="F2284" t="s">
        <v>332</v>
      </c>
      <c r="G2284" s="1" t="s">
        <v>2760</v>
      </c>
      <c r="H2284">
        <v>60</v>
      </c>
      <c r="I2284" s="1" t="s">
        <v>6718</v>
      </c>
      <c r="J2284">
        <v>599</v>
      </c>
      <c r="K2284">
        <v>1</v>
      </c>
      <c r="L2284">
        <v>65</v>
      </c>
      <c r="M2284">
        <v>3.2</v>
      </c>
      <c r="N2284">
        <v>61.8</v>
      </c>
    </row>
    <row r="2285" spans="1:14" x14ac:dyDescent="0.2">
      <c r="A2285" s="1" t="s">
        <v>5688</v>
      </c>
      <c r="B2285" s="2">
        <v>45864</v>
      </c>
      <c r="C2285" s="1" t="s">
        <v>7132</v>
      </c>
      <c r="D2285" s="1" t="s">
        <v>246</v>
      </c>
      <c r="E2285">
        <v>6</v>
      </c>
      <c r="F2285" t="s">
        <v>2740</v>
      </c>
      <c r="G2285" s="1" t="s">
        <v>100</v>
      </c>
      <c r="H2285">
        <v>150</v>
      </c>
      <c r="I2285" s="1" t="s">
        <v>6718</v>
      </c>
      <c r="J2285">
        <v>600</v>
      </c>
      <c r="K2285">
        <v>4</v>
      </c>
      <c r="L2285">
        <v>153.9</v>
      </c>
      <c r="N2285">
        <v>153.9</v>
      </c>
    </row>
    <row r="2286" spans="1:14" x14ac:dyDescent="0.2">
      <c r="A2286" s="1" t="s">
        <v>5680</v>
      </c>
      <c r="B2286" s="2">
        <v>45864</v>
      </c>
      <c r="C2286" s="1" t="s">
        <v>658</v>
      </c>
      <c r="D2286" s="1" t="s">
        <v>246</v>
      </c>
      <c r="E2286" t="s">
        <v>5682</v>
      </c>
      <c r="F2286" t="s">
        <v>2744</v>
      </c>
      <c r="G2286" s="1" t="s">
        <v>100</v>
      </c>
      <c r="H2286">
        <v>5000</v>
      </c>
      <c r="I2286" s="1" t="s">
        <v>6718</v>
      </c>
      <c r="J2286">
        <v>600</v>
      </c>
      <c r="K2286">
        <v>1</v>
      </c>
      <c r="L2286">
        <v>107.6</v>
      </c>
      <c r="N2286">
        <v>107.6</v>
      </c>
    </row>
    <row r="2287" spans="1:14" x14ac:dyDescent="0.2">
      <c r="A2287" s="1" t="s">
        <v>2879</v>
      </c>
      <c r="B2287" s="2">
        <v>45864</v>
      </c>
      <c r="C2287" s="1" t="s">
        <v>576</v>
      </c>
      <c r="D2287" s="1" t="s">
        <v>246</v>
      </c>
      <c r="E2287" t="s">
        <v>2880</v>
      </c>
      <c r="F2287" t="s">
        <v>2744</v>
      </c>
      <c r="G2287" s="1" t="s">
        <v>100</v>
      </c>
      <c r="H2287">
        <v>2000</v>
      </c>
      <c r="I2287" s="1" t="s">
        <v>6718</v>
      </c>
      <c r="J2287">
        <v>600</v>
      </c>
      <c r="K2287">
        <v>1</v>
      </c>
      <c r="L2287">
        <v>111.7</v>
      </c>
      <c r="N2287">
        <v>111.7</v>
      </c>
    </row>
    <row r="2288" spans="1:14" x14ac:dyDescent="0.2">
      <c r="A2288" s="1" t="s">
        <v>5713</v>
      </c>
      <c r="B2288" s="2">
        <v>45866</v>
      </c>
      <c r="C2288" s="1" t="s">
        <v>2272</v>
      </c>
      <c r="D2288" s="1" t="s">
        <v>106</v>
      </c>
      <c r="E2288" t="s">
        <v>2273</v>
      </c>
      <c r="F2288" t="s">
        <v>287</v>
      </c>
      <c r="G2288" s="1" t="s">
        <v>108</v>
      </c>
      <c r="H2288">
        <v>300</v>
      </c>
      <c r="I2288" s="1" t="s">
        <v>6718</v>
      </c>
      <c r="J2288">
        <v>601</v>
      </c>
      <c r="K2288">
        <v>4</v>
      </c>
      <c r="L2288">
        <v>315</v>
      </c>
      <c r="M2288">
        <v>8</v>
      </c>
      <c r="N2288">
        <v>307</v>
      </c>
    </row>
    <row r="2289" spans="1:14" x14ac:dyDescent="0.2">
      <c r="A2289" s="1" t="s">
        <v>5458</v>
      </c>
      <c r="B2289" s="2">
        <v>45866</v>
      </c>
      <c r="C2289" s="1" t="s">
        <v>587</v>
      </c>
      <c r="D2289" s="1" t="s">
        <v>246</v>
      </c>
      <c r="E2289" t="s">
        <v>5460</v>
      </c>
      <c r="F2289" t="s">
        <v>5461</v>
      </c>
      <c r="G2289" s="1" t="s">
        <v>108</v>
      </c>
      <c r="H2289">
        <v>120</v>
      </c>
      <c r="I2289" s="1" t="s">
        <v>6718</v>
      </c>
      <c r="J2289">
        <v>601</v>
      </c>
      <c r="K2289">
        <v>2</v>
      </c>
      <c r="L2289">
        <v>131</v>
      </c>
      <c r="M2289">
        <v>10</v>
      </c>
      <c r="N2289">
        <v>121</v>
      </c>
    </row>
    <row r="2290" spans="1:14" x14ac:dyDescent="0.2">
      <c r="A2290" s="1" t="s">
        <v>5696</v>
      </c>
      <c r="B2290" s="2">
        <v>45866</v>
      </c>
      <c r="C2290" s="1" t="s">
        <v>625</v>
      </c>
      <c r="D2290" s="1" t="s">
        <v>246</v>
      </c>
      <c r="E2290">
        <v>28.5</v>
      </c>
      <c r="F2290" t="s">
        <v>79</v>
      </c>
      <c r="G2290" s="1" t="s">
        <v>100</v>
      </c>
      <c r="H2290">
        <v>420</v>
      </c>
      <c r="I2290" s="1" t="s">
        <v>6718</v>
      </c>
      <c r="J2290">
        <v>601</v>
      </c>
      <c r="K2290">
        <v>8</v>
      </c>
      <c r="L2290">
        <v>419.1</v>
      </c>
      <c r="M2290">
        <v>27.2</v>
      </c>
      <c r="N2290">
        <v>391.90000000000003</v>
      </c>
    </row>
    <row r="2291" spans="1:14" x14ac:dyDescent="0.2">
      <c r="A2291" s="1" t="s">
        <v>5706</v>
      </c>
      <c r="B2291" s="2">
        <v>45866</v>
      </c>
      <c r="C2291" s="1" t="s">
        <v>7133</v>
      </c>
      <c r="D2291" s="1" t="s">
        <v>246</v>
      </c>
      <c r="E2291">
        <v>14</v>
      </c>
      <c r="F2291" t="s">
        <v>241</v>
      </c>
      <c r="G2291" s="1" t="s">
        <v>100</v>
      </c>
      <c r="H2291">
        <v>150</v>
      </c>
      <c r="I2291" s="1" t="s">
        <v>6718</v>
      </c>
      <c r="J2291">
        <v>601</v>
      </c>
      <c r="K2291">
        <v>5</v>
      </c>
      <c r="L2291">
        <v>157.40000000000003</v>
      </c>
      <c r="M2291">
        <v>8.4</v>
      </c>
      <c r="N2291">
        <v>149.00000000000003</v>
      </c>
    </row>
    <row r="2292" spans="1:14" x14ac:dyDescent="0.2">
      <c r="A2292" s="1" t="s">
        <v>5710</v>
      </c>
      <c r="B2292" s="2">
        <v>45866</v>
      </c>
      <c r="C2292" s="1" t="s">
        <v>2272</v>
      </c>
      <c r="D2292" s="1" t="s">
        <v>246</v>
      </c>
      <c r="E2292">
        <v>22</v>
      </c>
      <c r="F2292" t="s">
        <v>735</v>
      </c>
      <c r="G2292" s="1" t="s">
        <v>100</v>
      </c>
      <c r="H2292">
        <v>310</v>
      </c>
      <c r="I2292" s="1" t="s">
        <v>6718</v>
      </c>
      <c r="J2292">
        <v>602</v>
      </c>
      <c r="K2292">
        <v>5</v>
      </c>
      <c r="L2292">
        <v>317.60000000000002</v>
      </c>
      <c r="M2292">
        <v>13</v>
      </c>
      <c r="N2292">
        <v>304.60000000000002</v>
      </c>
    </row>
    <row r="2293" spans="1:14" x14ac:dyDescent="0.2">
      <c r="A2293" s="1" t="s">
        <v>5708</v>
      </c>
      <c r="B2293" s="2">
        <v>45866</v>
      </c>
      <c r="C2293" s="1" t="s">
        <v>2272</v>
      </c>
      <c r="D2293" s="1" t="s">
        <v>246</v>
      </c>
      <c r="E2293">
        <v>16</v>
      </c>
      <c r="F2293" t="s">
        <v>338</v>
      </c>
      <c r="G2293" s="1" t="s">
        <v>100</v>
      </c>
      <c r="H2293">
        <v>130</v>
      </c>
      <c r="I2293" s="1" t="s">
        <v>6718</v>
      </c>
      <c r="J2293">
        <v>602</v>
      </c>
      <c r="K2293">
        <v>2</v>
      </c>
      <c r="L2293">
        <v>138.19999999999999</v>
      </c>
      <c r="M2293">
        <v>3.8</v>
      </c>
      <c r="N2293">
        <v>134.39999999999998</v>
      </c>
    </row>
    <row r="2294" spans="1:14" x14ac:dyDescent="0.2">
      <c r="A2294" s="1" t="s">
        <v>5709</v>
      </c>
      <c r="B2294" s="2">
        <v>45866</v>
      </c>
      <c r="C2294" s="1" t="s">
        <v>2272</v>
      </c>
      <c r="D2294" s="1" t="s">
        <v>246</v>
      </c>
      <c r="E2294">
        <v>22</v>
      </c>
      <c r="F2294" t="s">
        <v>338</v>
      </c>
      <c r="G2294" s="1" t="s">
        <v>100</v>
      </c>
      <c r="H2294">
        <v>215</v>
      </c>
      <c r="I2294" s="1" t="s">
        <v>6718</v>
      </c>
      <c r="J2294">
        <v>602</v>
      </c>
      <c r="K2294">
        <v>3</v>
      </c>
      <c r="L2294">
        <v>219.2</v>
      </c>
      <c r="M2294">
        <v>8.1999999999999993</v>
      </c>
      <c r="N2294">
        <v>211</v>
      </c>
    </row>
    <row r="2295" spans="1:14" x14ac:dyDescent="0.2">
      <c r="A2295" s="1" t="s">
        <v>5711</v>
      </c>
      <c r="B2295" s="2">
        <v>45866</v>
      </c>
      <c r="C2295" s="1" t="s">
        <v>625</v>
      </c>
      <c r="D2295" s="1" t="s">
        <v>246</v>
      </c>
      <c r="E2295" t="s">
        <v>2889</v>
      </c>
      <c r="F2295" t="s">
        <v>5712</v>
      </c>
      <c r="G2295" s="1" t="s">
        <v>100</v>
      </c>
      <c r="H2295">
        <v>300</v>
      </c>
      <c r="I2295" s="1" t="s">
        <v>6718</v>
      </c>
      <c r="J2295">
        <v>602</v>
      </c>
      <c r="K2295">
        <v>4</v>
      </c>
      <c r="L2295">
        <v>312.2</v>
      </c>
      <c r="N2295">
        <v>312.2</v>
      </c>
    </row>
    <row r="2296" spans="1:14" x14ac:dyDescent="0.2">
      <c r="A2296" s="1" t="s">
        <v>5702</v>
      </c>
      <c r="B2296" s="2">
        <v>45866</v>
      </c>
      <c r="C2296" s="1" t="s">
        <v>7132</v>
      </c>
      <c r="D2296" s="1" t="s">
        <v>246</v>
      </c>
      <c r="E2296">
        <v>5</v>
      </c>
      <c r="F2296" t="s">
        <v>2740</v>
      </c>
      <c r="G2296" s="1" t="s">
        <v>100</v>
      </c>
      <c r="H2296">
        <v>100</v>
      </c>
      <c r="I2296" s="1" t="s">
        <v>6718</v>
      </c>
      <c r="J2296">
        <v>603</v>
      </c>
      <c r="K2296">
        <v>3</v>
      </c>
      <c r="L2296">
        <v>107.9</v>
      </c>
      <c r="N2296">
        <v>107.9</v>
      </c>
    </row>
    <row r="2297" spans="1:14" x14ac:dyDescent="0.2">
      <c r="A2297" s="1" t="s">
        <v>5717</v>
      </c>
      <c r="B2297" s="2">
        <v>45867</v>
      </c>
      <c r="C2297" s="1" t="s">
        <v>7134</v>
      </c>
      <c r="D2297" s="1" t="s">
        <v>5719</v>
      </c>
      <c r="E2297" t="s">
        <v>2743</v>
      </c>
      <c r="F2297" t="s">
        <v>960</v>
      </c>
      <c r="G2297" s="1" t="s">
        <v>108</v>
      </c>
      <c r="H2297">
        <v>220</v>
      </c>
      <c r="I2297" s="1" t="s">
        <v>6718</v>
      </c>
      <c r="J2297">
        <v>604</v>
      </c>
      <c r="K2297">
        <v>6</v>
      </c>
      <c r="L2297">
        <v>231.60000000000002</v>
      </c>
      <c r="M2297">
        <v>9</v>
      </c>
      <c r="N2297">
        <v>222.60000000000002</v>
      </c>
    </row>
    <row r="2298" spans="1:14" x14ac:dyDescent="0.2">
      <c r="A2298" s="1" t="s">
        <v>5722</v>
      </c>
      <c r="B2298" s="2">
        <v>45867</v>
      </c>
      <c r="C2298" s="1" t="s">
        <v>2272</v>
      </c>
      <c r="D2298" s="1" t="s">
        <v>246</v>
      </c>
      <c r="E2298">
        <v>13</v>
      </c>
      <c r="F2298" t="s">
        <v>735</v>
      </c>
      <c r="G2298" s="1" t="s">
        <v>100</v>
      </c>
      <c r="H2298">
        <v>375</v>
      </c>
      <c r="I2298" s="1" t="s">
        <v>6718</v>
      </c>
      <c r="J2298">
        <v>604</v>
      </c>
      <c r="K2298">
        <v>10</v>
      </c>
      <c r="L2298">
        <v>395.1</v>
      </c>
      <c r="M2298">
        <v>18</v>
      </c>
      <c r="N2298">
        <v>377.1</v>
      </c>
    </row>
    <row r="2299" spans="1:14" x14ac:dyDescent="0.2">
      <c r="A2299" s="1" t="s">
        <v>5703</v>
      </c>
      <c r="B2299" s="2">
        <v>45867</v>
      </c>
      <c r="C2299" s="1" t="s">
        <v>2272</v>
      </c>
      <c r="D2299" s="1" t="s">
        <v>246</v>
      </c>
      <c r="E2299">
        <v>8</v>
      </c>
      <c r="F2299" t="s">
        <v>735</v>
      </c>
      <c r="G2299" s="1" t="s">
        <v>100</v>
      </c>
      <c r="H2299">
        <v>250</v>
      </c>
      <c r="I2299" s="1" t="s">
        <v>6718</v>
      </c>
      <c r="J2299">
        <v>604</v>
      </c>
      <c r="K2299">
        <v>6</v>
      </c>
      <c r="L2299">
        <v>261.8</v>
      </c>
      <c r="M2299">
        <v>6</v>
      </c>
      <c r="N2299">
        <v>255.8</v>
      </c>
    </row>
    <row r="2300" spans="1:14" x14ac:dyDescent="0.2">
      <c r="A2300" s="1" t="s">
        <v>5720</v>
      </c>
      <c r="B2300" s="2">
        <v>45867</v>
      </c>
      <c r="C2300" s="1" t="s">
        <v>7135</v>
      </c>
      <c r="D2300" s="1" t="s">
        <v>3606</v>
      </c>
      <c r="E2300" t="s">
        <v>2927</v>
      </c>
      <c r="F2300" t="s">
        <v>960</v>
      </c>
      <c r="G2300" s="1" t="s">
        <v>108</v>
      </c>
      <c r="H2300">
        <v>110</v>
      </c>
      <c r="I2300" s="1" t="s">
        <v>6718</v>
      </c>
      <c r="J2300">
        <v>604</v>
      </c>
      <c r="K2300">
        <v>3</v>
      </c>
      <c r="L2300">
        <v>109.19999999999999</v>
      </c>
      <c r="M2300">
        <v>3.6</v>
      </c>
      <c r="N2300">
        <v>105.6</v>
      </c>
    </row>
    <row r="2301" spans="1:14" x14ac:dyDescent="0.2">
      <c r="A2301" s="1" t="s">
        <v>5687</v>
      </c>
      <c r="B2301" s="2">
        <v>45867</v>
      </c>
      <c r="C2301" s="1" t="s">
        <v>625</v>
      </c>
      <c r="D2301" s="1" t="s">
        <v>246</v>
      </c>
      <c r="E2301">
        <v>11</v>
      </c>
      <c r="F2301" t="s">
        <v>167</v>
      </c>
      <c r="G2301" s="1" t="s">
        <v>100</v>
      </c>
      <c r="H2301">
        <v>10</v>
      </c>
      <c r="I2301" s="1" t="s">
        <v>6718</v>
      </c>
      <c r="J2301">
        <v>605</v>
      </c>
      <c r="K2301">
        <v>1</v>
      </c>
      <c r="L2301">
        <v>17.8</v>
      </c>
      <c r="N2301">
        <v>17.8</v>
      </c>
    </row>
    <row r="2302" spans="1:14" x14ac:dyDescent="0.2">
      <c r="A2302" s="1" t="s">
        <v>5680</v>
      </c>
      <c r="B2302" s="2">
        <v>45867</v>
      </c>
      <c r="C2302" s="1" t="s">
        <v>658</v>
      </c>
      <c r="D2302" s="1" t="s">
        <v>246</v>
      </c>
      <c r="E2302" t="s">
        <v>5682</v>
      </c>
      <c r="F2302" t="s">
        <v>2744</v>
      </c>
      <c r="G2302" s="1" t="s">
        <v>100</v>
      </c>
      <c r="H2302">
        <v>5000</v>
      </c>
      <c r="I2302" s="1" t="s">
        <v>6718</v>
      </c>
      <c r="J2302">
        <v>605</v>
      </c>
      <c r="K2302">
        <v>2</v>
      </c>
      <c r="L2302">
        <v>242.8</v>
      </c>
      <c r="M2302">
        <v>6.4</v>
      </c>
      <c r="N2302">
        <v>236.4</v>
      </c>
    </row>
    <row r="2303" spans="1:14" x14ac:dyDescent="0.2">
      <c r="A2303" s="1" t="s">
        <v>5680</v>
      </c>
      <c r="B2303" s="2">
        <v>45867</v>
      </c>
      <c r="C2303" s="1" t="s">
        <v>658</v>
      </c>
      <c r="D2303" s="1" t="s">
        <v>246</v>
      </c>
      <c r="E2303" t="s">
        <v>5682</v>
      </c>
      <c r="F2303" t="s">
        <v>2744</v>
      </c>
      <c r="G2303" s="1" t="s">
        <v>100</v>
      </c>
      <c r="H2303">
        <v>5000</v>
      </c>
      <c r="I2303" s="1" t="s">
        <v>6718</v>
      </c>
      <c r="J2303">
        <v>605</v>
      </c>
      <c r="K2303">
        <v>8</v>
      </c>
      <c r="L2303">
        <v>892</v>
      </c>
      <c r="N2303">
        <v>892</v>
      </c>
    </row>
    <row r="2304" spans="1:14" x14ac:dyDescent="0.2">
      <c r="A2304" s="1" t="s">
        <v>5734</v>
      </c>
      <c r="B2304" s="2">
        <v>45868</v>
      </c>
      <c r="C2304" s="1" t="s">
        <v>7135</v>
      </c>
      <c r="D2304" s="1" t="s">
        <v>5735</v>
      </c>
      <c r="E2304" t="s">
        <v>2743</v>
      </c>
      <c r="F2304" t="s">
        <v>960</v>
      </c>
      <c r="G2304" s="1" t="s">
        <v>108</v>
      </c>
      <c r="H2304">
        <v>110</v>
      </c>
      <c r="I2304" s="1" t="s">
        <v>6718</v>
      </c>
      <c r="J2304">
        <v>606</v>
      </c>
      <c r="K2304">
        <v>3</v>
      </c>
      <c r="L2304">
        <v>87.6</v>
      </c>
      <c r="M2304">
        <v>4.5</v>
      </c>
      <c r="N2304">
        <v>83.1</v>
      </c>
    </row>
    <row r="2305" spans="1:14" x14ac:dyDescent="0.2">
      <c r="A2305" s="1" t="s">
        <v>5733</v>
      </c>
      <c r="B2305" s="2">
        <v>45868</v>
      </c>
      <c r="C2305" s="1" t="s">
        <v>7136</v>
      </c>
      <c r="D2305" s="1" t="s">
        <v>5731</v>
      </c>
      <c r="E2305" t="s">
        <v>762</v>
      </c>
      <c r="F2305" t="s">
        <v>2847</v>
      </c>
      <c r="G2305" s="1" t="s">
        <v>108</v>
      </c>
      <c r="H2305">
        <v>110</v>
      </c>
      <c r="I2305" s="1" t="s">
        <v>6718</v>
      </c>
      <c r="J2305">
        <v>606</v>
      </c>
      <c r="K2305">
        <v>3</v>
      </c>
      <c r="L2305">
        <v>113.19999999999999</v>
      </c>
      <c r="M2305">
        <v>3</v>
      </c>
      <c r="N2305">
        <v>110.19999999999999</v>
      </c>
    </row>
    <row r="2306" spans="1:14" x14ac:dyDescent="0.2">
      <c r="A2306" s="1" t="s">
        <v>5729</v>
      </c>
      <c r="B2306" s="2">
        <v>45868</v>
      </c>
      <c r="C2306" s="1" t="s">
        <v>7136</v>
      </c>
      <c r="D2306" s="1" t="s">
        <v>5731</v>
      </c>
      <c r="E2306" t="s">
        <v>2927</v>
      </c>
      <c r="F2306" t="s">
        <v>2847</v>
      </c>
      <c r="G2306" s="1" t="s">
        <v>108</v>
      </c>
      <c r="H2306">
        <v>110</v>
      </c>
      <c r="I2306" s="1" t="s">
        <v>6718</v>
      </c>
      <c r="J2306">
        <v>606</v>
      </c>
      <c r="K2306">
        <v>3</v>
      </c>
      <c r="L2306">
        <v>116.60000000000001</v>
      </c>
      <c r="M2306">
        <v>3.5999999999999996</v>
      </c>
      <c r="N2306">
        <v>113.00000000000001</v>
      </c>
    </row>
    <row r="2307" spans="1:14" x14ac:dyDescent="0.2">
      <c r="A2307" s="1" t="s">
        <v>5747</v>
      </c>
      <c r="B2307" s="2">
        <v>45868</v>
      </c>
      <c r="C2307" s="1" t="s">
        <v>625</v>
      </c>
      <c r="D2307" s="1" t="s">
        <v>246</v>
      </c>
      <c r="E2307">
        <v>14</v>
      </c>
      <c r="F2307" t="s">
        <v>167</v>
      </c>
      <c r="G2307" s="1" t="s">
        <v>100</v>
      </c>
      <c r="H2307">
        <v>40</v>
      </c>
      <c r="I2307" s="1" t="s">
        <v>6718</v>
      </c>
      <c r="J2307">
        <v>606</v>
      </c>
      <c r="K2307">
        <v>1</v>
      </c>
      <c r="L2307">
        <v>50.8</v>
      </c>
      <c r="M2307">
        <v>1.8</v>
      </c>
      <c r="N2307">
        <v>49</v>
      </c>
    </row>
    <row r="2308" spans="1:14" x14ac:dyDescent="0.2">
      <c r="A2308" s="1" t="s">
        <v>5738</v>
      </c>
      <c r="B2308" s="2">
        <v>45868</v>
      </c>
      <c r="C2308" s="1" t="s">
        <v>7112</v>
      </c>
      <c r="D2308" s="1" t="s">
        <v>246</v>
      </c>
      <c r="E2308">
        <v>20</v>
      </c>
      <c r="F2308" t="s">
        <v>2774</v>
      </c>
      <c r="G2308" s="1" t="s">
        <v>100</v>
      </c>
      <c r="H2308">
        <v>200</v>
      </c>
      <c r="I2308" s="1" t="s">
        <v>6718</v>
      </c>
      <c r="J2308">
        <v>607</v>
      </c>
      <c r="K2308">
        <v>3</v>
      </c>
      <c r="L2308">
        <v>168.8</v>
      </c>
      <c r="M2308">
        <v>7.1999999999999993</v>
      </c>
      <c r="N2308">
        <v>161.60000000000002</v>
      </c>
    </row>
    <row r="2309" spans="1:14" x14ac:dyDescent="0.2">
      <c r="A2309" s="1" t="s">
        <v>5739</v>
      </c>
      <c r="B2309" s="2">
        <v>45868</v>
      </c>
      <c r="C2309" s="1" t="s">
        <v>625</v>
      </c>
      <c r="D2309" s="1" t="s">
        <v>246</v>
      </c>
      <c r="E2309">
        <v>22</v>
      </c>
      <c r="F2309" t="s">
        <v>209</v>
      </c>
      <c r="G2309" s="1" t="s">
        <v>100</v>
      </c>
      <c r="H2309">
        <v>212</v>
      </c>
      <c r="I2309" s="1" t="s">
        <v>6718</v>
      </c>
      <c r="J2309">
        <v>607</v>
      </c>
      <c r="K2309">
        <v>3</v>
      </c>
      <c r="L2309">
        <v>215.2</v>
      </c>
      <c r="M2309">
        <v>7.8000000000000007</v>
      </c>
      <c r="N2309">
        <v>207.39999999999998</v>
      </c>
    </row>
    <row r="2310" spans="1:14" x14ac:dyDescent="0.2">
      <c r="A2310" s="1" t="s">
        <v>5732</v>
      </c>
      <c r="B2310" s="2">
        <v>45868</v>
      </c>
      <c r="C2310" s="1" t="s">
        <v>7136</v>
      </c>
      <c r="D2310" s="1" t="s">
        <v>5731</v>
      </c>
      <c r="E2310" t="s">
        <v>2743</v>
      </c>
      <c r="F2310" t="s">
        <v>2847</v>
      </c>
      <c r="G2310" s="1" t="s">
        <v>108</v>
      </c>
      <c r="H2310">
        <v>110</v>
      </c>
      <c r="I2310" s="1" t="s">
        <v>6718</v>
      </c>
      <c r="J2310">
        <v>607</v>
      </c>
      <c r="K2310">
        <v>3</v>
      </c>
      <c r="L2310">
        <v>118.99999999999999</v>
      </c>
      <c r="M2310">
        <v>4.3</v>
      </c>
      <c r="N2310">
        <v>114.69999999999999</v>
      </c>
    </row>
    <row r="2311" spans="1:14" x14ac:dyDescent="0.2">
      <c r="A2311" s="1" t="s">
        <v>5727</v>
      </c>
      <c r="B2311" s="2">
        <v>45868</v>
      </c>
      <c r="C2311" s="1" t="s">
        <v>625</v>
      </c>
      <c r="D2311" s="1" t="s">
        <v>246</v>
      </c>
      <c r="E2311">
        <v>13</v>
      </c>
      <c r="F2311" t="s">
        <v>167</v>
      </c>
      <c r="G2311" s="1" t="s">
        <v>2760</v>
      </c>
      <c r="H2311">
        <v>35</v>
      </c>
      <c r="I2311" s="1" t="s">
        <v>6718</v>
      </c>
      <c r="J2311">
        <v>607</v>
      </c>
      <c r="K2311">
        <v>1</v>
      </c>
      <c r="L2311">
        <v>33.1</v>
      </c>
      <c r="N2311">
        <v>33.1</v>
      </c>
    </row>
    <row r="2312" spans="1:14" x14ac:dyDescent="0.2">
      <c r="A2312" s="1" t="s">
        <v>5734</v>
      </c>
      <c r="B2312" s="2">
        <v>45868</v>
      </c>
      <c r="C2312" s="1" t="s">
        <v>7135</v>
      </c>
      <c r="D2312" s="1" t="s">
        <v>5735</v>
      </c>
      <c r="E2312" t="s">
        <v>2743</v>
      </c>
      <c r="F2312" t="s">
        <v>960</v>
      </c>
      <c r="G2312" s="1" t="s">
        <v>108</v>
      </c>
      <c r="H2312">
        <v>110</v>
      </c>
      <c r="I2312" s="1" t="s">
        <v>6718</v>
      </c>
      <c r="J2312">
        <v>608</v>
      </c>
      <c r="K2312">
        <v>1</v>
      </c>
      <c r="L2312">
        <v>36.9</v>
      </c>
      <c r="N2312">
        <v>36.9</v>
      </c>
    </row>
    <row r="2313" spans="1:14" x14ac:dyDescent="0.2">
      <c r="A2313" s="1" t="s">
        <v>5680</v>
      </c>
      <c r="B2313" s="2">
        <v>45868</v>
      </c>
      <c r="C2313" s="1" t="s">
        <v>658</v>
      </c>
      <c r="D2313" s="1" t="s">
        <v>246</v>
      </c>
      <c r="E2313" t="s">
        <v>5682</v>
      </c>
      <c r="F2313" t="s">
        <v>2744</v>
      </c>
      <c r="G2313" s="1" t="s">
        <v>100</v>
      </c>
      <c r="H2313">
        <v>5000</v>
      </c>
      <c r="I2313" s="1" t="s">
        <v>6718</v>
      </c>
      <c r="J2313">
        <v>608</v>
      </c>
      <c r="K2313">
        <v>10</v>
      </c>
      <c r="L2313">
        <v>861.2</v>
      </c>
      <c r="N2313">
        <v>861.2</v>
      </c>
    </row>
    <row r="2314" spans="1:14" x14ac:dyDescent="0.2">
      <c r="A2314" s="1" t="s">
        <v>5724</v>
      </c>
      <c r="B2314" s="2">
        <v>45868</v>
      </c>
      <c r="C2314" s="1" t="s">
        <v>625</v>
      </c>
      <c r="D2314" s="1" t="s">
        <v>246</v>
      </c>
      <c r="E2314">
        <v>32</v>
      </c>
      <c r="F2314" t="s">
        <v>93</v>
      </c>
      <c r="G2314" s="1" t="s">
        <v>2760</v>
      </c>
      <c r="H2314">
        <v>300</v>
      </c>
      <c r="I2314" s="1" t="s">
        <v>6718</v>
      </c>
      <c r="J2314">
        <v>608</v>
      </c>
      <c r="K2314">
        <v>5</v>
      </c>
      <c r="L2314">
        <v>283.8</v>
      </c>
      <c r="N2314">
        <v>283.8</v>
      </c>
    </row>
    <row r="2315" spans="1:14" x14ac:dyDescent="0.2">
      <c r="A2315" s="1" t="s">
        <v>5741</v>
      </c>
      <c r="B2315" s="2">
        <v>45868</v>
      </c>
      <c r="C2315" s="1" t="s">
        <v>2272</v>
      </c>
      <c r="D2315" s="1" t="s">
        <v>246</v>
      </c>
      <c r="E2315">
        <v>21</v>
      </c>
      <c r="F2315" t="s">
        <v>2963</v>
      </c>
      <c r="G2315" s="1" t="s">
        <v>100</v>
      </c>
      <c r="H2315">
        <v>80</v>
      </c>
      <c r="I2315" s="1" t="s">
        <v>6718</v>
      </c>
      <c r="J2315">
        <v>608</v>
      </c>
      <c r="K2315">
        <v>2</v>
      </c>
      <c r="L2315">
        <v>86.6</v>
      </c>
      <c r="N2315">
        <v>86.6</v>
      </c>
    </row>
    <row r="2316" spans="1:14" x14ac:dyDescent="0.2">
      <c r="A2316" s="1" t="s">
        <v>5725</v>
      </c>
      <c r="B2316" s="2">
        <v>45868</v>
      </c>
      <c r="C2316" s="1" t="s">
        <v>625</v>
      </c>
      <c r="D2316" s="1" t="s">
        <v>246</v>
      </c>
      <c r="E2316">
        <v>15.5</v>
      </c>
      <c r="F2316" t="s">
        <v>167</v>
      </c>
      <c r="G2316" s="1" t="s">
        <v>2760</v>
      </c>
      <c r="H2316">
        <v>90</v>
      </c>
      <c r="I2316" s="1" t="s">
        <v>6718</v>
      </c>
      <c r="J2316">
        <v>609</v>
      </c>
      <c r="K2316">
        <v>2</v>
      </c>
      <c r="L2316">
        <v>88.4</v>
      </c>
      <c r="N2316">
        <v>88.4</v>
      </c>
    </row>
    <row r="2317" spans="1:14" x14ac:dyDescent="0.2">
      <c r="A2317" s="1" t="s">
        <v>5728</v>
      </c>
      <c r="B2317" s="2">
        <v>45868</v>
      </c>
      <c r="C2317" s="1" t="s">
        <v>625</v>
      </c>
      <c r="D2317" s="1" t="s">
        <v>246</v>
      </c>
      <c r="E2317">
        <v>11.5</v>
      </c>
      <c r="F2317" t="s">
        <v>167</v>
      </c>
      <c r="G2317" s="1" t="s">
        <v>2760</v>
      </c>
      <c r="H2317">
        <v>30</v>
      </c>
      <c r="I2317" s="1" t="s">
        <v>6718</v>
      </c>
      <c r="J2317">
        <v>609</v>
      </c>
      <c r="K2317">
        <v>1</v>
      </c>
      <c r="L2317">
        <v>36</v>
      </c>
      <c r="N2317">
        <v>36</v>
      </c>
    </row>
    <row r="2318" spans="1:14" x14ac:dyDescent="0.2">
      <c r="A2318" s="1" t="s">
        <v>5680</v>
      </c>
      <c r="B2318" s="2">
        <v>45869</v>
      </c>
      <c r="C2318" s="1" t="s">
        <v>658</v>
      </c>
      <c r="D2318" s="1" t="s">
        <v>246</v>
      </c>
      <c r="E2318" t="s">
        <v>5682</v>
      </c>
      <c r="F2318" t="s">
        <v>2744</v>
      </c>
      <c r="G2318" s="1" t="s">
        <v>100</v>
      </c>
      <c r="H2318">
        <v>5000</v>
      </c>
      <c r="I2318" s="1" t="s">
        <v>6718</v>
      </c>
      <c r="J2318">
        <v>610</v>
      </c>
      <c r="K2318">
        <v>6</v>
      </c>
      <c r="L2318">
        <v>668</v>
      </c>
      <c r="N2318">
        <v>668</v>
      </c>
    </row>
    <row r="2319" spans="1:14" x14ac:dyDescent="0.2">
      <c r="A2319" s="1" t="s">
        <v>5766</v>
      </c>
      <c r="B2319" s="2">
        <v>45869</v>
      </c>
      <c r="C2319" s="1" t="s">
        <v>7137</v>
      </c>
      <c r="D2319" s="1" t="s">
        <v>246</v>
      </c>
      <c r="E2319">
        <v>13</v>
      </c>
      <c r="F2319" t="s">
        <v>2811</v>
      </c>
      <c r="G2319" s="1" t="s">
        <v>2826</v>
      </c>
      <c r="H2319">
        <v>200</v>
      </c>
      <c r="I2319" s="1" t="s">
        <v>6718</v>
      </c>
      <c r="J2319">
        <v>610</v>
      </c>
      <c r="K2319">
        <v>4</v>
      </c>
      <c r="L2319">
        <v>199.2</v>
      </c>
      <c r="N2319">
        <v>199.2</v>
      </c>
    </row>
    <row r="2320" spans="1:14" x14ac:dyDescent="0.2">
      <c r="A2320" s="1" t="s">
        <v>5750</v>
      </c>
      <c r="B2320" s="2">
        <v>45869</v>
      </c>
      <c r="C2320" s="1" t="s">
        <v>2272</v>
      </c>
      <c r="D2320" s="1" t="s">
        <v>246</v>
      </c>
      <c r="E2320">
        <v>12</v>
      </c>
      <c r="F2320" t="s">
        <v>735</v>
      </c>
      <c r="G2320" s="1" t="s">
        <v>100</v>
      </c>
      <c r="H2320">
        <v>230</v>
      </c>
      <c r="I2320" s="1" t="s">
        <v>6718</v>
      </c>
      <c r="J2320">
        <v>610</v>
      </c>
      <c r="K2320">
        <v>5</v>
      </c>
      <c r="L2320">
        <v>224.6</v>
      </c>
      <c r="N2320">
        <v>224.6</v>
      </c>
    </row>
    <row r="2321" spans="1:14" x14ac:dyDescent="0.2">
      <c r="A2321" s="1" t="s">
        <v>5760</v>
      </c>
      <c r="B2321" s="2">
        <v>45869</v>
      </c>
      <c r="C2321" s="1" t="s">
        <v>7138</v>
      </c>
      <c r="D2321" s="1" t="s">
        <v>106</v>
      </c>
      <c r="E2321" t="s">
        <v>3167</v>
      </c>
      <c r="F2321" t="s">
        <v>3168</v>
      </c>
      <c r="G2321" s="1" t="s">
        <v>2818</v>
      </c>
      <c r="H2321">
        <v>750</v>
      </c>
      <c r="I2321" s="1" t="s">
        <v>6718</v>
      </c>
      <c r="J2321">
        <v>610</v>
      </c>
      <c r="K2321">
        <v>6</v>
      </c>
      <c r="L2321">
        <v>764.6</v>
      </c>
      <c r="M2321">
        <v>22.799999999999997</v>
      </c>
      <c r="N2321">
        <v>741.80000000000007</v>
      </c>
    </row>
    <row r="2322" spans="1:14" x14ac:dyDescent="0.2">
      <c r="A2322" s="1" t="s">
        <v>5723</v>
      </c>
      <c r="B2322" s="2">
        <v>45869</v>
      </c>
      <c r="C2322" s="1" t="s">
        <v>2272</v>
      </c>
      <c r="D2322" s="1" t="s">
        <v>246</v>
      </c>
      <c r="E2322">
        <v>13</v>
      </c>
      <c r="F2322" t="s">
        <v>338</v>
      </c>
      <c r="G2322" s="1" t="s">
        <v>100</v>
      </c>
      <c r="H2322">
        <v>220</v>
      </c>
      <c r="I2322" s="1" t="s">
        <v>6718</v>
      </c>
      <c r="J2322">
        <v>611</v>
      </c>
      <c r="K2322">
        <v>5</v>
      </c>
      <c r="L2322">
        <v>230.4</v>
      </c>
      <c r="M2322">
        <v>6.5</v>
      </c>
      <c r="N2322">
        <v>223.9</v>
      </c>
    </row>
    <row r="2323" spans="1:14" x14ac:dyDescent="0.2">
      <c r="A2323" s="1" t="s">
        <v>733</v>
      </c>
      <c r="B2323" s="2">
        <v>45869</v>
      </c>
      <c r="C2323" s="1" t="s">
        <v>734</v>
      </c>
      <c r="D2323" s="1" t="s">
        <v>49</v>
      </c>
      <c r="E2323">
        <v>16</v>
      </c>
      <c r="F2323" t="s">
        <v>735</v>
      </c>
      <c r="G2323" s="1" t="s">
        <v>135</v>
      </c>
      <c r="H2323">
        <v>100</v>
      </c>
      <c r="I2323" s="1" t="s">
        <v>6718</v>
      </c>
      <c r="J2323">
        <v>611</v>
      </c>
      <c r="K2323">
        <v>2</v>
      </c>
      <c r="L2323">
        <v>107.22</v>
      </c>
      <c r="M2323">
        <v>4.0199999999999996</v>
      </c>
      <c r="N2323">
        <v>103.2</v>
      </c>
    </row>
    <row r="2324" spans="1:14" x14ac:dyDescent="0.2">
      <c r="A2324" s="1" t="s">
        <v>5696</v>
      </c>
      <c r="B2324" s="2">
        <v>45869</v>
      </c>
      <c r="C2324" s="1" t="s">
        <v>625</v>
      </c>
      <c r="D2324" s="1" t="s">
        <v>246</v>
      </c>
      <c r="E2324">
        <v>28.5</v>
      </c>
      <c r="F2324" t="s">
        <v>79</v>
      </c>
      <c r="G2324" s="1" t="s">
        <v>100</v>
      </c>
      <c r="H2324">
        <v>420</v>
      </c>
      <c r="I2324" s="1" t="s">
        <v>6718</v>
      </c>
      <c r="J2324">
        <v>611</v>
      </c>
      <c r="K2324">
        <v>1</v>
      </c>
      <c r="L2324">
        <v>42</v>
      </c>
      <c r="M2324">
        <v>3</v>
      </c>
      <c r="N2324">
        <v>39</v>
      </c>
    </row>
    <row r="2325" spans="1:14" x14ac:dyDescent="0.2">
      <c r="A2325" s="1" t="s">
        <v>5759</v>
      </c>
      <c r="B2325" s="2">
        <v>45869</v>
      </c>
      <c r="C2325" s="1" t="s">
        <v>7139</v>
      </c>
      <c r="D2325" s="1" t="s">
        <v>246</v>
      </c>
      <c r="E2325" t="s">
        <v>247</v>
      </c>
      <c r="F2325" t="s">
        <v>201</v>
      </c>
      <c r="G2325" s="1" t="s">
        <v>100</v>
      </c>
      <c r="H2325">
        <v>200</v>
      </c>
      <c r="I2325" s="1" t="s">
        <v>6718</v>
      </c>
      <c r="J2325">
        <v>611</v>
      </c>
      <c r="K2325">
        <v>4</v>
      </c>
      <c r="L2325">
        <v>213</v>
      </c>
      <c r="M2325">
        <v>13.6</v>
      </c>
      <c r="N2325">
        <v>199.4</v>
      </c>
    </row>
    <row r="2326" spans="1:14" x14ac:dyDescent="0.2">
      <c r="A2326" s="1" t="s">
        <v>1334</v>
      </c>
      <c r="B2326" s="2">
        <v>45869</v>
      </c>
      <c r="C2326" s="1" t="s">
        <v>7139</v>
      </c>
      <c r="D2326" s="1" t="s">
        <v>246</v>
      </c>
      <c r="E2326" t="s">
        <v>3167</v>
      </c>
      <c r="F2326" t="s">
        <v>201</v>
      </c>
      <c r="G2326" s="1" t="s">
        <v>100</v>
      </c>
      <c r="H2326">
        <v>100</v>
      </c>
      <c r="I2326" s="1" t="s">
        <v>6718</v>
      </c>
      <c r="J2326">
        <v>612</v>
      </c>
      <c r="K2326">
        <v>2</v>
      </c>
      <c r="L2326">
        <v>115</v>
      </c>
      <c r="M2326">
        <v>7.6</v>
      </c>
      <c r="N2326">
        <v>107.4</v>
      </c>
    </row>
    <row r="2327" spans="1:14" x14ac:dyDescent="0.2">
      <c r="A2327" s="1" t="s">
        <v>5742</v>
      </c>
      <c r="B2327" s="2">
        <v>45869</v>
      </c>
      <c r="C2327" s="1" t="s">
        <v>7135</v>
      </c>
      <c r="D2327" s="1" t="s">
        <v>5743</v>
      </c>
      <c r="E2327" t="s">
        <v>2927</v>
      </c>
      <c r="F2327" t="s">
        <v>960</v>
      </c>
      <c r="G2327" s="1" t="s">
        <v>108</v>
      </c>
      <c r="H2327">
        <v>110</v>
      </c>
      <c r="I2327" s="1" t="s">
        <v>6718</v>
      </c>
      <c r="J2327">
        <v>612</v>
      </c>
      <c r="K2327">
        <v>3</v>
      </c>
      <c r="L2327">
        <v>106.8</v>
      </c>
      <c r="N2327">
        <v>106.8</v>
      </c>
    </row>
    <row r="2328" spans="1:14" x14ac:dyDescent="0.2">
      <c r="A2328" s="1" t="s">
        <v>5748</v>
      </c>
      <c r="B2328" s="2">
        <v>45869</v>
      </c>
      <c r="C2328" s="1" t="s">
        <v>7140</v>
      </c>
      <c r="D2328" s="1" t="s">
        <v>246</v>
      </c>
      <c r="E2328">
        <v>14.5</v>
      </c>
      <c r="F2328" t="s">
        <v>93</v>
      </c>
      <c r="G2328" s="1" t="s">
        <v>100</v>
      </c>
      <c r="H2328">
        <v>0</v>
      </c>
      <c r="I2328" s="1" t="s">
        <v>6718</v>
      </c>
      <c r="J2328">
        <v>612</v>
      </c>
      <c r="K2328">
        <v>1</v>
      </c>
      <c r="L2328">
        <v>32.85</v>
      </c>
      <c r="N2328">
        <v>32.85</v>
      </c>
    </row>
    <row r="2329" spans="1:14" x14ac:dyDescent="0.2">
      <c r="A2329" s="1" t="s">
        <v>5704</v>
      </c>
      <c r="B2329" s="2">
        <v>45869</v>
      </c>
      <c r="C2329" s="1" t="s">
        <v>625</v>
      </c>
      <c r="D2329" s="1" t="s">
        <v>246</v>
      </c>
      <c r="E2329">
        <v>17</v>
      </c>
      <c r="F2329" t="s">
        <v>332</v>
      </c>
      <c r="G2329" s="1" t="s">
        <v>2760</v>
      </c>
      <c r="H2329">
        <v>800</v>
      </c>
      <c r="I2329" s="1" t="s">
        <v>6718</v>
      </c>
      <c r="J2329">
        <v>612</v>
      </c>
      <c r="K2329">
        <v>3</v>
      </c>
      <c r="L2329">
        <v>166.8</v>
      </c>
      <c r="N2329">
        <v>166.8</v>
      </c>
    </row>
    <row r="2330" spans="1:14" x14ac:dyDescent="0.2">
      <c r="A2330" s="1" t="s">
        <v>5756</v>
      </c>
      <c r="B2330" s="2">
        <v>45869</v>
      </c>
      <c r="C2330" s="1" t="s">
        <v>7137</v>
      </c>
      <c r="D2330" s="1" t="s">
        <v>246</v>
      </c>
      <c r="E2330">
        <v>28.5</v>
      </c>
      <c r="F2330" t="s">
        <v>3654</v>
      </c>
      <c r="G2330" s="1" t="s">
        <v>2826</v>
      </c>
      <c r="H2330">
        <v>200</v>
      </c>
      <c r="I2330" s="1" t="s">
        <v>6718</v>
      </c>
      <c r="J2330">
        <v>613</v>
      </c>
      <c r="K2330">
        <v>2</v>
      </c>
      <c r="L2330">
        <v>218.10000000000002</v>
      </c>
      <c r="M2330">
        <v>8.8000000000000007</v>
      </c>
      <c r="N2330">
        <v>209.3</v>
      </c>
    </row>
    <row r="2331" spans="1:14" x14ac:dyDescent="0.2">
      <c r="A2331" s="1" t="s">
        <v>5754</v>
      </c>
      <c r="B2331" s="2">
        <v>45869</v>
      </c>
      <c r="C2331" s="1" t="s">
        <v>7137</v>
      </c>
      <c r="D2331" s="1" t="s">
        <v>246</v>
      </c>
      <c r="E2331">
        <v>28</v>
      </c>
      <c r="F2331" t="s">
        <v>735</v>
      </c>
      <c r="G2331" s="1" t="s">
        <v>2826</v>
      </c>
      <c r="H2331">
        <v>200</v>
      </c>
      <c r="I2331" s="1" t="s">
        <v>6718</v>
      </c>
      <c r="J2331">
        <v>613</v>
      </c>
      <c r="K2331">
        <v>3</v>
      </c>
      <c r="L2331">
        <v>201.6</v>
      </c>
      <c r="N2331">
        <v>201.6</v>
      </c>
    </row>
    <row r="2332" spans="1:14" x14ac:dyDescent="0.2">
      <c r="A2332" s="1" t="s">
        <v>5751</v>
      </c>
      <c r="B2332" s="2">
        <v>45869</v>
      </c>
      <c r="C2332" s="1" t="s">
        <v>6243</v>
      </c>
      <c r="D2332" s="1" t="s">
        <v>246</v>
      </c>
      <c r="E2332">
        <v>28</v>
      </c>
      <c r="F2332" t="s">
        <v>5753</v>
      </c>
      <c r="G2332" s="1" t="s">
        <v>100</v>
      </c>
      <c r="H2332">
        <v>120</v>
      </c>
      <c r="I2332" s="1" t="s">
        <v>6718</v>
      </c>
      <c r="J2332">
        <v>613</v>
      </c>
      <c r="K2332">
        <v>2</v>
      </c>
      <c r="L2332">
        <v>135.19999999999999</v>
      </c>
      <c r="N2332">
        <v>135.19999999999999</v>
      </c>
    </row>
    <row r="2333" spans="1:14" x14ac:dyDescent="0.2">
      <c r="A2333" s="1" t="s">
        <v>5744</v>
      </c>
      <c r="B2333" s="2">
        <v>45869</v>
      </c>
      <c r="C2333" s="1" t="s">
        <v>6231</v>
      </c>
      <c r="D2333" s="1" t="s">
        <v>3064</v>
      </c>
      <c r="E2333">
        <v>12</v>
      </c>
      <c r="F2333" t="s">
        <v>214</v>
      </c>
      <c r="G2333" s="1" t="s">
        <v>2996</v>
      </c>
      <c r="H2333">
        <v>200</v>
      </c>
      <c r="I2333" s="1" t="s">
        <v>6718</v>
      </c>
      <c r="J2333">
        <v>613</v>
      </c>
      <c r="K2333">
        <v>4</v>
      </c>
      <c r="L2333">
        <v>208.7</v>
      </c>
      <c r="N2333">
        <v>208.7</v>
      </c>
    </row>
    <row r="2334" spans="1:14" x14ac:dyDescent="0.2">
      <c r="A2334" s="1" t="s">
        <v>7141</v>
      </c>
      <c r="B2334" s="2">
        <v>45870</v>
      </c>
      <c r="C2334" s="1" t="s">
        <v>625</v>
      </c>
      <c r="D2334" s="1" t="s">
        <v>246</v>
      </c>
      <c r="E2334">
        <v>22</v>
      </c>
      <c r="F2334" t="s">
        <v>209</v>
      </c>
      <c r="G2334" s="1" t="s">
        <v>100</v>
      </c>
      <c r="H2334">
        <v>320</v>
      </c>
      <c r="I2334" s="1" t="s">
        <v>6718</v>
      </c>
      <c r="J2334">
        <v>614</v>
      </c>
      <c r="K2334">
        <v>6</v>
      </c>
      <c r="L2334">
        <v>333.2</v>
      </c>
      <c r="M2334">
        <v>14.8</v>
      </c>
      <c r="N2334">
        <v>318.39999999999998</v>
      </c>
    </row>
    <row r="2335" spans="1:14" x14ac:dyDescent="0.2">
      <c r="A2335" s="1" t="s">
        <v>5767</v>
      </c>
      <c r="B2335" s="2">
        <v>45870</v>
      </c>
      <c r="C2335" s="1" t="s">
        <v>625</v>
      </c>
      <c r="D2335" s="1" t="s">
        <v>246</v>
      </c>
      <c r="E2335">
        <v>13</v>
      </c>
      <c r="F2335" t="s">
        <v>167</v>
      </c>
      <c r="G2335" s="1" t="s">
        <v>2760</v>
      </c>
      <c r="H2335">
        <v>40</v>
      </c>
      <c r="I2335" s="1" t="s">
        <v>6718</v>
      </c>
      <c r="J2335">
        <v>614</v>
      </c>
      <c r="K2335">
        <v>1</v>
      </c>
      <c r="L2335">
        <v>44.8</v>
      </c>
      <c r="M2335">
        <v>1.5</v>
      </c>
      <c r="N2335">
        <v>43.3</v>
      </c>
    </row>
    <row r="2336" spans="1:14" x14ac:dyDescent="0.2">
      <c r="A2336" s="1" t="s">
        <v>5762</v>
      </c>
      <c r="B2336" s="2">
        <v>45870</v>
      </c>
      <c r="C2336" s="1" t="s">
        <v>7142</v>
      </c>
      <c r="D2336" s="1" t="s">
        <v>5764</v>
      </c>
      <c r="E2336">
        <v>7</v>
      </c>
      <c r="F2336" t="s">
        <v>5765</v>
      </c>
      <c r="G2336" s="1" t="s">
        <v>108</v>
      </c>
      <c r="H2336">
        <v>150</v>
      </c>
      <c r="I2336" s="1" t="s">
        <v>6718</v>
      </c>
      <c r="J2336">
        <v>614</v>
      </c>
      <c r="K2336">
        <v>4</v>
      </c>
      <c r="L2336">
        <v>168.8</v>
      </c>
      <c r="M2336">
        <v>3.6</v>
      </c>
      <c r="N2336">
        <v>165.20000000000002</v>
      </c>
    </row>
    <row r="2337" spans="1:14" x14ac:dyDescent="0.2">
      <c r="A2337" s="1" t="s">
        <v>5775</v>
      </c>
      <c r="B2337" s="2">
        <v>45870</v>
      </c>
      <c r="C2337" s="1" t="s">
        <v>7138</v>
      </c>
      <c r="D2337" s="1" t="s">
        <v>106</v>
      </c>
      <c r="E2337" t="s">
        <v>3167</v>
      </c>
      <c r="F2337" t="s">
        <v>3168</v>
      </c>
      <c r="G2337" s="1" t="s">
        <v>3169</v>
      </c>
      <c r="H2337">
        <v>750</v>
      </c>
      <c r="I2337" s="1" t="s">
        <v>6718</v>
      </c>
      <c r="J2337">
        <v>614</v>
      </c>
      <c r="K2337">
        <v>6</v>
      </c>
      <c r="L2337">
        <v>725.5</v>
      </c>
      <c r="N2337">
        <v>725.5</v>
      </c>
    </row>
    <row r="2338" spans="1:14" x14ac:dyDescent="0.2">
      <c r="A2338" s="1" t="s">
        <v>5771</v>
      </c>
      <c r="B2338" s="2">
        <v>45870</v>
      </c>
      <c r="C2338" s="1" t="s">
        <v>6354</v>
      </c>
      <c r="D2338" s="1" t="s">
        <v>246</v>
      </c>
      <c r="E2338">
        <v>22</v>
      </c>
      <c r="F2338" t="s">
        <v>79</v>
      </c>
      <c r="G2338" s="1" t="s">
        <v>100</v>
      </c>
      <c r="H2338">
        <v>250</v>
      </c>
      <c r="I2338" s="1" t="s">
        <v>6718</v>
      </c>
      <c r="J2338">
        <v>615</v>
      </c>
      <c r="K2338">
        <v>5</v>
      </c>
      <c r="L2338">
        <v>267</v>
      </c>
      <c r="M2338">
        <v>12.899999999999999</v>
      </c>
      <c r="N2338">
        <v>254.1</v>
      </c>
    </row>
    <row r="2339" spans="1:14" x14ac:dyDescent="0.2">
      <c r="A2339" s="1" t="s">
        <v>5778</v>
      </c>
      <c r="B2339" s="2">
        <v>45870</v>
      </c>
      <c r="C2339" s="1" t="s">
        <v>7138</v>
      </c>
      <c r="D2339" s="1" t="s">
        <v>106</v>
      </c>
      <c r="E2339" t="s">
        <v>2889</v>
      </c>
      <c r="F2339" t="s">
        <v>3168</v>
      </c>
      <c r="G2339" s="1" t="s">
        <v>3548</v>
      </c>
      <c r="H2339">
        <v>1000</v>
      </c>
      <c r="I2339" s="1" t="s">
        <v>6718</v>
      </c>
      <c r="J2339">
        <v>615</v>
      </c>
      <c r="K2339">
        <v>8</v>
      </c>
      <c r="L2339">
        <v>1027.8</v>
      </c>
      <c r="M2339">
        <v>35.200000000000003</v>
      </c>
      <c r="N2339">
        <v>992.59999999999991</v>
      </c>
    </row>
    <row r="2340" spans="1:14" x14ac:dyDescent="0.2">
      <c r="A2340" s="1" t="s">
        <v>5777</v>
      </c>
      <c r="B2340" s="2">
        <v>45870</v>
      </c>
      <c r="C2340" s="1" t="s">
        <v>7138</v>
      </c>
      <c r="D2340" s="1" t="s">
        <v>106</v>
      </c>
      <c r="E2340" t="s">
        <v>2889</v>
      </c>
      <c r="F2340" t="s">
        <v>3168</v>
      </c>
      <c r="G2340" s="1" t="s">
        <v>2818</v>
      </c>
      <c r="H2340">
        <v>750</v>
      </c>
      <c r="I2340" s="1" t="s">
        <v>6718</v>
      </c>
      <c r="J2340">
        <v>615</v>
      </c>
      <c r="K2340">
        <v>6</v>
      </c>
      <c r="L2340">
        <v>794.19999999999993</v>
      </c>
      <c r="M2340">
        <v>26.400000000000002</v>
      </c>
      <c r="N2340">
        <v>767.8</v>
      </c>
    </row>
    <row r="2341" spans="1:14" x14ac:dyDescent="0.2">
      <c r="A2341" s="1" t="s">
        <v>5704</v>
      </c>
      <c r="B2341" s="2">
        <v>45870</v>
      </c>
      <c r="C2341" s="1" t="s">
        <v>625</v>
      </c>
      <c r="D2341" s="1" t="s">
        <v>246</v>
      </c>
      <c r="E2341">
        <v>17</v>
      </c>
      <c r="F2341" t="s">
        <v>332</v>
      </c>
      <c r="G2341" s="1" t="s">
        <v>2760</v>
      </c>
      <c r="H2341">
        <v>800</v>
      </c>
      <c r="I2341" s="1" t="s">
        <v>6718</v>
      </c>
      <c r="J2341">
        <v>615</v>
      </c>
      <c r="K2341">
        <v>7</v>
      </c>
      <c r="L2341">
        <v>523.6</v>
      </c>
      <c r="N2341">
        <v>523.6</v>
      </c>
    </row>
    <row r="2342" spans="1:14" x14ac:dyDescent="0.2">
      <c r="A2342" s="1" t="s">
        <v>5758</v>
      </c>
      <c r="B2342" s="2">
        <v>45870</v>
      </c>
      <c r="C2342" s="1" t="s">
        <v>7143</v>
      </c>
      <c r="D2342" s="1" t="s">
        <v>246</v>
      </c>
      <c r="E2342">
        <v>22</v>
      </c>
      <c r="F2342" t="s">
        <v>51</v>
      </c>
      <c r="G2342" s="1" t="s">
        <v>100</v>
      </c>
      <c r="H2342">
        <v>350</v>
      </c>
      <c r="I2342" s="1" t="s">
        <v>6718</v>
      </c>
      <c r="J2342">
        <v>616</v>
      </c>
      <c r="K2342">
        <v>8</v>
      </c>
      <c r="L2342">
        <v>363.8</v>
      </c>
      <c r="N2342">
        <v>363.8</v>
      </c>
    </row>
    <row r="2343" spans="1:14" x14ac:dyDescent="0.2">
      <c r="A2343" s="1" t="s">
        <v>5780</v>
      </c>
      <c r="B2343" s="2">
        <v>45870</v>
      </c>
      <c r="C2343" s="1" t="s">
        <v>7135</v>
      </c>
      <c r="D2343" s="1" t="s">
        <v>106</v>
      </c>
      <c r="E2343" t="s">
        <v>2743</v>
      </c>
      <c r="F2343" t="s">
        <v>960</v>
      </c>
      <c r="G2343" s="1" t="s">
        <v>108</v>
      </c>
      <c r="H2343">
        <v>110</v>
      </c>
      <c r="I2343" s="1" t="s">
        <v>6718</v>
      </c>
      <c r="J2343">
        <v>616</v>
      </c>
      <c r="K2343">
        <v>3</v>
      </c>
      <c r="L2343">
        <v>114.7</v>
      </c>
      <c r="N2343">
        <v>114.7</v>
      </c>
    </row>
    <row r="2344" spans="1:14" x14ac:dyDescent="0.2">
      <c r="A2344" s="1" t="s">
        <v>5704</v>
      </c>
      <c r="B2344" s="2">
        <v>45871</v>
      </c>
      <c r="C2344" s="1" t="s">
        <v>625</v>
      </c>
      <c r="D2344" s="1" t="s">
        <v>246</v>
      </c>
      <c r="E2344">
        <v>17</v>
      </c>
      <c r="F2344" t="s">
        <v>332</v>
      </c>
      <c r="G2344" s="1" t="s">
        <v>2760</v>
      </c>
      <c r="H2344">
        <v>800</v>
      </c>
      <c r="I2344" s="1" t="s">
        <v>6718</v>
      </c>
      <c r="J2344">
        <v>617</v>
      </c>
      <c r="K2344">
        <v>2</v>
      </c>
      <c r="L2344">
        <v>110</v>
      </c>
      <c r="M2344">
        <v>4</v>
      </c>
      <c r="N2344">
        <v>106</v>
      </c>
    </row>
    <row r="2345" spans="1:14" x14ac:dyDescent="0.2">
      <c r="A2345" s="1" t="s">
        <v>5785</v>
      </c>
      <c r="B2345" s="2">
        <v>45871</v>
      </c>
      <c r="C2345" s="1" t="s">
        <v>625</v>
      </c>
      <c r="D2345" s="1" t="s">
        <v>246</v>
      </c>
      <c r="E2345">
        <v>20</v>
      </c>
      <c r="F2345" t="s">
        <v>209</v>
      </c>
      <c r="G2345" s="1" t="s">
        <v>100</v>
      </c>
      <c r="H2345">
        <v>245</v>
      </c>
      <c r="I2345" s="1" t="s">
        <v>6718</v>
      </c>
      <c r="J2345">
        <v>617</v>
      </c>
      <c r="K2345">
        <v>5</v>
      </c>
      <c r="L2345">
        <v>268.2</v>
      </c>
      <c r="M2345">
        <v>12.1</v>
      </c>
      <c r="N2345">
        <v>256.09999999999997</v>
      </c>
    </row>
    <row r="2346" spans="1:14" x14ac:dyDescent="0.2">
      <c r="A2346" s="1" t="s">
        <v>5789</v>
      </c>
      <c r="B2346" s="2">
        <v>45871</v>
      </c>
      <c r="C2346" s="1" t="s">
        <v>7138</v>
      </c>
      <c r="D2346" s="1" t="s">
        <v>106</v>
      </c>
      <c r="E2346" t="s">
        <v>3172</v>
      </c>
      <c r="F2346" t="s">
        <v>3168</v>
      </c>
      <c r="G2346" s="1" t="s">
        <v>2818</v>
      </c>
      <c r="H2346">
        <v>500</v>
      </c>
      <c r="I2346" s="1" t="s">
        <v>6718</v>
      </c>
      <c r="J2346">
        <v>617</v>
      </c>
      <c r="K2346">
        <v>4</v>
      </c>
      <c r="L2346">
        <v>572.4</v>
      </c>
      <c r="M2346">
        <v>20</v>
      </c>
      <c r="N2346">
        <v>552.4</v>
      </c>
    </row>
    <row r="2347" spans="1:14" x14ac:dyDescent="0.2">
      <c r="A2347" s="1" t="s">
        <v>5788</v>
      </c>
      <c r="B2347" s="2">
        <v>45871</v>
      </c>
      <c r="C2347" s="1" t="s">
        <v>7138</v>
      </c>
      <c r="D2347" s="1" t="s">
        <v>106</v>
      </c>
      <c r="E2347" t="s">
        <v>3172</v>
      </c>
      <c r="F2347" t="s">
        <v>3168</v>
      </c>
      <c r="G2347" s="1" t="s">
        <v>3548</v>
      </c>
      <c r="H2347">
        <v>1000</v>
      </c>
      <c r="I2347" s="1" t="s">
        <v>6718</v>
      </c>
      <c r="J2347">
        <v>617</v>
      </c>
      <c r="K2347">
        <v>8</v>
      </c>
      <c r="L2347">
        <v>1052.5</v>
      </c>
      <c r="M2347">
        <v>41.6</v>
      </c>
      <c r="N2347">
        <v>1010.9</v>
      </c>
    </row>
    <row r="2348" spans="1:14" x14ac:dyDescent="0.2">
      <c r="A2348" s="1" t="s">
        <v>5792</v>
      </c>
      <c r="B2348" s="2">
        <v>45871</v>
      </c>
      <c r="C2348" s="1" t="s">
        <v>7144</v>
      </c>
      <c r="D2348" s="1" t="s">
        <v>106</v>
      </c>
      <c r="E2348">
        <v>18</v>
      </c>
      <c r="F2348" t="s">
        <v>64</v>
      </c>
      <c r="G2348" s="1" t="s">
        <v>108</v>
      </c>
      <c r="H2348">
        <v>200</v>
      </c>
      <c r="I2348" s="1" t="s">
        <v>6718</v>
      </c>
      <c r="J2348">
        <v>618</v>
      </c>
      <c r="K2348">
        <v>5</v>
      </c>
      <c r="L2348">
        <v>226.39999999999998</v>
      </c>
      <c r="M2348">
        <v>11.600000000000001</v>
      </c>
      <c r="N2348">
        <v>214.79999999999998</v>
      </c>
    </row>
    <row r="2349" spans="1:14" x14ac:dyDescent="0.2">
      <c r="A2349" s="1" t="s">
        <v>5790</v>
      </c>
      <c r="B2349" s="2">
        <v>45871</v>
      </c>
      <c r="C2349" s="1" t="s">
        <v>6271</v>
      </c>
      <c r="D2349" s="1" t="s">
        <v>106</v>
      </c>
      <c r="E2349">
        <v>18</v>
      </c>
      <c r="F2349" t="s">
        <v>343</v>
      </c>
      <c r="G2349" s="1" t="s">
        <v>108</v>
      </c>
      <c r="H2349">
        <v>100</v>
      </c>
      <c r="I2349" s="1" t="s">
        <v>6718</v>
      </c>
      <c r="J2349">
        <v>618</v>
      </c>
      <c r="K2349">
        <v>2</v>
      </c>
      <c r="L2349">
        <v>117.8</v>
      </c>
      <c r="M2349">
        <v>4.4000000000000004</v>
      </c>
      <c r="N2349">
        <v>113.39999999999999</v>
      </c>
    </row>
    <row r="2350" spans="1:14" x14ac:dyDescent="0.2">
      <c r="A2350" s="1" t="s">
        <v>5781</v>
      </c>
      <c r="B2350" s="2">
        <v>45871</v>
      </c>
      <c r="C2350" s="1" t="s">
        <v>6470</v>
      </c>
      <c r="D2350" s="1" t="s">
        <v>106</v>
      </c>
      <c r="E2350" t="s">
        <v>2743</v>
      </c>
      <c r="F2350" t="s">
        <v>2847</v>
      </c>
      <c r="G2350" s="1" t="s">
        <v>108</v>
      </c>
      <c r="H2350">
        <v>110</v>
      </c>
      <c r="I2350" s="1" t="s">
        <v>6718</v>
      </c>
      <c r="J2350">
        <v>618</v>
      </c>
      <c r="K2350">
        <v>3</v>
      </c>
      <c r="L2350">
        <v>114.3</v>
      </c>
      <c r="N2350">
        <v>114.3</v>
      </c>
    </row>
    <row r="2351" spans="1:14" x14ac:dyDescent="0.2">
      <c r="A2351" s="1" t="s">
        <v>5782</v>
      </c>
      <c r="B2351" s="2">
        <v>45871</v>
      </c>
      <c r="C2351" s="1" t="s">
        <v>6470</v>
      </c>
      <c r="D2351" s="1" t="s">
        <v>106</v>
      </c>
      <c r="E2351" t="s">
        <v>2743</v>
      </c>
      <c r="F2351" t="s">
        <v>2847</v>
      </c>
      <c r="G2351" s="1" t="s">
        <v>108</v>
      </c>
      <c r="H2351">
        <v>110</v>
      </c>
      <c r="I2351" s="1" t="s">
        <v>6718</v>
      </c>
      <c r="J2351">
        <v>618</v>
      </c>
      <c r="K2351">
        <v>3</v>
      </c>
      <c r="L2351">
        <v>112.5</v>
      </c>
      <c r="N2351">
        <v>112.5</v>
      </c>
    </row>
    <row r="2352" spans="1:14" x14ac:dyDescent="0.2">
      <c r="A2352" s="1" t="s">
        <v>5773</v>
      </c>
      <c r="B2352" s="2">
        <v>45871</v>
      </c>
      <c r="C2352" s="1" t="s">
        <v>6253</v>
      </c>
      <c r="D2352" s="1" t="s">
        <v>246</v>
      </c>
      <c r="E2352">
        <v>16</v>
      </c>
      <c r="F2352">
        <v>8</v>
      </c>
      <c r="G2352" s="1" t="s">
        <v>100</v>
      </c>
      <c r="H2352">
        <v>690</v>
      </c>
      <c r="I2352" s="1" t="s">
        <v>6718</v>
      </c>
      <c r="J2352">
        <v>619</v>
      </c>
      <c r="K2352">
        <v>14</v>
      </c>
      <c r="L2352">
        <v>713.7</v>
      </c>
      <c r="N2352">
        <v>713.7</v>
      </c>
    </row>
    <row r="2353" spans="1:14" x14ac:dyDescent="0.2">
      <c r="A2353" s="1" t="s">
        <v>5716</v>
      </c>
      <c r="B2353" s="2">
        <v>45871</v>
      </c>
      <c r="C2353" s="1" t="s">
        <v>2272</v>
      </c>
      <c r="D2353" s="1" t="s">
        <v>246</v>
      </c>
      <c r="E2353">
        <v>9</v>
      </c>
      <c r="F2353" t="s">
        <v>2983</v>
      </c>
      <c r="G2353" s="1" t="s">
        <v>100</v>
      </c>
      <c r="H2353">
        <v>135</v>
      </c>
      <c r="I2353" s="1" t="s">
        <v>6718</v>
      </c>
      <c r="J2353">
        <v>619</v>
      </c>
      <c r="K2353">
        <v>3</v>
      </c>
      <c r="L2353">
        <v>147.5</v>
      </c>
      <c r="N2353">
        <v>147.5</v>
      </c>
    </row>
    <row r="2354" spans="1:14" x14ac:dyDescent="0.2">
      <c r="A2354" s="1" t="s">
        <v>5804</v>
      </c>
      <c r="B2354" s="2">
        <v>45873</v>
      </c>
      <c r="C2354" s="1" t="s">
        <v>6540</v>
      </c>
      <c r="D2354" s="1" t="s">
        <v>246</v>
      </c>
      <c r="E2354">
        <v>24</v>
      </c>
      <c r="F2354" t="s">
        <v>214</v>
      </c>
      <c r="G2354" s="1" t="s">
        <v>100</v>
      </c>
      <c r="H2354">
        <v>200</v>
      </c>
      <c r="I2354" s="1" t="s">
        <v>6718</v>
      </c>
      <c r="J2354">
        <v>620</v>
      </c>
      <c r="K2354">
        <v>3</v>
      </c>
      <c r="L2354">
        <v>208.2</v>
      </c>
      <c r="M2354">
        <v>8.3999999999999986</v>
      </c>
      <c r="N2354">
        <v>199.79999999999998</v>
      </c>
    </row>
    <row r="2355" spans="1:14" x14ac:dyDescent="0.2">
      <c r="A2355" s="1" t="s">
        <v>7145</v>
      </c>
      <c r="B2355" s="2">
        <v>45873</v>
      </c>
      <c r="C2355" s="1" t="s">
        <v>7146</v>
      </c>
      <c r="D2355" s="1" t="s">
        <v>246</v>
      </c>
      <c r="E2355" t="s">
        <v>247</v>
      </c>
      <c r="F2355" t="s">
        <v>201</v>
      </c>
      <c r="G2355" s="1" t="s">
        <v>100</v>
      </c>
      <c r="H2355">
        <v>200</v>
      </c>
      <c r="I2355" s="1" t="s">
        <v>6718</v>
      </c>
      <c r="J2355">
        <v>620</v>
      </c>
      <c r="K2355">
        <v>4</v>
      </c>
      <c r="L2355">
        <v>220.2</v>
      </c>
      <c r="M2355">
        <v>15.2</v>
      </c>
      <c r="N2355">
        <v>205</v>
      </c>
    </row>
    <row r="2356" spans="1:14" x14ac:dyDescent="0.2">
      <c r="A2356" s="1" t="s">
        <v>5826</v>
      </c>
      <c r="B2356" s="2">
        <v>45873</v>
      </c>
      <c r="C2356" s="1" t="s">
        <v>625</v>
      </c>
      <c r="D2356" s="1" t="s">
        <v>246</v>
      </c>
      <c r="E2356" t="s">
        <v>5827</v>
      </c>
      <c r="F2356" t="s">
        <v>3041</v>
      </c>
      <c r="G2356" s="1" t="s">
        <v>100</v>
      </c>
      <c r="H2356">
        <v>400</v>
      </c>
      <c r="I2356" s="1" t="s">
        <v>6718</v>
      </c>
      <c r="J2356">
        <v>620</v>
      </c>
      <c r="K2356">
        <v>8</v>
      </c>
      <c r="L2356">
        <v>412.55</v>
      </c>
      <c r="N2356">
        <v>412.55</v>
      </c>
    </row>
    <row r="2357" spans="1:14" x14ac:dyDescent="0.2">
      <c r="A2357" s="1" t="s">
        <v>5807</v>
      </c>
      <c r="B2357" s="2">
        <v>45873</v>
      </c>
      <c r="C2357" s="1" t="s">
        <v>625</v>
      </c>
      <c r="D2357" s="1" t="s">
        <v>246</v>
      </c>
      <c r="E2357" t="s">
        <v>5808</v>
      </c>
      <c r="F2357" t="s">
        <v>3041</v>
      </c>
      <c r="G2357" s="1" t="s">
        <v>100</v>
      </c>
      <c r="H2357">
        <v>150</v>
      </c>
      <c r="I2357" s="1" t="s">
        <v>6718</v>
      </c>
      <c r="J2357">
        <v>620</v>
      </c>
      <c r="K2357">
        <v>4</v>
      </c>
      <c r="L2357">
        <v>155</v>
      </c>
      <c r="N2357">
        <v>155</v>
      </c>
    </row>
    <row r="2358" spans="1:14" x14ac:dyDescent="0.2">
      <c r="A2358" s="1" t="s">
        <v>5811</v>
      </c>
      <c r="B2358" s="2">
        <v>45873</v>
      </c>
      <c r="C2358" s="1" t="s">
        <v>625</v>
      </c>
      <c r="D2358" s="1" t="s">
        <v>246</v>
      </c>
      <c r="E2358" t="s">
        <v>5665</v>
      </c>
      <c r="F2358" t="s">
        <v>3041</v>
      </c>
      <c r="G2358" s="1" t="s">
        <v>100</v>
      </c>
      <c r="H2358">
        <v>300</v>
      </c>
      <c r="I2358" s="1" t="s">
        <v>6718</v>
      </c>
      <c r="J2358">
        <v>621</v>
      </c>
      <c r="K2358">
        <v>6</v>
      </c>
      <c r="L2358">
        <v>296.8</v>
      </c>
      <c r="N2358">
        <v>296.8</v>
      </c>
    </row>
    <row r="2359" spans="1:14" x14ac:dyDescent="0.2">
      <c r="A2359" s="1" t="s">
        <v>5704</v>
      </c>
      <c r="B2359" s="2">
        <v>45873</v>
      </c>
      <c r="C2359" s="1" t="s">
        <v>625</v>
      </c>
      <c r="D2359" s="1" t="s">
        <v>246</v>
      </c>
      <c r="E2359">
        <v>17</v>
      </c>
      <c r="F2359" t="s">
        <v>332</v>
      </c>
      <c r="G2359" s="1" t="s">
        <v>2760</v>
      </c>
      <c r="H2359">
        <v>800</v>
      </c>
      <c r="I2359" s="1" t="s">
        <v>6718</v>
      </c>
      <c r="J2359">
        <v>621</v>
      </c>
      <c r="K2359">
        <v>1</v>
      </c>
      <c r="L2359">
        <v>58</v>
      </c>
      <c r="N2359">
        <v>58</v>
      </c>
    </row>
    <row r="2360" spans="1:14" x14ac:dyDescent="0.2">
      <c r="A2360" s="1" t="s">
        <v>5779</v>
      </c>
      <c r="B2360" s="2">
        <v>45873</v>
      </c>
      <c r="C2360" s="1" t="s">
        <v>6259</v>
      </c>
      <c r="D2360" s="1" t="s">
        <v>246</v>
      </c>
      <c r="E2360">
        <v>11</v>
      </c>
      <c r="F2360" t="s">
        <v>2645</v>
      </c>
      <c r="G2360" s="1" t="s">
        <v>100</v>
      </c>
      <c r="H2360">
        <v>100</v>
      </c>
      <c r="I2360" s="1" t="s">
        <v>6718</v>
      </c>
      <c r="J2360">
        <v>621</v>
      </c>
      <c r="K2360">
        <v>2</v>
      </c>
      <c r="L2360">
        <v>114.5</v>
      </c>
      <c r="N2360">
        <v>114.5</v>
      </c>
    </row>
    <row r="2361" spans="1:14" x14ac:dyDescent="0.2">
      <c r="A2361" s="1" t="s">
        <v>5786</v>
      </c>
      <c r="B2361" s="2">
        <v>45873</v>
      </c>
      <c r="C2361" s="1" t="s">
        <v>625</v>
      </c>
      <c r="D2361" s="1" t="s">
        <v>246</v>
      </c>
      <c r="E2361">
        <v>21</v>
      </c>
      <c r="F2361" t="s">
        <v>167</v>
      </c>
      <c r="G2361" s="1" t="s">
        <v>100</v>
      </c>
      <c r="H2361">
        <v>500</v>
      </c>
      <c r="I2361" s="1" t="s">
        <v>6718</v>
      </c>
      <c r="J2361">
        <v>621</v>
      </c>
      <c r="K2361">
        <v>6</v>
      </c>
      <c r="L2361">
        <v>322</v>
      </c>
      <c r="N2361">
        <v>322</v>
      </c>
    </row>
    <row r="2362" spans="1:14" x14ac:dyDescent="0.2">
      <c r="A2362" s="1" t="s">
        <v>5820</v>
      </c>
      <c r="B2362" s="2">
        <v>45873</v>
      </c>
      <c r="C2362" s="1" t="s">
        <v>783</v>
      </c>
      <c r="D2362" s="1" t="s">
        <v>246</v>
      </c>
      <c r="E2362">
        <v>20</v>
      </c>
      <c r="F2362" t="s">
        <v>2641</v>
      </c>
      <c r="G2362" s="1" t="s">
        <v>100</v>
      </c>
      <c r="H2362">
        <v>100</v>
      </c>
      <c r="I2362" s="1" t="s">
        <v>6718</v>
      </c>
      <c r="J2362">
        <v>622</v>
      </c>
      <c r="K2362">
        <v>2</v>
      </c>
      <c r="L2362">
        <v>97.6</v>
      </c>
      <c r="N2362">
        <v>97.6</v>
      </c>
    </row>
    <row r="2363" spans="1:14" x14ac:dyDescent="0.2">
      <c r="A2363" s="1" t="s">
        <v>5796</v>
      </c>
      <c r="B2363" s="2">
        <v>45873</v>
      </c>
      <c r="C2363" s="1" t="s">
        <v>744</v>
      </c>
      <c r="D2363" s="1" t="s">
        <v>246</v>
      </c>
      <c r="E2363">
        <v>31</v>
      </c>
      <c r="F2363" t="s">
        <v>2847</v>
      </c>
      <c r="G2363" s="1" t="s">
        <v>100</v>
      </c>
      <c r="H2363">
        <v>350</v>
      </c>
      <c r="I2363" s="1" t="s">
        <v>6718</v>
      </c>
      <c r="J2363">
        <v>622</v>
      </c>
      <c r="K2363">
        <v>8</v>
      </c>
      <c r="L2363">
        <v>354.6</v>
      </c>
      <c r="N2363">
        <v>354.6</v>
      </c>
    </row>
    <row r="2364" spans="1:14" x14ac:dyDescent="0.2">
      <c r="A2364" s="1" t="s">
        <v>5783</v>
      </c>
      <c r="B2364" s="2">
        <v>45873</v>
      </c>
      <c r="C2364" s="1" t="s">
        <v>7147</v>
      </c>
      <c r="D2364" s="1" t="s">
        <v>106</v>
      </c>
      <c r="E2364">
        <v>13</v>
      </c>
      <c r="F2364" t="s">
        <v>2847</v>
      </c>
      <c r="G2364" s="1" t="s">
        <v>108</v>
      </c>
      <c r="H2364">
        <v>110</v>
      </c>
      <c r="I2364" s="1" t="s">
        <v>6718</v>
      </c>
      <c r="J2364">
        <v>622</v>
      </c>
      <c r="K2364">
        <v>3</v>
      </c>
      <c r="L2364">
        <v>76.800000000000011</v>
      </c>
      <c r="N2364">
        <v>76.800000000000011</v>
      </c>
    </row>
    <row r="2365" spans="1:14" x14ac:dyDescent="0.2">
      <c r="A2365" s="1" t="s">
        <v>5817</v>
      </c>
      <c r="B2365" s="2">
        <v>45873</v>
      </c>
      <c r="C2365" s="1" t="s">
        <v>744</v>
      </c>
      <c r="D2365" s="1" t="s">
        <v>246</v>
      </c>
      <c r="E2365">
        <v>24</v>
      </c>
      <c r="F2365" t="s">
        <v>2641</v>
      </c>
      <c r="G2365" s="1" t="s">
        <v>100</v>
      </c>
      <c r="H2365">
        <v>100</v>
      </c>
      <c r="I2365" s="1" t="s">
        <v>6718</v>
      </c>
      <c r="J2365">
        <v>622</v>
      </c>
      <c r="K2365">
        <v>2</v>
      </c>
      <c r="L2365">
        <v>98.8</v>
      </c>
      <c r="N2365">
        <v>98.8</v>
      </c>
    </row>
    <row r="2366" spans="1:14" x14ac:dyDescent="0.2">
      <c r="A2366" s="1" t="s">
        <v>5680</v>
      </c>
      <c r="B2366" s="2">
        <v>45873</v>
      </c>
      <c r="C2366" s="1" t="s">
        <v>658</v>
      </c>
      <c r="D2366" s="1" t="s">
        <v>246</v>
      </c>
      <c r="E2366" t="s">
        <v>5682</v>
      </c>
      <c r="F2366" t="s">
        <v>2744</v>
      </c>
      <c r="G2366" s="1" t="s">
        <v>100</v>
      </c>
      <c r="H2366">
        <v>5000</v>
      </c>
      <c r="I2366" s="1" t="s">
        <v>6718</v>
      </c>
      <c r="J2366">
        <v>623</v>
      </c>
      <c r="K2366">
        <v>8</v>
      </c>
      <c r="L2366">
        <v>812.80000000000007</v>
      </c>
      <c r="M2366">
        <v>25.200000000000003</v>
      </c>
      <c r="N2366">
        <v>787.6</v>
      </c>
    </row>
    <row r="2367" spans="1:14" x14ac:dyDescent="0.2">
      <c r="A2367" s="1" t="s">
        <v>4488</v>
      </c>
      <c r="B2367" s="2">
        <v>45873</v>
      </c>
      <c r="C2367" s="1" t="s">
        <v>1823</v>
      </c>
      <c r="D2367" s="1" t="s">
        <v>246</v>
      </c>
      <c r="E2367">
        <v>2</v>
      </c>
      <c r="F2367">
        <v>12</v>
      </c>
      <c r="G2367" s="1" t="s">
        <v>100</v>
      </c>
      <c r="H2367">
        <v>500</v>
      </c>
      <c r="I2367" s="1" t="s">
        <v>6718</v>
      </c>
      <c r="J2367">
        <v>623</v>
      </c>
      <c r="K2367">
        <v>7</v>
      </c>
      <c r="L2367">
        <v>128.6</v>
      </c>
      <c r="M2367">
        <v>8.4</v>
      </c>
      <c r="N2367">
        <v>120.19999999999999</v>
      </c>
    </row>
    <row r="2368" spans="1:14" x14ac:dyDescent="0.2">
      <c r="A2368" s="1" t="s">
        <v>5787</v>
      </c>
      <c r="B2368" s="2">
        <v>45873</v>
      </c>
      <c r="C2368" s="1" t="s">
        <v>7112</v>
      </c>
      <c r="D2368" s="1" t="s">
        <v>246</v>
      </c>
      <c r="E2368">
        <v>16</v>
      </c>
      <c r="F2368" t="s">
        <v>2774</v>
      </c>
      <c r="G2368" s="1" t="s">
        <v>100</v>
      </c>
      <c r="H2368">
        <v>400</v>
      </c>
      <c r="I2368" s="1" t="s">
        <v>6718</v>
      </c>
      <c r="J2368">
        <v>623</v>
      </c>
      <c r="K2368">
        <v>7</v>
      </c>
      <c r="L2368">
        <v>415.40000000000003</v>
      </c>
      <c r="M2368">
        <v>12.9</v>
      </c>
      <c r="N2368">
        <v>402.50000000000006</v>
      </c>
    </row>
    <row r="2369" spans="1:14" x14ac:dyDescent="0.2">
      <c r="A2369" s="1" t="s">
        <v>5805</v>
      </c>
      <c r="B2369" s="2">
        <v>45873</v>
      </c>
      <c r="C2369" s="1" t="s">
        <v>7148</v>
      </c>
      <c r="D2369" s="1" t="s">
        <v>106</v>
      </c>
      <c r="E2369">
        <v>20.5</v>
      </c>
      <c r="F2369" t="s">
        <v>3050</v>
      </c>
      <c r="G2369" s="1" t="s">
        <v>108</v>
      </c>
      <c r="H2369">
        <v>520</v>
      </c>
      <c r="I2369" s="1" t="s">
        <v>6718</v>
      </c>
      <c r="J2369">
        <v>623</v>
      </c>
      <c r="K2369">
        <v>9</v>
      </c>
      <c r="L2369">
        <v>555.5</v>
      </c>
      <c r="M2369">
        <v>23.400000000000002</v>
      </c>
      <c r="N2369">
        <v>532.1</v>
      </c>
    </row>
    <row r="2370" spans="1:14" x14ac:dyDescent="0.2">
      <c r="A2370" s="1" t="s">
        <v>751</v>
      </c>
      <c r="B2370" s="2">
        <v>45873</v>
      </c>
      <c r="C2370" s="1" t="s">
        <v>752</v>
      </c>
      <c r="D2370" s="1" t="s">
        <v>246</v>
      </c>
      <c r="E2370">
        <v>20</v>
      </c>
      <c r="F2370" t="s">
        <v>93</v>
      </c>
      <c r="G2370" s="1" t="s">
        <v>100</v>
      </c>
      <c r="H2370">
        <v>200</v>
      </c>
      <c r="I2370" s="1" t="s">
        <v>6718</v>
      </c>
      <c r="J2370">
        <v>624</v>
      </c>
      <c r="K2370">
        <v>10</v>
      </c>
      <c r="L2370">
        <v>529.1</v>
      </c>
      <c r="M2370">
        <v>25.400000000000006</v>
      </c>
      <c r="N2370">
        <v>503.70000000000005</v>
      </c>
    </row>
    <row r="2371" spans="1:14" x14ac:dyDescent="0.2">
      <c r="A2371" s="1" t="s">
        <v>5819</v>
      </c>
      <c r="B2371" s="2">
        <v>45873</v>
      </c>
      <c r="C2371" s="1" t="s">
        <v>625</v>
      </c>
      <c r="D2371" s="1" t="s">
        <v>246</v>
      </c>
      <c r="E2371">
        <v>30</v>
      </c>
      <c r="F2371" t="s">
        <v>167</v>
      </c>
      <c r="G2371" s="1" t="s">
        <v>100</v>
      </c>
      <c r="H2371">
        <v>275</v>
      </c>
      <c r="I2371" s="1" t="s">
        <v>6718</v>
      </c>
      <c r="J2371">
        <v>624</v>
      </c>
      <c r="K2371">
        <v>5</v>
      </c>
      <c r="L2371">
        <v>296.8</v>
      </c>
      <c r="M2371">
        <v>18.400000000000002</v>
      </c>
      <c r="N2371">
        <v>278.40000000000003</v>
      </c>
    </row>
    <row r="2372" spans="1:14" x14ac:dyDescent="0.2">
      <c r="A2372" s="1" t="s">
        <v>5794</v>
      </c>
      <c r="B2372" s="2">
        <v>45873</v>
      </c>
      <c r="C2372" s="1" t="s">
        <v>625</v>
      </c>
      <c r="D2372" s="1" t="s">
        <v>246</v>
      </c>
      <c r="E2372">
        <v>15</v>
      </c>
      <c r="F2372" t="s">
        <v>332</v>
      </c>
      <c r="G2372" s="1" t="s">
        <v>1346</v>
      </c>
      <c r="H2372">
        <v>200</v>
      </c>
      <c r="I2372" s="1" t="s">
        <v>6718</v>
      </c>
      <c r="J2372">
        <v>624</v>
      </c>
      <c r="K2372">
        <v>3</v>
      </c>
      <c r="L2372">
        <v>204.2</v>
      </c>
      <c r="M2372">
        <v>5.6999999999999993</v>
      </c>
      <c r="N2372">
        <v>198.5</v>
      </c>
    </row>
    <row r="2373" spans="1:14" x14ac:dyDescent="0.2">
      <c r="A2373" s="1" t="s">
        <v>5801</v>
      </c>
      <c r="B2373" s="2">
        <v>45873</v>
      </c>
      <c r="C2373" s="1" t="s">
        <v>625</v>
      </c>
      <c r="D2373" s="1" t="s">
        <v>246</v>
      </c>
      <c r="E2373">
        <v>17</v>
      </c>
      <c r="F2373" t="s">
        <v>209</v>
      </c>
      <c r="G2373" s="1" t="s">
        <v>100</v>
      </c>
      <c r="H2373">
        <v>130</v>
      </c>
      <c r="I2373" s="1" t="s">
        <v>6718</v>
      </c>
      <c r="J2373">
        <v>624</v>
      </c>
      <c r="K2373">
        <v>3</v>
      </c>
      <c r="L2373">
        <v>139.39999999999998</v>
      </c>
      <c r="M2373">
        <v>5.6</v>
      </c>
      <c r="N2373">
        <v>133.79999999999998</v>
      </c>
    </row>
    <row r="2374" spans="1:14" x14ac:dyDescent="0.2">
      <c r="A2374" s="1" t="s">
        <v>5802</v>
      </c>
      <c r="B2374" s="2">
        <v>45873</v>
      </c>
      <c r="C2374" s="1" t="s">
        <v>6540</v>
      </c>
      <c r="D2374" s="1" t="s">
        <v>246</v>
      </c>
      <c r="E2374">
        <v>22</v>
      </c>
      <c r="F2374" t="s">
        <v>214</v>
      </c>
      <c r="G2374" s="1" t="s">
        <v>100</v>
      </c>
      <c r="H2374">
        <v>200</v>
      </c>
      <c r="I2374" s="1" t="s">
        <v>6718</v>
      </c>
      <c r="J2374">
        <v>625</v>
      </c>
      <c r="K2374">
        <v>3</v>
      </c>
      <c r="L2374">
        <v>207.6</v>
      </c>
      <c r="M2374">
        <v>7.3000000000000007</v>
      </c>
      <c r="N2374">
        <v>200.29999999999998</v>
      </c>
    </row>
    <row r="2375" spans="1:14" x14ac:dyDescent="0.2">
      <c r="A2375" s="1" t="s">
        <v>5818</v>
      </c>
      <c r="B2375" s="2">
        <v>45873</v>
      </c>
      <c r="C2375" s="1" t="s">
        <v>625</v>
      </c>
      <c r="D2375" s="1" t="s">
        <v>246</v>
      </c>
      <c r="E2375">
        <v>26.5</v>
      </c>
      <c r="F2375" t="s">
        <v>79</v>
      </c>
      <c r="G2375" s="1" t="s">
        <v>100</v>
      </c>
      <c r="H2375">
        <v>138</v>
      </c>
      <c r="I2375" s="1" t="s">
        <v>6718</v>
      </c>
      <c r="J2375">
        <v>625</v>
      </c>
      <c r="K2375">
        <v>3</v>
      </c>
      <c r="L2375">
        <v>143.80000000000001</v>
      </c>
      <c r="M2375">
        <v>9.6000000000000014</v>
      </c>
      <c r="N2375">
        <v>134.20000000000002</v>
      </c>
    </row>
    <row r="2376" spans="1:14" x14ac:dyDescent="0.2">
      <c r="A2376" s="1" t="s">
        <v>5797</v>
      </c>
      <c r="B2376" s="2">
        <v>45873</v>
      </c>
      <c r="C2376" s="1" t="s">
        <v>625</v>
      </c>
      <c r="D2376" s="1" t="s">
        <v>246</v>
      </c>
      <c r="E2376">
        <v>17</v>
      </c>
      <c r="F2376" t="s">
        <v>93</v>
      </c>
      <c r="G2376" s="1" t="s">
        <v>2760</v>
      </c>
      <c r="H2376">
        <v>50</v>
      </c>
      <c r="I2376" s="1" t="s">
        <v>6718</v>
      </c>
      <c r="J2376">
        <v>625</v>
      </c>
      <c r="K2376">
        <v>1</v>
      </c>
      <c r="L2376">
        <v>56.6</v>
      </c>
      <c r="M2376">
        <v>2.1</v>
      </c>
      <c r="N2376">
        <v>54.5</v>
      </c>
    </row>
    <row r="2377" spans="1:14" x14ac:dyDescent="0.2">
      <c r="A2377" s="1" t="s">
        <v>7149</v>
      </c>
      <c r="B2377" s="2">
        <v>45873</v>
      </c>
      <c r="C2377" s="1" t="s">
        <v>625</v>
      </c>
      <c r="D2377" s="1" t="s">
        <v>246</v>
      </c>
      <c r="E2377">
        <v>14</v>
      </c>
      <c r="F2377" t="s">
        <v>93</v>
      </c>
      <c r="G2377" s="1" t="s">
        <v>2760</v>
      </c>
      <c r="H2377">
        <v>55</v>
      </c>
      <c r="I2377" s="1" t="s">
        <v>6718</v>
      </c>
      <c r="J2377">
        <v>625</v>
      </c>
      <c r="K2377">
        <v>1</v>
      </c>
      <c r="L2377">
        <v>31.2</v>
      </c>
      <c r="M2377">
        <v>1.8</v>
      </c>
      <c r="N2377">
        <v>29.4</v>
      </c>
    </row>
    <row r="2378" spans="1:14" x14ac:dyDescent="0.2">
      <c r="A2378" s="1" t="s">
        <v>5799</v>
      </c>
      <c r="B2378" s="2">
        <v>45873</v>
      </c>
      <c r="C2378" s="1" t="s">
        <v>625</v>
      </c>
      <c r="D2378" s="1" t="s">
        <v>246</v>
      </c>
      <c r="E2378">
        <v>17</v>
      </c>
      <c r="F2378" t="s">
        <v>167</v>
      </c>
      <c r="G2378" s="1" t="s">
        <v>100</v>
      </c>
      <c r="H2378">
        <v>145</v>
      </c>
      <c r="I2378" s="1" t="s">
        <v>6718</v>
      </c>
      <c r="J2378">
        <v>626</v>
      </c>
      <c r="K2378">
        <v>3</v>
      </c>
      <c r="L2378">
        <v>149.39999999999998</v>
      </c>
      <c r="M2378">
        <v>5.8</v>
      </c>
      <c r="N2378">
        <v>143.59999999999997</v>
      </c>
    </row>
    <row r="2379" spans="1:14" x14ac:dyDescent="0.2">
      <c r="A2379" s="1" t="s">
        <v>5812</v>
      </c>
      <c r="B2379" s="2">
        <v>45873</v>
      </c>
      <c r="C2379" s="1" t="s">
        <v>7150</v>
      </c>
      <c r="D2379" s="1" t="s">
        <v>246</v>
      </c>
      <c r="E2379">
        <v>36</v>
      </c>
      <c r="F2379" t="s">
        <v>214</v>
      </c>
      <c r="G2379" s="1" t="s">
        <v>100</v>
      </c>
      <c r="H2379">
        <v>100</v>
      </c>
      <c r="I2379" s="1" t="s">
        <v>6718</v>
      </c>
      <c r="J2379">
        <v>626</v>
      </c>
      <c r="K2379">
        <v>2</v>
      </c>
      <c r="L2379">
        <v>107</v>
      </c>
      <c r="M2379">
        <v>9.1999999999999993</v>
      </c>
      <c r="N2379">
        <v>97.8</v>
      </c>
    </row>
    <row r="2380" spans="1:14" x14ac:dyDescent="0.2">
      <c r="A2380" s="1" t="s">
        <v>6093</v>
      </c>
      <c r="B2380" s="2">
        <v>45874</v>
      </c>
      <c r="C2380" s="1" t="s">
        <v>625</v>
      </c>
      <c r="D2380" s="1" t="s">
        <v>246</v>
      </c>
      <c r="E2380">
        <v>27</v>
      </c>
      <c r="F2380" t="s">
        <v>79</v>
      </c>
      <c r="G2380" s="1" t="s">
        <v>100</v>
      </c>
      <c r="H2380">
        <v>470</v>
      </c>
      <c r="I2380" s="1" t="s">
        <v>6718</v>
      </c>
      <c r="J2380">
        <v>627</v>
      </c>
      <c r="K2380">
        <v>7</v>
      </c>
      <c r="L2380">
        <v>495.5</v>
      </c>
      <c r="M2380">
        <v>30.4</v>
      </c>
      <c r="N2380">
        <v>465.1</v>
      </c>
    </row>
    <row r="2381" spans="1:14" x14ac:dyDescent="0.2">
      <c r="A2381" s="1" t="s">
        <v>5834</v>
      </c>
      <c r="B2381" s="2">
        <v>45874</v>
      </c>
      <c r="C2381" s="1" t="s">
        <v>6169</v>
      </c>
      <c r="D2381" s="1" t="s">
        <v>246</v>
      </c>
      <c r="E2381">
        <v>14</v>
      </c>
      <c r="F2381" t="s">
        <v>76</v>
      </c>
      <c r="G2381" s="1" t="s">
        <v>100</v>
      </c>
      <c r="H2381">
        <v>100</v>
      </c>
      <c r="I2381" s="1" t="s">
        <v>6718</v>
      </c>
      <c r="J2381">
        <v>627</v>
      </c>
      <c r="K2381">
        <v>3</v>
      </c>
      <c r="L2381">
        <v>106.19999999999999</v>
      </c>
      <c r="M2381">
        <v>4.68</v>
      </c>
      <c r="N2381">
        <v>101.51999999999998</v>
      </c>
    </row>
    <row r="2382" spans="1:14" x14ac:dyDescent="0.2">
      <c r="A2382" s="1" t="s">
        <v>5824</v>
      </c>
      <c r="B2382" s="2">
        <v>45874</v>
      </c>
      <c r="C2382" s="1" t="s">
        <v>7151</v>
      </c>
      <c r="D2382" s="1" t="s">
        <v>246</v>
      </c>
      <c r="E2382">
        <v>7</v>
      </c>
      <c r="F2382" t="s">
        <v>107</v>
      </c>
      <c r="G2382" s="1" t="s">
        <v>100</v>
      </c>
      <c r="H2382">
        <v>100</v>
      </c>
      <c r="I2382" s="1" t="s">
        <v>6718</v>
      </c>
      <c r="J2382">
        <v>627</v>
      </c>
      <c r="K2382">
        <v>2</v>
      </c>
      <c r="L2382">
        <v>101.1</v>
      </c>
      <c r="M2382">
        <v>1.8</v>
      </c>
      <c r="N2382">
        <v>99.3</v>
      </c>
    </row>
    <row r="2383" spans="1:14" x14ac:dyDescent="0.2">
      <c r="A2383" s="1" t="s">
        <v>5825</v>
      </c>
      <c r="B2383" s="2">
        <v>45874</v>
      </c>
      <c r="C2383" s="1" t="s">
        <v>7151</v>
      </c>
      <c r="D2383" s="1" t="s">
        <v>246</v>
      </c>
      <c r="E2383">
        <v>6</v>
      </c>
      <c r="F2383" t="s">
        <v>107</v>
      </c>
      <c r="G2383" s="1" t="s">
        <v>100</v>
      </c>
      <c r="H2383">
        <v>100</v>
      </c>
      <c r="I2383" s="1" t="s">
        <v>6718</v>
      </c>
      <c r="J2383">
        <v>627</v>
      </c>
      <c r="K2383">
        <v>3</v>
      </c>
      <c r="L2383">
        <v>105.19999999999999</v>
      </c>
      <c r="M2383">
        <v>2.2999999999999998</v>
      </c>
      <c r="N2383">
        <v>102.89999999999999</v>
      </c>
    </row>
    <row r="2384" spans="1:14" x14ac:dyDescent="0.2">
      <c r="A2384" s="1" t="s">
        <v>5829</v>
      </c>
      <c r="B2384" s="2">
        <v>45874</v>
      </c>
      <c r="C2384" s="1" t="s">
        <v>714</v>
      </c>
      <c r="D2384" s="1" t="s">
        <v>246</v>
      </c>
      <c r="E2384" t="s">
        <v>5831</v>
      </c>
      <c r="F2384" t="s">
        <v>93</v>
      </c>
      <c r="G2384" s="1" t="s">
        <v>100</v>
      </c>
      <c r="H2384">
        <v>100</v>
      </c>
      <c r="I2384" s="1" t="s">
        <v>6718</v>
      </c>
      <c r="J2384">
        <v>628</v>
      </c>
      <c r="K2384">
        <v>2</v>
      </c>
      <c r="L2384">
        <v>121.6</v>
      </c>
      <c r="M2384">
        <v>5.2</v>
      </c>
      <c r="N2384">
        <v>116.39999999999999</v>
      </c>
    </row>
    <row r="2385" spans="1:14" x14ac:dyDescent="0.2">
      <c r="A2385" s="1" t="s">
        <v>5828</v>
      </c>
      <c r="B2385" s="2">
        <v>45874</v>
      </c>
      <c r="C2385" s="1" t="s">
        <v>7124</v>
      </c>
      <c r="D2385" s="1" t="s">
        <v>246</v>
      </c>
      <c r="E2385" t="s">
        <v>3172</v>
      </c>
      <c r="F2385" t="s">
        <v>51</v>
      </c>
      <c r="G2385" s="1" t="s">
        <v>100</v>
      </c>
      <c r="H2385">
        <v>100</v>
      </c>
      <c r="I2385" s="1" t="s">
        <v>6718</v>
      </c>
      <c r="J2385">
        <v>628</v>
      </c>
      <c r="K2385">
        <v>2</v>
      </c>
      <c r="L2385">
        <v>107.6</v>
      </c>
      <c r="M2385">
        <v>9.8000000000000007</v>
      </c>
      <c r="N2385">
        <v>97.8</v>
      </c>
    </row>
    <row r="2386" spans="1:14" x14ac:dyDescent="0.2">
      <c r="A2386" s="1" t="s">
        <v>5814</v>
      </c>
      <c r="B2386" s="2">
        <v>45874</v>
      </c>
      <c r="C2386" s="1" t="s">
        <v>744</v>
      </c>
      <c r="D2386" s="1" t="s">
        <v>246</v>
      </c>
      <c r="E2386">
        <v>36</v>
      </c>
      <c r="F2386" t="s">
        <v>2243</v>
      </c>
      <c r="G2386" s="1" t="s">
        <v>100</v>
      </c>
      <c r="H2386">
        <v>75</v>
      </c>
      <c r="I2386" s="1" t="s">
        <v>6718</v>
      </c>
      <c r="J2386">
        <v>628</v>
      </c>
      <c r="K2386">
        <v>2</v>
      </c>
      <c r="L2386">
        <v>91.8</v>
      </c>
      <c r="N2386">
        <v>91.8</v>
      </c>
    </row>
    <row r="2387" spans="1:14" x14ac:dyDescent="0.2">
      <c r="A2387" s="1" t="s">
        <v>7152</v>
      </c>
      <c r="B2387" s="2">
        <v>45874</v>
      </c>
      <c r="C2387" s="1" t="s">
        <v>6633</v>
      </c>
      <c r="D2387" s="1" t="s">
        <v>106</v>
      </c>
      <c r="E2387">
        <v>14</v>
      </c>
      <c r="F2387" t="s">
        <v>2883</v>
      </c>
      <c r="G2387" s="1" t="s">
        <v>2996</v>
      </c>
      <c r="H2387">
        <v>300</v>
      </c>
      <c r="I2387" s="1" t="s">
        <v>6718</v>
      </c>
      <c r="J2387">
        <v>628</v>
      </c>
      <c r="K2387">
        <v>5</v>
      </c>
      <c r="L2387">
        <v>326.39999999999998</v>
      </c>
      <c r="N2387">
        <v>326.39999999999998</v>
      </c>
    </row>
    <row r="2388" spans="1:14" x14ac:dyDescent="0.2">
      <c r="A2388" s="1" t="s">
        <v>5834</v>
      </c>
      <c r="B2388" s="2">
        <v>45874</v>
      </c>
      <c r="C2388" s="1" t="s">
        <v>6169</v>
      </c>
      <c r="D2388" s="1" t="s">
        <v>246</v>
      </c>
      <c r="E2388">
        <v>14</v>
      </c>
      <c r="F2388" t="s">
        <v>76</v>
      </c>
      <c r="G2388" s="1" t="s">
        <v>100</v>
      </c>
      <c r="H2388">
        <v>100</v>
      </c>
      <c r="I2388" s="1" t="s">
        <v>6718</v>
      </c>
      <c r="J2388">
        <v>629</v>
      </c>
      <c r="K2388">
        <v>1</v>
      </c>
      <c r="L2388">
        <v>30.12</v>
      </c>
      <c r="N2388">
        <v>30.12</v>
      </c>
    </row>
    <row r="2389" spans="1:14" x14ac:dyDescent="0.2">
      <c r="A2389" s="1" t="s">
        <v>7149</v>
      </c>
      <c r="B2389" s="2">
        <v>45874</v>
      </c>
      <c r="C2389" s="1" t="s">
        <v>625</v>
      </c>
      <c r="D2389" s="1" t="s">
        <v>246</v>
      </c>
      <c r="E2389">
        <v>14</v>
      </c>
      <c r="F2389" t="s">
        <v>93</v>
      </c>
      <c r="G2389" s="1" t="s">
        <v>2760</v>
      </c>
      <c r="H2389">
        <v>55</v>
      </c>
      <c r="I2389" s="1" t="s">
        <v>6718</v>
      </c>
      <c r="J2389">
        <v>629</v>
      </c>
      <c r="K2389">
        <v>1</v>
      </c>
      <c r="L2389">
        <v>22.4</v>
      </c>
      <c r="N2389">
        <v>22.4</v>
      </c>
    </row>
    <row r="2390" spans="1:14" x14ac:dyDescent="0.2">
      <c r="A2390" s="1" t="s">
        <v>5848</v>
      </c>
      <c r="B2390" s="2">
        <v>45874</v>
      </c>
      <c r="C2390" s="1" t="s">
        <v>625</v>
      </c>
      <c r="D2390" s="1" t="s">
        <v>246</v>
      </c>
      <c r="E2390">
        <v>15</v>
      </c>
      <c r="F2390" t="s">
        <v>167</v>
      </c>
      <c r="G2390" s="1" t="s">
        <v>100</v>
      </c>
      <c r="H2390">
        <v>27</v>
      </c>
      <c r="I2390" s="1" t="s">
        <v>6718</v>
      </c>
      <c r="J2390">
        <v>629</v>
      </c>
      <c r="K2390">
        <v>1</v>
      </c>
      <c r="L2390">
        <v>57.7</v>
      </c>
      <c r="N2390">
        <v>57.7</v>
      </c>
    </row>
    <row r="2391" spans="1:14" x14ac:dyDescent="0.2">
      <c r="A2391" s="1" t="s">
        <v>5680</v>
      </c>
      <c r="B2391" s="2">
        <v>45874</v>
      </c>
      <c r="C2391" s="1" t="s">
        <v>658</v>
      </c>
      <c r="D2391" s="1" t="s">
        <v>246</v>
      </c>
      <c r="E2391" t="s">
        <v>5682</v>
      </c>
      <c r="F2391" t="s">
        <v>2744</v>
      </c>
      <c r="G2391" s="1" t="s">
        <v>100</v>
      </c>
      <c r="H2391">
        <v>5000</v>
      </c>
      <c r="I2391" s="1" t="s">
        <v>6718</v>
      </c>
      <c r="J2391">
        <v>629</v>
      </c>
      <c r="K2391">
        <v>5</v>
      </c>
      <c r="L2391">
        <v>449.4</v>
      </c>
      <c r="N2391">
        <v>449.4</v>
      </c>
    </row>
    <row r="2392" spans="1:14" x14ac:dyDescent="0.2">
      <c r="A2392" s="1" t="s">
        <v>6913</v>
      </c>
      <c r="B2392" s="2">
        <v>45874</v>
      </c>
      <c r="C2392" s="1" t="s">
        <v>51</v>
      </c>
      <c r="D2392" s="1" t="s">
        <v>246</v>
      </c>
      <c r="E2392" t="s">
        <v>51</v>
      </c>
      <c r="F2392" t="s">
        <v>51</v>
      </c>
      <c r="G2392" s="1" t="s">
        <v>51</v>
      </c>
      <c r="H2392" t="s">
        <v>51</v>
      </c>
      <c r="I2392" s="1" t="s">
        <v>6718</v>
      </c>
      <c r="J2392">
        <v>630</v>
      </c>
      <c r="K2392">
        <v>13</v>
      </c>
      <c r="L2392">
        <v>604.82000000000005</v>
      </c>
      <c r="N2392">
        <v>604.82000000000005</v>
      </c>
    </row>
    <row r="2393" spans="1:14" x14ac:dyDescent="0.2">
      <c r="A2393" s="1" t="s">
        <v>5850</v>
      </c>
      <c r="B2393" s="2">
        <v>45875</v>
      </c>
      <c r="C2393" s="1" t="s">
        <v>7153</v>
      </c>
      <c r="D2393" s="1" t="s">
        <v>246</v>
      </c>
      <c r="E2393">
        <v>14</v>
      </c>
      <c r="F2393" t="s">
        <v>2811</v>
      </c>
      <c r="G2393" s="1" t="s">
        <v>100</v>
      </c>
      <c r="H2393">
        <v>150</v>
      </c>
      <c r="I2393" s="1" t="s">
        <v>6718</v>
      </c>
      <c r="J2393">
        <v>631</v>
      </c>
      <c r="K2393">
        <v>3</v>
      </c>
      <c r="L2393">
        <v>170</v>
      </c>
      <c r="M2393">
        <v>5.0999999999999996</v>
      </c>
      <c r="N2393">
        <v>164.9</v>
      </c>
    </row>
    <row r="2394" spans="1:14" x14ac:dyDescent="0.2">
      <c r="A2394" s="1" t="s">
        <v>5849</v>
      </c>
      <c r="B2394" s="2">
        <v>45875</v>
      </c>
      <c r="C2394" s="1" t="s">
        <v>6747</v>
      </c>
      <c r="D2394" s="1" t="s">
        <v>246</v>
      </c>
      <c r="E2394">
        <v>14</v>
      </c>
      <c r="F2394" t="s">
        <v>79</v>
      </c>
      <c r="G2394" s="1" t="s">
        <v>100</v>
      </c>
      <c r="H2394">
        <v>100</v>
      </c>
      <c r="I2394" s="1" t="s">
        <v>6718</v>
      </c>
      <c r="J2394">
        <v>631</v>
      </c>
      <c r="K2394">
        <v>2</v>
      </c>
      <c r="L2394">
        <v>102.8</v>
      </c>
      <c r="M2394">
        <v>3.3</v>
      </c>
      <c r="N2394">
        <v>99.5</v>
      </c>
    </row>
    <row r="2395" spans="1:14" x14ac:dyDescent="0.2">
      <c r="A2395" s="1" t="s">
        <v>5841</v>
      </c>
      <c r="B2395" s="2">
        <v>45875</v>
      </c>
      <c r="C2395" s="1" t="s">
        <v>7154</v>
      </c>
      <c r="D2395" s="1" t="s">
        <v>106</v>
      </c>
      <c r="E2395">
        <v>12</v>
      </c>
      <c r="F2395" t="s">
        <v>93</v>
      </c>
      <c r="G2395" s="1" t="s">
        <v>108</v>
      </c>
      <c r="H2395">
        <v>100</v>
      </c>
      <c r="I2395" s="1" t="s">
        <v>6718</v>
      </c>
      <c r="J2395">
        <v>631</v>
      </c>
      <c r="K2395">
        <v>3</v>
      </c>
      <c r="L2395">
        <v>116</v>
      </c>
      <c r="M2395">
        <v>4.5999999999999996</v>
      </c>
      <c r="N2395">
        <v>111.4</v>
      </c>
    </row>
    <row r="2396" spans="1:14" x14ac:dyDescent="0.2">
      <c r="A2396" s="1" t="s">
        <v>5845</v>
      </c>
      <c r="B2396" s="2">
        <v>45875</v>
      </c>
      <c r="C2396" s="1" t="s">
        <v>7154</v>
      </c>
      <c r="D2396" s="1" t="s">
        <v>106</v>
      </c>
      <c r="E2396">
        <v>10.5</v>
      </c>
      <c r="F2396" t="s">
        <v>93</v>
      </c>
      <c r="G2396" s="1" t="s">
        <v>108</v>
      </c>
      <c r="H2396">
        <v>50</v>
      </c>
      <c r="I2396" s="1" t="s">
        <v>6718</v>
      </c>
      <c r="J2396">
        <v>631</v>
      </c>
      <c r="K2396">
        <v>2</v>
      </c>
      <c r="L2396">
        <v>56.6</v>
      </c>
      <c r="M2396">
        <v>2.4</v>
      </c>
      <c r="N2396">
        <v>54.2</v>
      </c>
    </row>
    <row r="2397" spans="1:14" x14ac:dyDescent="0.2">
      <c r="A2397" s="1" t="s">
        <v>5845</v>
      </c>
      <c r="B2397" s="2">
        <v>45875</v>
      </c>
      <c r="C2397" s="1" t="s">
        <v>7154</v>
      </c>
      <c r="D2397" s="1" t="s">
        <v>106</v>
      </c>
      <c r="E2397">
        <v>10.5</v>
      </c>
      <c r="F2397" t="s">
        <v>93</v>
      </c>
      <c r="G2397" s="1" t="s">
        <v>108</v>
      </c>
      <c r="H2397">
        <v>50</v>
      </c>
      <c r="I2397" s="1" t="s">
        <v>6718</v>
      </c>
      <c r="J2397">
        <v>632</v>
      </c>
      <c r="K2397">
        <v>3</v>
      </c>
      <c r="L2397">
        <v>110</v>
      </c>
      <c r="M2397">
        <v>3.5999999999999996</v>
      </c>
      <c r="N2397">
        <v>106.4</v>
      </c>
    </row>
    <row r="2398" spans="1:14" x14ac:dyDescent="0.2">
      <c r="A2398" s="1" t="s">
        <v>5843</v>
      </c>
      <c r="B2398" s="2">
        <v>45875</v>
      </c>
      <c r="C2398" s="1" t="s">
        <v>7154</v>
      </c>
      <c r="D2398" s="1" t="s">
        <v>106</v>
      </c>
      <c r="E2398">
        <v>12</v>
      </c>
      <c r="F2398" t="s">
        <v>93</v>
      </c>
      <c r="G2398" s="1" t="s">
        <v>108</v>
      </c>
      <c r="H2398">
        <v>50</v>
      </c>
      <c r="I2398" s="1" t="s">
        <v>6718</v>
      </c>
      <c r="J2398">
        <v>632</v>
      </c>
      <c r="K2398">
        <v>1</v>
      </c>
      <c r="L2398">
        <v>57.2</v>
      </c>
      <c r="M2398">
        <v>1.5</v>
      </c>
      <c r="N2398">
        <v>55.7</v>
      </c>
    </row>
    <row r="2399" spans="1:14" x14ac:dyDescent="0.2">
      <c r="A2399" s="1" t="s">
        <v>5822</v>
      </c>
      <c r="B2399" s="2">
        <v>45875</v>
      </c>
      <c r="C2399" s="1" t="s">
        <v>625</v>
      </c>
      <c r="D2399" s="1" t="s">
        <v>246</v>
      </c>
      <c r="E2399">
        <v>17</v>
      </c>
      <c r="F2399" t="s">
        <v>167</v>
      </c>
      <c r="G2399" s="1" t="s">
        <v>100</v>
      </c>
      <c r="H2399">
        <v>605</v>
      </c>
      <c r="I2399" s="1" t="s">
        <v>6718</v>
      </c>
      <c r="J2399">
        <v>632</v>
      </c>
      <c r="K2399">
        <v>10</v>
      </c>
      <c r="L2399">
        <v>428.4</v>
      </c>
      <c r="M2399">
        <v>20</v>
      </c>
      <c r="N2399">
        <v>408.4</v>
      </c>
    </row>
    <row r="2400" spans="1:14" x14ac:dyDescent="0.2">
      <c r="A2400" s="1" t="s">
        <v>5854</v>
      </c>
      <c r="B2400" s="2">
        <v>45875</v>
      </c>
      <c r="C2400" s="1" t="s">
        <v>625</v>
      </c>
      <c r="D2400" s="1" t="s">
        <v>246</v>
      </c>
      <c r="E2400" t="s">
        <v>5665</v>
      </c>
      <c r="F2400" t="s">
        <v>3041</v>
      </c>
      <c r="G2400" s="1" t="s">
        <v>100</v>
      </c>
      <c r="H2400">
        <v>500</v>
      </c>
      <c r="I2400" s="1" t="s">
        <v>6718</v>
      </c>
      <c r="J2400">
        <v>632</v>
      </c>
      <c r="K2400">
        <v>10</v>
      </c>
      <c r="L2400">
        <v>497.80000000000007</v>
      </c>
      <c r="M2400">
        <v>35</v>
      </c>
      <c r="N2400">
        <v>462.80000000000007</v>
      </c>
    </row>
    <row r="2401" spans="1:14" x14ac:dyDescent="0.2">
      <c r="A2401" s="1" t="s">
        <v>5839</v>
      </c>
      <c r="B2401" s="2">
        <v>45875</v>
      </c>
      <c r="C2401" s="1" t="s">
        <v>6633</v>
      </c>
      <c r="D2401" s="1" t="s">
        <v>106</v>
      </c>
      <c r="E2401">
        <v>14</v>
      </c>
      <c r="F2401" t="s">
        <v>2883</v>
      </c>
      <c r="G2401" s="1" t="s">
        <v>100</v>
      </c>
      <c r="H2401">
        <v>200</v>
      </c>
      <c r="I2401" s="1" t="s">
        <v>6718</v>
      </c>
      <c r="J2401">
        <v>633</v>
      </c>
      <c r="K2401">
        <v>3</v>
      </c>
      <c r="L2401">
        <v>207.6</v>
      </c>
      <c r="M2401">
        <v>5</v>
      </c>
      <c r="N2401">
        <v>202.6</v>
      </c>
    </row>
    <row r="2402" spans="1:14" x14ac:dyDescent="0.2">
      <c r="A2402" s="1" t="s">
        <v>5835</v>
      </c>
      <c r="B2402" s="2">
        <v>45875</v>
      </c>
      <c r="C2402" s="1" t="s">
        <v>7155</v>
      </c>
      <c r="D2402" s="1" t="s">
        <v>246</v>
      </c>
      <c r="E2402">
        <v>15</v>
      </c>
      <c r="F2402" t="s">
        <v>241</v>
      </c>
      <c r="G2402" s="1" t="s">
        <v>100</v>
      </c>
      <c r="H2402">
        <v>100</v>
      </c>
      <c r="I2402" s="1" t="s">
        <v>6718</v>
      </c>
      <c r="J2402">
        <v>633</v>
      </c>
      <c r="K2402">
        <v>3</v>
      </c>
      <c r="L2402">
        <v>106</v>
      </c>
      <c r="M2402">
        <v>5.0999999999999996</v>
      </c>
      <c r="N2402">
        <v>100.9</v>
      </c>
    </row>
    <row r="2403" spans="1:14" x14ac:dyDescent="0.2">
      <c r="A2403" s="1" t="s">
        <v>5852</v>
      </c>
      <c r="B2403" s="2">
        <v>45875</v>
      </c>
      <c r="C2403" s="1" t="s">
        <v>625</v>
      </c>
      <c r="D2403" s="1" t="s">
        <v>246</v>
      </c>
      <c r="E2403">
        <v>20</v>
      </c>
      <c r="F2403" t="s">
        <v>209</v>
      </c>
      <c r="G2403" s="1" t="s">
        <v>100</v>
      </c>
      <c r="H2403">
        <v>95</v>
      </c>
      <c r="I2403" s="1" t="s">
        <v>6718</v>
      </c>
      <c r="J2403">
        <v>633</v>
      </c>
      <c r="K2403">
        <v>2</v>
      </c>
      <c r="L2403">
        <v>124.4</v>
      </c>
      <c r="M2403">
        <v>5.6</v>
      </c>
      <c r="N2403">
        <v>118.80000000000001</v>
      </c>
    </row>
    <row r="2404" spans="1:14" x14ac:dyDescent="0.2">
      <c r="A2404" s="1" t="s">
        <v>5783</v>
      </c>
      <c r="B2404" s="2">
        <v>45875</v>
      </c>
      <c r="C2404" s="1" t="s">
        <v>7147</v>
      </c>
      <c r="D2404" s="1" t="s">
        <v>106</v>
      </c>
      <c r="E2404">
        <v>13</v>
      </c>
      <c r="F2404" t="s">
        <v>2847</v>
      </c>
      <c r="G2404" s="1" t="s">
        <v>108</v>
      </c>
      <c r="H2404">
        <v>110</v>
      </c>
      <c r="I2404" s="1" t="s">
        <v>6718</v>
      </c>
      <c r="J2404">
        <v>633</v>
      </c>
      <c r="K2404">
        <v>1</v>
      </c>
      <c r="L2404">
        <v>38.799999999999997</v>
      </c>
      <c r="M2404">
        <v>3.1</v>
      </c>
      <c r="N2404">
        <v>35.699999999999996</v>
      </c>
    </row>
    <row r="2405" spans="1:14" x14ac:dyDescent="0.2">
      <c r="A2405" s="1" t="s">
        <v>5789</v>
      </c>
      <c r="B2405" s="2">
        <v>45875</v>
      </c>
      <c r="C2405" s="1" t="s">
        <v>7138</v>
      </c>
      <c r="D2405" s="1" t="s">
        <v>106</v>
      </c>
      <c r="E2405" t="s">
        <v>3172</v>
      </c>
      <c r="F2405" t="s">
        <v>3168</v>
      </c>
      <c r="G2405" s="1" t="s">
        <v>2818</v>
      </c>
      <c r="H2405">
        <v>500</v>
      </c>
      <c r="I2405" s="1" t="s">
        <v>6718</v>
      </c>
      <c r="J2405">
        <v>634</v>
      </c>
      <c r="K2405">
        <v>2</v>
      </c>
      <c r="L2405">
        <v>145</v>
      </c>
      <c r="N2405">
        <v>145</v>
      </c>
    </row>
    <row r="2406" spans="1:14" x14ac:dyDescent="0.2">
      <c r="A2406" s="1" t="s">
        <v>7156</v>
      </c>
      <c r="B2406" s="2">
        <v>45875</v>
      </c>
      <c r="C2406" s="1" t="s">
        <v>7157</v>
      </c>
      <c r="D2406" s="1" t="s">
        <v>246</v>
      </c>
      <c r="E2406">
        <v>7</v>
      </c>
      <c r="F2406" t="s">
        <v>209</v>
      </c>
      <c r="G2406" s="1" t="s">
        <v>51</v>
      </c>
      <c r="H2406">
        <v>10</v>
      </c>
      <c r="I2406" s="1" t="s">
        <v>6718</v>
      </c>
      <c r="J2406">
        <v>634</v>
      </c>
      <c r="K2406">
        <v>1</v>
      </c>
      <c r="L2406">
        <v>5.2</v>
      </c>
      <c r="N2406">
        <v>5.2</v>
      </c>
    </row>
    <row r="2407" spans="1:14" x14ac:dyDescent="0.2">
      <c r="A2407" s="1" t="s">
        <v>7158</v>
      </c>
      <c r="B2407" s="2">
        <v>45875</v>
      </c>
      <c r="C2407" s="1" t="s">
        <v>7157</v>
      </c>
      <c r="D2407" s="1" t="s">
        <v>106</v>
      </c>
      <c r="E2407">
        <v>12</v>
      </c>
      <c r="F2407" t="s">
        <v>209</v>
      </c>
      <c r="G2407" s="1" t="s">
        <v>51</v>
      </c>
      <c r="H2407">
        <v>10</v>
      </c>
      <c r="I2407" s="1" t="s">
        <v>6718</v>
      </c>
      <c r="J2407">
        <v>634</v>
      </c>
      <c r="K2407">
        <v>1</v>
      </c>
      <c r="L2407">
        <v>14.8</v>
      </c>
      <c r="N2407">
        <v>14.8</v>
      </c>
    </row>
    <row r="2408" spans="1:14" x14ac:dyDescent="0.2">
      <c r="A2408" s="1" t="s">
        <v>5837</v>
      </c>
      <c r="B2408" s="2">
        <v>45875</v>
      </c>
      <c r="C2408" s="1" t="s">
        <v>7159</v>
      </c>
      <c r="D2408" s="1" t="s">
        <v>246</v>
      </c>
      <c r="E2408">
        <v>12</v>
      </c>
      <c r="F2408" t="s">
        <v>735</v>
      </c>
      <c r="G2408" s="1" t="s">
        <v>100</v>
      </c>
      <c r="H2408">
        <v>1000</v>
      </c>
      <c r="I2408" s="1" t="s">
        <v>6718</v>
      </c>
      <c r="J2408">
        <v>634</v>
      </c>
      <c r="K2408">
        <v>5</v>
      </c>
      <c r="L2408">
        <v>271</v>
      </c>
      <c r="N2408">
        <v>271</v>
      </c>
    </row>
    <row r="2409" spans="1:14" x14ac:dyDescent="0.2">
      <c r="A2409" s="1" t="s">
        <v>7160</v>
      </c>
      <c r="B2409" s="2">
        <v>45876</v>
      </c>
      <c r="C2409" s="1" t="s">
        <v>625</v>
      </c>
      <c r="D2409" s="1" t="s">
        <v>246</v>
      </c>
      <c r="E2409">
        <v>16</v>
      </c>
      <c r="F2409" t="s">
        <v>134</v>
      </c>
      <c r="G2409" s="1" t="s">
        <v>100</v>
      </c>
      <c r="H2409">
        <v>80</v>
      </c>
      <c r="I2409" s="1" t="s">
        <v>6718</v>
      </c>
      <c r="J2409">
        <v>635</v>
      </c>
      <c r="K2409">
        <v>3</v>
      </c>
      <c r="L2409">
        <v>73.599999999999994</v>
      </c>
      <c r="M2409">
        <v>6</v>
      </c>
      <c r="N2409">
        <v>67.599999999999994</v>
      </c>
    </row>
    <row r="2410" spans="1:14" x14ac:dyDescent="0.2">
      <c r="A2410" s="1" t="s">
        <v>7161</v>
      </c>
      <c r="B2410" s="2">
        <v>45876</v>
      </c>
      <c r="C2410" s="1" t="s">
        <v>625</v>
      </c>
      <c r="D2410" s="1" t="s">
        <v>246</v>
      </c>
      <c r="E2410">
        <v>21</v>
      </c>
      <c r="F2410" t="s">
        <v>93</v>
      </c>
      <c r="G2410" s="1" t="s">
        <v>100</v>
      </c>
      <c r="H2410">
        <v>500</v>
      </c>
      <c r="I2410" s="1" t="s">
        <v>6718</v>
      </c>
      <c r="J2410">
        <v>635</v>
      </c>
      <c r="K2410">
        <v>8</v>
      </c>
      <c r="L2410">
        <v>528.6</v>
      </c>
      <c r="M2410">
        <v>22.4</v>
      </c>
      <c r="N2410">
        <v>506.20000000000005</v>
      </c>
    </row>
    <row r="2411" spans="1:14" x14ac:dyDescent="0.2">
      <c r="A2411" s="1" t="s">
        <v>7162</v>
      </c>
      <c r="B2411" s="2">
        <v>45876</v>
      </c>
      <c r="C2411" s="1" t="s">
        <v>625</v>
      </c>
      <c r="D2411" s="1" t="s">
        <v>246</v>
      </c>
      <c r="E2411" t="s">
        <v>5872</v>
      </c>
      <c r="F2411" t="s">
        <v>3041</v>
      </c>
      <c r="G2411" s="1" t="s">
        <v>100</v>
      </c>
      <c r="H2411">
        <v>300</v>
      </c>
      <c r="I2411" s="1" t="s">
        <v>6718</v>
      </c>
      <c r="J2411">
        <v>635</v>
      </c>
      <c r="K2411">
        <v>7</v>
      </c>
      <c r="L2411">
        <v>308.8</v>
      </c>
      <c r="M2411">
        <v>23.8</v>
      </c>
      <c r="N2411">
        <v>285</v>
      </c>
    </row>
    <row r="2412" spans="1:14" x14ac:dyDescent="0.2">
      <c r="A2412" s="1" t="s">
        <v>7163</v>
      </c>
      <c r="B2412" s="2">
        <v>45876</v>
      </c>
      <c r="C2412" s="1" t="s">
        <v>625</v>
      </c>
      <c r="D2412" s="1" t="s">
        <v>246</v>
      </c>
      <c r="E2412" t="s">
        <v>5827</v>
      </c>
      <c r="F2412" t="s">
        <v>3041</v>
      </c>
      <c r="G2412" s="1" t="s">
        <v>100</v>
      </c>
      <c r="H2412">
        <v>400</v>
      </c>
      <c r="I2412" s="1" t="s">
        <v>6718</v>
      </c>
      <c r="J2412">
        <v>635</v>
      </c>
      <c r="K2412">
        <v>8</v>
      </c>
      <c r="L2412">
        <v>414.9</v>
      </c>
      <c r="M2412">
        <v>19.599999999999998</v>
      </c>
      <c r="N2412">
        <v>395.29999999999995</v>
      </c>
    </row>
    <row r="2413" spans="1:14" x14ac:dyDescent="0.2">
      <c r="A2413" s="1" t="s">
        <v>7164</v>
      </c>
      <c r="B2413" s="2">
        <v>45876</v>
      </c>
      <c r="C2413" s="1" t="s">
        <v>625</v>
      </c>
      <c r="D2413" s="1" t="s">
        <v>246</v>
      </c>
      <c r="E2413">
        <v>17</v>
      </c>
      <c r="F2413" t="s">
        <v>167</v>
      </c>
      <c r="G2413" s="1" t="s">
        <v>2760</v>
      </c>
      <c r="H2413">
        <v>95</v>
      </c>
      <c r="I2413" s="1" t="s">
        <v>6718</v>
      </c>
      <c r="J2413">
        <v>636</v>
      </c>
      <c r="K2413">
        <v>3</v>
      </c>
      <c r="L2413">
        <v>99</v>
      </c>
      <c r="N2413">
        <v>99</v>
      </c>
    </row>
    <row r="2414" spans="1:14" x14ac:dyDescent="0.2">
      <c r="A2414" s="1" t="s">
        <v>7165</v>
      </c>
      <c r="B2414" s="2">
        <v>45876</v>
      </c>
      <c r="C2414" s="1" t="s">
        <v>7153</v>
      </c>
      <c r="D2414" s="1" t="s">
        <v>246</v>
      </c>
      <c r="E2414">
        <v>12</v>
      </c>
      <c r="F2414" t="s">
        <v>2811</v>
      </c>
      <c r="G2414" s="1" t="s">
        <v>100</v>
      </c>
      <c r="H2414">
        <v>100</v>
      </c>
      <c r="I2414" s="1" t="s">
        <v>6718</v>
      </c>
      <c r="J2414">
        <v>636</v>
      </c>
      <c r="K2414">
        <v>2</v>
      </c>
      <c r="L2414">
        <v>103.6</v>
      </c>
      <c r="M2414">
        <v>2.8</v>
      </c>
      <c r="N2414">
        <v>100.8</v>
      </c>
    </row>
    <row r="2415" spans="1:14" x14ac:dyDescent="0.2">
      <c r="A2415" s="1" t="s">
        <v>5859</v>
      </c>
      <c r="B2415" s="2">
        <v>45876</v>
      </c>
      <c r="C2415" s="1" t="s">
        <v>6421</v>
      </c>
      <c r="D2415" s="1" t="s">
        <v>106</v>
      </c>
      <c r="E2415">
        <v>10.5</v>
      </c>
      <c r="F2415">
        <v>12</v>
      </c>
      <c r="G2415" s="1" t="s">
        <v>108</v>
      </c>
      <c r="H2415">
        <v>100</v>
      </c>
      <c r="I2415" s="1" t="s">
        <v>6718</v>
      </c>
      <c r="J2415">
        <v>636</v>
      </c>
      <c r="K2415">
        <v>2</v>
      </c>
      <c r="L2415">
        <v>102.2</v>
      </c>
      <c r="M2415">
        <v>2.4</v>
      </c>
      <c r="N2415">
        <v>99.8</v>
      </c>
    </row>
    <row r="2416" spans="1:14" x14ac:dyDescent="0.2">
      <c r="A2416" s="1" t="s">
        <v>5860</v>
      </c>
      <c r="B2416" s="2">
        <v>45876</v>
      </c>
      <c r="C2416" s="1" t="s">
        <v>6467</v>
      </c>
      <c r="D2416" s="1" t="s">
        <v>106</v>
      </c>
      <c r="E2416">
        <v>20</v>
      </c>
      <c r="F2416" t="s">
        <v>2817</v>
      </c>
      <c r="G2416" s="1" t="s">
        <v>108</v>
      </c>
      <c r="H2416">
        <v>100</v>
      </c>
      <c r="I2416" s="1" t="s">
        <v>6718</v>
      </c>
      <c r="J2416">
        <v>636</v>
      </c>
      <c r="K2416">
        <v>2</v>
      </c>
      <c r="L2416">
        <v>94.4</v>
      </c>
      <c r="M2416">
        <v>5</v>
      </c>
      <c r="N2416">
        <v>89.4</v>
      </c>
    </row>
    <row r="2417" spans="1:14" x14ac:dyDescent="0.2">
      <c r="A2417" s="1" t="s">
        <v>5857</v>
      </c>
      <c r="B2417" s="2">
        <v>45876</v>
      </c>
      <c r="C2417" s="1" t="s">
        <v>6421</v>
      </c>
      <c r="D2417" s="1" t="s">
        <v>106</v>
      </c>
      <c r="E2417">
        <v>11.5</v>
      </c>
      <c r="F2417" t="s">
        <v>332</v>
      </c>
      <c r="G2417" s="1" t="s">
        <v>108</v>
      </c>
      <c r="H2417">
        <v>100</v>
      </c>
      <c r="I2417" s="1" t="s">
        <v>6718</v>
      </c>
      <c r="J2417">
        <v>637</v>
      </c>
      <c r="K2417">
        <v>2</v>
      </c>
      <c r="L2417">
        <v>106.19999999999999</v>
      </c>
      <c r="M2417">
        <v>2.6</v>
      </c>
      <c r="N2417">
        <v>103.6</v>
      </c>
    </row>
    <row r="2418" spans="1:14" x14ac:dyDescent="0.2">
      <c r="A2418" s="1" t="s">
        <v>5846</v>
      </c>
      <c r="B2418" s="2">
        <v>45876</v>
      </c>
      <c r="C2418" s="1" t="s">
        <v>7166</v>
      </c>
      <c r="D2418" s="1" t="s">
        <v>106</v>
      </c>
      <c r="E2418">
        <v>14</v>
      </c>
      <c r="F2418" t="s">
        <v>2811</v>
      </c>
      <c r="G2418" s="1" t="s">
        <v>108</v>
      </c>
      <c r="H2418">
        <v>100</v>
      </c>
      <c r="I2418" s="1" t="s">
        <v>6718</v>
      </c>
      <c r="J2418">
        <v>637</v>
      </c>
      <c r="K2418">
        <v>3</v>
      </c>
      <c r="L2418">
        <v>158.80000000000001</v>
      </c>
      <c r="M2418">
        <v>4.8000000000000007</v>
      </c>
      <c r="N2418">
        <v>154</v>
      </c>
    </row>
    <row r="2419" spans="1:14" x14ac:dyDescent="0.2">
      <c r="A2419" s="1" t="s">
        <v>5862</v>
      </c>
      <c r="B2419" s="2">
        <v>45876</v>
      </c>
      <c r="C2419" s="1" t="s">
        <v>7167</v>
      </c>
      <c r="D2419" s="1" t="s">
        <v>106</v>
      </c>
      <c r="E2419" t="s">
        <v>2743</v>
      </c>
      <c r="F2419" t="s">
        <v>4020</v>
      </c>
      <c r="G2419" s="1" t="s">
        <v>108</v>
      </c>
      <c r="H2419">
        <v>110</v>
      </c>
      <c r="I2419" s="1" t="s">
        <v>6718</v>
      </c>
      <c r="J2419">
        <v>637</v>
      </c>
      <c r="K2419">
        <v>3</v>
      </c>
      <c r="L2419">
        <v>108</v>
      </c>
      <c r="N2419">
        <v>108</v>
      </c>
    </row>
    <row r="2420" spans="1:14" x14ac:dyDescent="0.2">
      <c r="A2420" s="1" t="s">
        <v>5864</v>
      </c>
      <c r="B2420" s="2">
        <v>45876</v>
      </c>
      <c r="C2420" s="1" t="s">
        <v>7167</v>
      </c>
      <c r="D2420" s="1" t="s">
        <v>106</v>
      </c>
      <c r="E2420" t="s">
        <v>2927</v>
      </c>
      <c r="F2420" t="s">
        <v>4020</v>
      </c>
      <c r="G2420" s="1" t="s">
        <v>108</v>
      </c>
      <c r="H2420">
        <v>110</v>
      </c>
      <c r="I2420" s="1" t="s">
        <v>6718</v>
      </c>
      <c r="J2420">
        <v>637</v>
      </c>
      <c r="K2420">
        <v>1</v>
      </c>
      <c r="L2420">
        <v>110.2</v>
      </c>
      <c r="N2420">
        <v>110.2</v>
      </c>
    </row>
    <row r="2421" spans="1:14" x14ac:dyDescent="0.2">
      <c r="A2421" s="1" t="s">
        <v>5829</v>
      </c>
      <c r="B2421" s="2">
        <v>45876</v>
      </c>
      <c r="C2421" s="1" t="s">
        <v>714</v>
      </c>
      <c r="D2421" s="1" t="s">
        <v>246</v>
      </c>
      <c r="E2421" t="s">
        <v>5831</v>
      </c>
      <c r="F2421" t="s">
        <v>93</v>
      </c>
      <c r="G2421" s="1" t="s">
        <v>100</v>
      </c>
      <c r="H2421">
        <v>100</v>
      </c>
      <c r="I2421" s="1" t="s">
        <v>6718</v>
      </c>
      <c r="J2421">
        <v>638</v>
      </c>
      <c r="K2421">
        <v>1</v>
      </c>
      <c r="L2421">
        <v>33.6</v>
      </c>
      <c r="N2421">
        <v>33.6</v>
      </c>
    </row>
    <row r="2422" spans="1:14" x14ac:dyDescent="0.2">
      <c r="A2422" s="1" t="s">
        <v>5815</v>
      </c>
      <c r="B2422" s="2">
        <v>45876</v>
      </c>
      <c r="C2422" s="1" t="s">
        <v>783</v>
      </c>
      <c r="D2422" s="1" t="s">
        <v>246</v>
      </c>
      <c r="E2422">
        <v>7</v>
      </c>
      <c r="F2422" t="s">
        <v>51</v>
      </c>
      <c r="G2422" s="1" t="s">
        <v>100</v>
      </c>
      <c r="H2422">
        <v>500</v>
      </c>
      <c r="I2422" s="1" t="s">
        <v>6718</v>
      </c>
      <c r="J2422">
        <v>638</v>
      </c>
      <c r="K2422">
        <v>8</v>
      </c>
      <c r="L2422">
        <v>383.3</v>
      </c>
      <c r="N2422">
        <v>383.3</v>
      </c>
    </row>
    <row r="2423" spans="1:14" x14ac:dyDescent="0.2">
      <c r="A2423" s="1" t="s">
        <v>5878</v>
      </c>
      <c r="B2423" s="2">
        <v>45877</v>
      </c>
      <c r="C2423" s="1" t="s">
        <v>625</v>
      </c>
      <c r="D2423" s="1" t="s">
        <v>246</v>
      </c>
      <c r="E2423">
        <v>19</v>
      </c>
      <c r="F2423" t="s">
        <v>76</v>
      </c>
      <c r="G2423" s="1" t="s">
        <v>2760</v>
      </c>
      <c r="H2423">
        <v>120</v>
      </c>
      <c r="I2423" s="1" t="s">
        <v>6718</v>
      </c>
      <c r="J2423">
        <v>639</v>
      </c>
      <c r="K2423">
        <v>2</v>
      </c>
      <c r="L2423">
        <v>136</v>
      </c>
      <c r="M2423">
        <v>4.8</v>
      </c>
      <c r="N2423">
        <v>131.19999999999999</v>
      </c>
    </row>
    <row r="2424" spans="1:14" x14ac:dyDescent="0.2">
      <c r="A2424" s="1" t="s">
        <v>5877</v>
      </c>
      <c r="B2424" s="2">
        <v>45877</v>
      </c>
      <c r="C2424" s="1" t="s">
        <v>625</v>
      </c>
      <c r="D2424" s="1" t="s">
        <v>246</v>
      </c>
      <c r="E2424">
        <v>18</v>
      </c>
      <c r="F2424" t="s">
        <v>76</v>
      </c>
      <c r="G2424" s="1" t="s">
        <v>2760</v>
      </c>
      <c r="H2424">
        <v>175</v>
      </c>
      <c r="I2424" s="1" t="s">
        <v>6718</v>
      </c>
      <c r="J2424">
        <v>639</v>
      </c>
      <c r="K2424">
        <v>5</v>
      </c>
      <c r="L2424">
        <v>153.80000000000001</v>
      </c>
      <c r="M2424">
        <v>8.5</v>
      </c>
      <c r="N2424">
        <v>145.30000000000001</v>
      </c>
    </row>
    <row r="2425" spans="1:14" x14ac:dyDescent="0.2">
      <c r="A2425" s="1" t="s">
        <v>5873</v>
      </c>
      <c r="B2425" s="2">
        <v>45877</v>
      </c>
      <c r="C2425" s="1" t="s">
        <v>6306</v>
      </c>
      <c r="D2425" s="1" t="s">
        <v>106</v>
      </c>
      <c r="E2425">
        <v>7</v>
      </c>
      <c r="F2425" t="s">
        <v>2817</v>
      </c>
      <c r="G2425" s="1" t="s">
        <v>100</v>
      </c>
      <c r="H2425">
        <v>100</v>
      </c>
      <c r="I2425" s="1" t="s">
        <v>6718</v>
      </c>
      <c r="J2425">
        <v>639</v>
      </c>
      <c r="K2425">
        <v>2</v>
      </c>
      <c r="L2425">
        <v>108.4</v>
      </c>
      <c r="N2425">
        <v>108.4</v>
      </c>
    </row>
    <row r="2426" spans="1:14" x14ac:dyDescent="0.2">
      <c r="A2426" s="1" t="s">
        <v>5889</v>
      </c>
      <c r="B2426" s="2">
        <v>45877</v>
      </c>
      <c r="C2426" s="1" t="s">
        <v>625</v>
      </c>
      <c r="D2426" s="1" t="s">
        <v>246</v>
      </c>
      <c r="E2426">
        <v>26</v>
      </c>
      <c r="F2426" t="s">
        <v>99</v>
      </c>
      <c r="G2426" s="1" t="s">
        <v>2760</v>
      </c>
      <c r="H2426">
        <v>200</v>
      </c>
      <c r="I2426" s="1" t="s">
        <v>6718</v>
      </c>
      <c r="J2426">
        <v>639</v>
      </c>
      <c r="K2426">
        <v>1</v>
      </c>
      <c r="L2426">
        <v>46.2</v>
      </c>
      <c r="N2426">
        <v>46.2</v>
      </c>
    </row>
    <row r="2427" spans="1:14" x14ac:dyDescent="0.2">
      <c r="A2427" s="1" t="s">
        <v>5879</v>
      </c>
      <c r="B2427" s="2">
        <v>45877</v>
      </c>
      <c r="C2427" s="1" t="s">
        <v>625</v>
      </c>
      <c r="D2427" s="1" t="s">
        <v>246</v>
      </c>
      <c r="E2427">
        <v>21</v>
      </c>
      <c r="F2427" t="s">
        <v>214</v>
      </c>
      <c r="G2427" s="1" t="s">
        <v>2760</v>
      </c>
      <c r="H2427">
        <v>200</v>
      </c>
      <c r="I2427" s="1" t="s">
        <v>6718</v>
      </c>
      <c r="J2427">
        <v>640</v>
      </c>
      <c r="K2427">
        <v>5</v>
      </c>
      <c r="L2427">
        <v>352</v>
      </c>
      <c r="N2427">
        <v>352</v>
      </c>
    </row>
    <row r="2428" spans="1:14" x14ac:dyDescent="0.2">
      <c r="A2428" s="1" t="s">
        <v>5882</v>
      </c>
      <c r="B2428" s="2">
        <v>45877</v>
      </c>
      <c r="C2428" s="1" t="s">
        <v>7168</v>
      </c>
      <c r="D2428" s="1" t="s">
        <v>246</v>
      </c>
      <c r="E2428">
        <v>8</v>
      </c>
      <c r="F2428">
        <v>9</v>
      </c>
      <c r="G2428" s="1" t="s">
        <v>100</v>
      </c>
      <c r="H2428">
        <v>50</v>
      </c>
      <c r="I2428" s="1" t="s">
        <v>6718</v>
      </c>
      <c r="J2428">
        <v>640</v>
      </c>
      <c r="K2428">
        <v>1</v>
      </c>
      <c r="L2428">
        <v>47.6</v>
      </c>
      <c r="N2428">
        <v>47.6</v>
      </c>
    </row>
    <row r="2429" spans="1:14" x14ac:dyDescent="0.2">
      <c r="A2429" s="1" t="s">
        <v>5886</v>
      </c>
      <c r="B2429" s="2">
        <v>45878</v>
      </c>
      <c r="C2429" s="1" t="s">
        <v>6633</v>
      </c>
      <c r="D2429" s="1" t="s">
        <v>5735</v>
      </c>
      <c r="E2429">
        <v>14</v>
      </c>
      <c r="F2429" t="s">
        <v>2883</v>
      </c>
      <c r="G2429" s="1" t="s">
        <v>2996</v>
      </c>
      <c r="H2429">
        <v>200</v>
      </c>
      <c r="I2429" s="1" t="s">
        <v>6718</v>
      </c>
      <c r="J2429">
        <v>641</v>
      </c>
      <c r="K2429">
        <v>3</v>
      </c>
      <c r="L2429">
        <v>205.2</v>
      </c>
      <c r="M2429">
        <v>5.0999999999999996</v>
      </c>
      <c r="N2429">
        <v>200.1</v>
      </c>
    </row>
    <row r="2430" spans="1:14" x14ac:dyDescent="0.2">
      <c r="A2430" s="1" t="s">
        <v>5880</v>
      </c>
      <c r="B2430" s="2">
        <v>45878</v>
      </c>
      <c r="C2430" s="1" t="s">
        <v>625</v>
      </c>
      <c r="D2430" s="1" t="s">
        <v>246</v>
      </c>
      <c r="E2430">
        <v>9</v>
      </c>
      <c r="F2430" t="s">
        <v>2323</v>
      </c>
      <c r="G2430" s="1" t="s">
        <v>100</v>
      </c>
      <c r="H2430">
        <v>70</v>
      </c>
      <c r="I2430" s="1" t="s">
        <v>6718</v>
      </c>
      <c r="J2430">
        <v>641</v>
      </c>
      <c r="K2430">
        <v>2</v>
      </c>
      <c r="L2430">
        <v>74.400000000000006</v>
      </c>
      <c r="M2430">
        <v>2.2000000000000002</v>
      </c>
      <c r="N2430">
        <v>72.2</v>
      </c>
    </row>
    <row r="2431" spans="1:14" x14ac:dyDescent="0.2">
      <c r="A2431" s="1" t="s">
        <v>5892</v>
      </c>
      <c r="B2431" s="2">
        <v>45878</v>
      </c>
      <c r="C2431" s="1" t="s">
        <v>625</v>
      </c>
      <c r="D2431" s="1" t="s">
        <v>246</v>
      </c>
      <c r="E2431">
        <v>30</v>
      </c>
      <c r="F2431" t="s">
        <v>99</v>
      </c>
      <c r="G2431" s="1" t="s">
        <v>2760</v>
      </c>
      <c r="H2431">
        <v>65</v>
      </c>
      <c r="I2431" s="1" t="s">
        <v>6718</v>
      </c>
      <c r="J2431">
        <v>641</v>
      </c>
      <c r="K2431">
        <v>1</v>
      </c>
      <c r="L2431">
        <v>67.8</v>
      </c>
      <c r="M2431">
        <v>4</v>
      </c>
      <c r="N2431">
        <v>63.8</v>
      </c>
    </row>
    <row r="2432" spans="1:14" x14ac:dyDescent="0.2">
      <c r="A2432" s="1" t="s">
        <v>5891</v>
      </c>
      <c r="B2432" s="2">
        <v>45878</v>
      </c>
      <c r="C2432" s="1" t="s">
        <v>625</v>
      </c>
      <c r="D2432" s="1" t="s">
        <v>246</v>
      </c>
      <c r="E2432">
        <v>30</v>
      </c>
      <c r="F2432" t="s">
        <v>99</v>
      </c>
      <c r="G2432" s="1" t="s">
        <v>2760</v>
      </c>
      <c r="H2432">
        <v>250</v>
      </c>
      <c r="I2432" s="1" t="s">
        <v>6718</v>
      </c>
      <c r="J2432">
        <v>641</v>
      </c>
      <c r="K2432">
        <v>3</v>
      </c>
      <c r="L2432">
        <v>274</v>
      </c>
      <c r="M2432">
        <v>12</v>
      </c>
      <c r="N2432">
        <v>262</v>
      </c>
    </row>
    <row r="2433" spans="1:14" x14ac:dyDescent="0.2">
      <c r="A2433" s="1" t="s">
        <v>5889</v>
      </c>
      <c r="B2433" s="2">
        <v>45878</v>
      </c>
      <c r="C2433" s="1" t="s">
        <v>625</v>
      </c>
      <c r="D2433" s="1" t="s">
        <v>246</v>
      </c>
      <c r="E2433">
        <v>26</v>
      </c>
      <c r="F2433" t="s">
        <v>99</v>
      </c>
      <c r="G2433" s="1" t="s">
        <v>2760</v>
      </c>
      <c r="H2433">
        <v>200</v>
      </c>
      <c r="I2433" s="1" t="s">
        <v>6718</v>
      </c>
      <c r="J2433">
        <v>642</v>
      </c>
      <c r="K2433">
        <v>2</v>
      </c>
      <c r="L2433">
        <v>172</v>
      </c>
      <c r="M2433">
        <v>6.8</v>
      </c>
      <c r="N2433">
        <v>165.2</v>
      </c>
    </row>
    <row r="2434" spans="1:14" x14ac:dyDescent="0.2">
      <c r="A2434" s="1" t="s">
        <v>5884</v>
      </c>
      <c r="B2434" s="2">
        <v>45878</v>
      </c>
      <c r="C2434" s="1" t="s">
        <v>6594</v>
      </c>
      <c r="D2434" s="1" t="s">
        <v>106</v>
      </c>
      <c r="E2434">
        <v>15</v>
      </c>
      <c r="F2434" t="s">
        <v>51</v>
      </c>
      <c r="G2434" s="1" t="s">
        <v>108</v>
      </c>
      <c r="H2434">
        <v>1000</v>
      </c>
      <c r="I2434" s="1" t="s">
        <v>6718</v>
      </c>
      <c r="J2434">
        <v>642</v>
      </c>
      <c r="K2434">
        <v>14</v>
      </c>
      <c r="L2434">
        <v>1010</v>
      </c>
      <c r="N2434">
        <v>1010</v>
      </c>
    </row>
    <row r="2435" spans="1:14" x14ac:dyDescent="0.2">
      <c r="A2435" s="1" t="s">
        <v>5882</v>
      </c>
      <c r="B2435" s="2">
        <v>45878</v>
      </c>
      <c r="C2435" s="1" t="s">
        <v>7168</v>
      </c>
      <c r="D2435" s="1" t="s">
        <v>246</v>
      </c>
      <c r="E2435">
        <v>8</v>
      </c>
      <c r="F2435">
        <v>9</v>
      </c>
      <c r="G2435" s="1" t="s">
        <v>100</v>
      </c>
      <c r="H2435">
        <v>50</v>
      </c>
      <c r="I2435" s="1" t="s">
        <v>6718</v>
      </c>
      <c r="J2435">
        <v>642</v>
      </c>
      <c r="K2435">
        <v>1</v>
      </c>
      <c r="L2435">
        <v>48.6</v>
      </c>
      <c r="M2435">
        <v>1</v>
      </c>
      <c r="N2435">
        <v>47.6</v>
      </c>
    </row>
    <row r="2436" spans="1:14" x14ac:dyDescent="0.2">
      <c r="A2436" s="1" t="s">
        <v>5893</v>
      </c>
      <c r="B2436" s="2">
        <v>45878</v>
      </c>
      <c r="C2436" s="1" t="s">
        <v>625</v>
      </c>
      <c r="D2436" s="1" t="s">
        <v>246</v>
      </c>
      <c r="E2436">
        <v>16</v>
      </c>
      <c r="F2436" t="s">
        <v>134</v>
      </c>
      <c r="G2436" s="1" t="s">
        <v>100</v>
      </c>
      <c r="H2436">
        <v>65</v>
      </c>
      <c r="I2436" s="1" t="s">
        <v>6718</v>
      </c>
      <c r="J2436">
        <v>642</v>
      </c>
      <c r="K2436">
        <v>2</v>
      </c>
      <c r="L2436">
        <v>72.400000000000006</v>
      </c>
      <c r="N2436">
        <v>72.400000000000006</v>
      </c>
    </row>
    <row r="2437" spans="1:14" x14ac:dyDescent="0.2">
      <c r="A2437" s="1" t="s">
        <v>5888</v>
      </c>
      <c r="B2437" s="2">
        <v>45878</v>
      </c>
      <c r="C2437" s="1" t="s">
        <v>6231</v>
      </c>
      <c r="D2437" s="1" t="s">
        <v>2816</v>
      </c>
      <c r="E2437">
        <v>10</v>
      </c>
      <c r="F2437" t="s">
        <v>214</v>
      </c>
      <c r="G2437" s="1" t="s">
        <v>2996</v>
      </c>
      <c r="H2437">
        <v>200</v>
      </c>
      <c r="I2437" s="1" t="s">
        <v>6718</v>
      </c>
      <c r="J2437">
        <v>643</v>
      </c>
      <c r="K2437">
        <v>4</v>
      </c>
      <c r="L2437">
        <v>202.2</v>
      </c>
      <c r="N2437">
        <v>202.2</v>
      </c>
    </row>
    <row r="2438" spans="1:14" x14ac:dyDescent="0.2">
      <c r="A2438" s="1" t="s">
        <v>5894</v>
      </c>
      <c r="B2438" s="2">
        <v>45878</v>
      </c>
      <c r="C2438" s="1" t="s">
        <v>7169</v>
      </c>
      <c r="D2438" s="1" t="s">
        <v>246</v>
      </c>
      <c r="E2438">
        <v>36</v>
      </c>
      <c r="F2438">
        <v>15</v>
      </c>
      <c r="G2438" s="1" t="s">
        <v>100</v>
      </c>
      <c r="H2438">
        <v>500</v>
      </c>
      <c r="I2438" s="1" t="s">
        <v>6718</v>
      </c>
      <c r="J2438">
        <v>643</v>
      </c>
      <c r="K2438">
        <v>15</v>
      </c>
      <c r="L2438">
        <v>492</v>
      </c>
      <c r="N2438">
        <v>492</v>
      </c>
    </row>
    <row r="2439" spans="1:14" x14ac:dyDescent="0.2">
      <c r="A2439" s="1" t="s">
        <v>5883</v>
      </c>
      <c r="B2439" s="2">
        <v>45878</v>
      </c>
      <c r="C2439" s="1" t="s">
        <v>2272</v>
      </c>
      <c r="D2439" s="1" t="s">
        <v>246</v>
      </c>
      <c r="E2439">
        <v>8</v>
      </c>
      <c r="F2439">
        <v>9</v>
      </c>
      <c r="G2439" s="1" t="s">
        <v>100</v>
      </c>
      <c r="H2439">
        <v>175</v>
      </c>
      <c r="I2439" s="1" t="s">
        <v>6718</v>
      </c>
      <c r="J2439">
        <v>643</v>
      </c>
      <c r="K2439">
        <v>4</v>
      </c>
      <c r="L2439">
        <v>185.2</v>
      </c>
      <c r="N2439">
        <v>185.2</v>
      </c>
    </row>
    <row r="2440" spans="1:14" x14ac:dyDescent="0.2">
      <c r="A2440" s="1" t="s">
        <v>7170</v>
      </c>
      <c r="B2440" s="2">
        <v>45880</v>
      </c>
      <c r="C2440" s="1" t="s">
        <v>714</v>
      </c>
      <c r="D2440" s="1" t="s">
        <v>246</v>
      </c>
      <c r="E2440">
        <v>12</v>
      </c>
      <c r="F2440" t="s">
        <v>93</v>
      </c>
      <c r="G2440" s="1" t="s">
        <v>100</v>
      </c>
      <c r="H2440">
        <v>100</v>
      </c>
      <c r="I2440" s="1" t="s">
        <v>6718</v>
      </c>
      <c r="J2440">
        <v>644</v>
      </c>
      <c r="K2440">
        <v>3</v>
      </c>
      <c r="L2440">
        <v>111.80000000000001</v>
      </c>
      <c r="M2440">
        <v>4.3</v>
      </c>
      <c r="N2440">
        <v>107.50000000000001</v>
      </c>
    </row>
    <row r="2441" spans="1:14" x14ac:dyDescent="0.2">
      <c r="A2441" s="1" t="s">
        <v>5837</v>
      </c>
      <c r="B2441" s="2">
        <v>45880</v>
      </c>
      <c r="C2441" s="1" t="s">
        <v>7159</v>
      </c>
      <c r="D2441" s="1" t="s">
        <v>246</v>
      </c>
      <c r="E2441">
        <v>12</v>
      </c>
      <c r="F2441" t="s">
        <v>735</v>
      </c>
      <c r="G2441" s="1" t="s">
        <v>100</v>
      </c>
      <c r="H2441">
        <v>1000</v>
      </c>
      <c r="I2441" s="1" t="s">
        <v>6718</v>
      </c>
      <c r="J2441">
        <v>644</v>
      </c>
      <c r="K2441">
        <v>15</v>
      </c>
      <c r="L2441">
        <v>720.2</v>
      </c>
      <c r="N2441">
        <v>720.2</v>
      </c>
    </row>
    <row r="2442" spans="1:14" x14ac:dyDescent="0.2">
      <c r="A2442" s="1" t="s">
        <v>7171</v>
      </c>
      <c r="B2442" s="2">
        <v>45880</v>
      </c>
      <c r="C2442" s="1" t="s">
        <v>7172</v>
      </c>
      <c r="D2442" s="1" t="s">
        <v>246</v>
      </c>
      <c r="E2442">
        <v>14.5</v>
      </c>
      <c r="F2442" t="s">
        <v>209</v>
      </c>
      <c r="G2442" s="1" t="s">
        <v>100</v>
      </c>
      <c r="H2442">
        <v>100</v>
      </c>
      <c r="I2442" s="1" t="s">
        <v>6718</v>
      </c>
      <c r="J2442">
        <v>644</v>
      </c>
      <c r="K2442">
        <v>2</v>
      </c>
      <c r="L2442">
        <v>103</v>
      </c>
      <c r="N2442">
        <v>103</v>
      </c>
    </row>
    <row r="2443" spans="1:14" x14ac:dyDescent="0.2">
      <c r="A2443" s="1" t="s">
        <v>5935</v>
      </c>
      <c r="B2443" s="2">
        <v>45880</v>
      </c>
      <c r="C2443" s="1" t="s">
        <v>7173</v>
      </c>
      <c r="D2443" s="1" t="s">
        <v>246</v>
      </c>
      <c r="E2443">
        <v>19</v>
      </c>
      <c r="F2443" t="s">
        <v>2983</v>
      </c>
      <c r="G2443" s="1" t="s">
        <v>100</v>
      </c>
      <c r="H2443">
        <v>25</v>
      </c>
      <c r="I2443" s="1" t="s">
        <v>6718</v>
      </c>
      <c r="J2443">
        <v>644</v>
      </c>
      <c r="K2443">
        <v>1</v>
      </c>
      <c r="L2443">
        <v>40.4</v>
      </c>
      <c r="N2443">
        <v>40.4</v>
      </c>
    </row>
    <row r="2444" spans="1:14" x14ac:dyDescent="0.2">
      <c r="A2444" s="1" t="s">
        <v>5904</v>
      </c>
      <c r="B2444" s="2">
        <v>45880</v>
      </c>
      <c r="C2444" s="1" t="s">
        <v>7134</v>
      </c>
      <c r="D2444" s="1" t="s">
        <v>3606</v>
      </c>
      <c r="E2444" t="s">
        <v>3607</v>
      </c>
      <c r="F2444" t="s">
        <v>287</v>
      </c>
      <c r="G2444" s="1" t="s">
        <v>108</v>
      </c>
      <c r="H2444">
        <v>160</v>
      </c>
      <c r="I2444" s="1" t="s">
        <v>6718</v>
      </c>
      <c r="J2444">
        <v>645</v>
      </c>
      <c r="K2444">
        <v>5</v>
      </c>
      <c r="L2444">
        <v>159.52000000000001</v>
      </c>
      <c r="N2444">
        <v>159.52000000000001</v>
      </c>
    </row>
    <row r="2445" spans="1:14" x14ac:dyDescent="0.2">
      <c r="A2445" s="1" t="s">
        <v>5844</v>
      </c>
      <c r="B2445" s="2">
        <v>45880</v>
      </c>
      <c r="C2445" s="1" t="s">
        <v>7154</v>
      </c>
      <c r="D2445" s="1" t="s">
        <v>106</v>
      </c>
      <c r="E2445">
        <v>10.5</v>
      </c>
      <c r="F2445" t="s">
        <v>93</v>
      </c>
      <c r="G2445" s="1" t="s">
        <v>108</v>
      </c>
      <c r="H2445">
        <v>100</v>
      </c>
      <c r="I2445" s="1" t="s">
        <v>6718</v>
      </c>
      <c r="J2445">
        <v>645</v>
      </c>
      <c r="K2445">
        <v>3</v>
      </c>
      <c r="L2445">
        <v>106.4</v>
      </c>
      <c r="N2445">
        <v>106.4</v>
      </c>
    </row>
    <row r="2446" spans="1:14" x14ac:dyDescent="0.2">
      <c r="A2446" s="1" t="s">
        <v>5926</v>
      </c>
      <c r="B2446" s="2">
        <v>45880</v>
      </c>
      <c r="C2446" s="1" t="s">
        <v>6231</v>
      </c>
      <c r="D2446" s="1" t="s">
        <v>5927</v>
      </c>
      <c r="E2446">
        <v>12</v>
      </c>
      <c r="F2446" t="s">
        <v>214</v>
      </c>
      <c r="G2446" s="1" t="s">
        <v>2996</v>
      </c>
      <c r="H2446">
        <v>200</v>
      </c>
      <c r="I2446" s="1" t="s">
        <v>6718</v>
      </c>
      <c r="J2446">
        <v>645</v>
      </c>
      <c r="K2446">
        <v>3</v>
      </c>
      <c r="L2446">
        <v>199.5</v>
      </c>
      <c r="N2446">
        <v>199.5</v>
      </c>
    </row>
    <row r="2447" spans="1:14" x14ac:dyDescent="0.2">
      <c r="A2447" s="1" t="s">
        <v>5902</v>
      </c>
      <c r="B2447" s="2">
        <v>45880</v>
      </c>
      <c r="C2447" s="1" t="s">
        <v>7134</v>
      </c>
      <c r="D2447" s="1" t="s">
        <v>5903</v>
      </c>
      <c r="E2447" t="s">
        <v>3607</v>
      </c>
      <c r="F2447" t="s">
        <v>287</v>
      </c>
      <c r="G2447" s="1" t="s">
        <v>108</v>
      </c>
      <c r="H2447">
        <v>160</v>
      </c>
      <c r="I2447" s="1" t="s">
        <v>6718</v>
      </c>
      <c r="J2447">
        <v>645</v>
      </c>
      <c r="K2447">
        <v>5</v>
      </c>
      <c r="L2447">
        <v>156.83000000000001</v>
      </c>
      <c r="N2447">
        <v>156.83000000000001</v>
      </c>
    </row>
    <row r="2448" spans="1:14" x14ac:dyDescent="0.2">
      <c r="A2448" s="1" t="s">
        <v>7174</v>
      </c>
      <c r="B2448" s="2">
        <v>45880</v>
      </c>
      <c r="C2448" s="1" t="s">
        <v>7172</v>
      </c>
      <c r="D2448" s="1" t="s">
        <v>246</v>
      </c>
      <c r="E2448">
        <v>15.5</v>
      </c>
      <c r="F2448" t="s">
        <v>209</v>
      </c>
      <c r="G2448" s="1" t="s">
        <v>100</v>
      </c>
      <c r="H2448">
        <v>100</v>
      </c>
      <c r="I2448" s="1" t="s">
        <v>6718</v>
      </c>
      <c r="J2448">
        <v>646</v>
      </c>
      <c r="K2448">
        <v>2</v>
      </c>
      <c r="L2448">
        <v>97.4</v>
      </c>
      <c r="N2448">
        <v>97.4</v>
      </c>
    </row>
    <row r="2449" spans="1:14" x14ac:dyDescent="0.2">
      <c r="A2449" s="1" t="s">
        <v>5909</v>
      </c>
      <c r="B2449" s="2">
        <v>45880</v>
      </c>
      <c r="C2449" s="1" t="s">
        <v>7172</v>
      </c>
      <c r="D2449" s="1" t="s">
        <v>246</v>
      </c>
      <c r="E2449">
        <v>15</v>
      </c>
      <c r="F2449" t="s">
        <v>209</v>
      </c>
      <c r="G2449" s="1" t="s">
        <v>100</v>
      </c>
      <c r="H2449">
        <v>100</v>
      </c>
      <c r="I2449" s="1" t="s">
        <v>6718</v>
      </c>
      <c r="J2449">
        <v>646</v>
      </c>
      <c r="K2449">
        <v>2</v>
      </c>
      <c r="L2449">
        <v>110.2</v>
      </c>
      <c r="N2449">
        <v>110.2</v>
      </c>
    </row>
    <row r="2450" spans="1:14" x14ac:dyDescent="0.2">
      <c r="A2450" s="1" t="s">
        <v>5912</v>
      </c>
      <c r="B2450" s="2">
        <v>45880</v>
      </c>
      <c r="C2450" s="1" t="s">
        <v>7173</v>
      </c>
      <c r="D2450" s="1" t="s">
        <v>246</v>
      </c>
      <c r="E2450">
        <v>23</v>
      </c>
      <c r="F2450" t="s">
        <v>2983</v>
      </c>
      <c r="G2450" s="1" t="s">
        <v>100</v>
      </c>
      <c r="H2450">
        <v>75</v>
      </c>
      <c r="I2450" s="1" t="s">
        <v>6718</v>
      </c>
      <c r="J2450">
        <v>646</v>
      </c>
      <c r="K2450">
        <v>2</v>
      </c>
      <c r="L2450">
        <v>83</v>
      </c>
      <c r="N2450">
        <v>83</v>
      </c>
    </row>
    <row r="2451" spans="1:14" x14ac:dyDescent="0.2">
      <c r="A2451" s="1" t="s">
        <v>5933</v>
      </c>
      <c r="B2451" s="2">
        <v>45880</v>
      </c>
      <c r="C2451" s="1" t="s">
        <v>625</v>
      </c>
      <c r="D2451" s="1" t="s">
        <v>246</v>
      </c>
      <c r="E2451">
        <v>15</v>
      </c>
      <c r="F2451" t="s">
        <v>332</v>
      </c>
      <c r="G2451" s="1" t="s">
        <v>100</v>
      </c>
      <c r="H2451">
        <v>400</v>
      </c>
      <c r="I2451" s="1" t="s">
        <v>6718</v>
      </c>
      <c r="J2451">
        <v>646</v>
      </c>
      <c r="K2451">
        <v>8</v>
      </c>
      <c r="L2451">
        <v>407</v>
      </c>
      <c r="N2451">
        <v>407</v>
      </c>
    </row>
    <row r="2452" spans="1:14" x14ac:dyDescent="0.2">
      <c r="A2452" s="1" t="s">
        <v>5939</v>
      </c>
      <c r="B2452" s="2">
        <v>45880</v>
      </c>
      <c r="C2452" s="1" t="s">
        <v>6398</v>
      </c>
      <c r="D2452" s="1" t="s">
        <v>246</v>
      </c>
      <c r="E2452">
        <v>8</v>
      </c>
      <c r="F2452" t="s">
        <v>107</v>
      </c>
      <c r="G2452" s="1" t="s">
        <v>100</v>
      </c>
      <c r="H2452">
        <v>100</v>
      </c>
      <c r="I2452" s="1" t="s">
        <v>6718</v>
      </c>
      <c r="J2452">
        <v>647</v>
      </c>
      <c r="K2452">
        <v>2</v>
      </c>
      <c r="L2452">
        <v>105</v>
      </c>
      <c r="N2452">
        <v>105</v>
      </c>
    </row>
    <row r="2453" spans="1:14" x14ac:dyDescent="0.2">
      <c r="A2453" s="1" t="s">
        <v>751</v>
      </c>
      <c r="B2453" s="2">
        <v>45880</v>
      </c>
      <c r="C2453" s="1" t="s">
        <v>752</v>
      </c>
      <c r="D2453" s="1" t="s">
        <v>246</v>
      </c>
      <c r="E2453">
        <v>20</v>
      </c>
      <c r="F2453" t="s">
        <v>93</v>
      </c>
      <c r="G2453" s="1" t="s">
        <v>100</v>
      </c>
      <c r="H2453">
        <v>200</v>
      </c>
      <c r="I2453" s="1" t="s">
        <v>6718</v>
      </c>
      <c r="J2453">
        <v>647</v>
      </c>
      <c r="K2453">
        <v>4</v>
      </c>
      <c r="L2453">
        <v>200.74</v>
      </c>
      <c r="N2453">
        <v>200.74</v>
      </c>
    </row>
    <row r="2454" spans="1:14" x14ac:dyDescent="0.2">
      <c r="A2454" s="1" t="s">
        <v>5913</v>
      </c>
      <c r="B2454" s="2">
        <v>45880</v>
      </c>
      <c r="C2454" s="1" t="s">
        <v>7173</v>
      </c>
      <c r="D2454" s="1" t="s">
        <v>246</v>
      </c>
      <c r="E2454">
        <v>23</v>
      </c>
      <c r="F2454" t="s">
        <v>2983</v>
      </c>
      <c r="G2454" s="1" t="s">
        <v>100</v>
      </c>
      <c r="H2454">
        <v>75</v>
      </c>
      <c r="I2454" s="1" t="s">
        <v>6718</v>
      </c>
      <c r="J2454">
        <v>647</v>
      </c>
      <c r="K2454">
        <v>2</v>
      </c>
      <c r="L2454">
        <v>82.8</v>
      </c>
      <c r="N2454">
        <v>82.8</v>
      </c>
    </row>
    <row r="2455" spans="1:14" x14ac:dyDescent="0.2">
      <c r="A2455" s="1" t="s">
        <v>5919</v>
      </c>
      <c r="B2455" s="2">
        <v>45880</v>
      </c>
      <c r="C2455" s="1" t="s">
        <v>7173</v>
      </c>
      <c r="D2455" s="1" t="s">
        <v>246</v>
      </c>
      <c r="E2455">
        <v>25</v>
      </c>
      <c r="F2455" t="s">
        <v>2983</v>
      </c>
      <c r="G2455" s="1" t="s">
        <v>100</v>
      </c>
      <c r="H2455">
        <v>75</v>
      </c>
      <c r="I2455" s="1" t="s">
        <v>6718</v>
      </c>
      <c r="J2455">
        <v>647</v>
      </c>
      <c r="K2455">
        <v>2</v>
      </c>
      <c r="L2455">
        <v>71</v>
      </c>
      <c r="N2455">
        <v>71</v>
      </c>
    </row>
    <row r="2456" spans="1:14" x14ac:dyDescent="0.2">
      <c r="A2456" s="1" t="s">
        <v>5918</v>
      </c>
      <c r="B2456" s="2">
        <v>45880</v>
      </c>
      <c r="C2456" s="1" t="s">
        <v>7173</v>
      </c>
      <c r="D2456" s="1" t="s">
        <v>246</v>
      </c>
      <c r="E2456">
        <v>23</v>
      </c>
      <c r="F2456" t="s">
        <v>2983</v>
      </c>
      <c r="G2456" s="1" t="s">
        <v>100</v>
      </c>
      <c r="H2456">
        <v>75</v>
      </c>
      <c r="I2456" s="1" t="s">
        <v>6718</v>
      </c>
      <c r="J2456">
        <v>648</v>
      </c>
      <c r="K2456">
        <v>2</v>
      </c>
      <c r="L2456">
        <v>73.2</v>
      </c>
      <c r="N2456">
        <v>73.2</v>
      </c>
    </row>
    <row r="2457" spans="1:14" x14ac:dyDescent="0.2">
      <c r="A2457" s="1" t="s">
        <v>5905</v>
      </c>
      <c r="B2457" s="2">
        <v>45880</v>
      </c>
      <c r="C2457" s="1" t="s">
        <v>6231</v>
      </c>
      <c r="D2457" s="1" t="s">
        <v>3093</v>
      </c>
      <c r="E2457">
        <v>14</v>
      </c>
      <c r="F2457" t="s">
        <v>2811</v>
      </c>
      <c r="G2457" s="1" t="s">
        <v>2996</v>
      </c>
      <c r="H2457">
        <v>200</v>
      </c>
      <c r="I2457" s="1" t="s">
        <v>6718</v>
      </c>
      <c r="J2457">
        <v>648</v>
      </c>
      <c r="K2457">
        <v>3</v>
      </c>
      <c r="L2457">
        <v>201.7</v>
      </c>
      <c r="N2457">
        <v>201.7</v>
      </c>
    </row>
    <row r="2458" spans="1:14" x14ac:dyDescent="0.2">
      <c r="A2458" s="1" t="s">
        <v>5914</v>
      </c>
      <c r="B2458" s="2">
        <v>45880</v>
      </c>
      <c r="C2458" s="1" t="s">
        <v>7173</v>
      </c>
      <c r="D2458" s="1" t="s">
        <v>246</v>
      </c>
      <c r="E2458">
        <v>23</v>
      </c>
      <c r="F2458" t="s">
        <v>2983</v>
      </c>
      <c r="G2458" s="1" t="s">
        <v>100</v>
      </c>
      <c r="H2458">
        <v>75</v>
      </c>
      <c r="I2458" s="1" t="s">
        <v>6718</v>
      </c>
      <c r="J2458">
        <v>648</v>
      </c>
      <c r="K2458">
        <v>2</v>
      </c>
      <c r="L2458">
        <v>74.8</v>
      </c>
      <c r="N2458">
        <v>74.8</v>
      </c>
    </row>
    <row r="2459" spans="1:14" x14ac:dyDescent="0.2">
      <c r="A2459" s="1" t="s">
        <v>5906</v>
      </c>
      <c r="B2459" s="2">
        <v>45880</v>
      </c>
      <c r="C2459" s="1" t="s">
        <v>6231</v>
      </c>
      <c r="D2459" s="1" t="s">
        <v>3231</v>
      </c>
      <c r="E2459">
        <v>14</v>
      </c>
      <c r="F2459" t="s">
        <v>2811</v>
      </c>
      <c r="G2459" s="1" t="s">
        <v>2996</v>
      </c>
      <c r="H2459">
        <v>200</v>
      </c>
      <c r="I2459" s="1" t="s">
        <v>6718</v>
      </c>
      <c r="J2459">
        <v>648</v>
      </c>
      <c r="K2459">
        <v>3</v>
      </c>
      <c r="L2459">
        <v>194</v>
      </c>
      <c r="N2459">
        <v>194</v>
      </c>
    </row>
    <row r="2460" spans="1:14" x14ac:dyDescent="0.2">
      <c r="A2460" s="1" t="s">
        <v>5896</v>
      </c>
      <c r="B2460" s="2">
        <v>45880</v>
      </c>
      <c r="C2460" s="1" t="s">
        <v>7169</v>
      </c>
      <c r="D2460" s="1" t="s">
        <v>246</v>
      </c>
      <c r="E2460">
        <v>20</v>
      </c>
      <c r="F2460" t="s">
        <v>2811</v>
      </c>
      <c r="G2460" s="1" t="s">
        <v>100</v>
      </c>
      <c r="H2460">
        <v>400</v>
      </c>
      <c r="I2460" s="1" t="s">
        <v>6718</v>
      </c>
      <c r="J2460">
        <v>649</v>
      </c>
      <c r="K2460">
        <v>8</v>
      </c>
      <c r="L2460">
        <v>407.40000000000003</v>
      </c>
      <c r="M2460">
        <v>19.2</v>
      </c>
      <c r="N2460">
        <v>388.20000000000005</v>
      </c>
    </row>
    <row r="2461" spans="1:14" x14ac:dyDescent="0.2">
      <c r="A2461" s="1" t="s">
        <v>5907</v>
      </c>
      <c r="B2461" s="2">
        <v>45880</v>
      </c>
      <c r="C2461" s="1" t="s">
        <v>2272</v>
      </c>
      <c r="D2461" s="1" t="s">
        <v>246</v>
      </c>
      <c r="E2461">
        <v>16</v>
      </c>
      <c r="F2461" t="s">
        <v>338</v>
      </c>
      <c r="G2461" s="1" t="s">
        <v>100</v>
      </c>
      <c r="H2461">
        <v>250</v>
      </c>
      <c r="I2461" s="1" t="s">
        <v>6718</v>
      </c>
      <c r="J2461">
        <v>649</v>
      </c>
      <c r="K2461">
        <v>5</v>
      </c>
      <c r="L2461">
        <v>258.39999999999998</v>
      </c>
      <c r="M2461">
        <v>10</v>
      </c>
      <c r="N2461">
        <v>248.39999999999998</v>
      </c>
    </row>
    <row r="2462" spans="1:14" x14ac:dyDescent="0.2">
      <c r="A2462" s="1" t="s">
        <v>5898</v>
      </c>
      <c r="B2462" s="2">
        <v>45880</v>
      </c>
      <c r="C2462" s="1" t="s">
        <v>2272</v>
      </c>
      <c r="D2462" s="1" t="s">
        <v>246</v>
      </c>
      <c r="E2462">
        <v>12</v>
      </c>
      <c r="F2462" t="s">
        <v>735</v>
      </c>
      <c r="G2462" s="1" t="s">
        <v>100</v>
      </c>
      <c r="H2462">
        <v>190</v>
      </c>
      <c r="I2462" s="1" t="s">
        <v>6718</v>
      </c>
      <c r="J2462">
        <v>649</v>
      </c>
      <c r="K2462">
        <v>5</v>
      </c>
      <c r="L2462">
        <v>209.60000000000002</v>
      </c>
      <c r="M2462">
        <v>7.5</v>
      </c>
      <c r="N2462">
        <v>202.10000000000002</v>
      </c>
    </row>
    <row r="2463" spans="1:14" x14ac:dyDescent="0.2">
      <c r="A2463" s="1" t="s">
        <v>5937</v>
      </c>
      <c r="B2463" s="2">
        <v>45880</v>
      </c>
      <c r="C2463" s="1" t="s">
        <v>625</v>
      </c>
      <c r="D2463" s="1" t="s">
        <v>246</v>
      </c>
      <c r="E2463">
        <v>18</v>
      </c>
      <c r="F2463" t="s">
        <v>79</v>
      </c>
      <c r="G2463" s="1" t="s">
        <v>100</v>
      </c>
      <c r="H2463">
        <v>440</v>
      </c>
      <c r="I2463" s="1" t="s">
        <v>6718</v>
      </c>
      <c r="J2463">
        <v>649</v>
      </c>
      <c r="K2463">
        <v>7</v>
      </c>
      <c r="L2463">
        <v>452.99999999999994</v>
      </c>
      <c r="M2463">
        <v>15.400000000000002</v>
      </c>
      <c r="N2463">
        <v>437.59999999999997</v>
      </c>
    </row>
    <row r="2464" spans="1:14" x14ac:dyDescent="0.2">
      <c r="A2464" s="1" t="s">
        <v>5925</v>
      </c>
      <c r="B2464" s="2">
        <v>45880</v>
      </c>
      <c r="C2464" s="1" t="s">
        <v>2272</v>
      </c>
      <c r="D2464" s="1" t="s">
        <v>246</v>
      </c>
      <c r="E2464">
        <v>8</v>
      </c>
      <c r="F2464" t="s">
        <v>735</v>
      </c>
      <c r="G2464" s="1" t="s">
        <v>100</v>
      </c>
      <c r="H2464">
        <v>125</v>
      </c>
      <c r="I2464" s="1" t="s">
        <v>6718</v>
      </c>
      <c r="J2464">
        <v>650</v>
      </c>
      <c r="K2464">
        <v>3</v>
      </c>
      <c r="L2464">
        <v>131</v>
      </c>
      <c r="M2464">
        <v>3</v>
      </c>
      <c r="N2464">
        <v>128</v>
      </c>
    </row>
    <row r="2465" spans="1:14" x14ac:dyDescent="0.2">
      <c r="A2465" s="1" t="s">
        <v>5908</v>
      </c>
      <c r="B2465" s="2">
        <v>45880</v>
      </c>
      <c r="C2465" s="1" t="s">
        <v>7169</v>
      </c>
      <c r="D2465" s="1" t="s">
        <v>246</v>
      </c>
      <c r="E2465">
        <v>14</v>
      </c>
      <c r="F2465" t="s">
        <v>2811</v>
      </c>
      <c r="G2465" s="1" t="s">
        <v>100</v>
      </c>
      <c r="H2465">
        <v>200</v>
      </c>
      <c r="I2465" s="1" t="s">
        <v>6718</v>
      </c>
      <c r="J2465">
        <v>650</v>
      </c>
      <c r="K2465">
        <v>4</v>
      </c>
      <c r="L2465">
        <v>199.2</v>
      </c>
      <c r="M2465">
        <v>7.2</v>
      </c>
      <c r="N2465">
        <v>192</v>
      </c>
    </row>
    <row r="2466" spans="1:14" x14ac:dyDescent="0.2">
      <c r="A2466" s="1" t="s">
        <v>5936</v>
      </c>
      <c r="B2466" s="2">
        <v>45880</v>
      </c>
      <c r="C2466" s="1" t="s">
        <v>625</v>
      </c>
      <c r="D2466" s="1" t="s">
        <v>246</v>
      </c>
      <c r="E2466">
        <v>18</v>
      </c>
      <c r="F2466" t="s">
        <v>209</v>
      </c>
      <c r="G2466" s="1" t="s">
        <v>100</v>
      </c>
      <c r="H2466">
        <v>78</v>
      </c>
      <c r="I2466" s="1" t="s">
        <v>6718</v>
      </c>
      <c r="J2466">
        <v>650</v>
      </c>
      <c r="K2466">
        <v>3</v>
      </c>
      <c r="L2466">
        <v>155.4</v>
      </c>
      <c r="M2466">
        <v>6.3000000000000007</v>
      </c>
      <c r="N2466">
        <v>149.1</v>
      </c>
    </row>
    <row r="2467" spans="1:14" x14ac:dyDescent="0.2">
      <c r="A2467" s="1" t="s">
        <v>5922</v>
      </c>
      <c r="B2467" s="2">
        <v>45880</v>
      </c>
      <c r="C2467" s="1" t="s">
        <v>2272</v>
      </c>
      <c r="D2467" s="1" t="s">
        <v>246</v>
      </c>
      <c r="E2467">
        <v>9</v>
      </c>
      <c r="F2467" t="s">
        <v>2983</v>
      </c>
      <c r="G2467" s="1" t="s">
        <v>100</v>
      </c>
      <c r="H2467">
        <v>60</v>
      </c>
      <c r="I2467" s="1" t="s">
        <v>6718</v>
      </c>
      <c r="J2467">
        <v>650</v>
      </c>
      <c r="K2467">
        <v>2</v>
      </c>
      <c r="L2467">
        <v>73.2</v>
      </c>
      <c r="M2467">
        <v>2.2000000000000002</v>
      </c>
      <c r="N2467">
        <v>71</v>
      </c>
    </row>
    <row r="2468" spans="1:14" x14ac:dyDescent="0.2">
      <c r="A2468" s="1" t="s">
        <v>5923</v>
      </c>
      <c r="B2468" s="2">
        <v>45880</v>
      </c>
      <c r="C2468" s="1" t="s">
        <v>7175</v>
      </c>
      <c r="D2468" s="1" t="s">
        <v>246</v>
      </c>
      <c r="E2468">
        <v>9</v>
      </c>
      <c r="F2468" t="s">
        <v>2963</v>
      </c>
      <c r="G2468" s="1" t="s">
        <v>100</v>
      </c>
      <c r="H2468">
        <v>100</v>
      </c>
      <c r="I2468" s="1" t="s">
        <v>6718</v>
      </c>
      <c r="J2468">
        <v>651</v>
      </c>
      <c r="K2468">
        <v>2</v>
      </c>
      <c r="L2468">
        <v>109.8</v>
      </c>
      <c r="M2468">
        <v>2.2000000000000002</v>
      </c>
      <c r="N2468">
        <v>107.6</v>
      </c>
    </row>
    <row r="2469" spans="1:14" x14ac:dyDescent="0.2">
      <c r="A2469" s="1" t="s">
        <v>5915</v>
      </c>
      <c r="B2469" s="2">
        <v>45880</v>
      </c>
      <c r="C2469" s="1" t="s">
        <v>625</v>
      </c>
      <c r="D2469" s="1" t="s">
        <v>246</v>
      </c>
      <c r="E2469">
        <v>22</v>
      </c>
      <c r="F2469" t="s">
        <v>209</v>
      </c>
      <c r="G2469" s="1" t="s">
        <v>100</v>
      </c>
      <c r="H2469">
        <v>40</v>
      </c>
      <c r="I2469" s="1" t="s">
        <v>6718</v>
      </c>
      <c r="J2469">
        <v>651</v>
      </c>
      <c r="K2469">
        <v>2</v>
      </c>
      <c r="L2469">
        <v>104.19999999999999</v>
      </c>
      <c r="M2469">
        <v>5.2</v>
      </c>
      <c r="N2469">
        <v>98.999999999999986</v>
      </c>
    </row>
    <row r="2470" spans="1:14" x14ac:dyDescent="0.2">
      <c r="A2470" s="1" t="s">
        <v>5930</v>
      </c>
      <c r="B2470" s="2">
        <v>45880</v>
      </c>
      <c r="C2470" s="1" t="s">
        <v>6633</v>
      </c>
      <c r="D2470" s="1" t="s">
        <v>5932</v>
      </c>
      <c r="E2470">
        <v>14</v>
      </c>
      <c r="F2470" t="s">
        <v>2883</v>
      </c>
      <c r="G2470" s="1" t="s">
        <v>2996</v>
      </c>
      <c r="H2470">
        <v>100</v>
      </c>
      <c r="I2470" s="1" t="s">
        <v>6718</v>
      </c>
      <c r="J2470">
        <v>651</v>
      </c>
      <c r="K2470">
        <v>2</v>
      </c>
      <c r="L2470">
        <v>103.2</v>
      </c>
      <c r="M2470">
        <v>3.2</v>
      </c>
      <c r="N2470">
        <v>100</v>
      </c>
    </row>
    <row r="2471" spans="1:14" x14ac:dyDescent="0.2">
      <c r="A2471" s="1" t="s">
        <v>5920</v>
      </c>
      <c r="B2471" s="2">
        <v>45880</v>
      </c>
      <c r="C2471" s="1" t="s">
        <v>625</v>
      </c>
      <c r="D2471" s="1" t="s">
        <v>246</v>
      </c>
      <c r="E2471">
        <v>25</v>
      </c>
      <c r="F2471" t="s">
        <v>167</v>
      </c>
      <c r="G2471" s="1" t="s">
        <v>100</v>
      </c>
      <c r="H2471">
        <v>55</v>
      </c>
      <c r="I2471" s="1" t="s">
        <v>6718</v>
      </c>
      <c r="J2471">
        <v>651</v>
      </c>
      <c r="K2471">
        <v>1</v>
      </c>
      <c r="L2471">
        <v>49.2</v>
      </c>
      <c r="M2471">
        <v>3.5</v>
      </c>
      <c r="N2471">
        <v>45.7</v>
      </c>
    </row>
    <row r="2472" spans="1:14" x14ac:dyDescent="0.2">
      <c r="A2472" s="1" t="s">
        <v>5893</v>
      </c>
      <c r="B2472" s="2">
        <v>45880</v>
      </c>
      <c r="C2472" s="1" t="s">
        <v>625</v>
      </c>
      <c r="D2472" s="1" t="s">
        <v>246</v>
      </c>
      <c r="E2472">
        <v>16</v>
      </c>
      <c r="F2472" t="s">
        <v>134</v>
      </c>
      <c r="G2472" s="1" t="s">
        <v>100</v>
      </c>
      <c r="H2472">
        <v>65</v>
      </c>
      <c r="I2472" s="1" t="s">
        <v>6718</v>
      </c>
      <c r="J2472">
        <v>652</v>
      </c>
      <c r="K2472">
        <v>4</v>
      </c>
      <c r="L2472">
        <v>129</v>
      </c>
      <c r="M2472">
        <v>7.9</v>
      </c>
      <c r="N2472">
        <v>121.1</v>
      </c>
    </row>
    <row r="2473" spans="1:14" x14ac:dyDescent="0.2">
      <c r="A2473" s="1" t="s">
        <v>5917</v>
      </c>
      <c r="B2473" s="2">
        <v>45880</v>
      </c>
      <c r="C2473" s="1" t="s">
        <v>625</v>
      </c>
      <c r="D2473" s="1" t="s">
        <v>246</v>
      </c>
      <c r="E2473">
        <v>20</v>
      </c>
      <c r="F2473" t="s">
        <v>209</v>
      </c>
      <c r="G2473" s="1" t="s">
        <v>100</v>
      </c>
      <c r="H2473">
        <v>220</v>
      </c>
      <c r="I2473" s="1" t="s">
        <v>6718</v>
      </c>
      <c r="J2473">
        <v>652</v>
      </c>
      <c r="K2473">
        <v>4</v>
      </c>
      <c r="L2473">
        <v>214</v>
      </c>
      <c r="M2473">
        <v>9.6</v>
      </c>
      <c r="N2473">
        <v>204.4</v>
      </c>
    </row>
    <row r="2474" spans="1:14" x14ac:dyDescent="0.2">
      <c r="A2474" s="1" t="s">
        <v>5954</v>
      </c>
      <c r="B2474" s="2">
        <v>45881</v>
      </c>
      <c r="C2474" s="1" t="s">
        <v>7129</v>
      </c>
      <c r="D2474" s="1" t="s">
        <v>246</v>
      </c>
      <c r="E2474">
        <v>40</v>
      </c>
      <c r="F2474">
        <v>6</v>
      </c>
      <c r="G2474" s="1" t="s">
        <v>2826</v>
      </c>
      <c r="H2474">
        <v>750</v>
      </c>
      <c r="I2474" s="1" t="s">
        <v>6718</v>
      </c>
      <c r="J2474">
        <v>653</v>
      </c>
      <c r="K2474">
        <v>10</v>
      </c>
      <c r="L2474">
        <v>758.8</v>
      </c>
      <c r="N2474">
        <v>758.8</v>
      </c>
    </row>
    <row r="2475" spans="1:14" x14ac:dyDescent="0.2">
      <c r="A2475" s="1" t="s">
        <v>5955</v>
      </c>
      <c r="B2475" s="2">
        <v>45881</v>
      </c>
      <c r="C2475" s="1" t="s">
        <v>7129</v>
      </c>
      <c r="D2475" s="1" t="s">
        <v>246</v>
      </c>
      <c r="E2475">
        <v>24</v>
      </c>
      <c r="F2475">
        <v>6</v>
      </c>
      <c r="G2475" s="1" t="s">
        <v>2826</v>
      </c>
      <c r="H2475">
        <v>200</v>
      </c>
      <c r="I2475" s="1" t="s">
        <v>6718</v>
      </c>
      <c r="J2475">
        <v>653</v>
      </c>
      <c r="K2475">
        <v>3</v>
      </c>
      <c r="L2475">
        <v>192.6</v>
      </c>
      <c r="N2475">
        <v>192.6</v>
      </c>
    </row>
    <row r="2476" spans="1:14" x14ac:dyDescent="0.2">
      <c r="A2476" s="1" t="s">
        <v>5940</v>
      </c>
      <c r="B2476" s="2">
        <v>45881</v>
      </c>
      <c r="C2476" s="1" t="s">
        <v>6398</v>
      </c>
      <c r="D2476" s="1" t="s">
        <v>246</v>
      </c>
      <c r="E2476">
        <v>7</v>
      </c>
      <c r="F2476" t="s">
        <v>107</v>
      </c>
      <c r="G2476" s="1" t="s">
        <v>100</v>
      </c>
      <c r="H2476">
        <v>100</v>
      </c>
      <c r="I2476" s="1" t="s">
        <v>6718</v>
      </c>
      <c r="J2476">
        <v>653</v>
      </c>
      <c r="K2476">
        <v>2</v>
      </c>
      <c r="L2476">
        <v>113.3</v>
      </c>
      <c r="N2476">
        <v>113.3</v>
      </c>
    </row>
    <row r="2477" spans="1:14" x14ac:dyDescent="0.2">
      <c r="A2477" s="1" t="s">
        <v>5941</v>
      </c>
      <c r="B2477" s="2">
        <v>45881</v>
      </c>
      <c r="C2477" s="1" t="s">
        <v>6633</v>
      </c>
      <c r="D2477" s="1" t="s">
        <v>246</v>
      </c>
      <c r="E2477">
        <v>14</v>
      </c>
      <c r="F2477" t="s">
        <v>2883</v>
      </c>
      <c r="G2477" s="1" t="s">
        <v>100</v>
      </c>
      <c r="H2477">
        <v>200</v>
      </c>
      <c r="I2477" s="1" t="s">
        <v>6718</v>
      </c>
      <c r="J2477">
        <v>653</v>
      </c>
      <c r="K2477">
        <v>4</v>
      </c>
      <c r="L2477">
        <v>206.20000000000002</v>
      </c>
      <c r="M2477">
        <v>4.8</v>
      </c>
      <c r="N2477">
        <v>201.4</v>
      </c>
    </row>
    <row r="2478" spans="1:14" x14ac:dyDescent="0.2">
      <c r="A2478" s="1" t="s">
        <v>5952</v>
      </c>
      <c r="B2478" s="2">
        <v>45881</v>
      </c>
      <c r="C2478" s="1" t="s">
        <v>625</v>
      </c>
      <c r="D2478" s="1" t="s">
        <v>246</v>
      </c>
      <c r="E2478">
        <v>33.5</v>
      </c>
      <c r="F2478" t="s">
        <v>167</v>
      </c>
      <c r="G2478" s="1" t="s">
        <v>2760</v>
      </c>
      <c r="H2478">
        <v>120</v>
      </c>
      <c r="I2478" s="1" t="s">
        <v>6718</v>
      </c>
      <c r="J2478">
        <v>654</v>
      </c>
      <c r="K2478">
        <v>2</v>
      </c>
      <c r="L2478">
        <v>152</v>
      </c>
      <c r="M2478">
        <v>8</v>
      </c>
      <c r="N2478">
        <v>144</v>
      </c>
    </row>
    <row r="2479" spans="1:14" x14ac:dyDescent="0.2">
      <c r="A2479" s="1" t="s">
        <v>5951</v>
      </c>
      <c r="B2479" s="2">
        <v>45881</v>
      </c>
      <c r="C2479" s="1" t="s">
        <v>7129</v>
      </c>
      <c r="D2479" s="1" t="s">
        <v>246</v>
      </c>
      <c r="E2479">
        <v>22</v>
      </c>
      <c r="F2479">
        <v>6</v>
      </c>
      <c r="G2479" s="1" t="s">
        <v>2826</v>
      </c>
      <c r="H2479">
        <v>800</v>
      </c>
      <c r="I2479" s="1" t="s">
        <v>6718</v>
      </c>
      <c r="J2479">
        <v>654</v>
      </c>
      <c r="K2479">
        <v>14</v>
      </c>
      <c r="L2479">
        <v>804.6</v>
      </c>
      <c r="N2479">
        <v>804.6</v>
      </c>
    </row>
    <row r="2480" spans="1:14" x14ac:dyDescent="0.2">
      <c r="A2480" s="1" t="s">
        <v>5958</v>
      </c>
      <c r="B2480" s="2">
        <v>45881</v>
      </c>
      <c r="C2480" s="1" t="s">
        <v>783</v>
      </c>
      <c r="D2480" s="1" t="s">
        <v>246</v>
      </c>
      <c r="E2480">
        <v>6</v>
      </c>
      <c r="F2480" t="s">
        <v>1733</v>
      </c>
      <c r="G2480" s="1" t="s">
        <v>100</v>
      </c>
      <c r="H2480">
        <v>150</v>
      </c>
      <c r="I2480" s="1" t="s">
        <v>6718</v>
      </c>
      <c r="J2480">
        <v>654</v>
      </c>
      <c r="K2480">
        <v>1</v>
      </c>
      <c r="L2480">
        <v>48.3</v>
      </c>
      <c r="N2480">
        <v>48.3</v>
      </c>
    </row>
    <row r="2481" spans="1:14" x14ac:dyDescent="0.2">
      <c r="A2481" s="1" t="s">
        <v>5901</v>
      </c>
      <c r="B2481" s="2">
        <v>45881</v>
      </c>
      <c r="C2481" s="1" t="s">
        <v>7159</v>
      </c>
      <c r="D2481" s="1" t="s">
        <v>246</v>
      </c>
      <c r="E2481">
        <v>8.5</v>
      </c>
      <c r="F2481" t="s">
        <v>735</v>
      </c>
      <c r="G2481" s="1" t="s">
        <v>100</v>
      </c>
      <c r="H2481">
        <v>1000</v>
      </c>
      <c r="I2481" s="1" t="s">
        <v>6718</v>
      </c>
      <c r="J2481">
        <v>654</v>
      </c>
      <c r="K2481">
        <v>8</v>
      </c>
      <c r="L2481">
        <v>315.39999999999998</v>
      </c>
      <c r="N2481">
        <v>315.39999999999998</v>
      </c>
    </row>
    <row r="2482" spans="1:14" x14ac:dyDescent="0.2">
      <c r="A2482" s="1" t="s">
        <v>751</v>
      </c>
      <c r="B2482" s="2">
        <v>45881</v>
      </c>
      <c r="C2482" s="1" t="s">
        <v>752</v>
      </c>
      <c r="D2482" s="1" t="s">
        <v>246</v>
      </c>
      <c r="E2482">
        <v>20</v>
      </c>
      <c r="F2482" t="s">
        <v>93</v>
      </c>
      <c r="G2482" s="1" t="s">
        <v>100</v>
      </c>
      <c r="H2482">
        <v>200</v>
      </c>
      <c r="I2482" s="1" t="s">
        <v>6718</v>
      </c>
      <c r="J2482">
        <v>655</v>
      </c>
      <c r="K2482">
        <v>18</v>
      </c>
      <c r="L2482">
        <v>928.16</v>
      </c>
      <c r="N2482">
        <v>928.16</v>
      </c>
    </row>
    <row r="2483" spans="1:14" x14ac:dyDescent="0.2">
      <c r="A2483" s="1" t="s">
        <v>5967</v>
      </c>
      <c r="B2483" s="2">
        <v>45882</v>
      </c>
      <c r="C2483" s="1" t="s">
        <v>7106</v>
      </c>
      <c r="D2483" s="1" t="s">
        <v>106</v>
      </c>
      <c r="E2483">
        <v>17</v>
      </c>
      <c r="F2483" t="s">
        <v>2934</v>
      </c>
      <c r="G2483" s="1" t="s">
        <v>108</v>
      </c>
      <c r="H2483" t="s">
        <v>51</v>
      </c>
      <c r="I2483" s="1" t="s">
        <v>6718</v>
      </c>
      <c r="J2483">
        <v>656</v>
      </c>
      <c r="K2483">
        <v>2</v>
      </c>
      <c r="L2483">
        <v>109</v>
      </c>
      <c r="N2483">
        <v>109</v>
      </c>
    </row>
    <row r="2484" spans="1:14" x14ac:dyDescent="0.2">
      <c r="A2484" s="1" t="s">
        <v>5969</v>
      </c>
      <c r="B2484" s="2">
        <v>45882</v>
      </c>
      <c r="C2484" s="1" t="s">
        <v>7094</v>
      </c>
      <c r="D2484" s="1" t="s">
        <v>106</v>
      </c>
      <c r="E2484" t="s">
        <v>2273</v>
      </c>
      <c r="F2484" t="s">
        <v>287</v>
      </c>
      <c r="G2484" s="1" t="s">
        <v>108</v>
      </c>
      <c r="H2484">
        <v>200</v>
      </c>
      <c r="I2484" s="1" t="s">
        <v>6718</v>
      </c>
      <c r="J2484">
        <v>656</v>
      </c>
      <c r="K2484">
        <v>4</v>
      </c>
      <c r="L2484">
        <v>201.8</v>
      </c>
      <c r="N2484">
        <v>201.8</v>
      </c>
    </row>
    <row r="2485" spans="1:14" x14ac:dyDescent="0.2">
      <c r="A2485" s="1" t="s">
        <v>751</v>
      </c>
      <c r="B2485" s="2">
        <v>45882</v>
      </c>
      <c r="C2485" s="1" t="s">
        <v>752</v>
      </c>
      <c r="D2485" s="1" t="s">
        <v>246</v>
      </c>
      <c r="E2485">
        <v>20</v>
      </c>
      <c r="F2485" t="s">
        <v>93</v>
      </c>
      <c r="G2485" s="1" t="s">
        <v>100</v>
      </c>
      <c r="H2485">
        <v>200</v>
      </c>
      <c r="I2485" s="1" t="s">
        <v>6718</v>
      </c>
      <c r="J2485">
        <v>656</v>
      </c>
      <c r="K2485">
        <v>8</v>
      </c>
      <c r="L2485">
        <v>434.29</v>
      </c>
      <c r="N2485">
        <v>434.29</v>
      </c>
    </row>
    <row r="2486" spans="1:14" x14ac:dyDescent="0.2">
      <c r="A2486" s="1" t="s">
        <v>5966</v>
      </c>
      <c r="B2486" s="2">
        <v>45882</v>
      </c>
      <c r="C2486" s="1" t="s">
        <v>7129</v>
      </c>
      <c r="D2486" s="1" t="s">
        <v>246</v>
      </c>
      <c r="E2486">
        <v>23</v>
      </c>
      <c r="F2486">
        <v>6</v>
      </c>
      <c r="G2486" s="1" t="s">
        <v>2826</v>
      </c>
      <c r="H2486">
        <v>800</v>
      </c>
      <c r="I2486" s="1" t="s">
        <v>6718</v>
      </c>
      <c r="J2486">
        <v>656</v>
      </c>
      <c r="K2486">
        <v>12</v>
      </c>
      <c r="L2486">
        <v>805.2</v>
      </c>
      <c r="N2486">
        <v>805.2</v>
      </c>
    </row>
    <row r="2487" spans="1:14" x14ac:dyDescent="0.2">
      <c r="A2487" s="1" t="s">
        <v>7176</v>
      </c>
      <c r="B2487" s="2">
        <v>45882</v>
      </c>
      <c r="C2487" s="1" t="s">
        <v>783</v>
      </c>
      <c r="D2487" s="1" t="s">
        <v>246</v>
      </c>
      <c r="E2487">
        <v>5</v>
      </c>
      <c r="F2487" t="s">
        <v>1733</v>
      </c>
      <c r="G2487" s="1" t="s">
        <v>100</v>
      </c>
      <c r="H2487">
        <v>75</v>
      </c>
      <c r="I2487" s="1" t="s">
        <v>6718</v>
      </c>
      <c r="J2487">
        <v>657</v>
      </c>
      <c r="K2487">
        <v>2</v>
      </c>
      <c r="L2487">
        <v>77.099999999999994</v>
      </c>
      <c r="N2487">
        <v>77.099999999999994</v>
      </c>
    </row>
    <row r="2488" spans="1:14" x14ac:dyDescent="0.2">
      <c r="A2488" s="1" t="s">
        <v>5958</v>
      </c>
      <c r="B2488" s="2">
        <v>45882</v>
      </c>
      <c r="C2488" s="1" t="s">
        <v>783</v>
      </c>
      <c r="D2488" s="1" t="s">
        <v>246</v>
      </c>
      <c r="E2488">
        <v>6</v>
      </c>
      <c r="F2488" t="s">
        <v>1733</v>
      </c>
      <c r="G2488" s="1" t="s">
        <v>100</v>
      </c>
      <c r="H2488">
        <v>150</v>
      </c>
      <c r="I2488" s="1" t="s">
        <v>6718</v>
      </c>
      <c r="J2488">
        <v>657</v>
      </c>
      <c r="K2488">
        <v>3</v>
      </c>
      <c r="L2488">
        <v>139.19999999999999</v>
      </c>
      <c r="N2488">
        <v>139.19999999999999</v>
      </c>
    </row>
    <row r="2489" spans="1:14" x14ac:dyDescent="0.2">
      <c r="A2489" s="1" t="s">
        <v>7177</v>
      </c>
      <c r="B2489" s="2">
        <v>45885</v>
      </c>
      <c r="C2489" s="1" t="s">
        <v>6231</v>
      </c>
      <c r="D2489" s="1" t="s">
        <v>3068</v>
      </c>
      <c r="E2489">
        <v>16</v>
      </c>
      <c r="F2489" t="s">
        <v>2811</v>
      </c>
      <c r="G2489" s="1" t="s">
        <v>108</v>
      </c>
      <c r="H2489">
        <v>400</v>
      </c>
      <c r="I2489" s="1" t="s">
        <v>6718</v>
      </c>
      <c r="J2489">
        <v>658</v>
      </c>
      <c r="K2489">
        <v>5</v>
      </c>
      <c r="L2489">
        <v>396.4</v>
      </c>
      <c r="M2489">
        <v>9.8000000000000007</v>
      </c>
      <c r="N2489">
        <v>386.59999999999997</v>
      </c>
    </row>
    <row r="2490" spans="1:14" x14ac:dyDescent="0.2">
      <c r="A2490" s="1" t="s">
        <v>6002</v>
      </c>
      <c r="B2490" s="2">
        <v>45885</v>
      </c>
      <c r="C2490" s="1" t="s">
        <v>625</v>
      </c>
      <c r="D2490" s="1" t="s">
        <v>246</v>
      </c>
      <c r="E2490">
        <v>30</v>
      </c>
      <c r="F2490" t="s">
        <v>167</v>
      </c>
      <c r="G2490" s="1" t="s">
        <v>100</v>
      </c>
      <c r="H2490">
        <v>170</v>
      </c>
      <c r="I2490" s="1" t="s">
        <v>6718</v>
      </c>
      <c r="J2490">
        <v>658</v>
      </c>
      <c r="K2490">
        <v>3</v>
      </c>
      <c r="L2490">
        <v>159</v>
      </c>
      <c r="M2490">
        <v>10.8</v>
      </c>
      <c r="N2490">
        <v>148.19999999999999</v>
      </c>
    </row>
    <row r="2491" spans="1:14" x14ac:dyDescent="0.2">
      <c r="A2491" s="1" t="s">
        <v>5973</v>
      </c>
      <c r="B2491" s="2">
        <v>45885</v>
      </c>
      <c r="C2491" s="1" t="s">
        <v>625</v>
      </c>
      <c r="D2491" s="1" t="s">
        <v>246</v>
      </c>
      <c r="E2491">
        <v>17.25</v>
      </c>
      <c r="F2491" t="s">
        <v>332</v>
      </c>
      <c r="G2491" s="1" t="s">
        <v>100</v>
      </c>
      <c r="H2491">
        <v>1000</v>
      </c>
      <c r="I2491" s="1" t="s">
        <v>6718</v>
      </c>
      <c r="J2491">
        <v>658</v>
      </c>
      <c r="K2491">
        <v>16</v>
      </c>
      <c r="L2491">
        <v>1007.7</v>
      </c>
      <c r="N2491">
        <v>1007.7</v>
      </c>
    </row>
    <row r="2492" spans="1:14" x14ac:dyDescent="0.2">
      <c r="A2492" s="1" t="s">
        <v>5960</v>
      </c>
      <c r="B2492" s="2">
        <v>45885</v>
      </c>
      <c r="C2492" s="1" t="s">
        <v>783</v>
      </c>
      <c r="D2492" s="1" t="s">
        <v>246</v>
      </c>
      <c r="E2492">
        <v>5</v>
      </c>
      <c r="F2492" t="s">
        <v>1733</v>
      </c>
      <c r="G2492" s="1" t="s">
        <v>100</v>
      </c>
      <c r="H2492">
        <v>200</v>
      </c>
      <c r="I2492" s="1" t="s">
        <v>6718</v>
      </c>
      <c r="J2492">
        <v>658</v>
      </c>
      <c r="K2492">
        <v>6</v>
      </c>
      <c r="L2492">
        <v>230</v>
      </c>
      <c r="M2492">
        <v>4.3000000000000007</v>
      </c>
      <c r="N2492">
        <v>225.7</v>
      </c>
    </row>
    <row r="2493" spans="1:14" x14ac:dyDescent="0.2">
      <c r="A2493" s="1" t="s">
        <v>7178</v>
      </c>
      <c r="B2493" s="2">
        <v>45885</v>
      </c>
      <c r="C2493" s="1" t="s">
        <v>7129</v>
      </c>
      <c r="D2493" s="1" t="s">
        <v>246</v>
      </c>
      <c r="E2493">
        <v>40</v>
      </c>
      <c r="F2493">
        <v>6</v>
      </c>
      <c r="G2493" s="1" t="s">
        <v>2826</v>
      </c>
      <c r="H2493">
        <v>500</v>
      </c>
      <c r="I2493" s="1" t="s">
        <v>6718</v>
      </c>
      <c r="J2493">
        <v>659</v>
      </c>
      <c r="K2493">
        <v>7</v>
      </c>
      <c r="L2493">
        <v>492.2</v>
      </c>
      <c r="N2493">
        <v>492.2</v>
      </c>
    </row>
    <row r="2494" spans="1:14" x14ac:dyDescent="0.2">
      <c r="A2494" s="1" t="s">
        <v>5975</v>
      </c>
      <c r="B2494" s="2">
        <v>45885</v>
      </c>
      <c r="C2494" s="1" t="s">
        <v>783</v>
      </c>
      <c r="D2494" s="1" t="s">
        <v>246</v>
      </c>
      <c r="E2494">
        <v>4</v>
      </c>
      <c r="F2494" t="s">
        <v>1733</v>
      </c>
      <c r="G2494" s="1" t="s">
        <v>100</v>
      </c>
      <c r="H2494">
        <v>200</v>
      </c>
      <c r="I2494" s="1" t="s">
        <v>6718</v>
      </c>
      <c r="J2494">
        <v>659</v>
      </c>
      <c r="K2494">
        <v>4</v>
      </c>
      <c r="L2494">
        <v>255.81</v>
      </c>
      <c r="N2494">
        <v>255.81</v>
      </c>
    </row>
    <row r="2495" spans="1:14" x14ac:dyDescent="0.2">
      <c r="A2495" s="1" t="s">
        <v>5964</v>
      </c>
      <c r="B2495" s="2">
        <v>45885</v>
      </c>
      <c r="C2495" s="1" t="s">
        <v>625</v>
      </c>
      <c r="D2495" s="1" t="s">
        <v>246</v>
      </c>
      <c r="E2495">
        <v>19</v>
      </c>
      <c r="F2495" t="s">
        <v>332</v>
      </c>
      <c r="G2495" s="1" t="s">
        <v>100</v>
      </c>
      <c r="H2495">
        <v>875</v>
      </c>
      <c r="I2495" s="1" t="s">
        <v>6718</v>
      </c>
      <c r="J2495">
        <v>659</v>
      </c>
      <c r="K2495">
        <v>14</v>
      </c>
      <c r="L2495">
        <v>879</v>
      </c>
      <c r="N2495">
        <v>879</v>
      </c>
    </row>
    <row r="2496" spans="1:14" x14ac:dyDescent="0.2">
      <c r="A2496" s="1" t="s">
        <v>5928</v>
      </c>
      <c r="B2496" s="2">
        <v>45885</v>
      </c>
      <c r="C2496" s="1" t="s">
        <v>6519</v>
      </c>
      <c r="D2496" s="1" t="s">
        <v>2816</v>
      </c>
      <c r="E2496" t="s">
        <v>2937</v>
      </c>
      <c r="F2496" t="s">
        <v>2938</v>
      </c>
      <c r="G2496" s="1" t="s">
        <v>51</v>
      </c>
      <c r="H2496">
        <v>3500</v>
      </c>
      <c r="I2496" s="1" t="s">
        <v>6718</v>
      </c>
      <c r="J2496">
        <v>659</v>
      </c>
      <c r="K2496">
        <v>25</v>
      </c>
      <c r="L2496">
        <v>3551.2</v>
      </c>
      <c r="N2496">
        <v>3551.2</v>
      </c>
    </row>
    <row r="2497" spans="1:14" x14ac:dyDescent="0.2">
      <c r="A2497" s="1" t="s">
        <v>6014</v>
      </c>
      <c r="B2497" s="2">
        <v>45885</v>
      </c>
      <c r="C2497" s="1" t="s">
        <v>6322</v>
      </c>
      <c r="D2497" s="1" t="s">
        <v>106</v>
      </c>
      <c r="E2497" t="s">
        <v>3001</v>
      </c>
      <c r="F2497" t="s">
        <v>51</v>
      </c>
      <c r="G2497" s="1" t="s">
        <v>2996</v>
      </c>
      <c r="H2497">
        <v>200</v>
      </c>
      <c r="I2497" s="1" t="s">
        <v>6718</v>
      </c>
      <c r="J2497">
        <v>660</v>
      </c>
      <c r="K2497">
        <v>4</v>
      </c>
      <c r="L2497">
        <v>127.4</v>
      </c>
      <c r="M2497">
        <v>8.8000000000000007</v>
      </c>
      <c r="N2497">
        <v>118.60000000000001</v>
      </c>
    </row>
    <row r="2498" spans="1:14" x14ac:dyDescent="0.2">
      <c r="A2498" s="1" t="s">
        <v>5981</v>
      </c>
      <c r="B2498" s="2">
        <v>45885</v>
      </c>
      <c r="C2498" s="1" t="s">
        <v>6231</v>
      </c>
      <c r="D2498" s="1" t="s">
        <v>3068</v>
      </c>
      <c r="E2498">
        <v>16</v>
      </c>
      <c r="F2498" t="s">
        <v>2811</v>
      </c>
      <c r="G2498" s="1" t="s">
        <v>108</v>
      </c>
      <c r="H2498">
        <v>150</v>
      </c>
      <c r="I2498" s="1" t="s">
        <v>6718</v>
      </c>
      <c r="J2498">
        <v>660</v>
      </c>
      <c r="K2498">
        <v>2</v>
      </c>
      <c r="L2498">
        <v>171.70000000000002</v>
      </c>
      <c r="M2498">
        <v>3.7</v>
      </c>
      <c r="N2498">
        <v>168.00000000000003</v>
      </c>
    </row>
    <row r="2499" spans="1:14" x14ac:dyDescent="0.2">
      <c r="A2499" s="1" t="s">
        <v>5999</v>
      </c>
      <c r="B2499" s="2">
        <v>45885</v>
      </c>
      <c r="C2499" s="1" t="s">
        <v>783</v>
      </c>
      <c r="D2499" s="1" t="s">
        <v>246</v>
      </c>
      <c r="E2499">
        <v>22</v>
      </c>
      <c r="F2499" t="s">
        <v>2774</v>
      </c>
      <c r="G2499" s="1" t="s">
        <v>100</v>
      </c>
      <c r="H2499">
        <v>300</v>
      </c>
      <c r="I2499" s="1" t="s">
        <v>6718</v>
      </c>
      <c r="J2499">
        <v>660</v>
      </c>
      <c r="K2499">
        <v>4</v>
      </c>
      <c r="L2499">
        <v>302.60000000000002</v>
      </c>
      <c r="M2499">
        <v>10.4</v>
      </c>
      <c r="N2499">
        <v>292.20000000000005</v>
      </c>
    </row>
    <row r="2500" spans="1:14" x14ac:dyDescent="0.2">
      <c r="A2500" s="1" t="s">
        <v>5956</v>
      </c>
      <c r="B2500" s="2">
        <v>45885</v>
      </c>
      <c r="C2500" s="1" t="s">
        <v>783</v>
      </c>
      <c r="D2500" s="1" t="s">
        <v>246</v>
      </c>
      <c r="E2500">
        <v>7</v>
      </c>
      <c r="F2500" t="s">
        <v>1733</v>
      </c>
      <c r="G2500" s="1" t="s">
        <v>100</v>
      </c>
      <c r="H2500">
        <v>50</v>
      </c>
      <c r="I2500" s="1" t="s">
        <v>6718</v>
      </c>
      <c r="J2500">
        <v>660</v>
      </c>
      <c r="K2500">
        <v>1</v>
      </c>
      <c r="L2500">
        <v>57.2</v>
      </c>
      <c r="M2500">
        <v>1</v>
      </c>
      <c r="N2500">
        <v>56.2</v>
      </c>
    </row>
    <row r="2501" spans="1:14" x14ac:dyDescent="0.2">
      <c r="A2501" s="1" t="s">
        <v>5978</v>
      </c>
      <c r="B2501" s="2">
        <v>45885</v>
      </c>
      <c r="C2501" s="1" t="s">
        <v>6231</v>
      </c>
      <c r="D2501" s="1" t="s">
        <v>3068</v>
      </c>
      <c r="E2501">
        <v>18</v>
      </c>
      <c r="F2501" t="s">
        <v>2811</v>
      </c>
      <c r="G2501" s="1" t="s">
        <v>108</v>
      </c>
      <c r="H2501">
        <v>150</v>
      </c>
      <c r="I2501" s="1" t="s">
        <v>6718</v>
      </c>
      <c r="J2501">
        <v>661</v>
      </c>
      <c r="K2501">
        <v>2</v>
      </c>
      <c r="L2501">
        <v>161.19999999999999</v>
      </c>
      <c r="M2501">
        <v>4.2</v>
      </c>
      <c r="N2501">
        <v>157</v>
      </c>
    </row>
    <row r="2502" spans="1:14" x14ac:dyDescent="0.2">
      <c r="A2502" s="1" t="s">
        <v>5980</v>
      </c>
      <c r="B2502" s="2">
        <v>45885</v>
      </c>
      <c r="C2502" s="1" t="s">
        <v>6231</v>
      </c>
      <c r="D2502" s="1" t="s">
        <v>3068</v>
      </c>
      <c r="E2502">
        <v>18</v>
      </c>
      <c r="F2502" t="s">
        <v>2811</v>
      </c>
      <c r="G2502" s="1" t="s">
        <v>108</v>
      </c>
      <c r="H2502">
        <v>150</v>
      </c>
      <c r="I2502" s="1" t="s">
        <v>6718</v>
      </c>
      <c r="J2502">
        <v>661</v>
      </c>
      <c r="K2502">
        <v>2</v>
      </c>
      <c r="L2502">
        <v>165.8</v>
      </c>
      <c r="M2502">
        <v>4.2</v>
      </c>
      <c r="N2502">
        <v>161.60000000000002</v>
      </c>
    </row>
    <row r="2503" spans="1:14" x14ac:dyDescent="0.2">
      <c r="A2503" s="1" t="s">
        <v>5970</v>
      </c>
      <c r="B2503" s="2">
        <v>45885</v>
      </c>
      <c r="C2503" s="1" t="s">
        <v>6322</v>
      </c>
      <c r="D2503" s="1" t="s">
        <v>106</v>
      </c>
      <c r="E2503" t="s">
        <v>3001</v>
      </c>
      <c r="F2503" t="s">
        <v>51</v>
      </c>
      <c r="G2503" s="1" t="s">
        <v>2996</v>
      </c>
      <c r="H2503">
        <v>100</v>
      </c>
      <c r="I2503" s="1" t="s">
        <v>6718</v>
      </c>
      <c r="J2503">
        <v>661</v>
      </c>
      <c r="K2503">
        <v>2</v>
      </c>
      <c r="L2503">
        <v>102.9</v>
      </c>
      <c r="M2503">
        <v>4.4000000000000004</v>
      </c>
      <c r="N2503">
        <v>98.5</v>
      </c>
    </row>
    <row r="2504" spans="1:14" x14ac:dyDescent="0.2">
      <c r="A2504" s="1" t="s">
        <v>6003</v>
      </c>
      <c r="B2504" s="2">
        <v>45885</v>
      </c>
      <c r="C2504" s="1" t="s">
        <v>7175</v>
      </c>
      <c r="D2504" s="1" t="s">
        <v>246</v>
      </c>
      <c r="E2504">
        <v>7</v>
      </c>
      <c r="F2504" t="s">
        <v>2963</v>
      </c>
      <c r="G2504" s="1" t="s">
        <v>100</v>
      </c>
      <c r="H2504">
        <v>250</v>
      </c>
      <c r="I2504" s="1" t="s">
        <v>6718</v>
      </c>
      <c r="J2504">
        <v>661</v>
      </c>
      <c r="K2504">
        <v>5</v>
      </c>
      <c r="L2504">
        <v>287</v>
      </c>
      <c r="M2504">
        <v>4.5999999999999996</v>
      </c>
      <c r="N2504">
        <v>282.39999999999998</v>
      </c>
    </row>
    <row r="2505" spans="1:14" x14ac:dyDescent="0.2">
      <c r="A2505" s="1" t="s">
        <v>5996</v>
      </c>
      <c r="B2505" s="2">
        <v>45885</v>
      </c>
      <c r="C2505" s="1" t="s">
        <v>625</v>
      </c>
      <c r="D2505" s="1" t="s">
        <v>246</v>
      </c>
      <c r="E2505">
        <v>16</v>
      </c>
      <c r="F2505" t="s">
        <v>209</v>
      </c>
      <c r="G2505" s="1" t="s">
        <v>100</v>
      </c>
      <c r="H2505">
        <v>100</v>
      </c>
      <c r="I2505" s="1" t="s">
        <v>6718</v>
      </c>
      <c r="J2505">
        <v>662</v>
      </c>
      <c r="K2505">
        <v>3</v>
      </c>
      <c r="L2505">
        <v>134.80000000000001</v>
      </c>
      <c r="M2505">
        <v>5.6999999999999993</v>
      </c>
      <c r="N2505">
        <v>129.10000000000002</v>
      </c>
    </row>
    <row r="2506" spans="1:14" x14ac:dyDescent="0.2">
      <c r="A2506" s="1" t="s">
        <v>5976</v>
      </c>
      <c r="B2506" s="2">
        <v>45885</v>
      </c>
      <c r="C2506" s="1" t="s">
        <v>783</v>
      </c>
      <c r="D2506" s="1" t="s">
        <v>246</v>
      </c>
      <c r="E2506">
        <v>4</v>
      </c>
      <c r="F2506" t="s">
        <v>1733</v>
      </c>
      <c r="G2506" s="1" t="s">
        <v>100</v>
      </c>
      <c r="H2506">
        <v>75</v>
      </c>
      <c r="I2506" s="1" t="s">
        <v>6718</v>
      </c>
      <c r="J2506">
        <v>662</v>
      </c>
      <c r="K2506">
        <v>2</v>
      </c>
      <c r="L2506">
        <v>77.8</v>
      </c>
      <c r="N2506">
        <v>77.8</v>
      </c>
    </row>
    <row r="2507" spans="1:14" x14ac:dyDescent="0.2">
      <c r="A2507" s="1" t="s">
        <v>5988</v>
      </c>
      <c r="B2507" s="2">
        <v>45885</v>
      </c>
      <c r="C2507" s="1" t="s">
        <v>783</v>
      </c>
      <c r="D2507" s="1" t="s">
        <v>246</v>
      </c>
      <c r="E2507">
        <v>7</v>
      </c>
      <c r="F2507" t="s">
        <v>1733</v>
      </c>
      <c r="G2507" s="1" t="s">
        <v>100</v>
      </c>
      <c r="H2507">
        <v>150</v>
      </c>
      <c r="I2507" s="1" t="s">
        <v>6718</v>
      </c>
      <c r="J2507">
        <v>662</v>
      </c>
      <c r="K2507">
        <v>4</v>
      </c>
      <c r="L2507">
        <v>157.20000000000002</v>
      </c>
      <c r="M2507">
        <v>3.5</v>
      </c>
      <c r="N2507">
        <v>153.70000000000002</v>
      </c>
    </row>
    <row r="2508" spans="1:14" x14ac:dyDescent="0.2">
      <c r="A2508" s="1" t="s">
        <v>5977</v>
      </c>
      <c r="B2508" s="2">
        <v>45885</v>
      </c>
      <c r="C2508" s="1" t="s">
        <v>7106</v>
      </c>
      <c r="D2508" s="1" t="s">
        <v>2816</v>
      </c>
      <c r="E2508">
        <v>18</v>
      </c>
      <c r="F2508" t="s">
        <v>2934</v>
      </c>
      <c r="G2508" s="1" t="s">
        <v>108</v>
      </c>
      <c r="H2508">
        <v>100</v>
      </c>
      <c r="I2508" s="1" t="s">
        <v>6718</v>
      </c>
      <c r="J2508">
        <v>663</v>
      </c>
      <c r="K2508">
        <v>2</v>
      </c>
      <c r="L2508">
        <v>111.2</v>
      </c>
      <c r="M2508">
        <v>4.5</v>
      </c>
      <c r="N2508">
        <v>106.7</v>
      </c>
    </row>
    <row r="2509" spans="1:14" x14ac:dyDescent="0.2">
      <c r="A2509" s="1" t="s">
        <v>5993</v>
      </c>
      <c r="B2509" s="2">
        <v>45885</v>
      </c>
      <c r="C2509" s="1" t="s">
        <v>6231</v>
      </c>
      <c r="D2509" s="1" t="s">
        <v>3068</v>
      </c>
      <c r="E2509">
        <v>16</v>
      </c>
      <c r="F2509" t="s">
        <v>2811</v>
      </c>
      <c r="G2509" s="1" t="s">
        <v>108</v>
      </c>
      <c r="H2509">
        <v>150</v>
      </c>
      <c r="I2509" s="1" t="s">
        <v>6718</v>
      </c>
      <c r="J2509">
        <v>663</v>
      </c>
      <c r="K2509">
        <v>2</v>
      </c>
      <c r="L2509">
        <v>189.8</v>
      </c>
      <c r="M2509">
        <v>3.8</v>
      </c>
      <c r="N2509">
        <v>186</v>
      </c>
    </row>
    <row r="2510" spans="1:14" x14ac:dyDescent="0.2">
      <c r="A2510" s="1" t="s">
        <v>5995</v>
      </c>
      <c r="B2510" s="2">
        <v>45885</v>
      </c>
      <c r="C2510" s="1" t="s">
        <v>625</v>
      </c>
      <c r="D2510" s="1" t="s">
        <v>246</v>
      </c>
      <c r="E2510">
        <v>17</v>
      </c>
      <c r="F2510" t="s">
        <v>209</v>
      </c>
      <c r="G2510" s="1" t="s">
        <v>100</v>
      </c>
      <c r="H2510">
        <v>150</v>
      </c>
      <c r="I2510" s="1" t="s">
        <v>6718</v>
      </c>
      <c r="J2510">
        <v>663</v>
      </c>
      <c r="K2510">
        <v>3</v>
      </c>
      <c r="L2510">
        <v>161.4</v>
      </c>
      <c r="M2510">
        <v>6.1</v>
      </c>
      <c r="N2510">
        <v>155.30000000000001</v>
      </c>
    </row>
    <row r="2511" spans="1:14" x14ac:dyDescent="0.2">
      <c r="A2511" s="1" t="s">
        <v>6001</v>
      </c>
      <c r="B2511" s="2">
        <v>45885</v>
      </c>
      <c r="C2511" s="1" t="s">
        <v>625</v>
      </c>
      <c r="D2511" s="1" t="s">
        <v>246</v>
      </c>
      <c r="E2511">
        <v>34</v>
      </c>
      <c r="F2511" t="s">
        <v>167</v>
      </c>
      <c r="G2511" s="1" t="s">
        <v>100</v>
      </c>
      <c r="H2511">
        <v>230</v>
      </c>
      <c r="I2511" s="1" t="s">
        <v>6718</v>
      </c>
      <c r="J2511">
        <v>663</v>
      </c>
      <c r="K2511">
        <v>4</v>
      </c>
      <c r="L2511">
        <v>262.89999999999998</v>
      </c>
      <c r="N2511">
        <v>262.89999999999998</v>
      </c>
    </row>
    <row r="2512" spans="1:14" x14ac:dyDescent="0.2">
      <c r="A2512" s="1" t="s">
        <v>7179</v>
      </c>
      <c r="B2512" s="2">
        <v>45887</v>
      </c>
      <c r="C2512" s="1" t="s">
        <v>625</v>
      </c>
      <c r="D2512" s="1" t="s">
        <v>246</v>
      </c>
      <c r="E2512">
        <v>26</v>
      </c>
      <c r="F2512" t="s">
        <v>167</v>
      </c>
      <c r="G2512" s="1" t="s">
        <v>2760</v>
      </c>
      <c r="H2512">
        <v>35</v>
      </c>
      <c r="I2512" s="1" t="s">
        <v>6718</v>
      </c>
      <c r="J2512">
        <v>664</v>
      </c>
      <c r="K2512">
        <v>1</v>
      </c>
      <c r="L2512">
        <v>66.400000000000006</v>
      </c>
      <c r="N2512">
        <v>66.400000000000006</v>
      </c>
    </row>
    <row r="2513" spans="1:14" x14ac:dyDescent="0.2">
      <c r="A2513" s="1" t="s">
        <v>6004</v>
      </c>
      <c r="B2513" s="2">
        <v>45887</v>
      </c>
      <c r="C2513" s="1" t="s">
        <v>625</v>
      </c>
      <c r="D2513" s="1" t="s">
        <v>246</v>
      </c>
      <c r="E2513">
        <v>13</v>
      </c>
      <c r="F2513" t="s">
        <v>167</v>
      </c>
      <c r="G2513" s="1" t="s">
        <v>100</v>
      </c>
      <c r="H2513">
        <v>110</v>
      </c>
      <c r="I2513" s="1" t="s">
        <v>6718</v>
      </c>
      <c r="J2513">
        <v>664</v>
      </c>
      <c r="K2513">
        <v>2</v>
      </c>
      <c r="L2513">
        <v>119.8</v>
      </c>
      <c r="M2513">
        <v>3.6</v>
      </c>
      <c r="N2513">
        <v>116.2</v>
      </c>
    </row>
    <row r="2514" spans="1:14" x14ac:dyDescent="0.2">
      <c r="A2514" s="1" t="s">
        <v>6007</v>
      </c>
      <c r="B2514" s="2">
        <v>45887</v>
      </c>
      <c r="C2514" s="1" t="s">
        <v>6231</v>
      </c>
      <c r="D2514" s="1" t="s">
        <v>3068</v>
      </c>
      <c r="E2514">
        <v>12</v>
      </c>
      <c r="F2514" t="s">
        <v>214</v>
      </c>
      <c r="G2514" s="1" t="s">
        <v>108</v>
      </c>
      <c r="H2514">
        <v>100</v>
      </c>
      <c r="I2514" s="1" t="s">
        <v>6718</v>
      </c>
      <c r="J2514">
        <v>664</v>
      </c>
      <c r="K2514">
        <v>2</v>
      </c>
      <c r="L2514">
        <v>111.4</v>
      </c>
      <c r="M2514">
        <v>3.1</v>
      </c>
      <c r="N2514">
        <v>108.30000000000001</v>
      </c>
    </row>
    <row r="2515" spans="1:14" x14ac:dyDescent="0.2">
      <c r="A2515" s="1" t="s">
        <v>6009</v>
      </c>
      <c r="B2515" s="2">
        <v>45887</v>
      </c>
      <c r="C2515" s="1" t="s">
        <v>6231</v>
      </c>
      <c r="D2515" s="1" t="s">
        <v>3068</v>
      </c>
      <c r="E2515">
        <v>12</v>
      </c>
      <c r="F2515" t="s">
        <v>2811</v>
      </c>
      <c r="G2515" s="1" t="s">
        <v>2996</v>
      </c>
      <c r="H2515">
        <v>150</v>
      </c>
      <c r="I2515" s="1" t="s">
        <v>6718</v>
      </c>
      <c r="J2515">
        <v>664</v>
      </c>
      <c r="K2515">
        <v>3</v>
      </c>
      <c r="L2515">
        <v>176.2</v>
      </c>
      <c r="M2515">
        <v>4.5999999999999996</v>
      </c>
      <c r="N2515">
        <v>171.6</v>
      </c>
    </row>
    <row r="2516" spans="1:14" x14ac:dyDescent="0.2">
      <c r="A2516" s="1" t="s">
        <v>5994</v>
      </c>
      <c r="B2516" s="2">
        <v>45887</v>
      </c>
      <c r="C2516" s="1" t="s">
        <v>6231</v>
      </c>
      <c r="D2516" s="1" t="s">
        <v>3068</v>
      </c>
      <c r="E2516">
        <v>12</v>
      </c>
      <c r="F2516" t="s">
        <v>214</v>
      </c>
      <c r="G2516" s="1" t="s">
        <v>108</v>
      </c>
      <c r="H2516">
        <v>150</v>
      </c>
      <c r="I2516" s="1" t="s">
        <v>6718</v>
      </c>
      <c r="J2516">
        <v>665</v>
      </c>
      <c r="K2516">
        <v>3</v>
      </c>
      <c r="L2516">
        <v>159.80000000000001</v>
      </c>
      <c r="M2516">
        <v>4.5</v>
      </c>
      <c r="N2516">
        <v>155.30000000000001</v>
      </c>
    </row>
    <row r="2517" spans="1:14" x14ac:dyDescent="0.2">
      <c r="A2517" s="1" t="s">
        <v>6008</v>
      </c>
      <c r="B2517" s="2">
        <v>45887</v>
      </c>
      <c r="C2517" s="1" t="s">
        <v>6231</v>
      </c>
      <c r="D2517" s="1" t="s">
        <v>3068</v>
      </c>
      <c r="E2517">
        <v>12</v>
      </c>
      <c r="F2517" t="s">
        <v>214</v>
      </c>
      <c r="G2517" s="1" t="s">
        <v>108</v>
      </c>
      <c r="H2517">
        <v>100</v>
      </c>
      <c r="I2517" s="1" t="s">
        <v>6718</v>
      </c>
      <c r="J2517">
        <v>665</v>
      </c>
      <c r="K2517">
        <v>2</v>
      </c>
      <c r="L2517">
        <v>111.2</v>
      </c>
      <c r="M2517">
        <v>3.2</v>
      </c>
      <c r="N2517">
        <v>108</v>
      </c>
    </row>
    <row r="2518" spans="1:14" x14ac:dyDescent="0.2">
      <c r="A2518" s="1" t="s">
        <v>6017</v>
      </c>
      <c r="B2518" s="2">
        <v>45887</v>
      </c>
      <c r="C2518" s="1" t="s">
        <v>625</v>
      </c>
      <c r="D2518" s="1" t="s">
        <v>246</v>
      </c>
      <c r="E2518">
        <v>25</v>
      </c>
      <c r="F2518" t="s">
        <v>167</v>
      </c>
      <c r="G2518" s="1" t="s">
        <v>2760</v>
      </c>
      <c r="H2518">
        <v>85</v>
      </c>
      <c r="I2518" s="1" t="s">
        <v>6718</v>
      </c>
      <c r="J2518">
        <v>665</v>
      </c>
      <c r="K2518">
        <v>2</v>
      </c>
      <c r="L2518">
        <v>123</v>
      </c>
      <c r="M2518">
        <v>6.2</v>
      </c>
      <c r="N2518">
        <v>116.8</v>
      </c>
    </row>
    <row r="2519" spans="1:14" x14ac:dyDescent="0.2">
      <c r="A2519" s="1" t="s">
        <v>5917</v>
      </c>
      <c r="B2519" s="2">
        <v>45887</v>
      </c>
      <c r="C2519" s="1" t="s">
        <v>625</v>
      </c>
      <c r="D2519" s="1" t="s">
        <v>246</v>
      </c>
      <c r="E2519">
        <v>20</v>
      </c>
      <c r="F2519" t="s">
        <v>209</v>
      </c>
      <c r="G2519" s="1" t="s">
        <v>100</v>
      </c>
      <c r="H2519">
        <v>220</v>
      </c>
      <c r="I2519" s="1" t="s">
        <v>6718</v>
      </c>
      <c r="J2519">
        <v>665</v>
      </c>
      <c r="K2519">
        <v>4</v>
      </c>
      <c r="L2519">
        <v>214</v>
      </c>
      <c r="M2519">
        <v>9.6</v>
      </c>
      <c r="N2519">
        <v>204.4</v>
      </c>
    </row>
    <row r="2520" spans="1:14" x14ac:dyDescent="0.2">
      <c r="A2520" s="1" t="s">
        <v>6026</v>
      </c>
      <c r="B2520" s="2">
        <v>45887</v>
      </c>
      <c r="C2520" s="1" t="s">
        <v>625</v>
      </c>
      <c r="D2520" s="1" t="s">
        <v>246</v>
      </c>
      <c r="E2520">
        <v>14</v>
      </c>
      <c r="F2520" t="s">
        <v>209</v>
      </c>
      <c r="G2520" s="1" t="s">
        <v>100</v>
      </c>
      <c r="H2520">
        <v>200</v>
      </c>
      <c r="I2520" s="1" t="s">
        <v>6718</v>
      </c>
      <c r="J2520">
        <v>666</v>
      </c>
      <c r="K2520">
        <v>6</v>
      </c>
      <c r="L2520">
        <v>221.8</v>
      </c>
      <c r="M2520">
        <v>10.199999999999999</v>
      </c>
      <c r="N2520">
        <v>211.60000000000002</v>
      </c>
    </row>
    <row r="2521" spans="1:14" x14ac:dyDescent="0.2">
      <c r="A2521" s="1" t="s">
        <v>5839</v>
      </c>
      <c r="B2521" s="2">
        <v>45887</v>
      </c>
      <c r="C2521" s="1" t="s">
        <v>6633</v>
      </c>
      <c r="D2521" s="1" t="s">
        <v>106</v>
      </c>
      <c r="E2521">
        <v>14</v>
      </c>
      <c r="F2521" t="s">
        <v>2883</v>
      </c>
      <c r="G2521" s="1" t="s">
        <v>100</v>
      </c>
      <c r="H2521">
        <v>200</v>
      </c>
      <c r="I2521" s="1" t="s">
        <v>6718</v>
      </c>
      <c r="J2521">
        <v>666</v>
      </c>
      <c r="K2521">
        <v>3</v>
      </c>
      <c r="L2521">
        <v>199.8</v>
      </c>
      <c r="M2521">
        <v>5.0999999999999996</v>
      </c>
      <c r="N2521">
        <v>194.70000000000002</v>
      </c>
    </row>
    <row r="2522" spans="1:14" x14ac:dyDescent="0.2">
      <c r="A2522" s="1" t="s">
        <v>6011</v>
      </c>
      <c r="B2522" s="2">
        <v>45887</v>
      </c>
      <c r="C2522" s="1" t="s">
        <v>6231</v>
      </c>
      <c r="D2522" s="1" t="s">
        <v>3068</v>
      </c>
      <c r="E2522">
        <v>16</v>
      </c>
      <c r="F2522" t="s">
        <v>2811</v>
      </c>
      <c r="G2522" s="1" t="s">
        <v>2996</v>
      </c>
      <c r="H2522">
        <v>200</v>
      </c>
      <c r="I2522" s="1" t="s">
        <v>6718</v>
      </c>
      <c r="J2522">
        <v>666</v>
      </c>
      <c r="K2522">
        <v>3</v>
      </c>
      <c r="L2522">
        <v>218.8</v>
      </c>
      <c r="M2522">
        <v>5.6999999999999993</v>
      </c>
      <c r="N2522">
        <v>213.10000000000002</v>
      </c>
    </row>
    <row r="2523" spans="1:14" x14ac:dyDescent="0.2">
      <c r="A2523" s="1" t="s">
        <v>6005</v>
      </c>
      <c r="B2523" s="2">
        <v>45887</v>
      </c>
      <c r="C2523" s="1" t="s">
        <v>7180</v>
      </c>
      <c r="D2523" s="1" t="s">
        <v>246</v>
      </c>
      <c r="E2523">
        <v>7</v>
      </c>
      <c r="F2523">
        <v>10</v>
      </c>
      <c r="G2523" s="1" t="s">
        <v>100</v>
      </c>
      <c r="H2523">
        <v>400</v>
      </c>
      <c r="I2523" s="1" t="s">
        <v>6718</v>
      </c>
      <c r="J2523">
        <v>666</v>
      </c>
      <c r="K2523">
        <v>4</v>
      </c>
      <c r="L2523">
        <v>217.8</v>
      </c>
      <c r="M2523">
        <v>3.6</v>
      </c>
      <c r="N2523">
        <v>214.20000000000002</v>
      </c>
    </row>
    <row r="2524" spans="1:14" x14ac:dyDescent="0.2">
      <c r="A2524" s="1" t="s">
        <v>6023</v>
      </c>
      <c r="B2524" s="2">
        <v>45887</v>
      </c>
      <c r="C2524" s="1" t="s">
        <v>6231</v>
      </c>
      <c r="D2524" s="1" t="s">
        <v>3068</v>
      </c>
      <c r="E2524">
        <v>16</v>
      </c>
      <c r="F2524" t="s">
        <v>2811</v>
      </c>
      <c r="G2524" s="1" t="s">
        <v>2996</v>
      </c>
      <c r="H2524">
        <v>200</v>
      </c>
      <c r="I2524" s="1" t="s">
        <v>6718</v>
      </c>
      <c r="J2524">
        <v>667</v>
      </c>
      <c r="K2524">
        <v>3</v>
      </c>
      <c r="L2524">
        <v>215.7</v>
      </c>
      <c r="M2524">
        <v>5.6999999999999993</v>
      </c>
      <c r="N2524">
        <v>210</v>
      </c>
    </row>
    <row r="2525" spans="1:14" x14ac:dyDescent="0.2">
      <c r="A2525" s="1" t="s">
        <v>6024</v>
      </c>
      <c r="B2525" s="2">
        <v>45887</v>
      </c>
      <c r="C2525" s="1" t="s">
        <v>6231</v>
      </c>
      <c r="D2525" s="1" t="s">
        <v>3068</v>
      </c>
      <c r="E2525">
        <v>7</v>
      </c>
      <c r="F2525" t="s">
        <v>214</v>
      </c>
      <c r="G2525" s="1" t="s">
        <v>2996</v>
      </c>
      <c r="H2525">
        <v>200</v>
      </c>
      <c r="I2525" s="1" t="s">
        <v>6718</v>
      </c>
      <c r="J2525">
        <v>667</v>
      </c>
      <c r="K2525">
        <v>3</v>
      </c>
      <c r="L2525">
        <v>91.5</v>
      </c>
      <c r="N2525">
        <v>91.5</v>
      </c>
    </row>
    <row r="2526" spans="1:14" x14ac:dyDescent="0.2">
      <c r="A2526" s="1" t="s">
        <v>6060</v>
      </c>
      <c r="B2526" s="2">
        <v>45889</v>
      </c>
      <c r="C2526" s="1" t="s">
        <v>7181</v>
      </c>
      <c r="D2526" s="1" t="s">
        <v>246</v>
      </c>
      <c r="E2526">
        <v>26</v>
      </c>
      <c r="F2526" t="s">
        <v>241</v>
      </c>
      <c r="G2526" s="1" t="s">
        <v>100</v>
      </c>
      <c r="H2526">
        <v>100</v>
      </c>
      <c r="I2526" s="1" t="s">
        <v>6718</v>
      </c>
      <c r="J2526">
        <v>669</v>
      </c>
      <c r="K2526">
        <v>3</v>
      </c>
      <c r="L2526">
        <v>112.6</v>
      </c>
      <c r="M2526">
        <v>9.8000000000000007</v>
      </c>
      <c r="N2526">
        <v>102.8</v>
      </c>
    </row>
    <row r="2527" spans="1:14" x14ac:dyDescent="0.2">
      <c r="A2527" s="1" t="s">
        <v>6054</v>
      </c>
      <c r="B2527" s="2">
        <v>45889</v>
      </c>
      <c r="C2527" s="1" t="s">
        <v>7182</v>
      </c>
      <c r="D2527" s="1" t="s">
        <v>106</v>
      </c>
      <c r="E2527">
        <v>7</v>
      </c>
      <c r="F2527" t="s">
        <v>2817</v>
      </c>
      <c r="G2527" s="1" t="s">
        <v>100</v>
      </c>
      <c r="H2527">
        <v>100</v>
      </c>
      <c r="I2527" s="1" t="s">
        <v>6718</v>
      </c>
      <c r="J2527">
        <v>669</v>
      </c>
      <c r="K2527">
        <v>2</v>
      </c>
      <c r="L2527">
        <v>103.6</v>
      </c>
      <c r="M2527">
        <v>1.9</v>
      </c>
      <c r="N2527">
        <v>101.69999999999999</v>
      </c>
    </row>
    <row r="2528" spans="1:14" x14ac:dyDescent="0.2">
      <c r="A2528" s="1" t="s">
        <v>6062</v>
      </c>
      <c r="B2528" s="2">
        <v>45889</v>
      </c>
      <c r="C2528" s="1" t="s">
        <v>6306</v>
      </c>
      <c r="D2528" s="1" t="s">
        <v>246</v>
      </c>
      <c r="E2528" t="s">
        <v>200</v>
      </c>
      <c r="F2528" t="s">
        <v>3041</v>
      </c>
      <c r="G2528" s="1" t="s">
        <v>100</v>
      </c>
      <c r="H2528">
        <v>125</v>
      </c>
      <c r="I2528" s="1" t="s">
        <v>6718</v>
      </c>
      <c r="J2528">
        <v>669</v>
      </c>
      <c r="K2528">
        <v>2</v>
      </c>
      <c r="L2528">
        <v>128.6</v>
      </c>
      <c r="M2528">
        <v>6.9</v>
      </c>
      <c r="N2528">
        <v>121.69999999999999</v>
      </c>
    </row>
    <row r="2529" spans="1:14" x14ac:dyDescent="0.2">
      <c r="A2529" s="1" t="s">
        <v>6071</v>
      </c>
      <c r="B2529" s="2">
        <v>45889</v>
      </c>
      <c r="C2529" s="1" t="s">
        <v>625</v>
      </c>
      <c r="D2529" s="1" t="s">
        <v>246</v>
      </c>
      <c r="E2529">
        <v>23</v>
      </c>
      <c r="F2529" t="s">
        <v>214</v>
      </c>
      <c r="G2529" s="1" t="s">
        <v>2760</v>
      </c>
      <c r="H2529">
        <v>110</v>
      </c>
      <c r="I2529" s="1" t="s">
        <v>6718</v>
      </c>
      <c r="J2529">
        <v>669</v>
      </c>
      <c r="K2529">
        <v>2</v>
      </c>
      <c r="L2529">
        <v>110.92</v>
      </c>
      <c r="N2529">
        <v>110.92</v>
      </c>
    </row>
    <row r="2530" spans="1:14" x14ac:dyDescent="0.2">
      <c r="A2530" s="1" t="s">
        <v>6065</v>
      </c>
      <c r="B2530" s="2">
        <v>45889</v>
      </c>
      <c r="C2530" s="1" t="s">
        <v>625</v>
      </c>
      <c r="D2530" s="1" t="s">
        <v>246</v>
      </c>
      <c r="E2530" t="s">
        <v>3047</v>
      </c>
      <c r="F2530" t="s">
        <v>287</v>
      </c>
      <c r="G2530" s="1" t="s">
        <v>2760</v>
      </c>
      <c r="H2530">
        <v>350</v>
      </c>
      <c r="I2530" s="1" t="s">
        <v>6718</v>
      </c>
      <c r="J2530">
        <v>670</v>
      </c>
      <c r="K2530">
        <v>10</v>
      </c>
      <c r="L2530">
        <v>580</v>
      </c>
      <c r="N2530">
        <v>580</v>
      </c>
    </row>
    <row r="2531" spans="1:14" x14ac:dyDescent="0.2">
      <c r="A2531" s="1" t="s">
        <v>6068</v>
      </c>
      <c r="B2531" s="2">
        <v>45889</v>
      </c>
      <c r="C2531" s="1" t="s">
        <v>625</v>
      </c>
      <c r="D2531" s="1" t="s">
        <v>246</v>
      </c>
      <c r="E2531">
        <v>16</v>
      </c>
      <c r="F2531" t="s">
        <v>167</v>
      </c>
      <c r="G2531" s="1" t="s">
        <v>100</v>
      </c>
      <c r="H2531">
        <v>63</v>
      </c>
      <c r="I2531" s="1" t="s">
        <v>6718</v>
      </c>
      <c r="J2531">
        <v>670</v>
      </c>
      <c r="K2531">
        <v>1</v>
      </c>
      <c r="L2531">
        <v>34.32</v>
      </c>
      <c r="N2531">
        <v>34.32</v>
      </c>
    </row>
    <row r="2532" spans="1:14" x14ac:dyDescent="0.2">
      <c r="A2532" s="1" t="s">
        <v>6033</v>
      </c>
      <c r="B2532" s="2">
        <v>45889</v>
      </c>
      <c r="C2532" s="1" t="s">
        <v>7129</v>
      </c>
      <c r="D2532" s="1" t="s">
        <v>246</v>
      </c>
      <c r="E2532">
        <v>22</v>
      </c>
      <c r="F2532">
        <v>6</v>
      </c>
      <c r="G2532" s="1" t="s">
        <v>2826</v>
      </c>
      <c r="H2532">
        <v>500</v>
      </c>
      <c r="I2532" s="1" t="s">
        <v>6718</v>
      </c>
      <c r="J2532">
        <v>670</v>
      </c>
      <c r="K2532">
        <v>7</v>
      </c>
      <c r="L2532">
        <v>511.6</v>
      </c>
      <c r="N2532">
        <v>511.6</v>
      </c>
    </row>
    <row r="2533" spans="1:14" x14ac:dyDescent="0.2">
      <c r="A2533" s="1" t="s">
        <v>6057</v>
      </c>
      <c r="B2533" s="2">
        <v>45889</v>
      </c>
      <c r="C2533" s="1" t="s">
        <v>7129</v>
      </c>
      <c r="D2533" s="1" t="s">
        <v>246</v>
      </c>
      <c r="E2533">
        <v>23</v>
      </c>
      <c r="F2533">
        <v>6</v>
      </c>
      <c r="G2533" s="1" t="s">
        <v>2826</v>
      </c>
      <c r="H2533">
        <v>500</v>
      </c>
      <c r="I2533" s="1" t="s">
        <v>6718</v>
      </c>
      <c r="J2533">
        <v>670</v>
      </c>
      <c r="K2533">
        <v>8</v>
      </c>
      <c r="L2533">
        <v>492.42</v>
      </c>
      <c r="N2533">
        <v>492.42</v>
      </c>
    </row>
    <row r="2534" spans="1:14" x14ac:dyDescent="0.2">
      <c r="A2534" s="1" t="s">
        <v>6021</v>
      </c>
      <c r="B2534" s="2">
        <v>45889</v>
      </c>
      <c r="C2534" s="1" t="s">
        <v>6614</v>
      </c>
      <c r="D2534" s="1" t="s">
        <v>246</v>
      </c>
      <c r="E2534">
        <v>5</v>
      </c>
      <c r="F2534" t="s">
        <v>2740</v>
      </c>
      <c r="G2534" s="1" t="s">
        <v>100</v>
      </c>
      <c r="H2534">
        <v>500</v>
      </c>
      <c r="I2534" s="1" t="s">
        <v>6718</v>
      </c>
      <c r="J2534">
        <v>671</v>
      </c>
      <c r="K2534">
        <v>14</v>
      </c>
      <c r="L2534">
        <v>523.20000000000005</v>
      </c>
      <c r="N2534">
        <v>523.20000000000005</v>
      </c>
    </row>
    <row r="2535" spans="1:14" x14ac:dyDescent="0.2">
      <c r="A2535" s="1" t="s">
        <v>7183</v>
      </c>
      <c r="B2535" s="2">
        <v>45889</v>
      </c>
      <c r="C2535" s="1" t="s">
        <v>625</v>
      </c>
      <c r="D2535" s="1" t="s">
        <v>246</v>
      </c>
      <c r="E2535" t="s">
        <v>2889</v>
      </c>
      <c r="F2535" t="s">
        <v>3946</v>
      </c>
      <c r="G2535" s="1" t="s">
        <v>100</v>
      </c>
      <c r="H2535">
        <v>250</v>
      </c>
      <c r="I2535" s="1" t="s">
        <v>6718</v>
      </c>
      <c r="J2535">
        <v>671</v>
      </c>
      <c r="K2535">
        <v>4</v>
      </c>
      <c r="L2535">
        <v>250</v>
      </c>
      <c r="N2535">
        <v>250</v>
      </c>
    </row>
    <row r="2536" spans="1:14" x14ac:dyDescent="0.2">
      <c r="A2536" s="1" t="s">
        <v>6029</v>
      </c>
      <c r="B2536" s="2">
        <v>45889</v>
      </c>
      <c r="C2536" s="1" t="s">
        <v>7128</v>
      </c>
      <c r="D2536" s="1" t="s">
        <v>106</v>
      </c>
      <c r="E2536">
        <v>20</v>
      </c>
      <c r="F2536" t="s">
        <v>2744</v>
      </c>
      <c r="G2536" s="1" t="s">
        <v>108</v>
      </c>
      <c r="H2536">
        <v>100</v>
      </c>
      <c r="I2536" s="1" t="s">
        <v>6718</v>
      </c>
      <c r="J2536">
        <v>671</v>
      </c>
      <c r="K2536">
        <v>2</v>
      </c>
      <c r="L2536">
        <v>106.3</v>
      </c>
      <c r="N2536">
        <v>106.3</v>
      </c>
    </row>
    <row r="2537" spans="1:14" x14ac:dyDescent="0.2">
      <c r="A2537" s="1" t="s">
        <v>6048</v>
      </c>
      <c r="B2537" s="2">
        <v>45889</v>
      </c>
      <c r="C2537" s="1" t="s">
        <v>625</v>
      </c>
      <c r="D2537" s="1" t="s">
        <v>246</v>
      </c>
      <c r="E2537">
        <v>15</v>
      </c>
      <c r="F2537" t="s">
        <v>134</v>
      </c>
      <c r="G2537" s="1" t="s">
        <v>100</v>
      </c>
      <c r="H2537">
        <v>110</v>
      </c>
      <c r="I2537" s="1" t="s">
        <v>6718</v>
      </c>
      <c r="J2537">
        <v>671</v>
      </c>
      <c r="K2537">
        <v>4</v>
      </c>
      <c r="L2537">
        <v>123.2</v>
      </c>
      <c r="N2537">
        <v>123.2</v>
      </c>
    </row>
    <row r="2538" spans="1:14" x14ac:dyDescent="0.2">
      <c r="A2538" s="1" t="s">
        <v>6036</v>
      </c>
      <c r="B2538" s="2">
        <v>45889</v>
      </c>
      <c r="C2538" s="1" t="s">
        <v>6666</v>
      </c>
      <c r="D2538" s="1" t="s">
        <v>246</v>
      </c>
      <c r="E2538" t="s">
        <v>4056</v>
      </c>
      <c r="F2538" t="s">
        <v>2786</v>
      </c>
      <c r="G2538" s="1" t="s">
        <v>100</v>
      </c>
      <c r="H2538">
        <v>120</v>
      </c>
      <c r="I2538" s="1" t="s">
        <v>6718</v>
      </c>
      <c r="J2538">
        <v>672</v>
      </c>
      <c r="K2538">
        <v>2</v>
      </c>
      <c r="L2538">
        <v>120.4</v>
      </c>
      <c r="N2538">
        <v>120.4</v>
      </c>
    </row>
    <row r="2539" spans="1:14" x14ac:dyDescent="0.2">
      <c r="A2539" s="1" t="s">
        <v>6043</v>
      </c>
      <c r="B2539" s="2">
        <v>45889</v>
      </c>
      <c r="C2539" s="1" t="s">
        <v>7184</v>
      </c>
      <c r="D2539" s="1" t="s">
        <v>246</v>
      </c>
      <c r="E2539" t="s">
        <v>2793</v>
      </c>
      <c r="F2539" t="s">
        <v>201</v>
      </c>
      <c r="G2539" s="1" t="s">
        <v>100</v>
      </c>
      <c r="H2539">
        <v>150</v>
      </c>
      <c r="I2539" s="1" t="s">
        <v>6718</v>
      </c>
      <c r="J2539">
        <v>672</v>
      </c>
      <c r="K2539">
        <v>2</v>
      </c>
      <c r="L2539">
        <v>109.6</v>
      </c>
      <c r="N2539">
        <v>109.6</v>
      </c>
    </row>
    <row r="2540" spans="1:14" x14ac:dyDescent="0.2">
      <c r="A2540" s="1" t="s">
        <v>6034</v>
      </c>
      <c r="B2540" s="2">
        <v>45889</v>
      </c>
      <c r="C2540" s="1" t="s">
        <v>6666</v>
      </c>
      <c r="D2540" s="1" t="s">
        <v>246</v>
      </c>
      <c r="E2540" t="s">
        <v>4056</v>
      </c>
      <c r="F2540" t="s">
        <v>2786</v>
      </c>
      <c r="G2540" s="1" t="s">
        <v>100</v>
      </c>
      <c r="H2540">
        <v>120</v>
      </c>
      <c r="I2540" s="1" t="s">
        <v>6718</v>
      </c>
      <c r="J2540">
        <v>672</v>
      </c>
      <c r="K2540">
        <v>2</v>
      </c>
      <c r="L2540">
        <v>123.4</v>
      </c>
      <c r="N2540">
        <v>123.4</v>
      </c>
    </row>
    <row r="2541" spans="1:14" x14ac:dyDescent="0.2">
      <c r="A2541" s="1" t="s">
        <v>6027</v>
      </c>
      <c r="B2541" s="2">
        <v>45889</v>
      </c>
      <c r="C2541" s="1" t="s">
        <v>7185</v>
      </c>
      <c r="D2541" s="1" t="s">
        <v>106</v>
      </c>
      <c r="E2541" t="s">
        <v>2743</v>
      </c>
      <c r="F2541" t="s">
        <v>287</v>
      </c>
      <c r="G2541" s="1" t="s">
        <v>108</v>
      </c>
      <c r="H2541">
        <v>110</v>
      </c>
      <c r="I2541" s="1" t="s">
        <v>6718</v>
      </c>
      <c r="J2541">
        <v>672</v>
      </c>
      <c r="K2541">
        <v>4</v>
      </c>
      <c r="L2541">
        <v>126.4</v>
      </c>
      <c r="N2541">
        <v>126.4</v>
      </c>
    </row>
    <row r="2542" spans="1:14" x14ac:dyDescent="0.2">
      <c r="A2542" s="1" t="s">
        <v>6046</v>
      </c>
      <c r="B2542" s="2">
        <v>45889</v>
      </c>
      <c r="C2542" s="1" t="s">
        <v>777</v>
      </c>
      <c r="D2542" s="1" t="s">
        <v>246</v>
      </c>
      <c r="E2542">
        <v>11</v>
      </c>
      <c r="F2542" t="s">
        <v>93</v>
      </c>
      <c r="G2542" s="1" t="s">
        <v>100</v>
      </c>
      <c r="H2542">
        <v>300</v>
      </c>
      <c r="I2542" s="1" t="s">
        <v>6718</v>
      </c>
      <c r="J2542">
        <v>673</v>
      </c>
      <c r="K2542">
        <v>9</v>
      </c>
      <c r="L2542">
        <v>314.8</v>
      </c>
      <c r="N2542">
        <v>314.8</v>
      </c>
    </row>
    <row r="2543" spans="1:14" x14ac:dyDescent="0.2">
      <c r="A2543" s="1" t="s">
        <v>5997</v>
      </c>
      <c r="B2543" s="2">
        <v>45889</v>
      </c>
      <c r="C2543" s="1" t="s">
        <v>625</v>
      </c>
      <c r="D2543" s="1" t="s">
        <v>246</v>
      </c>
      <c r="E2543">
        <v>17</v>
      </c>
      <c r="F2543" t="s">
        <v>332</v>
      </c>
      <c r="G2543" s="1" t="s">
        <v>2760</v>
      </c>
      <c r="H2543">
        <v>500</v>
      </c>
      <c r="I2543" s="1" t="s">
        <v>6718</v>
      </c>
      <c r="J2543">
        <v>673</v>
      </c>
      <c r="K2543">
        <v>2</v>
      </c>
      <c r="L2543">
        <v>139.19999999999999</v>
      </c>
      <c r="N2543">
        <v>139.19999999999999</v>
      </c>
    </row>
    <row r="2544" spans="1:14" x14ac:dyDescent="0.2">
      <c r="A2544" s="1" t="s">
        <v>7186</v>
      </c>
      <c r="B2544" s="2">
        <v>45889</v>
      </c>
      <c r="C2544" s="1" t="s">
        <v>7129</v>
      </c>
      <c r="D2544" s="1" t="s">
        <v>246</v>
      </c>
      <c r="E2544">
        <v>18</v>
      </c>
      <c r="F2544">
        <v>6</v>
      </c>
      <c r="G2544" s="1" t="s">
        <v>2826</v>
      </c>
      <c r="H2544">
        <v>50</v>
      </c>
      <c r="I2544" s="1" t="s">
        <v>6718</v>
      </c>
      <c r="J2544">
        <v>673</v>
      </c>
      <c r="K2544">
        <v>1</v>
      </c>
      <c r="L2544">
        <v>54.1</v>
      </c>
      <c r="N2544">
        <v>54.1</v>
      </c>
    </row>
    <row r="2545" spans="1:14" x14ac:dyDescent="0.2">
      <c r="A2545" s="1" t="s">
        <v>6068</v>
      </c>
      <c r="B2545" s="2">
        <v>45889</v>
      </c>
      <c r="C2545" s="1" t="s">
        <v>625</v>
      </c>
      <c r="D2545" s="1" t="s">
        <v>246</v>
      </c>
      <c r="E2545">
        <v>16</v>
      </c>
      <c r="F2545" t="s">
        <v>167</v>
      </c>
      <c r="G2545" s="1" t="s">
        <v>100</v>
      </c>
      <c r="H2545">
        <v>63</v>
      </c>
      <c r="I2545" s="1" t="s">
        <v>6718</v>
      </c>
      <c r="J2545">
        <v>674</v>
      </c>
      <c r="K2545">
        <v>2</v>
      </c>
      <c r="L2545">
        <v>70.2</v>
      </c>
      <c r="N2545">
        <v>70.2</v>
      </c>
    </row>
    <row r="2546" spans="1:14" x14ac:dyDescent="0.2">
      <c r="A2546" s="1" t="s">
        <v>6031</v>
      </c>
      <c r="B2546" s="2">
        <v>45889</v>
      </c>
      <c r="C2546" s="1" t="s">
        <v>6322</v>
      </c>
      <c r="D2546" s="1" t="s">
        <v>106</v>
      </c>
      <c r="E2546" t="s">
        <v>2995</v>
      </c>
      <c r="F2546" t="s">
        <v>51</v>
      </c>
      <c r="G2546" s="1" t="s">
        <v>2996</v>
      </c>
      <c r="H2546">
        <v>350</v>
      </c>
      <c r="I2546" s="1" t="s">
        <v>6718</v>
      </c>
      <c r="J2546">
        <v>674</v>
      </c>
      <c r="K2546">
        <v>8</v>
      </c>
      <c r="L2546">
        <v>350.38</v>
      </c>
      <c r="N2546">
        <v>350.38</v>
      </c>
    </row>
    <row r="2547" spans="1:14" x14ac:dyDescent="0.2">
      <c r="A2547" s="1" t="s">
        <v>6049</v>
      </c>
      <c r="B2547" s="2">
        <v>45889</v>
      </c>
      <c r="C2547" s="1" t="s">
        <v>777</v>
      </c>
      <c r="D2547" s="1" t="s">
        <v>246</v>
      </c>
      <c r="E2547">
        <v>16</v>
      </c>
      <c r="F2547" t="s">
        <v>214</v>
      </c>
      <c r="G2547" s="1" t="s">
        <v>100</v>
      </c>
      <c r="H2547">
        <v>400</v>
      </c>
      <c r="I2547" s="1" t="s">
        <v>6718</v>
      </c>
      <c r="J2547">
        <v>674</v>
      </c>
      <c r="K2547">
        <v>5</v>
      </c>
      <c r="L2547">
        <v>222.3</v>
      </c>
      <c r="N2547">
        <v>222.3</v>
      </c>
    </row>
    <row r="2548" spans="1:14" x14ac:dyDescent="0.2">
      <c r="A2548" s="1" t="s">
        <v>6025</v>
      </c>
      <c r="B2548" s="2">
        <v>45889</v>
      </c>
      <c r="C2548" s="1" t="s">
        <v>6322</v>
      </c>
      <c r="D2548" s="1" t="s">
        <v>3606</v>
      </c>
      <c r="E2548" t="s">
        <v>2995</v>
      </c>
      <c r="F2548" t="s">
        <v>51</v>
      </c>
      <c r="G2548" s="1" t="s">
        <v>2996</v>
      </c>
      <c r="H2548">
        <v>375</v>
      </c>
      <c r="I2548" s="1" t="s">
        <v>6718</v>
      </c>
      <c r="J2548">
        <v>674</v>
      </c>
      <c r="K2548">
        <v>8</v>
      </c>
      <c r="L2548">
        <v>375.73</v>
      </c>
      <c r="N2548">
        <v>375.73</v>
      </c>
    </row>
    <row r="2549" spans="1:14" x14ac:dyDescent="0.2">
      <c r="A2549" s="1" t="s">
        <v>6085</v>
      </c>
      <c r="B2549" s="2">
        <v>45890</v>
      </c>
      <c r="C2549" s="1" t="s">
        <v>625</v>
      </c>
      <c r="D2549" s="1" t="s">
        <v>246</v>
      </c>
      <c r="E2549">
        <v>17</v>
      </c>
      <c r="F2549" t="s">
        <v>214</v>
      </c>
      <c r="G2549" s="1" t="s">
        <v>2760</v>
      </c>
      <c r="H2549">
        <v>110</v>
      </c>
      <c r="I2549" s="1" t="s">
        <v>6718</v>
      </c>
      <c r="J2549">
        <v>675</v>
      </c>
      <c r="K2549">
        <v>3</v>
      </c>
      <c r="L2549">
        <v>116.2</v>
      </c>
      <c r="N2549">
        <v>116.2</v>
      </c>
    </row>
    <row r="2550" spans="1:14" x14ac:dyDescent="0.2">
      <c r="A2550" s="1" t="s">
        <v>6077</v>
      </c>
      <c r="B2550" s="2">
        <v>45890</v>
      </c>
      <c r="C2550" s="1" t="s">
        <v>7187</v>
      </c>
      <c r="D2550" s="1" t="s">
        <v>246</v>
      </c>
      <c r="E2550">
        <v>12</v>
      </c>
      <c r="F2550" t="s">
        <v>160</v>
      </c>
      <c r="G2550" s="1" t="s">
        <v>100</v>
      </c>
      <c r="H2550">
        <v>100</v>
      </c>
      <c r="I2550" s="1" t="s">
        <v>6718</v>
      </c>
      <c r="J2550">
        <v>675</v>
      </c>
      <c r="K2550">
        <v>2</v>
      </c>
      <c r="L2550">
        <v>102.5</v>
      </c>
      <c r="N2550">
        <v>102.5</v>
      </c>
    </row>
    <row r="2551" spans="1:14" x14ac:dyDescent="0.2">
      <c r="A2551" s="1" t="s">
        <v>6073</v>
      </c>
      <c r="B2551" s="2">
        <v>45890</v>
      </c>
      <c r="C2551" s="1" t="s">
        <v>7184</v>
      </c>
      <c r="D2551" s="1" t="s">
        <v>246</v>
      </c>
      <c r="E2551">
        <v>17</v>
      </c>
      <c r="F2551" t="s">
        <v>214</v>
      </c>
      <c r="G2551" s="1" t="s">
        <v>100</v>
      </c>
      <c r="H2551">
        <v>100</v>
      </c>
      <c r="I2551" s="1" t="s">
        <v>6718</v>
      </c>
      <c r="J2551">
        <v>675</v>
      </c>
      <c r="K2551">
        <v>2</v>
      </c>
      <c r="L2551">
        <v>112</v>
      </c>
      <c r="N2551">
        <v>112</v>
      </c>
    </row>
    <row r="2552" spans="1:14" x14ac:dyDescent="0.2">
      <c r="A2552" s="1" t="s">
        <v>6081</v>
      </c>
      <c r="B2552" s="2">
        <v>45890</v>
      </c>
      <c r="C2552" s="1" t="s">
        <v>752</v>
      </c>
      <c r="D2552" s="1" t="s">
        <v>246</v>
      </c>
      <c r="E2552">
        <v>22</v>
      </c>
      <c r="F2552" t="s">
        <v>93</v>
      </c>
      <c r="G2552" s="1" t="s">
        <v>100</v>
      </c>
      <c r="H2552">
        <v>100</v>
      </c>
      <c r="I2552" s="1" t="s">
        <v>6718</v>
      </c>
      <c r="J2552">
        <v>675</v>
      </c>
      <c r="K2552">
        <v>2</v>
      </c>
      <c r="L2552">
        <v>103.8</v>
      </c>
      <c r="N2552">
        <v>103.8</v>
      </c>
    </row>
    <row r="2553" spans="1:14" x14ac:dyDescent="0.2">
      <c r="A2553" s="1" t="s">
        <v>6075</v>
      </c>
      <c r="B2553" s="2">
        <v>45890</v>
      </c>
      <c r="C2553" s="1" t="s">
        <v>6379</v>
      </c>
      <c r="D2553" s="1" t="s">
        <v>246</v>
      </c>
      <c r="E2553">
        <v>14</v>
      </c>
      <c r="F2553" t="s">
        <v>79</v>
      </c>
      <c r="G2553" s="1" t="s">
        <v>100</v>
      </c>
      <c r="H2553">
        <v>100</v>
      </c>
      <c r="I2553" s="1" t="s">
        <v>6718</v>
      </c>
      <c r="J2553">
        <v>676</v>
      </c>
      <c r="K2553">
        <v>3</v>
      </c>
      <c r="L2553">
        <v>93.2</v>
      </c>
      <c r="N2553">
        <v>93.2</v>
      </c>
    </row>
    <row r="2554" spans="1:14" x14ac:dyDescent="0.2">
      <c r="A2554" s="1" t="s">
        <v>6052</v>
      </c>
      <c r="B2554" s="2">
        <v>45890</v>
      </c>
      <c r="C2554" s="1" t="s">
        <v>7188</v>
      </c>
      <c r="D2554" s="1" t="s">
        <v>106</v>
      </c>
      <c r="E2554">
        <v>7</v>
      </c>
      <c r="F2554" t="s">
        <v>3332</v>
      </c>
      <c r="G2554" s="1" t="s">
        <v>100</v>
      </c>
      <c r="H2554">
        <v>300</v>
      </c>
      <c r="I2554" s="1" t="s">
        <v>6718</v>
      </c>
      <c r="J2554">
        <v>676</v>
      </c>
      <c r="K2554">
        <v>7</v>
      </c>
      <c r="L2554">
        <v>305.89999999999998</v>
      </c>
      <c r="N2554">
        <v>305.89999999999998</v>
      </c>
    </row>
    <row r="2555" spans="1:14" x14ac:dyDescent="0.2">
      <c r="A2555" s="1" t="s">
        <v>6082</v>
      </c>
      <c r="B2555" s="2">
        <v>45890</v>
      </c>
      <c r="C2555" s="1" t="s">
        <v>6477</v>
      </c>
      <c r="D2555" s="1" t="s">
        <v>246</v>
      </c>
      <c r="E2555">
        <v>22</v>
      </c>
      <c r="F2555" t="s">
        <v>51</v>
      </c>
      <c r="G2555" s="1" t="s">
        <v>100</v>
      </c>
      <c r="H2555">
        <v>500</v>
      </c>
      <c r="I2555" s="1" t="s">
        <v>6718</v>
      </c>
      <c r="J2555">
        <v>676</v>
      </c>
      <c r="K2555">
        <v>10</v>
      </c>
      <c r="L2555">
        <v>495.8</v>
      </c>
      <c r="N2555">
        <v>495.8</v>
      </c>
    </row>
    <row r="2556" spans="1:14" x14ac:dyDescent="0.2">
      <c r="A2556" s="1" t="s">
        <v>6083</v>
      </c>
      <c r="B2556" s="2">
        <v>45890</v>
      </c>
      <c r="C2556" s="1" t="s">
        <v>7184</v>
      </c>
      <c r="D2556" s="1" t="s">
        <v>246</v>
      </c>
      <c r="E2556">
        <v>21</v>
      </c>
      <c r="F2556" t="s">
        <v>214</v>
      </c>
      <c r="G2556" s="1" t="s">
        <v>100</v>
      </c>
      <c r="H2556">
        <v>150</v>
      </c>
      <c r="I2556" s="1" t="s">
        <v>6718</v>
      </c>
      <c r="J2556">
        <v>676</v>
      </c>
      <c r="K2556">
        <v>3</v>
      </c>
      <c r="L2556">
        <v>156.19999999999999</v>
      </c>
      <c r="N2556">
        <v>156.19999999999999</v>
      </c>
    </row>
    <row r="2557" spans="1:14" x14ac:dyDescent="0.2">
      <c r="A2557" s="1" t="s">
        <v>6050</v>
      </c>
      <c r="B2557" s="2">
        <v>45890</v>
      </c>
      <c r="C2557" s="1" t="s">
        <v>7180</v>
      </c>
      <c r="D2557" s="1" t="s">
        <v>246</v>
      </c>
      <c r="E2557">
        <v>5</v>
      </c>
      <c r="F2557">
        <v>10</v>
      </c>
      <c r="G2557" s="1" t="s">
        <v>100</v>
      </c>
      <c r="H2557">
        <v>400</v>
      </c>
      <c r="I2557" s="1" t="s">
        <v>6718</v>
      </c>
      <c r="J2557">
        <v>677</v>
      </c>
      <c r="K2557">
        <v>12</v>
      </c>
      <c r="L2557">
        <v>394</v>
      </c>
      <c r="N2557">
        <v>394</v>
      </c>
    </row>
    <row r="2558" spans="1:14" x14ac:dyDescent="0.2">
      <c r="A2558" s="1" t="s">
        <v>5180</v>
      </c>
      <c r="B2558" s="2">
        <v>45890</v>
      </c>
      <c r="C2558" s="1" t="s">
        <v>6799</v>
      </c>
      <c r="D2558" s="1" t="s">
        <v>106</v>
      </c>
      <c r="E2558" t="s">
        <v>2995</v>
      </c>
      <c r="F2558" t="s">
        <v>51</v>
      </c>
      <c r="G2558" s="1" t="s">
        <v>2996</v>
      </c>
      <c r="H2558">
        <v>100</v>
      </c>
      <c r="I2558" s="1" t="s">
        <v>6718</v>
      </c>
      <c r="J2558">
        <v>677</v>
      </c>
      <c r="K2558">
        <v>3</v>
      </c>
      <c r="L2558">
        <v>106.83</v>
      </c>
      <c r="N2558">
        <v>106.83</v>
      </c>
    </row>
    <row r="2559" spans="1:14" x14ac:dyDescent="0.2">
      <c r="A2559" s="1" t="s">
        <v>7189</v>
      </c>
      <c r="B2559" s="2">
        <v>45890</v>
      </c>
      <c r="C2559" s="1" t="s">
        <v>851</v>
      </c>
      <c r="D2559" s="1" t="s">
        <v>761</v>
      </c>
      <c r="E2559" t="s">
        <v>3607</v>
      </c>
      <c r="F2559" t="s">
        <v>2744</v>
      </c>
      <c r="G2559" s="1" t="s">
        <v>51</v>
      </c>
      <c r="H2559">
        <v>200</v>
      </c>
      <c r="I2559" s="1" t="s">
        <v>6718</v>
      </c>
      <c r="J2559">
        <v>677</v>
      </c>
      <c r="K2559">
        <v>9</v>
      </c>
      <c r="L2559">
        <v>396.4</v>
      </c>
      <c r="N2559">
        <v>396.4</v>
      </c>
    </row>
    <row r="2560" spans="1:14" x14ac:dyDescent="0.2">
      <c r="A2560" s="1" t="s">
        <v>6019</v>
      </c>
      <c r="B2560" s="2">
        <v>45891</v>
      </c>
      <c r="C2560" s="1" t="s">
        <v>625</v>
      </c>
      <c r="D2560" s="1" t="s">
        <v>246</v>
      </c>
      <c r="E2560">
        <v>21</v>
      </c>
      <c r="F2560" t="s">
        <v>167</v>
      </c>
      <c r="G2560" s="1" t="s">
        <v>100</v>
      </c>
      <c r="H2560">
        <v>600</v>
      </c>
      <c r="I2560" s="1" t="s">
        <v>6718</v>
      </c>
      <c r="J2560">
        <v>678</v>
      </c>
      <c r="K2560">
        <v>13</v>
      </c>
      <c r="L2560">
        <v>592.14</v>
      </c>
      <c r="N2560">
        <v>592.14</v>
      </c>
    </row>
    <row r="2561" spans="1:14" x14ac:dyDescent="0.2">
      <c r="A2561" s="1" t="s">
        <v>6020</v>
      </c>
      <c r="B2561" s="2">
        <v>45891</v>
      </c>
      <c r="C2561" s="1" t="s">
        <v>7180</v>
      </c>
      <c r="D2561" s="1" t="s">
        <v>246</v>
      </c>
      <c r="E2561">
        <v>8</v>
      </c>
      <c r="F2561">
        <v>10</v>
      </c>
      <c r="G2561" s="1" t="s">
        <v>100</v>
      </c>
      <c r="H2561">
        <v>400</v>
      </c>
      <c r="I2561" s="1" t="s">
        <v>6718</v>
      </c>
      <c r="J2561">
        <v>678</v>
      </c>
      <c r="K2561">
        <v>9</v>
      </c>
      <c r="L2561">
        <v>403.4</v>
      </c>
      <c r="N2561">
        <v>403.4</v>
      </c>
    </row>
    <row r="2562" spans="1:14" x14ac:dyDescent="0.2">
      <c r="A2562" s="1" t="s">
        <v>6090</v>
      </c>
      <c r="B2562" s="2">
        <v>45891</v>
      </c>
      <c r="C2562" s="1" t="s">
        <v>7128</v>
      </c>
      <c r="D2562" s="1" t="s">
        <v>106</v>
      </c>
      <c r="E2562" t="s">
        <v>3514</v>
      </c>
      <c r="F2562" t="s">
        <v>2744</v>
      </c>
      <c r="G2562" s="1" t="s">
        <v>108</v>
      </c>
      <c r="H2562">
        <v>120</v>
      </c>
      <c r="I2562" s="1" t="s">
        <v>6718</v>
      </c>
      <c r="J2562">
        <v>678</v>
      </c>
      <c r="K2562">
        <v>4</v>
      </c>
      <c r="L2562">
        <v>118.2</v>
      </c>
      <c r="N2562">
        <v>118.2</v>
      </c>
    </row>
    <row r="2563" spans="1:14" x14ac:dyDescent="0.2">
      <c r="A2563" s="1" t="s">
        <v>6091</v>
      </c>
      <c r="B2563" s="2">
        <v>45891</v>
      </c>
      <c r="C2563" s="1" t="s">
        <v>6467</v>
      </c>
      <c r="D2563" s="1" t="s">
        <v>2816</v>
      </c>
      <c r="E2563">
        <v>18</v>
      </c>
      <c r="F2563" t="s">
        <v>107</v>
      </c>
      <c r="G2563" s="1" t="s">
        <v>108</v>
      </c>
      <c r="H2563">
        <v>100</v>
      </c>
      <c r="I2563" s="1" t="s">
        <v>6718</v>
      </c>
      <c r="J2563">
        <v>678</v>
      </c>
      <c r="K2563">
        <v>3</v>
      </c>
      <c r="L2563">
        <v>100.9</v>
      </c>
      <c r="N2563">
        <v>100.9</v>
      </c>
    </row>
    <row r="2564" spans="1:14" x14ac:dyDescent="0.2">
      <c r="A2564" s="1" t="s">
        <v>6088</v>
      </c>
      <c r="B2564" s="2">
        <v>45891</v>
      </c>
      <c r="C2564" s="1" t="s">
        <v>7180</v>
      </c>
      <c r="D2564" s="1" t="s">
        <v>246</v>
      </c>
      <c r="E2564">
        <v>4</v>
      </c>
      <c r="F2564">
        <v>10</v>
      </c>
      <c r="G2564" s="1" t="s">
        <v>100</v>
      </c>
      <c r="H2564">
        <v>400</v>
      </c>
      <c r="I2564" s="1" t="s">
        <v>6718</v>
      </c>
      <c r="J2564">
        <v>679</v>
      </c>
      <c r="K2564">
        <v>3</v>
      </c>
      <c r="L2564">
        <v>112.2</v>
      </c>
      <c r="N2564">
        <v>112.2</v>
      </c>
    </row>
    <row r="2565" spans="1:14" x14ac:dyDescent="0.2">
      <c r="A2565" s="1" t="s">
        <v>6079</v>
      </c>
      <c r="B2565" s="2">
        <v>45891</v>
      </c>
      <c r="C2565" s="1" t="s">
        <v>6584</v>
      </c>
      <c r="D2565" s="1" t="s">
        <v>246</v>
      </c>
      <c r="E2565">
        <v>13</v>
      </c>
      <c r="F2565" t="s">
        <v>241</v>
      </c>
      <c r="G2565" s="1" t="s">
        <v>100</v>
      </c>
      <c r="H2565">
        <v>150</v>
      </c>
      <c r="I2565" s="1" t="s">
        <v>6718</v>
      </c>
      <c r="J2565">
        <v>679</v>
      </c>
      <c r="K2565">
        <v>6</v>
      </c>
      <c r="L2565">
        <v>142</v>
      </c>
      <c r="N2565">
        <v>142</v>
      </c>
    </row>
    <row r="2566" spans="1:14" x14ac:dyDescent="0.2">
      <c r="A2566" s="1" t="s">
        <v>6098</v>
      </c>
      <c r="B2566" s="2">
        <v>45891</v>
      </c>
      <c r="C2566" s="1" t="s">
        <v>625</v>
      </c>
      <c r="D2566" s="1" t="s">
        <v>246</v>
      </c>
      <c r="E2566">
        <v>28</v>
      </c>
      <c r="F2566" t="s">
        <v>99</v>
      </c>
      <c r="G2566" s="1" t="s">
        <v>100</v>
      </c>
      <c r="H2566">
        <v>32</v>
      </c>
      <c r="I2566" s="1" t="s">
        <v>6718</v>
      </c>
      <c r="J2566">
        <v>679</v>
      </c>
      <c r="K2566">
        <v>1</v>
      </c>
      <c r="L2566">
        <v>34</v>
      </c>
      <c r="N2566">
        <v>34</v>
      </c>
    </row>
    <row r="2567" spans="1:14" x14ac:dyDescent="0.2">
      <c r="A2567" s="1" t="s">
        <v>6102</v>
      </c>
      <c r="B2567" s="2">
        <v>45891</v>
      </c>
      <c r="C2567" s="1" t="s">
        <v>625</v>
      </c>
      <c r="D2567" s="1" t="s">
        <v>246</v>
      </c>
      <c r="E2567">
        <v>17</v>
      </c>
      <c r="F2567" t="s">
        <v>167</v>
      </c>
      <c r="G2567" s="1" t="s">
        <v>2760</v>
      </c>
      <c r="H2567">
        <v>190</v>
      </c>
      <c r="I2567" s="1" t="s">
        <v>6718</v>
      </c>
      <c r="J2567">
        <v>679</v>
      </c>
      <c r="K2567">
        <v>4</v>
      </c>
      <c r="L2567">
        <v>192</v>
      </c>
      <c r="N2567">
        <v>192</v>
      </c>
    </row>
    <row r="2568" spans="1:14" x14ac:dyDescent="0.2">
      <c r="A2568" s="1" t="s">
        <v>6101</v>
      </c>
      <c r="B2568" s="2">
        <v>45891</v>
      </c>
      <c r="C2568" s="1" t="s">
        <v>625</v>
      </c>
      <c r="D2568" s="1" t="s">
        <v>246</v>
      </c>
      <c r="E2568">
        <v>30</v>
      </c>
      <c r="F2568" t="s">
        <v>99</v>
      </c>
      <c r="G2568" s="1" t="s">
        <v>2760</v>
      </c>
      <c r="H2568">
        <v>200</v>
      </c>
      <c r="I2568" s="1" t="s">
        <v>6718</v>
      </c>
      <c r="J2568">
        <v>680</v>
      </c>
      <c r="K2568">
        <v>3</v>
      </c>
      <c r="L2568">
        <v>197.2</v>
      </c>
      <c r="N2568">
        <v>197.2</v>
      </c>
    </row>
    <row r="2569" spans="1:14" x14ac:dyDescent="0.2">
      <c r="A2569" s="1" t="s">
        <v>6093</v>
      </c>
      <c r="B2569" s="2">
        <v>45891</v>
      </c>
      <c r="C2569" s="1" t="s">
        <v>625</v>
      </c>
      <c r="D2569" s="1" t="s">
        <v>246</v>
      </c>
      <c r="E2569">
        <v>27</v>
      </c>
      <c r="F2569" t="s">
        <v>79</v>
      </c>
      <c r="G2569" s="1" t="s">
        <v>100</v>
      </c>
      <c r="H2569">
        <v>470</v>
      </c>
      <c r="I2569" s="1" t="s">
        <v>6718</v>
      </c>
      <c r="J2569">
        <v>680</v>
      </c>
      <c r="K2569">
        <v>1</v>
      </c>
      <c r="L2569">
        <v>82.2</v>
      </c>
      <c r="N2569">
        <v>82.2</v>
      </c>
    </row>
    <row r="2570" spans="1:14" x14ac:dyDescent="0.2">
      <c r="A2570" s="1" t="s">
        <v>5928</v>
      </c>
      <c r="B2570" s="2">
        <v>45891</v>
      </c>
      <c r="C2570" s="1" t="s">
        <v>6519</v>
      </c>
      <c r="D2570" s="1" t="s">
        <v>2816</v>
      </c>
      <c r="E2570" t="s">
        <v>2937</v>
      </c>
      <c r="F2570" t="s">
        <v>2938</v>
      </c>
      <c r="G2570" s="1" t="s">
        <v>51</v>
      </c>
      <c r="H2570">
        <v>3500</v>
      </c>
      <c r="I2570" s="1" t="s">
        <v>6718</v>
      </c>
      <c r="J2570">
        <v>680</v>
      </c>
      <c r="K2570">
        <v>4</v>
      </c>
      <c r="L2570">
        <v>413.8</v>
      </c>
      <c r="N2570">
        <v>413.8</v>
      </c>
    </row>
    <row r="2571" spans="1:14" x14ac:dyDescent="0.2">
      <c r="A2571" s="1" t="s">
        <v>5997</v>
      </c>
      <c r="B2571" s="2">
        <v>45891</v>
      </c>
      <c r="C2571" s="1" t="s">
        <v>625</v>
      </c>
      <c r="D2571" s="1" t="s">
        <v>246</v>
      </c>
      <c r="E2571">
        <v>17</v>
      </c>
      <c r="F2571" t="s">
        <v>332</v>
      </c>
      <c r="G2571" s="1" t="s">
        <v>2760</v>
      </c>
      <c r="H2571">
        <v>500</v>
      </c>
      <c r="I2571" s="1" t="s">
        <v>6718</v>
      </c>
      <c r="J2571">
        <v>680</v>
      </c>
      <c r="K2571">
        <v>5</v>
      </c>
      <c r="L2571">
        <v>356.2</v>
      </c>
      <c r="N2571">
        <v>356.2</v>
      </c>
    </row>
    <row r="2572" spans="1:14" x14ac:dyDescent="0.2">
      <c r="A2572" s="1" t="s">
        <v>6097</v>
      </c>
      <c r="B2572" s="2">
        <v>45891</v>
      </c>
      <c r="C2572" s="1" t="s">
        <v>2272</v>
      </c>
      <c r="D2572" s="1" t="s">
        <v>246</v>
      </c>
      <c r="E2572">
        <v>26</v>
      </c>
      <c r="F2572" t="s">
        <v>735</v>
      </c>
      <c r="G2572" s="1" t="s">
        <v>100</v>
      </c>
      <c r="H2572">
        <v>375</v>
      </c>
      <c r="I2572" s="1" t="s">
        <v>6718</v>
      </c>
      <c r="J2572">
        <v>681</v>
      </c>
      <c r="K2572">
        <v>7</v>
      </c>
      <c r="L2572">
        <v>368</v>
      </c>
      <c r="N2572">
        <v>368</v>
      </c>
    </row>
    <row r="2573" spans="1:14" x14ac:dyDescent="0.2">
      <c r="A2573" s="1" t="s">
        <v>6100</v>
      </c>
      <c r="B2573" s="2">
        <v>45891</v>
      </c>
      <c r="C2573" s="1" t="s">
        <v>625</v>
      </c>
      <c r="D2573" s="1" t="s">
        <v>246</v>
      </c>
      <c r="E2573">
        <v>26</v>
      </c>
      <c r="F2573" t="s">
        <v>99</v>
      </c>
      <c r="G2573" s="1" t="s">
        <v>2760</v>
      </c>
      <c r="H2573">
        <v>170</v>
      </c>
      <c r="I2573" s="1" t="s">
        <v>6718</v>
      </c>
      <c r="J2573">
        <v>681</v>
      </c>
      <c r="K2573">
        <v>3</v>
      </c>
      <c r="L2573">
        <v>182.6</v>
      </c>
      <c r="N2573">
        <v>182.6</v>
      </c>
    </row>
    <row r="2574" spans="1:14" x14ac:dyDescent="0.2">
      <c r="A2574" s="1" t="s">
        <v>6086</v>
      </c>
      <c r="B2574" s="2">
        <v>45891</v>
      </c>
      <c r="C2574" s="1" t="s">
        <v>625</v>
      </c>
      <c r="D2574" s="1" t="s">
        <v>246</v>
      </c>
      <c r="E2574">
        <v>17</v>
      </c>
      <c r="F2574" t="s">
        <v>209</v>
      </c>
      <c r="G2574" s="1" t="s">
        <v>2760</v>
      </c>
      <c r="H2574">
        <v>500</v>
      </c>
      <c r="I2574" s="1" t="s">
        <v>6718</v>
      </c>
      <c r="J2574">
        <v>681</v>
      </c>
      <c r="K2574">
        <v>11</v>
      </c>
      <c r="L2574">
        <v>504.4</v>
      </c>
      <c r="N2574">
        <v>504.4</v>
      </c>
    </row>
    <row r="2575" spans="1:14" x14ac:dyDescent="0.2">
      <c r="A2575" s="1" t="s">
        <v>6111</v>
      </c>
      <c r="B2575" s="2">
        <v>45891</v>
      </c>
      <c r="C2575" s="1" t="s">
        <v>6467</v>
      </c>
      <c r="D2575" s="1" t="s">
        <v>3035</v>
      </c>
      <c r="E2575">
        <v>20</v>
      </c>
      <c r="F2575" t="s">
        <v>2817</v>
      </c>
      <c r="G2575" s="1" t="s">
        <v>108</v>
      </c>
      <c r="H2575">
        <v>100</v>
      </c>
      <c r="I2575" s="1" t="s">
        <v>6718</v>
      </c>
      <c r="J2575">
        <v>681</v>
      </c>
      <c r="K2575">
        <v>2</v>
      </c>
      <c r="L2575">
        <v>103</v>
      </c>
      <c r="N2575">
        <v>103</v>
      </c>
    </row>
    <row r="2576" spans="1:14" x14ac:dyDescent="0.2">
      <c r="A2576" s="1" t="s">
        <v>6113</v>
      </c>
      <c r="B2576" s="2">
        <v>45892</v>
      </c>
      <c r="C2576" s="1" t="s">
        <v>7190</v>
      </c>
      <c r="D2576" s="1" t="s">
        <v>106</v>
      </c>
      <c r="E2576">
        <v>11</v>
      </c>
      <c r="F2576" t="s">
        <v>79</v>
      </c>
      <c r="G2576" s="1" t="s">
        <v>108</v>
      </c>
      <c r="H2576">
        <v>100</v>
      </c>
      <c r="I2576" s="1" t="s">
        <v>6718</v>
      </c>
      <c r="J2576">
        <v>682</v>
      </c>
      <c r="K2576">
        <v>4</v>
      </c>
      <c r="L2576">
        <v>109.2</v>
      </c>
      <c r="N2576">
        <v>109.2</v>
      </c>
    </row>
    <row r="2577" spans="1:14" x14ac:dyDescent="0.2">
      <c r="A2577" s="1" t="s">
        <v>6116</v>
      </c>
      <c r="B2577" s="2">
        <v>45892</v>
      </c>
      <c r="C2577" s="1" t="s">
        <v>7191</v>
      </c>
      <c r="D2577" s="1" t="s">
        <v>246</v>
      </c>
      <c r="E2577">
        <v>19</v>
      </c>
      <c r="F2577" t="s">
        <v>3332</v>
      </c>
      <c r="G2577" s="1" t="s">
        <v>100</v>
      </c>
      <c r="H2577">
        <v>400</v>
      </c>
      <c r="I2577" s="1" t="s">
        <v>6718</v>
      </c>
      <c r="J2577">
        <v>682</v>
      </c>
      <c r="K2577">
        <v>8</v>
      </c>
      <c r="L2577">
        <v>398.8</v>
      </c>
      <c r="N2577">
        <v>398.8</v>
      </c>
    </row>
    <row r="2578" spans="1:14" x14ac:dyDescent="0.2">
      <c r="A2578" s="1" t="s">
        <v>6109</v>
      </c>
      <c r="B2578" s="2">
        <v>45892</v>
      </c>
      <c r="C2578" s="1" t="s">
        <v>783</v>
      </c>
      <c r="D2578" s="1" t="s">
        <v>246</v>
      </c>
      <c r="E2578">
        <v>7</v>
      </c>
      <c r="F2578">
        <v>10</v>
      </c>
      <c r="G2578" s="1" t="s">
        <v>100</v>
      </c>
      <c r="H2578">
        <v>130</v>
      </c>
      <c r="I2578" s="1" t="s">
        <v>6718</v>
      </c>
      <c r="J2578">
        <v>682</v>
      </c>
      <c r="K2578">
        <v>3</v>
      </c>
      <c r="L2578">
        <v>133.1</v>
      </c>
      <c r="N2578">
        <v>133.1</v>
      </c>
    </row>
    <row r="2579" spans="1:14" x14ac:dyDescent="0.2">
      <c r="A2579" s="1" t="s">
        <v>6120</v>
      </c>
      <c r="B2579" s="2">
        <v>45892</v>
      </c>
      <c r="C2579" s="1" t="s">
        <v>625</v>
      </c>
      <c r="D2579" s="1" t="s">
        <v>246</v>
      </c>
      <c r="E2579">
        <v>17</v>
      </c>
      <c r="F2579" t="s">
        <v>167</v>
      </c>
      <c r="G2579" s="1" t="s">
        <v>100</v>
      </c>
      <c r="H2579">
        <v>112</v>
      </c>
      <c r="I2579" s="1" t="s">
        <v>6718</v>
      </c>
      <c r="J2579">
        <v>682</v>
      </c>
      <c r="K2579">
        <v>3</v>
      </c>
      <c r="L2579">
        <v>116.4</v>
      </c>
      <c r="N2579">
        <v>116.4</v>
      </c>
    </row>
    <row r="2580" spans="1:14" x14ac:dyDescent="0.2">
      <c r="A2580" s="1" t="s">
        <v>6103</v>
      </c>
      <c r="B2580" s="2">
        <v>45892</v>
      </c>
      <c r="C2580" s="1" t="s">
        <v>625</v>
      </c>
      <c r="D2580" s="1" t="s">
        <v>246</v>
      </c>
      <c r="E2580">
        <v>17</v>
      </c>
      <c r="F2580" t="s">
        <v>99</v>
      </c>
      <c r="G2580" s="1" t="s">
        <v>2760</v>
      </c>
      <c r="H2580">
        <v>450</v>
      </c>
      <c r="I2580" s="1" t="s">
        <v>6718</v>
      </c>
      <c r="J2580">
        <v>683</v>
      </c>
      <c r="K2580">
        <v>10</v>
      </c>
      <c r="L2580">
        <v>455.8</v>
      </c>
      <c r="N2580">
        <v>455.8</v>
      </c>
    </row>
    <row r="2581" spans="1:14" x14ac:dyDescent="0.2">
      <c r="A2581" s="1" t="s">
        <v>6119</v>
      </c>
      <c r="B2581" s="2">
        <v>45892</v>
      </c>
      <c r="C2581" s="1" t="s">
        <v>625</v>
      </c>
      <c r="D2581" s="1" t="s">
        <v>246</v>
      </c>
      <c r="E2581">
        <v>17</v>
      </c>
      <c r="F2581" t="s">
        <v>99</v>
      </c>
      <c r="G2581" s="1" t="s">
        <v>2760</v>
      </c>
      <c r="H2581">
        <v>300</v>
      </c>
      <c r="I2581" s="1" t="s">
        <v>6718</v>
      </c>
      <c r="J2581">
        <v>683</v>
      </c>
      <c r="K2581">
        <v>6</v>
      </c>
      <c r="L2581">
        <v>304.8</v>
      </c>
      <c r="N2581">
        <v>304.8</v>
      </c>
    </row>
    <row r="2582" spans="1:14" x14ac:dyDescent="0.2">
      <c r="A2582" s="1" t="s">
        <v>6023</v>
      </c>
      <c r="B2582" s="2">
        <v>45892</v>
      </c>
      <c r="C2582" s="1" t="s">
        <v>6231</v>
      </c>
      <c r="D2582" s="1" t="s">
        <v>3068</v>
      </c>
      <c r="E2582">
        <v>16</v>
      </c>
      <c r="F2582" t="s">
        <v>2811</v>
      </c>
      <c r="G2582" s="1" t="s">
        <v>2996</v>
      </c>
      <c r="H2582">
        <v>200</v>
      </c>
      <c r="I2582" s="1" t="s">
        <v>6718</v>
      </c>
      <c r="J2582">
        <v>683</v>
      </c>
      <c r="K2582">
        <v>5</v>
      </c>
      <c r="L2582">
        <v>216.6</v>
      </c>
      <c r="N2582">
        <v>216.6</v>
      </c>
    </row>
    <row r="2583" spans="1:14" x14ac:dyDescent="0.2">
      <c r="A2583" s="1" t="s">
        <v>6011</v>
      </c>
      <c r="B2583" s="2">
        <v>45892</v>
      </c>
      <c r="C2583" s="1" t="s">
        <v>6231</v>
      </c>
      <c r="D2583" s="1" t="s">
        <v>3068</v>
      </c>
      <c r="E2583">
        <v>16</v>
      </c>
      <c r="F2583" t="s">
        <v>2811</v>
      </c>
      <c r="G2583" s="1" t="s">
        <v>2996</v>
      </c>
      <c r="H2583">
        <v>200</v>
      </c>
      <c r="I2583" s="1" t="s">
        <v>6718</v>
      </c>
      <c r="J2583">
        <v>683</v>
      </c>
      <c r="K2583">
        <v>4</v>
      </c>
      <c r="L2583">
        <v>226.8</v>
      </c>
      <c r="N2583">
        <v>226.8</v>
      </c>
    </row>
    <row r="2584" spans="1:14" x14ac:dyDescent="0.2">
      <c r="A2584" s="1" t="s">
        <v>6115</v>
      </c>
      <c r="B2584" s="2">
        <v>45892</v>
      </c>
      <c r="C2584" s="1" t="s">
        <v>7191</v>
      </c>
      <c r="D2584" s="1" t="s">
        <v>246</v>
      </c>
      <c r="E2584">
        <v>20</v>
      </c>
      <c r="F2584" t="s">
        <v>2740</v>
      </c>
      <c r="G2584" s="1" t="s">
        <v>100</v>
      </c>
      <c r="H2584">
        <v>200</v>
      </c>
      <c r="I2584" s="1" t="s">
        <v>6718</v>
      </c>
      <c r="J2584">
        <v>684</v>
      </c>
      <c r="K2584">
        <v>4</v>
      </c>
      <c r="L2584">
        <v>213.4</v>
      </c>
      <c r="N2584">
        <v>213.4</v>
      </c>
    </row>
    <row r="2585" spans="1:14" x14ac:dyDescent="0.2">
      <c r="A2585" s="1" t="s">
        <v>6089</v>
      </c>
      <c r="B2585" s="2">
        <v>45892</v>
      </c>
      <c r="C2585" s="1" t="s">
        <v>7180</v>
      </c>
      <c r="D2585" s="1" t="s">
        <v>246</v>
      </c>
      <c r="E2585">
        <v>6</v>
      </c>
      <c r="F2585">
        <v>10</v>
      </c>
      <c r="G2585" s="1" t="s">
        <v>100</v>
      </c>
      <c r="H2585">
        <v>400</v>
      </c>
      <c r="I2585" s="1" t="s">
        <v>6718</v>
      </c>
      <c r="J2585">
        <v>684</v>
      </c>
      <c r="K2585">
        <v>10</v>
      </c>
      <c r="L2585">
        <v>396.6</v>
      </c>
      <c r="N2585">
        <v>396.6</v>
      </c>
    </row>
    <row r="2586" spans="1:14" x14ac:dyDescent="0.2">
      <c r="A2586" s="1" t="s">
        <v>6122</v>
      </c>
      <c r="B2586" s="2">
        <v>45894</v>
      </c>
      <c r="C2586" s="1" t="s">
        <v>783</v>
      </c>
      <c r="D2586" s="1" t="s">
        <v>246</v>
      </c>
      <c r="E2586">
        <v>5</v>
      </c>
      <c r="F2586">
        <v>10</v>
      </c>
      <c r="G2586" s="1" t="s">
        <v>100</v>
      </c>
      <c r="H2586">
        <v>120</v>
      </c>
      <c r="I2586" s="1" t="s">
        <v>6718</v>
      </c>
      <c r="J2586">
        <v>685</v>
      </c>
      <c r="K2586">
        <v>3</v>
      </c>
      <c r="L2586">
        <v>117.60000000000001</v>
      </c>
      <c r="M2586">
        <v>2.0999999999999996</v>
      </c>
      <c r="N2586">
        <v>115.50000000000001</v>
      </c>
    </row>
    <row r="2587" spans="1:14" x14ac:dyDescent="0.2">
      <c r="A2587" s="1" t="s">
        <v>6107</v>
      </c>
      <c r="B2587" s="2">
        <v>45894</v>
      </c>
      <c r="C2587" s="1" t="s">
        <v>783</v>
      </c>
      <c r="D2587" s="1" t="s">
        <v>246</v>
      </c>
      <c r="E2587">
        <v>5</v>
      </c>
      <c r="F2587">
        <v>10</v>
      </c>
      <c r="G2587" s="1" t="s">
        <v>100</v>
      </c>
      <c r="H2587">
        <v>120</v>
      </c>
      <c r="I2587" s="1" t="s">
        <v>6718</v>
      </c>
      <c r="J2587">
        <v>685</v>
      </c>
      <c r="K2587">
        <v>4</v>
      </c>
      <c r="L2587">
        <v>132.9</v>
      </c>
      <c r="M2587">
        <v>3.1000000000000005</v>
      </c>
      <c r="N2587">
        <v>129.80000000000001</v>
      </c>
    </row>
    <row r="2588" spans="1:14" x14ac:dyDescent="0.2">
      <c r="A2588" s="1" t="s">
        <v>6140</v>
      </c>
      <c r="B2588" s="2">
        <v>45894</v>
      </c>
      <c r="C2588" s="1" t="s">
        <v>6166</v>
      </c>
      <c r="D2588" s="1" t="s">
        <v>246</v>
      </c>
      <c r="E2588">
        <v>11</v>
      </c>
      <c r="F2588" t="s">
        <v>64</v>
      </c>
      <c r="G2588" s="1" t="s">
        <v>100</v>
      </c>
      <c r="H2588">
        <v>100</v>
      </c>
      <c r="I2588" s="1" t="s">
        <v>6718</v>
      </c>
      <c r="J2588">
        <v>685</v>
      </c>
      <c r="K2588">
        <v>4</v>
      </c>
      <c r="L2588">
        <v>108.2</v>
      </c>
      <c r="N2588">
        <v>108.2</v>
      </c>
    </row>
    <row r="2589" spans="1:14" x14ac:dyDescent="0.2">
      <c r="A2589" s="1" t="s">
        <v>6151</v>
      </c>
      <c r="B2589" s="2">
        <v>45894</v>
      </c>
      <c r="C2589" s="1" t="s">
        <v>625</v>
      </c>
      <c r="D2589" s="1" t="s">
        <v>246</v>
      </c>
      <c r="E2589">
        <v>16</v>
      </c>
      <c r="F2589" t="s">
        <v>134</v>
      </c>
      <c r="G2589" s="1" t="s">
        <v>100</v>
      </c>
      <c r="H2589">
        <v>22</v>
      </c>
      <c r="I2589" s="1" t="s">
        <v>6718</v>
      </c>
      <c r="J2589">
        <v>685</v>
      </c>
      <c r="K2589">
        <v>3</v>
      </c>
      <c r="L2589">
        <v>95.4</v>
      </c>
      <c r="M2589">
        <v>5.6999999999999993</v>
      </c>
      <c r="N2589">
        <v>89.7</v>
      </c>
    </row>
    <row r="2590" spans="1:14" x14ac:dyDescent="0.2">
      <c r="A2590" s="1" t="s">
        <v>6137</v>
      </c>
      <c r="B2590" s="2">
        <v>45894</v>
      </c>
      <c r="C2590" s="1" t="s">
        <v>625</v>
      </c>
      <c r="D2590" s="1" t="s">
        <v>246</v>
      </c>
      <c r="E2590" t="s">
        <v>5676</v>
      </c>
      <c r="F2590" t="s">
        <v>3041</v>
      </c>
      <c r="G2590" s="1" t="s">
        <v>100</v>
      </c>
      <c r="H2590">
        <v>500</v>
      </c>
      <c r="I2590" s="1" t="s">
        <v>6718</v>
      </c>
      <c r="J2590">
        <v>686</v>
      </c>
      <c r="K2590">
        <v>11</v>
      </c>
      <c r="L2590">
        <v>515.70000000000005</v>
      </c>
      <c r="M2590">
        <v>21.400000000000002</v>
      </c>
      <c r="N2590">
        <v>494.30000000000007</v>
      </c>
    </row>
    <row r="2591" spans="1:14" x14ac:dyDescent="0.2">
      <c r="A2591" s="1" t="s">
        <v>6154</v>
      </c>
      <c r="B2591" s="2">
        <v>45894</v>
      </c>
      <c r="C2591" s="1" t="s">
        <v>625</v>
      </c>
      <c r="D2591" s="1" t="s">
        <v>246</v>
      </c>
      <c r="E2591">
        <v>19.25</v>
      </c>
      <c r="F2591" t="s">
        <v>2983</v>
      </c>
      <c r="G2591" s="1" t="s">
        <v>2760</v>
      </c>
      <c r="H2591">
        <v>75</v>
      </c>
      <c r="I2591" s="1" t="s">
        <v>6718</v>
      </c>
      <c r="J2591">
        <v>686</v>
      </c>
      <c r="K2591">
        <v>2</v>
      </c>
      <c r="L2591">
        <v>82.6</v>
      </c>
      <c r="M2591">
        <v>5</v>
      </c>
      <c r="N2591">
        <v>77.599999999999994</v>
      </c>
    </row>
    <row r="2592" spans="1:14" x14ac:dyDescent="0.2">
      <c r="A2592" s="1" t="s">
        <v>6152</v>
      </c>
      <c r="B2592" s="2">
        <v>45894</v>
      </c>
      <c r="C2592" s="1" t="s">
        <v>625</v>
      </c>
      <c r="D2592" s="1" t="s">
        <v>246</v>
      </c>
      <c r="E2592">
        <v>15</v>
      </c>
      <c r="F2592" t="s">
        <v>134</v>
      </c>
      <c r="G2592" s="1" t="s">
        <v>100</v>
      </c>
      <c r="H2592">
        <v>60</v>
      </c>
      <c r="I2592" s="1" t="s">
        <v>6718</v>
      </c>
      <c r="J2592">
        <v>686</v>
      </c>
      <c r="K2592">
        <v>2</v>
      </c>
      <c r="L2592">
        <v>66.599999999999994</v>
      </c>
      <c r="M2592">
        <v>3.6</v>
      </c>
      <c r="N2592">
        <v>62.999999999999993</v>
      </c>
    </row>
    <row r="2593" spans="1:14" x14ac:dyDescent="0.2">
      <c r="A2593" s="1" t="s">
        <v>6141</v>
      </c>
      <c r="B2593" s="2">
        <v>45894</v>
      </c>
      <c r="C2593" s="1" t="s">
        <v>783</v>
      </c>
      <c r="D2593" s="1" t="s">
        <v>106</v>
      </c>
      <c r="E2593">
        <v>17</v>
      </c>
      <c r="F2593" t="s">
        <v>3262</v>
      </c>
      <c r="G2593" s="1" t="s">
        <v>108</v>
      </c>
      <c r="H2593">
        <v>100</v>
      </c>
      <c r="I2593" s="1" t="s">
        <v>6718</v>
      </c>
      <c r="J2593">
        <v>686</v>
      </c>
      <c r="K2593">
        <v>2</v>
      </c>
      <c r="L2593">
        <v>114.6</v>
      </c>
      <c r="M2593">
        <v>4.4000000000000004</v>
      </c>
      <c r="N2593">
        <v>110.19999999999999</v>
      </c>
    </row>
    <row r="2594" spans="1:14" x14ac:dyDescent="0.2">
      <c r="A2594" s="1" t="s">
        <v>6124</v>
      </c>
      <c r="B2594" s="2">
        <v>45894</v>
      </c>
      <c r="C2594" s="1" t="s">
        <v>783</v>
      </c>
      <c r="D2594" s="1" t="s">
        <v>246</v>
      </c>
      <c r="E2594">
        <v>7</v>
      </c>
      <c r="F2594">
        <v>10</v>
      </c>
      <c r="G2594" s="1" t="s">
        <v>100</v>
      </c>
      <c r="H2594">
        <v>200</v>
      </c>
      <c r="I2594" s="1" t="s">
        <v>6718</v>
      </c>
      <c r="J2594">
        <v>687</v>
      </c>
      <c r="K2594">
        <v>5</v>
      </c>
      <c r="L2594">
        <v>215.6</v>
      </c>
      <c r="M2594">
        <v>4.7</v>
      </c>
      <c r="N2594">
        <v>210.9</v>
      </c>
    </row>
    <row r="2595" spans="1:14" x14ac:dyDescent="0.2">
      <c r="A2595" s="1" t="s">
        <v>6118</v>
      </c>
      <c r="B2595" s="2">
        <v>45894</v>
      </c>
      <c r="C2595" s="1" t="s">
        <v>7191</v>
      </c>
      <c r="D2595" s="1" t="s">
        <v>246</v>
      </c>
      <c r="E2595">
        <v>19</v>
      </c>
      <c r="F2595" t="s">
        <v>3332</v>
      </c>
      <c r="G2595" s="1" t="s">
        <v>100</v>
      </c>
      <c r="H2595">
        <v>300</v>
      </c>
      <c r="I2595" s="1" t="s">
        <v>6718</v>
      </c>
      <c r="J2595">
        <v>687</v>
      </c>
      <c r="K2595">
        <v>5</v>
      </c>
      <c r="L2595">
        <v>320.59999999999997</v>
      </c>
      <c r="M2595">
        <v>11.4</v>
      </c>
      <c r="N2595">
        <v>309.2</v>
      </c>
    </row>
    <row r="2596" spans="1:14" x14ac:dyDescent="0.2">
      <c r="A2596" s="1" t="s">
        <v>6143</v>
      </c>
      <c r="B2596" s="2">
        <v>45894</v>
      </c>
      <c r="C2596" s="1" t="s">
        <v>7192</v>
      </c>
      <c r="D2596" s="1" t="s">
        <v>106</v>
      </c>
      <c r="E2596">
        <v>18</v>
      </c>
      <c r="F2596" t="s">
        <v>438</v>
      </c>
      <c r="G2596" s="1" t="s">
        <v>108</v>
      </c>
      <c r="H2596">
        <v>100</v>
      </c>
      <c r="I2596" s="1" t="s">
        <v>6718</v>
      </c>
      <c r="J2596">
        <v>687</v>
      </c>
      <c r="K2596">
        <v>2</v>
      </c>
      <c r="L2596">
        <v>99.6</v>
      </c>
      <c r="M2596">
        <v>4.4000000000000004</v>
      </c>
      <c r="N2596">
        <v>95.199999999999989</v>
      </c>
    </row>
    <row r="2597" spans="1:14" x14ac:dyDescent="0.2">
      <c r="A2597" s="1" t="s">
        <v>6138</v>
      </c>
      <c r="B2597" s="2">
        <v>45894</v>
      </c>
      <c r="C2597" s="1" t="s">
        <v>783</v>
      </c>
      <c r="D2597" s="1" t="s">
        <v>246</v>
      </c>
      <c r="E2597">
        <v>4</v>
      </c>
      <c r="F2597">
        <v>10</v>
      </c>
      <c r="G2597" s="1" t="s">
        <v>100</v>
      </c>
      <c r="H2597">
        <v>120</v>
      </c>
      <c r="I2597" s="1" t="s">
        <v>6718</v>
      </c>
      <c r="J2597">
        <v>687</v>
      </c>
      <c r="K2597">
        <v>3</v>
      </c>
      <c r="L2597">
        <v>127</v>
      </c>
      <c r="M2597">
        <v>3.5999999999999996</v>
      </c>
      <c r="N2597">
        <v>123.4</v>
      </c>
    </row>
    <row r="2598" spans="1:14" x14ac:dyDescent="0.2">
      <c r="A2598" s="1" t="s">
        <v>6127</v>
      </c>
      <c r="B2598" s="2">
        <v>45894</v>
      </c>
      <c r="C2598" s="1" t="s">
        <v>7193</v>
      </c>
      <c r="D2598" s="1" t="s">
        <v>106</v>
      </c>
      <c r="E2598">
        <v>14</v>
      </c>
      <c r="F2598" t="s">
        <v>6129</v>
      </c>
      <c r="G2598" s="1" t="s">
        <v>108</v>
      </c>
      <c r="H2598">
        <v>600</v>
      </c>
      <c r="I2598" s="1" t="s">
        <v>6718</v>
      </c>
      <c r="J2598">
        <v>688</v>
      </c>
      <c r="K2598">
        <v>11</v>
      </c>
      <c r="L2598">
        <v>617.9</v>
      </c>
      <c r="N2598">
        <v>617.9</v>
      </c>
    </row>
    <row r="2599" spans="1:14" x14ac:dyDescent="0.2">
      <c r="A2599" s="1" t="s">
        <v>6123</v>
      </c>
      <c r="B2599" s="2">
        <v>45894</v>
      </c>
      <c r="C2599" s="1" t="s">
        <v>783</v>
      </c>
      <c r="D2599" s="1" t="s">
        <v>246</v>
      </c>
      <c r="E2599">
        <v>5</v>
      </c>
      <c r="F2599">
        <v>10</v>
      </c>
      <c r="G2599" s="1" t="s">
        <v>100</v>
      </c>
      <c r="H2599">
        <v>140</v>
      </c>
      <c r="I2599" s="1" t="s">
        <v>6718</v>
      </c>
      <c r="J2599">
        <v>688</v>
      </c>
      <c r="K2599">
        <v>4</v>
      </c>
      <c r="L2599">
        <v>147</v>
      </c>
      <c r="M2599">
        <v>2.8</v>
      </c>
      <c r="N2599">
        <v>144.19999999999999</v>
      </c>
    </row>
    <row r="2600" spans="1:14" x14ac:dyDescent="0.2">
      <c r="A2600" s="1" t="s">
        <v>6139</v>
      </c>
      <c r="B2600" s="2">
        <v>45894</v>
      </c>
      <c r="C2600" s="1" t="s">
        <v>783</v>
      </c>
      <c r="D2600" s="1" t="s">
        <v>246</v>
      </c>
      <c r="E2600">
        <v>6</v>
      </c>
      <c r="F2600">
        <v>10</v>
      </c>
      <c r="G2600" s="1" t="s">
        <v>100</v>
      </c>
      <c r="H2600">
        <v>120</v>
      </c>
      <c r="I2600" s="1" t="s">
        <v>6718</v>
      </c>
      <c r="J2600">
        <v>688</v>
      </c>
      <c r="K2600">
        <v>4</v>
      </c>
      <c r="L2600">
        <v>125.19999999999999</v>
      </c>
      <c r="M2600">
        <v>3.1000000000000005</v>
      </c>
      <c r="N2600">
        <v>122.1</v>
      </c>
    </row>
    <row r="2601" spans="1:14" x14ac:dyDescent="0.2">
      <c r="A2601" s="1" t="s">
        <v>6147</v>
      </c>
      <c r="B2601" s="2">
        <v>45894</v>
      </c>
      <c r="C2601" s="1" t="s">
        <v>6184</v>
      </c>
      <c r="D2601" s="1" t="s">
        <v>106</v>
      </c>
      <c r="E2601">
        <v>20</v>
      </c>
      <c r="F2601" t="s">
        <v>2817</v>
      </c>
      <c r="G2601" s="1" t="s">
        <v>108</v>
      </c>
      <c r="H2601">
        <v>120</v>
      </c>
      <c r="I2601" s="1" t="s">
        <v>6718</v>
      </c>
      <c r="J2601">
        <v>688</v>
      </c>
      <c r="K2601">
        <v>2</v>
      </c>
      <c r="L2601">
        <v>134</v>
      </c>
      <c r="M2601">
        <v>5.2</v>
      </c>
      <c r="N2601">
        <v>128.80000000000001</v>
      </c>
    </row>
    <row r="2602" spans="1:14" x14ac:dyDescent="0.2">
      <c r="A2602" s="1" t="s">
        <v>6134</v>
      </c>
      <c r="B2602" s="2">
        <v>45894</v>
      </c>
      <c r="C2602" s="1" t="s">
        <v>7194</v>
      </c>
      <c r="D2602" s="1" t="s">
        <v>246</v>
      </c>
      <c r="E2602">
        <v>36</v>
      </c>
      <c r="F2602" t="s">
        <v>167</v>
      </c>
      <c r="G2602" s="1" t="s">
        <v>100</v>
      </c>
      <c r="H2602">
        <v>100</v>
      </c>
      <c r="I2602" s="1" t="s">
        <v>6718</v>
      </c>
      <c r="J2602">
        <v>689</v>
      </c>
      <c r="K2602">
        <v>2</v>
      </c>
      <c r="L2602">
        <v>102.6</v>
      </c>
      <c r="M2602">
        <v>8.4</v>
      </c>
      <c r="N2602">
        <v>94.199999999999989</v>
      </c>
    </row>
    <row r="2603" spans="1:14" x14ac:dyDescent="0.2">
      <c r="A2603" s="1" t="s">
        <v>6159</v>
      </c>
      <c r="B2603" s="2">
        <v>45894</v>
      </c>
      <c r="C2603" s="1" t="s">
        <v>625</v>
      </c>
      <c r="D2603" s="1" t="s">
        <v>246</v>
      </c>
      <c r="E2603">
        <v>13</v>
      </c>
      <c r="F2603" t="s">
        <v>2323</v>
      </c>
      <c r="G2603" s="1" t="s">
        <v>100</v>
      </c>
      <c r="H2603">
        <v>60</v>
      </c>
      <c r="I2603" s="1" t="s">
        <v>6718</v>
      </c>
      <c r="J2603">
        <v>689</v>
      </c>
      <c r="K2603">
        <v>1</v>
      </c>
      <c r="L2603">
        <v>67.599999999999994</v>
      </c>
      <c r="M2603">
        <v>1.7</v>
      </c>
      <c r="N2603">
        <v>65.899999999999991</v>
      </c>
    </row>
    <row r="2604" spans="1:14" x14ac:dyDescent="0.2">
      <c r="A2604" s="1" t="s">
        <v>6132</v>
      </c>
      <c r="B2604" s="2">
        <v>45894</v>
      </c>
      <c r="C2604" s="1" t="s">
        <v>7195</v>
      </c>
      <c r="D2604" s="1" t="s">
        <v>246</v>
      </c>
      <c r="E2604">
        <v>28</v>
      </c>
      <c r="F2604" t="s">
        <v>51</v>
      </c>
      <c r="G2604" s="1" t="s">
        <v>100</v>
      </c>
      <c r="H2604">
        <v>300</v>
      </c>
      <c r="I2604" s="1" t="s">
        <v>6718</v>
      </c>
      <c r="J2604">
        <v>689</v>
      </c>
      <c r="K2604">
        <v>5</v>
      </c>
      <c r="L2604">
        <v>337.4</v>
      </c>
      <c r="M2604">
        <v>17</v>
      </c>
      <c r="N2604">
        <v>320.39999999999998</v>
      </c>
    </row>
    <row r="2605" spans="1:14" x14ac:dyDescent="0.2">
      <c r="A2605" s="1" t="s">
        <v>6130</v>
      </c>
      <c r="B2605" s="2">
        <v>45894</v>
      </c>
      <c r="C2605" s="1" t="s">
        <v>7196</v>
      </c>
      <c r="D2605" s="1" t="s">
        <v>106</v>
      </c>
      <c r="E2605">
        <v>16</v>
      </c>
      <c r="F2605" t="s">
        <v>343</v>
      </c>
      <c r="G2605" s="1" t="s">
        <v>108</v>
      </c>
      <c r="H2605">
        <v>100</v>
      </c>
      <c r="I2605" s="1" t="s">
        <v>6718</v>
      </c>
      <c r="J2605">
        <v>689</v>
      </c>
      <c r="K2605">
        <v>2</v>
      </c>
      <c r="L2605">
        <v>102.4</v>
      </c>
      <c r="M2605">
        <v>3.8</v>
      </c>
      <c r="N2605">
        <v>98.600000000000009</v>
      </c>
    </row>
    <row r="2606" spans="1:14" x14ac:dyDescent="0.2">
      <c r="A2606" s="1" t="s">
        <v>6125</v>
      </c>
      <c r="B2606" s="2">
        <v>45894</v>
      </c>
      <c r="C2606" s="1" t="s">
        <v>7197</v>
      </c>
      <c r="D2606" s="1" t="s">
        <v>246</v>
      </c>
      <c r="E2606">
        <v>7</v>
      </c>
      <c r="F2606" t="s">
        <v>2963</v>
      </c>
      <c r="G2606" s="1" t="s">
        <v>100</v>
      </c>
      <c r="H2606">
        <v>120</v>
      </c>
      <c r="I2606" s="1" t="s">
        <v>6718</v>
      </c>
      <c r="J2606">
        <v>690</v>
      </c>
      <c r="K2606">
        <v>3</v>
      </c>
      <c r="L2606">
        <v>151</v>
      </c>
      <c r="M2606">
        <v>2.4</v>
      </c>
      <c r="N2606">
        <v>148.6</v>
      </c>
    </row>
    <row r="2607" spans="1:14" x14ac:dyDescent="0.2">
      <c r="A2607" s="1" t="s">
        <v>6105</v>
      </c>
      <c r="B2607" s="2">
        <v>45894</v>
      </c>
      <c r="C2607" s="1" t="s">
        <v>783</v>
      </c>
      <c r="D2607" s="1" t="s">
        <v>246</v>
      </c>
      <c r="E2607">
        <v>6</v>
      </c>
      <c r="F2607">
        <v>10</v>
      </c>
      <c r="G2607" s="1" t="s">
        <v>100</v>
      </c>
      <c r="H2607">
        <v>140</v>
      </c>
      <c r="I2607" s="1" t="s">
        <v>6718</v>
      </c>
      <c r="J2607">
        <v>690</v>
      </c>
      <c r="K2607">
        <v>3</v>
      </c>
      <c r="L2607">
        <v>150.4</v>
      </c>
      <c r="M2607">
        <v>1.2</v>
      </c>
      <c r="N2607">
        <v>149.20000000000002</v>
      </c>
    </row>
    <row r="2608" spans="1:14" x14ac:dyDescent="0.2">
      <c r="A2608" s="1" t="s">
        <v>6175</v>
      </c>
      <c r="B2608" s="2">
        <v>45895</v>
      </c>
      <c r="C2608" s="1" t="s">
        <v>625</v>
      </c>
      <c r="D2608" s="1" t="s">
        <v>246</v>
      </c>
      <c r="E2608">
        <v>17</v>
      </c>
      <c r="F2608" t="s">
        <v>214</v>
      </c>
      <c r="G2608" s="1" t="s">
        <v>2760</v>
      </c>
      <c r="H2608">
        <v>500</v>
      </c>
      <c r="I2608" s="1" t="s">
        <v>6718</v>
      </c>
      <c r="J2608">
        <v>691</v>
      </c>
      <c r="K2608">
        <v>9</v>
      </c>
      <c r="L2608">
        <v>494</v>
      </c>
      <c r="N2608">
        <v>494</v>
      </c>
    </row>
    <row r="2609" spans="1:14" x14ac:dyDescent="0.2">
      <c r="A2609" s="1" t="s">
        <v>6156</v>
      </c>
      <c r="B2609" s="2">
        <v>45895</v>
      </c>
      <c r="C2609" s="1" t="s">
        <v>625</v>
      </c>
      <c r="D2609" s="1" t="s">
        <v>246</v>
      </c>
      <c r="E2609">
        <v>17</v>
      </c>
      <c r="F2609" t="s">
        <v>332</v>
      </c>
      <c r="G2609" s="1" t="s">
        <v>2760</v>
      </c>
      <c r="H2609">
        <v>500</v>
      </c>
      <c r="I2609" s="1" t="s">
        <v>6718</v>
      </c>
      <c r="J2609">
        <v>691</v>
      </c>
      <c r="K2609">
        <v>8</v>
      </c>
      <c r="L2609">
        <v>499.4</v>
      </c>
      <c r="N2609">
        <v>499.4</v>
      </c>
    </row>
    <row r="2610" spans="1:14" x14ac:dyDescent="0.2">
      <c r="A2610" s="1" t="s">
        <v>6172</v>
      </c>
      <c r="B2610" s="2">
        <v>45895</v>
      </c>
      <c r="C2610" s="1" t="s">
        <v>625</v>
      </c>
      <c r="D2610" s="1" t="s">
        <v>246</v>
      </c>
      <c r="E2610">
        <v>21</v>
      </c>
      <c r="F2610" t="s">
        <v>167</v>
      </c>
      <c r="G2610" s="1" t="s">
        <v>100</v>
      </c>
      <c r="H2610">
        <v>500</v>
      </c>
      <c r="I2610" s="1" t="s">
        <v>6718</v>
      </c>
      <c r="J2610">
        <v>691</v>
      </c>
      <c r="K2610">
        <v>8</v>
      </c>
      <c r="L2610">
        <v>516.4</v>
      </c>
      <c r="N2610">
        <v>516.4</v>
      </c>
    </row>
    <row r="2611" spans="1:14" x14ac:dyDescent="0.2">
      <c r="A2611" s="1" t="s">
        <v>6161</v>
      </c>
      <c r="B2611" s="2">
        <v>45895</v>
      </c>
      <c r="C2611" s="1" t="s">
        <v>783</v>
      </c>
      <c r="D2611" s="1" t="s">
        <v>246</v>
      </c>
      <c r="E2611">
        <v>6</v>
      </c>
      <c r="F2611">
        <v>10</v>
      </c>
      <c r="G2611" s="1" t="s">
        <v>100</v>
      </c>
      <c r="H2611">
        <v>100</v>
      </c>
      <c r="I2611" s="1" t="s">
        <v>6718</v>
      </c>
      <c r="J2611">
        <v>691</v>
      </c>
      <c r="K2611">
        <v>2</v>
      </c>
      <c r="L2611">
        <v>101.8</v>
      </c>
      <c r="M2611">
        <v>1.4</v>
      </c>
      <c r="N2611">
        <v>100.39999999999999</v>
      </c>
    </row>
    <row r="2612" spans="1:14" x14ac:dyDescent="0.2">
      <c r="A2612" s="1" t="s">
        <v>6168</v>
      </c>
      <c r="B2612" s="2">
        <v>45895</v>
      </c>
      <c r="C2612" s="1" t="s">
        <v>6169</v>
      </c>
      <c r="D2612" s="1" t="s">
        <v>2816</v>
      </c>
      <c r="E2612">
        <v>20</v>
      </c>
      <c r="F2612" t="s">
        <v>2740</v>
      </c>
      <c r="G2612" s="1" t="s">
        <v>3015</v>
      </c>
      <c r="H2612">
        <v>150</v>
      </c>
      <c r="I2612" s="1" t="s">
        <v>6718</v>
      </c>
      <c r="J2612">
        <v>692</v>
      </c>
      <c r="K2612">
        <v>2</v>
      </c>
      <c r="L2612">
        <v>159.80000000000001</v>
      </c>
      <c r="M2612">
        <v>5</v>
      </c>
      <c r="N2612">
        <v>154.80000000000001</v>
      </c>
    </row>
    <row r="2613" spans="1:14" x14ac:dyDescent="0.2">
      <c r="A2613" s="1" t="s">
        <v>7198</v>
      </c>
      <c r="B2613" s="2">
        <v>45895</v>
      </c>
      <c r="C2613" s="1" t="s">
        <v>6169</v>
      </c>
      <c r="D2613" s="1" t="s">
        <v>2816</v>
      </c>
      <c r="E2613">
        <v>18</v>
      </c>
      <c r="F2613" t="s">
        <v>2740</v>
      </c>
      <c r="G2613" s="1" t="s">
        <v>3015</v>
      </c>
      <c r="H2613">
        <v>150</v>
      </c>
      <c r="I2613" s="1" t="s">
        <v>6718</v>
      </c>
      <c r="J2613">
        <v>692</v>
      </c>
      <c r="K2613">
        <v>2</v>
      </c>
      <c r="L2613">
        <v>160.80000000000001</v>
      </c>
      <c r="M2613">
        <v>4.5999999999999996</v>
      </c>
      <c r="N2613">
        <v>156.20000000000002</v>
      </c>
    </row>
    <row r="2614" spans="1:14" x14ac:dyDescent="0.2">
      <c r="A2614" s="1" t="s">
        <v>6149</v>
      </c>
      <c r="B2614" s="2">
        <v>45895</v>
      </c>
      <c r="C2614" s="1" t="s">
        <v>6163</v>
      </c>
      <c r="D2614" s="1" t="s">
        <v>106</v>
      </c>
      <c r="E2614">
        <v>18</v>
      </c>
      <c r="F2614" t="s">
        <v>51</v>
      </c>
      <c r="G2614" s="1" t="s">
        <v>108</v>
      </c>
      <c r="H2614">
        <v>1000</v>
      </c>
      <c r="I2614" s="1" t="s">
        <v>6718</v>
      </c>
      <c r="J2614">
        <v>692</v>
      </c>
      <c r="K2614">
        <v>15</v>
      </c>
      <c r="L2614">
        <v>1002.3</v>
      </c>
      <c r="N2614">
        <v>1002.3</v>
      </c>
    </row>
    <row r="2615" spans="1:14" x14ac:dyDescent="0.2">
      <c r="A2615" s="1" t="s">
        <v>6157</v>
      </c>
      <c r="B2615" s="2">
        <v>45895</v>
      </c>
      <c r="C2615" s="1" t="s">
        <v>783</v>
      </c>
      <c r="D2615" s="1" t="s">
        <v>246</v>
      </c>
      <c r="E2615">
        <v>4</v>
      </c>
      <c r="F2615">
        <v>10</v>
      </c>
      <c r="G2615" s="1" t="s">
        <v>100</v>
      </c>
      <c r="H2615">
        <v>120</v>
      </c>
      <c r="I2615" s="1" t="s">
        <v>6718</v>
      </c>
      <c r="J2615">
        <v>692</v>
      </c>
      <c r="K2615">
        <v>3</v>
      </c>
      <c r="L2615">
        <v>123.2</v>
      </c>
      <c r="M2615">
        <v>3</v>
      </c>
      <c r="N2615">
        <v>120.2</v>
      </c>
    </row>
    <row r="2616" spans="1:14" x14ac:dyDescent="0.2">
      <c r="A2616" s="1" t="s">
        <v>6158</v>
      </c>
      <c r="B2616" s="2">
        <v>45895</v>
      </c>
      <c r="C2616" s="1" t="s">
        <v>783</v>
      </c>
      <c r="D2616" s="1" t="s">
        <v>246</v>
      </c>
      <c r="E2616">
        <v>4</v>
      </c>
      <c r="F2616">
        <v>10</v>
      </c>
      <c r="G2616" s="1" t="s">
        <v>100</v>
      </c>
      <c r="H2616">
        <v>140</v>
      </c>
      <c r="I2616" s="1" t="s">
        <v>6718</v>
      </c>
      <c r="J2616">
        <v>693</v>
      </c>
      <c r="K2616">
        <v>2</v>
      </c>
      <c r="L2616">
        <v>99.4</v>
      </c>
      <c r="M2616">
        <v>1.6</v>
      </c>
      <c r="N2616">
        <v>97.800000000000011</v>
      </c>
    </row>
    <row r="2617" spans="1:14" x14ac:dyDescent="0.2">
      <c r="A2617" s="1" t="s">
        <v>6188</v>
      </c>
      <c r="B2617" s="2">
        <v>45896</v>
      </c>
      <c r="C2617" s="1" t="s">
        <v>625</v>
      </c>
      <c r="D2617" s="1" t="s">
        <v>246</v>
      </c>
      <c r="E2617">
        <v>17.25</v>
      </c>
      <c r="F2617" t="s">
        <v>332</v>
      </c>
      <c r="G2617" s="1" t="s">
        <v>100</v>
      </c>
      <c r="H2617">
        <v>500</v>
      </c>
      <c r="I2617" s="1" t="s">
        <v>6718</v>
      </c>
      <c r="J2617">
        <v>694</v>
      </c>
      <c r="K2617">
        <v>9</v>
      </c>
      <c r="L2617">
        <v>517.16000000000008</v>
      </c>
      <c r="M2617">
        <v>18</v>
      </c>
      <c r="N2617">
        <v>499.16000000000008</v>
      </c>
    </row>
    <row r="2618" spans="1:14" x14ac:dyDescent="0.2">
      <c r="A2618" s="1" t="s">
        <v>6153</v>
      </c>
      <c r="B2618" s="2">
        <v>45896</v>
      </c>
      <c r="C2618" s="1" t="s">
        <v>625</v>
      </c>
      <c r="D2618" s="1" t="s">
        <v>246</v>
      </c>
      <c r="E2618">
        <v>19</v>
      </c>
      <c r="F2618" t="s">
        <v>332</v>
      </c>
      <c r="G2618" s="1" t="s">
        <v>100</v>
      </c>
      <c r="H2618">
        <v>500</v>
      </c>
      <c r="I2618" s="1" t="s">
        <v>6718</v>
      </c>
      <c r="J2618">
        <v>694</v>
      </c>
      <c r="K2618">
        <v>7</v>
      </c>
      <c r="L2618">
        <v>519.1</v>
      </c>
      <c r="M2618">
        <v>15.9</v>
      </c>
      <c r="N2618">
        <v>503.20000000000005</v>
      </c>
    </row>
    <row r="2619" spans="1:14" x14ac:dyDescent="0.2">
      <c r="A2619" s="1" t="s">
        <v>6183</v>
      </c>
      <c r="B2619" s="2">
        <v>45896</v>
      </c>
      <c r="C2619" s="1" t="s">
        <v>6184</v>
      </c>
      <c r="D2619" s="1" t="s">
        <v>106</v>
      </c>
      <c r="E2619" t="s">
        <v>2793</v>
      </c>
      <c r="F2619" t="s">
        <v>107</v>
      </c>
      <c r="G2619" s="1" t="s">
        <v>108</v>
      </c>
      <c r="H2619">
        <v>100</v>
      </c>
      <c r="I2619" s="1" t="s">
        <v>6718</v>
      </c>
      <c r="J2619">
        <v>694</v>
      </c>
      <c r="K2619">
        <v>2</v>
      </c>
      <c r="L2619">
        <v>103.4</v>
      </c>
      <c r="M2619">
        <v>4.5999999999999996</v>
      </c>
      <c r="N2619">
        <v>98.800000000000011</v>
      </c>
    </row>
    <row r="2620" spans="1:14" x14ac:dyDescent="0.2">
      <c r="A2620" s="1" t="s">
        <v>6179</v>
      </c>
      <c r="B2620" s="2">
        <v>45896</v>
      </c>
      <c r="C2620" s="1" t="s">
        <v>6180</v>
      </c>
      <c r="D2620" s="1" t="s">
        <v>2816</v>
      </c>
      <c r="E2620">
        <v>15</v>
      </c>
      <c r="F2620" t="s">
        <v>2847</v>
      </c>
      <c r="G2620" s="1" t="s">
        <v>100</v>
      </c>
      <c r="H2620">
        <v>120</v>
      </c>
      <c r="I2620" s="1" t="s">
        <v>6718</v>
      </c>
      <c r="J2620">
        <v>694</v>
      </c>
      <c r="K2620">
        <v>5</v>
      </c>
      <c r="L2620">
        <v>131.80000000000001</v>
      </c>
      <c r="M2620">
        <v>5.7999999999999989</v>
      </c>
      <c r="N2620">
        <v>126.00000000000001</v>
      </c>
    </row>
    <row r="2621" spans="1:14" x14ac:dyDescent="0.2">
      <c r="A2621" s="1" t="s">
        <v>5989</v>
      </c>
      <c r="B2621" s="2">
        <v>45896</v>
      </c>
      <c r="C2621" s="1" t="s">
        <v>6180</v>
      </c>
      <c r="D2621" s="1" t="s">
        <v>2816</v>
      </c>
      <c r="E2621">
        <v>17</v>
      </c>
      <c r="F2621" t="s">
        <v>2847</v>
      </c>
      <c r="G2621" s="1" t="s">
        <v>100</v>
      </c>
      <c r="H2621">
        <v>120</v>
      </c>
      <c r="I2621" s="1" t="s">
        <v>6718</v>
      </c>
      <c r="J2621">
        <v>695</v>
      </c>
      <c r="K2621">
        <v>5</v>
      </c>
      <c r="L2621">
        <v>132.19999999999999</v>
      </c>
      <c r="M2621">
        <v>6.3000000000000007</v>
      </c>
      <c r="N2621">
        <v>125.89999999999999</v>
      </c>
    </row>
    <row r="2622" spans="1:14" x14ac:dyDescent="0.2">
      <c r="A2622" s="1" t="s">
        <v>7199</v>
      </c>
      <c r="B2622" s="2">
        <v>45896</v>
      </c>
      <c r="C2622" s="1" t="s">
        <v>7128</v>
      </c>
      <c r="D2622" s="1" t="s">
        <v>5644</v>
      </c>
      <c r="E2622" t="s">
        <v>2743</v>
      </c>
      <c r="F2622" t="s">
        <v>2744</v>
      </c>
      <c r="G2622" s="1" t="s">
        <v>108</v>
      </c>
      <c r="H2622">
        <v>120</v>
      </c>
      <c r="I2622" s="1" t="s">
        <v>6718</v>
      </c>
      <c r="J2622">
        <v>695</v>
      </c>
      <c r="K2622">
        <v>5</v>
      </c>
      <c r="L2622">
        <v>126.30000000000001</v>
      </c>
      <c r="M2622">
        <v>7</v>
      </c>
      <c r="N2622">
        <v>119.30000000000001</v>
      </c>
    </row>
    <row r="2623" spans="1:14" x14ac:dyDescent="0.2">
      <c r="A2623" s="1" t="s">
        <v>5972</v>
      </c>
      <c r="B2623" s="2">
        <v>45896</v>
      </c>
      <c r="C2623" s="1" t="s">
        <v>783</v>
      </c>
      <c r="D2623" s="1" t="s">
        <v>246</v>
      </c>
      <c r="E2623">
        <v>5</v>
      </c>
      <c r="F2623" t="s">
        <v>51</v>
      </c>
      <c r="G2623" s="1" t="s">
        <v>100</v>
      </c>
      <c r="H2623">
        <v>500</v>
      </c>
      <c r="I2623" s="1" t="s">
        <v>6718</v>
      </c>
      <c r="J2623">
        <v>695</v>
      </c>
      <c r="K2623">
        <v>10</v>
      </c>
      <c r="L2623">
        <v>358.7</v>
      </c>
      <c r="M2623">
        <v>7</v>
      </c>
      <c r="N2623">
        <v>351.7</v>
      </c>
    </row>
    <row r="2624" spans="1:14" x14ac:dyDescent="0.2">
      <c r="A2624" s="1" t="s">
        <v>6162</v>
      </c>
      <c r="B2624" s="2">
        <v>45896</v>
      </c>
      <c r="C2624" s="1" t="s">
        <v>783</v>
      </c>
      <c r="D2624" s="1" t="s">
        <v>246</v>
      </c>
      <c r="E2624">
        <v>6</v>
      </c>
      <c r="F2624" t="s">
        <v>51</v>
      </c>
      <c r="G2624" s="1" t="s">
        <v>100</v>
      </c>
      <c r="H2624">
        <v>500</v>
      </c>
      <c r="I2624" s="1" t="s">
        <v>6718</v>
      </c>
      <c r="J2624">
        <v>695</v>
      </c>
      <c r="K2624">
        <v>13</v>
      </c>
      <c r="L2624">
        <v>518.80000000000007</v>
      </c>
      <c r="M2624">
        <v>10.200000000000001</v>
      </c>
      <c r="N2624">
        <v>508.60000000000008</v>
      </c>
    </row>
    <row r="2625" spans="1:14" x14ac:dyDescent="0.2">
      <c r="A2625" s="1" t="s">
        <v>6176</v>
      </c>
      <c r="B2625" s="2">
        <v>45896</v>
      </c>
      <c r="C2625" s="1" t="s">
        <v>6177</v>
      </c>
      <c r="D2625" s="1" t="s">
        <v>246</v>
      </c>
      <c r="E2625" t="s">
        <v>7200</v>
      </c>
      <c r="F2625" t="s">
        <v>3744</v>
      </c>
      <c r="G2625" s="1" t="s">
        <v>100</v>
      </c>
      <c r="H2625">
        <v>100</v>
      </c>
      <c r="I2625" s="1" t="s">
        <v>6718</v>
      </c>
      <c r="J2625">
        <v>696</v>
      </c>
      <c r="K2625">
        <v>4</v>
      </c>
      <c r="L2625">
        <v>111.2</v>
      </c>
      <c r="N2625">
        <v>111.2</v>
      </c>
    </row>
    <row r="2626" spans="1:14" x14ac:dyDescent="0.2">
      <c r="A2626" s="1" t="s">
        <v>6145</v>
      </c>
      <c r="B2626" s="2">
        <v>45896</v>
      </c>
      <c r="C2626" s="1" t="s">
        <v>6322</v>
      </c>
      <c r="D2626" s="1" t="s">
        <v>106</v>
      </c>
      <c r="E2626" t="s">
        <v>4056</v>
      </c>
      <c r="F2626" t="s">
        <v>6041</v>
      </c>
      <c r="G2626" s="1" t="s">
        <v>2996</v>
      </c>
      <c r="H2626">
        <v>100</v>
      </c>
      <c r="I2626" s="1" t="s">
        <v>6718</v>
      </c>
      <c r="J2626">
        <v>696</v>
      </c>
      <c r="K2626">
        <v>2</v>
      </c>
      <c r="L2626">
        <v>107.24</v>
      </c>
      <c r="N2626">
        <v>107.24</v>
      </c>
    </row>
    <row r="2627" spans="1:14" x14ac:dyDescent="0.2">
      <c r="A2627" s="1" t="s">
        <v>5972</v>
      </c>
      <c r="B2627" s="2">
        <v>45896</v>
      </c>
      <c r="C2627" s="1" t="s">
        <v>783</v>
      </c>
      <c r="D2627" s="1" t="s">
        <v>246</v>
      </c>
      <c r="E2627">
        <v>5</v>
      </c>
      <c r="F2627" t="s">
        <v>51</v>
      </c>
      <c r="G2627" s="1" t="s">
        <v>100</v>
      </c>
      <c r="H2627">
        <v>500</v>
      </c>
      <c r="I2627" s="1" t="s">
        <v>6718</v>
      </c>
      <c r="J2627">
        <v>696</v>
      </c>
      <c r="K2627">
        <v>4</v>
      </c>
      <c r="L2627">
        <v>149.6</v>
      </c>
      <c r="N2627">
        <v>149.6</v>
      </c>
    </row>
    <row r="2628" spans="1:14" x14ac:dyDescent="0.2">
      <c r="A2628" s="1" t="s">
        <v>6193</v>
      </c>
      <c r="B2628" s="2">
        <v>45897</v>
      </c>
      <c r="C2628" s="1" t="s">
        <v>6177</v>
      </c>
      <c r="D2628" s="1" t="s">
        <v>246</v>
      </c>
      <c r="E2628" t="s">
        <v>7201</v>
      </c>
      <c r="F2628" t="s">
        <v>3744</v>
      </c>
      <c r="G2628" s="1" t="s">
        <v>100</v>
      </c>
      <c r="H2628">
        <v>100</v>
      </c>
      <c r="I2628" s="1" t="s">
        <v>6718</v>
      </c>
      <c r="J2628">
        <v>697</v>
      </c>
      <c r="K2628">
        <v>2</v>
      </c>
      <c r="L2628">
        <v>101.2</v>
      </c>
      <c r="N2628">
        <v>101.2</v>
      </c>
    </row>
    <row r="2629" spans="1:14" x14ac:dyDescent="0.2">
      <c r="A2629" s="1" t="s">
        <v>6191</v>
      </c>
      <c r="B2629" s="2">
        <v>45897</v>
      </c>
      <c r="C2629" s="1" t="s">
        <v>6177</v>
      </c>
      <c r="D2629" s="1" t="s">
        <v>246</v>
      </c>
      <c r="E2629" t="s">
        <v>7202</v>
      </c>
      <c r="F2629" t="s">
        <v>3744</v>
      </c>
      <c r="G2629" s="1" t="s">
        <v>100</v>
      </c>
      <c r="H2629">
        <v>100</v>
      </c>
      <c r="I2629" s="1" t="s">
        <v>6718</v>
      </c>
      <c r="J2629">
        <v>697</v>
      </c>
      <c r="K2629">
        <v>2</v>
      </c>
      <c r="L2629">
        <v>107.6</v>
      </c>
      <c r="N2629">
        <v>107.6</v>
      </c>
    </row>
    <row r="2630" spans="1:14" x14ac:dyDescent="0.2">
      <c r="A2630" s="1" t="s">
        <v>6165</v>
      </c>
      <c r="B2630" s="2">
        <v>45897</v>
      </c>
      <c r="C2630" s="1" t="s">
        <v>6166</v>
      </c>
      <c r="D2630" s="1" t="s">
        <v>246</v>
      </c>
      <c r="E2630">
        <v>18</v>
      </c>
      <c r="F2630" t="s">
        <v>4718</v>
      </c>
      <c r="G2630" s="1" t="s">
        <v>100</v>
      </c>
      <c r="H2630">
        <v>100</v>
      </c>
      <c r="I2630" s="1" t="s">
        <v>6718</v>
      </c>
      <c r="J2630">
        <v>697</v>
      </c>
      <c r="K2630">
        <v>2</v>
      </c>
      <c r="L2630">
        <v>102.38</v>
      </c>
      <c r="N2630">
        <v>102.38</v>
      </c>
    </row>
    <row r="2631" spans="1:14" x14ac:dyDescent="0.2">
      <c r="A2631" s="1" t="s">
        <v>6199</v>
      </c>
      <c r="B2631" s="2">
        <v>45897</v>
      </c>
      <c r="C2631" s="1" t="s">
        <v>6166</v>
      </c>
      <c r="D2631" s="1" t="s">
        <v>246</v>
      </c>
      <c r="E2631">
        <v>16</v>
      </c>
      <c r="F2631" t="s">
        <v>4718</v>
      </c>
      <c r="G2631" s="1" t="s">
        <v>100</v>
      </c>
      <c r="H2631">
        <v>100</v>
      </c>
      <c r="I2631" s="1" t="s">
        <v>6718</v>
      </c>
      <c r="J2631">
        <v>697</v>
      </c>
      <c r="K2631">
        <v>3</v>
      </c>
      <c r="L2631">
        <v>93.77</v>
      </c>
      <c r="N2631">
        <v>93.77</v>
      </c>
    </row>
    <row r="2632" spans="1:14" x14ac:dyDescent="0.2">
      <c r="A2632" s="1" t="s">
        <v>6202</v>
      </c>
      <c r="B2632" s="2">
        <v>45897</v>
      </c>
      <c r="C2632" s="1" t="s">
        <v>625</v>
      </c>
      <c r="D2632" s="1" t="s">
        <v>246</v>
      </c>
      <c r="E2632">
        <v>19</v>
      </c>
      <c r="F2632" t="s">
        <v>76</v>
      </c>
      <c r="G2632" s="1" t="s">
        <v>2760</v>
      </c>
      <c r="H2632">
        <v>415</v>
      </c>
      <c r="I2632" s="1" t="s">
        <v>6718</v>
      </c>
      <c r="J2632">
        <v>698</v>
      </c>
      <c r="K2632">
        <v>11</v>
      </c>
      <c r="L2632">
        <v>407.28</v>
      </c>
      <c r="N2632">
        <v>407.28</v>
      </c>
    </row>
    <row r="2633" spans="1:14" x14ac:dyDescent="0.2">
      <c r="A2633" s="1" t="s">
        <v>6151</v>
      </c>
      <c r="B2633" s="2">
        <v>45897</v>
      </c>
      <c r="C2633" s="1" t="s">
        <v>625</v>
      </c>
      <c r="D2633" s="1" t="s">
        <v>246</v>
      </c>
      <c r="E2633">
        <v>16</v>
      </c>
      <c r="F2633" t="s">
        <v>134</v>
      </c>
      <c r="G2633" s="1" t="s">
        <v>100</v>
      </c>
      <c r="H2633">
        <v>22</v>
      </c>
      <c r="I2633" s="1" t="s">
        <v>6718</v>
      </c>
      <c r="J2633">
        <v>698</v>
      </c>
      <c r="K2633">
        <v>2</v>
      </c>
      <c r="L2633">
        <v>62.88</v>
      </c>
      <c r="M2633">
        <v>4</v>
      </c>
      <c r="N2633">
        <v>58.88</v>
      </c>
    </row>
    <row r="2634" spans="1:14" x14ac:dyDescent="0.2">
      <c r="A2634" s="1" t="s">
        <v>6196</v>
      </c>
      <c r="B2634" s="2">
        <v>45897</v>
      </c>
      <c r="C2634" s="1" t="s">
        <v>625</v>
      </c>
      <c r="D2634" s="1" t="s">
        <v>246</v>
      </c>
      <c r="E2634">
        <v>13</v>
      </c>
      <c r="F2634" t="s">
        <v>167</v>
      </c>
      <c r="G2634" s="1" t="s">
        <v>100</v>
      </c>
      <c r="H2634">
        <v>175</v>
      </c>
      <c r="I2634" s="1" t="s">
        <v>6718</v>
      </c>
      <c r="J2634">
        <v>698</v>
      </c>
      <c r="K2634">
        <v>4</v>
      </c>
      <c r="L2634">
        <v>111.80000000000001</v>
      </c>
      <c r="M2634">
        <v>7</v>
      </c>
      <c r="N2634">
        <v>104.80000000000001</v>
      </c>
    </row>
    <row r="2635" spans="1:14" x14ac:dyDescent="0.2">
      <c r="A2635" s="1" t="s">
        <v>6214</v>
      </c>
      <c r="B2635" s="2">
        <v>45898</v>
      </c>
      <c r="C2635" s="1" t="s">
        <v>6186</v>
      </c>
      <c r="D2635" s="1" t="s">
        <v>106</v>
      </c>
      <c r="E2635">
        <v>22</v>
      </c>
      <c r="F2635" t="s">
        <v>343</v>
      </c>
      <c r="G2635" s="1" t="s">
        <v>3548</v>
      </c>
      <c r="H2635">
        <v>150</v>
      </c>
      <c r="I2635" s="1" t="s">
        <v>6718</v>
      </c>
      <c r="J2635">
        <v>699</v>
      </c>
      <c r="K2635">
        <v>3</v>
      </c>
      <c r="L2635">
        <v>143.19999999999999</v>
      </c>
      <c r="N2635">
        <v>143.19999999999999</v>
      </c>
    </row>
    <row r="2636" spans="1:14" x14ac:dyDescent="0.2">
      <c r="A2636" s="1" t="s">
        <v>6204</v>
      </c>
      <c r="B2636" s="2">
        <v>45898</v>
      </c>
      <c r="C2636" s="1" t="s">
        <v>625</v>
      </c>
      <c r="D2636" s="1" t="s">
        <v>246</v>
      </c>
      <c r="E2636">
        <v>14</v>
      </c>
      <c r="F2636" t="s">
        <v>332</v>
      </c>
      <c r="G2636" s="1" t="s">
        <v>100</v>
      </c>
      <c r="H2636">
        <v>300</v>
      </c>
      <c r="I2636" s="1" t="s">
        <v>6718</v>
      </c>
      <c r="J2636">
        <v>699</v>
      </c>
      <c r="K2636">
        <v>5</v>
      </c>
      <c r="L2636">
        <v>236.8</v>
      </c>
      <c r="M2636">
        <v>8</v>
      </c>
      <c r="N2636">
        <v>228.8</v>
      </c>
    </row>
    <row r="2637" spans="1:14" x14ac:dyDescent="0.2">
      <c r="A2637" s="1" t="s">
        <v>6211</v>
      </c>
      <c r="B2637" s="2">
        <v>45898</v>
      </c>
      <c r="C2637" s="1" t="s">
        <v>2272</v>
      </c>
      <c r="D2637" s="1" t="s">
        <v>246</v>
      </c>
      <c r="E2637">
        <v>16</v>
      </c>
      <c r="F2637" t="s">
        <v>338</v>
      </c>
      <c r="G2637" s="1" t="s">
        <v>100</v>
      </c>
      <c r="H2637">
        <v>188</v>
      </c>
      <c r="I2637" s="1" t="s">
        <v>6718</v>
      </c>
      <c r="J2637">
        <v>699</v>
      </c>
      <c r="K2637">
        <v>4</v>
      </c>
      <c r="L2637">
        <v>199</v>
      </c>
      <c r="M2637">
        <v>7.6999999999999993</v>
      </c>
      <c r="N2637">
        <v>191.3</v>
      </c>
    </row>
    <row r="2638" spans="1:14" x14ac:dyDescent="0.2">
      <c r="A2638" s="1" t="s">
        <v>6208</v>
      </c>
      <c r="B2638" s="2">
        <v>45898</v>
      </c>
      <c r="C2638" s="1" t="s">
        <v>6209</v>
      </c>
      <c r="D2638" s="1" t="s">
        <v>246</v>
      </c>
      <c r="E2638">
        <v>14</v>
      </c>
      <c r="F2638" t="s">
        <v>2811</v>
      </c>
      <c r="G2638" s="1" t="s">
        <v>100</v>
      </c>
      <c r="H2638" t="s">
        <v>51</v>
      </c>
      <c r="I2638" s="1" t="s">
        <v>6718</v>
      </c>
      <c r="J2638">
        <v>699</v>
      </c>
      <c r="K2638">
        <v>2</v>
      </c>
      <c r="L2638">
        <v>91.8</v>
      </c>
      <c r="M2638">
        <v>3.6</v>
      </c>
      <c r="N2638">
        <v>88.2</v>
      </c>
    </row>
    <row r="2639" spans="1:14" x14ac:dyDescent="0.2">
      <c r="A2639" s="1" t="s">
        <v>6210</v>
      </c>
      <c r="B2639" s="2">
        <v>45898</v>
      </c>
      <c r="C2639" s="1" t="s">
        <v>2272</v>
      </c>
      <c r="D2639" s="1" t="s">
        <v>246</v>
      </c>
      <c r="E2639">
        <v>12</v>
      </c>
      <c r="F2639" t="s">
        <v>735</v>
      </c>
      <c r="G2639" s="1" t="s">
        <v>100</v>
      </c>
      <c r="H2639">
        <v>155</v>
      </c>
      <c r="I2639" s="1" t="s">
        <v>6718</v>
      </c>
      <c r="J2639">
        <v>700</v>
      </c>
      <c r="K2639">
        <v>2</v>
      </c>
      <c r="L2639">
        <v>117.8</v>
      </c>
      <c r="M2639">
        <v>3</v>
      </c>
      <c r="N2639">
        <v>114.8</v>
      </c>
    </row>
    <row r="2640" spans="1:14" x14ac:dyDescent="0.2">
      <c r="A2640" s="1" t="s">
        <v>6217</v>
      </c>
      <c r="B2640" s="2">
        <v>45898</v>
      </c>
      <c r="C2640" s="1" t="s">
        <v>625</v>
      </c>
      <c r="D2640" s="1" t="s">
        <v>246</v>
      </c>
      <c r="E2640">
        <v>17</v>
      </c>
      <c r="F2640" t="s">
        <v>332</v>
      </c>
      <c r="G2640" s="1" t="s">
        <v>2760</v>
      </c>
      <c r="H2640">
        <v>70</v>
      </c>
      <c r="I2640" s="1" t="s">
        <v>6718</v>
      </c>
      <c r="J2640">
        <v>700</v>
      </c>
      <c r="K2640">
        <v>1</v>
      </c>
      <c r="L2640">
        <v>70.099999999999994</v>
      </c>
      <c r="M2640">
        <v>2</v>
      </c>
      <c r="N2640">
        <v>68.099999999999994</v>
      </c>
    </row>
    <row r="2641" spans="1:14" x14ac:dyDescent="0.2">
      <c r="A2641" s="1" t="s">
        <v>6218</v>
      </c>
      <c r="B2641" s="2">
        <v>45898</v>
      </c>
      <c r="C2641" s="1" t="s">
        <v>625</v>
      </c>
      <c r="D2641" s="1" t="s">
        <v>246</v>
      </c>
      <c r="E2641">
        <v>17</v>
      </c>
      <c r="F2641" t="s">
        <v>332</v>
      </c>
      <c r="G2641" s="1" t="s">
        <v>2760</v>
      </c>
      <c r="H2641">
        <v>75</v>
      </c>
      <c r="I2641" s="1" t="s">
        <v>6718</v>
      </c>
      <c r="J2641">
        <v>700</v>
      </c>
      <c r="K2641">
        <v>1</v>
      </c>
      <c r="L2641">
        <v>77.3</v>
      </c>
      <c r="M2641">
        <v>2.2000000000000002</v>
      </c>
      <c r="N2641">
        <v>75.099999999999994</v>
      </c>
    </row>
    <row r="2642" spans="1:14" x14ac:dyDescent="0.2">
      <c r="A2642" s="1" t="s">
        <v>6219</v>
      </c>
      <c r="B2642" s="2">
        <v>45898</v>
      </c>
      <c r="C2642" s="1" t="s">
        <v>625</v>
      </c>
      <c r="D2642" s="1" t="s">
        <v>246</v>
      </c>
      <c r="E2642">
        <v>17</v>
      </c>
      <c r="F2642" t="s">
        <v>332</v>
      </c>
      <c r="G2642" s="1" t="s">
        <v>2760</v>
      </c>
      <c r="H2642">
        <v>60</v>
      </c>
      <c r="I2642" s="1" t="s">
        <v>6718</v>
      </c>
      <c r="J2642">
        <v>700</v>
      </c>
      <c r="K2642">
        <v>1</v>
      </c>
      <c r="L2642">
        <v>76.599999999999994</v>
      </c>
      <c r="M2642">
        <v>2</v>
      </c>
      <c r="N2642">
        <v>74.599999999999994</v>
      </c>
    </row>
    <row r="2643" spans="1:14" x14ac:dyDescent="0.2">
      <c r="A2643" s="1" t="s">
        <v>6222</v>
      </c>
      <c r="B2643" s="2">
        <v>45898</v>
      </c>
      <c r="C2643" s="1" t="s">
        <v>625</v>
      </c>
      <c r="D2643" s="1" t="s">
        <v>246</v>
      </c>
      <c r="E2643">
        <v>18</v>
      </c>
      <c r="F2643" t="s">
        <v>167</v>
      </c>
      <c r="G2643" s="1" t="s">
        <v>100</v>
      </c>
      <c r="H2643">
        <v>70</v>
      </c>
      <c r="I2643" s="1" t="s">
        <v>6718</v>
      </c>
      <c r="J2643">
        <v>701</v>
      </c>
      <c r="K2643">
        <v>3</v>
      </c>
      <c r="L2643">
        <v>153.60000000000002</v>
      </c>
      <c r="M2643">
        <v>6</v>
      </c>
      <c r="N2643">
        <v>147.60000000000002</v>
      </c>
    </row>
    <row r="2644" spans="1:14" x14ac:dyDescent="0.2">
      <c r="A2644" s="1" t="s">
        <v>6216</v>
      </c>
      <c r="B2644" s="2">
        <v>45898</v>
      </c>
      <c r="C2644" s="1" t="s">
        <v>625</v>
      </c>
      <c r="D2644" s="1" t="s">
        <v>246</v>
      </c>
      <c r="E2644">
        <v>19</v>
      </c>
      <c r="F2644" t="s">
        <v>332</v>
      </c>
      <c r="G2644" s="1" t="s">
        <v>2760</v>
      </c>
      <c r="H2644">
        <v>140</v>
      </c>
      <c r="I2644" s="1" t="s">
        <v>6718</v>
      </c>
      <c r="J2644">
        <v>701</v>
      </c>
      <c r="K2644">
        <v>3</v>
      </c>
      <c r="L2644">
        <v>148.60000000000002</v>
      </c>
      <c r="M2644">
        <v>7.1999999999999993</v>
      </c>
      <c r="N2644">
        <v>141.40000000000003</v>
      </c>
    </row>
    <row r="2645" spans="1:14" x14ac:dyDescent="0.2">
      <c r="A2645" s="1" t="s">
        <v>6220</v>
      </c>
      <c r="B2645" s="2">
        <v>45898</v>
      </c>
      <c r="C2645" s="1" t="s">
        <v>625</v>
      </c>
      <c r="D2645" s="1" t="s">
        <v>246</v>
      </c>
      <c r="E2645">
        <v>18</v>
      </c>
      <c r="F2645" t="s">
        <v>76</v>
      </c>
      <c r="G2645" s="1" t="s">
        <v>2760</v>
      </c>
      <c r="H2645">
        <v>100</v>
      </c>
      <c r="I2645" s="1" t="s">
        <v>6718</v>
      </c>
      <c r="J2645">
        <v>701</v>
      </c>
      <c r="K2645">
        <v>3</v>
      </c>
      <c r="L2645">
        <v>106.5</v>
      </c>
      <c r="M2645">
        <v>6</v>
      </c>
      <c r="N2645">
        <v>100.5</v>
      </c>
    </row>
    <row r="2646" spans="1:14" x14ac:dyDescent="0.2">
      <c r="A2646" s="1" t="s">
        <v>6206</v>
      </c>
      <c r="B2646" s="2">
        <v>45898</v>
      </c>
      <c r="C2646" s="1" t="s">
        <v>2272</v>
      </c>
      <c r="D2646" s="1" t="s">
        <v>246</v>
      </c>
      <c r="E2646">
        <v>14</v>
      </c>
      <c r="F2646" t="s">
        <v>2811</v>
      </c>
      <c r="G2646" s="1" t="s">
        <v>100</v>
      </c>
      <c r="H2646">
        <v>20</v>
      </c>
      <c r="I2646" s="1" t="s">
        <v>6718</v>
      </c>
      <c r="J2646">
        <v>701</v>
      </c>
      <c r="K2646">
        <v>1</v>
      </c>
      <c r="L2646">
        <v>63.8</v>
      </c>
      <c r="M2646">
        <v>1.8</v>
      </c>
      <c r="N2646">
        <v>62</v>
      </c>
    </row>
    <row r="2647" spans="1:14" x14ac:dyDescent="0.2">
      <c r="A2647" s="1" t="s">
        <v>6185</v>
      </c>
      <c r="B2647" s="2">
        <v>45898</v>
      </c>
      <c r="C2647" s="1" t="s">
        <v>6186</v>
      </c>
      <c r="D2647" s="1" t="s">
        <v>106</v>
      </c>
      <c r="E2647">
        <v>18</v>
      </c>
      <c r="F2647" t="s">
        <v>343</v>
      </c>
      <c r="G2647" s="1" t="s">
        <v>3548</v>
      </c>
      <c r="H2647">
        <v>2000</v>
      </c>
      <c r="I2647" s="1" t="s">
        <v>6718</v>
      </c>
      <c r="J2647">
        <v>702</v>
      </c>
      <c r="K2647">
        <v>31</v>
      </c>
      <c r="L2647">
        <v>2001.8</v>
      </c>
      <c r="N2647">
        <v>2001.8</v>
      </c>
    </row>
    <row r="2648" spans="1:14" x14ac:dyDescent="0.2">
      <c r="A2648" s="1" t="s">
        <v>6213</v>
      </c>
      <c r="B2648" s="2">
        <v>45898</v>
      </c>
      <c r="C2648" s="1" t="s">
        <v>6186</v>
      </c>
      <c r="D2648" s="1" t="s">
        <v>106</v>
      </c>
      <c r="E2648">
        <v>18</v>
      </c>
      <c r="F2648" t="s">
        <v>343</v>
      </c>
      <c r="G2648" s="1" t="s">
        <v>3548</v>
      </c>
      <c r="H2648">
        <v>250</v>
      </c>
      <c r="I2648" s="1" t="s">
        <v>6718</v>
      </c>
      <c r="J2648">
        <v>702</v>
      </c>
      <c r="K2648">
        <v>4</v>
      </c>
      <c r="L2648">
        <v>243.4</v>
      </c>
      <c r="N2648">
        <v>243.4</v>
      </c>
    </row>
    <row r="2649" spans="1:14" x14ac:dyDescent="0.2">
      <c r="A2649" s="1" t="s">
        <v>6225</v>
      </c>
      <c r="B2649" s="2">
        <v>45899</v>
      </c>
      <c r="C2649" s="1" t="s">
        <v>2272</v>
      </c>
      <c r="D2649" s="1" t="s">
        <v>246</v>
      </c>
      <c r="E2649">
        <v>8</v>
      </c>
      <c r="F2649" t="s">
        <v>735</v>
      </c>
      <c r="G2649" s="1" t="s">
        <v>100</v>
      </c>
      <c r="H2649">
        <v>222</v>
      </c>
      <c r="I2649" s="1" t="s">
        <v>6718</v>
      </c>
      <c r="J2649">
        <v>703</v>
      </c>
      <c r="K2649">
        <v>6</v>
      </c>
      <c r="L2649">
        <v>279.8</v>
      </c>
      <c r="M2649">
        <v>6</v>
      </c>
      <c r="N2649">
        <v>273.8</v>
      </c>
    </row>
    <row r="2650" spans="1:14" x14ac:dyDescent="0.2">
      <c r="A2650" s="1" t="s">
        <v>6224</v>
      </c>
      <c r="B2650" s="2">
        <v>45899</v>
      </c>
      <c r="C2650" s="1" t="s">
        <v>625</v>
      </c>
      <c r="D2650" s="1" t="s">
        <v>246</v>
      </c>
      <c r="E2650">
        <v>17</v>
      </c>
      <c r="F2650" t="s">
        <v>332</v>
      </c>
      <c r="G2650" s="1" t="s">
        <v>100</v>
      </c>
      <c r="H2650">
        <v>500</v>
      </c>
      <c r="I2650" s="1" t="s">
        <v>6718</v>
      </c>
      <c r="J2650">
        <v>703</v>
      </c>
      <c r="K2650">
        <v>7</v>
      </c>
      <c r="L2650">
        <v>511.1</v>
      </c>
      <c r="N2650">
        <v>511.1</v>
      </c>
    </row>
    <row r="2651" spans="1:14" x14ac:dyDescent="0.2">
      <c r="A2651" s="1" t="s">
        <v>6236</v>
      </c>
      <c r="B2651" s="2">
        <v>45899</v>
      </c>
      <c r="C2651" s="1" t="s">
        <v>625</v>
      </c>
      <c r="D2651" s="1" t="s">
        <v>246</v>
      </c>
      <c r="E2651">
        <v>19</v>
      </c>
      <c r="F2651" t="s">
        <v>332</v>
      </c>
      <c r="G2651" s="1" t="s">
        <v>100</v>
      </c>
      <c r="H2651">
        <v>400</v>
      </c>
      <c r="I2651" s="1" t="s">
        <v>6718</v>
      </c>
      <c r="J2651">
        <v>703</v>
      </c>
      <c r="K2651">
        <v>6</v>
      </c>
      <c r="L2651">
        <v>396.1</v>
      </c>
      <c r="N2651">
        <v>396.1</v>
      </c>
    </row>
    <row r="2652" spans="1:14" x14ac:dyDescent="0.2">
      <c r="A2652" s="1" t="s">
        <v>6227</v>
      </c>
      <c r="B2652" s="2">
        <v>45899</v>
      </c>
      <c r="C2652" s="1" t="s">
        <v>2272</v>
      </c>
      <c r="D2652" s="1" t="s">
        <v>246</v>
      </c>
      <c r="E2652">
        <v>10</v>
      </c>
      <c r="F2652" t="s">
        <v>2774</v>
      </c>
      <c r="G2652" s="1" t="s">
        <v>100</v>
      </c>
      <c r="H2652">
        <v>30</v>
      </c>
      <c r="I2652" s="1" t="s">
        <v>6718</v>
      </c>
      <c r="J2652">
        <v>703</v>
      </c>
      <c r="K2652">
        <v>1</v>
      </c>
      <c r="L2652">
        <v>37.200000000000003</v>
      </c>
      <c r="M2652">
        <v>1</v>
      </c>
      <c r="N2652">
        <v>36.200000000000003</v>
      </c>
    </row>
    <row r="2653" spans="1:14" x14ac:dyDescent="0.2">
      <c r="A2653" s="1" t="s">
        <v>6234</v>
      </c>
      <c r="B2653" s="2">
        <v>45899</v>
      </c>
      <c r="C2653" s="1" t="s">
        <v>2272</v>
      </c>
      <c r="D2653" s="1" t="s">
        <v>246</v>
      </c>
      <c r="E2653">
        <v>21</v>
      </c>
      <c r="F2653" t="s">
        <v>2963</v>
      </c>
      <c r="G2653" s="1" t="s">
        <v>100</v>
      </c>
      <c r="H2653">
        <v>148</v>
      </c>
      <c r="I2653" s="1" t="s">
        <v>6718</v>
      </c>
      <c r="J2653">
        <v>704</v>
      </c>
      <c r="K2653">
        <v>2</v>
      </c>
      <c r="L2653">
        <v>159</v>
      </c>
      <c r="M2653">
        <v>4.8</v>
      </c>
      <c r="N2653">
        <v>154.19999999999999</v>
      </c>
    </row>
    <row r="2654" spans="1:14" x14ac:dyDescent="0.2">
      <c r="A2654" s="1" t="s">
        <v>6230</v>
      </c>
      <c r="B2654" s="2">
        <v>45899</v>
      </c>
      <c r="C2654" s="1" t="s">
        <v>6231</v>
      </c>
      <c r="D2654" s="1" t="s">
        <v>5932</v>
      </c>
      <c r="E2654">
        <v>16</v>
      </c>
      <c r="F2654" t="s">
        <v>2811</v>
      </c>
      <c r="G2654" s="1" t="s">
        <v>108</v>
      </c>
      <c r="H2654">
        <v>120</v>
      </c>
      <c r="I2654" s="1" t="s">
        <v>6718</v>
      </c>
      <c r="J2654">
        <v>704</v>
      </c>
      <c r="K2654">
        <v>3</v>
      </c>
      <c r="L2654">
        <v>133</v>
      </c>
      <c r="M2654">
        <v>6</v>
      </c>
      <c r="N2654">
        <v>127</v>
      </c>
    </row>
    <row r="2655" spans="1:14" x14ac:dyDescent="0.2">
      <c r="A2655" s="1" t="s">
        <v>6226</v>
      </c>
      <c r="B2655" s="2">
        <v>45899</v>
      </c>
      <c r="C2655" s="1" t="s">
        <v>2272</v>
      </c>
      <c r="D2655" s="1" t="s">
        <v>246</v>
      </c>
      <c r="E2655">
        <v>16</v>
      </c>
      <c r="F2655" t="s">
        <v>2963</v>
      </c>
      <c r="G2655" s="1" t="s">
        <v>100</v>
      </c>
      <c r="H2655">
        <v>85</v>
      </c>
      <c r="I2655" s="1" t="s">
        <v>6718</v>
      </c>
      <c r="J2655">
        <v>704</v>
      </c>
      <c r="K2655">
        <v>2</v>
      </c>
      <c r="L2655">
        <v>119.4</v>
      </c>
      <c r="M2655">
        <v>3.9</v>
      </c>
      <c r="N2655">
        <v>115.5</v>
      </c>
    </row>
    <row r="2656" spans="1:14" x14ac:dyDescent="0.2">
      <c r="A2656" s="1" t="s">
        <v>6228</v>
      </c>
      <c r="B2656" s="2">
        <v>45899</v>
      </c>
      <c r="C2656" s="1" t="s">
        <v>2272</v>
      </c>
      <c r="D2656" s="1" t="s">
        <v>246</v>
      </c>
      <c r="E2656">
        <v>9</v>
      </c>
      <c r="F2656" t="s">
        <v>2983</v>
      </c>
      <c r="G2656" s="1" t="s">
        <v>100</v>
      </c>
      <c r="H2656">
        <v>68</v>
      </c>
      <c r="I2656" s="1" t="s">
        <v>6718</v>
      </c>
      <c r="J2656">
        <v>704</v>
      </c>
      <c r="K2656">
        <v>4</v>
      </c>
      <c r="L2656">
        <v>159.79999999999998</v>
      </c>
      <c r="M2656">
        <v>4.4000000000000004</v>
      </c>
      <c r="N2656">
        <v>155.39999999999998</v>
      </c>
    </row>
    <row r="2657" spans="1:14" x14ac:dyDescent="0.2">
      <c r="A2657" s="1" t="s">
        <v>2271</v>
      </c>
      <c r="B2657" s="2">
        <v>45899</v>
      </c>
      <c r="C2657" s="1" t="s">
        <v>2272</v>
      </c>
      <c r="D2657" s="1" t="s">
        <v>106</v>
      </c>
      <c r="E2657" t="s">
        <v>2273</v>
      </c>
      <c r="F2657" t="s">
        <v>287</v>
      </c>
      <c r="G2657" s="1" t="s">
        <v>108</v>
      </c>
      <c r="H2657">
        <v>300</v>
      </c>
      <c r="I2657" s="1" t="s">
        <v>6718</v>
      </c>
      <c r="J2657">
        <v>705</v>
      </c>
      <c r="K2657">
        <v>2</v>
      </c>
      <c r="L2657">
        <v>99.4</v>
      </c>
      <c r="M2657">
        <v>4</v>
      </c>
      <c r="N2657">
        <v>95.4</v>
      </c>
    </row>
    <row r="2658" spans="1:14" x14ac:dyDescent="0.2">
      <c r="A2658" s="1" t="s">
        <v>6233</v>
      </c>
      <c r="B2658" s="2">
        <v>45899</v>
      </c>
      <c r="C2658" s="1" t="s">
        <v>2272</v>
      </c>
      <c r="D2658" s="1" t="s">
        <v>246</v>
      </c>
      <c r="E2658">
        <v>22</v>
      </c>
      <c r="F2658" t="s">
        <v>735</v>
      </c>
      <c r="G2658" s="1" t="s">
        <v>100</v>
      </c>
      <c r="H2658">
        <v>461</v>
      </c>
      <c r="I2658" s="1" t="s">
        <v>6718</v>
      </c>
      <c r="J2658">
        <v>705</v>
      </c>
      <c r="K2658">
        <v>9</v>
      </c>
      <c r="L2658">
        <v>502</v>
      </c>
      <c r="N2658">
        <v>502</v>
      </c>
    </row>
    <row r="2659" spans="1:14" x14ac:dyDescent="0.2">
      <c r="A2659" s="1" t="s">
        <v>6215</v>
      </c>
      <c r="B2659" s="2">
        <v>45899</v>
      </c>
      <c r="C2659" s="1" t="s">
        <v>6186</v>
      </c>
      <c r="D2659" s="1" t="s">
        <v>106</v>
      </c>
      <c r="E2659">
        <v>16</v>
      </c>
      <c r="F2659" t="s">
        <v>343</v>
      </c>
      <c r="G2659" s="1" t="s">
        <v>3548</v>
      </c>
      <c r="H2659">
        <v>1000</v>
      </c>
      <c r="I2659" s="1" t="s">
        <v>6718</v>
      </c>
      <c r="J2659">
        <v>705</v>
      </c>
      <c r="K2659">
        <v>18</v>
      </c>
      <c r="L2659">
        <v>1001.3</v>
      </c>
      <c r="N2659">
        <v>1001.3</v>
      </c>
    </row>
    <row r="2660" spans="1:14" x14ac:dyDescent="0.2">
      <c r="A2660" s="1" t="s">
        <v>6232</v>
      </c>
      <c r="B2660" s="2">
        <v>45899</v>
      </c>
      <c r="C2660" s="1" t="s">
        <v>6231</v>
      </c>
      <c r="D2660" s="1" t="s">
        <v>2816</v>
      </c>
      <c r="E2660">
        <v>16</v>
      </c>
      <c r="F2660" t="s">
        <v>2811</v>
      </c>
      <c r="G2660" s="1" t="s">
        <v>2996</v>
      </c>
      <c r="H2660">
        <v>150</v>
      </c>
      <c r="I2660" s="1" t="s">
        <v>6718</v>
      </c>
      <c r="J2660">
        <v>705</v>
      </c>
      <c r="K2660">
        <v>3</v>
      </c>
      <c r="L2660">
        <v>159.80000000000001</v>
      </c>
      <c r="N2660">
        <v>159.80000000000001</v>
      </c>
    </row>
    <row r="2661" spans="1:14" x14ac:dyDescent="0.2">
      <c r="A2661" s="1" t="s">
        <v>6235</v>
      </c>
      <c r="B2661" s="2">
        <v>45899</v>
      </c>
      <c r="C2661" s="1" t="s">
        <v>6186</v>
      </c>
      <c r="D2661" s="1" t="s">
        <v>106</v>
      </c>
      <c r="E2661">
        <v>16</v>
      </c>
      <c r="F2661" t="s">
        <v>343</v>
      </c>
      <c r="G2661" s="1" t="s">
        <v>3548</v>
      </c>
      <c r="H2661">
        <v>150</v>
      </c>
      <c r="I2661" s="1" t="s">
        <v>6718</v>
      </c>
      <c r="J2661">
        <v>706</v>
      </c>
      <c r="K2661">
        <v>3</v>
      </c>
      <c r="L2661">
        <v>122</v>
      </c>
      <c r="N2661">
        <v>122</v>
      </c>
    </row>
    <row r="2662" spans="1:14" x14ac:dyDescent="0.2">
      <c r="A2662" s="1" t="s">
        <v>2295</v>
      </c>
      <c r="B2662" s="2">
        <v>45899</v>
      </c>
      <c r="C2662" s="1" t="s">
        <v>2272</v>
      </c>
      <c r="D2662" s="1" t="s">
        <v>246</v>
      </c>
      <c r="E2662">
        <v>26</v>
      </c>
      <c r="F2662" t="s">
        <v>735</v>
      </c>
      <c r="G2662" s="1" t="s">
        <v>100</v>
      </c>
      <c r="H2662">
        <v>307</v>
      </c>
      <c r="I2662" s="1" t="s">
        <v>6718</v>
      </c>
      <c r="J2662">
        <v>706</v>
      </c>
      <c r="K2662">
        <v>5</v>
      </c>
      <c r="L2662">
        <v>213.96</v>
      </c>
      <c r="N2662">
        <v>213.96</v>
      </c>
    </row>
    <row r="2663" spans="1:14" x14ac:dyDescent="0.2">
      <c r="A2663" s="1" t="s">
        <v>6187</v>
      </c>
      <c r="B2663" s="2">
        <v>45899</v>
      </c>
      <c r="C2663" s="1" t="s">
        <v>6163</v>
      </c>
      <c r="D2663" s="1" t="s">
        <v>106</v>
      </c>
      <c r="E2663">
        <v>18</v>
      </c>
      <c r="F2663" t="s">
        <v>51</v>
      </c>
      <c r="G2663" s="1" t="s">
        <v>108</v>
      </c>
      <c r="H2663">
        <v>2000</v>
      </c>
      <c r="I2663" s="1" t="s">
        <v>6718</v>
      </c>
      <c r="J2663">
        <v>706</v>
      </c>
      <c r="K2663">
        <v>20</v>
      </c>
      <c r="L2663">
        <v>1979.2</v>
      </c>
      <c r="N2663">
        <v>1979.2</v>
      </c>
    </row>
    <row r="2664" spans="1:14" x14ac:dyDescent="0.2">
      <c r="A2664" s="1" t="s">
        <v>6244</v>
      </c>
      <c r="B2664" s="2">
        <v>45900</v>
      </c>
      <c r="C2664" s="1" t="s">
        <v>6243</v>
      </c>
      <c r="D2664" s="1" t="s">
        <v>246</v>
      </c>
      <c r="E2664">
        <v>24</v>
      </c>
      <c r="F2664" t="s">
        <v>1733</v>
      </c>
      <c r="G2664" s="1" t="s">
        <v>100</v>
      </c>
      <c r="H2664">
        <v>100</v>
      </c>
      <c r="I2664" s="1" t="s">
        <v>6718</v>
      </c>
      <c r="J2664">
        <v>707</v>
      </c>
      <c r="K2664">
        <v>2</v>
      </c>
      <c r="L2664">
        <v>108.4</v>
      </c>
      <c r="M2664">
        <v>6</v>
      </c>
      <c r="N2664">
        <v>102.4</v>
      </c>
    </row>
    <row r="2665" spans="1:14" x14ac:dyDescent="0.2">
      <c r="A2665" s="1" t="s">
        <v>6237</v>
      </c>
      <c r="B2665" s="2">
        <v>45900</v>
      </c>
      <c r="C2665" s="1" t="s">
        <v>6238</v>
      </c>
      <c r="D2665" s="1" t="s">
        <v>246</v>
      </c>
      <c r="E2665">
        <v>8</v>
      </c>
      <c r="F2665" t="s">
        <v>2740</v>
      </c>
      <c r="G2665" s="1" t="s">
        <v>100</v>
      </c>
      <c r="H2665">
        <v>100</v>
      </c>
      <c r="I2665" s="1" t="s">
        <v>6718</v>
      </c>
      <c r="J2665">
        <v>707</v>
      </c>
      <c r="K2665">
        <v>2</v>
      </c>
      <c r="L2665">
        <v>92.6</v>
      </c>
      <c r="M2665">
        <v>3</v>
      </c>
      <c r="N2665">
        <v>89.6</v>
      </c>
    </row>
    <row r="2666" spans="1:14" x14ac:dyDescent="0.2">
      <c r="A2666" s="1" t="s">
        <v>6250</v>
      </c>
      <c r="B2666" s="2">
        <v>45900</v>
      </c>
      <c r="C2666" s="1" t="s">
        <v>6243</v>
      </c>
      <c r="D2666" s="1" t="s">
        <v>246</v>
      </c>
      <c r="E2666">
        <v>17.5</v>
      </c>
      <c r="F2666" t="s">
        <v>735</v>
      </c>
      <c r="G2666" s="1" t="s">
        <v>100</v>
      </c>
      <c r="H2666">
        <v>100</v>
      </c>
      <c r="I2666" s="1" t="s">
        <v>6718</v>
      </c>
      <c r="J2666">
        <v>707</v>
      </c>
      <c r="K2666">
        <v>2</v>
      </c>
      <c r="L2666">
        <v>103.05</v>
      </c>
      <c r="M2666">
        <v>4</v>
      </c>
      <c r="N2666">
        <v>99.05</v>
      </c>
    </row>
    <row r="2667" spans="1:14" x14ac:dyDescent="0.2">
      <c r="A2667" s="1" t="s">
        <v>6242</v>
      </c>
      <c r="B2667" s="2">
        <v>45900</v>
      </c>
      <c r="C2667" s="1" t="s">
        <v>6243</v>
      </c>
      <c r="D2667" s="1" t="s">
        <v>246</v>
      </c>
      <c r="E2667">
        <v>28</v>
      </c>
      <c r="F2667" t="s">
        <v>1733</v>
      </c>
      <c r="G2667" s="1" t="s">
        <v>100</v>
      </c>
      <c r="H2667">
        <v>100</v>
      </c>
      <c r="I2667" s="1" t="s">
        <v>6718</v>
      </c>
      <c r="J2667">
        <v>707</v>
      </c>
      <c r="K2667">
        <v>2</v>
      </c>
      <c r="L2667">
        <v>112</v>
      </c>
      <c r="M2667">
        <v>7</v>
      </c>
      <c r="N2667">
        <v>105</v>
      </c>
    </row>
    <row r="2668" spans="1:14" x14ac:dyDescent="0.2">
      <c r="A2668" s="1" t="s">
        <v>6239</v>
      </c>
      <c r="B2668" s="2">
        <v>45900</v>
      </c>
      <c r="C2668" s="1" t="s">
        <v>6231</v>
      </c>
      <c r="D2668" s="1" t="s">
        <v>2816</v>
      </c>
      <c r="E2668">
        <v>18</v>
      </c>
      <c r="F2668" t="s">
        <v>2811</v>
      </c>
      <c r="G2668" s="1" t="s">
        <v>2996</v>
      </c>
      <c r="H2668">
        <v>150</v>
      </c>
      <c r="I2668" s="1" t="s">
        <v>6718</v>
      </c>
      <c r="J2668">
        <v>708</v>
      </c>
      <c r="K2668">
        <v>2</v>
      </c>
      <c r="L2668">
        <v>153.30000000000001</v>
      </c>
      <c r="N2668">
        <v>153.30000000000001</v>
      </c>
    </row>
    <row r="2669" spans="1:14" x14ac:dyDescent="0.2">
      <c r="A2669" s="1" t="s">
        <v>7203</v>
      </c>
      <c r="B2669" s="2">
        <v>45900</v>
      </c>
      <c r="C2669" s="1" t="s">
        <v>7172</v>
      </c>
      <c r="D2669" s="1" t="s">
        <v>246</v>
      </c>
      <c r="E2669">
        <v>22</v>
      </c>
      <c r="F2669" t="s">
        <v>2323</v>
      </c>
      <c r="G2669" s="1" t="s">
        <v>100</v>
      </c>
      <c r="H2669">
        <v>100</v>
      </c>
      <c r="I2669" s="1" t="s">
        <v>6718</v>
      </c>
      <c r="J2669">
        <v>708</v>
      </c>
      <c r="K2669">
        <v>2</v>
      </c>
      <c r="L2669">
        <v>113.8</v>
      </c>
      <c r="N2669">
        <v>113.8</v>
      </c>
    </row>
    <row r="2670" spans="1:14" x14ac:dyDescent="0.2">
      <c r="A2670" s="1" t="s">
        <v>6245</v>
      </c>
      <c r="B2670" s="2">
        <v>45900</v>
      </c>
      <c r="C2670" s="1" t="s">
        <v>2229</v>
      </c>
      <c r="D2670" s="1" t="s">
        <v>246</v>
      </c>
      <c r="E2670">
        <v>24</v>
      </c>
      <c r="F2670" t="s">
        <v>2641</v>
      </c>
      <c r="G2670" s="1" t="s">
        <v>100</v>
      </c>
      <c r="H2670">
        <v>100</v>
      </c>
      <c r="I2670" s="1" t="s">
        <v>6718</v>
      </c>
      <c r="J2670">
        <v>708</v>
      </c>
      <c r="K2670">
        <v>2</v>
      </c>
      <c r="L2670">
        <v>107.6</v>
      </c>
      <c r="N2670">
        <v>107.6</v>
      </c>
    </row>
    <row r="2671" spans="1:14" x14ac:dyDescent="0.2">
      <c r="A2671" s="1" t="s">
        <v>6229</v>
      </c>
      <c r="B2671" s="2">
        <v>45900</v>
      </c>
      <c r="C2671" s="1" t="s">
        <v>2272</v>
      </c>
      <c r="D2671" s="1" t="s">
        <v>246</v>
      </c>
      <c r="E2671">
        <v>9</v>
      </c>
      <c r="F2671" t="s">
        <v>735</v>
      </c>
      <c r="G2671" s="1" t="s">
        <v>100</v>
      </c>
      <c r="H2671">
        <v>375</v>
      </c>
      <c r="I2671" s="1" t="s">
        <v>6718</v>
      </c>
      <c r="J2671">
        <v>708</v>
      </c>
      <c r="K2671">
        <v>7</v>
      </c>
      <c r="L2671">
        <v>392.3</v>
      </c>
      <c r="N2671">
        <v>392.3</v>
      </c>
    </row>
    <row r="2672" spans="1:14" x14ac:dyDescent="0.2">
      <c r="A2672" s="1" t="s">
        <v>6210</v>
      </c>
      <c r="B2672" s="2">
        <v>45900</v>
      </c>
      <c r="C2672" s="1" t="s">
        <v>2272</v>
      </c>
      <c r="D2672" s="1" t="s">
        <v>246</v>
      </c>
      <c r="E2672">
        <v>12</v>
      </c>
      <c r="F2672" t="s">
        <v>735</v>
      </c>
      <c r="G2672" s="1" t="s">
        <v>100</v>
      </c>
      <c r="H2672">
        <v>155</v>
      </c>
      <c r="I2672" s="1" t="s">
        <v>6718</v>
      </c>
      <c r="J2672">
        <v>709</v>
      </c>
      <c r="K2672">
        <v>2</v>
      </c>
      <c r="L2672">
        <v>85.4</v>
      </c>
      <c r="N2672">
        <v>85.4</v>
      </c>
    </row>
    <row r="2673" spans="1:14" x14ac:dyDescent="0.2">
      <c r="A2673" s="1" t="s">
        <v>6204</v>
      </c>
      <c r="B2673" s="2">
        <v>45900</v>
      </c>
      <c r="C2673" s="1" t="s">
        <v>625</v>
      </c>
      <c r="D2673" s="1" t="s">
        <v>246</v>
      </c>
      <c r="E2673">
        <v>14</v>
      </c>
      <c r="F2673" t="s">
        <v>332</v>
      </c>
      <c r="G2673" s="1" t="s">
        <v>100</v>
      </c>
      <c r="H2673">
        <v>300</v>
      </c>
      <c r="I2673" s="1" t="s">
        <v>6718</v>
      </c>
      <c r="J2673">
        <v>710</v>
      </c>
      <c r="K2673">
        <v>2</v>
      </c>
      <c r="L2673">
        <v>90</v>
      </c>
      <c r="N2673">
        <v>90</v>
      </c>
    </row>
    <row r="2674" spans="1:14" x14ac:dyDescent="0.2">
      <c r="A2674" s="1" t="s">
        <v>5692</v>
      </c>
      <c r="B2674" s="2">
        <v>45900</v>
      </c>
      <c r="C2674" s="1" t="s">
        <v>625</v>
      </c>
      <c r="D2674" s="1" t="s">
        <v>246</v>
      </c>
      <c r="E2674">
        <v>18</v>
      </c>
      <c r="F2674" t="s">
        <v>76</v>
      </c>
      <c r="G2674" s="1" t="s">
        <v>2760</v>
      </c>
      <c r="H2674">
        <v>170</v>
      </c>
      <c r="I2674" s="1" t="s">
        <v>6718</v>
      </c>
      <c r="J2674">
        <v>710</v>
      </c>
      <c r="K2674">
        <v>1</v>
      </c>
      <c r="L2674">
        <v>46.2</v>
      </c>
      <c r="M2674">
        <v>2.2999999999999998</v>
      </c>
      <c r="N2674">
        <v>43.900000000000006</v>
      </c>
    </row>
    <row r="2675" spans="1:14" x14ac:dyDescent="0.2">
      <c r="A2675" s="1" t="s">
        <v>5839</v>
      </c>
      <c r="B2675" s="2">
        <v>45900</v>
      </c>
      <c r="C2675" s="1" t="s">
        <v>6633</v>
      </c>
      <c r="D2675" s="1" t="s">
        <v>106</v>
      </c>
      <c r="E2675">
        <v>14</v>
      </c>
      <c r="F2675" t="s">
        <v>2883</v>
      </c>
      <c r="G2675" s="1" t="s">
        <v>100</v>
      </c>
      <c r="H2675">
        <v>200</v>
      </c>
      <c r="I2675" s="1" t="s">
        <v>6718</v>
      </c>
      <c r="J2675">
        <v>710</v>
      </c>
      <c r="K2675">
        <v>3</v>
      </c>
      <c r="L2675">
        <v>202.6</v>
      </c>
      <c r="N2675">
        <v>202.6</v>
      </c>
    </row>
    <row r="2676" spans="1:14" x14ac:dyDescent="0.2">
      <c r="A2676" s="1" t="s">
        <v>7204</v>
      </c>
      <c r="B2676" s="2">
        <v>45903</v>
      </c>
      <c r="C2676" s="1" t="s">
        <v>6273</v>
      </c>
      <c r="D2676" s="1" t="s">
        <v>106</v>
      </c>
      <c r="E2676">
        <v>16</v>
      </c>
      <c r="F2676" t="s">
        <v>3224</v>
      </c>
      <c r="G2676" s="1" t="s">
        <v>108</v>
      </c>
      <c r="H2676">
        <v>200</v>
      </c>
      <c r="I2676" s="1" t="s">
        <v>6718</v>
      </c>
      <c r="J2676">
        <v>711</v>
      </c>
      <c r="K2676">
        <v>2</v>
      </c>
      <c r="L2676">
        <v>190.2</v>
      </c>
      <c r="M2676">
        <v>4</v>
      </c>
      <c r="N2676">
        <v>186.2</v>
      </c>
    </row>
    <row r="2677" spans="1:14" x14ac:dyDescent="0.2">
      <c r="A2677" s="1" t="s">
        <v>7205</v>
      </c>
      <c r="B2677" s="2">
        <v>45903</v>
      </c>
      <c r="C2677" s="1" t="s">
        <v>6264</v>
      </c>
      <c r="D2677" s="1" t="s">
        <v>246</v>
      </c>
      <c r="E2677">
        <v>6.5</v>
      </c>
      <c r="F2677" t="s">
        <v>79</v>
      </c>
      <c r="G2677" s="1" t="s">
        <v>100</v>
      </c>
      <c r="H2677">
        <v>120</v>
      </c>
      <c r="I2677" s="1" t="s">
        <v>6718</v>
      </c>
      <c r="J2677">
        <v>711</v>
      </c>
      <c r="K2677">
        <v>3</v>
      </c>
      <c r="L2677">
        <v>123.8</v>
      </c>
      <c r="M2677">
        <v>2.4000000000000004</v>
      </c>
      <c r="N2677">
        <v>121.39999999999999</v>
      </c>
    </row>
    <row r="2678" spans="1:14" x14ac:dyDescent="0.2">
      <c r="A2678" s="1" t="s">
        <v>7206</v>
      </c>
      <c r="B2678" s="2">
        <v>45903</v>
      </c>
      <c r="C2678" s="1" t="s">
        <v>625</v>
      </c>
      <c r="D2678" s="1" t="s">
        <v>246</v>
      </c>
      <c r="E2678">
        <v>37</v>
      </c>
      <c r="F2678" t="s">
        <v>3946</v>
      </c>
      <c r="G2678" s="1" t="s">
        <v>100</v>
      </c>
      <c r="H2678">
        <v>300</v>
      </c>
      <c r="I2678" s="1" t="s">
        <v>6718</v>
      </c>
      <c r="J2678">
        <v>711</v>
      </c>
      <c r="K2678">
        <v>6</v>
      </c>
      <c r="L2678">
        <v>320.59999999999997</v>
      </c>
      <c r="M2678">
        <v>20.399999999999999</v>
      </c>
      <c r="N2678">
        <v>300.2</v>
      </c>
    </row>
    <row r="2679" spans="1:14" x14ac:dyDescent="0.2">
      <c r="A2679" s="1" t="s">
        <v>7207</v>
      </c>
      <c r="B2679" s="2">
        <v>45903</v>
      </c>
      <c r="C2679" s="1" t="s">
        <v>625</v>
      </c>
      <c r="D2679" s="1" t="s">
        <v>246</v>
      </c>
      <c r="E2679">
        <v>16</v>
      </c>
      <c r="F2679" t="s">
        <v>209</v>
      </c>
      <c r="G2679" s="1" t="s">
        <v>100</v>
      </c>
      <c r="H2679">
        <v>200</v>
      </c>
      <c r="I2679" s="1" t="s">
        <v>6718</v>
      </c>
      <c r="J2679">
        <v>711</v>
      </c>
      <c r="K2679">
        <v>5</v>
      </c>
      <c r="L2679">
        <v>208.60000000000002</v>
      </c>
      <c r="M2679">
        <v>9.9</v>
      </c>
      <c r="N2679">
        <v>198.70000000000002</v>
      </c>
    </row>
    <row r="2680" spans="1:14" x14ac:dyDescent="0.2">
      <c r="A2680" s="1" t="s">
        <v>6276</v>
      </c>
      <c r="B2680" s="2">
        <v>45903</v>
      </c>
      <c r="C2680" s="1" t="s">
        <v>625</v>
      </c>
      <c r="D2680" s="1" t="s">
        <v>246</v>
      </c>
      <c r="E2680">
        <v>17</v>
      </c>
      <c r="F2680" t="s">
        <v>209</v>
      </c>
      <c r="G2680" s="1" t="s">
        <v>100</v>
      </c>
      <c r="H2680">
        <v>100</v>
      </c>
      <c r="I2680" s="1" t="s">
        <v>6718</v>
      </c>
      <c r="J2680">
        <v>712</v>
      </c>
      <c r="K2680">
        <v>2</v>
      </c>
      <c r="L2680">
        <v>105.2</v>
      </c>
      <c r="M2680">
        <v>4.4000000000000004</v>
      </c>
      <c r="N2680">
        <v>100.8</v>
      </c>
    </row>
    <row r="2681" spans="1:14" x14ac:dyDescent="0.2">
      <c r="A2681" s="1" t="s">
        <v>6281</v>
      </c>
      <c r="B2681" s="2">
        <v>45903</v>
      </c>
      <c r="C2681" s="1" t="s">
        <v>6280</v>
      </c>
      <c r="D2681" s="1" t="s">
        <v>246</v>
      </c>
      <c r="E2681">
        <v>36</v>
      </c>
      <c r="F2681" t="s">
        <v>2811</v>
      </c>
      <c r="G2681" s="1" t="s">
        <v>100</v>
      </c>
      <c r="H2681">
        <v>100</v>
      </c>
      <c r="I2681" s="1" t="s">
        <v>6718</v>
      </c>
      <c r="J2681">
        <v>712</v>
      </c>
      <c r="K2681">
        <v>2</v>
      </c>
      <c r="L2681">
        <v>118.4</v>
      </c>
      <c r="M2681">
        <v>9.1999999999999993</v>
      </c>
      <c r="N2681">
        <v>109.2</v>
      </c>
    </row>
    <row r="2682" spans="1:14" x14ac:dyDescent="0.2">
      <c r="A2682" s="1" t="s">
        <v>6252</v>
      </c>
      <c r="B2682" s="2">
        <v>45903</v>
      </c>
      <c r="C2682" s="1" t="s">
        <v>6253</v>
      </c>
      <c r="D2682" s="1" t="s">
        <v>246</v>
      </c>
      <c r="E2682">
        <v>16</v>
      </c>
      <c r="F2682">
        <v>8</v>
      </c>
      <c r="G2682" s="1" t="s">
        <v>100</v>
      </c>
      <c r="H2682">
        <v>690</v>
      </c>
      <c r="I2682" s="1" t="s">
        <v>6718</v>
      </c>
      <c r="J2682">
        <v>712</v>
      </c>
      <c r="K2682">
        <v>11</v>
      </c>
      <c r="L2682">
        <v>587.29</v>
      </c>
      <c r="N2682">
        <v>587.29</v>
      </c>
    </row>
    <row r="2683" spans="1:14" x14ac:dyDescent="0.2">
      <c r="A2683" s="1" t="s">
        <v>6185</v>
      </c>
      <c r="B2683" s="2">
        <v>45903</v>
      </c>
      <c r="C2683" s="1" t="s">
        <v>6186</v>
      </c>
      <c r="D2683" s="1" t="s">
        <v>106</v>
      </c>
      <c r="E2683">
        <v>18</v>
      </c>
      <c r="F2683" t="s">
        <v>343</v>
      </c>
      <c r="G2683" s="1" t="s">
        <v>3548</v>
      </c>
      <c r="H2683">
        <v>2000</v>
      </c>
      <c r="I2683" s="1" t="s">
        <v>6718</v>
      </c>
      <c r="J2683">
        <v>712</v>
      </c>
      <c r="K2683">
        <v>6</v>
      </c>
      <c r="L2683">
        <v>279.39999999999998</v>
      </c>
      <c r="N2683">
        <v>279.39999999999998</v>
      </c>
    </row>
    <row r="2684" spans="1:14" x14ac:dyDescent="0.2">
      <c r="A2684" s="1" t="s">
        <v>6282</v>
      </c>
      <c r="B2684" s="2">
        <v>45903</v>
      </c>
      <c r="C2684" s="1" t="s">
        <v>625</v>
      </c>
      <c r="D2684" s="1" t="s">
        <v>246</v>
      </c>
      <c r="E2684">
        <v>36</v>
      </c>
      <c r="F2684" t="s">
        <v>3946</v>
      </c>
      <c r="G2684" s="1" t="s">
        <v>100</v>
      </c>
      <c r="H2684">
        <v>200</v>
      </c>
      <c r="I2684" s="1" t="s">
        <v>6718</v>
      </c>
      <c r="J2684">
        <v>713</v>
      </c>
      <c r="K2684">
        <v>4</v>
      </c>
      <c r="L2684">
        <v>224</v>
      </c>
      <c r="M2684">
        <v>18.399999999999999</v>
      </c>
      <c r="N2684">
        <v>205.6</v>
      </c>
    </row>
    <row r="2685" spans="1:14" x14ac:dyDescent="0.2">
      <c r="A2685" s="1" t="s">
        <v>6267</v>
      </c>
      <c r="B2685" s="2">
        <v>45903</v>
      </c>
      <c r="C2685" s="1" t="s">
        <v>6268</v>
      </c>
      <c r="D2685" s="1" t="s">
        <v>106</v>
      </c>
      <c r="E2685">
        <v>15</v>
      </c>
      <c r="F2685" t="s">
        <v>6269</v>
      </c>
      <c r="G2685" s="1" t="s">
        <v>108</v>
      </c>
      <c r="H2685">
        <v>110</v>
      </c>
      <c r="I2685" s="1" t="s">
        <v>6718</v>
      </c>
      <c r="J2685">
        <v>713</v>
      </c>
      <c r="K2685">
        <v>2</v>
      </c>
      <c r="L2685">
        <v>133.6</v>
      </c>
      <c r="M2685">
        <v>3.4</v>
      </c>
      <c r="N2685">
        <v>130.19999999999999</v>
      </c>
    </row>
    <row r="2686" spans="1:14" x14ac:dyDescent="0.2">
      <c r="A2686" s="1" t="s">
        <v>6263</v>
      </c>
      <c r="B2686" s="2">
        <v>45903</v>
      </c>
      <c r="C2686" s="1" t="s">
        <v>6264</v>
      </c>
      <c r="D2686" s="1" t="s">
        <v>246</v>
      </c>
      <c r="E2686">
        <v>7</v>
      </c>
      <c r="F2686" t="s">
        <v>79</v>
      </c>
      <c r="G2686" s="1" t="s">
        <v>100</v>
      </c>
      <c r="H2686">
        <v>100</v>
      </c>
      <c r="I2686" s="1" t="s">
        <v>6718</v>
      </c>
      <c r="J2686">
        <v>713</v>
      </c>
      <c r="K2686">
        <v>2</v>
      </c>
      <c r="L2686">
        <v>101.80000000000001</v>
      </c>
      <c r="M2686">
        <v>1.8</v>
      </c>
      <c r="N2686">
        <v>100.00000000000001</v>
      </c>
    </row>
    <row r="2687" spans="1:14" x14ac:dyDescent="0.2">
      <c r="A2687" s="1" t="s">
        <v>6270</v>
      </c>
      <c r="B2687" s="2">
        <v>45903</v>
      </c>
      <c r="C2687" s="1" t="s">
        <v>6271</v>
      </c>
      <c r="D2687" s="1" t="s">
        <v>106</v>
      </c>
      <c r="E2687">
        <v>18</v>
      </c>
      <c r="F2687" t="s">
        <v>343</v>
      </c>
      <c r="G2687" s="1" t="s">
        <v>108</v>
      </c>
      <c r="H2687">
        <v>100</v>
      </c>
      <c r="I2687" s="1" t="s">
        <v>6718</v>
      </c>
      <c r="J2687">
        <v>713</v>
      </c>
      <c r="K2687">
        <v>2</v>
      </c>
      <c r="L2687">
        <v>106</v>
      </c>
      <c r="M2687">
        <v>4.2</v>
      </c>
      <c r="N2687">
        <v>101.8</v>
      </c>
    </row>
    <row r="2688" spans="1:14" x14ac:dyDescent="0.2">
      <c r="A2688" s="1" t="s">
        <v>6278</v>
      </c>
      <c r="B2688" s="2">
        <v>45903</v>
      </c>
      <c r="C2688" s="1" t="s">
        <v>625</v>
      </c>
      <c r="D2688" s="1" t="s">
        <v>246</v>
      </c>
      <c r="E2688">
        <v>27</v>
      </c>
      <c r="F2688" t="s">
        <v>3946</v>
      </c>
      <c r="G2688" s="1" t="s">
        <v>100</v>
      </c>
      <c r="H2688">
        <v>150</v>
      </c>
      <c r="I2688" s="1" t="s">
        <v>6718</v>
      </c>
      <c r="J2688">
        <v>714</v>
      </c>
      <c r="K2688">
        <v>2</v>
      </c>
      <c r="L2688">
        <v>154</v>
      </c>
      <c r="M2688">
        <v>6.8</v>
      </c>
      <c r="N2688">
        <v>147.19999999999999</v>
      </c>
    </row>
    <row r="2689" spans="1:14" x14ac:dyDescent="0.2">
      <c r="A2689" s="1" t="s">
        <v>6277</v>
      </c>
      <c r="B2689" s="2">
        <v>45903</v>
      </c>
      <c r="C2689" s="1" t="s">
        <v>625</v>
      </c>
      <c r="D2689" s="1" t="s">
        <v>246</v>
      </c>
      <c r="E2689">
        <v>27.5</v>
      </c>
      <c r="F2689" t="s">
        <v>3946</v>
      </c>
      <c r="G2689" s="1" t="s">
        <v>100</v>
      </c>
      <c r="H2689">
        <v>150</v>
      </c>
      <c r="I2689" s="1" t="s">
        <v>6718</v>
      </c>
      <c r="J2689">
        <v>714</v>
      </c>
      <c r="K2689">
        <v>2</v>
      </c>
      <c r="L2689">
        <v>141.19999999999999</v>
      </c>
      <c r="M2689">
        <v>6.8</v>
      </c>
      <c r="N2689">
        <v>134.39999999999998</v>
      </c>
    </row>
    <row r="2690" spans="1:14" x14ac:dyDescent="0.2">
      <c r="A2690" s="1" t="s">
        <v>6279</v>
      </c>
      <c r="B2690" s="2">
        <v>45903</v>
      </c>
      <c r="C2690" s="1" t="s">
        <v>6280</v>
      </c>
      <c r="D2690" s="1" t="s">
        <v>246</v>
      </c>
      <c r="E2690">
        <v>36</v>
      </c>
      <c r="F2690" t="s">
        <v>2811</v>
      </c>
      <c r="G2690" s="1" t="s">
        <v>100</v>
      </c>
      <c r="H2690">
        <v>100</v>
      </c>
      <c r="I2690" s="1" t="s">
        <v>6718</v>
      </c>
      <c r="J2690">
        <v>714</v>
      </c>
      <c r="K2690">
        <v>1</v>
      </c>
      <c r="L2690">
        <v>45.8</v>
      </c>
      <c r="M2690">
        <v>4.5999999999999996</v>
      </c>
      <c r="N2690">
        <v>41.199999999999996</v>
      </c>
    </row>
    <row r="2691" spans="1:14" x14ac:dyDescent="0.2">
      <c r="A2691" s="1" t="s">
        <v>6213</v>
      </c>
      <c r="B2691" s="2">
        <v>45903</v>
      </c>
      <c r="C2691" s="1" t="s">
        <v>6186</v>
      </c>
      <c r="D2691" s="1" t="s">
        <v>106</v>
      </c>
      <c r="E2691">
        <v>18</v>
      </c>
      <c r="F2691" t="s">
        <v>343</v>
      </c>
      <c r="G2691" s="1" t="s">
        <v>3548</v>
      </c>
      <c r="H2691">
        <v>250</v>
      </c>
      <c r="I2691" s="1" t="s">
        <v>6718</v>
      </c>
      <c r="J2691">
        <v>714</v>
      </c>
      <c r="K2691">
        <v>2</v>
      </c>
      <c r="L2691">
        <v>84.4</v>
      </c>
      <c r="N2691">
        <v>84.4</v>
      </c>
    </row>
    <row r="2692" spans="1:14" x14ac:dyDescent="0.2">
      <c r="A2692" s="1" t="s">
        <v>6235</v>
      </c>
      <c r="B2692" s="2">
        <v>45903</v>
      </c>
      <c r="C2692" s="1" t="s">
        <v>6186</v>
      </c>
      <c r="D2692" s="1" t="s">
        <v>106</v>
      </c>
      <c r="E2692">
        <v>16</v>
      </c>
      <c r="F2692" t="s">
        <v>343</v>
      </c>
      <c r="G2692" s="1" t="s">
        <v>3548</v>
      </c>
      <c r="H2692">
        <v>150</v>
      </c>
      <c r="I2692" s="1" t="s">
        <v>6718</v>
      </c>
      <c r="J2692">
        <v>715</v>
      </c>
      <c r="K2692">
        <v>2</v>
      </c>
      <c r="L2692">
        <v>85</v>
      </c>
      <c r="N2692">
        <v>85</v>
      </c>
    </row>
    <row r="2693" spans="1:14" x14ac:dyDescent="0.2">
      <c r="A2693" s="1" t="s">
        <v>6262</v>
      </c>
      <c r="B2693" s="2">
        <v>45902</v>
      </c>
      <c r="C2693" s="1" t="s">
        <v>625</v>
      </c>
      <c r="D2693" s="1" t="s">
        <v>246</v>
      </c>
      <c r="E2693">
        <v>19</v>
      </c>
      <c r="F2693" t="s">
        <v>332</v>
      </c>
      <c r="G2693" s="1" t="s">
        <v>100</v>
      </c>
      <c r="H2693">
        <v>100</v>
      </c>
      <c r="I2693" s="1" t="s">
        <v>6718</v>
      </c>
      <c r="J2693">
        <v>716</v>
      </c>
      <c r="K2693">
        <v>2</v>
      </c>
      <c r="L2693">
        <v>109.80000000000001</v>
      </c>
      <c r="M2693">
        <v>4.5999999999999996</v>
      </c>
      <c r="N2693">
        <v>105.20000000000002</v>
      </c>
    </row>
    <row r="2694" spans="1:14" x14ac:dyDescent="0.2">
      <c r="A2694" s="1" t="s">
        <v>6195</v>
      </c>
      <c r="B2694" s="2">
        <v>45902</v>
      </c>
      <c r="C2694" s="1" t="s">
        <v>783</v>
      </c>
      <c r="D2694" s="1" t="s">
        <v>246</v>
      </c>
      <c r="E2694">
        <v>4</v>
      </c>
      <c r="F2694" t="s">
        <v>51</v>
      </c>
      <c r="G2694" s="1" t="s">
        <v>100</v>
      </c>
      <c r="H2694">
        <v>500</v>
      </c>
      <c r="I2694" s="1" t="s">
        <v>6718</v>
      </c>
      <c r="J2694">
        <v>716</v>
      </c>
      <c r="K2694">
        <v>11</v>
      </c>
      <c r="L2694">
        <v>515.6</v>
      </c>
      <c r="M2694">
        <v>9.9</v>
      </c>
      <c r="N2694">
        <v>505.70000000000005</v>
      </c>
    </row>
    <row r="2695" spans="1:14" x14ac:dyDescent="0.2">
      <c r="A2695" s="1" t="s">
        <v>6257</v>
      </c>
      <c r="B2695" s="2">
        <v>45902</v>
      </c>
      <c r="C2695" s="1" t="s">
        <v>6238</v>
      </c>
      <c r="D2695" s="1" t="s">
        <v>246</v>
      </c>
      <c r="E2695">
        <v>8</v>
      </c>
      <c r="F2695" t="s">
        <v>2740</v>
      </c>
      <c r="G2695" s="1" t="s">
        <v>100</v>
      </c>
      <c r="H2695">
        <v>100</v>
      </c>
      <c r="I2695" s="1" t="s">
        <v>6718</v>
      </c>
      <c r="J2695">
        <v>716</v>
      </c>
      <c r="K2695">
        <v>2</v>
      </c>
      <c r="L2695">
        <v>107.80000000000001</v>
      </c>
      <c r="M2695">
        <v>3.5</v>
      </c>
      <c r="N2695">
        <v>104.30000000000001</v>
      </c>
    </row>
    <row r="2696" spans="1:14" x14ac:dyDescent="0.2">
      <c r="A2696" s="1" t="s">
        <v>6246</v>
      </c>
      <c r="B2696" s="2">
        <v>45902</v>
      </c>
      <c r="C2696" s="1" t="s">
        <v>6247</v>
      </c>
      <c r="D2696" s="1" t="s">
        <v>246</v>
      </c>
      <c r="E2696">
        <v>20</v>
      </c>
      <c r="F2696" t="s">
        <v>2774</v>
      </c>
      <c r="G2696" s="1" t="s">
        <v>100</v>
      </c>
      <c r="H2696">
        <v>230</v>
      </c>
      <c r="I2696" s="1" t="s">
        <v>6718</v>
      </c>
      <c r="J2696">
        <v>716</v>
      </c>
      <c r="K2696">
        <v>4</v>
      </c>
      <c r="L2696">
        <v>263.39999999999998</v>
      </c>
      <c r="M2696">
        <v>10.4</v>
      </c>
      <c r="N2696">
        <v>252.99999999999997</v>
      </c>
    </row>
    <row r="2697" spans="1:14" x14ac:dyDescent="0.2">
      <c r="A2697" s="1" t="s">
        <v>6256</v>
      </c>
      <c r="B2697" s="2">
        <v>45902</v>
      </c>
      <c r="C2697" s="1" t="s">
        <v>6238</v>
      </c>
      <c r="D2697" s="1" t="s">
        <v>246</v>
      </c>
      <c r="E2697">
        <v>8</v>
      </c>
      <c r="F2697" t="s">
        <v>2740</v>
      </c>
      <c r="G2697" s="1" t="s">
        <v>100</v>
      </c>
      <c r="H2697">
        <v>100</v>
      </c>
      <c r="I2697" s="1" t="s">
        <v>6718</v>
      </c>
      <c r="J2697">
        <v>717</v>
      </c>
      <c r="K2697">
        <v>3</v>
      </c>
      <c r="L2697">
        <v>107</v>
      </c>
      <c r="M2697">
        <v>4.7</v>
      </c>
      <c r="N2697">
        <v>102.3</v>
      </c>
    </row>
    <row r="2698" spans="1:14" x14ac:dyDescent="0.2">
      <c r="A2698" s="1" t="s">
        <v>6255</v>
      </c>
      <c r="B2698" s="2">
        <v>45902</v>
      </c>
      <c r="C2698" s="1" t="s">
        <v>6238</v>
      </c>
      <c r="D2698" s="1" t="s">
        <v>246</v>
      </c>
      <c r="E2698">
        <v>8</v>
      </c>
      <c r="F2698" t="s">
        <v>2740</v>
      </c>
      <c r="G2698" s="1" t="s">
        <v>100</v>
      </c>
      <c r="H2698">
        <v>100</v>
      </c>
      <c r="I2698" s="1" t="s">
        <v>6718</v>
      </c>
      <c r="J2698">
        <v>717</v>
      </c>
      <c r="K2698">
        <v>2</v>
      </c>
      <c r="L2698">
        <v>100.6</v>
      </c>
      <c r="M2698">
        <v>3</v>
      </c>
      <c r="N2698">
        <v>97.6</v>
      </c>
    </row>
    <row r="2699" spans="1:14" x14ac:dyDescent="0.2">
      <c r="A2699" s="1" t="s">
        <v>6261</v>
      </c>
      <c r="B2699" s="2">
        <v>45902</v>
      </c>
      <c r="C2699" s="1" t="s">
        <v>6231</v>
      </c>
      <c r="D2699" s="1" t="s">
        <v>3093</v>
      </c>
      <c r="E2699">
        <v>14</v>
      </c>
      <c r="F2699" t="s">
        <v>214</v>
      </c>
      <c r="G2699" s="1" t="s">
        <v>2996</v>
      </c>
      <c r="H2699">
        <v>200</v>
      </c>
      <c r="I2699" s="1" t="s">
        <v>6718</v>
      </c>
      <c r="J2699">
        <v>717</v>
      </c>
      <c r="K2699">
        <v>3</v>
      </c>
      <c r="L2699">
        <v>194</v>
      </c>
      <c r="N2699">
        <v>194</v>
      </c>
    </row>
    <row r="2700" spans="1:14" x14ac:dyDescent="0.2">
      <c r="A2700" s="1" t="s">
        <v>6258</v>
      </c>
      <c r="B2700" s="2">
        <v>45902</v>
      </c>
      <c r="C2700" s="1" t="s">
        <v>6259</v>
      </c>
      <c r="D2700" s="1" t="s">
        <v>246</v>
      </c>
      <c r="E2700">
        <v>11</v>
      </c>
      <c r="F2700" t="s">
        <v>2645</v>
      </c>
      <c r="G2700" s="1" t="s">
        <v>100</v>
      </c>
      <c r="H2700">
        <v>150</v>
      </c>
      <c r="I2700" s="1" t="s">
        <v>6718</v>
      </c>
      <c r="J2700">
        <v>717</v>
      </c>
      <c r="K2700">
        <v>3</v>
      </c>
      <c r="L2700">
        <v>153.69999999999999</v>
      </c>
      <c r="N2700">
        <v>153.69999999999999</v>
      </c>
    </row>
    <row r="2701" spans="1:14" x14ac:dyDescent="0.2">
      <c r="A2701" s="1" t="s">
        <v>6260</v>
      </c>
      <c r="B2701" s="2">
        <v>45902</v>
      </c>
      <c r="C2701" s="1" t="s">
        <v>6231</v>
      </c>
      <c r="D2701" s="1" t="s">
        <v>3231</v>
      </c>
      <c r="E2701">
        <v>11</v>
      </c>
      <c r="F2701" t="s">
        <v>214</v>
      </c>
      <c r="G2701" s="1" t="s">
        <v>2996</v>
      </c>
      <c r="H2701">
        <v>200</v>
      </c>
      <c r="I2701" s="1" t="s">
        <v>6718</v>
      </c>
      <c r="J2701">
        <v>718</v>
      </c>
      <c r="K2701">
        <v>4</v>
      </c>
      <c r="L2701">
        <v>213</v>
      </c>
      <c r="N2701">
        <v>213</v>
      </c>
    </row>
    <row r="2702" spans="1:14" x14ac:dyDescent="0.2">
      <c r="A2702" s="1" t="s">
        <v>6248</v>
      </c>
      <c r="B2702" s="2">
        <v>45902</v>
      </c>
      <c r="C2702" s="1" t="s">
        <v>2229</v>
      </c>
      <c r="D2702" s="1" t="s">
        <v>246</v>
      </c>
      <c r="E2702">
        <v>36</v>
      </c>
      <c r="F2702" t="s">
        <v>2243</v>
      </c>
      <c r="G2702" s="1" t="s">
        <v>100</v>
      </c>
      <c r="H2702">
        <v>100</v>
      </c>
      <c r="I2702" s="1" t="s">
        <v>6718</v>
      </c>
      <c r="J2702">
        <v>718</v>
      </c>
      <c r="K2702">
        <v>1</v>
      </c>
      <c r="L2702">
        <v>101.2</v>
      </c>
      <c r="N2702">
        <v>101.2</v>
      </c>
    </row>
    <row r="2703" spans="1:14" x14ac:dyDescent="0.2">
      <c r="A2703" s="1" t="s">
        <v>6251</v>
      </c>
      <c r="B2703" s="2">
        <v>45902</v>
      </c>
      <c r="C2703" s="1" t="s">
        <v>6231</v>
      </c>
      <c r="D2703" s="1" t="s">
        <v>246</v>
      </c>
      <c r="E2703">
        <v>18</v>
      </c>
      <c r="F2703" t="s">
        <v>2811</v>
      </c>
      <c r="G2703" s="1" t="s">
        <v>100</v>
      </c>
      <c r="H2703">
        <v>150</v>
      </c>
      <c r="I2703" s="1" t="s">
        <v>6718</v>
      </c>
      <c r="J2703">
        <v>718</v>
      </c>
      <c r="K2703">
        <v>2</v>
      </c>
      <c r="L2703">
        <v>148.69999999999999</v>
      </c>
      <c r="N2703">
        <v>148.69999999999999</v>
      </c>
    </row>
    <row r="2704" spans="1:14" x14ac:dyDescent="0.2">
      <c r="A2704" s="1" t="s">
        <v>6240</v>
      </c>
      <c r="B2704" s="2">
        <v>45902</v>
      </c>
      <c r="C2704" s="1" t="s">
        <v>6231</v>
      </c>
      <c r="D2704" s="1" t="s">
        <v>2816</v>
      </c>
      <c r="E2704">
        <v>10</v>
      </c>
      <c r="F2704" t="s">
        <v>214</v>
      </c>
      <c r="G2704" s="1" t="s">
        <v>2996</v>
      </c>
      <c r="H2704">
        <v>200</v>
      </c>
      <c r="I2704" s="1" t="s">
        <v>6718</v>
      </c>
      <c r="J2704">
        <v>718</v>
      </c>
      <c r="K2704">
        <v>4</v>
      </c>
      <c r="L2704">
        <v>201.8</v>
      </c>
      <c r="N2704">
        <v>201.8</v>
      </c>
    </row>
    <row r="2705" spans="1:14" x14ac:dyDescent="0.2">
      <c r="A2705" s="1" t="s">
        <v>6241</v>
      </c>
      <c r="B2705" s="2">
        <v>45902</v>
      </c>
      <c r="C2705" s="1" t="s">
        <v>6231</v>
      </c>
      <c r="D2705" s="1" t="s">
        <v>3064</v>
      </c>
      <c r="E2705">
        <v>15</v>
      </c>
      <c r="F2705" t="s">
        <v>2811</v>
      </c>
      <c r="G2705" s="1" t="s">
        <v>2996</v>
      </c>
      <c r="H2705">
        <v>350</v>
      </c>
      <c r="I2705" s="1" t="s">
        <v>6718</v>
      </c>
      <c r="J2705">
        <v>719</v>
      </c>
      <c r="K2705">
        <v>6</v>
      </c>
      <c r="L2705">
        <v>346.2</v>
      </c>
      <c r="N2705">
        <v>346.2</v>
      </c>
    </row>
    <row r="2706" spans="1:14" x14ac:dyDescent="0.2">
      <c r="A2706" s="1" t="s">
        <v>6252</v>
      </c>
      <c r="B2706" s="2">
        <v>45902</v>
      </c>
      <c r="C2706" s="1" t="s">
        <v>6253</v>
      </c>
      <c r="D2706" s="1" t="s">
        <v>246</v>
      </c>
      <c r="E2706">
        <v>16</v>
      </c>
      <c r="F2706">
        <v>8</v>
      </c>
      <c r="G2706" s="1" t="s">
        <v>100</v>
      </c>
      <c r="H2706">
        <v>690</v>
      </c>
      <c r="I2706" s="1" t="s">
        <v>6718</v>
      </c>
      <c r="J2706">
        <v>719</v>
      </c>
      <c r="K2706">
        <v>2</v>
      </c>
      <c r="L2706">
        <v>118.7</v>
      </c>
      <c r="M2706">
        <v>4.2</v>
      </c>
      <c r="N2706">
        <v>114.5</v>
      </c>
    </row>
    <row r="2707" spans="1:14" x14ac:dyDescent="0.2">
      <c r="A2707" s="1" t="s">
        <v>7208</v>
      </c>
      <c r="B2707" s="2">
        <v>45902</v>
      </c>
      <c r="C2707" s="1" t="s">
        <v>625</v>
      </c>
      <c r="D2707" s="1" t="s">
        <v>246</v>
      </c>
      <c r="E2707">
        <v>16</v>
      </c>
      <c r="F2707" t="s">
        <v>332</v>
      </c>
      <c r="G2707" s="1" t="s">
        <v>100</v>
      </c>
      <c r="H2707">
        <v>260</v>
      </c>
      <c r="I2707" s="1" t="s">
        <v>6718</v>
      </c>
      <c r="J2707">
        <v>719</v>
      </c>
      <c r="K2707">
        <v>4</v>
      </c>
      <c r="L2707">
        <v>267.7</v>
      </c>
      <c r="N2707">
        <v>267.7</v>
      </c>
    </row>
    <row r="2708" spans="1:14" x14ac:dyDescent="0.2">
      <c r="A2708" s="1" t="s">
        <v>7209</v>
      </c>
      <c r="B2708" s="2">
        <v>45902</v>
      </c>
      <c r="C2708" s="1" t="s">
        <v>625</v>
      </c>
      <c r="D2708" s="1" t="s">
        <v>246</v>
      </c>
      <c r="E2708" t="s">
        <v>7210</v>
      </c>
      <c r="F2708" t="s">
        <v>7211</v>
      </c>
      <c r="G2708" s="1" t="s">
        <v>100</v>
      </c>
      <c r="H2708">
        <v>125</v>
      </c>
      <c r="I2708" s="1" t="s">
        <v>6718</v>
      </c>
      <c r="J2708">
        <v>719</v>
      </c>
      <c r="K2708">
        <v>3</v>
      </c>
      <c r="L2708">
        <v>123.8</v>
      </c>
      <c r="N2708">
        <v>123.8</v>
      </c>
    </row>
    <row r="2709" spans="1:14" x14ac:dyDescent="0.2">
      <c r="A2709" s="1" t="s">
        <v>6285</v>
      </c>
      <c r="B2709" s="2">
        <v>45904</v>
      </c>
      <c r="C2709" s="1" t="s">
        <v>625</v>
      </c>
      <c r="D2709" s="1" t="s">
        <v>246</v>
      </c>
      <c r="E2709">
        <v>19</v>
      </c>
      <c r="F2709" t="s">
        <v>332</v>
      </c>
      <c r="G2709" s="1" t="s">
        <v>100</v>
      </c>
      <c r="H2709">
        <v>75</v>
      </c>
      <c r="I2709" s="1" t="s">
        <v>6718</v>
      </c>
      <c r="J2709">
        <v>720</v>
      </c>
      <c r="K2709">
        <v>2</v>
      </c>
      <c r="L2709">
        <v>75.199999999999989</v>
      </c>
      <c r="M2709">
        <v>5</v>
      </c>
      <c r="N2709">
        <v>70.199999999999989</v>
      </c>
    </row>
    <row r="2710" spans="1:14" x14ac:dyDescent="0.2">
      <c r="A2710" s="1" t="s">
        <v>6275</v>
      </c>
      <c r="B2710" s="2">
        <v>45904</v>
      </c>
      <c r="C2710" s="1" t="s">
        <v>625</v>
      </c>
      <c r="D2710" s="1" t="s">
        <v>246</v>
      </c>
      <c r="E2710">
        <v>17</v>
      </c>
      <c r="F2710" t="s">
        <v>167</v>
      </c>
      <c r="G2710" s="1" t="s">
        <v>100</v>
      </c>
      <c r="H2710">
        <v>600</v>
      </c>
      <c r="I2710" s="1" t="s">
        <v>6718</v>
      </c>
      <c r="J2710">
        <v>720</v>
      </c>
      <c r="K2710">
        <v>10</v>
      </c>
      <c r="L2710">
        <v>587.40000000000009</v>
      </c>
      <c r="M2710">
        <v>20</v>
      </c>
      <c r="N2710">
        <v>567.40000000000009</v>
      </c>
    </row>
    <row r="2711" spans="1:14" x14ac:dyDescent="0.2">
      <c r="A2711" s="1" t="s">
        <v>6284</v>
      </c>
      <c r="B2711" s="2">
        <v>45904</v>
      </c>
      <c r="C2711" s="1" t="s">
        <v>625</v>
      </c>
      <c r="D2711" s="1" t="s">
        <v>246</v>
      </c>
      <c r="E2711">
        <v>15</v>
      </c>
      <c r="F2711" t="s">
        <v>332</v>
      </c>
      <c r="G2711" s="1" t="s">
        <v>100</v>
      </c>
      <c r="H2711">
        <v>300</v>
      </c>
      <c r="I2711" s="1" t="s">
        <v>6718</v>
      </c>
      <c r="J2711">
        <v>720</v>
      </c>
      <c r="K2711">
        <v>6</v>
      </c>
      <c r="L2711">
        <v>322</v>
      </c>
      <c r="M2711">
        <v>11</v>
      </c>
      <c r="N2711">
        <v>311</v>
      </c>
    </row>
    <row r="2712" spans="1:14" x14ac:dyDescent="0.2">
      <c r="A2712" s="1" t="s">
        <v>6299</v>
      </c>
      <c r="B2712" s="2">
        <v>45904</v>
      </c>
      <c r="C2712" s="1" t="s">
        <v>6300</v>
      </c>
      <c r="D2712" s="1" t="s">
        <v>3035</v>
      </c>
      <c r="E2712">
        <v>19.5</v>
      </c>
      <c r="F2712" t="s">
        <v>107</v>
      </c>
      <c r="G2712" s="1" t="s">
        <v>108</v>
      </c>
      <c r="H2712">
        <v>500</v>
      </c>
      <c r="I2712" s="1" t="s">
        <v>6718</v>
      </c>
      <c r="J2712">
        <v>720</v>
      </c>
      <c r="K2712">
        <v>10</v>
      </c>
      <c r="L2712">
        <v>515.4</v>
      </c>
      <c r="N2712">
        <v>515.4</v>
      </c>
    </row>
    <row r="2713" spans="1:14" x14ac:dyDescent="0.2">
      <c r="A2713" s="1" t="s">
        <v>6286</v>
      </c>
      <c r="B2713" s="2">
        <v>45904</v>
      </c>
      <c r="C2713" s="1" t="s">
        <v>625</v>
      </c>
      <c r="D2713" s="1" t="s">
        <v>246</v>
      </c>
      <c r="E2713">
        <v>19</v>
      </c>
      <c r="F2713" t="s">
        <v>332</v>
      </c>
      <c r="G2713" s="1" t="s">
        <v>100</v>
      </c>
      <c r="H2713">
        <v>75</v>
      </c>
      <c r="I2713" s="1" t="s">
        <v>6718</v>
      </c>
      <c r="J2713">
        <v>721</v>
      </c>
      <c r="K2713">
        <v>2</v>
      </c>
      <c r="L2713">
        <v>80.8</v>
      </c>
      <c r="M2713">
        <v>4.7</v>
      </c>
      <c r="N2713">
        <v>76.099999999999994</v>
      </c>
    </row>
    <row r="2714" spans="1:14" x14ac:dyDescent="0.2">
      <c r="A2714" s="1" t="s">
        <v>6254</v>
      </c>
      <c r="B2714" s="2">
        <v>45904</v>
      </c>
      <c r="C2714" s="1" t="s">
        <v>625</v>
      </c>
      <c r="D2714" s="1" t="s">
        <v>246</v>
      </c>
      <c r="E2714">
        <v>19</v>
      </c>
      <c r="F2714" t="s">
        <v>2979</v>
      </c>
      <c r="G2714" s="1" t="s">
        <v>100</v>
      </c>
      <c r="H2714">
        <v>100</v>
      </c>
      <c r="I2714" s="1" t="s">
        <v>6718</v>
      </c>
      <c r="J2714">
        <v>721</v>
      </c>
      <c r="K2714">
        <v>4</v>
      </c>
      <c r="L2714">
        <v>183.4</v>
      </c>
      <c r="M2714">
        <v>9</v>
      </c>
      <c r="N2714">
        <v>174.4</v>
      </c>
    </row>
    <row r="2715" spans="1:14" x14ac:dyDescent="0.2">
      <c r="A2715" s="1" t="s">
        <v>6266</v>
      </c>
      <c r="B2715" s="2">
        <v>45904</v>
      </c>
      <c r="C2715" s="1" t="s">
        <v>625</v>
      </c>
      <c r="D2715" s="1" t="s">
        <v>246</v>
      </c>
      <c r="E2715">
        <v>15</v>
      </c>
      <c r="F2715" t="s">
        <v>332</v>
      </c>
      <c r="G2715" s="1" t="s">
        <v>100</v>
      </c>
      <c r="H2715">
        <v>300</v>
      </c>
      <c r="I2715" s="1" t="s">
        <v>6718</v>
      </c>
      <c r="J2715">
        <v>721</v>
      </c>
      <c r="K2715">
        <v>4</v>
      </c>
      <c r="L2715">
        <v>290</v>
      </c>
      <c r="M2715">
        <v>6.8999999999999995</v>
      </c>
      <c r="N2715">
        <v>283.10000000000002</v>
      </c>
    </row>
    <row r="2716" spans="1:14" x14ac:dyDescent="0.2">
      <c r="A2716" s="1" t="s">
        <v>6287</v>
      </c>
      <c r="B2716" s="2">
        <v>45904</v>
      </c>
      <c r="C2716" s="1" t="s">
        <v>6273</v>
      </c>
      <c r="D2716" s="1" t="s">
        <v>106</v>
      </c>
      <c r="E2716">
        <v>18.5</v>
      </c>
      <c r="F2716" t="s">
        <v>2817</v>
      </c>
      <c r="G2716" s="1" t="s">
        <v>108</v>
      </c>
      <c r="H2716">
        <v>200</v>
      </c>
      <c r="I2716" s="1" t="s">
        <v>6718</v>
      </c>
      <c r="J2716">
        <v>721</v>
      </c>
      <c r="K2716">
        <v>3</v>
      </c>
      <c r="L2716">
        <v>202.8</v>
      </c>
      <c r="M2716">
        <v>8.4</v>
      </c>
      <c r="N2716">
        <v>194.4</v>
      </c>
    </row>
    <row r="2717" spans="1:14" x14ac:dyDescent="0.2">
      <c r="A2717" s="1" t="s">
        <v>6289</v>
      </c>
      <c r="B2717" s="2">
        <v>45904</v>
      </c>
      <c r="C2717" s="1" t="s">
        <v>6273</v>
      </c>
      <c r="D2717" s="1" t="s">
        <v>106</v>
      </c>
      <c r="E2717">
        <v>14.5</v>
      </c>
      <c r="F2717" t="s">
        <v>338</v>
      </c>
      <c r="G2717" s="1" t="s">
        <v>108</v>
      </c>
      <c r="H2717">
        <v>200</v>
      </c>
      <c r="I2717" s="1" t="s">
        <v>6718</v>
      </c>
      <c r="J2717">
        <v>722</v>
      </c>
      <c r="K2717">
        <v>4</v>
      </c>
      <c r="L2717">
        <v>224.60000000000002</v>
      </c>
      <c r="M2717">
        <v>7.4</v>
      </c>
      <c r="N2717">
        <v>217.20000000000002</v>
      </c>
    </row>
    <row r="2718" spans="1:14" x14ac:dyDescent="0.2">
      <c r="A2718" s="1" t="s">
        <v>6291</v>
      </c>
      <c r="B2718" s="2">
        <v>45904</v>
      </c>
      <c r="C2718" s="1" t="s">
        <v>6273</v>
      </c>
      <c r="D2718" s="1" t="s">
        <v>106</v>
      </c>
      <c r="E2718">
        <v>13</v>
      </c>
      <c r="F2718" t="s">
        <v>338</v>
      </c>
      <c r="G2718" s="1" t="s">
        <v>108</v>
      </c>
      <c r="H2718">
        <v>100</v>
      </c>
      <c r="I2718" s="1" t="s">
        <v>6718</v>
      </c>
      <c r="J2718">
        <v>722</v>
      </c>
      <c r="K2718">
        <v>2</v>
      </c>
      <c r="L2718">
        <v>107.8</v>
      </c>
      <c r="M2718">
        <v>3.5</v>
      </c>
      <c r="N2718">
        <v>104.3</v>
      </c>
    </row>
    <row r="2719" spans="1:14" x14ac:dyDescent="0.2">
      <c r="A2719" s="1" t="s">
        <v>6290</v>
      </c>
      <c r="B2719" s="2">
        <v>45904</v>
      </c>
      <c r="C2719" s="1" t="s">
        <v>6273</v>
      </c>
      <c r="D2719" s="1" t="s">
        <v>106</v>
      </c>
      <c r="E2719">
        <v>14</v>
      </c>
      <c r="F2719" t="s">
        <v>2934</v>
      </c>
      <c r="G2719" s="1" t="s">
        <v>108</v>
      </c>
      <c r="H2719">
        <v>100</v>
      </c>
      <c r="I2719" s="1" t="s">
        <v>6718</v>
      </c>
      <c r="J2719">
        <v>722</v>
      </c>
      <c r="K2719">
        <v>2</v>
      </c>
      <c r="L2719">
        <v>104</v>
      </c>
      <c r="M2719">
        <v>3.5</v>
      </c>
      <c r="N2719">
        <v>100.5</v>
      </c>
    </row>
    <row r="2720" spans="1:14" x14ac:dyDescent="0.2">
      <c r="A2720" s="1" t="s">
        <v>6288</v>
      </c>
      <c r="B2720" s="2">
        <v>45904</v>
      </c>
      <c r="C2720" s="1" t="s">
        <v>6273</v>
      </c>
      <c r="D2720" s="1" t="s">
        <v>106</v>
      </c>
      <c r="E2720">
        <v>18.5</v>
      </c>
      <c r="F2720" t="s">
        <v>2817</v>
      </c>
      <c r="G2720" s="1" t="s">
        <v>108</v>
      </c>
      <c r="H2720">
        <v>100</v>
      </c>
      <c r="I2720" s="1" t="s">
        <v>6718</v>
      </c>
      <c r="J2720">
        <v>722</v>
      </c>
      <c r="K2720">
        <v>2</v>
      </c>
      <c r="L2720">
        <v>125.4</v>
      </c>
      <c r="M2720">
        <v>4.2</v>
      </c>
      <c r="N2720">
        <v>121.2</v>
      </c>
    </row>
    <row r="2721" spans="1:14" x14ac:dyDescent="0.2">
      <c r="A2721" s="1" t="s">
        <v>6308</v>
      </c>
      <c r="B2721" s="2">
        <v>45905</v>
      </c>
      <c r="C2721" s="1" t="s">
        <v>6309</v>
      </c>
      <c r="D2721" s="1" t="s">
        <v>3381</v>
      </c>
      <c r="E2721">
        <v>5</v>
      </c>
      <c r="F2721">
        <v>9</v>
      </c>
      <c r="G2721" s="1" t="s">
        <v>3381</v>
      </c>
      <c r="H2721">
        <v>250</v>
      </c>
      <c r="I2721" s="1" t="s">
        <v>6702</v>
      </c>
      <c r="J2721">
        <v>2291</v>
      </c>
      <c r="K2721">
        <v>10</v>
      </c>
      <c r="L2721">
        <v>299.39999999999998</v>
      </c>
      <c r="M2721">
        <v>7</v>
      </c>
      <c r="N2721">
        <v>292.39999999999998</v>
      </c>
    </row>
    <row r="2722" spans="1:14" x14ac:dyDescent="0.2">
      <c r="A2722" s="1" t="s">
        <v>6301</v>
      </c>
      <c r="B2722" s="2">
        <v>45905</v>
      </c>
      <c r="C2722" s="1" t="s">
        <v>625</v>
      </c>
      <c r="D2722" s="1" t="s">
        <v>246</v>
      </c>
      <c r="E2722">
        <v>18</v>
      </c>
      <c r="F2722" t="s">
        <v>99</v>
      </c>
      <c r="G2722" s="1" t="s">
        <v>2760</v>
      </c>
      <c r="H2722">
        <v>330</v>
      </c>
      <c r="I2722" s="1" t="s">
        <v>6718</v>
      </c>
      <c r="J2722">
        <v>723</v>
      </c>
      <c r="K2722">
        <v>6</v>
      </c>
      <c r="L2722">
        <v>349.6</v>
      </c>
      <c r="M2722">
        <v>12.600000000000001</v>
      </c>
      <c r="N2722">
        <v>337</v>
      </c>
    </row>
    <row r="2723" spans="1:14" x14ac:dyDescent="0.2">
      <c r="A2723" s="1" t="s">
        <v>6307</v>
      </c>
      <c r="B2723" s="2">
        <v>45905</v>
      </c>
      <c r="C2723" s="1" t="s">
        <v>6306</v>
      </c>
      <c r="D2723" s="1" t="s">
        <v>106</v>
      </c>
      <c r="E2723">
        <v>7</v>
      </c>
      <c r="F2723">
        <v>20</v>
      </c>
      <c r="G2723" s="1" t="s">
        <v>100</v>
      </c>
      <c r="H2723">
        <v>100</v>
      </c>
      <c r="I2723" s="1" t="s">
        <v>6718</v>
      </c>
      <c r="J2723">
        <v>723</v>
      </c>
      <c r="K2723">
        <v>2</v>
      </c>
      <c r="L2723">
        <v>101</v>
      </c>
      <c r="M2723">
        <v>1.9</v>
      </c>
      <c r="N2723">
        <v>99.1</v>
      </c>
    </row>
    <row r="2724" spans="1:14" x14ac:dyDescent="0.2">
      <c r="A2724" s="1" t="s">
        <v>6305</v>
      </c>
      <c r="B2724" s="2">
        <v>45905</v>
      </c>
      <c r="C2724" s="1" t="s">
        <v>6306</v>
      </c>
      <c r="D2724" s="1" t="s">
        <v>106</v>
      </c>
      <c r="E2724">
        <v>7</v>
      </c>
      <c r="F2724">
        <v>20</v>
      </c>
      <c r="G2724" s="1" t="s">
        <v>100</v>
      </c>
      <c r="H2724">
        <v>100</v>
      </c>
      <c r="I2724" s="1" t="s">
        <v>6718</v>
      </c>
      <c r="J2724">
        <v>723</v>
      </c>
      <c r="K2724">
        <v>3</v>
      </c>
      <c r="L2724">
        <v>108.4</v>
      </c>
      <c r="M2724">
        <v>2.7</v>
      </c>
      <c r="N2724">
        <v>105.7</v>
      </c>
    </row>
    <row r="2725" spans="1:14" x14ac:dyDescent="0.2">
      <c r="A2725" s="1" t="s">
        <v>6303</v>
      </c>
      <c r="B2725" s="2">
        <v>45905</v>
      </c>
      <c r="C2725" s="1" t="s">
        <v>6304</v>
      </c>
      <c r="D2725" s="1" t="s">
        <v>106</v>
      </c>
      <c r="E2725">
        <v>8</v>
      </c>
      <c r="F2725" t="s">
        <v>2817</v>
      </c>
      <c r="G2725" s="1" t="s">
        <v>100</v>
      </c>
      <c r="H2725">
        <v>100</v>
      </c>
      <c r="I2725" s="1" t="s">
        <v>6718</v>
      </c>
      <c r="J2725">
        <v>723</v>
      </c>
      <c r="K2725">
        <v>3</v>
      </c>
      <c r="L2725">
        <v>104.79999999999998</v>
      </c>
      <c r="M2725">
        <v>3</v>
      </c>
      <c r="N2725">
        <v>101.79999999999998</v>
      </c>
    </row>
    <row r="2726" spans="1:14" x14ac:dyDescent="0.2">
      <c r="A2726" s="1" t="s">
        <v>6315</v>
      </c>
      <c r="B2726" s="2">
        <v>45905</v>
      </c>
      <c r="C2726" s="1" t="s">
        <v>6316</v>
      </c>
      <c r="D2726" s="1" t="s">
        <v>106</v>
      </c>
      <c r="E2726" t="s">
        <v>2931</v>
      </c>
      <c r="F2726" t="s">
        <v>287</v>
      </c>
      <c r="G2726" s="1" t="s">
        <v>108</v>
      </c>
      <c r="H2726">
        <v>200</v>
      </c>
      <c r="I2726" s="1" t="s">
        <v>6718</v>
      </c>
      <c r="J2726">
        <v>724</v>
      </c>
      <c r="K2726">
        <v>4</v>
      </c>
      <c r="L2726">
        <v>220.4</v>
      </c>
      <c r="M2726">
        <v>8</v>
      </c>
      <c r="N2726">
        <v>212.4</v>
      </c>
    </row>
    <row r="2727" spans="1:14" x14ac:dyDescent="0.2">
      <c r="A2727" s="1" t="s">
        <v>6313</v>
      </c>
      <c r="B2727" s="2">
        <v>45905</v>
      </c>
      <c r="C2727" s="1" t="s">
        <v>6314</v>
      </c>
      <c r="D2727" s="1" t="s">
        <v>106</v>
      </c>
      <c r="E2727" t="s">
        <v>5831</v>
      </c>
      <c r="F2727" t="s">
        <v>287</v>
      </c>
      <c r="G2727" s="1" t="s">
        <v>108</v>
      </c>
      <c r="H2727">
        <v>300</v>
      </c>
      <c r="I2727" s="1" t="s">
        <v>6718</v>
      </c>
      <c r="J2727">
        <v>724</v>
      </c>
      <c r="K2727">
        <v>4</v>
      </c>
      <c r="L2727">
        <v>299.8</v>
      </c>
      <c r="M2727">
        <v>9.9</v>
      </c>
      <c r="N2727">
        <v>289.90000000000003</v>
      </c>
    </row>
    <row r="2728" spans="1:14" x14ac:dyDescent="0.2">
      <c r="A2728" s="1" t="s">
        <v>6321</v>
      </c>
      <c r="B2728" s="2">
        <v>45908</v>
      </c>
      <c r="C2728" s="1" t="s">
        <v>6322</v>
      </c>
      <c r="D2728" s="1" t="s">
        <v>106</v>
      </c>
      <c r="E2728" t="s">
        <v>3001</v>
      </c>
      <c r="F2728" t="s">
        <v>51</v>
      </c>
      <c r="G2728" s="1" t="s">
        <v>2996</v>
      </c>
      <c r="H2728">
        <v>250</v>
      </c>
      <c r="I2728" s="1" t="s">
        <v>6718</v>
      </c>
      <c r="J2728">
        <v>725</v>
      </c>
      <c r="K2728">
        <v>4</v>
      </c>
      <c r="L2728">
        <v>237.8</v>
      </c>
      <c r="N2728">
        <v>237.8</v>
      </c>
    </row>
    <row r="2729" spans="1:14" x14ac:dyDescent="0.2">
      <c r="A2729" s="1" t="s">
        <v>6323</v>
      </c>
      <c r="B2729" s="2">
        <v>45908</v>
      </c>
      <c r="C2729" s="1" t="s">
        <v>6322</v>
      </c>
      <c r="D2729" s="1" t="s">
        <v>106</v>
      </c>
      <c r="E2729" t="s">
        <v>2995</v>
      </c>
      <c r="F2729" t="s">
        <v>51</v>
      </c>
      <c r="G2729" s="1" t="s">
        <v>2996</v>
      </c>
      <c r="H2729">
        <v>120</v>
      </c>
      <c r="I2729" s="1" t="s">
        <v>6718</v>
      </c>
      <c r="J2729">
        <v>725</v>
      </c>
      <c r="K2729">
        <v>2</v>
      </c>
      <c r="L2729">
        <v>128.4</v>
      </c>
      <c r="N2729">
        <v>128.4</v>
      </c>
    </row>
    <row r="2730" spans="1:14" x14ac:dyDescent="0.2">
      <c r="A2730" s="1" t="s">
        <v>6320</v>
      </c>
      <c r="B2730" s="2">
        <v>45908</v>
      </c>
      <c r="C2730" s="1" t="s">
        <v>6316</v>
      </c>
      <c r="D2730" s="1" t="s">
        <v>106</v>
      </c>
      <c r="E2730" t="s">
        <v>2931</v>
      </c>
      <c r="F2730" t="s">
        <v>960</v>
      </c>
      <c r="G2730" s="1" t="s">
        <v>108</v>
      </c>
      <c r="H2730">
        <v>200</v>
      </c>
      <c r="I2730" s="1" t="s">
        <v>6718</v>
      </c>
      <c r="J2730">
        <v>725</v>
      </c>
      <c r="K2730">
        <v>4</v>
      </c>
      <c r="L2730">
        <v>212.4</v>
      </c>
      <c r="N2730">
        <v>212.4</v>
      </c>
    </row>
    <row r="2731" spans="1:14" x14ac:dyDescent="0.2">
      <c r="A2731" s="1" t="s">
        <v>6302</v>
      </c>
      <c r="B2731" s="2">
        <v>45908</v>
      </c>
      <c r="C2731" s="1" t="s">
        <v>625</v>
      </c>
      <c r="D2731" s="1" t="s">
        <v>246</v>
      </c>
      <c r="E2731">
        <v>19</v>
      </c>
      <c r="F2731" t="s">
        <v>99</v>
      </c>
      <c r="G2731" s="1" t="s">
        <v>2760</v>
      </c>
      <c r="H2731">
        <v>110</v>
      </c>
      <c r="I2731" s="1" t="s">
        <v>6718</v>
      </c>
      <c r="J2731">
        <v>725</v>
      </c>
      <c r="K2731">
        <v>5</v>
      </c>
      <c r="L2731">
        <v>270.39999999999998</v>
      </c>
      <c r="N2731">
        <v>270.39999999999998</v>
      </c>
    </row>
    <row r="2732" spans="1:14" x14ac:dyDescent="0.2">
      <c r="A2732" s="1" t="s">
        <v>6332</v>
      </c>
      <c r="B2732" s="2">
        <v>45908</v>
      </c>
      <c r="C2732" s="1" t="s">
        <v>2272</v>
      </c>
      <c r="D2732" s="1" t="s">
        <v>246</v>
      </c>
      <c r="E2732">
        <v>22</v>
      </c>
      <c r="F2732" t="s">
        <v>338</v>
      </c>
      <c r="G2732" s="1" t="s">
        <v>100</v>
      </c>
      <c r="H2732">
        <v>210</v>
      </c>
      <c r="I2732" s="1" t="s">
        <v>6718</v>
      </c>
      <c r="J2732">
        <v>726</v>
      </c>
      <c r="K2732">
        <v>2</v>
      </c>
      <c r="L2732">
        <v>185.6</v>
      </c>
      <c r="M2732">
        <v>5.2</v>
      </c>
      <c r="N2732">
        <v>180.4</v>
      </c>
    </row>
    <row r="2733" spans="1:14" x14ac:dyDescent="0.2">
      <c r="A2733" s="1" t="s">
        <v>6331</v>
      </c>
      <c r="B2733" s="2">
        <v>45908</v>
      </c>
      <c r="C2733" s="1" t="s">
        <v>2272</v>
      </c>
      <c r="D2733" s="1" t="s">
        <v>246</v>
      </c>
      <c r="E2733">
        <v>21</v>
      </c>
      <c r="F2733" t="s">
        <v>2963</v>
      </c>
      <c r="G2733" s="1" t="s">
        <v>100</v>
      </c>
      <c r="H2733">
        <v>75</v>
      </c>
      <c r="I2733" s="1" t="s">
        <v>6718</v>
      </c>
      <c r="J2733">
        <v>726</v>
      </c>
      <c r="K2733">
        <v>1</v>
      </c>
      <c r="L2733">
        <v>89.6</v>
      </c>
      <c r="N2733">
        <v>89.6</v>
      </c>
    </row>
    <row r="2734" spans="1:14" x14ac:dyDescent="0.2">
      <c r="A2734" s="1" t="s">
        <v>6329</v>
      </c>
      <c r="B2734" s="2">
        <v>45908</v>
      </c>
      <c r="C2734" s="1" t="s">
        <v>6231</v>
      </c>
      <c r="D2734" s="1" t="s">
        <v>3068</v>
      </c>
      <c r="E2734">
        <v>16</v>
      </c>
      <c r="F2734" t="s">
        <v>2811</v>
      </c>
      <c r="G2734" s="1" t="s">
        <v>108</v>
      </c>
      <c r="H2734">
        <v>600</v>
      </c>
      <c r="I2734" s="1" t="s">
        <v>6718</v>
      </c>
      <c r="J2734">
        <v>726</v>
      </c>
      <c r="K2734">
        <v>8</v>
      </c>
      <c r="L2734">
        <v>586.70000000000005</v>
      </c>
      <c r="N2734">
        <v>586.70000000000005</v>
      </c>
    </row>
    <row r="2735" spans="1:14" x14ac:dyDescent="0.2">
      <c r="A2735" s="1" t="s">
        <v>6330</v>
      </c>
      <c r="B2735" s="2">
        <v>45908</v>
      </c>
      <c r="C2735" s="1" t="s">
        <v>2272</v>
      </c>
      <c r="D2735" s="1" t="s">
        <v>246</v>
      </c>
      <c r="E2735">
        <v>22</v>
      </c>
      <c r="F2735" t="s">
        <v>338</v>
      </c>
      <c r="G2735" s="1" t="s">
        <v>100</v>
      </c>
      <c r="H2735">
        <v>210</v>
      </c>
      <c r="I2735" s="1" t="s">
        <v>6718</v>
      </c>
      <c r="J2735">
        <v>726</v>
      </c>
      <c r="K2735">
        <v>3</v>
      </c>
      <c r="L2735">
        <v>236.20000000000002</v>
      </c>
      <c r="M2735">
        <v>8.1999999999999993</v>
      </c>
      <c r="N2735">
        <v>228.00000000000003</v>
      </c>
    </row>
    <row r="2736" spans="1:14" x14ac:dyDescent="0.2">
      <c r="A2736" s="1" t="s">
        <v>6325</v>
      </c>
      <c r="B2736" s="2">
        <v>45908</v>
      </c>
      <c r="C2736" s="1" t="s">
        <v>6231</v>
      </c>
      <c r="D2736" s="1" t="s">
        <v>246</v>
      </c>
      <c r="E2736">
        <v>16</v>
      </c>
      <c r="F2736" t="s">
        <v>2811</v>
      </c>
      <c r="G2736" s="1" t="s">
        <v>100</v>
      </c>
      <c r="H2736">
        <v>150</v>
      </c>
      <c r="I2736" s="1" t="s">
        <v>6718</v>
      </c>
      <c r="J2736">
        <v>727</v>
      </c>
      <c r="K2736">
        <v>2</v>
      </c>
      <c r="L2736">
        <v>141.80000000000001</v>
      </c>
      <c r="N2736">
        <v>141.80000000000001</v>
      </c>
    </row>
    <row r="2737" spans="1:14" x14ac:dyDescent="0.2">
      <c r="A2737" s="1" t="s">
        <v>6328</v>
      </c>
      <c r="B2737" s="2">
        <v>45908</v>
      </c>
      <c r="C2737" s="1" t="s">
        <v>6231</v>
      </c>
      <c r="D2737" s="1" t="s">
        <v>3068</v>
      </c>
      <c r="E2737">
        <v>16</v>
      </c>
      <c r="F2737" t="s">
        <v>2811</v>
      </c>
      <c r="G2737" s="1" t="s">
        <v>2996</v>
      </c>
      <c r="H2737">
        <v>150</v>
      </c>
      <c r="I2737" s="1" t="s">
        <v>6718</v>
      </c>
      <c r="J2737">
        <v>727</v>
      </c>
      <c r="K2737">
        <v>2</v>
      </c>
      <c r="L2737">
        <v>152.6</v>
      </c>
      <c r="N2737">
        <v>152.6</v>
      </c>
    </row>
    <row r="2738" spans="1:14" x14ac:dyDescent="0.2">
      <c r="A2738" s="1" t="s">
        <v>6327</v>
      </c>
      <c r="B2738" s="2">
        <v>45908</v>
      </c>
      <c r="C2738" s="1" t="s">
        <v>6231</v>
      </c>
      <c r="D2738" s="1" t="s">
        <v>2816</v>
      </c>
      <c r="E2738">
        <v>16</v>
      </c>
      <c r="F2738" t="s">
        <v>2811</v>
      </c>
      <c r="G2738" s="1" t="s">
        <v>2996</v>
      </c>
      <c r="H2738">
        <v>150</v>
      </c>
      <c r="I2738" s="1" t="s">
        <v>6718</v>
      </c>
      <c r="J2738">
        <v>727</v>
      </c>
      <c r="K2738">
        <v>2</v>
      </c>
      <c r="L2738">
        <v>153</v>
      </c>
      <c r="N2738">
        <v>153</v>
      </c>
    </row>
    <row r="2739" spans="1:14" x14ac:dyDescent="0.2">
      <c r="A2739" s="1" t="s">
        <v>7212</v>
      </c>
      <c r="B2739" s="2">
        <v>45910</v>
      </c>
      <c r="C2739" s="1" t="s">
        <v>2272</v>
      </c>
      <c r="D2739" s="1" t="s">
        <v>246</v>
      </c>
      <c r="E2739">
        <v>26</v>
      </c>
      <c r="F2739" t="s">
        <v>735</v>
      </c>
      <c r="G2739" s="1" t="s">
        <v>100</v>
      </c>
      <c r="H2739">
        <v>225</v>
      </c>
      <c r="I2739" s="1" t="s">
        <v>6718</v>
      </c>
      <c r="J2739">
        <v>728</v>
      </c>
      <c r="K2739">
        <v>4</v>
      </c>
      <c r="L2739">
        <v>245.39999999999998</v>
      </c>
      <c r="M2739">
        <v>13.000000000000002</v>
      </c>
      <c r="N2739">
        <v>232.39999999999998</v>
      </c>
    </row>
    <row r="2740" spans="1:14" x14ac:dyDescent="0.2">
      <c r="A2740" s="1" t="s">
        <v>7213</v>
      </c>
      <c r="B2740" s="2">
        <v>45910</v>
      </c>
      <c r="C2740" s="1" t="s">
        <v>6231</v>
      </c>
      <c r="D2740" s="1" t="s">
        <v>3068</v>
      </c>
      <c r="E2740">
        <v>16</v>
      </c>
      <c r="F2740" t="s">
        <v>2811</v>
      </c>
      <c r="G2740" s="1" t="s">
        <v>108</v>
      </c>
      <c r="H2740">
        <v>150</v>
      </c>
      <c r="I2740" s="1" t="s">
        <v>6718</v>
      </c>
      <c r="J2740">
        <v>728</v>
      </c>
      <c r="K2740">
        <v>2</v>
      </c>
      <c r="L2740">
        <v>151.1</v>
      </c>
      <c r="M2740">
        <v>4.2</v>
      </c>
      <c r="N2740">
        <v>146.9</v>
      </c>
    </row>
    <row r="2741" spans="1:14" x14ac:dyDescent="0.2">
      <c r="A2741" s="1" t="s">
        <v>7214</v>
      </c>
      <c r="B2741" s="2">
        <v>45910</v>
      </c>
      <c r="C2741" s="1" t="s">
        <v>6231</v>
      </c>
      <c r="D2741" s="1" t="s">
        <v>3068</v>
      </c>
      <c r="E2741">
        <v>16</v>
      </c>
      <c r="F2741" t="s">
        <v>2811</v>
      </c>
      <c r="G2741" s="1" t="s">
        <v>108</v>
      </c>
      <c r="H2741">
        <v>250</v>
      </c>
      <c r="I2741" s="1" t="s">
        <v>6718</v>
      </c>
      <c r="J2741">
        <v>728</v>
      </c>
      <c r="K2741">
        <v>4</v>
      </c>
      <c r="L2741">
        <v>264.89999999999998</v>
      </c>
      <c r="M2741">
        <v>7.9</v>
      </c>
      <c r="N2741">
        <v>257</v>
      </c>
    </row>
    <row r="2742" spans="1:14" x14ac:dyDescent="0.2">
      <c r="A2742" s="1" t="s">
        <v>7215</v>
      </c>
      <c r="B2742" s="2">
        <v>45910</v>
      </c>
      <c r="C2742" s="1" t="s">
        <v>2272</v>
      </c>
      <c r="D2742" s="1" t="s">
        <v>246</v>
      </c>
      <c r="E2742">
        <v>22</v>
      </c>
      <c r="F2742" t="s">
        <v>735</v>
      </c>
      <c r="G2742" s="1" t="s">
        <v>100</v>
      </c>
      <c r="H2742">
        <v>75</v>
      </c>
      <c r="I2742" s="1" t="s">
        <v>6718</v>
      </c>
      <c r="J2742">
        <v>728</v>
      </c>
      <c r="K2742">
        <v>2</v>
      </c>
      <c r="L2742">
        <v>113.8</v>
      </c>
      <c r="M2742">
        <v>4.4000000000000004</v>
      </c>
      <c r="N2742">
        <v>109.39999999999999</v>
      </c>
    </row>
    <row r="2743" spans="1:14" x14ac:dyDescent="0.2">
      <c r="A2743" s="1" t="s">
        <v>7216</v>
      </c>
      <c r="B2743" s="2">
        <v>45910</v>
      </c>
      <c r="C2743" s="1" t="s">
        <v>6231</v>
      </c>
      <c r="D2743" s="1" t="s">
        <v>3068</v>
      </c>
      <c r="E2743">
        <v>16</v>
      </c>
      <c r="F2743" t="s">
        <v>2811</v>
      </c>
      <c r="G2743" s="1" t="s">
        <v>108</v>
      </c>
      <c r="H2743">
        <v>250</v>
      </c>
      <c r="I2743" s="1" t="s">
        <v>6718</v>
      </c>
      <c r="J2743">
        <v>729</v>
      </c>
      <c r="K2743">
        <v>3</v>
      </c>
      <c r="L2743">
        <v>252</v>
      </c>
      <c r="M2743">
        <v>6</v>
      </c>
      <c r="N2743">
        <v>246</v>
      </c>
    </row>
    <row r="2744" spans="1:14" x14ac:dyDescent="0.2">
      <c r="A2744" s="1" t="s">
        <v>7217</v>
      </c>
      <c r="B2744" s="2">
        <v>45910</v>
      </c>
      <c r="C2744" s="1" t="s">
        <v>2231</v>
      </c>
      <c r="D2744" s="1" t="s">
        <v>246</v>
      </c>
      <c r="E2744">
        <v>16</v>
      </c>
      <c r="F2744" t="s">
        <v>214</v>
      </c>
      <c r="G2744" s="1" t="s">
        <v>100</v>
      </c>
      <c r="H2744">
        <v>500</v>
      </c>
      <c r="I2744" s="1" t="s">
        <v>6718</v>
      </c>
      <c r="J2744">
        <v>729</v>
      </c>
      <c r="K2744">
        <v>8</v>
      </c>
      <c r="L2744">
        <v>513.29999999999995</v>
      </c>
      <c r="N2744">
        <v>513.29999999999995</v>
      </c>
    </row>
    <row r="2745" spans="1:14" x14ac:dyDescent="0.2">
      <c r="A2745" s="1" t="s">
        <v>7218</v>
      </c>
      <c r="B2745" s="2">
        <v>45910</v>
      </c>
      <c r="C2745" s="1" t="s">
        <v>625</v>
      </c>
      <c r="D2745" s="1" t="s">
        <v>246</v>
      </c>
      <c r="E2745">
        <v>13</v>
      </c>
      <c r="F2745" t="s">
        <v>214</v>
      </c>
      <c r="G2745" s="1" t="s">
        <v>100</v>
      </c>
      <c r="H2745">
        <v>60</v>
      </c>
      <c r="I2745" s="1" t="s">
        <v>6718</v>
      </c>
      <c r="J2745">
        <v>729</v>
      </c>
      <c r="K2745">
        <v>1</v>
      </c>
      <c r="L2745">
        <v>60.3</v>
      </c>
      <c r="N2745">
        <v>60.3</v>
      </c>
    </row>
    <row r="2746" spans="1:14" x14ac:dyDescent="0.2">
      <c r="A2746" s="1" t="s">
        <v>7219</v>
      </c>
      <c r="B2746" s="2">
        <v>45910</v>
      </c>
      <c r="C2746" s="1" t="s">
        <v>625</v>
      </c>
      <c r="D2746" s="1" t="s">
        <v>246</v>
      </c>
      <c r="E2746">
        <v>16</v>
      </c>
      <c r="F2746" t="s">
        <v>332</v>
      </c>
      <c r="G2746" s="1" t="s">
        <v>100</v>
      </c>
      <c r="H2746">
        <v>260</v>
      </c>
      <c r="I2746" s="1" t="s">
        <v>6718</v>
      </c>
      <c r="J2746">
        <v>729</v>
      </c>
      <c r="K2746">
        <v>1</v>
      </c>
      <c r="L2746">
        <v>27</v>
      </c>
      <c r="N2746">
        <v>27</v>
      </c>
    </row>
    <row r="2747" spans="1:14" x14ac:dyDescent="0.2">
      <c r="A2747" s="1" t="s">
        <v>7220</v>
      </c>
      <c r="B2747" s="2">
        <v>45910</v>
      </c>
      <c r="C2747" s="1" t="s">
        <v>6354</v>
      </c>
      <c r="D2747" s="1" t="s">
        <v>246</v>
      </c>
      <c r="E2747">
        <v>22</v>
      </c>
      <c r="F2747" t="s">
        <v>79</v>
      </c>
      <c r="G2747" s="1" t="s">
        <v>100</v>
      </c>
      <c r="H2747">
        <v>300</v>
      </c>
      <c r="I2747" s="1" t="s">
        <v>6718</v>
      </c>
      <c r="J2747">
        <v>730</v>
      </c>
      <c r="K2747">
        <v>6</v>
      </c>
      <c r="L2747">
        <v>302.3</v>
      </c>
      <c r="N2747">
        <v>302.3</v>
      </c>
    </row>
    <row r="2748" spans="1:14" x14ac:dyDescent="0.2">
      <c r="A2748" s="1" t="s">
        <v>6257</v>
      </c>
      <c r="B2748" s="2">
        <v>45911</v>
      </c>
      <c r="C2748" s="1" t="s">
        <v>6238</v>
      </c>
      <c r="D2748" s="1" t="s">
        <v>246</v>
      </c>
      <c r="E2748">
        <v>8</v>
      </c>
      <c r="F2748" t="s">
        <v>2740</v>
      </c>
      <c r="G2748" s="1" t="s">
        <v>100</v>
      </c>
      <c r="H2748">
        <v>100</v>
      </c>
      <c r="I2748" s="1" t="s">
        <v>6718</v>
      </c>
      <c r="J2748">
        <v>731</v>
      </c>
      <c r="K2748">
        <v>2</v>
      </c>
      <c r="L2748">
        <v>104.2</v>
      </c>
      <c r="M2748">
        <v>2</v>
      </c>
      <c r="N2748">
        <v>102.2</v>
      </c>
    </row>
    <row r="2749" spans="1:14" x14ac:dyDescent="0.2">
      <c r="A2749" s="1" t="s">
        <v>6348</v>
      </c>
      <c r="B2749" s="2">
        <v>45911</v>
      </c>
      <c r="C2749" s="1" t="s">
        <v>625</v>
      </c>
      <c r="D2749" s="1" t="s">
        <v>246</v>
      </c>
      <c r="E2749">
        <v>23</v>
      </c>
      <c r="F2749" t="s">
        <v>214</v>
      </c>
      <c r="G2749" s="1" t="s">
        <v>2760</v>
      </c>
      <c r="H2749">
        <v>165</v>
      </c>
      <c r="I2749" s="1" t="s">
        <v>6718</v>
      </c>
      <c r="J2749">
        <v>731</v>
      </c>
      <c r="K2749">
        <v>3</v>
      </c>
      <c r="L2749">
        <v>159.60000000000002</v>
      </c>
      <c r="M2749">
        <v>8.3999999999999986</v>
      </c>
      <c r="N2749">
        <v>151.20000000000002</v>
      </c>
    </row>
    <row r="2750" spans="1:14" x14ac:dyDescent="0.2">
      <c r="A2750" s="1" t="s">
        <v>6255</v>
      </c>
      <c r="B2750" s="2">
        <v>45911</v>
      </c>
      <c r="C2750" s="1" t="s">
        <v>6238</v>
      </c>
      <c r="D2750" s="1" t="s">
        <v>246</v>
      </c>
      <c r="E2750">
        <v>8</v>
      </c>
      <c r="F2750" t="s">
        <v>2740</v>
      </c>
      <c r="G2750" s="1" t="s">
        <v>100</v>
      </c>
      <c r="H2750">
        <v>100</v>
      </c>
      <c r="I2750" s="1" t="s">
        <v>6718</v>
      </c>
      <c r="J2750">
        <v>731</v>
      </c>
      <c r="K2750">
        <v>2</v>
      </c>
      <c r="L2750">
        <v>92.6</v>
      </c>
      <c r="M2750">
        <v>2</v>
      </c>
      <c r="N2750">
        <v>90.6</v>
      </c>
    </row>
    <row r="2751" spans="1:14" x14ac:dyDescent="0.2">
      <c r="A2751" s="1" t="s">
        <v>6256</v>
      </c>
      <c r="B2751" s="2">
        <v>45911</v>
      </c>
      <c r="C2751" s="1" t="s">
        <v>6238</v>
      </c>
      <c r="D2751" s="1" t="s">
        <v>246</v>
      </c>
      <c r="E2751">
        <v>8</v>
      </c>
      <c r="F2751" t="s">
        <v>2740</v>
      </c>
      <c r="G2751" s="1" t="s">
        <v>100</v>
      </c>
      <c r="H2751">
        <v>100</v>
      </c>
      <c r="I2751" s="1" t="s">
        <v>6718</v>
      </c>
      <c r="J2751">
        <v>731</v>
      </c>
      <c r="K2751">
        <v>3</v>
      </c>
      <c r="L2751">
        <v>124</v>
      </c>
      <c r="M2751">
        <v>3.1</v>
      </c>
      <c r="N2751">
        <v>120.9</v>
      </c>
    </row>
    <row r="2752" spans="1:14" x14ac:dyDescent="0.2">
      <c r="A2752" s="1" t="s">
        <v>6351</v>
      </c>
      <c r="B2752" s="2">
        <v>45911</v>
      </c>
      <c r="C2752" s="1" t="s">
        <v>625</v>
      </c>
      <c r="D2752" s="1" t="s">
        <v>246</v>
      </c>
      <c r="E2752">
        <v>19</v>
      </c>
      <c r="F2752" t="s">
        <v>332</v>
      </c>
      <c r="G2752" s="1" t="s">
        <v>2760</v>
      </c>
      <c r="H2752">
        <v>60</v>
      </c>
      <c r="I2752" s="1" t="s">
        <v>6718</v>
      </c>
      <c r="J2752">
        <v>732</v>
      </c>
      <c r="K2752">
        <v>1</v>
      </c>
      <c r="L2752">
        <v>57.8</v>
      </c>
      <c r="M2752">
        <v>1.6</v>
      </c>
      <c r="N2752">
        <v>56.199999999999996</v>
      </c>
    </row>
    <row r="2753" spans="1:14" x14ac:dyDescent="0.2">
      <c r="A2753" s="1" t="s">
        <v>6237</v>
      </c>
      <c r="B2753" s="2">
        <v>45911</v>
      </c>
      <c r="C2753" s="1" t="s">
        <v>6238</v>
      </c>
      <c r="D2753" s="1" t="s">
        <v>246</v>
      </c>
      <c r="E2753">
        <v>8</v>
      </c>
      <c r="F2753" t="s">
        <v>2740</v>
      </c>
      <c r="G2753" s="1" t="s">
        <v>100</v>
      </c>
      <c r="H2753">
        <v>100</v>
      </c>
      <c r="I2753" s="1" t="s">
        <v>6718</v>
      </c>
      <c r="J2753">
        <v>732</v>
      </c>
      <c r="K2753">
        <v>2</v>
      </c>
      <c r="L2753">
        <v>109.4</v>
      </c>
      <c r="M2753">
        <v>1</v>
      </c>
      <c r="N2753">
        <v>108.4</v>
      </c>
    </row>
    <row r="2754" spans="1:14" x14ac:dyDescent="0.2">
      <c r="A2754" s="1" t="s">
        <v>6356</v>
      </c>
      <c r="B2754" s="2">
        <v>45911</v>
      </c>
      <c r="C2754" s="1" t="s">
        <v>2272</v>
      </c>
      <c r="D2754" s="1" t="s">
        <v>246</v>
      </c>
      <c r="E2754">
        <v>16</v>
      </c>
      <c r="F2754" t="s">
        <v>2963</v>
      </c>
      <c r="G2754" s="1" t="s">
        <v>100</v>
      </c>
      <c r="H2754">
        <v>125</v>
      </c>
      <c r="I2754" s="1" t="s">
        <v>6718</v>
      </c>
      <c r="J2754">
        <v>732</v>
      </c>
      <c r="K2754">
        <v>2</v>
      </c>
      <c r="L2754">
        <v>136.4</v>
      </c>
      <c r="M2754">
        <v>2</v>
      </c>
      <c r="N2754">
        <v>134.4</v>
      </c>
    </row>
    <row r="2755" spans="1:14" x14ac:dyDescent="0.2">
      <c r="A2755" s="1" t="s">
        <v>6357</v>
      </c>
      <c r="B2755" s="2">
        <v>45911</v>
      </c>
      <c r="C2755" s="1" t="s">
        <v>2272</v>
      </c>
      <c r="D2755" s="1" t="s">
        <v>246</v>
      </c>
      <c r="E2755">
        <v>16</v>
      </c>
      <c r="F2755" t="s">
        <v>338</v>
      </c>
      <c r="G2755" s="1" t="s">
        <v>100</v>
      </c>
      <c r="H2755">
        <v>130</v>
      </c>
      <c r="I2755" s="1" t="s">
        <v>6718</v>
      </c>
      <c r="J2755">
        <v>732</v>
      </c>
      <c r="K2755">
        <v>2</v>
      </c>
      <c r="L2755">
        <v>130.4</v>
      </c>
      <c r="M2755">
        <v>4</v>
      </c>
      <c r="N2755">
        <v>126.4</v>
      </c>
    </row>
    <row r="2756" spans="1:14" x14ac:dyDescent="0.2">
      <c r="A2756" s="1" t="s">
        <v>6349</v>
      </c>
      <c r="B2756" s="2">
        <v>45911</v>
      </c>
      <c r="C2756" s="1" t="s">
        <v>625</v>
      </c>
      <c r="D2756" s="1" t="s">
        <v>246</v>
      </c>
      <c r="E2756">
        <v>28</v>
      </c>
      <c r="F2756" t="s">
        <v>332</v>
      </c>
      <c r="G2756" s="1" t="s">
        <v>2760</v>
      </c>
      <c r="H2756">
        <v>70</v>
      </c>
      <c r="I2756" s="1" t="s">
        <v>6718</v>
      </c>
      <c r="J2756">
        <v>733</v>
      </c>
      <c r="K2756">
        <v>1</v>
      </c>
      <c r="L2756">
        <v>67.599999999999994</v>
      </c>
      <c r="M2756">
        <v>3.8</v>
      </c>
      <c r="N2756">
        <v>63.8</v>
      </c>
    </row>
    <row r="2757" spans="1:14" x14ac:dyDescent="0.2">
      <c r="A2757" s="1" t="s">
        <v>6350</v>
      </c>
      <c r="B2757" s="2">
        <v>45911</v>
      </c>
      <c r="C2757" s="1" t="s">
        <v>625</v>
      </c>
      <c r="D2757" s="1" t="s">
        <v>246</v>
      </c>
      <c r="E2757">
        <v>28</v>
      </c>
      <c r="F2757" t="s">
        <v>332</v>
      </c>
      <c r="G2757" s="1" t="s">
        <v>2760</v>
      </c>
      <c r="H2757">
        <v>100</v>
      </c>
      <c r="I2757" s="1" t="s">
        <v>6718</v>
      </c>
      <c r="J2757">
        <v>733</v>
      </c>
      <c r="K2757">
        <v>2</v>
      </c>
      <c r="L2757">
        <v>117.8</v>
      </c>
      <c r="M2757">
        <v>6.9</v>
      </c>
      <c r="N2757">
        <v>110.89999999999999</v>
      </c>
    </row>
    <row r="2758" spans="1:14" x14ac:dyDescent="0.2">
      <c r="A2758" s="1" t="s">
        <v>6333</v>
      </c>
      <c r="B2758" s="2">
        <v>45911</v>
      </c>
      <c r="C2758" s="1" t="s">
        <v>6231</v>
      </c>
      <c r="D2758" s="1" t="s">
        <v>246</v>
      </c>
      <c r="E2758">
        <v>11</v>
      </c>
      <c r="F2758" t="s">
        <v>214</v>
      </c>
      <c r="G2758" s="1" t="s">
        <v>100</v>
      </c>
      <c r="H2758">
        <v>300</v>
      </c>
      <c r="I2758" s="1" t="s">
        <v>6718</v>
      </c>
      <c r="J2758">
        <v>733</v>
      </c>
      <c r="K2758">
        <v>6</v>
      </c>
      <c r="L2758">
        <v>318.39999999999998</v>
      </c>
      <c r="N2758">
        <v>318.39999999999998</v>
      </c>
    </row>
    <row r="2759" spans="1:14" x14ac:dyDescent="0.2">
      <c r="A2759" s="1" t="s">
        <v>6338</v>
      </c>
      <c r="B2759" s="2">
        <v>45911</v>
      </c>
      <c r="C2759" s="1" t="s">
        <v>6231</v>
      </c>
      <c r="D2759" s="1" t="s">
        <v>3068</v>
      </c>
      <c r="E2759">
        <v>15</v>
      </c>
      <c r="F2759" t="s">
        <v>2811</v>
      </c>
      <c r="G2759" s="1" t="s">
        <v>108</v>
      </c>
      <c r="H2759">
        <v>450</v>
      </c>
      <c r="I2759" s="1" t="s">
        <v>6718</v>
      </c>
      <c r="J2759">
        <v>733</v>
      </c>
      <c r="K2759">
        <v>6</v>
      </c>
      <c r="L2759">
        <v>460.9</v>
      </c>
      <c r="N2759">
        <v>460.9</v>
      </c>
    </row>
    <row r="2760" spans="1:14" x14ac:dyDescent="0.2">
      <c r="A2760" s="1" t="s">
        <v>6345</v>
      </c>
      <c r="B2760" s="2">
        <v>45911</v>
      </c>
      <c r="C2760" s="1" t="s">
        <v>6231</v>
      </c>
      <c r="D2760" s="1" t="s">
        <v>3068</v>
      </c>
      <c r="E2760">
        <v>15</v>
      </c>
      <c r="F2760" t="s">
        <v>2811</v>
      </c>
      <c r="G2760" s="1" t="s">
        <v>108</v>
      </c>
      <c r="H2760">
        <v>350</v>
      </c>
      <c r="I2760" s="1" t="s">
        <v>6718</v>
      </c>
      <c r="J2760">
        <v>734</v>
      </c>
      <c r="K2760">
        <v>6</v>
      </c>
      <c r="L2760">
        <v>353.1</v>
      </c>
      <c r="N2760">
        <v>353.1</v>
      </c>
    </row>
    <row r="2761" spans="1:14" x14ac:dyDescent="0.2">
      <c r="A2761" s="1" t="s">
        <v>6347</v>
      </c>
      <c r="B2761" s="2">
        <v>45911</v>
      </c>
      <c r="C2761" s="1" t="s">
        <v>6231</v>
      </c>
      <c r="D2761" s="1" t="s">
        <v>3068</v>
      </c>
      <c r="E2761">
        <v>18</v>
      </c>
      <c r="F2761" t="s">
        <v>2811</v>
      </c>
      <c r="G2761" s="1" t="s">
        <v>108</v>
      </c>
      <c r="H2761">
        <v>100</v>
      </c>
      <c r="I2761" s="1" t="s">
        <v>6718</v>
      </c>
      <c r="J2761">
        <v>734</v>
      </c>
      <c r="K2761">
        <v>2</v>
      </c>
      <c r="L2761">
        <v>96.6</v>
      </c>
      <c r="N2761">
        <v>96.6</v>
      </c>
    </row>
    <row r="2762" spans="1:14" x14ac:dyDescent="0.2">
      <c r="A2762" s="1" t="s">
        <v>6346</v>
      </c>
      <c r="B2762" s="2">
        <v>45911</v>
      </c>
      <c r="C2762" s="1" t="s">
        <v>6231</v>
      </c>
      <c r="D2762" s="1" t="s">
        <v>3068</v>
      </c>
      <c r="E2762">
        <v>18</v>
      </c>
      <c r="F2762" t="s">
        <v>2811</v>
      </c>
      <c r="G2762" s="1" t="s">
        <v>108</v>
      </c>
      <c r="H2762">
        <v>100</v>
      </c>
      <c r="I2762" s="1" t="s">
        <v>6718</v>
      </c>
      <c r="J2762">
        <v>734</v>
      </c>
      <c r="K2762">
        <v>2</v>
      </c>
      <c r="L2762">
        <v>112.2</v>
      </c>
      <c r="N2762">
        <v>112.2</v>
      </c>
    </row>
    <row r="2763" spans="1:14" x14ac:dyDescent="0.2">
      <c r="A2763" s="1" t="s">
        <v>6364</v>
      </c>
      <c r="B2763" s="2">
        <v>45911</v>
      </c>
      <c r="C2763" s="1" t="s">
        <v>6231</v>
      </c>
      <c r="D2763" s="1" t="s">
        <v>3068</v>
      </c>
      <c r="E2763">
        <v>12</v>
      </c>
      <c r="F2763" t="s">
        <v>214</v>
      </c>
      <c r="G2763" s="1" t="s">
        <v>108</v>
      </c>
      <c r="H2763">
        <v>200</v>
      </c>
      <c r="I2763" s="1" t="s">
        <v>6718</v>
      </c>
      <c r="J2763">
        <v>734</v>
      </c>
      <c r="K2763">
        <v>4</v>
      </c>
      <c r="L2763">
        <v>205.4</v>
      </c>
      <c r="N2763">
        <v>205.4</v>
      </c>
    </row>
    <row r="2764" spans="1:14" x14ac:dyDescent="0.2">
      <c r="A2764" s="1" t="s">
        <v>6369</v>
      </c>
      <c r="B2764" s="2">
        <v>45911</v>
      </c>
      <c r="C2764" s="1" t="s">
        <v>6370</v>
      </c>
      <c r="D2764" s="1" t="s">
        <v>246</v>
      </c>
      <c r="E2764">
        <v>20</v>
      </c>
      <c r="F2764" t="s">
        <v>93</v>
      </c>
      <c r="G2764" s="1" t="s">
        <v>100</v>
      </c>
      <c r="H2764">
        <v>200</v>
      </c>
      <c r="I2764" s="1" t="s">
        <v>6718</v>
      </c>
      <c r="J2764">
        <v>735</v>
      </c>
      <c r="K2764">
        <v>5</v>
      </c>
      <c r="L2764">
        <v>212.6</v>
      </c>
      <c r="N2764">
        <v>212.6</v>
      </c>
    </row>
    <row r="2765" spans="1:14" x14ac:dyDescent="0.2">
      <c r="A2765" s="1" t="s">
        <v>6342</v>
      </c>
      <c r="B2765" s="2">
        <v>45911</v>
      </c>
      <c r="C2765" s="1" t="s">
        <v>625</v>
      </c>
      <c r="D2765" s="1" t="s">
        <v>246</v>
      </c>
      <c r="E2765">
        <v>24</v>
      </c>
      <c r="F2765" t="s">
        <v>99</v>
      </c>
      <c r="G2765" s="1" t="s">
        <v>100</v>
      </c>
      <c r="H2765">
        <v>405</v>
      </c>
      <c r="I2765" s="1" t="s">
        <v>6718</v>
      </c>
      <c r="J2765">
        <v>735</v>
      </c>
      <c r="K2765">
        <v>5</v>
      </c>
      <c r="L2765">
        <v>298.39999999999998</v>
      </c>
      <c r="N2765">
        <v>298.39999999999998</v>
      </c>
    </row>
    <row r="2766" spans="1:14" x14ac:dyDescent="0.2">
      <c r="A2766" s="1" t="s">
        <v>6319</v>
      </c>
      <c r="B2766" s="2">
        <v>45911</v>
      </c>
      <c r="C2766" s="1" t="s">
        <v>2229</v>
      </c>
      <c r="D2766" s="1" t="s">
        <v>246</v>
      </c>
      <c r="E2766">
        <v>16</v>
      </c>
      <c r="F2766" t="s">
        <v>2243</v>
      </c>
      <c r="G2766" s="1" t="s">
        <v>100</v>
      </c>
      <c r="H2766">
        <v>50</v>
      </c>
      <c r="I2766" s="1" t="s">
        <v>6718</v>
      </c>
      <c r="J2766">
        <v>735</v>
      </c>
      <c r="K2766">
        <v>1</v>
      </c>
      <c r="L2766">
        <v>43.4</v>
      </c>
      <c r="N2766">
        <v>43.4</v>
      </c>
    </row>
    <row r="2767" spans="1:14" x14ac:dyDescent="0.2">
      <c r="A2767" s="1" t="s">
        <v>6317</v>
      </c>
      <c r="B2767" s="2">
        <v>45911</v>
      </c>
      <c r="C2767" s="1" t="s">
        <v>6231</v>
      </c>
      <c r="D2767" s="1" t="s">
        <v>246</v>
      </c>
      <c r="E2767">
        <v>13</v>
      </c>
      <c r="F2767" t="s">
        <v>214</v>
      </c>
      <c r="G2767" s="1" t="s">
        <v>100</v>
      </c>
      <c r="H2767">
        <v>150</v>
      </c>
      <c r="I2767" s="1" t="s">
        <v>6718</v>
      </c>
      <c r="J2767">
        <v>735</v>
      </c>
      <c r="K2767">
        <v>3</v>
      </c>
      <c r="L2767">
        <v>162.19999999999999</v>
      </c>
      <c r="N2767">
        <v>162.19999999999999</v>
      </c>
    </row>
    <row r="2768" spans="1:14" x14ac:dyDescent="0.2">
      <c r="A2768" s="1" t="s">
        <v>6334</v>
      </c>
      <c r="B2768" s="2">
        <v>45911</v>
      </c>
      <c r="C2768" s="1" t="s">
        <v>625</v>
      </c>
      <c r="D2768" s="1" t="s">
        <v>246</v>
      </c>
      <c r="E2768">
        <v>15</v>
      </c>
      <c r="F2768" t="s">
        <v>214</v>
      </c>
      <c r="G2768" s="1" t="s">
        <v>100</v>
      </c>
      <c r="H2768">
        <v>60</v>
      </c>
      <c r="I2768" s="1" t="s">
        <v>6718</v>
      </c>
      <c r="J2768">
        <v>736</v>
      </c>
      <c r="K2768">
        <v>1</v>
      </c>
      <c r="L2768">
        <v>68</v>
      </c>
      <c r="N2768">
        <v>68</v>
      </c>
    </row>
    <row r="2769" spans="1:14" x14ac:dyDescent="0.2">
      <c r="A2769" s="1" t="s">
        <v>6340</v>
      </c>
      <c r="B2769" s="2">
        <v>45911</v>
      </c>
      <c r="C2769" s="1" t="s">
        <v>625</v>
      </c>
      <c r="D2769" s="1" t="s">
        <v>246</v>
      </c>
      <c r="E2769">
        <v>26.5</v>
      </c>
      <c r="F2769" t="s">
        <v>99</v>
      </c>
      <c r="G2769" s="1" t="s">
        <v>100</v>
      </c>
      <c r="H2769">
        <v>120</v>
      </c>
      <c r="I2769" s="1" t="s">
        <v>6718</v>
      </c>
      <c r="J2769">
        <v>736</v>
      </c>
      <c r="K2769">
        <v>2</v>
      </c>
      <c r="L2769">
        <v>121</v>
      </c>
      <c r="N2769">
        <v>121</v>
      </c>
    </row>
    <row r="2770" spans="1:14" x14ac:dyDescent="0.2">
      <c r="A2770" s="1" t="s">
        <v>7221</v>
      </c>
      <c r="B2770" s="2">
        <v>45911</v>
      </c>
      <c r="C2770" s="1" t="s">
        <v>2272</v>
      </c>
      <c r="D2770" s="1" t="s">
        <v>246</v>
      </c>
      <c r="E2770">
        <v>13</v>
      </c>
      <c r="F2770" t="s">
        <v>338</v>
      </c>
      <c r="G2770" s="1" t="s">
        <v>100</v>
      </c>
      <c r="H2770">
        <v>325</v>
      </c>
      <c r="I2770" s="1" t="s">
        <v>6718</v>
      </c>
      <c r="J2770">
        <v>736</v>
      </c>
      <c r="K2770">
        <v>10</v>
      </c>
      <c r="L2770">
        <v>393.8</v>
      </c>
      <c r="N2770">
        <v>393.8</v>
      </c>
    </row>
    <row r="2771" spans="1:14" x14ac:dyDescent="0.2">
      <c r="A2771" s="1" t="s">
        <v>6361</v>
      </c>
      <c r="B2771" s="2">
        <v>45911</v>
      </c>
      <c r="C2771" s="1" t="s">
        <v>2272</v>
      </c>
      <c r="D2771" s="1" t="s">
        <v>246</v>
      </c>
      <c r="E2771">
        <v>8</v>
      </c>
      <c r="F2771" t="s">
        <v>735</v>
      </c>
      <c r="G2771" s="1" t="s">
        <v>100</v>
      </c>
      <c r="H2771">
        <v>120</v>
      </c>
      <c r="I2771" s="1" t="s">
        <v>6718</v>
      </c>
      <c r="J2771">
        <v>736</v>
      </c>
      <c r="K2771">
        <v>3</v>
      </c>
      <c r="L2771">
        <v>125.4</v>
      </c>
      <c r="N2771">
        <v>125.4</v>
      </c>
    </row>
    <row r="2772" spans="1:14" x14ac:dyDescent="0.2">
      <c r="A2772" s="1" t="s">
        <v>6344</v>
      </c>
      <c r="B2772" s="2">
        <v>45912</v>
      </c>
      <c r="C2772" s="1" t="s">
        <v>2272</v>
      </c>
      <c r="D2772" s="1" t="s">
        <v>246</v>
      </c>
      <c r="E2772">
        <v>9</v>
      </c>
      <c r="F2772" t="s">
        <v>735</v>
      </c>
      <c r="G2772" s="1" t="s">
        <v>246</v>
      </c>
      <c r="H2772">
        <v>365</v>
      </c>
      <c r="I2772" s="1" t="s">
        <v>6718</v>
      </c>
      <c r="J2772">
        <v>737</v>
      </c>
      <c r="K2772">
        <v>8</v>
      </c>
      <c r="L2772">
        <v>399.8</v>
      </c>
      <c r="M2772">
        <v>9.6</v>
      </c>
      <c r="N2772">
        <v>390.2</v>
      </c>
    </row>
    <row r="2773" spans="1:14" x14ac:dyDescent="0.2">
      <c r="A2773" s="1" t="s">
        <v>6359</v>
      </c>
      <c r="B2773" s="2">
        <v>45912</v>
      </c>
      <c r="C2773" s="1" t="s">
        <v>783</v>
      </c>
      <c r="D2773" s="1" t="s">
        <v>246</v>
      </c>
      <c r="E2773">
        <v>10</v>
      </c>
      <c r="F2773" t="s">
        <v>2245</v>
      </c>
      <c r="G2773" s="1" t="s">
        <v>246</v>
      </c>
      <c r="H2773">
        <v>100</v>
      </c>
      <c r="I2773" s="1" t="s">
        <v>6718</v>
      </c>
      <c r="J2773">
        <v>737</v>
      </c>
      <c r="K2773">
        <v>4</v>
      </c>
      <c r="L2773">
        <v>110.39999999999999</v>
      </c>
      <c r="M2773">
        <v>5.2</v>
      </c>
      <c r="N2773">
        <v>105.19999999999999</v>
      </c>
    </row>
    <row r="2774" spans="1:14" x14ac:dyDescent="0.2">
      <c r="A2774" s="1" t="s">
        <v>6362</v>
      </c>
      <c r="B2774" s="2">
        <v>45912</v>
      </c>
      <c r="C2774" s="1" t="s">
        <v>783</v>
      </c>
      <c r="D2774" s="1" t="s">
        <v>246</v>
      </c>
      <c r="E2774">
        <v>8</v>
      </c>
      <c r="F2774" t="s">
        <v>99</v>
      </c>
      <c r="G2774" s="1" t="s">
        <v>246</v>
      </c>
      <c r="H2774">
        <v>100</v>
      </c>
      <c r="I2774" s="1" t="s">
        <v>6718</v>
      </c>
      <c r="J2774">
        <v>737</v>
      </c>
      <c r="K2774">
        <v>3</v>
      </c>
      <c r="L2774">
        <v>112.6</v>
      </c>
      <c r="M2774">
        <v>3</v>
      </c>
      <c r="N2774">
        <v>109.6</v>
      </c>
    </row>
    <row r="2775" spans="1:14" x14ac:dyDescent="0.2">
      <c r="A2775" s="1" t="s">
        <v>6367</v>
      </c>
      <c r="B2775" s="2">
        <v>45912</v>
      </c>
      <c r="C2775" s="1" t="s">
        <v>625</v>
      </c>
      <c r="D2775" s="1" t="s">
        <v>246</v>
      </c>
      <c r="E2775">
        <v>15</v>
      </c>
      <c r="F2775" t="s">
        <v>2979</v>
      </c>
      <c r="G2775" s="1" t="s">
        <v>246</v>
      </c>
      <c r="H2775">
        <v>35</v>
      </c>
      <c r="I2775" s="1" t="s">
        <v>6718</v>
      </c>
      <c r="J2775">
        <v>737</v>
      </c>
      <c r="K2775">
        <v>1</v>
      </c>
      <c r="L2775">
        <v>39.799999999999997</v>
      </c>
      <c r="M2775">
        <v>1.7</v>
      </c>
      <c r="N2775">
        <v>38.099999999999994</v>
      </c>
    </row>
    <row r="2776" spans="1:14" x14ac:dyDescent="0.2">
      <c r="A2776" s="1" t="s">
        <v>6374</v>
      </c>
      <c r="B2776" s="2">
        <v>45912</v>
      </c>
      <c r="C2776" s="1" t="s">
        <v>2229</v>
      </c>
      <c r="D2776" s="1" t="s">
        <v>246</v>
      </c>
      <c r="E2776" t="s">
        <v>3915</v>
      </c>
      <c r="F2776" t="s">
        <v>2847</v>
      </c>
      <c r="G2776" s="1" t="s">
        <v>246</v>
      </c>
      <c r="H2776">
        <v>400</v>
      </c>
      <c r="I2776" s="1" t="s">
        <v>6718</v>
      </c>
      <c r="J2776">
        <v>738</v>
      </c>
      <c r="K2776">
        <v>8</v>
      </c>
      <c r="L2776">
        <v>401.6</v>
      </c>
      <c r="N2776">
        <v>401.6</v>
      </c>
    </row>
    <row r="2777" spans="1:14" x14ac:dyDescent="0.2">
      <c r="A2777" s="1" t="s">
        <v>6371</v>
      </c>
      <c r="B2777" s="2">
        <v>45912</v>
      </c>
      <c r="C2777" s="1" t="s">
        <v>6372</v>
      </c>
      <c r="D2777" s="1" t="s">
        <v>246</v>
      </c>
      <c r="E2777">
        <v>24</v>
      </c>
      <c r="F2777" t="s">
        <v>76</v>
      </c>
      <c r="G2777" s="1" t="s">
        <v>246</v>
      </c>
      <c r="H2777">
        <v>200</v>
      </c>
      <c r="I2777" s="1" t="s">
        <v>6718</v>
      </c>
      <c r="J2777">
        <v>738</v>
      </c>
      <c r="K2777">
        <v>5</v>
      </c>
      <c r="L2777">
        <v>195.2</v>
      </c>
      <c r="N2777">
        <v>195.2</v>
      </c>
    </row>
    <row r="2778" spans="1:14" x14ac:dyDescent="0.2">
      <c r="A2778" s="1" t="s">
        <v>6366</v>
      </c>
      <c r="B2778" s="2">
        <v>45912</v>
      </c>
      <c r="C2778" s="1" t="s">
        <v>6231</v>
      </c>
      <c r="D2778" s="1" t="s">
        <v>3068</v>
      </c>
      <c r="E2778">
        <v>11</v>
      </c>
      <c r="F2778" t="s">
        <v>214</v>
      </c>
      <c r="G2778" s="1" t="s">
        <v>106</v>
      </c>
      <c r="H2778">
        <v>200</v>
      </c>
      <c r="I2778" s="1" t="s">
        <v>6718</v>
      </c>
      <c r="J2778">
        <v>738</v>
      </c>
      <c r="K2778">
        <v>4</v>
      </c>
      <c r="L2778">
        <v>200.9</v>
      </c>
      <c r="N2778">
        <v>200.9</v>
      </c>
    </row>
    <row r="2779" spans="1:14" x14ac:dyDescent="0.2">
      <c r="A2779" s="1" t="s">
        <v>6373</v>
      </c>
      <c r="B2779" s="2">
        <v>45912</v>
      </c>
      <c r="C2779" s="1" t="s">
        <v>6370</v>
      </c>
      <c r="D2779" s="1" t="s">
        <v>246</v>
      </c>
      <c r="E2779">
        <v>22</v>
      </c>
      <c r="F2779" t="s">
        <v>93</v>
      </c>
      <c r="G2779" s="1" t="s">
        <v>246</v>
      </c>
      <c r="H2779">
        <v>250</v>
      </c>
      <c r="I2779" s="1" t="s">
        <v>6718</v>
      </c>
      <c r="J2779">
        <v>738</v>
      </c>
      <c r="K2779">
        <v>7</v>
      </c>
      <c r="L2779">
        <v>252.6</v>
      </c>
      <c r="N2779">
        <v>252.6</v>
      </c>
    </row>
    <row r="2780" spans="1:14" x14ac:dyDescent="0.2">
      <c r="A2780" s="1" t="s">
        <v>6358</v>
      </c>
      <c r="B2780" s="2">
        <v>45912</v>
      </c>
      <c r="C2780" s="1" t="s">
        <v>2272</v>
      </c>
      <c r="D2780" s="1" t="s">
        <v>246</v>
      </c>
      <c r="E2780">
        <v>12</v>
      </c>
      <c r="F2780" t="s">
        <v>735</v>
      </c>
      <c r="G2780" s="1" t="s">
        <v>246</v>
      </c>
      <c r="H2780">
        <v>150</v>
      </c>
      <c r="I2780" s="1" t="s">
        <v>6718</v>
      </c>
      <c r="J2780">
        <v>739</v>
      </c>
      <c r="K2780">
        <v>3</v>
      </c>
      <c r="L2780">
        <v>168</v>
      </c>
      <c r="N2780">
        <v>168</v>
      </c>
    </row>
    <row r="2781" spans="1:14" x14ac:dyDescent="0.2">
      <c r="A2781" s="1" t="s">
        <v>6352</v>
      </c>
      <c r="B2781" s="2">
        <v>45912</v>
      </c>
      <c r="C2781" s="1" t="s">
        <v>625</v>
      </c>
      <c r="D2781" s="1" t="s">
        <v>246</v>
      </c>
      <c r="E2781">
        <v>15</v>
      </c>
      <c r="F2781" t="s">
        <v>3262</v>
      </c>
      <c r="G2781" s="1" t="s">
        <v>246</v>
      </c>
      <c r="H2781">
        <v>530</v>
      </c>
      <c r="I2781" s="1" t="s">
        <v>6718</v>
      </c>
      <c r="J2781">
        <v>739</v>
      </c>
      <c r="K2781">
        <v>10</v>
      </c>
      <c r="L2781">
        <v>510.4</v>
      </c>
      <c r="N2781">
        <v>510.4</v>
      </c>
    </row>
    <row r="2782" spans="1:14" x14ac:dyDescent="0.2">
      <c r="A2782" s="1" t="s">
        <v>6365</v>
      </c>
      <c r="B2782" s="2">
        <v>45912</v>
      </c>
      <c r="C2782" s="1" t="s">
        <v>6231</v>
      </c>
      <c r="D2782" s="1" t="s">
        <v>3068</v>
      </c>
      <c r="E2782">
        <v>12</v>
      </c>
      <c r="F2782" t="s">
        <v>2811</v>
      </c>
      <c r="G2782" s="1" t="s">
        <v>106</v>
      </c>
      <c r="H2782">
        <v>200</v>
      </c>
      <c r="I2782" s="1" t="s">
        <v>6718</v>
      </c>
      <c r="J2782">
        <v>739</v>
      </c>
      <c r="K2782">
        <v>4</v>
      </c>
      <c r="L2782">
        <v>213.6</v>
      </c>
      <c r="N2782">
        <v>213.6</v>
      </c>
    </row>
    <row r="2783" spans="1:14" x14ac:dyDescent="0.2">
      <c r="A2783" s="1" t="s">
        <v>6377</v>
      </c>
      <c r="B2783" s="2">
        <v>45912</v>
      </c>
      <c r="C2783" s="1" t="s">
        <v>6169</v>
      </c>
      <c r="D2783" s="1" t="s">
        <v>246</v>
      </c>
      <c r="E2783">
        <v>14</v>
      </c>
      <c r="F2783" t="s">
        <v>76</v>
      </c>
      <c r="G2783" s="1" t="s">
        <v>246</v>
      </c>
      <c r="H2783">
        <v>120</v>
      </c>
      <c r="I2783" s="1" t="s">
        <v>6718</v>
      </c>
      <c r="J2783">
        <v>739</v>
      </c>
      <c r="K2783">
        <v>4</v>
      </c>
      <c r="L2783">
        <v>123.5</v>
      </c>
      <c r="N2783">
        <v>123.5</v>
      </c>
    </row>
    <row r="2784" spans="1:14" x14ac:dyDescent="0.2">
      <c r="A2784" s="1" t="s">
        <v>6378</v>
      </c>
      <c r="B2784" s="2">
        <v>45913</v>
      </c>
      <c r="C2784" s="1" t="s">
        <v>6379</v>
      </c>
      <c r="D2784" s="1" t="s">
        <v>246</v>
      </c>
      <c r="E2784">
        <v>14</v>
      </c>
      <c r="F2784" t="s">
        <v>79</v>
      </c>
      <c r="G2784" s="1" t="s">
        <v>246</v>
      </c>
      <c r="H2784">
        <v>200</v>
      </c>
      <c r="I2784" s="1" t="s">
        <v>6718</v>
      </c>
      <c r="J2784">
        <v>740</v>
      </c>
      <c r="K2784">
        <v>4</v>
      </c>
      <c r="L2784">
        <v>216.2</v>
      </c>
      <c r="M2784">
        <v>6.6000000000000005</v>
      </c>
      <c r="N2784">
        <v>209.6</v>
      </c>
    </row>
    <row r="2785" spans="1:14" x14ac:dyDescent="0.2">
      <c r="A2785" s="1" t="s">
        <v>6363</v>
      </c>
      <c r="B2785" s="2">
        <v>45913</v>
      </c>
      <c r="C2785" s="1" t="s">
        <v>783</v>
      </c>
      <c r="D2785" s="1" t="s">
        <v>246</v>
      </c>
      <c r="E2785">
        <v>8</v>
      </c>
      <c r="F2785" t="s">
        <v>2245</v>
      </c>
      <c r="G2785" s="1" t="s">
        <v>246</v>
      </c>
      <c r="H2785">
        <v>100</v>
      </c>
      <c r="I2785" s="1" t="s">
        <v>6718</v>
      </c>
      <c r="J2785">
        <v>740</v>
      </c>
      <c r="K2785">
        <v>4</v>
      </c>
      <c r="L2785">
        <v>111</v>
      </c>
      <c r="M2785">
        <v>4</v>
      </c>
      <c r="N2785">
        <v>107</v>
      </c>
    </row>
    <row r="2786" spans="1:14" x14ac:dyDescent="0.2">
      <c r="A2786" s="1" t="s">
        <v>6383</v>
      </c>
      <c r="B2786" s="2">
        <v>45913</v>
      </c>
      <c r="C2786" s="1" t="s">
        <v>6384</v>
      </c>
      <c r="D2786" s="1" t="s">
        <v>2816</v>
      </c>
      <c r="E2786">
        <v>7</v>
      </c>
      <c r="F2786" t="s">
        <v>2811</v>
      </c>
      <c r="G2786" s="1" t="s">
        <v>106</v>
      </c>
      <c r="H2786">
        <v>100</v>
      </c>
      <c r="I2786" s="1" t="s">
        <v>6718</v>
      </c>
      <c r="J2786">
        <v>740</v>
      </c>
      <c r="K2786">
        <v>2</v>
      </c>
      <c r="L2786">
        <v>108.6</v>
      </c>
      <c r="M2786">
        <v>1.9</v>
      </c>
      <c r="N2786">
        <v>106.69999999999999</v>
      </c>
    </row>
    <row r="2787" spans="1:14" x14ac:dyDescent="0.2">
      <c r="A2787" s="1" t="s">
        <v>6381</v>
      </c>
      <c r="B2787" s="2">
        <v>45913</v>
      </c>
      <c r="C2787" s="1" t="s">
        <v>6382</v>
      </c>
      <c r="D2787" s="1" t="s">
        <v>246</v>
      </c>
      <c r="E2787">
        <v>15</v>
      </c>
      <c r="F2787" t="s">
        <v>93</v>
      </c>
      <c r="G2787" s="1" t="s">
        <v>246</v>
      </c>
      <c r="H2787">
        <v>150</v>
      </c>
      <c r="I2787" s="1" t="s">
        <v>6718</v>
      </c>
      <c r="J2787">
        <v>740</v>
      </c>
      <c r="K2787">
        <v>5</v>
      </c>
      <c r="L2787">
        <v>167.20000000000002</v>
      </c>
      <c r="N2787">
        <v>158.69999999999999</v>
      </c>
    </row>
    <row r="2788" spans="1:14" x14ac:dyDescent="0.2">
      <c r="A2788" s="1" t="s">
        <v>6388</v>
      </c>
      <c r="B2788" s="2">
        <v>45913</v>
      </c>
      <c r="C2788" s="1" t="s">
        <v>6389</v>
      </c>
      <c r="D2788" s="1" t="s">
        <v>3609</v>
      </c>
      <c r="E2788" t="s">
        <v>3884</v>
      </c>
      <c r="F2788" t="s">
        <v>960</v>
      </c>
      <c r="G2788" s="1" t="s">
        <v>106</v>
      </c>
      <c r="H2788">
        <v>110</v>
      </c>
      <c r="I2788" s="1" t="s">
        <v>6718</v>
      </c>
      <c r="J2788">
        <v>741</v>
      </c>
      <c r="K2788">
        <v>2</v>
      </c>
      <c r="L2788">
        <v>115.2</v>
      </c>
      <c r="M2788">
        <v>3.4</v>
      </c>
      <c r="N2788">
        <v>111.8</v>
      </c>
    </row>
    <row r="2789" spans="1:14" x14ac:dyDescent="0.2">
      <c r="A2789" s="1" t="s">
        <v>6391</v>
      </c>
      <c r="B2789" s="2">
        <v>45913</v>
      </c>
      <c r="C2789" s="1" t="s">
        <v>625</v>
      </c>
      <c r="D2789" s="1" t="s">
        <v>246</v>
      </c>
      <c r="E2789">
        <v>19</v>
      </c>
      <c r="F2789" t="s">
        <v>134</v>
      </c>
      <c r="G2789" s="1" t="s">
        <v>246</v>
      </c>
      <c r="H2789">
        <v>500</v>
      </c>
      <c r="I2789" s="1" t="s">
        <v>6718</v>
      </c>
      <c r="J2789">
        <v>741</v>
      </c>
      <c r="K2789">
        <v>8</v>
      </c>
      <c r="L2789">
        <v>514</v>
      </c>
      <c r="N2789">
        <v>514</v>
      </c>
    </row>
    <row r="2790" spans="1:14" x14ac:dyDescent="0.2">
      <c r="A2790" s="1" t="s">
        <v>6360</v>
      </c>
      <c r="B2790" s="2">
        <v>45913</v>
      </c>
      <c r="C2790" s="1" t="s">
        <v>6231</v>
      </c>
      <c r="D2790" s="1" t="s">
        <v>246</v>
      </c>
      <c r="E2790">
        <v>5.5</v>
      </c>
      <c r="F2790" t="s">
        <v>214</v>
      </c>
      <c r="G2790" s="1" t="s">
        <v>246</v>
      </c>
      <c r="H2790">
        <v>150</v>
      </c>
      <c r="I2790" s="1" t="s">
        <v>6718</v>
      </c>
      <c r="J2790">
        <v>741</v>
      </c>
      <c r="K2790">
        <v>5</v>
      </c>
      <c r="L2790">
        <v>176.1</v>
      </c>
      <c r="N2790">
        <v>176.1</v>
      </c>
    </row>
    <row r="2791" spans="1:14" x14ac:dyDescent="0.2">
      <c r="A2791" s="1" t="s">
        <v>6375</v>
      </c>
      <c r="B2791" s="2">
        <v>45913</v>
      </c>
      <c r="C2791" s="1" t="s">
        <v>2229</v>
      </c>
      <c r="D2791" s="1" t="s">
        <v>246</v>
      </c>
      <c r="E2791">
        <v>5</v>
      </c>
      <c r="F2791" t="s">
        <v>76</v>
      </c>
      <c r="G2791" s="1" t="s">
        <v>246</v>
      </c>
      <c r="H2791">
        <v>50</v>
      </c>
      <c r="I2791" s="1" t="s">
        <v>6718</v>
      </c>
      <c r="J2791">
        <v>741</v>
      </c>
      <c r="K2791">
        <v>2</v>
      </c>
      <c r="L2791">
        <v>58.2</v>
      </c>
      <c r="N2791">
        <v>58.2</v>
      </c>
    </row>
    <row r="2792" spans="1:14" x14ac:dyDescent="0.2">
      <c r="A2792" s="1" t="s">
        <v>6368</v>
      </c>
      <c r="B2792" s="2">
        <v>45915</v>
      </c>
      <c r="C2792" s="1" t="s">
        <v>625</v>
      </c>
      <c r="D2792" s="1" t="s">
        <v>246</v>
      </c>
      <c r="E2792">
        <v>17</v>
      </c>
      <c r="F2792" t="s">
        <v>332</v>
      </c>
      <c r="G2792" s="1" t="s">
        <v>246</v>
      </c>
      <c r="H2792">
        <v>500</v>
      </c>
      <c r="I2792" s="1" t="s">
        <v>6718</v>
      </c>
      <c r="J2792">
        <v>742</v>
      </c>
      <c r="K2792">
        <v>7</v>
      </c>
      <c r="L2792">
        <v>428.6</v>
      </c>
      <c r="M2792">
        <v>12.65</v>
      </c>
      <c r="N2792">
        <v>415.95000000000005</v>
      </c>
    </row>
    <row r="2793" spans="1:14" x14ac:dyDescent="0.2">
      <c r="A2793" s="1" t="s">
        <v>6405</v>
      </c>
      <c r="B2793" s="2">
        <v>45915</v>
      </c>
      <c r="C2793" s="1" t="s">
        <v>625</v>
      </c>
      <c r="D2793" s="1" t="s">
        <v>246</v>
      </c>
      <c r="E2793">
        <v>17</v>
      </c>
      <c r="F2793" t="s">
        <v>99</v>
      </c>
      <c r="G2793" s="1" t="s">
        <v>246</v>
      </c>
      <c r="H2793">
        <v>460</v>
      </c>
      <c r="I2793" s="1" t="s">
        <v>6718</v>
      </c>
      <c r="J2793">
        <v>742</v>
      </c>
      <c r="K2793">
        <v>8</v>
      </c>
      <c r="L2793">
        <v>480.40000000000003</v>
      </c>
      <c r="M2793">
        <v>16.399999999999999</v>
      </c>
      <c r="N2793">
        <v>464.00000000000006</v>
      </c>
    </row>
    <row r="2794" spans="1:14" x14ac:dyDescent="0.2">
      <c r="A2794" s="1" t="s">
        <v>6404</v>
      </c>
      <c r="B2794" s="2">
        <v>45915</v>
      </c>
      <c r="C2794" s="1" t="s">
        <v>783</v>
      </c>
      <c r="D2794" s="1" t="s">
        <v>246</v>
      </c>
      <c r="E2794">
        <v>16</v>
      </c>
      <c r="F2794">
        <v>5</v>
      </c>
      <c r="G2794" s="1" t="s">
        <v>246</v>
      </c>
      <c r="H2794">
        <v>150</v>
      </c>
      <c r="I2794" s="1" t="s">
        <v>6718</v>
      </c>
      <c r="J2794">
        <v>742</v>
      </c>
      <c r="K2794">
        <v>5</v>
      </c>
      <c r="L2794">
        <v>155.6</v>
      </c>
      <c r="M2794">
        <v>10</v>
      </c>
      <c r="N2794">
        <v>145.6</v>
      </c>
    </row>
    <row r="2795" spans="1:14" x14ac:dyDescent="0.2">
      <c r="A2795" s="1" t="s">
        <v>6401</v>
      </c>
      <c r="B2795" s="2">
        <v>45915</v>
      </c>
      <c r="C2795" s="1" t="s">
        <v>6400</v>
      </c>
      <c r="D2795" s="1" t="s">
        <v>246</v>
      </c>
      <c r="E2795">
        <v>10.5</v>
      </c>
      <c r="F2795" t="s">
        <v>93</v>
      </c>
      <c r="G2795" s="1" t="s">
        <v>246</v>
      </c>
      <c r="H2795">
        <v>200</v>
      </c>
      <c r="I2795" s="1" t="s">
        <v>6718</v>
      </c>
      <c r="J2795">
        <v>742</v>
      </c>
      <c r="K2795">
        <v>5</v>
      </c>
      <c r="L2795">
        <v>215.99999999999997</v>
      </c>
      <c r="M2795">
        <v>6.5</v>
      </c>
      <c r="N2795">
        <v>209.49999999999997</v>
      </c>
    </row>
    <row r="2796" spans="1:14" x14ac:dyDescent="0.2">
      <c r="A2796" s="1" t="s">
        <v>6422</v>
      </c>
      <c r="B2796" s="2">
        <v>45915</v>
      </c>
      <c r="C2796" s="1" t="s">
        <v>6421</v>
      </c>
      <c r="D2796" s="1" t="s">
        <v>106</v>
      </c>
      <c r="E2796">
        <v>10.5</v>
      </c>
      <c r="F2796">
        <v>12</v>
      </c>
      <c r="G2796" s="1" t="s">
        <v>106</v>
      </c>
      <c r="H2796">
        <v>150</v>
      </c>
      <c r="I2796" s="1" t="s">
        <v>6718</v>
      </c>
      <c r="J2796">
        <v>743</v>
      </c>
      <c r="K2796">
        <v>3</v>
      </c>
      <c r="L2796">
        <v>187.60000000000002</v>
      </c>
      <c r="M2796">
        <v>3.9000000000000004</v>
      </c>
      <c r="N2796">
        <v>183.70000000000002</v>
      </c>
    </row>
    <row r="2797" spans="1:14" x14ac:dyDescent="0.2">
      <c r="A2797" s="1" t="s">
        <v>6397</v>
      </c>
      <c r="B2797" s="2">
        <v>45915</v>
      </c>
      <c r="C2797" s="1" t="s">
        <v>6398</v>
      </c>
      <c r="D2797" s="1" t="s">
        <v>246</v>
      </c>
      <c r="E2797">
        <v>9</v>
      </c>
      <c r="F2797" t="s">
        <v>107</v>
      </c>
      <c r="G2797" s="1" t="s">
        <v>246</v>
      </c>
      <c r="H2797">
        <v>120</v>
      </c>
      <c r="I2797" s="1" t="s">
        <v>6718</v>
      </c>
      <c r="J2797">
        <v>743</v>
      </c>
      <c r="K2797">
        <v>2</v>
      </c>
      <c r="L2797">
        <v>136.6</v>
      </c>
      <c r="M2797">
        <v>2.2000000000000002</v>
      </c>
      <c r="N2797">
        <v>134.4</v>
      </c>
    </row>
    <row r="2798" spans="1:14" x14ac:dyDescent="0.2">
      <c r="A2798" s="1" t="s">
        <v>6433</v>
      </c>
      <c r="B2798" s="2">
        <v>45915</v>
      </c>
      <c r="C2798" s="1" t="s">
        <v>6431</v>
      </c>
      <c r="D2798" s="1" t="s">
        <v>106</v>
      </c>
      <c r="E2798">
        <v>25</v>
      </c>
      <c r="F2798" t="s">
        <v>6432</v>
      </c>
      <c r="G2798" s="1" t="s">
        <v>106</v>
      </c>
      <c r="H2798">
        <v>150</v>
      </c>
      <c r="I2798" s="1" t="s">
        <v>6718</v>
      </c>
      <c r="J2798">
        <v>743</v>
      </c>
      <c r="K2798">
        <v>2</v>
      </c>
      <c r="L2798">
        <v>166.2</v>
      </c>
      <c r="M2798">
        <v>5.8</v>
      </c>
      <c r="N2798">
        <v>160.39999999999998</v>
      </c>
    </row>
    <row r="2799" spans="1:14" x14ac:dyDescent="0.2">
      <c r="A2799" s="1" t="s">
        <v>6418</v>
      </c>
      <c r="B2799" s="2">
        <v>45915</v>
      </c>
      <c r="C2799" s="1" t="s">
        <v>6419</v>
      </c>
      <c r="D2799" s="1" t="s">
        <v>106</v>
      </c>
      <c r="E2799">
        <v>16</v>
      </c>
      <c r="F2799" t="s">
        <v>2934</v>
      </c>
      <c r="G2799" s="1" t="s">
        <v>106</v>
      </c>
      <c r="H2799">
        <v>150</v>
      </c>
      <c r="I2799" s="1" t="s">
        <v>6718</v>
      </c>
      <c r="J2799">
        <v>743</v>
      </c>
      <c r="K2799">
        <v>3</v>
      </c>
      <c r="L2799">
        <v>170.6</v>
      </c>
      <c r="M2799">
        <v>5.4</v>
      </c>
      <c r="N2799">
        <v>165.2</v>
      </c>
    </row>
    <row r="2800" spans="1:14" x14ac:dyDescent="0.2">
      <c r="A2800" s="1" t="s">
        <v>6427</v>
      </c>
      <c r="B2800" s="2">
        <v>45915</v>
      </c>
      <c r="C2800" s="1" t="s">
        <v>6428</v>
      </c>
      <c r="D2800" s="1" t="s">
        <v>246</v>
      </c>
      <c r="E2800" t="s">
        <v>6429</v>
      </c>
      <c r="F2800" t="s">
        <v>3168</v>
      </c>
      <c r="G2800" s="1" t="s">
        <v>246</v>
      </c>
      <c r="H2800">
        <v>100</v>
      </c>
      <c r="I2800" s="1" t="s">
        <v>6718</v>
      </c>
      <c r="J2800">
        <v>744</v>
      </c>
      <c r="K2800">
        <v>2</v>
      </c>
      <c r="L2800">
        <v>116.6</v>
      </c>
      <c r="M2800">
        <v>5.2</v>
      </c>
      <c r="N2800">
        <v>111.39999999999999</v>
      </c>
    </row>
    <row r="2801" spans="1:14" x14ac:dyDescent="0.2">
      <c r="A2801" s="1" t="s">
        <v>6424</v>
      </c>
      <c r="B2801" s="2">
        <v>45915</v>
      </c>
      <c r="C2801" s="1" t="s">
        <v>6419</v>
      </c>
      <c r="D2801" s="1" t="s">
        <v>246</v>
      </c>
      <c r="E2801">
        <v>17</v>
      </c>
      <c r="F2801" t="s">
        <v>167</v>
      </c>
      <c r="G2801" s="1" t="s">
        <v>246</v>
      </c>
      <c r="H2801">
        <v>100</v>
      </c>
      <c r="I2801" s="1" t="s">
        <v>6718</v>
      </c>
      <c r="J2801">
        <v>744</v>
      </c>
      <c r="K2801">
        <v>2</v>
      </c>
      <c r="L2801">
        <v>109.2</v>
      </c>
      <c r="M2801">
        <v>4</v>
      </c>
      <c r="N2801">
        <v>105.2</v>
      </c>
    </row>
    <row r="2802" spans="1:14" x14ac:dyDescent="0.2">
      <c r="A2802" s="1" t="s">
        <v>6430</v>
      </c>
      <c r="B2802" s="2">
        <v>45915</v>
      </c>
      <c r="C2802" s="1" t="s">
        <v>6431</v>
      </c>
      <c r="D2802" s="1" t="s">
        <v>106</v>
      </c>
      <c r="E2802">
        <v>20</v>
      </c>
      <c r="F2802" t="s">
        <v>6432</v>
      </c>
      <c r="G2802" s="1" t="s">
        <v>106</v>
      </c>
      <c r="H2802">
        <v>150</v>
      </c>
      <c r="I2802" s="1" t="s">
        <v>6718</v>
      </c>
      <c r="J2802">
        <v>744</v>
      </c>
      <c r="K2802">
        <v>2</v>
      </c>
      <c r="L2802">
        <v>156.4</v>
      </c>
      <c r="M2802">
        <v>4</v>
      </c>
      <c r="N2802">
        <v>152.4</v>
      </c>
    </row>
    <row r="2803" spans="1:14" x14ac:dyDescent="0.2">
      <c r="A2803" s="1" t="s">
        <v>6420</v>
      </c>
      <c r="B2803" s="2">
        <v>45915</v>
      </c>
      <c r="C2803" s="1" t="s">
        <v>6421</v>
      </c>
      <c r="D2803" s="1" t="s">
        <v>106</v>
      </c>
      <c r="E2803">
        <v>11.5</v>
      </c>
      <c r="F2803" t="s">
        <v>332</v>
      </c>
      <c r="G2803" s="1" t="s">
        <v>106</v>
      </c>
      <c r="H2803">
        <v>150</v>
      </c>
      <c r="I2803" s="1" t="s">
        <v>6718</v>
      </c>
      <c r="J2803">
        <v>744</v>
      </c>
      <c r="K2803">
        <v>4</v>
      </c>
      <c r="L2803">
        <v>167.20000000000002</v>
      </c>
      <c r="N2803">
        <v>167.20000000000002</v>
      </c>
    </row>
    <row r="2804" spans="1:14" x14ac:dyDescent="0.2">
      <c r="A2804" s="1" t="s">
        <v>6415</v>
      </c>
      <c r="B2804" s="2">
        <v>45915</v>
      </c>
      <c r="C2804" s="1" t="s">
        <v>6416</v>
      </c>
      <c r="D2804" s="1" t="s">
        <v>246</v>
      </c>
      <c r="E2804">
        <v>9</v>
      </c>
      <c r="F2804" t="s">
        <v>93</v>
      </c>
      <c r="G2804" s="1" t="s">
        <v>246</v>
      </c>
      <c r="H2804">
        <v>100</v>
      </c>
      <c r="I2804" s="1" t="s">
        <v>6718</v>
      </c>
      <c r="J2804">
        <v>745</v>
      </c>
      <c r="K2804">
        <v>3</v>
      </c>
      <c r="L2804">
        <v>116.2</v>
      </c>
      <c r="M2804">
        <v>3.3000000000000003</v>
      </c>
      <c r="N2804">
        <v>112.9</v>
      </c>
    </row>
    <row r="2805" spans="1:14" x14ac:dyDescent="0.2">
      <c r="A2805" s="1" t="s">
        <v>6414</v>
      </c>
      <c r="B2805" s="2">
        <v>45915</v>
      </c>
      <c r="C2805" s="1" t="s">
        <v>6400</v>
      </c>
      <c r="D2805" s="1" t="s">
        <v>246</v>
      </c>
      <c r="E2805">
        <v>10</v>
      </c>
      <c r="F2805" t="s">
        <v>93</v>
      </c>
      <c r="G2805" s="1" t="s">
        <v>246</v>
      </c>
      <c r="H2805">
        <v>100</v>
      </c>
      <c r="I2805" s="1" t="s">
        <v>6718</v>
      </c>
      <c r="J2805">
        <v>745</v>
      </c>
      <c r="K2805">
        <v>2</v>
      </c>
      <c r="L2805">
        <v>103.80000000000001</v>
      </c>
      <c r="M2805">
        <v>2.4</v>
      </c>
      <c r="N2805">
        <v>101.4</v>
      </c>
    </row>
    <row r="2806" spans="1:14" x14ac:dyDescent="0.2">
      <c r="A2806" s="1" t="s">
        <v>6399</v>
      </c>
      <c r="B2806" s="2">
        <v>45915</v>
      </c>
      <c r="C2806" s="1" t="s">
        <v>6400</v>
      </c>
      <c r="D2806" s="1" t="s">
        <v>246</v>
      </c>
      <c r="E2806">
        <v>11</v>
      </c>
      <c r="F2806" t="s">
        <v>93</v>
      </c>
      <c r="G2806" s="1" t="s">
        <v>246</v>
      </c>
      <c r="H2806">
        <v>100</v>
      </c>
      <c r="I2806" s="1" t="s">
        <v>6718</v>
      </c>
      <c r="J2806">
        <v>745</v>
      </c>
      <c r="K2806">
        <v>2</v>
      </c>
      <c r="L2806">
        <v>106.8</v>
      </c>
      <c r="M2806">
        <v>2.7</v>
      </c>
      <c r="N2806">
        <v>104.1</v>
      </c>
    </row>
    <row r="2807" spans="1:14" x14ac:dyDescent="0.2">
      <c r="A2807" s="1" t="s">
        <v>6409</v>
      </c>
      <c r="B2807" s="2">
        <v>45915</v>
      </c>
      <c r="C2807" s="1" t="s">
        <v>6398</v>
      </c>
      <c r="D2807" s="1" t="s">
        <v>246</v>
      </c>
      <c r="E2807">
        <v>7</v>
      </c>
      <c r="F2807" t="s">
        <v>107</v>
      </c>
      <c r="G2807" s="1" t="s">
        <v>246</v>
      </c>
      <c r="H2807">
        <v>120</v>
      </c>
      <c r="I2807" s="1" t="s">
        <v>6718</v>
      </c>
      <c r="J2807">
        <v>745</v>
      </c>
      <c r="K2807">
        <v>2</v>
      </c>
      <c r="L2807">
        <v>118.8</v>
      </c>
      <c r="M2807">
        <v>1.8</v>
      </c>
      <c r="N2807">
        <v>117</v>
      </c>
    </row>
    <row r="2808" spans="1:14" x14ac:dyDescent="0.2">
      <c r="A2808" s="1" t="s">
        <v>6425</v>
      </c>
      <c r="B2808" s="2">
        <v>45915</v>
      </c>
      <c r="C2808" s="1" t="s">
        <v>6426</v>
      </c>
      <c r="D2808" s="1" t="s">
        <v>246</v>
      </c>
      <c r="E2808">
        <v>22.5</v>
      </c>
      <c r="F2808" t="s">
        <v>167</v>
      </c>
      <c r="G2808" s="1" t="s">
        <v>246</v>
      </c>
      <c r="H2808">
        <v>100</v>
      </c>
      <c r="I2808" s="1" t="s">
        <v>6718</v>
      </c>
      <c r="J2808">
        <v>746</v>
      </c>
      <c r="K2808">
        <v>2</v>
      </c>
      <c r="L2808">
        <v>108.8</v>
      </c>
      <c r="M2808">
        <v>5.6</v>
      </c>
      <c r="N2808">
        <v>103.2</v>
      </c>
    </row>
    <row r="2809" spans="1:14" x14ac:dyDescent="0.2">
      <c r="A2809" s="1" t="s">
        <v>6412</v>
      </c>
      <c r="B2809" s="2">
        <v>45915</v>
      </c>
      <c r="C2809" s="1" t="s">
        <v>6413</v>
      </c>
      <c r="D2809" s="1" t="s">
        <v>106</v>
      </c>
      <c r="E2809">
        <v>6.5</v>
      </c>
      <c r="F2809" t="s">
        <v>2963</v>
      </c>
      <c r="G2809" s="1" t="s">
        <v>106</v>
      </c>
      <c r="H2809">
        <v>50</v>
      </c>
      <c r="I2809" s="1" t="s">
        <v>6718</v>
      </c>
      <c r="J2809">
        <v>746</v>
      </c>
      <c r="K2809">
        <v>1</v>
      </c>
      <c r="L2809">
        <v>60.9</v>
      </c>
      <c r="N2809">
        <v>60.9</v>
      </c>
    </row>
    <row r="2810" spans="1:14" x14ac:dyDescent="0.2">
      <c r="A2810" s="1" t="s">
        <v>6410</v>
      </c>
      <c r="B2810" s="2">
        <v>45915</v>
      </c>
      <c r="C2810" s="1" t="s">
        <v>6411</v>
      </c>
      <c r="D2810" s="1" t="s">
        <v>106</v>
      </c>
      <c r="E2810">
        <v>6</v>
      </c>
      <c r="F2810" t="s">
        <v>5555</v>
      </c>
      <c r="G2810" s="1" t="s">
        <v>106</v>
      </c>
      <c r="H2810">
        <v>100</v>
      </c>
      <c r="I2810" s="1" t="s">
        <v>6718</v>
      </c>
      <c r="J2810">
        <v>746</v>
      </c>
      <c r="K2810">
        <v>3</v>
      </c>
      <c r="L2810">
        <v>107.6</v>
      </c>
      <c r="N2810">
        <v>107.6</v>
      </c>
    </row>
    <row r="2811" spans="1:14" x14ac:dyDescent="0.2">
      <c r="A2811" s="1" t="s">
        <v>6449</v>
      </c>
      <c r="B2811" s="2">
        <v>45915</v>
      </c>
      <c r="C2811" s="1" t="s">
        <v>6435</v>
      </c>
      <c r="D2811" s="1" t="s">
        <v>246</v>
      </c>
      <c r="E2811">
        <v>30</v>
      </c>
      <c r="F2811" t="s">
        <v>1733</v>
      </c>
      <c r="G2811" s="1" t="s">
        <v>246</v>
      </c>
      <c r="H2811">
        <v>250</v>
      </c>
      <c r="I2811" s="1" t="s">
        <v>6718</v>
      </c>
      <c r="J2811">
        <v>746</v>
      </c>
      <c r="K2811">
        <v>4</v>
      </c>
      <c r="L2811">
        <v>259.60000000000002</v>
      </c>
      <c r="N2811">
        <v>259.60000000000002</v>
      </c>
    </row>
    <row r="2812" spans="1:14" x14ac:dyDescent="0.2">
      <c r="A2812" s="1" t="s">
        <v>7222</v>
      </c>
      <c r="B2812" s="2">
        <v>45915</v>
      </c>
      <c r="C2812" s="1" t="s">
        <v>6382</v>
      </c>
      <c r="D2812" s="1" t="s">
        <v>246</v>
      </c>
      <c r="E2812">
        <v>15</v>
      </c>
      <c r="F2812" t="s">
        <v>93</v>
      </c>
      <c r="G2812" s="1" t="s">
        <v>246</v>
      </c>
      <c r="H2812">
        <v>150</v>
      </c>
      <c r="I2812" s="1" t="s">
        <v>6718</v>
      </c>
      <c r="J2812">
        <v>747</v>
      </c>
      <c r="K2812">
        <v>3</v>
      </c>
      <c r="L2812">
        <v>161.35</v>
      </c>
      <c r="N2812">
        <v>161.35</v>
      </c>
    </row>
    <row r="2813" spans="1:14" x14ac:dyDescent="0.2">
      <c r="A2813" s="1" t="s">
        <v>6434</v>
      </c>
      <c r="B2813" s="2">
        <v>45915</v>
      </c>
      <c r="C2813" s="1" t="s">
        <v>6435</v>
      </c>
      <c r="D2813" s="1" t="s">
        <v>246</v>
      </c>
      <c r="E2813" t="s">
        <v>6436</v>
      </c>
      <c r="F2813" t="s">
        <v>332</v>
      </c>
      <c r="G2813" s="1" t="s">
        <v>246</v>
      </c>
      <c r="H2813">
        <v>285</v>
      </c>
      <c r="I2813" s="1" t="s">
        <v>6718</v>
      </c>
      <c r="J2813">
        <v>747</v>
      </c>
      <c r="K2813">
        <v>9</v>
      </c>
      <c r="L2813">
        <v>284.10000000000002</v>
      </c>
      <c r="N2813">
        <v>284.10000000000002</v>
      </c>
    </row>
    <row r="2814" spans="1:14" x14ac:dyDescent="0.2">
      <c r="A2814" s="1" t="s">
        <v>6376</v>
      </c>
      <c r="B2814" s="2">
        <v>45915</v>
      </c>
      <c r="C2814" s="1" t="s">
        <v>6231</v>
      </c>
      <c r="D2814" s="1" t="s">
        <v>246</v>
      </c>
      <c r="E2814">
        <v>10</v>
      </c>
      <c r="F2814" t="s">
        <v>214</v>
      </c>
      <c r="G2814" s="1" t="s">
        <v>246</v>
      </c>
      <c r="H2814">
        <v>300</v>
      </c>
      <c r="I2814" s="1" t="s">
        <v>6718</v>
      </c>
      <c r="J2814">
        <v>747</v>
      </c>
      <c r="K2814">
        <v>7</v>
      </c>
      <c r="L2814">
        <v>299.8</v>
      </c>
      <c r="N2814">
        <v>299.8</v>
      </c>
    </row>
    <row r="2815" spans="1:14" x14ac:dyDescent="0.2">
      <c r="A2815" s="1" t="s">
        <v>6406</v>
      </c>
      <c r="B2815" s="2">
        <v>45915</v>
      </c>
      <c r="C2815" s="1" t="s">
        <v>6407</v>
      </c>
      <c r="D2815" s="1" t="s">
        <v>246</v>
      </c>
      <c r="E2815">
        <v>23</v>
      </c>
      <c r="F2815" t="s">
        <v>6408</v>
      </c>
      <c r="G2815" s="1" t="s">
        <v>246</v>
      </c>
      <c r="H2815">
        <v>2000</v>
      </c>
      <c r="I2815" s="1" t="s">
        <v>6718</v>
      </c>
      <c r="J2815">
        <v>747</v>
      </c>
      <c r="K2815">
        <v>15</v>
      </c>
      <c r="L2815">
        <v>2058.4</v>
      </c>
      <c r="N2815">
        <v>2058.4</v>
      </c>
    </row>
    <row r="2816" spans="1:14" x14ac:dyDescent="0.2">
      <c r="A2816" s="1" t="s">
        <v>6340</v>
      </c>
      <c r="B2816" s="2">
        <v>45915</v>
      </c>
      <c r="C2816" s="1" t="s">
        <v>625</v>
      </c>
      <c r="D2816" s="1" t="s">
        <v>246</v>
      </c>
      <c r="E2816">
        <v>26.5</v>
      </c>
      <c r="F2816" t="s">
        <v>99</v>
      </c>
      <c r="G2816" s="1" t="s">
        <v>246</v>
      </c>
      <c r="H2816">
        <v>120</v>
      </c>
      <c r="I2816" s="1" t="s">
        <v>6718</v>
      </c>
      <c r="J2816">
        <v>748</v>
      </c>
      <c r="K2816">
        <v>2</v>
      </c>
      <c r="L2816">
        <v>121</v>
      </c>
      <c r="N2816">
        <v>121</v>
      </c>
    </row>
    <row r="2817" spans="1:14" x14ac:dyDescent="0.2">
      <c r="A2817" s="1" t="s">
        <v>6392</v>
      </c>
      <c r="B2817" s="2">
        <v>45915</v>
      </c>
      <c r="C2817" s="1" t="s">
        <v>6393</v>
      </c>
      <c r="D2817" s="1" t="s">
        <v>246</v>
      </c>
      <c r="E2817">
        <v>18</v>
      </c>
      <c r="F2817" t="s">
        <v>3654</v>
      </c>
      <c r="G2817" s="1" t="s">
        <v>246</v>
      </c>
      <c r="H2817">
        <v>100</v>
      </c>
      <c r="I2817" s="1" t="s">
        <v>6718</v>
      </c>
      <c r="J2817">
        <v>748</v>
      </c>
      <c r="K2817">
        <v>2</v>
      </c>
      <c r="L2817">
        <v>105.6</v>
      </c>
      <c r="N2817">
        <v>105.6</v>
      </c>
    </row>
    <row r="2818" spans="1:14" x14ac:dyDescent="0.2">
      <c r="A2818" s="1" t="s">
        <v>6385</v>
      </c>
      <c r="B2818" s="2">
        <v>45916</v>
      </c>
      <c r="C2818" s="1" t="s">
        <v>6386</v>
      </c>
      <c r="D2818" s="1" t="s">
        <v>6387</v>
      </c>
      <c r="E2818" t="s">
        <v>2946</v>
      </c>
      <c r="F2818" t="s">
        <v>2847</v>
      </c>
      <c r="G2818" s="1" t="s">
        <v>106</v>
      </c>
      <c r="H2818">
        <v>300</v>
      </c>
      <c r="I2818" s="1" t="s">
        <v>6718</v>
      </c>
      <c r="J2818">
        <v>749</v>
      </c>
      <c r="K2818">
        <v>4</v>
      </c>
      <c r="L2818">
        <v>319.32</v>
      </c>
      <c r="N2818">
        <v>319.32</v>
      </c>
    </row>
    <row r="2819" spans="1:14" x14ac:dyDescent="0.2">
      <c r="A2819" s="1" t="s">
        <v>6455</v>
      </c>
      <c r="B2819" s="2">
        <v>45916</v>
      </c>
      <c r="C2819" s="1" t="s">
        <v>625</v>
      </c>
      <c r="D2819" s="1" t="s">
        <v>246</v>
      </c>
      <c r="E2819" t="s">
        <v>5827</v>
      </c>
      <c r="F2819" t="s">
        <v>6456</v>
      </c>
      <c r="G2819" s="1" t="s">
        <v>246</v>
      </c>
      <c r="H2819">
        <v>400</v>
      </c>
      <c r="I2819" s="1" t="s">
        <v>6718</v>
      </c>
      <c r="J2819">
        <v>749</v>
      </c>
      <c r="K2819">
        <v>6</v>
      </c>
      <c r="L2819">
        <v>386.8</v>
      </c>
      <c r="N2819">
        <v>386.8</v>
      </c>
    </row>
    <row r="2820" spans="1:14" x14ac:dyDescent="0.2">
      <c r="A2820" s="1" t="s">
        <v>6441</v>
      </c>
      <c r="B2820" s="2">
        <v>45916</v>
      </c>
      <c r="C2820" s="1" t="s">
        <v>6442</v>
      </c>
      <c r="D2820" s="1" t="s">
        <v>106</v>
      </c>
      <c r="E2820">
        <v>18</v>
      </c>
      <c r="F2820" t="s">
        <v>2983</v>
      </c>
      <c r="G2820" s="1" t="s">
        <v>106</v>
      </c>
      <c r="H2820">
        <v>200</v>
      </c>
      <c r="I2820" s="1" t="s">
        <v>6718</v>
      </c>
      <c r="J2820">
        <v>749</v>
      </c>
      <c r="K2820">
        <v>4</v>
      </c>
      <c r="L2820">
        <v>199.1</v>
      </c>
      <c r="N2820">
        <v>199.1</v>
      </c>
    </row>
    <row r="2821" spans="1:14" x14ac:dyDescent="0.2">
      <c r="A2821" s="1" t="s">
        <v>6275</v>
      </c>
      <c r="B2821" s="2">
        <v>45916</v>
      </c>
      <c r="C2821" s="1" t="s">
        <v>625</v>
      </c>
      <c r="D2821" s="1" t="s">
        <v>246</v>
      </c>
      <c r="E2821">
        <v>17</v>
      </c>
      <c r="F2821" t="s">
        <v>167</v>
      </c>
      <c r="G2821" s="1" t="s">
        <v>246</v>
      </c>
      <c r="H2821">
        <v>600</v>
      </c>
      <c r="I2821" s="1" t="s">
        <v>6718</v>
      </c>
      <c r="J2821">
        <v>749</v>
      </c>
      <c r="K2821">
        <v>1</v>
      </c>
      <c r="L2821">
        <v>64</v>
      </c>
      <c r="N2821">
        <v>64</v>
      </c>
    </row>
    <row r="2822" spans="1:14" x14ac:dyDescent="0.2">
      <c r="A2822" s="1" t="s">
        <v>6355</v>
      </c>
      <c r="B2822" s="2">
        <v>45916</v>
      </c>
      <c r="C2822" s="1" t="s">
        <v>6354</v>
      </c>
      <c r="D2822" s="1" t="s">
        <v>246</v>
      </c>
      <c r="E2822">
        <v>22</v>
      </c>
      <c r="F2822" t="s">
        <v>79</v>
      </c>
      <c r="G2822" s="1" t="s">
        <v>246</v>
      </c>
      <c r="H2822">
        <v>200</v>
      </c>
      <c r="I2822" s="1" t="s">
        <v>6718</v>
      </c>
      <c r="J2822">
        <v>750</v>
      </c>
      <c r="K2822">
        <v>3</v>
      </c>
      <c r="L2822">
        <v>191</v>
      </c>
      <c r="N2822">
        <v>191</v>
      </c>
    </row>
    <row r="2823" spans="1:14" x14ac:dyDescent="0.2">
      <c r="A2823" s="1" t="s">
        <v>6463</v>
      </c>
      <c r="B2823" s="2">
        <v>45916</v>
      </c>
      <c r="C2823" s="1" t="s">
        <v>625</v>
      </c>
      <c r="D2823" s="1" t="s">
        <v>246</v>
      </c>
      <c r="E2823">
        <v>15</v>
      </c>
      <c r="F2823" t="s">
        <v>3262</v>
      </c>
      <c r="G2823" s="1" t="s">
        <v>246</v>
      </c>
      <c r="H2823">
        <v>35</v>
      </c>
      <c r="I2823" s="1" t="s">
        <v>6718</v>
      </c>
      <c r="J2823">
        <v>750</v>
      </c>
      <c r="K2823">
        <v>1</v>
      </c>
      <c r="L2823">
        <v>32.1</v>
      </c>
      <c r="N2823">
        <v>32.1</v>
      </c>
    </row>
    <row r="2824" spans="1:14" x14ac:dyDescent="0.2">
      <c r="A2824" s="1" t="s">
        <v>6439</v>
      </c>
      <c r="B2824" s="2">
        <v>45916</v>
      </c>
      <c r="C2824" s="1" t="s">
        <v>6400</v>
      </c>
      <c r="D2824" s="1" t="s">
        <v>246</v>
      </c>
      <c r="E2824">
        <v>8</v>
      </c>
      <c r="F2824" t="s">
        <v>93</v>
      </c>
      <c r="G2824" s="1" t="s">
        <v>246</v>
      </c>
      <c r="H2824">
        <v>200</v>
      </c>
      <c r="I2824" s="1" t="s">
        <v>6718</v>
      </c>
      <c r="J2824">
        <v>750</v>
      </c>
      <c r="K2824">
        <v>5</v>
      </c>
      <c r="L2824">
        <v>194.4</v>
      </c>
      <c r="M2824">
        <v>5.5</v>
      </c>
      <c r="N2824">
        <v>188.9</v>
      </c>
    </row>
    <row r="2825" spans="1:14" x14ac:dyDescent="0.2">
      <c r="A2825" s="1" t="s">
        <v>6483</v>
      </c>
      <c r="B2825" s="2">
        <v>45916</v>
      </c>
      <c r="C2825" s="1" t="s">
        <v>6484</v>
      </c>
      <c r="D2825" s="1" t="s">
        <v>106</v>
      </c>
      <c r="E2825">
        <v>22</v>
      </c>
      <c r="F2825" t="s">
        <v>93</v>
      </c>
      <c r="G2825" s="1" t="s">
        <v>106</v>
      </c>
      <c r="H2825">
        <v>200</v>
      </c>
      <c r="I2825" s="1" t="s">
        <v>6718</v>
      </c>
      <c r="J2825">
        <v>750</v>
      </c>
      <c r="K2825">
        <v>4</v>
      </c>
      <c r="L2825">
        <v>206.6</v>
      </c>
      <c r="M2825">
        <v>8.1999999999999993</v>
      </c>
      <c r="N2825">
        <v>198.4</v>
      </c>
    </row>
    <row r="2826" spans="1:14" x14ac:dyDescent="0.2">
      <c r="A2826" s="1" t="s">
        <v>6476</v>
      </c>
      <c r="B2826" s="2">
        <v>45916</v>
      </c>
      <c r="C2826" s="1" t="s">
        <v>6477</v>
      </c>
      <c r="D2826" s="1" t="s">
        <v>246</v>
      </c>
      <c r="E2826">
        <v>22</v>
      </c>
      <c r="F2826" t="s">
        <v>51</v>
      </c>
      <c r="G2826" s="1" t="s">
        <v>246</v>
      </c>
      <c r="H2826">
        <v>160</v>
      </c>
      <c r="I2826" s="1" t="s">
        <v>6718</v>
      </c>
      <c r="J2826">
        <v>751</v>
      </c>
      <c r="K2826">
        <v>3</v>
      </c>
      <c r="L2826">
        <v>156</v>
      </c>
      <c r="M2826">
        <v>6.4</v>
      </c>
      <c r="N2826">
        <v>149.6</v>
      </c>
    </row>
    <row r="2827" spans="1:14" x14ac:dyDescent="0.2">
      <c r="A2827" s="1" t="s">
        <v>6466</v>
      </c>
      <c r="B2827" s="2">
        <v>45916</v>
      </c>
      <c r="C2827" s="1" t="s">
        <v>6467</v>
      </c>
      <c r="D2827" s="1" t="s">
        <v>106</v>
      </c>
      <c r="E2827">
        <v>20</v>
      </c>
      <c r="F2827" t="s">
        <v>2817</v>
      </c>
      <c r="G2827" s="1" t="s">
        <v>106</v>
      </c>
      <c r="H2827">
        <v>100</v>
      </c>
      <c r="I2827" s="1" t="s">
        <v>6718</v>
      </c>
      <c r="J2827">
        <v>751</v>
      </c>
      <c r="K2827">
        <v>2</v>
      </c>
      <c r="L2827">
        <v>127.60000000000001</v>
      </c>
      <c r="M2827">
        <v>4.8</v>
      </c>
      <c r="N2827">
        <v>122.80000000000001</v>
      </c>
    </row>
    <row r="2828" spans="1:14" x14ac:dyDescent="0.2">
      <c r="A2828" s="1" t="s">
        <v>6440</v>
      </c>
      <c r="B2828" s="2">
        <v>45916</v>
      </c>
      <c r="C2828" s="1" t="s">
        <v>6384</v>
      </c>
      <c r="D2828" s="1" t="s">
        <v>106</v>
      </c>
      <c r="E2828">
        <v>7</v>
      </c>
      <c r="F2828" t="s">
        <v>2811</v>
      </c>
      <c r="G2828" s="1" t="s">
        <v>106</v>
      </c>
      <c r="H2828">
        <v>100</v>
      </c>
      <c r="I2828" s="1" t="s">
        <v>6718</v>
      </c>
      <c r="J2828">
        <v>751</v>
      </c>
      <c r="K2828">
        <v>2</v>
      </c>
      <c r="L2828">
        <v>106.4</v>
      </c>
      <c r="M2828">
        <v>1.8</v>
      </c>
      <c r="N2828">
        <v>104.60000000000001</v>
      </c>
    </row>
    <row r="2829" spans="1:14" x14ac:dyDescent="0.2">
      <c r="A2829" s="1" t="s">
        <v>6445</v>
      </c>
      <c r="B2829" s="2">
        <v>45916</v>
      </c>
      <c r="C2829" s="1" t="s">
        <v>51</v>
      </c>
      <c r="D2829" s="1"/>
      <c r="G2829" s="1"/>
      <c r="I2829" s="1" t="s">
        <v>6718</v>
      </c>
      <c r="J2829">
        <v>751</v>
      </c>
      <c r="K2829">
        <v>2</v>
      </c>
      <c r="L2829">
        <v>122.6</v>
      </c>
      <c r="M2829">
        <v>4.8</v>
      </c>
      <c r="N2829">
        <v>117.8</v>
      </c>
    </row>
    <row r="2830" spans="1:14" x14ac:dyDescent="0.2">
      <c r="A2830" s="1" t="s">
        <v>6446</v>
      </c>
      <c r="B2830" s="2">
        <v>45916</v>
      </c>
      <c r="C2830" s="1" t="s">
        <v>51</v>
      </c>
      <c r="D2830" s="1"/>
      <c r="G2830" s="1"/>
      <c r="I2830" s="1" t="s">
        <v>6718</v>
      </c>
      <c r="J2830">
        <v>752</v>
      </c>
      <c r="K2830">
        <v>2</v>
      </c>
      <c r="L2830">
        <v>120.19999999999999</v>
      </c>
      <c r="M2830">
        <v>4.8</v>
      </c>
      <c r="N2830">
        <v>115.39999999999999</v>
      </c>
    </row>
    <row r="2831" spans="1:14" x14ac:dyDescent="0.2">
      <c r="A2831" s="1" t="s">
        <v>7223</v>
      </c>
      <c r="B2831" s="2">
        <v>45916</v>
      </c>
      <c r="C2831" s="1" t="s">
        <v>6384</v>
      </c>
      <c r="D2831" s="1" t="s">
        <v>106</v>
      </c>
      <c r="E2831">
        <v>7</v>
      </c>
      <c r="F2831" t="s">
        <v>2811</v>
      </c>
      <c r="G2831" s="1" t="s">
        <v>106</v>
      </c>
      <c r="H2831">
        <v>100</v>
      </c>
      <c r="I2831" s="1" t="s">
        <v>6718</v>
      </c>
      <c r="J2831">
        <v>752</v>
      </c>
      <c r="K2831">
        <v>2</v>
      </c>
      <c r="L2831">
        <v>116.6</v>
      </c>
      <c r="M2831">
        <v>1.8</v>
      </c>
      <c r="N2831">
        <v>114.8</v>
      </c>
    </row>
    <row r="2832" spans="1:14" x14ac:dyDescent="0.2">
      <c r="A2832" s="1" t="s">
        <v>6453</v>
      </c>
      <c r="B2832" s="2">
        <v>45916</v>
      </c>
      <c r="C2832" s="1" t="s">
        <v>6454</v>
      </c>
      <c r="D2832" s="1" t="s">
        <v>246</v>
      </c>
      <c r="E2832" t="s">
        <v>3167</v>
      </c>
      <c r="F2832" t="s">
        <v>201</v>
      </c>
      <c r="G2832" s="1" t="s">
        <v>246</v>
      </c>
      <c r="H2832">
        <v>150</v>
      </c>
      <c r="I2832" s="1" t="s">
        <v>6718</v>
      </c>
      <c r="J2832">
        <v>752</v>
      </c>
      <c r="K2832">
        <v>2</v>
      </c>
      <c r="L2832">
        <v>148</v>
      </c>
      <c r="M2832">
        <v>6.4</v>
      </c>
      <c r="N2832">
        <v>141.6</v>
      </c>
    </row>
    <row r="2833" spans="1:14" x14ac:dyDescent="0.2">
      <c r="A2833" s="1" t="s">
        <v>6481</v>
      </c>
      <c r="B2833" s="2">
        <v>45916</v>
      </c>
      <c r="C2833" s="1" t="s">
        <v>6482</v>
      </c>
      <c r="D2833" s="1" t="s">
        <v>106</v>
      </c>
      <c r="E2833">
        <v>22</v>
      </c>
      <c r="F2833" t="s">
        <v>3235</v>
      </c>
      <c r="G2833" s="1" t="s">
        <v>106</v>
      </c>
      <c r="H2833">
        <v>100</v>
      </c>
      <c r="I2833" s="1" t="s">
        <v>6718</v>
      </c>
      <c r="J2833">
        <v>752</v>
      </c>
      <c r="K2833">
        <v>2</v>
      </c>
      <c r="L2833">
        <v>110.8</v>
      </c>
      <c r="M2833">
        <v>3.6</v>
      </c>
      <c r="N2833">
        <v>107.2</v>
      </c>
    </row>
    <row r="2834" spans="1:14" x14ac:dyDescent="0.2">
      <c r="A2834" s="1" t="s">
        <v>6447</v>
      </c>
      <c r="B2834" s="2">
        <v>45916</v>
      </c>
      <c r="C2834" s="1" t="s">
        <v>6448</v>
      </c>
      <c r="D2834" s="1" t="s">
        <v>246</v>
      </c>
      <c r="E2834">
        <v>28</v>
      </c>
      <c r="F2834" t="s">
        <v>2243</v>
      </c>
      <c r="G2834" s="1" t="s">
        <v>246</v>
      </c>
      <c r="H2834">
        <v>200</v>
      </c>
      <c r="I2834" s="1" t="s">
        <v>6718</v>
      </c>
      <c r="J2834">
        <v>753</v>
      </c>
      <c r="K2834">
        <v>2</v>
      </c>
      <c r="L2834">
        <v>175.2</v>
      </c>
      <c r="M2834">
        <v>4.8</v>
      </c>
      <c r="N2834">
        <v>170.39999999999998</v>
      </c>
    </row>
    <row r="2835" spans="1:14" x14ac:dyDescent="0.2">
      <c r="A2835" s="1" t="s">
        <v>6450</v>
      </c>
      <c r="B2835" s="2">
        <v>45916</v>
      </c>
      <c r="C2835" s="1" t="s">
        <v>6451</v>
      </c>
      <c r="D2835" s="1" t="s">
        <v>246</v>
      </c>
      <c r="E2835" t="s">
        <v>247</v>
      </c>
      <c r="F2835" t="s">
        <v>201</v>
      </c>
      <c r="G2835" s="1" t="s">
        <v>246</v>
      </c>
      <c r="H2835">
        <v>120</v>
      </c>
      <c r="I2835" s="1" t="s">
        <v>6718</v>
      </c>
      <c r="J2835">
        <v>753</v>
      </c>
      <c r="K2835">
        <v>2</v>
      </c>
      <c r="L2835">
        <v>136.80000000000001</v>
      </c>
      <c r="M2835">
        <v>6</v>
      </c>
      <c r="N2835">
        <v>130.80000000000001</v>
      </c>
    </row>
    <row r="2836" spans="1:14" x14ac:dyDescent="0.2">
      <c r="A2836" s="1" t="s">
        <v>6437</v>
      </c>
      <c r="B2836" s="2">
        <v>45916</v>
      </c>
      <c r="C2836" s="1" t="s">
        <v>6400</v>
      </c>
      <c r="D2836" s="1" t="s">
        <v>246</v>
      </c>
      <c r="E2836">
        <v>9</v>
      </c>
      <c r="F2836" t="s">
        <v>93</v>
      </c>
      <c r="G2836" s="1" t="s">
        <v>246</v>
      </c>
      <c r="H2836">
        <v>100</v>
      </c>
      <c r="I2836" s="1" t="s">
        <v>6718</v>
      </c>
      <c r="J2836">
        <v>753</v>
      </c>
      <c r="K2836">
        <v>3</v>
      </c>
      <c r="L2836">
        <v>120</v>
      </c>
      <c r="M2836">
        <v>3.3000000000000003</v>
      </c>
      <c r="N2836">
        <v>116.7</v>
      </c>
    </row>
    <row r="2837" spans="1:14" x14ac:dyDescent="0.2">
      <c r="A2837" s="1" t="s">
        <v>6438</v>
      </c>
      <c r="B2837" s="2">
        <v>45916</v>
      </c>
      <c r="C2837" s="1" t="s">
        <v>6400</v>
      </c>
      <c r="D2837" s="1" t="s">
        <v>246</v>
      </c>
      <c r="E2837">
        <v>9</v>
      </c>
      <c r="F2837" t="s">
        <v>93</v>
      </c>
      <c r="G2837" s="1" t="s">
        <v>246</v>
      </c>
      <c r="H2837">
        <v>100</v>
      </c>
      <c r="I2837" s="1" t="s">
        <v>6718</v>
      </c>
      <c r="J2837">
        <v>753</v>
      </c>
      <c r="K2837">
        <v>3</v>
      </c>
      <c r="L2837">
        <v>103.80000000000001</v>
      </c>
      <c r="M2837">
        <v>3.3000000000000003</v>
      </c>
      <c r="N2837">
        <v>100.50000000000001</v>
      </c>
    </row>
    <row r="2838" spans="1:14" x14ac:dyDescent="0.2">
      <c r="A2838" s="1" t="s">
        <v>6443</v>
      </c>
      <c r="B2838" s="2">
        <v>45916</v>
      </c>
      <c r="C2838" s="1" t="s">
        <v>6444</v>
      </c>
      <c r="D2838" s="1" t="s">
        <v>106</v>
      </c>
      <c r="E2838">
        <v>20</v>
      </c>
      <c r="F2838" t="s">
        <v>2817</v>
      </c>
      <c r="G2838" s="1" t="s">
        <v>106</v>
      </c>
      <c r="H2838">
        <v>100</v>
      </c>
      <c r="I2838" s="1" t="s">
        <v>6718</v>
      </c>
      <c r="J2838">
        <v>754</v>
      </c>
      <c r="K2838">
        <v>2</v>
      </c>
      <c r="L2838">
        <v>114.80000000000001</v>
      </c>
      <c r="M2838">
        <v>5.1999999999999993</v>
      </c>
      <c r="N2838">
        <v>109.60000000000001</v>
      </c>
    </row>
    <row r="2839" spans="1:14" x14ac:dyDescent="0.2">
      <c r="A2839" s="1" t="s">
        <v>6468</v>
      </c>
      <c r="B2839" s="2">
        <v>45916</v>
      </c>
      <c r="C2839" s="1" t="s">
        <v>6444</v>
      </c>
      <c r="D2839" s="1" t="s">
        <v>106</v>
      </c>
      <c r="E2839">
        <v>18</v>
      </c>
      <c r="F2839" t="s">
        <v>107</v>
      </c>
      <c r="G2839" s="1" t="s">
        <v>106</v>
      </c>
      <c r="H2839">
        <v>100</v>
      </c>
      <c r="I2839" s="1" t="s">
        <v>6718</v>
      </c>
      <c r="J2839">
        <v>754</v>
      </c>
      <c r="K2839">
        <v>2</v>
      </c>
      <c r="L2839">
        <v>101.4</v>
      </c>
      <c r="M2839">
        <v>4.2</v>
      </c>
      <c r="N2839">
        <v>97.2</v>
      </c>
    </row>
    <row r="2840" spans="1:14" x14ac:dyDescent="0.2">
      <c r="A2840" s="1" t="s">
        <v>6452</v>
      </c>
      <c r="B2840" s="2">
        <v>45916</v>
      </c>
      <c r="C2840" s="1" t="s">
        <v>6451</v>
      </c>
      <c r="D2840" s="1" t="s">
        <v>246</v>
      </c>
      <c r="E2840" t="s">
        <v>3167</v>
      </c>
      <c r="F2840" t="s">
        <v>201</v>
      </c>
      <c r="G2840" s="1" t="s">
        <v>246</v>
      </c>
      <c r="H2840">
        <v>210</v>
      </c>
      <c r="I2840" s="1" t="s">
        <v>6718</v>
      </c>
      <c r="J2840">
        <v>754</v>
      </c>
      <c r="K2840">
        <v>2</v>
      </c>
      <c r="L2840">
        <v>212.39999999999998</v>
      </c>
      <c r="M2840">
        <v>6.4</v>
      </c>
      <c r="N2840">
        <v>205.99999999999997</v>
      </c>
    </row>
    <row r="2841" spans="1:14" x14ac:dyDescent="0.2">
      <c r="A2841" s="1" t="s">
        <v>6457</v>
      </c>
      <c r="B2841" s="2">
        <v>45916</v>
      </c>
      <c r="C2841" s="1" t="s">
        <v>6458</v>
      </c>
      <c r="D2841" s="1" t="s">
        <v>106</v>
      </c>
      <c r="E2841" t="s">
        <v>6459</v>
      </c>
      <c r="F2841" t="s">
        <v>6460</v>
      </c>
      <c r="G2841" s="1" t="s">
        <v>106</v>
      </c>
      <c r="H2841">
        <v>100</v>
      </c>
      <c r="I2841" s="1" t="s">
        <v>6718</v>
      </c>
      <c r="J2841">
        <v>754</v>
      </c>
      <c r="K2841">
        <v>2</v>
      </c>
      <c r="L2841">
        <v>113.4</v>
      </c>
      <c r="M2841">
        <v>7.2</v>
      </c>
      <c r="N2841">
        <v>106.2</v>
      </c>
    </row>
    <row r="2842" spans="1:14" x14ac:dyDescent="0.2">
      <c r="A2842" s="1" t="s">
        <v>6461</v>
      </c>
      <c r="B2842" s="2">
        <v>45916</v>
      </c>
      <c r="C2842" s="1" t="s">
        <v>6462</v>
      </c>
      <c r="D2842" s="1" t="s">
        <v>106</v>
      </c>
      <c r="E2842">
        <v>17</v>
      </c>
      <c r="F2842" t="s">
        <v>79</v>
      </c>
      <c r="G2842" s="1" t="s">
        <v>106</v>
      </c>
      <c r="H2842">
        <v>345</v>
      </c>
      <c r="I2842" s="1" t="s">
        <v>6718</v>
      </c>
      <c r="J2842">
        <v>755</v>
      </c>
      <c r="K2842">
        <v>3</v>
      </c>
      <c r="L2842">
        <v>369</v>
      </c>
      <c r="N2842">
        <v>369</v>
      </c>
    </row>
    <row r="2843" spans="1:14" x14ac:dyDescent="0.2">
      <c r="A2843" s="1" t="s">
        <v>6464</v>
      </c>
      <c r="B2843" s="2">
        <v>45917</v>
      </c>
      <c r="C2843" s="1" t="s">
        <v>6389</v>
      </c>
      <c r="D2843" s="1" t="s">
        <v>2816</v>
      </c>
      <c r="E2843">
        <v>20</v>
      </c>
      <c r="F2843" t="s">
        <v>438</v>
      </c>
      <c r="G2843" s="1" t="s">
        <v>106</v>
      </c>
      <c r="H2843">
        <v>200</v>
      </c>
      <c r="I2843" s="1" t="s">
        <v>6718</v>
      </c>
      <c r="J2843">
        <v>756</v>
      </c>
      <c r="K2843">
        <v>4</v>
      </c>
      <c r="L2843">
        <v>234.79999999999998</v>
      </c>
      <c r="M2843">
        <v>8.6999999999999993</v>
      </c>
      <c r="N2843">
        <v>226.1</v>
      </c>
    </row>
    <row r="2844" spans="1:14" x14ac:dyDescent="0.2">
      <c r="A2844" s="1" t="s">
        <v>6472</v>
      </c>
      <c r="B2844" s="2">
        <v>45917</v>
      </c>
      <c r="C2844" s="1" t="s">
        <v>6389</v>
      </c>
      <c r="D2844" s="1" t="s">
        <v>106</v>
      </c>
      <c r="E2844" t="s">
        <v>6473</v>
      </c>
      <c r="F2844" t="s">
        <v>4771</v>
      </c>
      <c r="G2844" s="1" t="s">
        <v>106</v>
      </c>
      <c r="H2844">
        <v>110</v>
      </c>
      <c r="I2844" s="1" t="s">
        <v>6718</v>
      </c>
      <c r="J2844">
        <v>756</v>
      </c>
      <c r="K2844">
        <v>4</v>
      </c>
      <c r="L2844">
        <v>125.4</v>
      </c>
      <c r="M2844">
        <v>4.0999999999999996</v>
      </c>
      <c r="N2844">
        <v>121.30000000000001</v>
      </c>
    </row>
    <row r="2845" spans="1:14" x14ac:dyDescent="0.2">
      <c r="A2845" s="1" t="s">
        <v>6486</v>
      </c>
      <c r="B2845" s="2">
        <v>45917</v>
      </c>
      <c r="C2845" s="1" t="s">
        <v>6487</v>
      </c>
      <c r="D2845" s="1" t="s">
        <v>106</v>
      </c>
      <c r="E2845">
        <v>23</v>
      </c>
      <c r="F2845" t="s">
        <v>2934</v>
      </c>
      <c r="G2845" s="1" t="s">
        <v>106</v>
      </c>
      <c r="H2845">
        <v>90</v>
      </c>
      <c r="I2845" s="1" t="s">
        <v>6718</v>
      </c>
      <c r="J2845">
        <v>756</v>
      </c>
      <c r="K2845">
        <v>2</v>
      </c>
      <c r="L2845">
        <v>92.4</v>
      </c>
      <c r="M2845">
        <v>4</v>
      </c>
      <c r="N2845">
        <v>88.4</v>
      </c>
    </row>
    <row r="2846" spans="1:14" x14ac:dyDescent="0.2">
      <c r="A2846" s="1" t="s">
        <v>6475</v>
      </c>
      <c r="B2846" s="2">
        <v>45917</v>
      </c>
      <c r="C2846" s="1" t="s">
        <v>6389</v>
      </c>
      <c r="D2846" s="1" t="s">
        <v>106</v>
      </c>
      <c r="E2846" t="s">
        <v>2743</v>
      </c>
      <c r="F2846" t="s">
        <v>960</v>
      </c>
      <c r="G2846" s="1" t="s">
        <v>106</v>
      </c>
      <c r="H2846">
        <v>110</v>
      </c>
      <c r="I2846" s="1" t="s">
        <v>6718</v>
      </c>
      <c r="J2846">
        <v>756</v>
      </c>
      <c r="K2846">
        <v>3</v>
      </c>
      <c r="L2846">
        <v>121</v>
      </c>
      <c r="M2846">
        <v>4.4000000000000004</v>
      </c>
      <c r="N2846">
        <v>116.6</v>
      </c>
    </row>
    <row r="2847" spans="1:14" x14ac:dyDescent="0.2">
      <c r="A2847" s="1" t="s">
        <v>6485</v>
      </c>
      <c r="B2847" s="2">
        <v>45917</v>
      </c>
      <c r="C2847" s="1" t="s">
        <v>6484</v>
      </c>
      <c r="D2847" s="1" t="s">
        <v>106</v>
      </c>
      <c r="E2847">
        <v>26</v>
      </c>
      <c r="F2847" t="s">
        <v>93</v>
      </c>
      <c r="G2847" s="1" t="s">
        <v>106</v>
      </c>
      <c r="H2847">
        <v>100</v>
      </c>
      <c r="I2847" s="1" t="s">
        <v>6718</v>
      </c>
      <c r="J2847">
        <v>757</v>
      </c>
      <c r="K2847">
        <v>2</v>
      </c>
      <c r="L2847">
        <v>107</v>
      </c>
      <c r="M2847">
        <v>6.4</v>
      </c>
      <c r="N2847">
        <v>100.6</v>
      </c>
    </row>
    <row r="2848" spans="1:14" x14ac:dyDescent="0.2">
      <c r="A2848" s="1" t="s">
        <v>6488</v>
      </c>
      <c r="B2848" s="2">
        <v>45917</v>
      </c>
      <c r="C2848" s="1" t="s">
        <v>6489</v>
      </c>
      <c r="D2848" s="1" t="s">
        <v>106</v>
      </c>
      <c r="E2848">
        <v>17</v>
      </c>
      <c r="F2848" t="s">
        <v>343</v>
      </c>
      <c r="G2848" s="1" t="s">
        <v>106</v>
      </c>
      <c r="H2848">
        <v>100</v>
      </c>
      <c r="I2848" s="1" t="s">
        <v>6718</v>
      </c>
      <c r="J2848">
        <v>757</v>
      </c>
      <c r="K2848">
        <v>2</v>
      </c>
      <c r="L2848">
        <v>96</v>
      </c>
      <c r="M2848">
        <v>4</v>
      </c>
      <c r="N2848">
        <v>92</v>
      </c>
    </row>
    <row r="2849" spans="1:14" x14ac:dyDescent="0.2">
      <c r="A2849" s="1" t="s">
        <v>6479</v>
      </c>
      <c r="B2849" s="2">
        <v>45917</v>
      </c>
      <c r="C2849" s="1" t="s">
        <v>6477</v>
      </c>
      <c r="D2849" s="1" t="s">
        <v>246</v>
      </c>
      <c r="E2849">
        <v>22</v>
      </c>
      <c r="F2849" t="s">
        <v>51</v>
      </c>
      <c r="G2849" s="1" t="s">
        <v>246</v>
      </c>
      <c r="H2849">
        <v>150</v>
      </c>
      <c r="I2849" s="1" t="s">
        <v>6718</v>
      </c>
      <c r="J2849">
        <v>757</v>
      </c>
      <c r="K2849">
        <v>3</v>
      </c>
      <c r="L2849">
        <v>150.39999999999998</v>
      </c>
      <c r="M2849">
        <v>5.85</v>
      </c>
      <c r="N2849">
        <v>144.54999999999998</v>
      </c>
    </row>
    <row r="2850" spans="1:14" x14ac:dyDescent="0.2">
      <c r="A2850" s="1" t="s">
        <v>6469</v>
      </c>
      <c r="B2850" s="2">
        <v>45917</v>
      </c>
      <c r="C2850" s="1" t="s">
        <v>6470</v>
      </c>
      <c r="D2850" s="1" t="s">
        <v>106</v>
      </c>
      <c r="E2850" t="s">
        <v>6471</v>
      </c>
      <c r="F2850" t="s">
        <v>2847</v>
      </c>
      <c r="G2850" s="1" t="s">
        <v>106</v>
      </c>
      <c r="H2850">
        <v>110</v>
      </c>
      <c r="I2850" s="1" t="s">
        <v>6718</v>
      </c>
      <c r="J2850">
        <v>757</v>
      </c>
      <c r="K2850">
        <v>3</v>
      </c>
      <c r="L2850">
        <v>122.7</v>
      </c>
      <c r="N2850">
        <v>122.7</v>
      </c>
    </row>
    <row r="2851" spans="1:14" x14ac:dyDescent="0.2">
      <c r="A2851" s="1" t="s">
        <v>6474</v>
      </c>
      <c r="B2851" s="2">
        <v>45917</v>
      </c>
      <c r="C2851" s="1" t="s">
        <v>6470</v>
      </c>
      <c r="D2851" s="1" t="s">
        <v>106</v>
      </c>
      <c r="E2851" t="s">
        <v>2927</v>
      </c>
      <c r="F2851" t="s">
        <v>2847</v>
      </c>
      <c r="G2851" s="1" t="s">
        <v>106</v>
      </c>
      <c r="H2851">
        <v>110</v>
      </c>
      <c r="I2851" s="1" t="s">
        <v>6718</v>
      </c>
      <c r="J2851">
        <v>758</v>
      </c>
      <c r="K2851">
        <v>4</v>
      </c>
      <c r="L2851">
        <v>119.6</v>
      </c>
      <c r="N2851">
        <v>119.6</v>
      </c>
    </row>
    <row r="2852" spans="1:14" x14ac:dyDescent="0.2">
      <c r="A2852" s="1" t="s">
        <v>6496</v>
      </c>
      <c r="B2852" s="2">
        <v>45918</v>
      </c>
      <c r="C2852" s="1" t="s">
        <v>625</v>
      </c>
      <c r="D2852" s="1" t="s">
        <v>106</v>
      </c>
      <c r="E2852">
        <v>14</v>
      </c>
      <c r="F2852" t="s">
        <v>2562</v>
      </c>
      <c r="G2852" s="1" t="s">
        <v>106</v>
      </c>
      <c r="H2852">
        <v>400</v>
      </c>
      <c r="I2852" s="1" t="s">
        <v>6718</v>
      </c>
      <c r="J2852">
        <v>759</v>
      </c>
      <c r="K2852">
        <v>7</v>
      </c>
      <c r="L2852">
        <v>412.8</v>
      </c>
      <c r="M2852">
        <v>11.5</v>
      </c>
      <c r="N2852">
        <v>401.3</v>
      </c>
    </row>
    <row r="2853" spans="1:14" x14ac:dyDescent="0.2">
      <c r="A2853" s="1" t="s">
        <v>6490</v>
      </c>
      <c r="B2853" s="2">
        <v>45918</v>
      </c>
      <c r="C2853" s="1" t="s">
        <v>6491</v>
      </c>
      <c r="D2853" s="1" t="s">
        <v>106</v>
      </c>
      <c r="E2853">
        <v>9</v>
      </c>
      <c r="F2853" t="s">
        <v>2934</v>
      </c>
      <c r="G2853" s="1" t="s">
        <v>106</v>
      </c>
      <c r="H2853">
        <v>100</v>
      </c>
      <c r="I2853" s="1" t="s">
        <v>6718</v>
      </c>
      <c r="J2853">
        <v>759</v>
      </c>
      <c r="K2853">
        <v>3</v>
      </c>
      <c r="L2853">
        <v>121.4</v>
      </c>
      <c r="M2853">
        <v>3.3000000000000003</v>
      </c>
      <c r="N2853">
        <v>118.10000000000001</v>
      </c>
    </row>
    <row r="2854" spans="1:14" x14ac:dyDescent="0.2">
      <c r="A2854" s="1" t="s">
        <v>6492</v>
      </c>
      <c r="B2854" s="2">
        <v>45918</v>
      </c>
      <c r="C2854" s="1" t="s">
        <v>6491</v>
      </c>
      <c r="D2854" s="1" t="s">
        <v>106</v>
      </c>
      <c r="E2854">
        <v>7</v>
      </c>
      <c r="F2854" t="s">
        <v>343</v>
      </c>
      <c r="G2854" s="1" t="s">
        <v>106</v>
      </c>
      <c r="H2854">
        <v>100</v>
      </c>
      <c r="I2854" s="1" t="s">
        <v>6718</v>
      </c>
      <c r="J2854">
        <v>759</v>
      </c>
      <c r="K2854">
        <v>2</v>
      </c>
      <c r="L2854">
        <v>105.5</v>
      </c>
      <c r="M2854">
        <v>2.4</v>
      </c>
      <c r="N2854">
        <v>103.1</v>
      </c>
    </row>
    <row r="2855" spans="1:14" x14ac:dyDescent="0.2">
      <c r="A2855" s="1" t="s">
        <v>6494</v>
      </c>
      <c r="B2855" s="2">
        <v>45918</v>
      </c>
      <c r="C2855" s="1" t="s">
        <v>6495</v>
      </c>
      <c r="D2855" s="1" t="s">
        <v>106</v>
      </c>
      <c r="E2855" t="s">
        <v>4019</v>
      </c>
      <c r="F2855" t="s">
        <v>4020</v>
      </c>
      <c r="G2855" s="1" t="s">
        <v>106</v>
      </c>
      <c r="H2855">
        <v>120</v>
      </c>
      <c r="I2855" s="1" t="s">
        <v>6718</v>
      </c>
      <c r="J2855">
        <v>760</v>
      </c>
      <c r="K2855">
        <v>4</v>
      </c>
      <c r="L2855">
        <v>131.89999999999998</v>
      </c>
      <c r="M2855">
        <v>6</v>
      </c>
      <c r="N2855">
        <v>125.89999999999998</v>
      </c>
    </row>
    <row r="2856" spans="1:14" x14ac:dyDescent="0.2">
      <c r="A2856" s="1" t="s">
        <v>6480</v>
      </c>
      <c r="B2856" s="2">
        <v>45918</v>
      </c>
      <c r="C2856" s="1" t="s">
        <v>6477</v>
      </c>
      <c r="D2856" s="1" t="s">
        <v>246</v>
      </c>
      <c r="E2856">
        <v>22</v>
      </c>
      <c r="F2856" t="s">
        <v>51</v>
      </c>
      <c r="G2856" s="1" t="s">
        <v>246</v>
      </c>
      <c r="H2856">
        <v>620</v>
      </c>
      <c r="I2856" s="1" t="s">
        <v>6718</v>
      </c>
      <c r="J2856">
        <v>760</v>
      </c>
      <c r="K2856">
        <v>14</v>
      </c>
      <c r="L2856">
        <v>610.1</v>
      </c>
      <c r="N2856">
        <v>610.1</v>
      </c>
    </row>
    <row r="2857" spans="1:14" x14ac:dyDescent="0.2">
      <c r="A2857" s="1" t="s">
        <v>6478</v>
      </c>
      <c r="B2857" s="2">
        <v>45918</v>
      </c>
      <c r="C2857" s="1" t="s">
        <v>6477</v>
      </c>
      <c r="D2857" s="1" t="s">
        <v>246</v>
      </c>
      <c r="E2857">
        <v>22</v>
      </c>
      <c r="F2857" t="s">
        <v>51</v>
      </c>
      <c r="G2857" s="1" t="s">
        <v>246</v>
      </c>
      <c r="H2857">
        <v>600</v>
      </c>
      <c r="I2857" s="1" t="s">
        <v>6718</v>
      </c>
      <c r="J2857">
        <v>760</v>
      </c>
      <c r="K2857">
        <v>12</v>
      </c>
      <c r="L2857">
        <v>593.1</v>
      </c>
      <c r="N2857">
        <v>593.1</v>
      </c>
    </row>
    <row r="2858" spans="1:14" x14ac:dyDescent="0.2">
      <c r="A2858" s="1" t="s">
        <v>6506</v>
      </c>
      <c r="B2858" s="2">
        <v>45918</v>
      </c>
      <c r="C2858" s="1" t="s">
        <v>625</v>
      </c>
      <c r="D2858" s="1" t="s">
        <v>246</v>
      </c>
      <c r="E2858">
        <v>16</v>
      </c>
      <c r="F2858" t="s">
        <v>99</v>
      </c>
      <c r="G2858" s="1" t="s">
        <v>246</v>
      </c>
      <c r="H2858">
        <v>100</v>
      </c>
      <c r="I2858" s="1" t="s">
        <v>6718</v>
      </c>
      <c r="J2858">
        <v>760</v>
      </c>
      <c r="K2858">
        <v>3</v>
      </c>
      <c r="L2858">
        <v>109.8</v>
      </c>
      <c r="N2858">
        <v>109.8</v>
      </c>
    </row>
    <row r="2859" spans="1:14" x14ac:dyDescent="0.2">
      <c r="A2859" s="1" t="s">
        <v>6507</v>
      </c>
      <c r="B2859" s="2">
        <v>45918</v>
      </c>
      <c r="C2859" s="1" t="s">
        <v>625</v>
      </c>
      <c r="D2859" s="1" t="s">
        <v>246</v>
      </c>
      <c r="E2859">
        <v>15</v>
      </c>
      <c r="F2859" t="s">
        <v>99</v>
      </c>
      <c r="G2859" s="1" t="s">
        <v>246</v>
      </c>
      <c r="H2859">
        <v>75</v>
      </c>
      <c r="I2859" s="1" t="s">
        <v>6718</v>
      </c>
      <c r="J2859">
        <v>761</v>
      </c>
      <c r="K2859">
        <v>2</v>
      </c>
      <c r="L2859">
        <v>84.2</v>
      </c>
      <c r="N2859">
        <v>84.2</v>
      </c>
    </row>
    <row r="2860" spans="1:14" x14ac:dyDescent="0.2">
      <c r="A2860" s="1" t="s">
        <v>7224</v>
      </c>
      <c r="B2860" s="2">
        <v>45919</v>
      </c>
      <c r="C2860" s="1" t="s">
        <v>625</v>
      </c>
      <c r="D2860" s="1" t="s">
        <v>246</v>
      </c>
      <c r="E2860">
        <v>24</v>
      </c>
      <c r="F2860" t="s">
        <v>99</v>
      </c>
      <c r="G2860" s="1" t="s">
        <v>246</v>
      </c>
      <c r="H2860">
        <v>33</v>
      </c>
      <c r="I2860" s="1" t="s">
        <v>6718</v>
      </c>
      <c r="J2860">
        <v>762</v>
      </c>
      <c r="K2860">
        <v>2</v>
      </c>
      <c r="L2860">
        <v>127</v>
      </c>
      <c r="M2860">
        <v>5.6</v>
      </c>
      <c r="N2860">
        <v>121.4</v>
      </c>
    </row>
    <row r="2861" spans="1:14" x14ac:dyDescent="0.2">
      <c r="A2861" s="1" t="s">
        <v>7225</v>
      </c>
      <c r="B2861" s="2">
        <v>45919</v>
      </c>
      <c r="C2861" s="1" t="s">
        <v>625</v>
      </c>
      <c r="D2861" s="1" t="s">
        <v>246</v>
      </c>
      <c r="E2861">
        <v>23</v>
      </c>
      <c r="F2861" t="s">
        <v>214</v>
      </c>
      <c r="G2861" s="1" t="s">
        <v>246</v>
      </c>
      <c r="H2861">
        <v>145</v>
      </c>
      <c r="I2861" s="1" t="s">
        <v>6718</v>
      </c>
      <c r="J2861">
        <v>762</v>
      </c>
      <c r="K2861">
        <v>2</v>
      </c>
      <c r="L2861">
        <v>147.80000000000001</v>
      </c>
      <c r="M2861">
        <v>4.0999999999999996</v>
      </c>
      <c r="N2861">
        <v>143.70000000000002</v>
      </c>
    </row>
    <row r="2862" spans="1:14" x14ac:dyDescent="0.2">
      <c r="A2862" s="1" t="s">
        <v>7226</v>
      </c>
      <c r="B2862" s="2">
        <v>45919</v>
      </c>
      <c r="C2862" s="1" t="s">
        <v>6502</v>
      </c>
      <c r="D2862" s="1" t="s">
        <v>246</v>
      </c>
      <c r="E2862">
        <v>12</v>
      </c>
      <c r="F2862" t="s">
        <v>5555</v>
      </c>
      <c r="G2862" s="1" t="s">
        <v>246</v>
      </c>
      <c r="H2862">
        <v>100</v>
      </c>
      <c r="I2862" s="1" t="s">
        <v>6718</v>
      </c>
      <c r="J2862">
        <v>762</v>
      </c>
      <c r="K2862">
        <v>2</v>
      </c>
      <c r="L2862">
        <v>110</v>
      </c>
      <c r="M2862">
        <v>3</v>
      </c>
      <c r="N2862">
        <v>107</v>
      </c>
    </row>
    <row r="2863" spans="1:14" x14ac:dyDescent="0.2">
      <c r="A2863" s="1" t="s">
        <v>7227</v>
      </c>
      <c r="B2863" s="2">
        <v>45919</v>
      </c>
      <c r="C2863" s="1" t="s">
        <v>6502</v>
      </c>
      <c r="D2863" s="1" t="s">
        <v>246</v>
      </c>
      <c r="E2863">
        <v>8</v>
      </c>
      <c r="F2863" t="s">
        <v>5555</v>
      </c>
      <c r="G2863" s="1" t="s">
        <v>246</v>
      </c>
      <c r="H2863">
        <v>100</v>
      </c>
      <c r="I2863" s="1" t="s">
        <v>6718</v>
      </c>
      <c r="J2863">
        <v>762</v>
      </c>
      <c r="K2863">
        <v>3</v>
      </c>
      <c r="L2863">
        <v>144.80000000000001</v>
      </c>
      <c r="M2863">
        <v>3</v>
      </c>
      <c r="N2863">
        <v>141.80000000000001</v>
      </c>
    </row>
    <row r="2864" spans="1:14" x14ac:dyDescent="0.2">
      <c r="A2864" s="1" t="s">
        <v>7228</v>
      </c>
      <c r="B2864" s="2">
        <v>45919</v>
      </c>
      <c r="C2864" s="1" t="s">
        <v>6502</v>
      </c>
      <c r="D2864" s="1" t="s">
        <v>246</v>
      </c>
      <c r="E2864">
        <v>6</v>
      </c>
      <c r="F2864" t="s">
        <v>5555</v>
      </c>
      <c r="G2864" s="1" t="s">
        <v>246</v>
      </c>
      <c r="H2864">
        <v>100</v>
      </c>
      <c r="I2864" s="1" t="s">
        <v>6718</v>
      </c>
      <c r="J2864">
        <v>763</v>
      </c>
      <c r="K2864">
        <v>3</v>
      </c>
      <c r="L2864">
        <v>101.19999999999999</v>
      </c>
      <c r="M2864">
        <v>2.31</v>
      </c>
      <c r="N2864">
        <v>98.889999999999986</v>
      </c>
    </row>
    <row r="2865" spans="1:15" x14ac:dyDescent="0.2">
      <c r="A2865" s="1" t="s">
        <v>6501</v>
      </c>
      <c r="B2865" s="2">
        <v>45919</v>
      </c>
      <c r="C2865" s="1" t="s">
        <v>6502</v>
      </c>
      <c r="D2865" s="1" t="s">
        <v>246</v>
      </c>
      <c r="E2865">
        <v>7</v>
      </c>
      <c r="F2865" t="s">
        <v>5555</v>
      </c>
      <c r="G2865" s="1" t="s">
        <v>246</v>
      </c>
      <c r="H2865">
        <v>100</v>
      </c>
      <c r="I2865" s="1" t="s">
        <v>6718</v>
      </c>
      <c r="J2865">
        <v>763</v>
      </c>
      <c r="K2865">
        <v>3</v>
      </c>
      <c r="L2865">
        <v>97.600000000000009</v>
      </c>
      <c r="M2865">
        <v>2.7</v>
      </c>
      <c r="N2865">
        <v>94.9</v>
      </c>
    </row>
    <row r="2866" spans="1:15" x14ac:dyDescent="0.2">
      <c r="A2866" s="1" t="s">
        <v>6496</v>
      </c>
      <c r="B2866" s="2">
        <v>45919</v>
      </c>
      <c r="C2866" s="1" t="s">
        <v>625</v>
      </c>
      <c r="D2866" s="1" t="s">
        <v>106</v>
      </c>
      <c r="E2866">
        <v>14</v>
      </c>
      <c r="F2866" t="s">
        <v>2562</v>
      </c>
      <c r="G2866" s="1" t="s">
        <v>106</v>
      </c>
      <c r="H2866">
        <v>400</v>
      </c>
      <c r="I2866" s="1" t="s">
        <v>6718</v>
      </c>
      <c r="J2866">
        <v>763</v>
      </c>
      <c r="K2866">
        <v>7</v>
      </c>
      <c r="L2866">
        <v>401</v>
      </c>
      <c r="N2866">
        <v>401</v>
      </c>
    </row>
    <row r="2867" spans="1:15" x14ac:dyDescent="0.2">
      <c r="A2867" s="1" t="s">
        <v>6508</v>
      </c>
      <c r="B2867" s="2">
        <v>45919</v>
      </c>
      <c r="C2867" s="1" t="s">
        <v>625</v>
      </c>
      <c r="D2867" s="1" t="s">
        <v>246</v>
      </c>
      <c r="E2867">
        <v>16</v>
      </c>
      <c r="F2867" t="s">
        <v>6509</v>
      </c>
      <c r="G2867" s="1" t="s">
        <v>246</v>
      </c>
      <c r="H2867">
        <v>55</v>
      </c>
      <c r="I2867" s="1" t="s">
        <v>6718</v>
      </c>
      <c r="J2867">
        <v>763</v>
      </c>
      <c r="K2867">
        <v>1</v>
      </c>
      <c r="L2867">
        <v>53</v>
      </c>
      <c r="N2867">
        <v>53</v>
      </c>
    </row>
    <row r="2868" spans="1:15" x14ac:dyDescent="0.2">
      <c r="A2868" s="1" t="s">
        <v>6515</v>
      </c>
      <c r="B2868" s="2">
        <v>45919</v>
      </c>
      <c r="C2868" s="1" t="s">
        <v>6407</v>
      </c>
      <c r="D2868" s="1" t="s">
        <v>246</v>
      </c>
      <c r="E2868">
        <v>35</v>
      </c>
      <c r="F2868" t="s">
        <v>134</v>
      </c>
      <c r="G2868" s="1" t="s">
        <v>246</v>
      </c>
      <c r="H2868">
        <v>10000</v>
      </c>
      <c r="I2868" s="1" t="s">
        <v>6718</v>
      </c>
      <c r="J2868">
        <v>764</v>
      </c>
      <c r="K2868">
        <v>40</v>
      </c>
      <c r="L2868">
        <v>2839.7</v>
      </c>
      <c r="N2868">
        <v>2839.7</v>
      </c>
    </row>
    <row r="2869" spans="1:15" x14ac:dyDescent="0.2">
      <c r="A2869" s="1" t="s">
        <v>6403</v>
      </c>
      <c r="B2869" s="2">
        <v>45919</v>
      </c>
      <c r="C2869" s="1" t="s">
        <v>6322</v>
      </c>
      <c r="D2869" s="1" t="s">
        <v>106</v>
      </c>
      <c r="E2869" t="s">
        <v>3001</v>
      </c>
      <c r="F2869" t="s">
        <v>51</v>
      </c>
      <c r="G2869" s="1" t="s">
        <v>106</v>
      </c>
      <c r="H2869">
        <v>300</v>
      </c>
      <c r="I2869" s="1" t="s">
        <v>6718</v>
      </c>
      <c r="J2869">
        <v>764</v>
      </c>
      <c r="K2869">
        <v>6</v>
      </c>
      <c r="L2869">
        <v>308.57</v>
      </c>
      <c r="N2869">
        <v>308.57</v>
      </c>
    </row>
    <row r="2870" spans="1:15" x14ac:dyDescent="0.2">
      <c r="A2870" s="1" t="s">
        <v>6402</v>
      </c>
      <c r="B2870" s="2">
        <v>45919</v>
      </c>
      <c r="C2870" s="1" t="s">
        <v>6322</v>
      </c>
      <c r="D2870" s="1" t="s">
        <v>106</v>
      </c>
      <c r="E2870" t="s">
        <v>3001</v>
      </c>
      <c r="F2870" t="s">
        <v>51</v>
      </c>
      <c r="G2870" s="1" t="s">
        <v>106</v>
      </c>
      <c r="H2870">
        <v>500</v>
      </c>
      <c r="I2870" s="1" t="s">
        <v>6718</v>
      </c>
      <c r="J2870">
        <v>764</v>
      </c>
      <c r="K2870">
        <v>10</v>
      </c>
      <c r="L2870">
        <v>440.29</v>
      </c>
      <c r="N2870">
        <v>440.29</v>
      </c>
    </row>
    <row r="2871" spans="1:15" x14ac:dyDescent="0.2">
      <c r="A2871" s="1" t="s">
        <v>6523</v>
      </c>
      <c r="B2871" s="2">
        <v>45920</v>
      </c>
      <c r="C2871" s="1" t="s">
        <v>6502</v>
      </c>
      <c r="D2871" s="1" t="s">
        <v>246</v>
      </c>
      <c r="E2871">
        <v>4.5</v>
      </c>
      <c r="F2871" t="s">
        <v>5555</v>
      </c>
      <c r="G2871" s="1" t="s">
        <v>246</v>
      </c>
      <c r="H2871">
        <v>100</v>
      </c>
      <c r="I2871" s="1" t="s">
        <v>6718</v>
      </c>
      <c r="J2871">
        <v>765</v>
      </c>
      <c r="K2871">
        <v>5</v>
      </c>
      <c r="L2871">
        <v>108.89999999999999</v>
      </c>
      <c r="M2871">
        <v>14</v>
      </c>
      <c r="N2871">
        <v>94.899999999999991</v>
      </c>
    </row>
    <row r="2872" spans="1:15" x14ac:dyDescent="0.2">
      <c r="A2872" s="1" t="s">
        <v>6527</v>
      </c>
      <c r="B2872" s="2">
        <v>45920</v>
      </c>
      <c r="C2872" s="1" t="s">
        <v>6528</v>
      </c>
      <c r="D2872" s="1" t="s">
        <v>246</v>
      </c>
      <c r="E2872">
        <v>24</v>
      </c>
      <c r="F2872" t="s">
        <v>3235</v>
      </c>
      <c r="G2872" s="1" t="s">
        <v>246</v>
      </c>
      <c r="H2872">
        <v>100</v>
      </c>
      <c r="I2872" s="1" t="s">
        <v>6718</v>
      </c>
      <c r="J2872">
        <v>765</v>
      </c>
      <c r="K2872">
        <v>1</v>
      </c>
      <c r="L2872">
        <v>103</v>
      </c>
      <c r="M2872">
        <v>2.8</v>
      </c>
      <c r="N2872">
        <v>100.2</v>
      </c>
    </row>
    <row r="2873" spans="1:15" x14ac:dyDescent="0.2">
      <c r="A2873" s="1" t="s">
        <v>6520</v>
      </c>
      <c r="B2873" s="2">
        <v>45920</v>
      </c>
      <c r="C2873" s="1" t="s">
        <v>6521</v>
      </c>
      <c r="D2873" s="1" t="s">
        <v>246</v>
      </c>
      <c r="E2873">
        <v>13</v>
      </c>
      <c r="F2873" t="s">
        <v>214</v>
      </c>
      <c r="G2873" s="1" t="s">
        <v>246</v>
      </c>
      <c r="H2873">
        <v>100</v>
      </c>
      <c r="I2873" s="1" t="s">
        <v>6718</v>
      </c>
      <c r="J2873">
        <v>765</v>
      </c>
      <c r="K2873">
        <v>2</v>
      </c>
      <c r="L2873">
        <v>102.6</v>
      </c>
      <c r="M2873">
        <v>3.2</v>
      </c>
      <c r="N2873">
        <v>99.399999999999991</v>
      </c>
    </row>
    <row r="2874" spans="1:15" x14ac:dyDescent="0.2">
      <c r="A2874" s="1" t="s">
        <v>6530</v>
      </c>
      <c r="B2874" s="2">
        <v>45920</v>
      </c>
      <c r="C2874" s="1" t="s">
        <v>6231</v>
      </c>
      <c r="D2874" s="1" t="s">
        <v>246</v>
      </c>
      <c r="E2874">
        <v>17</v>
      </c>
      <c r="F2874" t="s">
        <v>2811</v>
      </c>
      <c r="G2874" s="1" t="s">
        <v>246</v>
      </c>
      <c r="H2874">
        <v>120</v>
      </c>
      <c r="I2874" s="1" t="s">
        <v>6718</v>
      </c>
      <c r="J2874">
        <v>765</v>
      </c>
      <c r="K2874">
        <v>2</v>
      </c>
      <c r="L2874">
        <v>117.60000000000001</v>
      </c>
      <c r="M2874">
        <v>4</v>
      </c>
      <c r="N2874">
        <v>113.60000000000001</v>
      </c>
    </row>
    <row r="2875" spans="1:15" x14ac:dyDescent="0.2">
      <c r="A2875" s="1" t="s">
        <v>6529</v>
      </c>
      <c r="B2875" s="2">
        <v>45920</v>
      </c>
      <c r="C2875" s="1" t="s">
        <v>6231</v>
      </c>
      <c r="D2875" s="1" t="s">
        <v>246</v>
      </c>
      <c r="E2875">
        <v>18</v>
      </c>
      <c r="F2875" t="s">
        <v>2811</v>
      </c>
      <c r="G2875" s="1" t="s">
        <v>246</v>
      </c>
      <c r="H2875">
        <v>120</v>
      </c>
      <c r="I2875" s="1" t="s">
        <v>6718</v>
      </c>
      <c r="J2875">
        <v>766</v>
      </c>
      <c r="K2875">
        <v>2</v>
      </c>
      <c r="L2875">
        <v>113.8</v>
      </c>
      <c r="M2875">
        <v>4.2</v>
      </c>
      <c r="N2875">
        <v>109.6</v>
      </c>
    </row>
    <row r="2876" spans="1:15" x14ac:dyDescent="0.2">
      <c r="A2876" s="1" t="s">
        <v>6531</v>
      </c>
      <c r="B2876" s="2">
        <v>45920</v>
      </c>
      <c r="C2876" s="1" t="s">
        <v>783</v>
      </c>
      <c r="D2876" s="1" t="s">
        <v>246</v>
      </c>
      <c r="E2876">
        <v>28</v>
      </c>
      <c r="F2876">
        <v>14</v>
      </c>
      <c r="G2876" s="1" t="s">
        <v>246</v>
      </c>
      <c r="H2876">
        <v>100</v>
      </c>
      <c r="I2876" s="1" t="s">
        <v>6718</v>
      </c>
      <c r="J2876">
        <v>766</v>
      </c>
      <c r="K2876">
        <v>1</v>
      </c>
      <c r="L2876">
        <v>115</v>
      </c>
      <c r="M2876">
        <v>3.8</v>
      </c>
      <c r="N2876">
        <v>111.2</v>
      </c>
    </row>
    <row r="2877" spans="1:15" x14ac:dyDescent="0.2">
      <c r="A2877" s="1" t="s">
        <v>6515</v>
      </c>
      <c r="B2877" s="2">
        <v>45920</v>
      </c>
      <c r="C2877" s="1" t="s">
        <v>6407</v>
      </c>
      <c r="D2877" s="1" t="s">
        <v>246</v>
      </c>
      <c r="E2877">
        <v>35</v>
      </c>
      <c r="F2877" t="s">
        <v>134</v>
      </c>
      <c r="G2877" s="1" t="s">
        <v>246</v>
      </c>
      <c r="H2877">
        <v>10000</v>
      </c>
      <c r="I2877" s="1" t="s">
        <v>6718</v>
      </c>
      <c r="J2877">
        <v>766</v>
      </c>
      <c r="K2877">
        <v>21</v>
      </c>
      <c r="L2877">
        <v>1425.8</v>
      </c>
      <c r="N2877">
        <v>1425.8</v>
      </c>
    </row>
    <row r="2878" spans="1:15" x14ac:dyDescent="0.2">
      <c r="A2878" s="1" t="s">
        <v>7229</v>
      </c>
      <c r="B2878" s="2">
        <v>45922</v>
      </c>
      <c r="C2878" s="1" t="s">
        <v>783</v>
      </c>
      <c r="D2878" s="1" t="s">
        <v>246</v>
      </c>
      <c r="E2878">
        <v>32</v>
      </c>
      <c r="F2878">
        <v>14</v>
      </c>
      <c r="G2878" s="1" t="s">
        <v>246</v>
      </c>
      <c r="H2878">
        <v>100</v>
      </c>
      <c r="I2878" s="1" t="s">
        <v>6718</v>
      </c>
      <c r="J2878">
        <v>767</v>
      </c>
      <c r="K2878">
        <v>2</v>
      </c>
      <c r="L2878">
        <v>106.2</v>
      </c>
      <c r="M2878">
        <v>8</v>
      </c>
      <c r="N2878">
        <v>98.2</v>
      </c>
      <c r="O2878">
        <v>4</v>
      </c>
    </row>
    <row r="2879" spans="1:15" x14ac:dyDescent="0.2">
      <c r="A2879" s="1" t="s">
        <v>7230</v>
      </c>
      <c r="B2879" s="2">
        <v>45922</v>
      </c>
      <c r="C2879" s="1" t="s">
        <v>783</v>
      </c>
      <c r="D2879" s="1" t="s">
        <v>246</v>
      </c>
      <c r="E2879">
        <v>28</v>
      </c>
      <c r="F2879">
        <v>14</v>
      </c>
      <c r="G2879" s="1" t="s">
        <v>246</v>
      </c>
      <c r="H2879">
        <v>100</v>
      </c>
      <c r="I2879" s="1" t="s">
        <v>6718</v>
      </c>
      <c r="J2879">
        <v>767</v>
      </c>
      <c r="K2879">
        <v>1</v>
      </c>
      <c r="L2879">
        <v>110.8</v>
      </c>
      <c r="M2879">
        <v>3.4</v>
      </c>
      <c r="N2879">
        <v>107.39999999999999</v>
      </c>
      <c r="O2879">
        <v>4</v>
      </c>
    </row>
    <row r="2880" spans="1:15" x14ac:dyDescent="0.2">
      <c r="A2880" s="1" t="s">
        <v>7231</v>
      </c>
      <c r="B2880" s="2">
        <v>45922</v>
      </c>
      <c r="C2880" s="1" t="s">
        <v>6540</v>
      </c>
      <c r="D2880" s="1" t="s">
        <v>246</v>
      </c>
      <c r="E2880">
        <v>19</v>
      </c>
      <c r="F2880" t="s">
        <v>214</v>
      </c>
      <c r="G2880" s="1" t="s">
        <v>246</v>
      </c>
      <c r="H2880">
        <v>300</v>
      </c>
      <c r="I2880" s="1" t="s">
        <v>6718</v>
      </c>
      <c r="J2880">
        <v>767</v>
      </c>
      <c r="K2880">
        <v>6</v>
      </c>
      <c r="L2880">
        <v>336.8</v>
      </c>
      <c r="M2880">
        <v>13.200000000000001</v>
      </c>
      <c r="N2880">
        <v>323.60000000000002</v>
      </c>
      <c r="O2880">
        <v>4</v>
      </c>
    </row>
    <row r="2881" spans="1:15" x14ac:dyDescent="0.2">
      <c r="A2881" s="1" t="s">
        <v>7232</v>
      </c>
      <c r="B2881" s="2">
        <v>45922</v>
      </c>
      <c r="C2881" s="1" t="s">
        <v>783</v>
      </c>
      <c r="D2881" s="1" t="s">
        <v>246</v>
      </c>
      <c r="E2881">
        <v>26</v>
      </c>
      <c r="F2881">
        <v>14</v>
      </c>
      <c r="G2881" s="1" t="s">
        <v>246</v>
      </c>
      <c r="H2881">
        <v>100</v>
      </c>
      <c r="I2881" s="1" t="s">
        <v>6718</v>
      </c>
      <c r="J2881">
        <v>767</v>
      </c>
      <c r="K2881">
        <v>1</v>
      </c>
      <c r="L2881">
        <v>118.4</v>
      </c>
      <c r="M2881">
        <v>2.6</v>
      </c>
      <c r="N2881">
        <v>115.80000000000001</v>
      </c>
      <c r="O2881">
        <v>4</v>
      </c>
    </row>
    <row r="2882" spans="1:15" x14ac:dyDescent="0.2">
      <c r="A2882" s="1" t="s">
        <v>7233</v>
      </c>
      <c r="B2882" s="2">
        <v>45922</v>
      </c>
      <c r="C2882" s="1" t="s">
        <v>625</v>
      </c>
      <c r="D2882" s="1" t="s">
        <v>246</v>
      </c>
      <c r="E2882">
        <v>19</v>
      </c>
      <c r="F2882" t="s">
        <v>214</v>
      </c>
      <c r="G2882" s="1" t="s">
        <v>246</v>
      </c>
      <c r="H2882">
        <v>490</v>
      </c>
      <c r="I2882" s="1" t="s">
        <v>6718</v>
      </c>
      <c r="J2882">
        <v>768</v>
      </c>
      <c r="K2882">
        <v>8</v>
      </c>
      <c r="L2882">
        <v>456</v>
      </c>
      <c r="M2882">
        <v>19.100000000000001</v>
      </c>
      <c r="N2882">
        <v>436.9</v>
      </c>
      <c r="O2882">
        <v>4</v>
      </c>
    </row>
    <row r="2883" spans="1:15" x14ac:dyDescent="0.2">
      <c r="A2883" s="1" t="s">
        <v>7234</v>
      </c>
      <c r="B2883" s="2">
        <v>45922</v>
      </c>
      <c r="C2883" s="1" t="s">
        <v>625</v>
      </c>
      <c r="D2883" s="1" t="s">
        <v>246</v>
      </c>
      <c r="E2883">
        <v>16</v>
      </c>
      <c r="F2883" t="s">
        <v>2979</v>
      </c>
      <c r="G2883" s="1" t="s">
        <v>246</v>
      </c>
      <c r="H2883">
        <v>22</v>
      </c>
      <c r="I2883" s="1" t="s">
        <v>6718</v>
      </c>
      <c r="J2883">
        <v>768</v>
      </c>
      <c r="K2883">
        <v>2</v>
      </c>
      <c r="L2883">
        <v>115.4</v>
      </c>
      <c r="M2883">
        <v>3.8</v>
      </c>
      <c r="N2883">
        <v>111.60000000000001</v>
      </c>
      <c r="O2883">
        <v>4</v>
      </c>
    </row>
    <row r="2884" spans="1:15" x14ac:dyDescent="0.2">
      <c r="A2884" s="1" t="s">
        <v>7235</v>
      </c>
      <c r="B2884" s="2">
        <v>45922</v>
      </c>
      <c r="C2884" s="1" t="s">
        <v>625</v>
      </c>
      <c r="D2884" s="1" t="s">
        <v>246</v>
      </c>
      <c r="E2884" t="s">
        <v>5676</v>
      </c>
      <c r="F2884" t="s">
        <v>6456</v>
      </c>
      <c r="G2884" s="1" t="s">
        <v>246</v>
      </c>
      <c r="H2884">
        <v>1000</v>
      </c>
      <c r="I2884" s="1" t="s">
        <v>6718</v>
      </c>
      <c r="J2884">
        <v>768</v>
      </c>
      <c r="K2884">
        <v>20</v>
      </c>
      <c r="L2884">
        <v>985.3</v>
      </c>
      <c r="N2884">
        <v>985.3</v>
      </c>
      <c r="O2884">
        <v>4</v>
      </c>
    </row>
    <row r="2885" spans="1:15" x14ac:dyDescent="0.2">
      <c r="A2885" s="1" t="s">
        <v>7236</v>
      </c>
      <c r="B2885" s="2">
        <v>45922</v>
      </c>
      <c r="C2885" s="1" t="s">
        <v>6407</v>
      </c>
      <c r="D2885" s="1" t="s">
        <v>246</v>
      </c>
      <c r="E2885">
        <v>35</v>
      </c>
      <c r="F2885" t="s">
        <v>134</v>
      </c>
      <c r="G2885" s="1" t="s">
        <v>246</v>
      </c>
      <c r="H2885">
        <v>10000</v>
      </c>
      <c r="I2885" s="1" t="s">
        <v>6718</v>
      </c>
      <c r="J2885">
        <v>768</v>
      </c>
      <c r="K2885">
        <v>19</v>
      </c>
      <c r="L2885">
        <v>1308.7</v>
      </c>
      <c r="N2885">
        <v>1308.7</v>
      </c>
      <c r="O2885">
        <v>4</v>
      </c>
    </row>
    <row r="2886" spans="1:15" x14ac:dyDescent="0.2">
      <c r="A2886" s="1" t="s">
        <v>7233</v>
      </c>
      <c r="B2886" s="2">
        <v>45922</v>
      </c>
      <c r="C2886" s="1" t="s">
        <v>625</v>
      </c>
      <c r="D2886" s="1" t="s">
        <v>246</v>
      </c>
      <c r="E2886">
        <v>19</v>
      </c>
      <c r="F2886" t="s">
        <v>214</v>
      </c>
      <c r="G2886" s="1" t="s">
        <v>246</v>
      </c>
      <c r="H2886">
        <v>490</v>
      </c>
      <c r="I2886" s="1" t="s">
        <v>6718</v>
      </c>
      <c r="J2886">
        <v>769</v>
      </c>
      <c r="K2886">
        <v>1</v>
      </c>
      <c r="L2886">
        <v>71.599999999999994</v>
      </c>
      <c r="M2886">
        <v>2.2000000000000002</v>
      </c>
      <c r="N2886">
        <v>69.399999999999991</v>
      </c>
      <c r="O2886">
        <v>1</v>
      </c>
    </row>
    <row r="2887" spans="1:15" x14ac:dyDescent="0.2">
      <c r="A2887" s="1" t="s">
        <v>7237</v>
      </c>
      <c r="B2887" s="2">
        <v>45924</v>
      </c>
      <c r="C2887" s="1" t="s">
        <v>625</v>
      </c>
      <c r="D2887" s="1" t="s">
        <v>246</v>
      </c>
      <c r="E2887">
        <v>17</v>
      </c>
      <c r="F2887" t="s">
        <v>99</v>
      </c>
      <c r="G2887" s="1" t="s">
        <v>246</v>
      </c>
      <c r="H2887">
        <v>450</v>
      </c>
      <c r="I2887" s="1" t="s">
        <v>6718</v>
      </c>
      <c r="J2887">
        <v>770</v>
      </c>
      <c r="K2887">
        <v>7</v>
      </c>
      <c r="L2887">
        <v>455.00000000000006</v>
      </c>
      <c r="M2887">
        <v>14.3</v>
      </c>
      <c r="N2887">
        <v>440.70000000000005</v>
      </c>
      <c r="O2887">
        <v>4</v>
      </c>
    </row>
    <row r="2888" spans="1:15" x14ac:dyDescent="0.2">
      <c r="A2888" s="1" t="s">
        <v>7238</v>
      </c>
      <c r="B2888" s="2">
        <v>45924</v>
      </c>
      <c r="C2888" s="1" t="s">
        <v>625</v>
      </c>
      <c r="D2888" s="1" t="s">
        <v>246</v>
      </c>
      <c r="E2888">
        <v>17</v>
      </c>
      <c r="F2888" t="s">
        <v>99</v>
      </c>
      <c r="G2888" s="1" t="s">
        <v>246</v>
      </c>
      <c r="H2888">
        <v>250</v>
      </c>
      <c r="I2888" s="1" t="s">
        <v>6718</v>
      </c>
      <c r="J2888">
        <v>770</v>
      </c>
      <c r="K2888">
        <v>5</v>
      </c>
      <c r="L2888">
        <v>265.60000000000002</v>
      </c>
      <c r="M2888">
        <v>10.5</v>
      </c>
      <c r="N2888">
        <v>255.10000000000002</v>
      </c>
      <c r="O2888">
        <v>4</v>
      </c>
    </row>
    <row r="2889" spans="1:15" x14ac:dyDescent="0.2">
      <c r="A2889" s="1" t="s">
        <v>7239</v>
      </c>
      <c r="B2889" s="2">
        <v>45924</v>
      </c>
      <c r="C2889" s="1" t="s">
        <v>625</v>
      </c>
      <c r="D2889" s="1" t="s">
        <v>246</v>
      </c>
      <c r="E2889">
        <v>18</v>
      </c>
      <c r="F2889" t="s">
        <v>76</v>
      </c>
      <c r="G2889" s="1" t="s">
        <v>246</v>
      </c>
      <c r="H2889">
        <v>100</v>
      </c>
      <c r="I2889" s="1" t="s">
        <v>6718</v>
      </c>
      <c r="J2889">
        <v>770</v>
      </c>
      <c r="K2889">
        <v>2</v>
      </c>
      <c r="L2889">
        <v>106</v>
      </c>
      <c r="M2889">
        <v>4.5999999999999996</v>
      </c>
      <c r="N2889">
        <v>101.4</v>
      </c>
      <c r="O2889">
        <v>4</v>
      </c>
    </row>
    <row r="2890" spans="1:15" x14ac:dyDescent="0.2">
      <c r="A2890" s="1" t="s">
        <v>7240</v>
      </c>
      <c r="B2890" s="2">
        <v>45924</v>
      </c>
      <c r="C2890" s="1" t="s">
        <v>6538</v>
      </c>
      <c r="D2890" s="1" t="s">
        <v>246</v>
      </c>
      <c r="E2890">
        <v>9</v>
      </c>
      <c r="F2890" t="s">
        <v>2817</v>
      </c>
      <c r="G2890" s="1" t="s">
        <v>246</v>
      </c>
      <c r="H2890">
        <v>500</v>
      </c>
      <c r="I2890" s="1" t="s">
        <v>6718</v>
      </c>
      <c r="J2890">
        <v>770</v>
      </c>
      <c r="K2890">
        <v>11</v>
      </c>
      <c r="L2890">
        <v>499.32</v>
      </c>
      <c r="N2890">
        <v>499.32</v>
      </c>
      <c r="O2890">
        <v>4</v>
      </c>
    </row>
    <row r="2891" spans="1:15" x14ac:dyDescent="0.2">
      <c r="A2891" s="1" t="s">
        <v>7241</v>
      </c>
      <c r="B2891" s="2">
        <v>45924</v>
      </c>
      <c r="C2891" s="1" t="s">
        <v>6519</v>
      </c>
      <c r="D2891" s="1" t="s">
        <v>2816</v>
      </c>
      <c r="E2891" t="s">
        <v>2937</v>
      </c>
      <c r="F2891" t="s">
        <v>2938</v>
      </c>
      <c r="G2891" s="1" t="s">
        <v>106</v>
      </c>
      <c r="H2891">
        <v>3000</v>
      </c>
      <c r="I2891" s="1" t="s">
        <v>6718</v>
      </c>
      <c r="J2891">
        <v>771</v>
      </c>
      <c r="K2891">
        <v>22</v>
      </c>
      <c r="L2891">
        <v>3155.2</v>
      </c>
      <c r="N2891">
        <v>3155.2</v>
      </c>
      <c r="O2891">
        <v>4</v>
      </c>
    </row>
    <row r="2892" spans="1:15" x14ac:dyDescent="0.2">
      <c r="A2892" s="1" t="s">
        <v>7242</v>
      </c>
      <c r="B2892" s="2">
        <v>45924</v>
      </c>
      <c r="C2892" s="1" t="s">
        <v>625</v>
      </c>
      <c r="D2892" s="1" t="s">
        <v>246</v>
      </c>
      <c r="E2892">
        <v>19</v>
      </c>
      <c r="F2892" t="s">
        <v>76</v>
      </c>
      <c r="G2892" s="1" t="s">
        <v>246</v>
      </c>
      <c r="H2892">
        <v>100</v>
      </c>
      <c r="I2892" s="1" t="s">
        <v>6718</v>
      </c>
      <c r="J2892">
        <v>771</v>
      </c>
      <c r="K2892">
        <v>2</v>
      </c>
      <c r="L2892">
        <v>101.8</v>
      </c>
      <c r="N2892">
        <v>101.8</v>
      </c>
      <c r="O2892">
        <v>4</v>
      </c>
    </row>
    <row r="2893" spans="1:15" x14ac:dyDescent="0.2">
      <c r="A2893" s="1" t="s">
        <v>7243</v>
      </c>
      <c r="B2893" s="2">
        <v>45924</v>
      </c>
      <c r="C2893" s="1" t="s">
        <v>625</v>
      </c>
      <c r="D2893" s="1" t="s">
        <v>246</v>
      </c>
      <c r="E2893">
        <v>34</v>
      </c>
      <c r="F2893" t="s">
        <v>167</v>
      </c>
      <c r="G2893" s="1" t="s">
        <v>246</v>
      </c>
      <c r="H2893">
        <v>155</v>
      </c>
      <c r="I2893" s="1" t="s">
        <v>6718</v>
      </c>
      <c r="J2893">
        <v>771</v>
      </c>
      <c r="K2893">
        <v>2</v>
      </c>
      <c r="L2893">
        <v>164.4</v>
      </c>
      <c r="N2893">
        <v>164.4</v>
      </c>
      <c r="O2893">
        <v>4</v>
      </c>
    </row>
    <row r="2894" spans="1:15" x14ac:dyDescent="0.2">
      <c r="A2894" s="1" t="s">
        <v>7244</v>
      </c>
      <c r="B2894" s="2">
        <v>45924</v>
      </c>
      <c r="C2894" s="1" t="s">
        <v>625</v>
      </c>
      <c r="D2894" s="1" t="s">
        <v>246</v>
      </c>
      <c r="E2894">
        <v>11</v>
      </c>
      <c r="F2894" t="s">
        <v>2979</v>
      </c>
      <c r="G2894" s="1" t="s">
        <v>246</v>
      </c>
      <c r="H2894">
        <v>15</v>
      </c>
      <c r="I2894" s="1" t="s">
        <v>6718</v>
      </c>
      <c r="J2894">
        <v>771</v>
      </c>
      <c r="K2894">
        <v>1</v>
      </c>
      <c r="L2894">
        <v>23.2</v>
      </c>
      <c r="N2894">
        <v>23.2</v>
      </c>
      <c r="O2894">
        <v>4</v>
      </c>
    </row>
    <row r="2895" spans="1:15" x14ac:dyDescent="0.2">
      <c r="A2895" s="1" t="s">
        <v>7236</v>
      </c>
      <c r="B2895" s="2">
        <v>45924</v>
      </c>
      <c r="C2895" s="1" t="s">
        <v>6407</v>
      </c>
      <c r="D2895" s="1" t="s">
        <v>246</v>
      </c>
      <c r="E2895">
        <v>35</v>
      </c>
      <c r="F2895" t="s">
        <v>134</v>
      </c>
      <c r="G2895" s="1" t="s">
        <v>246</v>
      </c>
      <c r="H2895">
        <v>10000</v>
      </c>
      <c r="I2895" s="1" t="s">
        <v>6718</v>
      </c>
      <c r="J2895">
        <v>772</v>
      </c>
      <c r="K2895">
        <v>19</v>
      </c>
      <c r="L2895">
        <v>1315.7</v>
      </c>
      <c r="N2895">
        <v>1315.7</v>
      </c>
      <c r="O2895">
        <v>4</v>
      </c>
    </row>
    <row r="2896" spans="1:15" x14ac:dyDescent="0.2">
      <c r="A2896" s="1" t="s">
        <v>7245</v>
      </c>
      <c r="B2896" s="2">
        <v>45924</v>
      </c>
      <c r="C2896" s="1" t="s">
        <v>6502</v>
      </c>
      <c r="D2896" s="1" t="s">
        <v>246</v>
      </c>
      <c r="E2896">
        <v>7</v>
      </c>
      <c r="F2896" t="s">
        <v>5555</v>
      </c>
      <c r="G2896" s="1" t="s">
        <v>246</v>
      </c>
      <c r="H2896">
        <v>100</v>
      </c>
      <c r="I2896" s="1" t="s">
        <v>6718</v>
      </c>
      <c r="J2896">
        <v>772</v>
      </c>
      <c r="K2896">
        <v>2</v>
      </c>
      <c r="L2896">
        <v>103.4</v>
      </c>
      <c r="N2896">
        <v>103.4</v>
      </c>
      <c r="O2896">
        <v>4</v>
      </c>
    </row>
    <row r="2897" spans="1:15" x14ac:dyDescent="0.2">
      <c r="A2897" s="1" t="s">
        <v>7246</v>
      </c>
      <c r="B2897" s="2">
        <v>45924</v>
      </c>
      <c r="C2897" s="1" t="s">
        <v>625</v>
      </c>
      <c r="D2897" s="1" t="s">
        <v>246</v>
      </c>
      <c r="E2897">
        <v>26</v>
      </c>
      <c r="F2897" t="s">
        <v>99</v>
      </c>
      <c r="G2897" s="1" t="s">
        <v>246</v>
      </c>
      <c r="H2897">
        <v>200</v>
      </c>
      <c r="I2897" s="1" t="s">
        <v>6718</v>
      </c>
      <c r="J2897">
        <v>772</v>
      </c>
      <c r="K2897">
        <v>3</v>
      </c>
      <c r="L2897">
        <v>208.6</v>
      </c>
      <c r="N2897">
        <v>208.6</v>
      </c>
      <c r="O2897">
        <v>4</v>
      </c>
    </row>
    <row r="2898" spans="1:15" x14ac:dyDescent="0.2">
      <c r="A2898" s="1" t="s">
        <v>7247</v>
      </c>
      <c r="B2898" s="2">
        <v>45924</v>
      </c>
      <c r="C2898" s="1" t="s">
        <v>625</v>
      </c>
      <c r="D2898" s="1" t="s">
        <v>246</v>
      </c>
      <c r="E2898">
        <v>21</v>
      </c>
      <c r="F2898" t="s">
        <v>214</v>
      </c>
      <c r="G2898" s="1" t="s">
        <v>246</v>
      </c>
      <c r="H2898">
        <v>60</v>
      </c>
      <c r="I2898" s="1" t="s">
        <v>6718</v>
      </c>
      <c r="J2898">
        <v>772</v>
      </c>
      <c r="K2898">
        <v>1</v>
      </c>
      <c r="L2898">
        <v>60</v>
      </c>
      <c r="N2898">
        <v>60</v>
      </c>
      <c r="O2898">
        <v>4</v>
      </c>
    </row>
    <row r="2899" spans="1:15" x14ac:dyDescent="0.2">
      <c r="A2899" s="1" t="s">
        <v>7248</v>
      </c>
      <c r="B2899" s="2">
        <v>45924</v>
      </c>
      <c r="C2899" s="1" t="s">
        <v>6231</v>
      </c>
      <c r="D2899" s="1" t="s">
        <v>3068</v>
      </c>
      <c r="E2899">
        <v>16</v>
      </c>
      <c r="F2899" t="s">
        <v>2811</v>
      </c>
      <c r="G2899" s="1" t="s">
        <v>106</v>
      </c>
      <c r="H2899">
        <v>200</v>
      </c>
      <c r="I2899" s="1" t="s">
        <v>6718</v>
      </c>
      <c r="J2899">
        <v>773</v>
      </c>
      <c r="K2899">
        <v>3</v>
      </c>
      <c r="L2899">
        <v>213</v>
      </c>
      <c r="N2899">
        <v>213</v>
      </c>
      <c r="O2899">
        <v>4</v>
      </c>
    </row>
    <row r="2900" spans="1:15" x14ac:dyDescent="0.2">
      <c r="A2900" s="1" t="s">
        <v>7249</v>
      </c>
      <c r="B2900" s="2">
        <v>45924</v>
      </c>
      <c r="C2900" s="1" t="s">
        <v>6538</v>
      </c>
      <c r="D2900" s="1" t="s">
        <v>246</v>
      </c>
      <c r="E2900">
        <v>9</v>
      </c>
      <c r="F2900" t="s">
        <v>2817</v>
      </c>
      <c r="G2900" s="1" t="s">
        <v>246</v>
      </c>
      <c r="H2900">
        <v>500</v>
      </c>
      <c r="I2900" s="1" t="s">
        <v>6718</v>
      </c>
      <c r="J2900">
        <v>773</v>
      </c>
      <c r="K2900">
        <v>9</v>
      </c>
      <c r="L2900">
        <v>509.4</v>
      </c>
      <c r="N2900">
        <v>509.4</v>
      </c>
      <c r="O2900" t="s">
        <v>7250</v>
      </c>
    </row>
    <row r="2901" spans="1:15" x14ac:dyDescent="0.2">
      <c r="A2901" s="1" t="s">
        <v>7251</v>
      </c>
      <c r="B2901" s="2">
        <v>45924</v>
      </c>
      <c r="C2901" s="1" t="s">
        <v>6231</v>
      </c>
      <c r="D2901" s="1" t="s">
        <v>3068</v>
      </c>
      <c r="E2901">
        <v>16</v>
      </c>
      <c r="F2901" t="s">
        <v>2811</v>
      </c>
      <c r="G2901" s="1" t="s">
        <v>106</v>
      </c>
      <c r="H2901">
        <v>120</v>
      </c>
      <c r="I2901" s="1" t="s">
        <v>6718</v>
      </c>
      <c r="J2901">
        <v>773</v>
      </c>
      <c r="K2901">
        <v>2</v>
      </c>
      <c r="L2901">
        <v>120.4</v>
      </c>
      <c r="N2901">
        <v>120.4</v>
      </c>
      <c r="O2901" t="s">
        <v>7250</v>
      </c>
    </row>
    <row r="2902" spans="1:15" x14ac:dyDescent="0.2">
      <c r="A2902" s="1" t="s">
        <v>7252</v>
      </c>
      <c r="B2902" s="2">
        <v>45924</v>
      </c>
      <c r="C2902" s="1" t="s">
        <v>6553</v>
      </c>
      <c r="D2902" s="1" t="s">
        <v>3035</v>
      </c>
      <c r="E2902">
        <v>20</v>
      </c>
      <c r="F2902" t="s">
        <v>2817</v>
      </c>
      <c r="G2902" s="1" t="s">
        <v>106</v>
      </c>
      <c r="H2902">
        <v>120</v>
      </c>
      <c r="I2902" s="1" t="s">
        <v>6718</v>
      </c>
      <c r="J2902">
        <v>773</v>
      </c>
      <c r="K2902">
        <v>2</v>
      </c>
      <c r="L2902">
        <v>127.8</v>
      </c>
      <c r="N2902">
        <v>127.8</v>
      </c>
      <c r="O2902" t="s">
        <v>7250</v>
      </c>
    </row>
    <row r="2903" spans="1:15" x14ac:dyDescent="0.2">
      <c r="A2903" s="1" t="s">
        <v>7253</v>
      </c>
      <c r="B2903" s="2">
        <v>45924</v>
      </c>
      <c r="C2903" s="1" t="s">
        <v>625</v>
      </c>
      <c r="D2903" s="1" t="s">
        <v>246</v>
      </c>
      <c r="E2903">
        <v>30</v>
      </c>
      <c r="F2903" t="s">
        <v>99</v>
      </c>
      <c r="G2903" s="1" t="s">
        <v>246</v>
      </c>
      <c r="H2903">
        <v>250</v>
      </c>
      <c r="I2903" s="1" t="s">
        <v>6718</v>
      </c>
      <c r="J2903">
        <v>774</v>
      </c>
      <c r="K2903">
        <v>3</v>
      </c>
      <c r="L2903">
        <v>246.4</v>
      </c>
      <c r="N2903">
        <v>246.4</v>
      </c>
      <c r="O2903" t="s">
        <v>7254</v>
      </c>
    </row>
    <row r="2904" spans="1:15" x14ac:dyDescent="0.2">
      <c r="A2904" s="1" t="s">
        <v>6524</v>
      </c>
      <c r="B2904" s="2">
        <v>45923</v>
      </c>
      <c r="C2904" s="1" t="s">
        <v>6525</v>
      </c>
      <c r="D2904" s="1" t="s">
        <v>106</v>
      </c>
      <c r="E2904">
        <v>5</v>
      </c>
      <c r="F2904">
        <v>9</v>
      </c>
      <c r="G2904" s="1" t="s">
        <v>106</v>
      </c>
      <c r="H2904">
        <v>250</v>
      </c>
      <c r="I2904" s="1" t="s">
        <v>6702</v>
      </c>
      <c r="J2904">
        <v>110</v>
      </c>
      <c r="K2904">
        <v>10</v>
      </c>
      <c r="L2904">
        <v>274.2</v>
      </c>
      <c r="M2904">
        <v>7</v>
      </c>
      <c r="N2904">
        <v>267.2</v>
      </c>
      <c r="O2904" t="s">
        <v>7255</v>
      </c>
    </row>
    <row r="2905" spans="1:15" x14ac:dyDescent="0.2">
      <c r="A2905" s="1" t="s">
        <v>6517</v>
      </c>
      <c r="B2905" s="2">
        <v>45923</v>
      </c>
      <c r="C2905" s="1" t="s">
        <v>6498</v>
      </c>
      <c r="D2905" s="1" t="s">
        <v>6499</v>
      </c>
      <c r="E2905">
        <v>6</v>
      </c>
      <c r="F2905">
        <v>12</v>
      </c>
      <c r="G2905" s="1" t="s">
        <v>6499</v>
      </c>
      <c r="H2905">
        <v>125</v>
      </c>
      <c r="I2905" s="1" t="s">
        <v>6702</v>
      </c>
      <c r="J2905">
        <v>111</v>
      </c>
      <c r="K2905">
        <v>4</v>
      </c>
      <c r="L2905">
        <v>131.19999999999999</v>
      </c>
      <c r="M2905">
        <v>2.6</v>
      </c>
      <c r="N2905">
        <v>128.6</v>
      </c>
      <c r="O2905" t="s">
        <v>7256</v>
      </c>
    </row>
    <row r="2906" spans="1:15" x14ac:dyDescent="0.2">
      <c r="A2906" s="1" t="s">
        <v>6516</v>
      </c>
      <c r="B2906" s="2">
        <v>45923</v>
      </c>
      <c r="C2906" s="1" t="s">
        <v>6498</v>
      </c>
      <c r="D2906" s="1" t="s">
        <v>6499</v>
      </c>
      <c r="E2906">
        <v>7</v>
      </c>
      <c r="F2906">
        <v>12</v>
      </c>
      <c r="G2906" s="1" t="s">
        <v>6499</v>
      </c>
      <c r="H2906">
        <v>125</v>
      </c>
      <c r="I2906" s="1" t="s">
        <v>6702</v>
      </c>
      <c r="J2906">
        <v>111</v>
      </c>
      <c r="K2906">
        <v>4</v>
      </c>
      <c r="L2906">
        <v>146.4</v>
      </c>
      <c r="M2906">
        <v>4</v>
      </c>
      <c r="N2906">
        <v>142.4</v>
      </c>
      <c r="O2906" t="s">
        <v>7256</v>
      </c>
    </row>
    <row r="2907" spans="1:15" x14ac:dyDescent="0.2">
      <c r="A2907" s="1" t="s">
        <v>6500</v>
      </c>
      <c r="B2907" s="2">
        <v>45923</v>
      </c>
      <c r="C2907" s="1" t="s">
        <v>6498</v>
      </c>
      <c r="D2907" s="1" t="s">
        <v>6499</v>
      </c>
      <c r="E2907">
        <v>9</v>
      </c>
      <c r="F2907">
        <v>12</v>
      </c>
      <c r="G2907" s="1" t="s">
        <v>6499</v>
      </c>
      <c r="H2907">
        <v>125</v>
      </c>
      <c r="I2907" s="1" t="s">
        <v>6702</v>
      </c>
      <c r="J2907">
        <v>112</v>
      </c>
      <c r="K2907">
        <v>4</v>
      </c>
      <c r="L2907">
        <v>131.19999999999999</v>
      </c>
      <c r="M2907">
        <v>4.2</v>
      </c>
      <c r="N2907">
        <v>126.99999999999999</v>
      </c>
      <c r="O2907" t="s">
        <v>7257</v>
      </c>
    </row>
    <row r="2908" spans="1:15" x14ac:dyDescent="0.2">
      <c r="A2908" s="1" t="s">
        <v>6497</v>
      </c>
      <c r="B2908" s="2">
        <v>45923</v>
      </c>
      <c r="C2908" s="1" t="s">
        <v>6498</v>
      </c>
      <c r="D2908" s="1" t="s">
        <v>6499</v>
      </c>
      <c r="E2908">
        <v>8</v>
      </c>
      <c r="F2908">
        <v>12</v>
      </c>
      <c r="G2908" s="1" t="s">
        <v>6499</v>
      </c>
      <c r="H2908">
        <v>125</v>
      </c>
      <c r="I2908" s="1" t="s">
        <v>6702</v>
      </c>
      <c r="J2908">
        <v>112</v>
      </c>
      <c r="K2908">
        <v>2</v>
      </c>
      <c r="L2908">
        <v>105</v>
      </c>
      <c r="M2908">
        <v>3</v>
      </c>
      <c r="N2908">
        <v>102</v>
      </c>
      <c r="O2908" t="s">
        <v>7257</v>
      </c>
    </row>
    <row r="2909" spans="1:15" x14ac:dyDescent="0.2">
      <c r="A2909" s="1" t="s">
        <v>7258</v>
      </c>
      <c r="B2909" s="2">
        <v>45925</v>
      </c>
      <c r="C2909" s="1" t="s">
        <v>625</v>
      </c>
      <c r="D2909" s="1" t="s">
        <v>246</v>
      </c>
      <c r="E2909">
        <v>21</v>
      </c>
      <c r="F2909" t="s">
        <v>93</v>
      </c>
      <c r="G2909" s="1" t="s">
        <v>246</v>
      </c>
      <c r="H2909">
        <v>500</v>
      </c>
      <c r="I2909" s="1" t="s">
        <v>6718</v>
      </c>
      <c r="J2909">
        <v>775</v>
      </c>
      <c r="K2909">
        <v>6</v>
      </c>
      <c r="L2909">
        <v>222.3</v>
      </c>
      <c r="N2909">
        <v>222.3</v>
      </c>
      <c r="O2909" t="s">
        <v>7259</v>
      </c>
    </row>
    <row r="2910" spans="1:15" x14ac:dyDescent="0.2">
      <c r="A2910" s="1" t="s">
        <v>6579</v>
      </c>
      <c r="B2910" s="2">
        <v>45925</v>
      </c>
      <c r="C2910" s="1" t="s">
        <v>625</v>
      </c>
      <c r="D2910" s="1" t="s">
        <v>246</v>
      </c>
      <c r="E2910">
        <v>21</v>
      </c>
      <c r="F2910" t="s">
        <v>214</v>
      </c>
      <c r="G2910" s="1" t="s">
        <v>246</v>
      </c>
      <c r="H2910">
        <v>130</v>
      </c>
      <c r="I2910" s="1" t="s">
        <v>6718</v>
      </c>
      <c r="J2910">
        <v>775</v>
      </c>
      <c r="K2910">
        <v>2</v>
      </c>
      <c r="L2910">
        <v>143</v>
      </c>
      <c r="N2910">
        <v>143</v>
      </c>
      <c r="O2910" t="s">
        <v>7260</v>
      </c>
    </row>
    <row r="2911" spans="1:15" x14ac:dyDescent="0.2">
      <c r="A2911" s="1" t="s">
        <v>6570</v>
      </c>
      <c r="B2911" s="2">
        <v>45925</v>
      </c>
      <c r="C2911" s="1" t="s">
        <v>6571</v>
      </c>
      <c r="D2911" s="1" t="s">
        <v>106</v>
      </c>
      <c r="E2911">
        <v>16</v>
      </c>
      <c r="F2911" t="s">
        <v>6572</v>
      </c>
      <c r="G2911" s="1" t="s">
        <v>106</v>
      </c>
      <c r="H2911">
        <v>100</v>
      </c>
      <c r="I2911" s="1" t="s">
        <v>6718</v>
      </c>
      <c r="J2911">
        <v>775</v>
      </c>
      <c r="K2911">
        <v>2</v>
      </c>
      <c r="L2911">
        <v>104</v>
      </c>
      <c r="N2911">
        <v>104</v>
      </c>
      <c r="O2911" t="s">
        <v>7261</v>
      </c>
    </row>
    <row r="2912" spans="1:15" x14ac:dyDescent="0.2">
      <c r="A2912" s="1" t="s">
        <v>6577</v>
      </c>
      <c r="B2912" s="2">
        <v>45925</v>
      </c>
      <c r="C2912" s="1" t="s">
        <v>6578</v>
      </c>
      <c r="D2912" s="1" t="s">
        <v>106</v>
      </c>
      <c r="E2912">
        <v>24</v>
      </c>
      <c r="F2912" t="s">
        <v>107</v>
      </c>
      <c r="G2912" s="1" t="s">
        <v>106</v>
      </c>
      <c r="H2912">
        <v>300</v>
      </c>
      <c r="I2912" s="1" t="s">
        <v>6718</v>
      </c>
      <c r="J2912">
        <v>775</v>
      </c>
      <c r="K2912">
        <v>5</v>
      </c>
      <c r="L2912">
        <v>336</v>
      </c>
      <c r="M2912">
        <v>14</v>
      </c>
      <c r="N2912">
        <v>322</v>
      </c>
      <c r="O2912" t="s">
        <v>7262</v>
      </c>
    </row>
    <row r="2913" spans="1:15" x14ac:dyDescent="0.2">
      <c r="A2913" s="1" t="s">
        <v>6580</v>
      </c>
      <c r="B2913" s="2">
        <v>45925</v>
      </c>
      <c r="C2913" s="1" t="s">
        <v>625</v>
      </c>
      <c r="D2913" s="1" t="s">
        <v>246</v>
      </c>
      <c r="E2913">
        <v>16</v>
      </c>
      <c r="F2913" t="s">
        <v>134</v>
      </c>
      <c r="G2913" s="1" t="s">
        <v>246</v>
      </c>
      <c r="H2913">
        <v>100</v>
      </c>
      <c r="I2913" s="1" t="s">
        <v>6718</v>
      </c>
      <c r="J2913">
        <v>776</v>
      </c>
      <c r="K2913">
        <v>4</v>
      </c>
      <c r="L2913">
        <v>149.4</v>
      </c>
      <c r="M2913">
        <v>7.2999999999999989</v>
      </c>
      <c r="N2913">
        <v>142.1</v>
      </c>
      <c r="O2913" t="s">
        <v>7263</v>
      </c>
    </row>
    <row r="2914" spans="1:15" x14ac:dyDescent="0.2">
      <c r="A2914" s="1" t="s">
        <v>6546</v>
      </c>
      <c r="B2914" s="2">
        <v>45925</v>
      </c>
      <c r="C2914" s="1" t="s">
        <v>6547</v>
      </c>
      <c r="D2914" s="1" t="s">
        <v>246</v>
      </c>
      <c r="E2914">
        <v>12</v>
      </c>
      <c r="F2914" t="s">
        <v>160</v>
      </c>
      <c r="G2914" s="1" t="s">
        <v>246</v>
      </c>
      <c r="H2914">
        <v>200</v>
      </c>
      <c r="I2914" s="1" t="s">
        <v>6718</v>
      </c>
      <c r="J2914">
        <v>776</v>
      </c>
      <c r="K2914">
        <v>4</v>
      </c>
      <c r="L2914">
        <v>220.09999999999997</v>
      </c>
      <c r="M2914">
        <v>6</v>
      </c>
      <c r="N2914">
        <v>214.09999999999997</v>
      </c>
      <c r="O2914" t="s">
        <v>7264</v>
      </c>
    </row>
    <row r="2915" spans="1:15" x14ac:dyDescent="0.2">
      <c r="A2915" s="1" t="s">
        <v>6447</v>
      </c>
      <c r="B2915" s="2">
        <v>45925</v>
      </c>
      <c r="C2915" s="1" t="s">
        <v>6448</v>
      </c>
      <c r="D2915" s="1" t="s">
        <v>246</v>
      </c>
      <c r="E2915">
        <v>28</v>
      </c>
      <c r="F2915" t="s">
        <v>2243</v>
      </c>
      <c r="G2915" s="1" t="s">
        <v>246</v>
      </c>
      <c r="H2915">
        <v>200</v>
      </c>
      <c r="I2915" s="1" t="s">
        <v>6718</v>
      </c>
      <c r="J2915">
        <v>776</v>
      </c>
      <c r="K2915">
        <v>3</v>
      </c>
      <c r="L2915">
        <v>209.60000000000002</v>
      </c>
      <c r="M2915">
        <v>10.8</v>
      </c>
      <c r="N2915">
        <v>198.8</v>
      </c>
      <c r="O2915" t="s">
        <v>7265</v>
      </c>
    </row>
    <row r="2916" spans="1:15" x14ac:dyDescent="0.2">
      <c r="A2916" s="1" t="s">
        <v>6583</v>
      </c>
      <c r="B2916" s="2">
        <v>45925</v>
      </c>
      <c r="C2916" s="1" t="s">
        <v>6584</v>
      </c>
      <c r="D2916" s="1" t="s">
        <v>106</v>
      </c>
      <c r="E2916">
        <v>26</v>
      </c>
      <c r="F2916" t="s">
        <v>241</v>
      </c>
      <c r="G2916" s="1" t="s">
        <v>106</v>
      </c>
      <c r="H2916">
        <v>100</v>
      </c>
      <c r="I2916" s="1" t="s">
        <v>6718</v>
      </c>
      <c r="J2916">
        <v>776</v>
      </c>
      <c r="K2916">
        <v>3</v>
      </c>
      <c r="L2916">
        <v>106.6</v>
      </c>
      <c r="M2916">
        <v>6</v>
      </c>
      <c r="N2916">
        <v>100.6</v>
      </c>
      <c r="O2916" t="s">
        <v>7266</v>
      </c>
    </row>
    <row r="2917" spans="1:15" x14ac:dyDescent="0.2">
      <c r="A2917" s="1" t="s">
        <v>6585</v>
      </c>
      <c r="B2917" s="2">
        <v>45925</v>
      </c>
      <c r="C2917" s="1" t="s">
        <v>783</v>
      </c>
      <c r="D2917" s="1" t="s">
        <v>246</v>
      </c>
      <c r="E2917">
        <v>26</v>
      </c>
      <c r="F2917">
        <v>5</v>
      </c>
      <c r="G2917" s="1" t="s">
        <v>246</v>
      </c>
      <c r="H2917">
        <v>100</v>
      </c>
      <c r="I2917" s="1" t="s">
        <v>6718</v>
      </c>
      <c r="J2917">
        <v>777</v>
      </c>
      <c r="K2917">
        <v>3</v>
      </c>
      <c r="L2917">
        <v>108.8</v>
      </c>
      <c r="M2917">
        <v>9.6000000000000014</v>
      </c>
      <c r="N2917">
        <v>99.199999999999989</v>
      </c>
      <c r="O2917" t="s">
        <v>7267</v>
      </c>
    </row>
    <row r="2918" spans="1:15" x14ac:dyDescent="0.2">
      <c r="A2918" s="1" t="s">
        <v>6576</v>
      </c>
      <c r="B2918" s="2">
        <v>45925</v>
      </c>
      <c r="C2918" s="1" t="s">
        <v>6571</v>
      </c>
      <c r="D2918" s="1" t="s">
        <v>106</v>
      </c>
      <c r="E2918">
        <v>23</v>
      </c>
      <c r="F2918" t="s">
        <v>3744</v>
      </c>
      <c r="G2918" s="1" t="s">
        <v>106</v>
      </c>
      <c r="H2918">
        <v>100</v>
      </c>
      <c r="I2918" s="1" t="s">
        <v>6718</v>
      </c>
      <c r="J2918">
        <v>777</v>
      </c>
      <c r="K2918">
        <v>2</v>
      </c>
      <c r="L2918">
        <v>124.2</v>
      </c>
      <c r="M2918">
        <v>5.6</v>
      </c>
      <c r="N2918">
        <v>118.60000000000001</v>
      </c>
      <c r="O2918" t="s">
        <v>7268</v>
      </c>
    </row>
    <row r="2919" spans="1:15" x14ac:dyDescent="0.2">
      <c r="A2919" s="1" t="s">
        <v>6565</v>
      </c>
      <c r="B2919" s="2">
        <v>45925</v>
      </c>
      <c r="C2919" s="1" t="s">
        <v>6566</v>
      </c>
      <c r="D2919" s="1" t="s">
        <v>246</v>
      </c>
      <c r="E2919">
        <v>12</v>
      </c>
      <c r="F2919" t="s">
        <v>3073</v>
      </c>
      <c r="G2919" s="1" t="s">
        <v>246</v>
      </c>
      <c r="H2919">
        <v>100</v>
      </c>
      <c r="I2919" s="1" t="s">
        <v>6718</v>
      </c>
      <c r="J2919">
        <v>777</v>
      </c>
      <c r="K2919">
        <v>2</v>
      </c>
      <c r="L2919">
        <v>109.37</v>
      </c>
      <c r="M2919">
        <v>3.2</v>
      </c>
      <c r="N2919">
        <v>106.17</v>
      </c>
      <c r="O2919" t="s">
        <v>7269</v>
      </c>
    </row>
    <row r="2920" spans="1:15" x14ac:dyDescent="0.2">
      <c r="A2920" s="1" t="s">
        <v>6568</v>
      </c>
      <c r="B2920" s="2">
        <v>45925</v>
      </c>
      <c r="C2920" s="1" t="s">
        <v>6259</v>
      </c>
      <c r="D2920" s="1" t="s">
        <v>246</v>
      </c>
      <c r="E2920">
        <v>11</v>
      </c>
      <c r="F2920">
        <v>18</v>
      </c>
      <c r="G2920" s="1" t="s">
        <v>246</v>
      </c>
      <c r="H2920">
        <v>100</v>
      </c>
      <c r="I2920" s="1" t="s">
        <v>6718</v>
      </c>
      <c r="J2920">
        <v>777</v>
      </c>
      <c r="K2920">
        <v>2</v>
      </c>
      <c r="L2920">
        <v>103.80000000000001</v>
      </c>
      <c r="M2920">
        <v>2.6</v>
      </c>
      <c r="N2920">
        <v>101.20000000000002</v>
      </c>
      <c r="O2920" t="s">
        <v>7270</v>
      </c>
    </row>
    <row r="2921" spans="1:15" x14ac:dyDescent="0.2">
      <c r="A2921" s="1" t="s">
        <v>6582</v>
      </c>
      <c r="B2921" s="2">
        <v>45925</v>
      </c>
      <c r="C2921" s="1" t="s">
        <v>6566</v>
      </c>
      <c r="D2921" s="1" t="s">
        <v>246</v>
      </c>
      <c r="E2921">
        <v>15</v>
      </c>
      <c r="F2921" t="s">
        <v>3073</v>
      </c>
      <c r="G2921" s="1" t="s">
        <v>246</v>
      </c>
      <c r="H2921">
        <v>100</v>
      </c>
      <c r="I2921" s="1" t="s">
        <v>6718</v>
      </c>
      <c r="J2921">
        <v>778</v>
      </c>
      <c r="K2921">
        <v>2</v>
      </c>
      <c r="L2921">
        <v>115.8</v>
      </c>
      <c r="M2921">
        <v>3.5999999999999996</v>
      </c>
      <c r="N2921">
        <v>112.2</v>
      </c>
      <c r="O2921" t="s">
        <v>7271</v>
      </c>
    </row>
    <row r="2922" spans="1:15" x14ac:dyDescent="0.2">
      <c r="A2922" s="1" t="s">
        <v>6573</v>
      </c>
      <c r="B2922" s="2">
        <v>45925</v>
      </c>
      <c r="C2922" s="1" t="s">
        <v>6574</v>
      </c>
      <c r="D2922" s="1" t="s">
        <v>106</v>
      </c>
      <c r="E2922">
        <v>15</v>
      </c>
      <c r="F2922" t="s">
        <v>2963</v>
      </c>
      <c r="G2922" s="1" t="s">
        <v>106</v>
      </c>
      <c r="H2922">
        <v>100</v>
      </c>
      <c r="I2922" s="1" t="s">
        <v>6718</v>
      </c>
      <c r="J2922">
        <v>778</v>
      </c>
      <c r="K2922">
        <v>2</v>
      </c>
      <c r="L2922">
        <v>112</v>
      </c>
      <c r="M2922">
        <v>3</v>
      </c>
      <c r="N2922">
        <v>109</v>
      </c>
      <c r="O2922" t="s">
        <v>7272</v>
      </c>
    </row>
    <row r="2923" spans="1:15" x14ac:dyDescent="0.2">
      <c r="A2923" s="1" t="s">
        <v>6575</v>
      </c>
      <c r="B2923" s="2">
        <v>45925</v>
      </c>
      <c r="C2923" s="1" t="s">
        <v>6571</v>
      </c>
      <c r="D2923" s="1" t="s">
        <v>106</v>
      </c>
      <c r="E2923">
        <v>18</v>
      </c>
      <c r="F2923" t="s">
        <v>3744</v>
      </c>
      <c r="G2923" s="1" t="s">
        <v>106</v>
      </c>
      <c r="H2923">
        <v>100</v>
      </c>
      <c r="I2923" s="1" t="s">
        <v>6718</v>
      </c>
      <c r="J2923">
        <v>778</v>
      </c>
      <c r="K2923">
        <v>2</v>
      </c>
      <c r="L2923">
        <v>129.80000000000001</v>
      </c>
      <c r="M2923">
        <v>4.4000000000000004</v>
      </c>
      <c r="N2923">
        <v>125.4</v>
      </c>
      <c r="O2923" t="s">
        <v>7273</v>
      </c>
    </row>
    <row r="2924" spans="1:15" x14ac:dyDescent="0.2">
      <c r="A2924" s="1" t="s">
        <v>6581</v>
      </c>
      <c r="B2924" s="2">
        <v>45925</v>
      </c>
      <c r="C2924" s="1" t="s">
        <v>625</v>
      </c>
      <c r="D2924" s="1" t="s">
        <v>246</v>
      </c>
      <c r="E2924">
        <v>15</v>
      </c>
      <c r="F2924" t="s">
        <v>134</v>
      </c>
      <c r="G2924" s="1" t="s">
        <v>246</v>
      </c>
      <c r="H2924">
        <v>25</v>
      </c>
      <c r="I2924" s="1" t="s">
        <v>6718</v>
      </c>
      <c r="J2924">
        <v>778</v>
      </c>
      <c r="K2924">
        <v>3</v>
      </c>
      <c r="L2924">
        <v>109.39999999999999</v>
      </c>
      <c r="M2924">
        <v>5.0999999999999996</v>
      </c>
      <c r="N2924">
        <v>104.3</v>
      </c>
      <c r="O2924" t="s">
        <v>7274</v>
      </c>
    </row>
    <row r="2925" spans="1:15" x14ac:dyDescent="0.2">
      <c r="A2925" s="1" t="s">
        <v>6569</v>
      </c>
      <c r="B2925" s="2">
        <v>45925</v>
      </c>
      <c r="C2925" s="1" t="s">
        <v>6259</v>
      </c>
      <c r="D2925" s="1" t="s">
        <v>246</v>
      </c>
      <c r="E2925">
        <v>11</v>
      </c>
      <c r="F2925" t="s">
        <v>2645</v>
      </c>
      <c r="G2925" s="1" t="s">
        <v>246</v>
      </c>
      <c r="H2925">
        <v>100</v>
      </c>
      <c r="I2925" s="1" t="s">
        <v>6718</v>
      </c>
      <c r="J2925">
        <v>779</v>
      </c>
      <c r="K2925">
        <v>2</v>
      </c>
      <c r="L2925">
        <v>101.72</v>
      </c>
      <c r="N2925">
        <v>101.72</v>
      </c>
      <c r="O2925" t="s">
        <v>7275</v>
      </c>
    </row>
    <row r="2926" spans="1:15" x14ac:dyDescent="0.2">
      <c r="A2926" s="1" t="s">
        <v>7276</v>
      </c>
      <c r="B2926" s="2">
        <v>45926</v>
      </c>
      <c r="C2926" s="1" t="s">
        <v>783</v>
      </c>
      <c r="D2926" s="1" t="s">
        <v>246</v>
      </c>
      <c r="E2926">
        <v>7</v>
      </c>
      <c r="F2926">
        <v>10</v>
      </c>
      <c r="G2926" s="1" t="s">
        <v>246</v>
      </c>
      <c r="H2926">
        <v>80</v>
      </c>
      <c r="I2926" s="1" t="s">
        <v>6718</v>
      </c>
      <c r="J2926">
        <v>780</v>
      </c>
      <c r="K2926">
        <v>2</v>
      </c>
      <c r="L2926">
        <v>77.099999999999994</v>
      </c>
      <c r="N2926">
        <v>77.099999999999994</v>
      </c>
      <c r="O2926" t="s">
        <v>7277</v>
      </c>
    </row>
    <row r="2927" spans="1:15" x14ac:dyDescent="0.2">
      <c r="A2927" s="1" t="s">
        <v>7278</v>
      </c>
      <c r="B2927" s="2">
        <v>45926</v>
      </c>
      <c r="C2927" s="1" t="s">
        <v>6547</v>
      </c>
      <c r="D2927" s="1" t="s">
        <v>246</v>
      </c>
      <c r="E2927">
        <v>16</v>
      </c>
      <c r="F2927" t="s">
        <v>160</v>
      </c>
      <c r="G2927" s="1" t="s">
        <v>246</v>
      </c>
      <c r="H2927">
        <v>100</v>
      </c>
      <c r="I2927" s="1" t="s">
        <v>6718</v>
      </c>
      <c r="J2927">
        <v>780</v>
      </c>
      <c r="K2927">
        <v>3</v>
      </c>
      <c r="L2927">
        <v>102.5</v>
      </c>
      <c r="N2927">
        <v>102.5</v>
      </c>
      <c r="O2927" t="s">
        <v>7279</v>
      </c>
    </row>
    <row r="2928" spans="1:15" x14ac:dyDescent="0.2">
      <c r="A2928" s="1" t="s">
        <v>7280</v>
      </c>
      <c r="B2928" s="2">
        <v>45926</v>
      </c>
      <c r="C2928" s="1" t="s">
        <v>6444</v>
      </c>
      <c r="D2928" s="1" t="s">
        <v>106</v>
      </c>
      <c r="E2928">
        <v>20</v>
      </c>
      <c r="F2928" t="s">
        <v>2817</v>
      </c>
      <c r="G2928" s="1" t="s">
        <v>106</v>
      </c>
      <c r="H2928">
        <v>120</v>
      </c>
      <c r="I2928" s="1" t="s">
        <v>6718</v>
      </c>
      <c r="J2928">
        <v>780</v>
      </c>
      <c r="K2928">
        <v>2</v>
      </c>
      <c r="L2928">
        <v>111.9</v>
      </c>
      <c r="N2928">
        <v>111.9</v>
      </c>
      <c r="O2928" t="s">
        <v>7281</v>
      </c>
    </row>
    <row r="2929" spans="1:15" x14ac:dyDescent="0.2">
      <c r="A2929" s="1" t="s">
        <v>7282</v>
      </c>
      <c r="B2929" s="2">
        <v>45926</v>
      </c>
      <c r="C2929" s="1" t="s">
        <v>6354</v>
      </c>
      <c r="D2929" s="1" t="s">
        <v>246</v>
      </c>
      <c r="E2929">
        <v>22</v>
      </c>
      <c r="F2929" t="s">
        <v>79</v>
      </c>
      <c r="G2929" s="1" t="s">
        <v>246</v>
      </c>
      <c r="H2929">
        <v>150</v>
      </c>
      <c r="I2929" s="1" t="s">
        <v>6718</v>
      </c>
      <c r="J2929">
        <v>780</v>
      </c>
      <c r="K2929">
        <v>2</v>
      </c>
      <c r="L2929">
        <v>151.80000000000001</v>
      </c>
      <c r="N2929">
        <v>151.80000000000001</v>
      </c>
      <c r="O2929" t="s">
        <v>7283</v>
      </c>
    </row>
    <row r="2930" spans="1:15" x14ac:dyDescent="0.2">
      <c r="A2930" s="1" t="s">
        <v>7284</v>
      </c>
      <c r="B2930" s="2">
        <v>45926</v>
      </c>
      <c r="C2930" s="1" t="s">
        <v>6602</v>
      </c>
      <c r="D2930" s="1" t="s">
        <v>246</v>
      </c>
      <c r="E2930">
        <v>16</v>
      </c>
      <c r="F2930" t="s">
        <v>167</v>
      </c>
      <c r="G2930" s="1" t="s">
        <v>246</v>
      </c>
      <c r="H2930">
        <v>100</v>
      </c>
      <c r="I2930" s="1" t="s">
        <v>6718</v>
      </c>
      <c r="J2930">
        <v>781</v>
      </c>
      <c r="K2930">
        <v>3</v>
      </c>
      <c r="L2930">
        <v>101</v>
      </c>
      <c r="N2930">
        <v>101</v>
      </c>
      <c r="O2930" t="s">
        <v>7285</v>
      </c>
    </row>
    <row r="2931" spans="1:15" x14ac:dyDescent="0.2">
      <c r="A2931" s="1" t="s">
        <v>7243</v>
      </c>
      <c r="B2931" s="2">
        <v>45926</v>
      </c>
      <c r="C2931" s="1" t="s">
        <v>625</v>
      </c>
      <c r="D2931" s="1" t="s">
        <v>246</v>
      </c>
      <c r="E2931">
        <v>34</v>
      </c>
      <c r="F2931" t="s">
        <v>167</v>
      </c>
      <c r="G2931" s="1" t="s">
        <v>246</v>
      </c>
      <c r="H2931">
        <v>155</v>
      </c>
      <c r="I2931" s="1" t="s">
        <v>6718</v>
      </c>
      <c r="J2931">
        <v>781</v>
      </c>
      <c r="K2931">
        <v>1</v>
      </c>
      <c r="L2931">
        <v>33.4</v>
      </c>
      <c r="N2931">
        <v>33.4</v>
      </c>
      <c r="O2931" t="s">
        <v>7286</v>
      </c>
    </row>
    <row r="2932" spans="1:15" x14ac:dyDescent="0.2">
      <c r="A2932" s="1" t="s">
        <v>7287</v>
      </c>
      <c r="B2932" s="2">
        <v>45926</v>
      </c>
      <c r="C2932" s="1" t="s">
        <v>6487</v>
      </c>
      <c r="D2932" s="1" t="s">
        <v>106</v>
      </c>
      <c r="E2932" t="s">
        <v>3162</v>
      </c>
      <c r="F2932" t="s">
        <v>2847</v>
      </c>
      <c r="G2932" s="1" t="s">
        <v>106</v>
      </c>
      <c r="H2932">
        <v>225</v>
      </c>
      <c r="I2932" s="1" t="s">
        <v>6718</v>
      </c>
      <c r="J2932">
        <v>781</v>
      </c>
      <c r="K2932">
        <v>7</v>
      </c>
      <c r="L2932">
        <v>222.1</v>
      </c>
      <c r="N2932">
        <v>222.1</v>
      </c>
      <c r="O2932" t="s">
        <v>7288</v>
      </c>
    </row>
    <row r="2933" spans="1:15" x14ac:dyDescent="0.2">
      <c r="A2933" s="1" t="s">
        <v>7289</v>
      </c>
      <c r="B2933" s="2">
        <v>45926</v>
      </c>
      <c r="C2933" s="1" t="s">
        <v>7167</v>
      </c>
      <c r="D2933" s="1" t="s">
        <v>106</v>
      </c>
      <c r="E2933" t="s">
        <v>2743</v>
      </c>
      <c r="F2933" t="s">
        <v>2928</v>
      </c>
      <c r="G2933" s="1" t="s">
        <v>106</v>
      </c>
      <c r="H2933">
        <v>110</v>
      </c>
      <c r="I2933" s="1" t="s">
        <v>6718</v>
      </c>
      <c r="J2933">
        <v>781</v>
      </c>
      <c r="K2933">
        <v>4</v>
      </c>
      <c r="L2933">
        <v>111.8</v>
      </c>
      <c r="N2933">
        <v>111.8</v>
      </c>
      <c r="O2933" t="s">
        <v>7290</v>
      </c>
    </row>
    <row r="2934" spans="1:15" x14ac:dyDescent="0.2">
      <c r="A2934" s="1" t="s">
        <v>7291</v>
      </c>
      <c r="B2934" s="2">
        <v>45926</v>
      </c>
      <c r="C2934" s="1" t="s">
        <v>6588</v>
      </c>
      <c r="D2934" s="1" t="s">
        <v>246</v>
      </c>
      <c r="E2934">
        <v>7</v>
      </c>
      <c r="F2934" t="s">
        <v>107</v>
      </c>
      <c r="G2934" s="1" t="s">
        <v>246</v>
      </c>
      <c r="H2934">
        <v>300</v>
      </c>
      <c r="I2934" s="1" t="s">
        <v>6718</v>
      </c>
      <c r="J2934">
        <v>782</v>
      </c>
      <c r="K2934">
        <v>9</v>
      </c>
      <c r="L2934">
        <v>301.45</v>
      </c>
      <c r="N2934">
        <v>301.45</v>
      </c>
      <c r="O2934" t="s">
        <v>7292</v>
      </c>
    </row>
    <row r="2935" spans="1:15" x14ac:dyDescent="0.2">
      <c r="A2935" s="1" t="s">
        <v>7293</v>
      </c>
      <c r="B2935" s="2">
        <v>45926</v>
      </c>
      <c r="C2935" s="1" t="s">
        <v>625</v>
      </c>
      <c r="D2935" s="1" t="s">
        <v>246</v>
      </c>
      <c r="E2935">
        <v>18</v>
      </c>
      <c r="F2935" t="s">
        <v>99</v>
      </c>
      <c r="G2935" s="1" t="s">
        <v>246</v>
      </c>
      <c r="H2935">
        <v>435</v>
      </c>
      <c r="I2935" s="1" t="s">
        <v>6718</v>
      </c>
      <c r="J2935">
        <v>782</v>
      </c>
      <c r="K2935">
        <v>7</v>
      </c>
      <c r="L2935">
        <v>434.2</v>
      </c>
      <c r="N2935">
        <v>434.2</v>
      </c>
      <c r="O2935" t="s">
        <v>7294</v>
      </c>
    </row>
    <row r="2936" spans="1:15" x14ac:dyDescent="0.2">
      <c r="A2936" s="1" t="s">
        <v>7236</v>
      </c>
      <c r="B2936" s="2">
        <v>45926</v>
      </c>
      <c r="C2936" s="1" t="s">
        <v>6407</v>
      </c>
      <c r="D2936" s="1" t="s">
        <v>246</v>
      </c>
      <c r="E2936">
        <v>35</v>
      </c>
      <c r="F2936" t="s">
        <v>134</v>
      </c>
      <c r="G2936" s="1" t="s">
        <v>246</v>
      </c>
      <c r="H2936">
        <v>10000</v>
      </c>
      <c r="I2936" s="1" t="s">
        <v>6718</v>
      </c>
      <c r="J2936">
        <v>782</v>
      </c>
      <c r="K2936">
        <v>31</v>
      </c>
      <c r="L2936">
        <v>2104.9</v>
      </c>
      <c r="N2936">
        <v>2104.9</v>
      </c>
      <c r="O2936" t="s">
        <v>7295</v>
      </c>
    </row>
    <row r="2937" spans="1:15" x14ac:dyDescent="0.2">
      <c r="A2937" s="1" t="s">
        <v>7296</v>
      </c>
      <c r="B2937" s="2">
        <v>45926</v>
      </c>
      <c r="C2937" s="1" t="s">
        <v>6407</v>
      </c>
      <c r="D2937" s="1" t="s">
        <v>246</v>
      </c>
      <c r="E2937">
        <v>18</v>
      </c>
      <c r="F2937">
        <v>13</v>
      </c>
      <c r="G2937" s="1" t="s">
        <v>246</v>
      </c>
      <c r="H2937">
        <v>2000</v>
      </c>
      <c r="I2937" s="1" t="s">
        <v>6718</v>
      </c>
      <c r="J2937">
        <v>782</v>
      </c>
      <c r="K2937">
        <v>10</v>
      </c>
      <c r="L2937">
        <v>696.1</v>
      </c>
      <c r="N2937">
        <v>696.1</v>
      </c>
      <c r="O2937" t="s">
        <v>7297</v>
      </c>
    </row>
    <row r="2938" spans="1:15" x14ac:dyDescent="0.2">
      <c r="A2938" s="1" t="s">
        <v>6605</v>
      </c>
      <c r="B2938" s="2">
        <v>45927</v>
      </c>
      <c r="C2938" s="1" t="s">
        <v>6588</v>
      </c>
      <c r="D2938" s="1" t="s">
        <v>246</v>
      </c>
      <c r="E2938">
        <v>6</v>
      </c>
      <c r="F2938" t="s">
        <v>107</v>
      </c>
      <c r="G2938" s="1" t="s">
        <v>246</v>
      </c>
      <c r="H2938">
        <v>300</v>
      </c>
      <c r="I2938" s="1" t="s">
        <v>6718</v>
      </c>
      <c r="J2938">
        <v>783</v>
      </c>
      <c r="K2938">
        <v>9</v>
      </c>
      <c r="L2938">
        <v>299.48</v>
      </c>
      <c r="N2938">
        <v>299.48</v>
      </c>
      <c r="O2938" t="s">
        <v>7298</v>
      </c>
    </row>
    <row r="2939" spans="1:15" x14ac:dyDescent="0.2">
      <c r="A2939" s="1" t="s">
        <v>6593</v>
      </c>
      <c r="B2939" s="2">
        <v>45927</v>
      </c>
      <c r="C2939" s="1" t="s">
        <v>6594</v>
      </c>
      <c r="D2939" s="1" t="s">
        <v>106</v>
      </c>
      <c r="E2939">
        <v>15</v>
      </c>
      <c r="F2939" t="s">
        <v>51</v>
      </c>
      <c r="G2939" s="1" t="s">
        <v>106</v>
      </c>
      <c r="H2939">
        <v>1000</v>
      </c>
      <c r="I2939" s="1" t="s">
        <v>6718</v>
      </c>
      <c r="J2939">
        <v>783</v>
      </c>
      <c r="K2939">
        <v>13</v>
      </c>
      <c r="L2939">
        <v>1018.9</v>
      </c>
      <c r="N2939">
        <v>1018.9</v>
      </c>
      <c r="O2939" t="s">
        <v>7299</v>
      </c>
    </row>
    <row r="2940" spans="1:15" x14ac:dyDescent="0.2">
      <c r="A2940" s="1" t="s">
        <v>7300</v>
      </c>
      <c r="B2940" s="2">
        <v>45927</v>
      </c>
      <c r="C2940" s="1" t="s">
        <v>6607</v>
      </c>
      <c r="D2940" s="1" t="s">
        <v>246</v>
      </c>
      <c r="E2940" t="s">
        <v>7301</v>
      </c>
      <c r="F2940" t="s">
        <v>201</v>
      </c>
      <c r="G2940" s="1" t="s">
        <v>246</v>
      </c>
      <c r="H2940">
        <v>500</v>
      </c>
      <c r="I2940" s="1" t="s">
        <v>6718</v>
      </c>
      <c r="J2940">
        <v>783</v>
      </c>
      <c r="K2940">
        <v>16</v>
      </c>
      <c r="L2940">
        <v>836.4</v>
      </c>
      <c r="N2940">
        <v>836.4</v>
      </c>
      <c r="O2940" t="s">
        <v>7302</v>
      </c>
    </row>
    <row r="2941" spans="1:15" x14ac:dyDescent="0.2">
      <c r="A2941" s="1" t="s">
        <v>7303</v>
      </c>
      <c r="B2941" s="2">
        <v>45929</v>
      </c>
      <c r="C2941" s="1" t="s">
        <v>6467</v>
      </c>
      <c r="D2941" s="1" t="s">
        <v>106</v>
      </c>
      <c r="E2941">
        <v>15</v>
      </c>
      <c r="F2941" t="s">
        <v>4068</v>
      </c>
      <c r="G2941" s="1" t="s">
        <v>106</v>
      </c>
      <c r="H2941">
        <v>100</v>
      </c>
      <c r="I2941" s="1" t="s">
        <v>6718</v>
      </c>
      <c r="J2941">
        <v>784</v>
      </c>
      <c r="K2941">
        <v>2</v>
      </c>
      <c r="L2941">
        <v>113.4</v>
      </c>
      <c r="N2941">
        <v>113.4</v>
      </c>
      <c r="O2941" t="s">
        <v>7304</v>
      </c>
    </row>
    <row r="2942" spans="1:15" x14ac:dyDescent="0.2">
      <c r="A2942" s="1" t="s">
        <v>7305</v>
      </c>
      <c r="B2942" s="2">
        <v>45929</v>
      </c>
      <c r="C2942" s="1" t="s">
        <v>2387</v>
      </c>
      <c r="D2942" s="1" t="s">
        <v>106</v>
      </c>
      <c r="E2942">
        <v>19</v>
      </c>
      <c r="F2942" t="s">
        <v>3224</v>
      </c>
      <c r="G2942" s="1" t="s">
        <v>106</v>
      </c>
      <c r="H2942">
        <v>60</v>
      </c>
      <c r="I2942" s="1" t="s">
        <v>6718</v>
      </c>
      <c r="J2942">
        <v>784</v>
      </c>
      <c r="K2942">
        <v>1</v>
      </c>
      <c r="L2942">
        <v>59.1</v>
      </c>
      <c r="N2942">
        <v>59.1</v>
      </c>
      <c r="O2942" t="s">
        <v>7306</v>
      </c>
    </row>
    <row r="2943" spans="1:15" x14ac:dyDescent="0.2">
      <c r="A2943" s="1" t="s">
        <v>7307</v>
      </c>
      <c r="B2943" s="2">
        <v>45929</v>
      </c>
      <c r="C2943" s="1" t="s">
        <v>6621</v>
      </c>
      <c r="D2943" s="1" t="s">
        <v>106</v>
      </c>
      <c r="E2943">
        <v>16</v>
      </c>
      <c r="F2943" t="s">
        <v>2740</v>
      </c>
      <c r="G2943" s="1" t="s">
        <v>106</v>
      </c>
      <c r="H2943">
        <v>100</v>
      </c>
      <c r="I2943" s="1" t="s">
        <v>6718</v>
      </c>
      <c r="J2943">
        <v>784</v>
      </c>
      <c r="K2943">
        <v>2</v>
      </c>
      <c r="L2943">
        <v>105.2</v>
      </c>
      <c r="N2943">
        <v>105.2</v>
      </c>
      <c r="O2943" t="s">
        <v>7308</v>
      </c>
    </row>
    <row r="2944" spans="1:15" x14ac:dyDescent="0.2">
      <c r="A2944" s="1" t="s">
        <v>7309</v>
      </c>
      <c r="B2944" s="2">
        <v>45929</v>
      </c>
      <c r="C2944" s="1" t="s">
        <v>2387</v>
      </c>
      <c r="D2944" s="1" t="s">
        <v>106</v>
      </c>
      <c r="E2944">
        <v>19</v>
      </c>
      <c r="F2944" t="s">
        <v>3224</v>
      </c>
      <c r="G2944" s="1" t="s">
        <v>106</v>
      </c>
      <c r="H2944">
        <v>100</v>
      </c>
      <c r="I2944" s="1" t="s">
        <v>6718</v>
      </c>
      <c r="J2944">
        <v>784</v>
      </c>
      <c r="K2944">
        <v>2</v>
      </c>
      <c r="L2944">
        <v>98.6</v>
      </c>
      <c r="N2944">
        <v>98.6</v>
      </c>
      <c r="O2944" t="s">
        <v>7310</v>
      </c>
    </row>
    <row r="2945" spans="1:15" x14ac:dyDescent="0.2">
      <c r="A2945" s="1" t="s">
        <v>7311</v>
      </c>
      <c r="B2945" s="2">
        <v>45929</v>
      </c>
      <c r="C2945" s="1" t="s">
        <v>2387</v>
      </c>
      <c r="D2945" s="1" t="s">
        <v>106</v>
      </c>
      <c r="E2945">
        <v>19</v>
      </c>
      <c r="F2945" t="s">
        <v>3224</v>
      </c>
      <c r="G2945" s="1" t="s">
        <v>106</v>
      </c>
      <c r="H2945">
        <v>60</v>
      </c>
      <c r="I2945" s="1" t="s">
        <v>6718</v>
      </c>
      <c r="J2945">
        <v>785</v>
      </c>
      <c r="K2945">
        <v>1</v>
      </c>
      <c r="L2945">
        <v>67.8</v>
      </c>
      <c r="N2945">
        <v>67.8</v>
      </c>
      <c r="O2945" t="s">
        <v>7312</v>
      </c>
    </row>
    <row r="2946" spans="1:15" x14ac:dyDescent="0.2">
      <c r="A2946" s="1" t="s">
        <v>7313</v>
      </c>
      <c r="B2946" s="2">
        <v>45929</v>
      </c>
      <c r="C2946" s="1" t="s">
        <v>6243</v>
      </c>
      <c r="D2946" s="1" t="s">
        <v>246</v>
      </c>
      <c r="E2946">
        <v>28</v>
      </c>
      <c r="F2946" t="s">
        <v>5753</v>
      </c>
      <c r="G2946" s="1" t="s">
        <v>246</v>
      </c>
      <c r="H2946">
        <v>200</v>
      </c>
      <c r="I2946" s="1" t="s">
        <v>6718</v>
      </c>
      <c r="J2946">
        <v>785</v>
      </c>
      <c r="K2946">
        <v>3</v>
      </c>
      <c r="L2946">
        <v>202.6</v>
      </c>
      <c r="N2946">
        <v>202.6</v>
      </c>
      <c r="O2946" t="s">
        <v>7314</v>
      </c>
    </row>
    <row r="2947" spans="1:15" x14ac:dyDescent="0.2">
      <c r="A2947" s="1" t="s">
        <v>7315</v>
      </c>
      <c r="B2947" s="2">
        <v>45929</v>
      </c>
      <c r="C2947" s="1" t="s">
        <v>625</v>
      </c>
      <c r="D2947" s="1" t="s">
        <v>246</v>
      </c>
      <c r="E2947">
        <v>19</v>
      </c>
      <c r="F2947" t="s">
        <v>99</v>
      </c>
      <c r="G2947" s="1" t="s">
        <v>246</v>
      </c>
      <c r="H2947">
        <v>60</v>
      </c>
      <c r="I2947" s="1" t="s">
        <v>6718</v>
      </c>
      <c r="J2947">
        <v>785</v>
      </c>
      <c r="K2947">
        <v>1</v>
      </c>
      <c r="L2947">
        <v>57.7</v>
      </c>
      <c r="N2947">
        <v>57.7</v>
      </c>
      <c r="O2947" t="s">
        <v>7316</v>
      </c>
    </row>
    <row r="2948" spans="1:15" x14ac:dyDescent="0.2">
      <c r="A2948" s="1" t="s">
        <v>7317</v>
      </c>
      <c r="B2948" s="2">
        <v>45929</v>
      </c>
      <c r="C2948" s="1" t="s">
        <v>625</v>
      </c>
      <c r="D2948" s="1" t="s">
        <v>246</v>
      </c>
      <c r="E2948">
        <v>15</v>
      </c>
      <c r="F2948" t="s">
        <v>167</v>
      </c>
      <c r="G2948" s="1" t="s">
        <v>246</v>
      </c>
      <c r="H2948">
        <v>80</v>
      </c>
      <c r="I2948" s="1" t="s">
        <v>6718</v>
      </c>
      <c r="J2948">
        <v>785</v>
      </c>
      <c r="K2948">
        <v>1</v>
      </c>
      <c r="L2948">
        <v>79.099999999999994</v>
      </c>
      <c r="N2948">
        <v>79.099999999999994</v>
      </c>
      <c r="O2948" t="s">
        <v>7318</v>
      </c>
    </row>
    <row r="2949" spans="1:15" x14ac:dyDescent="0.2">
      <c r="A2949" s="1" t="s">
        <v>6613</v>
      </c>
      <c r="B2949" s="2">
        <v>45929</v>
      </c>
      <c r="C2949" s="1" t="s">
        <v>6614</v>
      </c>
      <c r="D2949" s="1" t="s">
        <v>246</v>
      </c>
      <c r="E2949">
        <v>6</v>
      </c>
      <c r="F2949" t="s">
        <v>2645</v>
      </c>
      <c r="G2949" s="1" t="s">
        <v>246</v>
      </c>
      <c r="H2949">
        <v>100</v>
      </c>
      <c r="I2949" s="1" t="s">
        <v>6718</v>
      </c>
      <c r="J2949">
        <v>786</v>
      </c>
      <c r="K2949">
        <v>3</v>
      </c>
      <c r="L2949">
        <v>101.24</v>
      </c>
      <c r="N2949">
        <v>101.24</v>
      </c>
      <c r="O2949" t="s">
        <v>7319</v>
      </c>
    </row>
    <row r="2950" spans="1:15" x14ac:dyDescent="0.2">
      <c r="A2950" s="1" t="s">
        <v>6615</v>
      </c>
      <c r="B2950" s="2">
        <v>45929</v>
      </c>
      <c r="C2950" s="1" t="s">
        <v>6614</v>
      </c>
      <c r="D2950" s="1" t="s">
        <v>246</v>
      </c>
      <c r="E2950">
        <v>5.5</v>
      </c>
      <c r="F2950" t="s">
        <v>2645</v>
      </c>
      <c r="G2950" s="1" t="s">
        <v>246</v>
      </c>
      <c r="H2950">
        <v>100</v>
      </c>
      <c r="I2950" s="1" t="s">
        <v>6718</v>
      </c>
      <c r="J2950">
        <v>786</v>
      </c>
      <c r="K2950">
        <v>3</v>
      </c>
      <c r="L2950">
        <v>96.1</v>
      </c>
      <c r="N2950">
        <v>96.1</v>
      </c>
      <c r="O2950" t="s">
        <v>7320</v>
      </c>
    </row>
    <row r="2951" spans="1:15" x14ac:dyDescent="0.2">
      <c r="A2951" s="1" t="s">
        <v>6567</v>
      </c>
      <c r="B2951" s="2">
        <v>45929</v>
      </c>
      <c r="C2951" s="1" t="s">
        <v>783</v>
      </c>
      <c r="D2951" s="1" t="s">
        <v>246</v>
      </c>
      <c r="E2951">
        <v>5</v>
      </c>
      <c r="F2951">
        <v>10</v>
      </c>
      <c r="G2951" s="1" t="s">
        <v>246</v>
      </c>
      <c r="H2951">
        <v>80</v>
      </c>
      <c r="I2951" s="1" t="s">
        <v>6718</v>
      </c>
      <c r="J2951">
        <v>786</v>
      </c>
      <c r="K2951">
        <v>2</v>
      </c>
      <c r="L2951">
        <v>72.5</v>
      </c>
      <c r="N2951">
        <v>72.5</v>
      </c>
      <c r="O2951" t="s">
        <v>7321</v>
      </c>
    </row>
    <row r="2952" spans="1:15" x14ac:dyDescent="0.2">
      <c r="A2952" s="1" t="s">
        <v>6638</v>
      </c>
      <c r="B2952" s="2">
        <v>45929</v>
      </c>
      <c r="C2952" s="1" t="s">
        <v>625</v>
      </c>
      <c r="D2952" s="1" t="s">
        <v>246</v>
      </c>
      <c r="E2952">
        <v>16</v>
      </c>
      <c r="F2952" t="s">
        <v>209</v>
      </c>
      <c r="G2952" s="1" t="s">
        <v>246</v>
      </c>
      <c r="H2952">
        <v>100</v>
      </c>
      <c r="I2952" s="1" t="s">
        <v>6718</v>
      </c>
      <c r="J2952">
        <v>786</v>
      </c>
      <c r="K2952">
        <v>2</v>
      </c>
      <c r="L2952">
        <v>101.4</v>
      </c>
      <c r="N2952">
        <v>101.4</v>
      </c>
      <c r="O2952" t="s">
        <v>7322</v>
      </c>
    </row>
    <row r="2953" spans="1:15" x14ac:dyDescent="0.2">
      <c r="A2953" s="1" t="s">
        <v>6639</v>
      </c>
      <c r="B2953" s="2">
        <v>45929</v>
      </c>
      <c r="C2953" s="1" t="s">
        <v>783</v>
      </c>
      <c r="D2953" s="1" t="s">
        <v>246</v>
      </c>
      <c r="E2953">
        <v>5</v>
      </c>
      <c r="F2953">
        <v>10</v>
      </c>
      <c r="G2953" s="1" t="s">
        <v>246</v>
      </c>
      <c r="H2953">
        <v>80</v>
      </c>
      <c r="I2953" s="1" t="s">
        <v>6718</v>
      </c>
      <c r="J2953">
        <v>787</v>
      </c>
      <c r="K2953">
        <v>3</v>
      </c>
      <c r="L2953">
        <v>81.7</v>
      </c>
      <c r="N2953">
        <v>81.7</v>
      </c>
      <c r="O2953" t="s">
        <v>7323</v>
      </c>
    </row>
    <row r="2954" spans="1:15" x14ac:dyDescent="0.2">
      <c r="A2954" s="1" t="s">
        <v>6611</v>
      </c>
      <c r="B2954" s="2">
        <v>45929</v>
      </c>
      <c r="C2954" s="1" t="s">
        <v>783</v>
      </c>
      <c r="D2954" s="1" t="s">
        <v>246</v>
      </c>
      <c r="E2954">
        <v>6</v>
      </c>
      <c r="F2954">
        <v>10</v>
      </c>
      <c r="G2954" s="1" t="s">
        <v>246</v>
      </c>
      <c r="H2954">
        <v>80</v>
      </c>
      <c r="I2954" s="1" t="s">
        <v>6718</v>
      </c>
      <c r="J2954">
        <v>787</v>
      </c>
      <c r="K2954">
        <v>2</v>
      </c>
      <c r="L2954">
        <v>82.7</v>
      </c>
      <c r="N2954">
        <v>82.7</v>
      </c>
      <c r="O2954" t="s">
        <v>7324</v>
      </c>
    </row>
    <row r="2955" spans="1:15" x14ac:dyDescent="0.2">
      <c r="A2955" s="1" t="s">
        <v>6612</v>
      </c>
      <c r="B2955" s="2">
        <v>45929</v>
      </c>
      <c r="C2955" s="1" t="s">
        <v>783</v>
      </c>
      <c r="D2955" s="1" t="s">
        <v>246</v>
      </c>
      <c r="E2955">
        <v>6</v>
      </c>
      <c r="F2955">
        <v>10</v>
      </c>
      <c r="G2955" s="1" t="s">
        <v>246</v>
      </c>
      <c r="H2955">
        <v>80</v>
      </c>
      <c r="I2955" s="1" t="s">
        <v>6718</v>
      </c>
      <c r="J2955">
        <v>787</v>
      </c>
      <c r="K2955">
        <v>2</v>
      </c>
      <c r="L2955">
        <v>82.4</v>
      </c>
      <c r="N2955">
        <v>82.4</v>
      </c>
      <c r="O2955" t="s">
        <v>7325</v>
      </c>
    </row>
    <row r="2956" spans="1:15" x14ac:dyDescent="0.2">
      <c r="A2956" s="1" t="s">
        <v>6637</v>
      </c>
      <c r="B2956" s="2">
        <v>45929</v>
      </c>
      <c r="C2956" s="1" t="s">
        <v>6540</v>
      </c>
      <c r="D2956" s="1" t="s">
        <v>246</v>
      </c>
      <c r="E2956">
        <v>22</v>
      </c>
      <c r="F2956" t="s">
        <v>214</v>
      </c>
      <c r="G2956" s="1" t="s">
        <v>246</v>
      </c>
      <c r="H2956">
        <v>200</v>
      </c>
      <c r="I2956" s="1" t="s">
        <v>6718</v>
      </c>
      <c r="J2956">
        <v>787</v>
      </c>
      <c r="K2956">
        <v>2</v>
      </c>
      <c r="L2956">
        <v>136.9</v>
      </c>
      <c r="N2956">
        <v>136.9</v>
      </c>
      <c r="O2956" t="s">
        <v>7326</v>
      </c>
    </row>
    <row r="2957" spans="1:15" x14ac:dyDescent="0.2">
      <c r="A2957" s="1" t="s">
        <v>6626</v>
      </c>
      <c r="B2957" s="2">
        <v>45929</v>
      </c>
      <c r="C2957" s="1" t="s">
        <v>6354</v>
      </c>
      <c r="D2957" s="1" t="s">
        <v>246</v>
      </c>
      <c r="E2957">
        <v>22</v>
      </c>
      <c r="F2957" t="s">
        <v>79</v>
      </c>
      <c r="G2957" s="1" t="s">
        <v>246</v>
      </c>
      <c r="H2957">
        <v>300</v>
      </c>
      <c r="I2957" s="1" t="s">
        <v>6718</v>
      </c>
      <c r="J2957">
        <v>788</v>
      </c>
      <c r="K2957">
        <v>6</v>
      </c>
      <c r="L2957">
        <v>346.35</v>
      </c>
      <c r="N2957">
        <v>346.35</v>
      </c>
      <c r="O2957" t="s">
        <v>7327</v>
      </c>
    </row>
    <row r="2958" spans="1:15" x14ac:dyDescent="0.2">
      <c r="A2958" s="1" t="s">
        <v>6628</v>
      </c>
      <c r="B2958" s="2">
        <v>45929</v>
      </c>
      <c r="C2958" s="1" t="s">
        <v>625</v>
      </c>
      <c r="D2958" s="1" t="s">
        <v>246</v>
      </c>
      <c r="E2958" t="s">
        <v>5872</v>
      </c>
      <c r="F2958" t="s">
        <v>3041</v>
      </c>
      <c r="G2958" s="1" t="s">
        <v>246</v>
      </c>
      <c r="H2958">
        <v>275</v>
      </c>
      <c r="I2958" s="1" t="s">
        <v>6718</v>
      </c>
      <c r="J2958">
        <v>788</v>
      </c>
      <c r="K2958">
        <v>4</v>
      </c>
      <c r="L2958">
        <v>275.2</v>
      </c>
      <c r="N2958">
        <v>275.2</v>
      </c>
      <c r="O2958" t="s">
        <v>7328</v>
      </c>
    </row>
    <row r="2959" spans="1:15" x14ac:dyDescent="0.2">
      <c r="A2959" s="1" t="s">
        <v>6630</v>
      </c>
      <c r="B2959" s="2">
        <v>45929</v>
      </c>
      <c r="C2959" s="1" t="s">
        <v>625</v>
      </c>
      <c r="D2959" s="1" t="s">
        <v>246</v>
      </c>
      <c r="E2959">
        <v>5</v>
      </c>
      <c r="F2959" t="s">
        <v>214</v>
      </c>
      <c r="G2959" s="1" t="s">
        <v>246</v>
      </c>
      <c r="H2959">
        <v>125</v>
      </c>
      <c r="I2959" s="1" t="s">
        <v>6718</v>
      </c>
      <c r="J2959">
        <v>788</v>
      </c>
      <c r="K2959">
        <v>6</v>
      </c>
      <c r="L2959">
        <v>147.30000000000001</v>
      </c>
      <c r="N2959">
        <v>147.30000000000001</v>
      </c>
      <c r="O2959" t="s">
        <v>7329</v>
      </c>
    </row>
    <row r="2960" spans="1:15" x14ac:dyDescent="0.2">
      <c r="A2960" s="1" t="s">
        <v>6627</v>
      </c>
      <c r="B2960" s="2">
        <v>45929</v>
      </c>
      <c r="C2960" s="1" t="s">
        <v>625</v>
      </c>
      <c r="D2960" s="1" t="s">
        <v>246</v>
      </c>
      <c r="E2960" t="s">
        <v>5827</v>
      </c>
      <c r="F2960" t="s">
        <v>3041</v>
      </c>
      <c r="G2960" s="1" t="s">
        <v>246</v>
      </c>
      <c r="H2960">
        <v>250</v>
      </c>
      <c r="I2960" s="1" t="s">
        <v>6718</v>
      </c>
      <c r="J2960">
        <v>788</v>
      </c>
      <c r="K2960">
        <v>6</v>
      </c>
      <c r="L2960">
        <v>384.20000000000005</v>
      </c>
      <c r="N2960">
        <v>384.20000000000005</v>
      </c>
      <c r="O2960" t="s">
        <v>7330</v>
      </c>
    </row>
    <row r="2961" spans="1:15" x14ac:dyDescent="0.2">
      <c r="A2961" s="1" t="s">
        <v>6634</v>
      </c>
      <c r="B2961" s="2">
        <v>45929</v>
      </c>
      <c r="C2961" s="1" t="s">
        <v>625</v>
      </c>
      <c r="D2961" s="1" t="s">
        <v>246</v>
      </c>
      <c r="E2961">
        <v>21</v>
      </c>
      <c r="F2961" t="s">
        <v>93</v>
      </c>
      <c r="G2961" s="1" t="s">
        <v>246</v>
      </c>
      <c r="H2961">
        <v>200</v>
      </c>
      <c r="I2961" s="1" t="s">
        <v>6718</v>
      </c>
      <c r="J2961">
        <v>789</v>
      </c>
      <c r="K2961">
        <v>4</v>
      </c>
      <c r="L2961">
        <v>196</v>
      </c>
      <c r="N2961">
        <v>196</v>
      </c>
      <c r="O2961" t="s">
        <v>7331</v>
      </c>
    </row>
    <row r="2962" spans="1:15" x14ac:dyDescent="0.2">
      <c r="A2962" s="1" t="s">
        <v>4854</v>
      </c>
      <c r="B2962" s="2">
        <v>45929</v>
      </c>
      <c r="C2962" s="1" t="s">
        <v>6791</v>
      </c>
      <c r="D2962" s="1" t="s">
        <v>246</v>
      </c>
      <c r="E2962">
        <v>18</v>
      </c>
      <c r="F2962" t="s">
        <v>2983</v>
      </c>
      <c r="G2962" s="1" t="s">
        <v>246</v>
      </c>
      <c r="H2962">
        <v>100</v>
      </c>
      <c r="I2962" s="1" t="s">
        <v>6718</v>
      </c>
      <c r="J2962">
        <v>789</v>
      </c>
      <c r="K2962">
        <v>9</v>
      </c>
      <c r="L2962">
        <v>436.1</v>
      </c>
      <c r="N2962">
        <v>436.1</v>
      </c>
      <c r="O2962" t="s">
        <v>7332</v>
      </c>
    </row>
    <row r="2963" spans="1:15" x14ac:dyDescent="0.2">
      <c r="A2963" s="1" t="s">
        <v>4791</v>
      </c>
      <c r="B2963" s="2">
        <v>45929</v>
      </c>
      <c r="C2963" s="1" t="s">
        <v>6727</v>
      </c>
      <c r="D2963" s="1" t="s">
        <v>2816</v>
      </c>
      <c r="E2963">
        <v>18</v>
      </c>
      <c r="F2963" t="s">
        <v>214</v>
      </c>
      <c r="G2963" s="1" t="s">
        <v>106</v>
      </c>
      <c r="H2963">
        <v>200</v>
      </c>
      <c r="I2963" s="1" t="s">
        <v>6718</v>
      </c>
      <c r="J2963">
        <v>789</v>
      </c>
      <c r="K2963">
        <v>13</v>
      </c>
      <c r="L2963">
        <v>804</v>
      </c>
      <c r="N2963">
        <v>804</v>
      </c>
      <c r="O2963" t="s">
        <v>7333</v>
      </c>
    </row>
    <row r="2964" spans="1:15" x14ac:dyDescent="0.2">
      <c r="A2964" s="1" t="s">
        <v>6648</v>
      </c>
      <c r="B2964" s="2">
        <v>45930</v>
      </c>
      <c r="C2964" s="1" t="s">
        <v>625</v>
      </c>
      <c r="D2964" s="1" t="s">
        <v>246</v>
      </c>
      <c r="E2964">
        <v>27</v>
      </c>
      <c r="F2964" t="s">
        <v>214</v>
      </c>
      <c r="G2964" s="1" t="s">
        <v>246</v>
      </c>
      <c r="H2964">
        <v>100</v>
      </c>
      <c r="I2964" s="1" t="s">
        <v>6718</v>
      </c>
      <c r="J2964">
        <v>790</v>
      </c>
      <c r="K2964">
        <v>2</v>
      </c>
      <c r="L2964">
        <v>107.4</v>
      </c>
      <c r="N2964">
        <v>107.4</v>
      </c>
      <c r="O2964" t="s">
        <v>7334</v>
      </c>
    </row>
    <row r="2965" spans="1:15" x14ac:dyDescent="0.2">
      <c r="A2965" s="1" t="s">
        <v>6655</v>
      </c>
      <c r="B2965" s="2">
        <v>45930</v>
      </c>
      <c r="C2965" s="1" t="s">
        <v>625</v>
      </c>
      <c r="D2965" s="1" t="s">
        <v>246</v>
      </c>
      <c r="E2965">
        <v>13</v>
      </c>
      <c r="F2965" t="s">
        <v>167</v>
      </c>
      <c r="G2965" s="1" t="s">
        <v>246</v>
      </c>
      <c r="H2965">
        <v>100</v>
      </c>
      <c r="I2965" s="1" t="s">
        <v>6718</v>
      </c>
      <c r="J2965">
        <v>790</v>
      </c>
      <c r="K2965">
        <v>2</v>
      </c>
      <c r="L2965">
        <v>114.7</v>
      </c>
      <c r="N2965">
        <v>114.7</v>
      </c>
      <c r="O2965" t="s">
        <v>7335</v>
      </c>
    </row>
    <row r="2966" spans="1:15" x14ac:dyDescent="0.2">
      <c r="A2966" s="1" t="s">
        <v>6645</v>
      </c>
      <c r="B2966" s="2">
        <v>45930</v>
      </c>
      <c r="C2966" s="1" t="s">
        <v>625</v>
      </c>
      <c r="D2966" s="1" t="s">
        <v>246</v>
      </c>
      <c r="E2966">
        <v>17</v>
      </c>
      <c r="F2966" t="s">
        <v>99</v>
      </c>
      <c r="G2966" s="1" t="s">
        <v>246</v>
      </c>
      <c r="H2966">
        <v>55</v>
      </c>
      <c r="I2966" s="1" t="s">
        <v>6718</v>
      </c>
      <c r="J2966">
        <v>790</v>
      </c>
      <c r="K2966">
        <v>1</v>
      </c>
      <c r="L2966">
        <v>62</v>
      </c>
      <c r="N2966">
        <v>62</v>
      </c>
      <c r="O2966" t="s">
        <v>7336</v>
      </c>
    </row>
    <row r="2967" spans="1:15" x14ac:dyDescent="0.2">
      <c r="A2967" s="1" t="s">
        <v>6653</v>
      </c>
      <c r="B2967" s="2">
        <v>45930</v>
      </c>
      <c r="C2967" s="1" t="s">
        <v>6654</v>
      </c>
      <c r="D2967" s="1" t="s">
        <v>246</v>
      </c>
      <c r="E2967">
        <v>14</v>
      </c>
      <c r="F2967" t="s">
        <v>2811</v>
      </c>
      <c r="G2967" s="1" t="s">
        <v>246</v>
      </c>
      <c r="H2967">
        <v>0</v>
      </c>
      <c r="I2967" s="1" t="s">
        <v>6718</v>
      </c>
      <c r="J2967">
        <v>790</v>
      </c>
      <c r="K2967">
        <v>2</v>
      </c>
      <c r="L2967">
        <v>100.4</v>
      </c>
      <c r="N2967">
        <v>100.4</v>
      </c>
      <c r="O2967" t="s">
        <v>7337</v>
      </c>
    </row>
    <row r="2968" spans="1:15" x14ac:dyDescent="0.2">
      <c r="A2968" s="1" t="s">
        <v>6640</v>
      </c>
      <c r="B2968" s="2">
        <v>45930</v>
      </c>
      <c r="C2968" s="1" t="s">
        <v>783</v>
      </c>
      <c r="D2968" s="1" t="s">
        <v>246</v>
      </c>
      <c r="E2968">
        <v>5</v>
      </c>
      <c r="F2968">
        <v>10</v>
      </c>
      <c r="G2968" s="1" t="s">
        <v>246</v>
      </c>
      <c r="H2968">
        <v>100</v>
      </c>
      <c r="I2968" s="1" t="s">
        <v>6718</v>
      </c>
      <c r="J2968">
        <v>791</v>
      </c>
      <c r="K2968">
        <v>4</v>
      </c>
      <c r="L2968">
        <v>101</v>
      </c>
      <c r="N2968">
        <v>101</v>
      </c>
      <c r="O2968" t="s">
        <v>7338</v>
      </c>
    </row>
    <row r="2969" spans="1:15" x14ac:dyDescent="0.2">
      <c r="A2969" s="1" t="s">
        <v>6641</v>
      </c>
      <c r="B2969" s="2">
        <v>45930</v>
      </c>
      <c r="C2969" s="1" t="s">
        <v>783</v>
      </c>
      <c r="D2969" s="1" t="s">
        <v>246</v>
      </c>
      <c r="E2969">
        <v>4</v>
      </c>
      <c r="F2969">
        <v>10</v>
      </c>
      <c r="G2969" s="1" t="s">
        <v>246</v>
      </c>
      <c r="H2969">
        <v>100</v>
      </c>
      <c r="I2969" s="1" t="s">
        <v>6718</v>
      </c>
      <c r="J2969">
        <v>791</v>
      </c>
      <c r="K2969">
        <v>2</v>
      </c>
      <c r="L2969">
        <v>96.6</v>
      </c>
      <c r="N2969">
        <v>96.6</v>
      </c>
      <c r="O2969" t="s">
        <v>7339</v>
      </c>
    </row>
    <row r="2970" spans="1:15" x14ac:dyDescent="0.2">
      <c r="A2970" s="1" t="s">
        <v>6632</v>
      </c>
      <c r="B2970" s="2">
        <v>45930</v>
      </c>
      <c r="C2970" s="1" t="s">
        <v>6633</v>
      </c>
      <c r="D2970" s="1" t="s">
        <v>246</v>
      </c>
      <c r="E2970">
        <v>10</v>
      </c>
      <c r="F2970" t="s">
        <v>2915</v>
      </c>
      <c r="G2970" s="1" t="s">
        <v>246</v>
      </c>
      <c r="H2970">
        <v>200</v>
      </c>
      <c r="I2970" s="1" t="s">
        <v>6718</v>
      </c>
      <c r="J2970">
        <v>791</v>
      </c>
      <c r="K2970">
        <v>4</v>
      </c>
      <c r="L2970">
        <v>212.4</v>
      </c>
      <c r="N2970">
        <v>212.4</v>
      </c>
      <c r="O2970" t="s">
        <v>7340</v>
      </c>
    </row>
    <row r="2971" spans="1:15" x14ac:dyDescent="0.2">
      <c r="A2971" s="1" t="s">
        <v>6647</v>
      </c>
      <c r="B2971" s="2">
        <v>45930</v>
      </c>
      <c r="C2971" s="1" t="s">
        <v>658</v>
      </c>
      <c r="D2971" s="1" t="s">
        <v>246</v>
      </c>
      <c r="E2971" t="s">
        <v>2750</v>
      </c>
      <c r="F2971" t="s">
        <v>2744</v>
      </c>
      <c r="G2971" s="1" t="s">
        <v>246</v>
      </c>
      <c r="H2971">
        <v>500</v>
      </c>
      <c r="I2971" s="1" t="s">
        <v>6718</v>
      </c>
      <c r="J2971">
        <v>791</v>
      </c>
      <c r="K2971">
        <v>6</v>
      </c>
      <c r="L2971">
        <v>526.11</v>
      </c>
      <c r="N2971">
        <v>526.11</v>
      </c>
      <c r="O2971" t="s">
        <v>7341</v>
      </c>
    </row>
    <row r="2972" spans="1:15" x14ac:dyDescent="0.2">
      <c r="A2972" s="1" t="s">
        <v>7342</v>
      </c>
      <c r="B2972" s="2">
        <v>45930</v>
      </c>
      <c r="C2972" s="1" t="s">
        <v>51</v>
      </c>
      <c r="D2972" s="1"/>
      <c r="G2972" s="1"/>
      <c r="I2972" s="1" t="s">
        <v>6718</v>
      </c>
      <c r="J2972">
        <v>792</v>
      </c>
      <c r="K2972">
        <v>2</v>
      </c>
      <c r="L2972">
        <v>89.35</v>
      </c>
      <c r="N2972">
        <v>89.35</v>
      </c>
      <c r="O2972" t="s">
        <v>7343</v>
      </c>
    </row>
    <row r="2973" spans="1:15" x14ac:dyDescent="0.2">
      <c r="A2973" s="1" t="s">
        <v>7344</v>
      </c>
      <c r="B2973" s="2">
        <v>45930</v>
      </c>
      <c r="C2973" s="1" t="s">
        <v>51</v>
      </c>
      <c r="D2973" s="1"/>
      <c r="G2973" s="1"/>
      <c r="I2973" s="1" t="s">
        <v>6718</v>
      </c>
      <c r="J2973">
        <v>792</v>
      </c>
      <c r="K2973">
        <v>2</v>
      </c>
      <c r="L2973">
        <v>110.77</v>
      </c>
      <c r="N2973">
        <v>110.77</v>
      </c>
      <c r="O2973" t="s">
        <v>7345</v>
      </c>
    </row>
    <row r="2974" spans="1:15" x14ac:dyDescent="0.2">
      <c r="A2974" s="1" t="s">
        <v>6624</v>
      </c>
      <c r="B2974" s="2">
        <v>45930</v>
      </c>
      <c r="C2974" s="1" t="s">
        <v>625</v>
      </c>
      <c r="D2974" s="1" t="s">
        <v>246</v>
      </c>
      <c r="E2974">
        <v>19</v>
      </c>
      <c r="F2974" t="s">
        <v>134</v>
      </c>
      <c r="G2974" s="1" t="s">
        <v>246</v>
      </c>
      <c r="H2974">
        <v>230</v>
      </c>
      <c r="I2974" s="1" t="s">
        <v>6718</v>
      </c>
      <c r="J2974">
        <v>792</v>
      </c>
      <c r="K2974">
        <v>7</v>
      </c>
      <c r="L2974">
        <v>229.9</v>
      </c>
      <c r="N2974">
        <v>229.9</v>
      </c>
      <c r="O2974" t="s">
        <v>7346</v>
      </c>
    </row>
    <row r="2975" spans="1:15" x14ac:dyDescent="0.2">
      <c r="A2975" s="1" t="s">
        <v>6636</v>
      </c>
      <c r="B2975" s="2">
        <v>45930</v>
      </c>
      <c r="C2975" s="1" t="s">
        <v>625</v>
      </c>
      <c r="D2975" s="1" t="s">
        <v>246</v>
      </c>
      <c r="E2975">
        <v>19</v>
      </c>
      <c r="F2975" t="s">
        <v>99</v>
      </c>
      <c r="G2975" s="1" t="s">
        <v>246</v>
      </c>
      <c r="H2975">
        <v>200</v>
      </c>
      <c r="I2975" s="1" t="s">
        <v>6718</v>
      </c>
      <c r="J2975">
        <v>792</v>
      </c>
      <c r="K2975">
        <v>4</v>
      </c>
      <c r="L2975">
        <v>212.8</v>
      </c>
      <c r="N2975">
        <v>212.8</v>
      </c>
      <c r="O2975" t="s">
        <v>7347</v>
      </c>
    </row>
    <row r="2976" spans="1:15" x14ac:dyDescent="0.2">
      <c r="A2976" s="1" t="s">
        <v>6599</v>
      </c>
      <c r="B2976" s="2">
        <v>45930</v>
      </c>
      <c r="C2976" s="1" t="s">
        <v>6407</v>
      </c>
      <c r="D2976" s="1" t="s">
        <v>246</v>
      </c>
      <c r="E2976">
        <v>18</v>
      </c>
      <c r="F2976">
        <v>13</v>
      </c>
      <c r="G2976" s="1" t="s">
        <v>246</v>
      </c>
      <c r="H2976">
        <v>2000</v>
      </c>
      <c r="I2976" s="1" t="s">
        <v>6718</v>
      </c>
      <c r="J2976">
        <v>793</v>
      </c>
      <c r="K2976">
        <v>16</v>
      </c>
      <c r="L2976">
        <v>1327.75</v>
      </c>
      <c r="N2976">
        <v>1327.75</v>
      </c>
      <c r="O2976" t="s">
        <v>7348</v>
      </c>
    </row>
    <row r="2977" spans="1:15" x14ac:dyDescent="0.2">
      <c r="A2977" s="1" t="s">
        <v>6651</v>
      </c>
      <c r="B2977" s="2">
        <v>45930</v>
      </c>
      <c r="C2977" s="1" t="s">
        <v>6652</v>
      </c>
      <c r="D2977" s="1" t="s">
        <v>246</v>
      </c>
      <c r="E2977">
        <v>15</v>
      </c>
      <c r="F2977" t="s">
        <v>93</v>
      </c>
      <c r="G2977" s="1" t="s">
        <v>246</v>
      </c>
      <c r="H2977">
        <v>120</v>
      </c>
      <c r="I2977" s="1" t="s">
        <v>6718</v>
      </c>
      <c r="J2977">
        <v>793</v>
      </c>
      <c r="K2977">
        <v>2</v>
      </c>
      <c r="L2977">
        <v>111.8</v>
      </c>
      <c r="N2977">
        <v>111.8</v>
      </c>
      <c r="O2977" t="s">
        <v>7349</v>
      </c>
    </row>
    <row r="2978" spans="1:15" x14ac:dyDescent="0.2">
      <c r="A2978" s="1" t="s">
        <v>6394</v>
      </c>
      <c r="B2978" s="2">
        <v>45929</v>
      </c>
      <c r="C2978" s="1" t="s">
        <v>6395</v>
      </c>
      <c r="D2978" s="1" t="s">
        <v>246</v>
      </c>
      <c r="E2978" t="s">
        <v>5667</v>
      </c>
      <c r="F2978" t="s">
        <v>6396</v>
      </c>
      <c r="G2978" s="1" t="s">
        <v>246</v>
      </c>
      <c r="H2978">
        <v>4750</v>
      </c>
      <c r="I2978" s="1" t="s">
        <v>5944</v>
      </c>
      <c r="J2978">
        <v>8391</v>
      </c>
      <c r="K2978">
        <v>21</v>
      </c>
      <c r="L2978">
        <v>2989.4</v>
      </c>
      <c r="N2978">
        <v>2989.4</v>
      </c>
      <c r="O2978" t="s">
        <v>7350</v>
      </c>
    </row>
    <row r="2979" spans="1:15" x14ac:dyDescent="0.2">
      <c r="A2979" s="1" t="s">
        <v>6622</v>
      </c>
      <c r="B2979" s="2">
        <v>45929</v>
      </c>
      <c r="C2979" s="1" t="s">
        <v>6623</v>
      </c>
      <c r="D2979" s="1" t="s">
        <v>246</v>
      </c>
      <c r="E2979">
        <v>23</v>
      </c>
      <c r="F2979">
        <v>15</v>
      </c>
      <c r="G2979" s="1" t="s">
        <v>246</v>
      </c>
      <c r="H2979">
        <v>1000</v>
      </c>
      <c r="I2979" s="1" t="s">
        <v>5944</v>
      </c>
      <c r="J2979">
        <v>8391</v>
      </c>
      <c r="K2979">
        <v>58</v>
      </c>
      <c r="L2979">
        <v>7481.25</v>
      </c>
      <c r="N2979">
        <v>7481.25</v>
      </c>
      <c r="O2979" t="s">
        <v>7351</v>
      </c>
    </row>
    <row r="2980" spans="1:15" x14ac:dyDescent="0.2">
      <c r="A2980" s="1" t="s">
        <v>6649</v>
      </c>
      <c r="B2980" s="2">
        <v>45929</v>
      </c>
      <c r="C2980" s="1" t="s">
        <v>3699</v>
      </c>
      <c r="D2980" s="1" t="s">
        <v>246</v>
      </c>
      <c r="E2980" t="s">
        <v>5986</v>
      </c>
      <c r="F2980">
        <v>45</v>
      </c>
      <c r="G2980" s="1" t="s">
        <v>246</v>
      </c>
      <c r="H2980">
        <v>470</v>
      </c>
      <c r="I2980" s="1" t="s">
        <v>5944</v>
      </c>
      <c r="J2980">
        <v>8391</v>
      </c>
      <c r="K2980">
        <v>9</v>
      </c>
      <c r="L2980">
        <v>1300.5</v>
      </c>
      <c r="N2980">
        <v>1300.5</v>
      </c>
      <c r="O2980" t="s">
        <v>7352</v>
      </c>
    </row>
    <row r="2981" spans="1:15" x14ac:dyDescent="0.2">
      <c r="A2981" s="1" t="s">
        <v>6512</v>
      </c>
      <c r="B2981" s="2">
        <v>45929</v>
      </c>
      <c r="C2981" s="1" t="s">
        <v>2954</v>
      </c>
      <c r="D2981" s="1" t="s">
        <v>246</v>
      </c>
      <c r="E2981" t="s">
        <v>6513</v>
      </c>
      <c r="F2981" t="s">
        <v>6514</v>
      </c>
      <c r="G2981" s="1" t="s">
        <v>246</v>
      </c>
      <c r="H2981">
        <v>4500</v>
      </c>
      <c r="I2981" s="1" t="s">
        <v>5944</v>
      </c>
      <c r="J2981">
        <v>8391</v>
      </c>
      <c r="K2981">
        <v>19</v>
      </c>
      <c r="L2981">
        <v>2428.8000000000002</v>
      </c>
      <c r="N2981">
        <v>2428.8000000000002</v>
      </c>
      <c r="O2981" t="s">
        <v>7353</v>
      </c>
    </row>
    <row r="2982" spans="1:15" x14ac:dyDescent="0.2">
      <c r="A2982" s="1" t="s">
        <v>6465</v>
      </c>
      <c r="B2982" s="2">
        <v>45929</v>
      </c>
      <c r="C2982" s="1" t="s">
        <v>5944</v>
      </c>
      <c r="D2982" s="1" t="s">
        <v>5945</v>
      </c>
      <c r="E2982">
        <v>4</v>
      </c>
      <c r="F2982">
        <v>80</v>
      </c>
      <c r="G2982" s="1" t="s">
        <v>5945</v>
      </c>
      <c r="H2982">
        <v>2500</v>
      </c>
      <c r="I2982" s="1" t="s">
        <v>5944</v>
      </c>
      <c r="J2982">
        <v>8392</v>
      </c>
      <c r="K2982">
        <v>102</v>
      </c>
      <c r="L2982">
        <v>2709.2</v>
      </c>
      <c r="N2982">
        <v>2709.2</v>
      </c>
      <c r="O2982" t="s">
        <v>7354</v>
      </c>
    </row>
    <row r="2983" spans="1:15" x14ac:dyDescent="0.2">
      <c r="A2983" s="1" t="s">
        <v>6548</v>
      </c>
      <c r="B2983" s="2">
        <v>45929</v>
      </c>
      <c r="C2983" s="1" t="s">
        <v>5944</v>
      </c>
      <c r="D2983" s="1" t="s">
        <v>5945</v>
      </c>
      <c r="E2983">
        <v>5</v>
      </c>
      <c r="F2983">
        <v>80</v>
      </c>
      <c r="G2983" s="1" t="s">
        <v>5945</v>
      </c>
      <c r="H2983">
        <v>2500</v>
      </c>
      <c r="I2983" s="1" t="s">
        <v>5944</v>
      </c>
      <c r="J2983">
        <v>8392</v>
      </c>
      <c r="K2983">
        <v>100</v>
      </c>
      <c r="L2983">
        <v>2733.64</v>
      </c>
      <c r="N2983">
        <v>2733.64</v>
      </c>
      <c r="O2983" t="s">
        <v>7355</v>
      </c>
    </row>
    <row r="2984" spans="1:15" x14ac:dyDescent="0.2">
      <c r="A2984" s="1" t="s">
        <v>6644</v>
      </c>
      <c r="B2984" s="2">
        <v>45929</v>
      </c>
      <c r="C2984" s="1" t="s">
        <v>5944</v>
      </c>
      <c r="D2984" s="1" t="s">
        <v>5945</v>
      </c>
      <c r="E2984">
        <v>6</v>
      </c>
      <c r="F2984">
        <v>80</v>
      </c>
      <c r="G2984" s="1" t="s">
        <v>5945</v>
      </c>
      <c r="H2984">
        <v>2500</v>
      </c>
      <c r="I2984" s="1" t="s">
        <v>5944</v>
      </c>
      <c r="J2984">
        <v>8392</v>
      </c>
      <c r="K2984">
        <v>20</v>
      </c>
      <c r="L2984">
        <v>575.28</v>
      </c>
      <c r="N2984">
        <v>575.28</v>
      </c>
      <c r="O2984" t="s">
        <v>7356</v>
      </c>
    </row>
    <row r="2985" spans="1:15" x14ac:dyDescent="0.2">
      <c r="A2985" s="1" t="s">
        <v>6646</v>
      </c>
      <c r="B2985" s="2">
        <v>45930</v>
      </c>
      <c r="C2985" s="1" t="s">
        <v>625</v>
      </c>
      <c r="D2985" s="1" t="s">
        <v>246</v>
      </c>
      <c r="E2985">
        <v>17</v>
      </c>
      <c r="F2985" t="s">
        <v>332</v>
      </c>
      <c r="G2985" s="1" t="s">
        <v>246</v>
      </c>
      <c r="H2985">
        <v>1000</v>
      </c>
      <c r="I2985" s="1" t="s">
        <v>6718</v>
      </c>
      <c r="J2985">
        <v>793</v>
      </c>
      <c r="K2985">
        <v>12</v>
      </c>
      <c r="L2985">
        <v>812.16</v>
      </c>
      <c r="N2985">
        <v>812.16</v>
      </c>
      <c r="O2985" t="s">
        <v>7357</v>
      </c>
    </row>
    <row r="2986" spans="1:15" x14ac:dyDescent="0.2">
      <c r="A2986" s="1" t="s">
        <v>7358</v>
      </c>
      <c r="B2986" s="2">
        <v>45931</v>
      </c>
      <c r="C2986" s="1" t="s">
        <v>6566</v>
      </c>
      <c r="D2986" s="1" t="s">
        <v>246</v>
      </c>
      <c r="E2986">
        <v>14</v>
      </c>
      <c r="F2986" t="s">
        <v>2740</v>
      </c>
      <c r="G2986" s="1" t="s">
        <v>246</v>
      </c>
      <c r="H2986">
        <v>100</v>
      </c>
      <c r="I2986" s="1" t="s">
        <v>6718</v>
      </c>
      <c r="J2986">
        <v>794</v>
      </c>
      <c r="K2986">
        <v>2</v>
      </c>
      <c r="L2986">
        <v>108.7</v>
      </c>
      <c r="N2986">
        <v>108.7</v>
      </c>
      <c r="O2986" t="s">
        <v>7359</v>
      </c>
    </row>
    <row r="2987" spans="1:15" x14ac:dyDescent="0.2">
      <c r="A2987" s="1" t="s">
        <v>7360</v>
      </c>
      <c r="B2987" s="2">
        <v>45931</v>
      </c>
      <c r="C2987" s="1" t="s">
        <v>625</v>
      </c>
      <c r="D2987" s="1" t="s">
        <v>246</v>
      </c>
      <c r="E2987">
        <v>17</v>
      </c>
      <c r="F2987" t="s">
        <v>332</v>
      </c>
      <c r="G2987" s="1" t="s">
        <v>246</v>
      </c>
      <c r="H2987">
        <v>1000</v>
      </c>
      <c r="I2987" s="1" t="s">
        <v>6718</v>
      </c>
      <c r="J2987">
        <v>794</v>
      </c>
      <c r="K2987">
        <v>15</v>
      </c>
      <c r="L2987">
        <v>1001.16</v>
      </c>
      <c r="N2987">
        <v>1001.16</v>
      </c>
      <c r="O2987" t="s">
        <v>7361</v>
      </c>
    </row>
    <row r="2988" spans="1:15" x14ac:dyDescent="0.2">
      <c r="A2988" s="1" t="s">
        <v>7362</v>
      </c>
      <c r="B2988" s="2">
        <v>45931</v>
      </c>
      <c r="C2988" s="1" t="s">
        <v>6666</v>
      </c>
      <c r="D2988" s="1" t="s">
        <v>246</v>
      </c>
      <c r="E2988" t="s">
        <v>4056</v>
      </c>
      <c r="F2988" t="s">
        <v>2786</v>
      </c>
      <c r="G2988" s="1" t="s">
        <v>246</v>
      </c>
      <c r="H2988">
        <v>120</v>
      </c>
      <c r="I2988" s="1" t="s">
        <v>6718</v>
      </c>
      <c r="J2988">
        <v>794</v>
      </c>
      <c r="K2988">
        <v>1</v>
      </c>
      <c r="L2988">
        <v>121</v>
      </c>
      <c r="N2988">
        <v>121</v>
      </c>
      <c r="O2988" t="s">
        <v>7363</v>
      </c>
    </row>
    <row r="2989" spans="1:15" x14ac:dyDescent="0.2">
      <c r="A2989" s="1" t="s">
        <v>7364</v>
      </c>
      <c r="B2989" s="2">
        <v>45931</v>
      </c>
      <c r="C2989" s="1" t="s">
        <v>6389</v>
      </c>
      <c r="D2989" s="1" t="s">
        <v>5293</v>
      </c>
      <c r="E2989">
        <v>18</v>
      </c>
      <c r="F2989" t="s">
        <v>3224</v>
      </c>
      <c r="G2989" s="1" t="s">
        <v>246</v>
      </c>
      <c r="H2989">
        <v>100</v>
      </c>
      <c r="I2989" s="1" t="s">
        <v>6718</v>
      </c>
      <c r="J2989">
        <v>794</v>
      </c>
      <c r="K2989">
        <v>1</v>
      </c>
      <c r="L2989">
        <v>87</v>
      </c>
      <c r="N2989">
        <v>87</v>
      </c>
      <c r="O2989" t="s">
        <v>7365</v>
      </c>
    </row>
    <row r="2990" spans="1:15" x14ac:dyDescent="0.2">
      <c r="A2990" s="1" t="s">
        <v>7366</v>
      </c>
      <c r="B2990" s="2">
        <v>45931</v>
      </c>
      <c r="C2990" s="1" t="s">
        <v>6666</v>
      </c>
      <c r="D2990" s="1" t="s">
        <v>246</v>
      </c>
      <c r="E2990" t="s">
        <v>4056</v>
      </c>
      <c r="F2990" t="s">
        <v>2786</v>
      </c>
      <c r="G2990" s="1" t="s">
        <v>246</v>
      </c>
      <c r="H2990">
        <v>120</v>
      </c>
      <c r="I2990" s="1" t="s">
        <v>6718</v>
      </c>
      <c r="J2990">
        <v>795</v>
      </c>
      <c r="K2990">
        <v>2</v>
      </c>
      <c r="L2990">
        <v>109.8</v>
      </c>
      <c r="N2990">
        <v>109.8</v>
      </c>
      <c r="O2990" t="s">
        <v>7367</v>
      </c>
    </row>
    <row r="2991" spans="1:15" x14ac:dyDescent="0.2">
      <c r="A2991" s="1" t="s">
        <v>7368</v>
      </c>
      <c r="B2991" s="2">
        <v>45931</v>
      </c>
      <c r="C2991" s="1" t="s">
        <v>625</v>
      </c>
      <c r="D2991" s="1" t="s">
        <v>246</v>
      </c>
      <c r="E2991" t="s">
        <v>5665</v>
      </c>
      <c r="F2991" t="s">
        <v>3041</v>
      </c>
      <c r="G2991" s="1" t="s">
        <v>246</v>
      </c>
      <c r="H2991">
        <v>125</v>
      </c>
      <c r="I2991" s="1" t="s">
        <v>6718</v>
      </c>
      <c r="J2991">
        <v>795</v>
      </c>
      <c r="K2991">
        <v>2</v>
      </c>
      <c r="L2991">
        <v>136.6</v>
      </c>
      <c r="N2991">
        <v>136.6</v>
      </c>
      <c r="O2991" t="s">
        <v>7369</v>
      </c>
    </row>
    <row r="2992" spans="1:15" x14ac:dyDescent="0.2">
      <c r="A2992" s="1" t="s">
        <v>7370</v>
      </c>
      <c r="B2992" s="2">
        <v>45931</v>
      </c>
      <c r="C2992" s="1" t="s">
        <v>6643</v>
      </c>
      <c r="D2992" s="1" t="s">
        <v>246</v>
      </c>
      <c r="E2992">
        <v>12</v>
      </c>
      <c r="F2992" t="s">
        <v>3332</v>
      </c>
      <c r="G2992" s="1" t="s">
        <v>246</v>
      </c>
      <c r="H2992">
        <v>100</v>
      </c>
      <c r="I2992" s="1" t="s">
        <v>6718</v>
      </c>
      <c r="J2992">
        <v>795</v>
      </c>
      <c r="K2992">
        <v>2</v>
      </c>
      <c r="L2992">
        <v>114.4</v>
      </c>
      <c r="N2992">
        <v>114.4</v>
      </c>
      <c r="O2992" t="s">
        <v>7371</v>
      </c>
    </row>
    <row r="2993" spans="1:15" x14ac:dyDescent="0.2">
      <c r="A2993" s="1" t="s">
        <v>7372</v>
      </c>
      <c r="B2993" s="2">
        <v>45931</v>
      </c>
      <c r="C2993" s="1" t="s">
        <v>6666</v>
      </c>
      <c r="D2993" s="1" t="s">
        <v>246</v>
      </c>
      <c r="E2993" t="s">
        <v>4056</v>
      </c>
      <c r="F2993" t="s">
        <v>2786</v>
      </c>
      <c r="G2993" s="1" t="s">
        <v>246</v>
      </c>
      <c r="H2993">
        <v>120</v>
      </c>
      <c r="I2993" s="1" t="s">
        <v>6718</v>
      </c>
      <c r="J2993">
        <v>795</v>
      </c>
      <c r="K2993">
        <v>1</v>
      </c>
      <c r="L2993">
        <v>120.8</v>
      </c>
      <c r="N2993">
        <v>120.8</v>
      </c>
      <c r="O2993" t="s">
        <v>7373</v>
      </c>
    </row>
    <row r="2994" spans="1:15" x14ac:dyDescent="0.2">
      <c r="A2994" s="1" t="s">
        <v>7374</v>
      </c>
      <c r="B2994" s="2">
        <v>45931</v>
      </c>
      <c r="C2994" s="1" t="s">
        <v>6566</v>
      </c>
      <c r="D2994" s="1" t="s">
        <v>246</v>
      </c>
      <c r="E2994">
        <v>13</v>
      </c>
      <c r="F2994" t="s">
        <v>3073</v>
      </c>
      <c r="G2994" s="1" t="s">
        <v>246</v>
      </c>
      <c r="H2994">
        <v>100</v>
      </c>
      <c r="I2994" s="1" t="s">
        <v>6718</v>
      </c>
      <c r="J2994">
        <v>796</v>
      </c>
      <c r="K2994">
        <v>2</v>
      </c>
      <c r="L2994">
        <v>101.9</v>
      </c>
      <c r="N2994">
        <v>101.9</v>
      </c>
      <c r="O2994" t="s">
        <v>7375</v>
      </c>
    </row>
    <row r="2995" spans="1:15" x14ac:dyDescent="0.2">
      <c r="A2995" s="1" t="s">
        <v>7376</v>
      </c>
      <c r="B2995" s="2">
        <v>45931</v>
      </c>
      <c r="C2995" s="1" t="s">
        <v>6657</v>
      </c>
      <c r="D2995" s="1" t="s">
        <v>246</v>
      </c>
      <c r="E2995">
        <v>12</v>
      </c>
      <c r="F2995">
        <v>18</v>
      </c>
      <c r="G2995" s="1" t="s">
        <v>246</v>
      </c>
      <c r="H2995">
        <v>250</v>
      </c>
      <c r="I2995" s="1" t="s">
        <v>6718</v>
      </c>
      <c r="J2995">
        <v>796</v>
      </c>
      <c r="K2995">
        <v>1</v>
      </c>
      <c r="L2995">
        <v>261.47000000000003</v>
      </c>
      <c r="N2995">
        <v>261.47000000000003</v>
      </c>
      <c r="O2995" t="s">
        <v>7377</v>
      </c>
    </row>
    <row r="2996" spans="1:15" x14ac:dyDescent="0.2">
      <c r="A2996" s="1" t="s">
        <v>7378</v>
      </c>
      <c r="B2996" s="2">
        <v>45931</v>
      </c>
      <c r="C2996" s="1" t="s">
        <v>783</v>
      </c>
      <c r="D2996" s="1" t="s">
        <v>246</v>
      </c>
      <c r="E2996">
        <v>26</v>
      </c>
      <c r="F2996">
        <v>5</v>
      </c>
      <c r="G2996" s="1" t="s">
        <v>246</v>
      </c>
      <c r="H2996">
        <v>100</v>
      </c>
      <c r="I2996" s="1" t="s">
        <v>6718</v>
      </c>
      <c r="J2996">
        <v>796</v>
      </c>
      <c r="K2996">
        <v>3</v>
      </c>
      <c r="L2996">
        <v>91</v>
      </c>
      <c r="N2996">
        <v>91</v>
      </c>
      <c r="O2996" t="s">
        <v>7379</v>
      </c>
    </row>
    <row r="2997" spans="1:15" x14ac:dyDescent="0.2">
      <c r="A2997" s="1" t="s">
        <v>6678</v>
      </c>
      <c r="B2997" s="2">
        <v>45932</v>
      </c>
      <c r="C2997" s="1" t="s">
        <v>6679</v>
      </c>
      <c r="D2997" s="1" t="s">
        <v>106</v>
      </c>
      <c r="E2997" t="s">
        <v>6680</v>
      </c>
      <c r="F2997" t="s">
        <v>6681</v>
      </c>
      <c r="G2997" s="1" t="s">
        <v>106</v>
      </c>
      <c r="H2997">
        <v>150</v>
      </c>
      <c r="I2997" s="1" t="s">
        <v>6718</v>
      </c>
      <c r="J2997">
        <v>797</v>
      </c>
      <c r="K2997">
        <v>3</v>
      </c>
      <c r="L2997">
        <v>159.19999999999999</v>
      </c>
      <c r="N2997">
        <v>159.19999999999999</v>
      </c>
      <c r="O2997" t="s">
        <v>7380</v>
      </c>
    </row>
    <row r="2998" spans="1:15" x14ac:dyDescent="0.2">
      <c r="A2998" s="1" t="s">
        <v>6683</v>
      </c>
      <c r="B2998" s="2">
        <v>45932</v>
      </c>
      <c r="C2998" s="1" t="s">
        <v>6684</v>
      </c>
      <c r="D2998" s="1" t="s">
        <v>5764</v>
      </c>
      <c r="E2998">
        <v>18</v>
      </c>
      <c r="F2998" t="s">
        <v>107</v>
      </c>
      <c r="G2998" s="1" t="s">
        <v>106</v>
      </c>
      <c r="H2998">
        <v>100</v>
      </c>
      <c r="I2998" s="1" t="s">
        <v>6718</v>
      </c>
      <c r="J2998">
        <v>797</v>
      </c>
      <c r="K2998">
        <v>2</v>
      </c>
      <c r="L2998">
        <v>76.8</v>
      </c>
      <c r="N2998">
        <v>76.8</v>
      </c>
      <c r="O2998" t="s">
        <v>7381</v>
      </c>
    </row>
    <row r="2999" spans="1:15" x14ac:dyDescent="0.2">
      <c r="A2999" s="1" t="s">
        <v>6672</v>
      </c>
      <c r="B2999" s="2">
        <v>45932</v>
      </c>
      <c r="C2999" s="1" t="s">
        <v>6673</v>
      </c>
      <c r="D2999" s="1" t="s">
        <v>2816</v>
      </c>
      <c r="E2999">
        <v>18</v>
      </c>
      <c r="F2999" t="s">
        <v>338</v>
      </c>
      <c r="G2999" s="1" t="s">
        <v>106</v>
      </c>
      <c r="H2999">
        <v>250</v>
      </c>
      <c r="I2999" s="1" t="s">
        <v>6718</v>
      </c>
      <c r="J2999">
        <v>797</v>
      </c>
      <c r="K2999">
        <v>3</v>
      </c>
      <c r="L2999">
        <v>266.7</v>
      </c>
      <c r="N2999">
        <v>266.7</v>
      </c>
      <c r="O2999" t="s">
        <v>7382</v>
      </c>
    </row>
    <row r="3000" spans="1:15" x14ac:dyDescent="0.2">
      <c r="A3000" s="1" t="s">
        <v>6676</v>
      </c>
      <c r="B3000" s="2">
        <v>45932</v>
      </c>
      <c r="C3000" s="1" t="s">
        <v>625</v>
      </c>
      <c r="D3000" s="1" t="s">
        <v>246</v>
      </c>
      <c r="E3000">
        <v>28</v>
      </c>
      <c r="F3000" t="s">
        <v>214</v>
      </c>
      <c r="G3000" s="1" t="s">
        <v>246</v>
      </c>
      <c r="H3000">
        <v>100</v>
      </c>
      <c r="I3000" s="1" t="s">
        <v>6718</v>
      </c>
      <c r="J3000">
        <v>797</v>
      </c>
      <c r="K3000">
        <v>2</v>
      </c>
      <c r="L3000">
        <v>115</v>
      </c>
      <c r="N3000">
        <v>115</v>
      </c>
      <c r="O3000" t="s">
        <v>7383</v>
      </c>
    </row>
    <row r="3001" spans="1:15" x14ac:dyDescent="0.2">
      <c r="A3001" s="1" t="s">
        <v>6671</v>
      </c>
      <c r="B3001" s="2">
        <v>45932</v>
      </c>
      <c r="C3001" s="1" t="s">
        <v>625</v>
      </c>
      <c r="D3001" s="1" t="s">
        <v>246</v>
      </c>
      <c r="E3001">
        <v>21</v>
      </c>
      <c r="F3001" t="s">
        <v>332</v>
      </c>
      <c r="G3001" s="1" t="s">
        <v>246</v>
      </c>
      <c r="H3001">
        <v>900</v>
      </c>
      <c r="I3001" s="1" t="s">
        <v>6718</v>
      </c>
      <c r="J3001">
        <v>798</v>
      </c>
      <c r="K3001">
        <v>8</v>
      </c>
      <c r="L3001">
        <v>699.2</v>
      </c>
      <c r="N3001">
        <v>699.2</v>
      </c>
      <c r="O3001" t="s">
        <v>7384</v>
      </c>
    </row>
    <row r="3002" spans="1:15" x14ac:dyDescent="0.2">
      <c r="A3002" s="1" t="s">
        <v>6677</v>
      </c>
      <c r="B3002" s="2">
        <v>45932</v>
      </c>
      <c r="C3002" s="1" t="s">
        <v>625</v>
      </c>
      <c r="D3002" s="1" t="s">
        <v>246</v>
      </c>
      <c r="E3002" t="s">
        <v>5827</v>
      </c>
      <c r="F3002" t="s">
        <v>3041</v>
      </c>
      <c r="G3002" s="1" t="s">
        <v>246</v>
      </c>
      <c r="H3002">
        <v>300</v>
      </c>
      <c r="I3002" s="1" t="s">
        <v>6718</v>
      </c>
      <c r="J3002">
        <v>798</v>
      </c>
      <c r="K3002">
        <v>4</v>
      </c>
      <c r="L3002">
        <v>289.60000000000002</v>
      </c>
      <c r="N3002">
        <v>289.60000000000002</v>
      </c>
      <c r="O3002" t="s">
        <v>7385</v>
      </c>
    </row>
    <row r="3003" spans="1:15" x14ac:dyDescent="0.2">
      <c r="A3003" s="1" t="s">
        <v>6647</v>
      </c>
      <c r="B3003" s="2">
        <v>45932</v>
      </c>
      <c r="C3003" s="1" t="s">
        <v>658</v>
      </c>
      <c r="D3003" s="1" t="s">
        <v>246</v>
      </c>
      <c r="E3003" t="s">
        <v>2750</v>
      </c>
      <c r="F3003" t="s">
        <v>2744</v>
      </c>
      <c r="G3003" s="1" t="s">
        <v>246</v>
      </c>
      <c r="H3003">
        <v>500</v>
      </c>
      <c r="I3003" s="1" t="s">
        <v>6718</v>
      </c>
      <c r="J3003">
        <v>798</v>
      </c>
      <c r="K3003">
        <v>4</v>
      </c>
      <c r="L3003">
        <v>349.8</v>
      </c>
      <c r="N3003">
        <v>349.8</v>
      </c>
      <c r="O3003" t="s">
        <v>7386</v>
      </c>
    </row>
    <row r="3004" spans="1:15" x14ac:dyDescent="0.2">
      <c r="A3004" s="1" t="s">
        <v>6687</v>
      </c>
      <c r="B3004" s="2">
        <v>45932</v>
      </c>
      <c r="C3004" s="1" t="s">
        <v>625</v>
      </c>
      <c r="D3004" s="1" t="s">
        <v>246</v>
      </c>
      <c r="E3004">
        <v>18</v>
      </c>
      <c r="F3004" t="s">
        <v>93</v>
      </c>
      <c r="G3004" s="1" t="s">
        <v>246</v>
      </c>
      <c r="H3004">
        <v>90</v>
      </c>
      <c r="I3004" s="1" t="s">
        <v>6718</v>
      </c>
      <c r="J3004">
        <v>798</v>
      </c>
      <c r="K3004">
        <v>2</v>
      </c>
      <c r="L3004">
        <v>101.7</v>
      </c>
      <c r="N3004">
        <v>101.7</v>
      </c>
      <c r="O3004" t="s">
        <v>7387</v>
      </c>
    </row>
    <row r="3005" spans="1:15" x14ac:dyDescent="0.2">
      <c r="A3005" s="1" t="s">
        <v>6686</v>
      </c>
      <c r="B3005" s="2">
        <v>45932</v>
      </c>
      <c r="C3005" s="1" t="s">
        <v>625</v>
      </c>
      <c r="D3005" s="1" t="s">
        <v>246</v>
      </c>
      <c r="E3005">
        <v>18</v>
      </c>
      <c r="F3005" t="s">
        <v>93</v>
      </c>
      <c r="G3005" s="1" t="s">
        <v>246</v>
      </c>
      <c r="H3005">
        <v>95</v>
      </c>
      <c r="I3005" s="1" t="s">
        <v>6718</v>
      </c>
      <c r="J3005">
        <v>799</v>
      </c>
      <c r="K3005">
        <v>2</v>
      </c>
      <c r="L3005">
        <v>95.3</v>
      </c>
      <c r="N3005">
        <v>95.3</v>
      </c>
      <c r="O3005" t="s">
        <v>7388</v>
      </c>
    </row>
    <row r="3006" spans="1:15" x14ac:dyDescent="0.2">
      <c r="A3006" s="1" t="s">
        <v>6682</v>
      </c>
      <c r="B3006" s="2">
        <v>45932</v>
      </c>
      <c r="C3006" s="1" t="s">
        <v>6633</v>
      </c>
      <c r="D3006" s="1" t="s">
        <v>2816</v>
      </c>
      <c r="E3006">
        <v>14</v>
      </c>
      <c r="F3006" t="s">
        <v>2915</v>
      </c>
      <c r="G3006" s="1" t="s">
        <v>106</v>
      </c>
      <c r="H3006">
        <v>300</v>
      </c>
      <c r="I3006" s="1" t="s">
        <v>6718</v>
      </c>
      <c r="J3006">
        <v>799</v>
      </c>
      <c r="K3006">
        <v>6</v>
      </c>
      <c r="L3006">
        <v>297.89999999999998</v>
      </c>
      <c r="N3006">
        <v>297.89999999999998</v>
      </c>
      <c r="O3006" t="s">
        <v>7389</v>
      </c>
    </row>
    <row r="3007" spans="1:15" x14ac:dyDescent="0.2">
      <c r="A3007" s="1" t="s">
        <v>6695</v>
      </c>
      <c r="B3007" s="2">
        <v>45933</v>
      </c>
      <c r="C3007" s="1" t="s">
        <v>625</v>
      </c>
      <c r="D3007" s="1" t="s">
        <v>246</v>
      </c>
      <c r="E3007">
        <v>18</v>
      </c>
      <c r="F3007" t="s">
        <v>134</v>
      </c>
      <c r="G3007" s="1" t="s">
        <v>246</v>
      </c>
      <c r="H3007">
        <v>370</v>
      </c>
      <c r="I3007" s="1" t="s">
        <v>6718</v>
      </c>
      <c r="J3007">
        <v>800</v>
      </c>
      <c r="K3007">
        <v>8</v>
      </c>
      <c r="L3007">
        <v>457.46</v>
      </c>
      <c r="N3007">
        <v>457.46</v>
      </c>
      <c r="O3007" t="s">
        <v>7390</v>
      </c>
    </row>
    <row r="3008" spans="1:15" x14ac:dyDescent="0.2">
      <c r="A3008" s="1" t="s">
        <v>6674</v>
      </c>
      <c r="B3008" s="2">
        <v>45933</v>
      </c>
      <c r="C3008" s="1" t="s">
        <v>2272</v>
      </c>
      <c r="D3008" s="1" t="s">
        <v>246</v>
      </c>
      <c r="E3008">
        <v>22</v>
      </c>
      <c r="F3008" t="s">
        <v>735</v>
      </c>
      <c r="G3008" s="1" t="s">
        <v>246</v>
      </c>
      <c r="H3008">
        <v>305</v>
      </c>
      <c r="I3008" s="1" t="s">
        <v>6718</v>
      </c>
      <c r="J3008">
        <v>800</v>
      </c>
      <c r="K3008">
        <v>4</v>
      </c>
      <c r="L3008">
        <v>324.60000000000002</v>
      </c>
      <c r="N3008">
        <v>324.60000000000002</v>
      </c>
      <c r="O3008" t="s">
        <v>7391</v>
      </c>
    </row>
    <row r="3009" spans="1:15" x14ac:dyDescent="0.2">
      <c r="A3009" s="1" t="s">
        <v>6690</v>
      </c>
      <c r="B3009" s="2">
        <v>45933</v>
      </c>
      <c r="C3009" s="1" t="s">
        <v>2272</v>
      </c>
      <c r="D3009" s="1" t="s">
        <v>246</v>
      </c>
      <c r="E3009">
        <v>22</v>
      </c>
      <c r="F3009" t="s">
        <v>338</v>
      </c>
      <c r="G3009" s="1" t="s">
        <v>246</v>
      </c>
      <c r="H3009">
        <v>215</v>
      </c>
      <c r="I3009" s="1" t="s">
        <v>6718</v>
      </c>
      <c r="J3009">
        <v>800</v>
      </c>
      <c r="K3009">
        <v>3</v>
      </c>
      <c r="L3009">
        <v>211.4</v>
      </c>
      <c r="N3009">
        <v>211.4</v>
      </c>
      <c r="O3009" t="s">
        <v>7392</v>
      </c>
    </row>
    <row r="3010" spans="1:15" x14ac:dyDescent="0.2">
      <c r="A3010" s="1" t="s">
        <v>6689</v>
      </c>
      <c r="B3010" s="2">
        <v>45933</v>
      </c>
      <c r="C3010" s="1" t="s">
        <v>2272</v>
      </c>
      <c r="D3010" s="1" t="s">
        <v>246</v>
      </c>
      <c r="E3010">
        <v>26</v>
      </c>
      <c r="F3010" t="s">
        <v>735</v>
      </c>
      <c r="G3010" s="1" t="s">
        <v>246</v>
      </c>
      <c r="H3010">
        <v>450</v>
      </c>
      <c r="I3010" s="1" t="s">
        <v>6718</v>
      </c>
      <c r="J3010">
        <v>800</v>
      </c>
      <c r="K3010">
        <v>6</v>
      </c>
      <c r="L3010">
        <v>455.4</v>
      </c>
      <c r="N3010">
        <v>455.4</v>
      </c>
      <c r="O3010" t="s">
        <v>7393</v>
      </c>
    </row>
    <row r="3011" spans="1:15" x14ac:dyDescent="0.2">
      <c r="A3011" s="1" t="s">
        <v>6691</v>
      </c>
      <c r="B3011" s="2">
        <v>45933</v>
      </c>
      <c r="C3011" s="1" t="s">
        <v>2272</v>
      </c>
      <c r="D3011" s="1" t="s">
        <v>106</v>
      </c>
      <c r="E3011" t="s">
        <v>2273</v>
      </c>
      <c r="F3011" t="s">
        <v>287</v>
      </c>
      <c r="G3011" s="1" t="s">
        <v>106</v>
      </c>
      <c r="H3011">
        <v>700</v>
      </c>
      <c r="I3011" s="1" t="s">
        <v>6718</v>
      </c>
      <c r="J3011">
        <v>801</v>
      </c>
      <c r="K3011">
        <v>11</v>
      </c>
      <c r="L3011">
        <v>703.6</v>
      </c>
      <c r="N3011">
        <v>703.6</v>
      </c>
      <c r="O3011" t="s">
        <v>7394</v>
      </c>
    </row>
    <row r="3012" spans="1:15" x14ac:dyDescent="0.2">
      <c r="A3012" s="1" t="s">
        <v>6697</v>
      </c>
      <c r="B3012" s="2">
        <v>45933</v>
      </c>
      <c r="C3012" s="1" t="s">
        <v>625</v>
      </c>
      <c r="D3012" s="1" t="s">
        <v>246</v>
      </c>
      <c r="E3012">
        <v>15</v>
      </c>
      <c r="F3012" t="s">
        <v>332</v>
      </c>
      <c r="G3012" s="1" t="s">
        <v>246</v>
      </c>
      <c r="H3012">
        <v>200</v>
      </c>
      <c r="I3012" s="1" t="s">
        <v>6718</v>
      </c>
      <c r="J3012">
        <v>801</v>
      </c>
      <c r="K3012">
        <v>3</v>
      </c>
      <c r="L3012">
        <v>204.57</v>
      </c>
      <c r="N3012">
        <v>204.57</v>
      </c>
      <c r="O3012" t="s">
        <v>7395</v>
      </c>
    </row>
    <row r="3013" spans="1:15" x14ac:dyDescent="0.2">
      <c r="A3013" s="1" t="s">
        <v>6698</v>
      </c>
      <c r="B3013" s="2">
        <v>45933</v>
      </c>
      <c r="C3013" s="1" t="s">
        <v>625</v>
      </c>
      <c r="D3013" s="1" t="s">
        <v>246</v>
      </c>
      <c r="E3013">
        <v>15</v>
      </c>
      <c r="F3013" t="s">
        <v>332</v>
      </c>
      <c r="G3013" s="1" t="s">
        <v>246</v>
      </c>
      <c r="H3013">
        <v>200</v>
      </c>
      <c r="I3013" s="1" t="s">
        <v>6718</v>
      </c>
      <c r="J3013">
        <v>801</v>
      </c>
      <c r="K3013">
        <v>3</v>
      </c>
      <c r="L3013">
        <v>201.54</v>
      </c>
      <c r="N3013">
        <v>201.54</v>
      </c>
      <c r="O3013" t="s">
        <v>7396</v>
      </c>
    </row>
    <row r="3014" spans="1:15" x14ac:dyDescent="0.2">
      <c r="A3014" s="1" t="s">
        <v>6696</v>
      </c>
      <c r="B3014" s="2">
        <v>45933</v>
      </c>
      <c r="C3014" s="1" t="s">
        <v>625</v>
      </c>
      <c r="D3014" s="1" t="s">
        <v>246</v>
      </c>
      <c r="E3014">
        <v>15</v>
      </c>
      <c r="F3014" t="s">
        <v>332</v>
      </c>
      <c r="G3014" s="1" t="s">
        <v>246</v>
      </c>
      <c r="H3014">
        <v>200</v>
      </c>
      <c r="I3014" s="1" t="s">
        <v>6718</v>
      </c>
      <c r="J3014">
        <v>801</v>
      </c>
      <c r="K3014">
        <v>3</v>
      </c>
      <c r="L3014">
        <v>194.7</v>
      </c>
      <c r="N3014">
        <v>194.7</v>
      </c>
      <c r="O3014" t="s">
        <v>7397</v>
      </c>
    </row>
    <row r="3015" spans="1:15" x14ac:dyDescent="0.2">
      <c r="A3015" s="1" t="s">
        <v>7406</v>
      </c>
      <c r="B3015" s="2">
        <v>45934</v>
      </c>
      <c r="C3015" s="1" t="s">
        <v>2272</v>
      </c>
      <c r="D3015" s="1" t="s">
        <v>246</v>
      </c>
      <c r="E3015">
        <v>21</v>
      </c>
      <c r="F3015" t="s">
        <v>2963</v>
      </c>
      <c r="G3015" s="1" t="s">
        <v>246</v>
      </c>
      <c r="H3015">
        <v>80</v>
      </c>
      <c r="I3015" s="1" t="s">
        <v>6718</v>
      </c>
      <c r="J3015">
        <v>802</v>
      </c>
      <c r="K3015">
        <v>2</v>
      </c>
      <c r="L3015">
        <v>101.9</v>
      </c>
      <c r="N3015">
        <v>101.9</v>
      </c>
      <c r="O3015" t="s">
        <v>7486</v>
      </c>
    </row>
    <row r="3016" spans="1:15" x14ac:dyDescent="0.2">
      <c r="A3016" s="1" t="s">
        <v>7401</v>
      </c>
      <c r="B3016" s="2">
        <v>45934</v>
      </c>
      <c r="C3016" s="1" t="s">
        <v>625</v>
      </c>
      <c r="D3016" s="1" t="s">
        <v>246</v>
      </c>
      <c r="E3016">
        <v>11</v>
      </c>
      <c r="F3016" t="s">
        <v>167</v>
      </c>
      <c r="G3016" s="1" t="s">
        <v>246</v>
      </c>
      <c r="H3016">
        <v>25</v>
      </c>
      <c r="I3016" s="1" t="s">
        <v>6718</v>
      </c>
      <c r="J3016">
        <v>802</v>
      </c>
      <c r="K3016">
        <v>1</v>
      </c>
      <c r="L3016">
        <v>34.22</v>
      </c>
      <c r="N3016">
        <v>34.22</v>
      </c>
      <c r="O3016" t="s">
        <v>7487</v>
      </c>
    </row>
    <row r="3017" spans="1:15" x14ac:dyDescent="0.2">
      <c r="A3017" s="1" t="s">
        <v>6694</v>
      </c>
      <c r="B3017" s="2">
        <v>45934</v>
      </c>
      <c r="C3017" s="1" t="s">
        <v>6163</v>
      </c>
      <c r="D3017" s="1" t="s">
        <v>2816</v>
      </c>
      <c r="E3017">
        <v>18</v>
      </c>
      <c r="F3017" t="s">
        <v>51</v>
      </c>
      <c r="G3017" s="1" t="s">
        <v>106</v>
      </c>
      <c r="H3017">
        <v>2000</v>
      </c>
      <c r="I3017" s="1" t="s">
        <v>6718</v>
      </c>
      <c r="J3017">
        <v>802</v>
      </c>
      <c r="K3017">
        <v>16</v>
      </c>
      <c r="L3017">
        <v>2127</v>
      </c>
      <c r="N3017">
        <v>2127</v>
      </c>
      <c r="O3017" t="s">
        <v>7488</v>
      </c>
    </row>
    <row r="3018" spans="1:15" x14ac:dyDescent="0.2">
      <c r="A3018" s="1" t="s">
        <v>7400</v>
      </c>
      <c r="B3018" s="2">
        <v>45934</v>
      </c>
      <c r="C3018" s="1" t="s">
        <v>625</v>
      </c>
      <c r="D3018" s="1" t="s">
        <v>246</v>
      </c>
      <c r="E3018">
        <v>11</v>
      </c>
      <c r="F3018" t="s">
        <v>332</v>
      </c>
      <c r="G3018" s="1" t="s">
        <v>246</v>
      </c>
      <c r="H3018">
        <v>550</v>
      </c>
      <c r="I3018" s="1" t="s">
        <v>6718</v>
      </c>
      <c r="J3018">
        <v>802</v>
      </c>
      <c r="K3018">
        <v>8</v>
      </c>
      <c r="L3018">
        <v>506.74</v>
      </c>
      <c r="N3018">
        <v>506.74</v>
      </c>
      <c r="O3018" t="s">
        <v>7489</v>
      </c>
    </row>
    <row r="3019" spans="1:15" x14ac:dyDescent="0.2">
      <c r="A3019" s="1" t="s">
        <v>6688</v>
      </c>
      <c r="B3019" s="2">
        <v>45934</v>
      </c>
      <c r="C3019" s="1" t="s">
        <v>2272</v>
      </c>
      <c r="D3019" s="1" t="s">
        <v>246</v>
      </c>
      <c r="E3019">
        <v>8</v>
      </c>
      <c r="F3019" t="s">
        <v>735</v>
      </c>
      <c r="G3019" s="1" t="s">
        <v>246</v>
      </c>
      <c r="H3019">
        <v>250</v>
      </c>
      <c r="I3019" s="1" t="s">
        <v>6718</v>
      </c>
      <c r="J3019">
        <v>803</v>
      </c>
      <c r="K3019">
        <v>7</v>
      </c>
      <c r="L3019">
        <v>251.9</v>
      </c>
      <c r="N3019">
        <v>251.9</v>
      </c>
      <c r="O3019" t="s">
        <v>7490</v>
      </c>
    </row>
    <row r="3020" spans="1:15" x14ac:dyDescent="0.2">
      <c r="A3020" s="1" t="s">
        <v>7404</v>
      </c>
      <c r="B3020" s="2">
        <v>45934</v>
      </c>
      <c r="C3020" s="1" t="s">
        <v>6243</v>
      </c>
      <c r="D3020" s="1" t="s">
        <v>246</v>
      </c>
      <c r="E3020">
        <v>17.5</v>
      </c>
      <c r="F3020" t="s">
        <v>735</v>
      </c>
      <c r="G3020" s="1" t="s">
        <v>246</v>
      </c>
      <c r="H3020">
        <v>100</v>
      </c>
      <c r="I3020" s="1" t="s">
        <v>6718</v>
      </c>
      <c r="J3020">
        <v>803</v>
      </c>
      <c r="K3020">
        <v>2</v>
      </c>
      <c r="L3020">
        <v>104.7</v>
      </c>
      <c r="N3020">
        <v>104.7</v>
      </c>
      <c r="O3020" t="s">
        <v>7491</v>
      </c>
    </row>
    <row r="3021" spans="1:15" x14ac:dyDescent="0.2">
      <c r="A3021" s="1" t="s">
        <v>7405</v>
      </c>
      <c r="B3021" s="2">
        <v>45934</v>
      </c>
      <c r="C3021" s="1" t="s">
        <v>2272</v>
      </c>
      <c r="D3021" s="1" t="s">
        <v>246</v>
      </c>
      <c r="E3021">
        <v>19</v>
      </c>
      <c r="F3021" t="s">
        <v>735</v>
      </c>
      <c r="G3021" s="1" t="s">
        <v>246</v>
      </c>
      <c r="H3021">
        <v>280</v>
      </c>
      <c r="I3021" s="1" t="s">
        <v>6718</v>
      </c>
      <c r="J3021">
        <v>803</v>
      </c>
      <c r="K3021">
        <v>4</v>
      </c>
      <c r="L3021">
        <v>297</v>
      </c>
      <c r="N3021">
        <v>297</v>
      </c>
      <c r="O3021" t="s">
        <v>7492</v>
      </c>
    </row>
    <row r="3022" spans="1:15" x14ac:dyDescent="0.2">
      <c r="A3022" s="1" t="s">
        <v>6658</v>
      </c>
      <c r="B3022" s="2">
        <v>45934</v>
      </c>
      <c r="C3022" s="1" t="s">
        <v>6659</v>
      </c>
      <c r="D3022" s="1" t="s">
        <v>246</v>
      </c>
      <c r="E3022" t="s">
        <v>6660</v>
      </c>
      <c r="F3022" t="s">
        <v>6661</v>
      </c>
      <c r="G3022" s="1" t="s">
        <v>246</v>
      </c>
      <c r="H3022">
        <v>500</v>
      </c>
      <c r="I3022" s="1" t="s">
        <v>6718</v>
      </c>
      <c r="J3022">
        <v>803</v>
      </c>
      <c r="K3022">
        <v>13</v>
      </c>
      <c r="L3022">
        <v>535.70000000000005</v>
      </c>
      <c r="N3022">
        <v>535.70000000000005</v>
      </c>
      <c r="O3022" t="s">
        <v>7493</v>
      </c>
    </row>
    <row r="3023" spans="1:15" x14ac:dyDescent="0.2">
      <c r="A3023" s="1" t="s">
        <v>7403</v>
      </c>
      <c r="B3023" s="2">
        <v>45934</v>
      </c>
      <c r="C3023" s="1" t="s">
        <v>2697</v>
      </c>
      <c r="D3023" s="1" t="s">
        <v>2816</v>
      </c>
      <c r="E3023" t="s">
        <v>2743</v>
      </c>
      <c r="F3023" t="s">
        <v>3994</v>
      </c>
      <c r="G3023" s="1" t="s">
        <v>106</v>
      </c>
      <c r="H3023">
        <v>300</v>
      </c>
      <c r="I3023" s="1" t="s">
        <v>6718</v>
      </c>
      <c r="J3023">
        <v>804</v>
      </c>
      <c r="K3023">
        <v>11</v>
      </c>
      <c r="L3023">
        <v>296.60000000000002</v>
      </c>
      <c r="N3023">
        <v>296.60000000000002</v>
      </c>
      <c r="O3023" t="s">
        <v>7494</v>
      </c>
    </row>
    <row r="3024" spans="1:15" x14ac:dyDescent="0.2">
      <c r="A3024" s="1" t="s">
        <v>7495</v>
      </c>
      <c r="B3024" s="2">
        <v>45936</v>
      </c>
      <c r="C3024" s="1" t="s">
        <v>783</v>
      </c>
      <c r="D3024" s="1" t="s">
        <v>246</v>
      </c>
      <c r="E3024">
        <v>2.5</v>
      </c>
      <c r="F3024">
        <v>14</v>
      </c>
      <c r="G3024" s="1" t="s">
        <v>246</v>
      </c>
      <c r="H3024">
        <v>300</v>
      </c>
      <c r="I3024" s="1" t="s">
        <v>6718</v>
      </c>
      <c r="J3024">
        <v>805</v>
      </c>
      <c r="K3024">
        <v>15</v>
      </c>
      <c r="L3024">
        <v>298.08999999999997</v>
      </c>
      <c r="N3024">
        <v>298.08999999999997</v>
      </c>
      <c r="O3024" t="s">
        <v>7555</v>
      </c>
    </row>
    <row r="3025" spans="1:15" x14ac:dyDescent="0.2">
      <c r="A3025" s="1" t="s">
        <v>7517</v>
      </c>
      <c r="B3025" s="2">
        <v>45936</v>
      </c>
      <c r="C3025" s="1" t="s">
        <v>7098</v>
      </c>
      <c r="D3025" s="1" t="s">
        <v>246</v>
      </c>
      <c r="E3025">
        <v>20</v>
      </c>
      <c r="F3025" t="s">
        <v>214</v>
      </c>
      <c r="G3025" s="1" t="s">
        <v>246</v>
      </c>
      <c r="H3025">
        <v>300</v>
      </c>
      <c r="I3025" s="1" t="s">
        <v>6718</v>
      </c>
      <c r="J3025">
        <v>805</v>
      </c>
      <c r="K3025">
        <v>5</v>
      </c>
      <c r="L3025">
        <v>317.8</v>
      </c>
      <c r="N3025">
        <v>317.8</v>
      </c>
      <c r="O3025" t="s">
        <v>7556</v>
      </c>
    </row>
    <row r="3026" spans="1:15" x14ac:dyDescent="0.2">
      <c r="A3026" s="1" t="s">
        <v>7498</v>
      </c>
      <c r="B3026" s="2">
        <v>45936</v>
      </c>
      <c r="C3026" s="1" t="s">
        <v>2272</v>
      </c>
      <c r="D3026" s="1" t="s">
        <v>246</v>
      </c>
      <c r="E3026">
        <v>16</v>
      </c>
      <c r="F3026" t="s">
        <v>338</v>
      </c>
      <c r="G3026" s="1" t="s">
        <v>246</v>
      </c>
      <c r="H3026">
        <v>250</v>
      </c>
      <c r="I3026" s="1" t="s">
        <v>6718</v>
      </c>
      <c r="J3026">
        <v>805</v>
      </c>
      <c r="K3026">
        <v>4</v>
      </c>
      <c r="L3026">
        <v>249.8</v>
      </c>
      <c r="N3026">
        <v>249.8</v>
      </c>
      <c r="O3026" t="s">
        <v>7557</v>
      </c>
    </row>
    <row r="3027" spans="1:15" x14ac:dyDescent="0.2">
      <c r="A3027" s="1" t="s">
        <v>7514</v>
      </c>
      <c r="B3027" s="2">
        <v>45936</v>
      </c>
      <c r="C3027" s="1" t="s">
        <v>625</v>
      </c>
      <c r="D3027" s="1" t="s">
        <v>246</v>
      </c>
      <c r="E3027">
        <v>16</v>
      </c>
      <c r="F3027" t="s">
        <v>167</v>
      </c>
      <c r="G3027" s="1" t="s">
        <v>246</v>
      </c>
      <c r="H3027">
        <v>115</v>
      </c>
      <c r="I3027" s="1" t="s">
        <v>6718</v>
      </c>
      <c r="J3027">
        <v>805</v>
      </c>
      <c r="K3027">
        <v>2</v>
      </c>
      <c r="L3027">
        <v>116.4</v>
      </c>
      <c r="N3027">
        <v>116.4</v>
      </c>
      <c r="O3027" t="s">
        <v>7558</v>
      </c>
    </row>
    <row r="3028" spans="1:15" x14ac:dyDescent="0.2">
      <c r="A3028" s="1" t="s">
        <v>7504</v>
      </c>
      <c r="B3028" s="2">
        <v>45936</v>
      </c>
      <c r="C3028" s="1" t="s">
        <v>625</v>
      </c>
      <c r="D3028" s="1" t="s">
        <v>246</v>
      </c>
      <c r="E3028">
        <v>15</v>
      </c>
      <c r="F3028" t="s">
        <v>167</v>
      </c>
      <c r="G3028" s="1" t="s">
        <v>246</v>
      </c>
      <c r="H3028">
        <v>65</v>
      </c>
      <c r="I3028" s="1" t="s">
        <v>6718</v>
      </c>
      <c r="J3028">
        <v>806</v>
      </c>
      <c r="K3028">
        <v>2</v>
      </c>
      <c r="L3028">
        <v>106.1</v>
      </c>
      <c r="N3028">
        <v>106.1</v>
      </c>
      <c r="O3028" t="s">
        <v>7559</v>
      </c>
    </row>
    <row r="3029" spans="1:15" x14ac:dyDescent="0.2">
      <c r="A3029" s="1" t="s">
        <v>7518</v>
      </c>
      <c r="B3029" s="2">
        <v>45936</v>
      </c>
      <c r="C3029" s="1" t="s">
        <v>2387</v>
      </c>
      <c r="D3029" s="1" t="s">
        <v>5932</v>
      </c>
      <c r="E3029">
        <v>19</v>
      </c>
      <c r="F3029" t="s">
        <v>3224</v>
      </c>
      <c r="G3029" s="1" t="s">
        <v>106</v>
      </c>
      <c r="H3029">
        <v>200</v>
      </c>
      <c r="I3029" s="1" t="s">
        <v>6718</v>
      </c>
      <c r="J3029">
        <v>806</v>
      </c>
      <c r="K3029">
        <v>3</v>
      </c>
      <c r="L3029">
        <v>210.2</v>
      </c>
      <c r="N3029">
        <v>210.2</v>
      </c>
      <c r="O3029" t="s">
        <v>7560</v>
      </c>
    </row>
    <row r="3030" spans="1:15" x14ac:dyDescent="0.2">
      <c r="A3030" s="1" t="s">
        <v>7520</v>
      </c>
      <c r="B3030" s="2">
        <v>45936</v>
      </c>
      <c r="C3030" s="1" t="s">
        <v>2229</v>
      </c>
      <c r="D3030" s="1" t="s">
        <v>246</v>
      </c>
      <c r="E3030" t="s">
        <v>3915</v>
      </c>
      <c r="F3030" t="s">
        <v>2847</v>
      </c>
      <c r="G3030" s="1" t="s">
        <v>246</v>
      </c>
      <c r="H3030">
        <v>300</v>
      </c>
      <c r="I3030" s="1" t="s">
        <v>6718</v>
      </c>
      <c r="J3030">
        <v>806</v>
      </c>
      <c r="K3030">
        <v>6</v>
      </c>
      <c r="L3030">
        <v>309.75</v>
      </c>
      <c r="N3030">
        <v>309.75</v>
      </c>
      <c r="O3030" t="s">
        <v>7561</v>
      </c>
    </row>
    <row r="3031" spans="1:15" x14ac:dyDescent="0.2">
      <c r="A3031" s="1" t="s">
        <v>7506</v>
      </c>
      <c r="B3031" s="2">
        <v>45936</v>
      </c>
      <c r="C3031" s="1" t="s">
        <v>7128</v>
      </c>
      <c r="D3031" s="1" t="s">
        <v>2816</v>
      </c>
      <c r="E3031">
        <v>18</v>
      </c>
      <c r="F3031" t="s">
        <v>2817</v>
      </c>
      <c r="G3031" s="1" t="s">
        <v>106</v>
      </c>
      <c r="H3031">
        <v>100</v>
      </c>
      <c r="I3031" s="1" t="s">
        <v>6718</v>
      </c>
      <c r="J3031">
        <v>806</v>
      </c>
      <c r="K3031">
        <v>2</v>
      </c>
      <c r="L3031">
        <v>104.8</v>
      </c>
      <c r="N3031">
        <v>104.8</v>
      </c>
      <c r="O3031" t="s">
        <v>7562</v>
      </c>
    </row>
    <row r="3032" spans="1:15" x14ac:dyDescent="0.2">
      <c r="A3032" s="1" t="s">
        <v>7507</v>
      </c>
      <c r="B3032" s="2">
        <v>45936</v>
      </c>
      <c r="C3032" s="1" t="s">
        <v>6462</v>
      </c>
      <c r="D3032" s="1" t="s">
        <v>2816</v>
      </c>
      <c r="E3032">
        <v>17</v>
      </c>
      <c r="F3032" t="s">
        <v>51</v>
      </c>
      <c r="G3032" s="1" t="s">
        <v>106</v>
      </c>
      <c r="H3032">
        <v>580</v>
      </c>
      <c r="I3032" s="1" t="s">
        <v>6718</v>
      </c>
      <c r="J3032">
        <v>807</v>
      </c>
      <c r="K3032">
        <v>3</v>
      </c>
      <c r="L3032">
        <v>611.6</v>
      </c>
      <c r="N3032">
        <v>611.6</v>
      </c>
      <c r="O3032" t="s">
        <v>7563</v>
      </c>
    </row>
    <row r="3033" spans="1:15" x14ac:dyDescent="0.2">
      <c r="A3033" s="1" t="s">
        <v>7526</v>
      </c>
      <c r="B3033" s="2">
        <v>45936</v>
      </c>
      <c r="C3033" s="1" t="s">
        <v>625</v>
      </c>
      <c r="D3033" s="1" t="s">
        <v>246</v>
      </c>
      <c r="E3033">
        <v>30</v>
      </c>
      <c r="F3033" t="s">
        <v>99</v>
      </c>
      <c r="G3033" s="1" t="s">
        <v>246</v>
      </c>
      <c r="H3033">
        <v>250</v>
      </c>
      <c r="I3033" s="1" t="s">
        <v>6718</v>
      </c>
      <c r="J3033">
        <v>807</v>
      </c>
      <c r="K3033">
        <v>3</v>
      </c>
      <c r="L3033">
        <v>254.8</v>
      </c>
      <c r="N3033">
        <v>254.8</v>
      </c>
      <c r="O3033" t="s">
        <v>7564</v>
      </c>
    </row>
    <row r="3034" spans="1:15" x14ac:dyDescent="0.2">
      <c r="A3034" s="1" t="s">
        <v>7509</v>
      </c>
      <c r="B3034" s="2">
        <v>45936</v>
      </c>
      <c r="C3034" s="1" t="s">
        <v>625</v>
      </c>
      <c r="D3034" s="1" t="s">
        <v>246</v>
      </c>
      <c r="E3034">
        <v>19</v>
      </c>
      <c r="F3034" t="s">
        <v>2243</v>
      </c>
      <c r="G3034" s="1" t="s">
        <v>246</v>
      </c>
      <c r="H3034">
        <v>160</v>
      </c>
      <c r="I3034" s="1" t="s">
        <v>6718</v>
      </c>
      <c r="J3034">
        <v>807</v>
      </c>
      <c r="K3034">
        <v>2</v>
      </c>
      <c r="L3034">
        <v>159.88999999999999</v>
      </c>
      <c r="N3034">
        <v>159.88999999999999</v>
      </c>
      <c r="O3034" t="s">
        <v>7565</v>
      </c>
    </row>
    <row r="3035" spans="1:15" x14ac:dyDescent="0.2">
      <c r="A3035" s="1" t="s">
        <v>7500</v>
      </c>
      <c r="B3035" s="2">
        <v>45936</v>
      </c>
      <c r="C3035" s="1" t="s">
        <v>625</v>
      </c>
      <c r="D3035" s="1" t="s">
        <v>246</v>
      </c>
      <c r="E3035">
        <v>19</v>
      </c>
      <c r="F3035" t="s">
        <v>2243</v>
      </c>
      <c r="G3035" s="1" t="s">
        <v>246</v>
      </c>
      <c r="H3035">
        <v>110</v>
      </c>
      <c r="I3035" s="1" t="s">
        <v>6718</v>
      </c>
      <c r="J3035">
        <v>807</v>
      </c>
      <c r="K3035">
        <v>2</v>
      </c>
      <c r="L3035">
        <v>123.1</v>
      </c>
      <c r="N3035">
        <v>123.1</v>
      </c>
      <c r="O3035" t="s">
        <v>7566</v>
      </c>
    </row>
    <row r="3036" spans="1:15" x14ac:dyDescent="0.2">
      <c r="A3036" s="1" t="s">
        <v>7516</v>
      </c>
      <c r="B3036" s="2">
        <v>45936</v>
      </c>
      <c r="C3036" s="1" t="s">
        <v>625</v>
      </c>
      <c r="D3036" s="1" t="s">
        <v>246</v>
      </c>
      <c r="E3036">
        <v>19</v>
      </c>
      <c r="F3036" t="s">
        <v>214</v>
      </c>
      <c r="G3036" s="1" t="s">
        <v>246</v>
      </c>
      <c r="H3036">
        <v>85</v>
      </c>
      <c r="I3036" s="1" t="s">
        <v>6718</v>
      </c>
      <c r="J3036">
        <v>808</v>
      </c>
      <c r="K3036">
        <v>2</v>
      </c>
      <c r="L3036">
        <v>88.3</v>
      </c>
      <c r="N3036">
        <v>88.3</v>
      </c>
      <c r="O3036" t="s">
        <v>7567</v>
      </c>
    </row>
    <row r="3037" spans="1:15" x14ac:dyDescent="0.2">
      <c r="A3037" s="1" t="s">
        <v>7524</v>
      </c>
      <c r="B3037" s="2">
        <v>45936</v>
      </c>
      <c r="C3037" s="1" t="s">
        <v>625</v>
      </c>
      <c r="D3037" s="1" t="s">
        <v>246</v>
      </c>
      <c r="E3037">
        <v>26</v>
      </c>
      <c r="F3037" t="s">
        <v>99</v>
      </c>
      <c r="G3037" s="1" t="s">
        <v>246</v>
      </c>
      <c r="H3037">
        <v>200</v>
      </c>
      <c r="I3037" s="1" t="s">
        <v>6718</v>
      </c>
      <c r="J3037">
        <v>808</v>
      </c>
      <c r="K3037">
        <v>3</v>
      </c>
      <c r="L3037">
        <v>207.8</v>
      </c>
      <c r="N3037">
        <v>207.8</v>
      </c>
      <c r="O3037" t="s">
        <v>7568</v>
      </c>
    </row>
    <row r="3038" spans="1:15" x14ac:dyDescent="0.2">
      <c r="A3038" s="1" t="s">
        <v>7503</v>
      </c>
      <c r="B3038" s="2">
        <v>45936</v>
      </c>
      <c r="C3038" s="1" t="s">
        <v>6633</v>
      </c>
      <c r="D3038" s="1" t="s">
        <v>246</v>
      </c>
      <c r="E3038">
        <v>14</v>
      </c>
      <c r="F3038" t="s">
        <v>2883</v>
      </c>
      <c r="G3038" s="1" t="s">
        <v>246</v>
      </c>
      <c r="H3038">
        <v>200</v>
      </c>
      <c r="I3038" s="1" t="s">
        <v>6718</v>
      </c>
      <c r="J3038">
        <v>808</v>
      </c>
      <c r="K3038">
        <v>3</v>
      </c>
      <c r="L3038">
        <v>202.5</v>
      </c>
      <c r="N3038">
        <v>202.5</v>
      </c>
      <c r="O3038" t="s">
        <v>7569</v>
      </c>
    </row>
    <row r="3039" spans="1:15" x14ac:dyDescent="0.2">
      <c r="A3039" s="1" t="s">
        <v>7499</v>
      </c>
      <c r="B3039" s="2">
        <v>45936</v>
      </c>
      <c r="C3039" s="1" t="s">
        <v>2697</v>
      </c>
      <c r="D3039" s="1" t="s">
        <v>2816</v>
      </c>
      <c r="E3039" t="s">
        <v>3884</v>
      </c>
      <c r="F3039" t="s">
        <v>3994</v>
      </c>
      <c r="G3039" s="1" t="s">
        <v>106</v>
      </c>
      <c r="H3039">
        <v>300</v>
      </c>
      <c r="I3039" s="1" t="s">
        <v>6718</v>
      </c>
      <c r="J3039">
        <v>808</v>
      </c>
      <c r="K3039">
        <v>12</v>
      </c>
      <c r="L3039">
        <v>314.60000000000002</v>
      </c>
      <c r="N3039">
        <v>314.60000000000002</v>
      </c>
      <c r="O3039" t="s">
        <v>7570</v>
      </c>
    </row>
    <row r="3040" spans="1:15" x14ac:dyDescent="0.2">
      <c r="A3040" s="1" t="s">
        <v>6692</v>
      </c>
      <c r="B3040" s="2">
        <v>45936</v>
      </c>
      <c r="C3040" s="1" t="s">
        <v>6693</v>
      </c>
      <c r="D3040" s="1" t="s">
        <v>106</v>
      </c>
      <c r="E3040" t="s">
        <v>2931</v>
      </c>
      <c r="F3040" t="s">
        <v>287</v>
      </c>
      <c r="G3040" s="1" t="s">
        <v>106</v>
      </c>
      <c r="H3040">
        <v>1500</v>
      </c>
      <c r="I3040" s="1" t="s">
        <v>6718</v>
      </c>
      <c r="J3040">
        <v>809</v>
      </c>
      <c r="K3040">
        <v>18</v>
      </c>
      <c r="L3040">
        <v>1455.2</v>
      </c>
      <c r="N3040">
        <v>1455.2</v>
      </c>
      <c r="O3040" t="s">
        <v>7571</v>
      </c>
    </row>
    <row r="3041" spans="1:15" x14ac:dyDescent="0.2">
      <c r="A3041" s="1" t="s">
        <v>7496</v>
      </c>
      <c r="B3041" s="2">
        <v>45936</v>
      </c>
      <c r="C3041" s="1" t="s">
        <v>2272</v>
      </c>
      <c r="D3041" s="1" t="s">
        <v>246</v>
      </c>
      <c r="E3041">
        <v>9</v>
      </c>
      <c r="F3041" t="s">
        <v>735</v>
      </c>
      <c r="G3041" s="1" t="s">
        <v>246</v>
      </c>
      <c r="H3041">
        <v>360</v>
      </c>
      <c r="I3041" s="1" t="s">
        <v>6718</v>
      </c>
      <c r="J3041">
        <v>809</v>
      </c>
      <c r="K3041">
        <v>9</v>
      </c>
      <c r="L3041">
        <v>369.8</v>
      </c>
      <c r="N3041">
        <v>369.8</v>
      </c>
      <c r="O3041" t="s">
        <v>7572</v>
      </c>
    </row>
    <row r="3042" spans="1:15" x14ac:dyDescent="0.2">
      <c r="A3042" s="1" t="s">
        <v>7502</v>
      </c>
      <c r="B3042" s="2">
        <v>45936</v>
      </c>
      <c r="C3042" s="1" t="s">
        <v>2272</v>
      </c>
      <c r="D3042" s="1" t="s">
        <v>246</v>
      </c>
      <c r="E3042">
        <v>12</v>
      </c>
      <c r="F3042" t="s">
        <v>735</v>
      </c>
      <c r="G3042" s="1" t="s">
        <v>246</v>
      </c>
      <c r="H3042">
        <v>155</v>
      </c>
      <c r="I3042" s="1" t="s">
        <v>6718</v>
      </c>
      <c r="J3042">
        <v>809</v>
      </c>
      <c r="K3042">
        <v>3</v>
      </c>
      <c r="L3042">
        <v>172.1</v>
      </c>
      <c r="N3042">
        <v>172.1</v>
      </c>
      <c r="O3042" t="s">
        <v>7573</v>
      </c>
    </row>
    <row r="3043" spans="1:15" x14ac:dyDescent="0.2">
      <c r="A3043" s="1" t="s">
        <v>6628</v>
      </c>
      <c r="B3043" s="2">
        <v>45937</v>
      </c>
      <c r="C3043" s="1" t="s">
        <v>625</v>
      </c>
      <c r="D3043" s="1" t="s">
        <v>246</v>
      </c>
      <c r="E3043" t="s">
        <v>5872</v>
      </c>
      <c r="F3043" t="s">
        <v>3041</v>
      </c>
      <c r="G3043" s="1" t="s">
        <v>246</v>
      </c>
      <c r="H3043">
        <v>275</v>
      </c>
      <c r="I3043" s="1" t="s">
        <v>6718</v>
      </c>
      <c r="J3043">
        <v>810</v>
      </c>
      <c r="K3043">
        <v>3</v>
      </c>
      <c r="L3043">
        <v>214</v>
      </c>
      <c r="N3043">
        <v>214</v>
      </c>
      <c r="O3043" t="s">
        <v>7609</v>
      </c>
    </row>
    <row r="3044" spans="1:15" x14ac:dyDescent="0.2">
      <c r="A3044" s="1" t="s">
        <v>7534</v>
      </c>
      <c r="B3044" s="2">
        <v>45937</v>
      </c>
      <c r="C3044" s="1" t="s">
        <v>625</v>
      </c>
      <c r="D3044" s="1" t="s">
        <v>246</v>
      </c>
      <c r="E3044">
        <v>36</v>
      </c>
      <c r="F3044" t="s">
        <v>3041</v>
      </c>
      <c r="G3044" s="1" t="s">
        <v>246</v>
      </c>
      <c r="H3044">
        <v>350</v>
      </c>
      <c r="I3044" s="1" t="s">
        <v>6718</v>
      </c>
      <c r="J3044">
        <v>810</v>
      </c>
      <c r="K3044">
        <v>5</v>
      </c>
      <c r="L3044">
        <v>429.6</v>
      </c>
      <c r="N3044">
        <v>429.6</v>
      </c>
      <c r="O3044" t="s">
        <v>7610</v>
      </c>
    </row>
    <row r="3045" spans="1:15" x14ac:dyDescent="0.2">
      <c r="A3045" s="1" t="s">
        <v>7533</v>
      </c>
      <c r="B3045" s="2">
        <v>45937</v>
      </c>
      <c r="C3045" s="1" t="s">
        <v>783</v>
      </c>
      <c r="D3045" s="1" t="s">
        <v>246</v>
      </c>
      <c r="E3045">
        <v>20</v>
      </c>
      <c r="F3045" t="s">
        <v>64</v>
      </c>
      <c r="G3045" s="1" t="s">
        <v>246</v>
      </c>
      <c r="H3045">
        <v>150</v>
      </c>
      <c r="I3045" s="1" t="s">
        <v>6718</v>
      </c>
      <c r="J3045">
        <v>810</v>
      </c>
      <c r="K3045">
        <v>3</v>
      </c>
      <c r="L3045">
        <v>161.19999999999999</v>
      </c>
      <c r="N3045">
        <v>161.19999999999999</v>
      </c>
      <c r="O3045" t="s">
        <v>7611</v>
      </c>
    </row>
    <row r="3046" spans="1:15" x14ac:dyDescent="0.2">
      <c r="A3046" s="1" t="s">
        <v>7546</v>
      </c>
      <c r="B3046" s="2">
        <v>45937</v>
      </c>
      <c r="C3046" s="1" t="s">
        <v>7547</v>
      </c>
      <c r="D3046" s="1" t="s">
        <v>246</v>
      </c>
      <c r="E3046">
        <v>22</v>
      </c>
      <c r="F3046" t="s">
        <v>2323</v>
      </c>
      <c r="G3046" s="1" t="s">
        <v>246</v>
      </c>
      <c r="H3046">
        <v>100</v>
      </c>
      <c r="I3046" s="1" t="s">
        <v>6718</v>
      </c>
      <c r="J3046">
        <v>810</v>
      </c>
      <c r="K3046">
        <v>2</v>
      </c>
      <c r="L3046">
        <v>108.6</v>
      </c>
      <c r="N3046">
        <v>108.6</v>
      </c>
      <c r="O3046" t="s">
        <v>7612</v>
      </c>
    </row>
    <row r="3047" spans="1:15" x14ac:dyDescent="0.2">
      <c r="A3047" s="1" t="s">
        <v>7532</v>
      </c>
      <c r="B3047" s="2">
        <v>45937</v>
      </c>
      <c r="C3047" s="1" t="s">
        <v>625</v>
      </c>
      <c r="D3047" s="1" t="s">
        <v>246</v>
      </c>
      <c r="E3047">
        <v>24</v>
      </c>
      <c r="F3047" t="s">
        <v>134</v>
      </c>
      <c r="G3047" s="1" t="s">
        <v>246</v>
      </c>
      <c r="H3047">
        <v>36</v>
      </c>
      <c r="I3047" s="1" t="s">
        <v>6718</v>
      </c>
      <c r="J3047">
        <v>811</v>
      </c>
      <c r="K3047">
        <v>1</v>
      </c>
      <c r="L3047">
        <v>79</v>
      </c>
      <c r="N3047">
        <v>79</v>
      </c>
      <c r="O3047" t="s">
        <v>7613</v>
      </c>
    </row>
    <row r="3048" spans="1:15" x14ac:dyDescent="0.2">
      <c r="A3048" s="1" t="s">
        <v>7531</v>
      </c>
      <c r="B3048" s="2">
        <v>45937</v>
      </c>
      <c r="C3048" s="1" t="s">
        <v>7541</v>
      </c>
      <c r="D3048" s="1" t="s">
        <v>246</v>
      </c>
      <c r="E3048">
        <v>25</v>
      </c>
      <c r="F3048" t="s">
        <v>2983</v>
      </c>
      <c r="G3048" s="1" t="s">
        <v>246</v>
      </c>
      <c r="H3048">
        <v>50</v>
      </c>
      <c r="I3048" s="1" t="s">
        <v>6718</v>
      </c>
      <c r="J3048">
        <v>811</v>
      </c>
      <c r="K3048">
        <v>1</v>
      </c>
      <c r="L3048">
        <v>53.2</v>
      </c>
      <c r="N3048">
        <v>53.2</v>
      </c>
      <c r="O3048" t="s">
        <v>7614</v>
      </c>
    </row>
    <row r="3049" spans="1:15" x14ac:dyDescent="0.2">
      <c r="A3049" s="1" t="s">
        <v>7529</v>
      </c>
      <c r="B3049" s="2">
        <v>45937</v>
      </c>
      <c r="C3049" s="1" t="s">
        <v>7541</v>
      </c>
      <c r="D3049" s="1" t="s">
        <v>246</v>
      </c>
      <c r="E3049">
        <v>23</v>
      </c>
      <c r="F3049" t="s">
        <v>2983</v>
      </c>
      <c r="G3049" s="1" t="s">
        <v>246</v>
      </c>
      <c r="H3049">
        <v>50</v>
      </c>
      <c r="I3049" s="1" t="s">
        <v>6718</v>
      </c>
      <c r="J3049">
        <v>811</v>
      </c>
      <c r="K3049">
        <v>1</v>
      </c>
      <c r="L3049">
        <v>56.8</v>
      </c>
      <c r="N3049">
        <v>56.8</v>
      </c>
      <c r="O3049" t="s">
        <v>7615</v>
      </c>
    </row>
    <row r="3050" spans="1:15" x14ac:dyDescent="0.2">
      <c r="A3050" s="1" t="s">
        <v>7544</v>
      </c>
      <c r="B3050" s="2">
        <v>45937</v>
      </c>
      <c r="C3050" s="1" t="s">
        <v>7541</v>
      </c>
      <c r="D3050" s="1" t="s">
        <v>246</v>
      </c>
      <c r="E3050">
        <v>23</v>
      </c>
      <c r="F3050" t="s">
        <v>2983</v>
      </c>
      <c r="G3050" s="1" t="s">
        <v>246</v>
      </c>
      <c r="H3050">
        <v>50</v>
      </c>
      <c r="I3050" s="1" t="s">
        <v>6718</v>
      </c>
      <c r="J3050">
        <v>811</v>
      </c>
      <c r="K3050">
        <v>1</v>
      </c>
      <c r="L3050">
        <v>62.8</v>
      </c>
      <c r="N3050">
        <v>62.8</v>
      </c>
      <c r="O3050" t="s">
        <v>7616</v>
      </c>
    </row>
    <row r="3051" spans="1:15" x14ac:dyDescent="0.2">
      <c r="A3051" s="1" t="s">
        <v>7535</v>
      </c>
      <c r="B3051" s="2">
        <v>45937</v>
      </c>
      <c r="C3051" s="1" t="s">
        <v>625</v>
      </c>
      <c r="D3051" s="1" t="s">
        <v>246</v>
      </c>
      <c r="E3051">
        <v>30</v>
      </c>
      <c r="F3051" t="s">
        <v>3041</v>
      </c>
      <c r="G3051" s="1" t="s">
        <v>246</v>
      </c>
      <c r="H3051">
        <v>100</v>
      </c>
      <c r="I3051" s="1" t="s">
        <v>6718</v>
      </c>
      <c r="J3051">
        <v>812</v>
      </c>
      <c r="K3051">
        <v>2</v>
      </c>
      <c r="L3051">
        <v>115.8</v>
      </c>
      <c r="N3051">
        <v>115.8</v>
      </c>
      <c r="O3051" t="s">
        <v>7617</v>
      </c>
    </row>
    <row r="3052" spans="1:15" x14ac:dyDescent="0.2">
      <c r="A3052" s="1" t="s">
        <v>7505</v>
      </c>
      <c r="B3052" s="2">
        <v>45937</v>
      </c>
      <c r="C3052" s="1" t="s">
        <v>6693</v>
      </c>
      <c r="D3052" s="1" t="s">
        <v>106</v>
      </c>
      <c r="E3052" t="s">
        <v>2931</v>
      </c>
      <c r="F3052" t="s">
        <v>287</v>
      </c>
      <c r="G3052" s="1" t="s">
        <v>106</v>
      </c>
      <c r="H3052">
        <v>3000</v>
      </c>
      <c r="I3052" s="1" t="s">
        <v>6718</v>
      </c>
      <c r="J3052">
        <v>812</v>
      </c>
      <c r="K3052">
        <v>20</v>
      </c>
      <c r="L3052">
        <v>1554.5</v>
      </c>
      <c r="N3052">
        <v>1554.5</v>
      </c>
      <c r="O3052" t="s">
        <v>7618</v>
      </c>
    </row>
    <row r="3053" spans="1:15" x14ac:dyDescent="0.2">
      <c r="A3053" s="1" t="s">
        <v>7619</v>
      </c>
      <c r="B3053" s="2">
        <v>45938</v>
      </c>
      <c r="C3053" s="1" t="s">
        <v>783</v>
      </c>
      <c r="D3053" s="1" t="s">
        <v>246</v>
      </c>
      <c r="E3053">
        <v>2</v>
      </c>
      <c r="F3053">
        <v>14</v>
      </c>
      <c r="G3053" s="1" t="s">
        <v>246</v>
      </c>
      <c r="H3053">
        <v>300</v>
      </c>
      <c r="I3053" s="1" t="s">
        <v>6718</v>
      </c>
      <c r="J3053">
        <v>813</v>
      </c>
      <c r="K3053">
        <v>15</v>
      </c>
      <c r="L3053">
        <v>304.86</v>
      </c>
      <c r="N3053">
        <v>304.86</v>
      </c>
      <c r="O3053" t="s">
        <v>7620</v>
      </c>
    </row>
    <row r="3054" spans="1:15" x14ac:dyDescent="0.2">
      <c r="A3054" s="1" t="s">
        <v>7621</v>
      </c>
      <c r="B3054" s="2">
        <v>45938</v>
      </c>
      <c r="C3054" s="1" t="s">
        <v>7547</v>
      </c>
      <c r="D3054" s="1" t="s">
        <v>246</v>
      </c>
      <c r="E3054">
        <v>15</v>
      </c>
      <c r="F3054" t="s">
        <v>99</v>
      </c>
      <c r="G3054" s="1" t="s">
        <v>246</v>
      </c>
      <c r="H3054">
        <v>100</v>
      </c>
      <c r="I3054" s="1" t="s">
        <v>6718</v>
      </c>
      <c r="J3054">
        <v>813</v>
      </c>
      <c r="K3054">
        <v>2</v>
      </c>
      <c r="L3054">
        <v>105</v>
      </c>
      <c r="N3054">
        <v>105</v>
      </c>
      <c r="O3054" t="s">
        <v>7622</v>
      </c>
    </row>
    <row r="3055" spans="1:15" x14ac:dyDescent="0.2">
      <c r="A3055" s="1" t="s">
        <v>7623</v>
      </c>
      <c r="B3055" s="2">
        <v>45938</v>
      </c>
      <c r="C3055" s="1" t="s">
        <v>7624</v>
      </c>
      <c r="D3055" s="1" t="s">
        <v>106</v>
      </c>
      <c r="E3055">
        <v>12</v>
      </c>
      <c r="F3055" t="s">
        <v>2740</v>
      </c>
      <c r="G3055" s="1" t="s">
        <v>106</v>
      </c>
      <c r="H3055">
        <v>100</v>
      </c>
      <c r="I3055" s="1" t="s">
        <v>6718</v>
      </c>
      <c r="J3055">
        <v>813</v>
      </c>
      <c r="K3055">
        <v>2</v>
      </c>
      <c r="L3055">
        <v>94.68</v>
      </c>
      <c r="N3055">
        <v>94.68</v>
      </c>
      <c r="O3055" t="s">
        <v>7625</v>
      </c>
    </row>
    <row r="3056" spans="1:15" x14ac:dyDescent="0.2">
      <c r="A3056" s="1" t="s">
        <v>7626</v>
      </c>
      <c r="B3056" s="2">
        <v>45938</v>
      </c>
      <c r="C3056" s="1" t="s">
        <v>7624</v>
      </c>
      <c r="D3056" s="1" t="s">
        <v>106</v>
      </c>
      <c r="E3056">
        <v>16</v>
      </c>
      <c r="F3056" t="s">
        <v>2963</v>
      </c>
      <c r="G3056" s="1" t="s">
        <v>106</v>
      </c>
      <c r="H3056">
        <v>100</v>
      </c>
      <c r="I3056" s="1" t="s">
        <v>6718</v>
      </c>
      <c r="J3056">
        <v>813</v>
      </c>
      <c r="K3056">
        <v>2</v>
      </c>
      <c r="L3056">
        <v>102.62</v>
      </c>
      <c r="N3056">
        <v>102.62</v>
      </c>
      <c r="O3056" t="s">
        <v>7627</v>
      </c>
    </row>
    <row r="3057" spans="1:15" x14ac:dyDescent="0.2">
      <c r="A3057" s="1" t="s">
        <v>7628</v>
      </c>
      <c r="B3057" s="2">
        <v>45938</v>
      </c>
      <c r="C3057" s="1" t="s">
        <v>6253</v>
      </c>
      <c r="D3057" s="1" t="s">
        <v>246</v>
      </c>
      <c r="E3057">
        <v>16</v>
      </c>
      <c r="F3057">
        <v>8</v>
      </c>
      <c r="G3057" s="1" t="s">
        <v>246</v>
      </c>
      <c r="H3057">
        <v>0</v>
      </c>
      <c r="I3057" s="1" t="s">
        <v>6718</v>
      </c>
      <c r="J3057">
        <v>814</v>
      </c>
      <c r="K3057">
        <v>6</v>
      </c>
      <c r="L3057">
        <v>353.7</v>
      </c>
      <c r="N3057">
        <v>353.7</v>
      </c>
      <c r="O3057" t="s">
        <v>7629</v>
      </c>
    </row>
    <row r="3058" spans="1:15" x14ac:dyDescent="0.2">
      <c r="A3058" s="1" t="s">
        <v>7630</v>
      </c>
      <c r="B3058" s="2">
        <v>45938</v>
      </c>
      <c r="C3058" s="1" t="s">
        <v>625</v>
      </c>
      <c r="D3058" s="1" t="s">
        <v>246</v>
      </c>
      <c r="E3058">
        <v>24</v>
      </c>
      <c r="F3058" t="s">
        <v>99</v>
      </c>
      <c r="G3058" s="1" t="s">
        <v>246</v>
      </c>
      <c r="H3058">
        <v>90</v>
      </c>
      <c r="I3058" s="1" t="s">
        <v>6718</v>
      </c>
      <c r="J3058">
        <v>814</v>
      </c>
      <c r="K3058">
        <v>2</v>
      </c>
      <c r="L3058">
        <v>95.6</v>
      </c>
      <c r="N3058">
        <v>95.6</v>
      </c>
      <c r="O3058" t="s">
        <v>7631</v>
      </c>
    </row>
    <row r="3059" spans="1:15" x14ac:dyDescent="0.2">
      <c r="A3059" s="1" t="s">
        <v>7632</v>
      </c>
      <c r="B3059" s="2">
        <v>45938</v>
      </c>
      <c r="C3059" s="1" t="s">
        <v>625</v>
      </c>
      <c r="D3059" s="1" t="s">
        <v>246</v>
      </c>
      <c r="E3059">
        <v>30</v>
      </c>
      <c r="F3059" t="s">
        <v>99</v>
      </c>
      <c r="G3059" s="1" t="s">
        <v>246</v>
      </c>
      <c r="H3059">
        <v>250</v>
      </c>
      <c r="I3059" s="1" t="s">
        <v>6718</v>
      </c>
      <c r="J3059">
        <v>814</v>
      </c>
      <c r="K3059">
        <v>3</v>
      </c>
      <c r="L3059">
        <v>260.26</v>
      </c>
      <c r="N3059">
        <v>260.26</v>
      </c>
      <c r="O3059" t="s">
        <v>7633</v>
      </c>
    </row>
    <row r="3060" spans="1:15" x14ac:dyDescent="0.2">
      <c r="A3060" s="1" t="s">
        <v>7634</v>
      </c>
      <c r="B3060" s="2">
        <v>45938</v>
      </c>
      <c r="C3060" s="1" t="s">
        <v>625</v>
      </c>
      <c r="D3060" s="1" t="s">
        <v>246</v>
      </c>
      <c r="E3060">
        <v>26</v>
      </c>
      <c r="F3060" t="s">
        <v>99</v>
      </c>
      <c r="G3060" s="1" t="s">
        <v>246</v>
      </c>
      <c r="H3060">
        <v>200</v>
      </c>
      <c r="I3060" s="1" t="s">
        <v>6718</v>
      </c>
      <c r="J3060">
        <v>814</v>
      </c>
      <c r="K3060">
        <v>3</v>
      </c>
      <c r="L3060">
        <v>211.2</v>
      </c>
      <c r="N3060">
        <v>211.2</v>
      </c>
      <c r="O3060" t="s">
        <v>7635</v>
      </c>
    </row>
    <row r="3061" spans="1:15" x14ac:dyDescent="0.2">
      <c r="A3061" s="1" t="s">
        <v>7636</v>
      </c>
      <c r="B3061" s="2">
        <v>45938</v>
      </c>
      <c r="C3061" s="1" t="s">
        <v>625</v>
      </c>
      <c r="D3061" s="1" t="s">
        <v>246</v>
      </c>
      <c r="E3061">
        <v>19</v>
      </c>
      <c r="F3061" t="s">
        <v>214</v>
      </c>
      <c r="G3061" s="1" t="s">
        <v>246</v>
      </c>
      <c r="H3061">
        <v>85</v>
      </c>
      <c r="I3061" s="1" t="s">
        <v>6718</v>
      </c>
      <c r="J3061">
        <v>815</v>
      </c>
      <c r="K3061">
        <v>2</v>
      </c>
      <c r="L3061">
        <v>89.8</v>
      </c>
      <c r="N3061">
        <v>89.8</v>
      </c>
      <c r="O3061" t="s">
        <v>7637</v>
      </c>
    </row>
    <row r="3062" spans="1:15" x14ac:dyDescent="0.2">
      <c r="A3062" s="1" t="s">
        <v>7638</v>
      </c>
      <c r="B3062" s="2">
        <v>45938</v>
      </c>
      <c r="C3062" s="1" t="s">
        <v>625</v>
      </c>
      <c r="D3062" s="1" t="s">
        <v>246</v>
      </c>
      <c r="E3062">
        <v>20</v>
      </c>
      <c r="F3062" t="s">
        <v>93</v>
      </c>
      <c r="G3062" s="1" t="s">
        <v>246</v>
      </c>
      <c r="H3062">
        <v>270</v>
      </c>
      <c r="I3062" s="1" t="s">
        <v>6718</v>
      </c>
      <c r="J3062">
        <v>815</v>
      </c>
      <c r="K3062">
        <v>4</v>
      </c>
      <c r="L3062">
        <v>264.8</v>
      </c>
      <c r="N3062">
        <v>264.8</v>
      </c>
      <c r="O3062" t="s">
        <v>7639</v>
      </c>
    </row>
    <row r="3063" spans="1:15" x14ac:dyDescent="0.2">
      <c r="A3063" s="1" t="s">
        <v>7640</v>
      </c>
      <c r="B3063" s="2">
        <v>45938</v>
      </c>
      <c r="C3063" s="1" t="s">
        <v>6633</v>
      </c>
      <c r="D3063" s="1" t="s">
        <v>106</v>
      </c>
      <c r="E3063">
        <v>14</v>
      </c>
      <c r="F3063" t="s">
        <v>2883</v>
      </c>
      <c r="G3063" s="1" t="s">
        <v>106</v>
      </c>
      <c r="H3063">
        <v>500</v>
      </c>
      <c r="I3063" s="1" t="s">
        <v>6718</v>
      </c>
      <c r="J3063">
        <v>815</v>
      </c>
      <c r="K3063">
        <v>6</v>
      </c>
      <c r="L3063">
        <v>500.74</v>
      </c>
      <c r="N3063">
        <v>500.74</v>
      </c>
      <c r="O3063" t="s">
        <v>7641</v>
      </c>
    </row>
    <row r="3064" spans="1:15" x14ac:dyDescent="0.2">
      <c r="A3064" s="1" t="s">
        <v>7642</v>
      </c>
      <c r="B3064" s="2">
        <v>45938</v>
      </c>
      <c r="C3064" s="1" t="s">
        <v>7541</v>
      </c>
      <c r="D3064" s="1" t="s">
        <v>246</v>
      </c>
      <c r="E3064">
        <v>19</v>
      </c>
      <c r="F3064" t="s">
        <v>2983</v>
      </c>
      <c r="G3064" s="1" t="s">
        <v>246</v>
      </c>
      <c r="H3064">
        <v>50</v>
      </c>
      <c r="I3064" s="1" t="s">
        <v>6718</v>
      </c>
      <c r="J3064">
        <v>815</v>
      </c>
      <c r="K3064">
        <v>1</v>
      </c>
      <c r="L3064">
        <v>50.8</v>
      </c>
      <c r="N3064">
        <v>50.8</v>
      </c>
      <c r="O3064" t="s">
        <v>7643</v>
      </c>
    </row>
    <row r="3065" spans="1:15" x14ac:dyDescent="0.2">
      <c r="A3065" s="1" t="s">
        <v>7644</v>
      </c>
      <c r="B3065" s="2">
        <v>45938</v>
      </c>
      <c r="C3065" s="1" t="s">
        <v>625</v>
      </c>
      <c r="D3065" s="1" t="s">
        <v>246</v>
      </c>
      <c r="E3065">
        <v>31</v>
      </c>
      <c r="F3065" t="s">
        <v>214</v>
      </c>
      <c r="G3065" s="1" t="s">
        <v>246</v>
      </c>
      <c r="H3065">
        <v>55</v>
      </c>
      <c r="I3065" s="1" t="s">
        <v>6718</v>
      </c>
      <c r="J3065">
        <v>816</v>
      </c>
      <c r="K3065">
        <v>1</v>
      </c>
      <c r="L3065">
        <v>68.400000000000006</v>
      </c>
      <c r="N3065">
        <v>68.400000000000006</v>
      </c>
      <c r="O3065" t="s">
        <v>7645</v>
      </c>
    </row>
    <row r="3066" spans="1:15" x14ac:dyDescent="0.2">
      <c r="A3066" s="1" t="s">
        <v>7646</v>
      </c>
      <c r="B3066" s="2">
        <v>45938</v>
      </c>
      <c r="C3066" s="1" t="s">
        <v>6693</v>
      </c>
      <c r="D3066" s="1" t="s">
        <v>106</v>
      </c>
      <c r="E3066" t="s">
        <v>2931</v>
      </c>
      <c r="F3066" t="s">
        <v>287</v>
      </c>
      <c r="G3066" s="1" t="s">
        <v>106</v>
      </c>
      <c r="H3066">
        <v>3000</v>
      </c>
      <c r="I3066" s="1" t="s">
        <v>6718</v>
      </c>
      <c r="J3066">
        <v>816</v>
      </c>
      <c r="K3066">
        <v>15</v>
      </c>
      <c r="L3066">
        <v>1453.41</v>
      </c>
      <c r="N3066">
        <v>1453.41</v>
      </c>
      <c r="O3066" t="s">
        <v>7647</v>
      </c>
    </row>
    <row r="3067" spans="1:15" x14ac:dyDescent="0.2">
      <c r="A3067" s="1" t="s">
        <v>7648</v>
      </c>
      <c r="B3067" s="2">
        <v>45938</v>
      </c>
      <c r="C3067" s="1" t="s">
        <v>625</v>
      </c>
      <c r="D3067" s="1" t="s">
        <v>246</v>
      </c>
      <c r="E3067">
        <v>32</v>
      </c>
      <c r="F3067" t="s">
        <v>93</v>
      </c>
      <c r="G3067" s="1" t="s">
        <v>246</v>
      </c>
      <c r="H3067">
        <v>1375</v>
      </c>
      <c r="I3067" s="1" t="s">
        <v>6718</v>
      </c>
      <c r="J3067">
        <v>816</v>
      </c>
      <c r="K3067">
        <v>14</v>
      </c>
      <c r="L3067">
        <v>1260.32</v>
      </c>
      <c r="N3067">
        <v>1260.32</v>
      </c>
      <c r="O3067" t="s">
        <v>7649</v>
      </c>
    </row>
    <row r="3068" spans="1:15" x14ac:dyDescent="0.2">
      <c r="A3068" s="1" t="s">
        <v>7679</v>
      </c>
      <c r="B3068" s="2">
        <v>45939</v>
      </c>
      <c r="C3068" s="1" t="s">
        <v>783</v>
      </c>
      <c r="D3068" s="1" t="s">
        <v>246</v>
      </c>
      <c r="E3068">
        <v>4</v>
      </c>
      <c r="F3068">
        <v>10</v>
      </c>
      <c r="G3068" s="1" t="s">
        <v>246</v>
      </c>
      <c r="H3068">
        <v>150</v>
      </c>
      <c r="I3068" s="1" t="s">
        <v>6718</v>
      </c>
      <c r="J3068">
        <v>817</v>
      </c>
      <c r="K3068">
        <v>3</v>
      </c>
      <c r="L3068">
        <v>146.69</v>
      </c>
      <c r="N3068">
        <v>146.69</v>
      </c>
      <c r="O3068" t="s">
        <v>7749</v>
      </c>
    </row>
    <row r="3069" spans="1:15" x14ac:dyDescent="0.2">
      <c r="A3069" s="1" t="s">
        <v>7683</v>
      </c>
      <c r="B3069" s="2">
        <v>45939</v>
      </c>
      <c r="C3069" s="1" t="s">
        <v>625</v>
      </c>
      <c r="D3069" s="1" t="s">
        <v>246</v>
      </c>
      <c r="E3069">
        <v>15</v>
      </c>
      <c r="F3069" t="s">
        <v>167</v>
      </c>
      <c r="G3069" s="1" t="s">
        <v>246</v>
      </c>
      <c r="H3069">
        <v>85</v>
      </c>
      <c r="I3069" s="1" t="s">
        <v>6718</v>
      </c>
      <c r="J3069">
        <v>817</v>
      </c>
      <c r="K3069">
        <v>2</v>
      </c>
      <c r="L3069">
        <v>107</v>
      </c>
      <c r="N3069">
        <v>107</v>
      </c>
      <c r="O3069" t="s">
        <v>7750</v>
      </c>
    </row>
    <row r="3070" spans="1:15" x14ac:dyDescent="0.2">
      <c r="A3070" s="1" t="s">
        <v>7684</v>
      </c>
      <c r="B3070" s="2">
        <v>45939</v>
      </c>
      <c r="C3070" s="1" t="s">
        <v>625</v>
      </c>
      <c r="D3070" s="1" t="s">
        <v>246</v>
      </c>
      <c r="E3070">
        <v>14</v>
      </c>
      <c r="F3070" t="s">
        <v>2979</v>
      </c>
      <c r="G3070" s="1" t="s">
        <v>246</v>
      </c>
      <c r="H3070">
        <v>24</v>
      </c>
      <c r="I3070" s="1" t="s">
        <v>6718</v>
      </c>
      <c r="J3070">
        <v>817</v>
      </c>
      <c r="K3070">
        <v>2</v>
      </c>
      <c r="L3070">
        <v>105.7</v>
      </c>
      <c r="N3070">
        <v>105.7</v>
      </c>
      <c r="O3070" t="s">
        <v>7751</v>
      </c>
    </row>
    <row r="3071" spans="1:15" x14ac:dyDescent="0.2">
      <c r="A3071" s="1" t="s">
        <v>7688</v>
      </c>
      <c r="B3071" s="2">
        <v>45939</v>
      </c>
      <c r="C3071" s="1" t="s">
        <v>6304</v>
      </c>
      <c r="D3071" s="1" t="s">
        <v>106</v>
      </c>
      <c r="E3071">
        <v>14</v>
      </c>
      <c r="F3071" t="s">
        <v>2817</v>
      </c>
      <c r="G3071" s="1" t="s">
        <v>106</v>
      </c>
      <c r="H3071">
        <v>120</v>
      </c>
      <c r="I3071" s="1" t="s">
        <v>6718</v>
      </c>
      <c r="J3071">
        <v>817</v>
      </c>
      <c r="K3071">
        <v>3</v>
      </c>
      <c r="L3071">
        <v>117.7</v>
      </c>
      <c r="N3071">
        <v>117.7</v>
      </c>
      <c r="O3071" t="s">
        <v>7752</v>
      </c>
    </row>
    <row r="3072" spans="1:15" x14ac:dyDescent="0.2">
      <c r="A3072" s="1" t="s">
        <v>7689</v>
      </c>
      <c r="B3072" s="2">
        <v>45939</v>
      </c>
      <c r="C3072" s="1" t="s">
        <v>7682</v>
      </c>
      <c r="D3072" s="1" t="s">
        <v>246</v>
      </c>
      <c r="E3072">
        <v>20</v>
      </c>
      <c r="F3072">
        <v>14</v>
      </c>
      <c r="G3072" s="1" t="s">
        <v>246</v>
      </c>
      <c r="H3072">
        <v>150</v>
      </c>
      <c r="I3072" s="1" t="s">
        <v>6718</v>
      </c>
      <c r="J3072">
        <v>818</v>
      </c>
      <c r="K3072">
        <v>2</v>
      </c>
      <c r="L3072">
        <v>152.4</v>
      </c>
      <c r="N3072">
        <v>152.4</v>
      </c>
      <c r="O3072" t="s">
        <v>7753</v>
      </c>
    </row>
    <row r="3073" spans="1:15" x14ac:dyDescent="0.2">
      <c r="A3073" s="1" t="s">
        <v>7693</v>
      </c>
      <c r="B3073" s="2">
        <v>45939</v>
      </c>
      <c r="C3073" s="1" t="s">
        <v>783</v>
      </c>
      <c r="D3073" s="1" t="s">
        <v>246</v>
      </c>
      <c r="E3073">
        <v>6</v>
      </c>
      <c r="F3073">
        <v>10</v>
      </c>
      <c r="G3073" s="1" t="s">
        <v>246</v>
      </c>
      <c r="H3073">
        <v>150</v>
      </c>
      <c r="I3073" s="1" t="s">
        <v>6718</v>
      </c>
      <c r="J3073">
        <v>818</v>
      </c>
      <c r="K3073">
        <v>4</v>
      </c>
      <c r="L3073">
        <v>148.57</v>
      </c>
      <c r="N3073">
        <v>148.57</v>
      </c>
      <c r="O3073" t="s">
        <v>7754</v>
      </c>
    </row>
    <row r="3074" spans="1:15" x14ac:dyDescent="0.2">
      <c r="A3074" s="1" t="s">
        <v>7755</v>
      </c>
      <c r="B3074" s="2">
        <v>45939</v>
      </c>
      <c r="C3074" s="1" t="s">
        <v>625</v>
      </c>
      <c r="D3074" s="1" t="s">
        <v>246</v>
      </c>
      <c r="E3074">
        <v>13</v>
      </c>
      <c r="F3074" t="s">
        <v>167</v>
      </c>
      <c r="G3074" s="1" t="s">
        <v>246</v>
      </c>
      <c r="H3074">
        <v>70</v>
      </c>
      <c r="I3074" s="1" t="s">
        <v>6718</v>
      </c>
      <c r="J3074">
        <v>818</v>
      </c>
      <c r="K3074">
        <v>2</v>
      </c>
      <c r="L3074">
        <v>76.400000000000006</v>
      </c>
      <c r="N3074">
        <v>76.400000000000006</v>
      </c>
      <c r="O3074" t="s">
        <v>7756</v>
      </c>
    </row>
    <row r="3075" spans="1:15" x14ac:dyDescent="0.2">
      <c r="A3075" s="1" t="s">
        <v>7681</v>
      </c>
      <c r="B3075" s="2">
        <v>45939</v>
      </c>
      <c r="C3075" s="1" t="s">
        <v>7682</v>
      </c>
      <c r="D3075" s="1" t="s">
        <v>246</v>
      </c>
      <c r="E3075">
        <v>16</v>
      </c>
      <c r="F3075">
        <v>14</v>
      </c>
      <c r="G3075" s="1" t="s">
        <v>246</v>
      </c>
      <c r="H3075">
        <v>150</v>
      </c>
      <c r="I3075" s="1" t="s">
        <v>6718</v>
      </c>
      <c r="J3075">
        <v>818</v>
      </c>
      <c r="K3075">
        <v>2</v>
      </c>
      <c r="L3075">
        <v>133.9</v>
      </c>
      <c r="N3075">
        <v>133.9</v>
      </c>
      <c r="O3075" t="s">
        <v>7757</v>
      </c>
    </row>
    <row r="3076" spans="1:15" x14ac:dyDescent="0.2">
      <c r="A3076" s="1" t="s">
        <v>7680</v>
      </c>
      <c r="B3076" s="2">
        <v>45939</v>
      </c>
      <c r="C3076" s="1" t="s">
        <v>625</v>
      </c>
      <c r="D3076" s="1" t="s">
        <v>246</v>
      </c>
      <c r="E3076">
        <v>16</v>
      </c>
      <c r="F3076" t="s">
        <v>167</v>
      </c>
      <c r="G3076" s="1" t="s">
        <v>246</v>
      </c>
      <c r="H3076">
        <v>76</v>
      </c>
      <c r="I3076" s="1" t="s">
        <v>6718</v>
      </c>
      <c r="J3076">
        <v>819</v>
      </c>
      <c r="K3076">
        <v>2</v>
      </c>
      <c r="L3076">
        <v>103.8</v>
      </c>
      <c r="N3076">
        <v>103.8</v>
      </c>
      <c r="O3076" t="s">
        <v>7758</v>
      </c>
    </row>
    <row r="3077" spans="1:15" x14ac:dyDescent="0.2">
      <c r="A3077" s="1" t="s">
        <v>7690</v>
      </c>
      <c r="B3077" s="2">
        <v>45939</v>
      </c>
      <c r="C3077" s="1" t="s">
        <v>625</v>
      </c>
      <c r="D3077" s="1" t="s">
        <v>246</v>
      </c>
      <c r="E3077">
        <v>17.5</v>
      </c>
      <c r="F3077" t="s">
        <v>2245</v>
      </c>
      <c r="G3077" s="1" t="s">
        <v>246</v>
      </c>
      <c r="H3077">
        <v>35</v>
      </c>
      <c r="I3077" s="1" t="s">
        <v>6718</v>
      </c>
      <c r="J3077">
        <v>819</v>
      </c>
      <c r="K3077">
        <v>1</v>
      </c>
      <c r="L3077">
        <v>30.6</v>
      </c>
      <c r="N3077">
        <v>30.6</v>
      </c>
      <c r="O3077" t="s">
        <v>7759</v>
      </c>
    </row>
    <row r="3078" spans="1:15" x14ac:dyDescent="0.2">
      <c r="A3078" s="1" t="s">
        <v>7510</v>
      </c>
      <c r="B3078" s="2">
        <v>45939</v>
      </c>
      <c r="C3078" s="1" t="s">
        <v>625</v>
      </c>
      <c r="D3078" s="1" t="s">
        <v>246</v>
      </c>
      <c r="E3078">
        <v>19</v>
      </c>
      <c r="F3078" t="s">
        <v>76</v>
      </c>
      <c r="G3078" s="1" t="s">
        <v>246</v>
      </c>
      <c r="H3078">
        <v>190</v>
      </c>
      <c r="I3078" s="1" t="s">
        <v>6718</v>
      </c>
      <c r="J3078">
        <v>819</v>
      </c>
      <c r="K3078">
        <v>4</v>
      </c>
      <c r="L3078">
        <v>207.6</v>
      </c>
      <c r="N3078">
        <v>207.6</v>
      </c>
      <c r="O3078" t="s">
        <v>7760</v>
      </c>
    </row>
    <row r="3079" spans="1:15" x14ac:dyDescent="0.2">
      <c r="A3079" s="1" t="s">
        <v>7553</v>
      </c>
      <c r="B3079" s="2">
        <v>45939</v>
      </c>
      <c r="C3079" s="1" t="s">
        <v>625</v>
      </c>
      <c r="D3079" s="1" t="s">
        <v>246</v>
      </c>
      <c r="E3079">
        <v>32</v>
      </c>
      <c r="F3079" t="s">
        <v>93</v>
      </c>
      <c r="G3079" s="1" t="s">
        <v>246</v>
      </c>
      <c r="H3079">
        <v>1375</v>
      </c>
      <c r="I3079" s="1" t="s">
        <v>6718</v>
      </c>
      <c r="J3079">
        <v>819</v>
      </c>
      <c r="K3079">
        <v>1</v>
      </c>
      <c r="L3079">
        <v>70.599999999999994</v>
      </c>
      <c r="N3079">
        <v>70.599999999999994</v>
      </c>
      <c r="O3079" t="s">
        <v>7761</v>
      </c>
    </row>
    <row r="3080" spans="1:15" x14ac:dyDescent="0.2">
      <c r="A3080" s="1" t="s">
        <v>7692</v>
      </c>
      <c r="B3080" s="2">
        <v>45939</v>
      </c>
      <c r="C3080" s="1" t="s">
        <v>625</v>
      </c>
      <c r="D3080" s="1" t="s">
        <v>246</v>
      </c>
      <c r="E3080">
        <v>21</v>
      </c>
      <c r="F3080" t="s">
        <v>167</v>
      </c>
      <c r="G3080" s="1" t="s">
        <v>246</v>
      </c>
      <c r="H3080">
        <v>600</v>
      </c>
      <c r="I3080" s="1" t="s">
        <v>6718</v>
      </c>
      <c r="J3080">
        <v>820</v>
      </c>
      <c r="K3080">
        <v>9</v>
      </c>
      <c r="L3080">
        <v>584.94000000000005</v>
      </c>
      <c r="N3080">
        <v>584.94000000000005</v>
      </c>
      <c r="O3080" t="s">
        <v>7762</v>
      </c>
    </row>
    <row r="3081" spans="1:15" x14ac:dyDescent="0.2">
      <c r="A3081" s="1" t="s">
        <v>7508</v>
      </c>
      <c r="B3081" s="2">
        <v>45939</v>
      </c>
      <c r="C3081" s="1" t="s">
        <v>2697</v>
      </c>
      <c r="D3081" s="1" t="s">
        <v>3319</v>
      </c>
      <c r="E3081" t="s">
        <v>762</v>
      </c>
      <c r="F3081" t="s">
        <v>3994</v>
      </c>
      <c r="G3081" s="1" t="s">
        <v>106</v>
      </c>
      <c r="H3081">
        <v>100</v>
      </c>
      <c r="I3081" s="1" t="s">
        <v>6718</v>
      </c>
      <c r="J3081">
        <v>820</v>
      </c>
      <c r="K3081">
        <v>5</v>
      </c>
      <c r="L3081">
        <v>135</v>
      </c>
      <c r="N3081">
        <v>135</v>
      </c>
      <c r="O3081" t="s">
        <v>7763</v>
      </c>
    </row>
    <row r="3082" spans="1:15" x14ac:dyDescent="0.2">
      <c r="A3082" s="1" t="s">
        <v>6674</v>
      </c>
      <c r="B3082" s="2">
        <v>45939</v>
      </c>
      <c r="C3082" s="1" t="s">
        <v>2272</v>
      </c>
      <c r="D3082" s="1" t="s">
        <v>246</v>
      </c>
      <c r="E3082">
        <v>22</v>
      </c>
      <c r="F3082" t="s">
        <v>735</v>
      </c>
      <c r="G3082" s="1" t="s">
        <v>246</v>
      </c>
      <c r="H3082">
        <v>305</v>
      </c>
      <c r="I3082" s="1" t="s">
        <v>6718</v>
      </c>
      <c r="J3082">
        <v>820</v>
      </c>
      <c r="K3082">
        <v>4</v>
      </c>
      <c r="L3082">
        <v>324.60000000000002</v>
      </c>
      <c r="N3082">
        <v>324.60000000000002</v>
      </c>
      <c r="O3082" t="s">
        <v>7764</v>
      </c>
    </row>
    <row r="3083" spans="1:15" x14ac:dyDescent="0.2">
      <c r="A3083" s="1" t="s">
        <v>7765</v>
      </c>
      <c r="B3083" s="2">
        <v>45940</v>
      </c>
      <c r="C3083" s="1" t="s">
        <v>6306</v>
      </c>
      <c r="D3083" s="1" t="s">
        <v>106</v>
      </c>
      <c r="E3083">
        <v>7</v>
      </c>
      <c r="F3083">
        <v>18</v>
      </c>
      <c r="G3083" s="1" t="s">
        <v>106</v>
      </c>
      <c r="H3083">
        <v>125</v>
      </c>
      <c r="I3083" s="1" t="s">
        <v>6718</v>
      </c>
      <c r="J3083">
        <v>821</v>
      </c>
      <c r="K3083">
        <v>3</v>
      </c>
      <c r="L3083">
        <v>113.9</v>
      </c>
      <c r="N3083">
        <v>113.9</v>
      </c>
      <c r="O3083" t="s">
        <v>7766</v>
      </c>
    </row>
    <row r="3084" spans="1:15" x14ac:dyDescent="0.2">
      <c r="A3084" s="1" t="s">
        <v>7767</v>
      </c>
      <c r="B3084" s="2">
        <v>45940</v>
      </c>
      <c r="C3084" s="1" t="s">
        <v>7768</v>
      </c>
      <c r="D3084" s="1" t="s">
        <v>246</v>
      </c>
      <c r="E3084" t="s">
        <v>3573</v>
      </c>
      <c r="F3084" t="s">
        <v>2786</v>
      </c>
      <c r="G3084" s="1" t="s">
        <v>246</v>
      </c>
      <c r="H3084">
        <v>600</v>
      </c>
      <c r="I3084" s="1" t="s">
        <v>6718</v>
      </c>
      <c r="J3084">
        <v>821</v>
      </c>
      <c r="K3084">
        <v>6</v>
      </c>
      <c r="L3084">
        <v>579.20000000000005</v>
      </c>
      <c r="N3084">
        <v>579.20000000000005</v>
      </c>
      <c r="O3084" t="s">
        <v>7769</v>
      </c>
    </row>
    <row r="3085" spans="1:15" x14ac:dyDescent="0.2">
      <c r="A3085" s="1" t="s">
        <v>7770</v>
      </c>
      <c r="B3085" s="2">
        <v>45940</v>
      </c>
      <c r="C3085" s="1" t="s">
        <v>7768</v>
      </c>
      <c r="D3085" s="1" t="s">
        <v>246</v>
      </c>
      <c r="E3085" t="s">
        <v>3573</v>
      </c>
      <c r="F3085" t="s">
        <v>2786</v>
      </c>
      <c r="G3085" s="1" t="s">
        <v>246</v>
      </c>
      <c r="H3085">
        <v>300</v>
      </c>
      <c r="I3085" s="1" t="s">
        <v>6718</v>
      </c>
      <c r="J3085">
        <v>821</v>
      </c>
      <c r="K3085">
        <v>3</v>
      </c>
      <c r="L3085">
        <v>304.10000000000002</v>
      </c>
      <c r="N3085">
        <v>304.10000000000002</v>
      </c>
      <c r="O3085" t="s">
        <v>7771</v>
      </c>
    </row>
    <row r="3086" spans="1:15" x14ac:dyDescent="0.2">
      <c r="A3086" s="1" t="s">
        <v>7772</v>
      </c>
      <c r="B3086" s="2">
        <v>45940</v>
      </c>
      <c r="C3086" s="1" t="s">
        <v>6370</v>
      </c>
      <c r="D3086" s="1" t="s">
        <v>246</v>
      </c>
      <c r="E3086">
        <v>22</v>
      </c>
      <c r="F3086" t="s">
        <v>93</v>
      </c>
      <c r="G3086" s="1" t="s">
        <v>246</v>
      </c>
      <c r="H3086">
        <v>300</v>
      </c>
      <c r="I3086" s="1" t="s">
        <v>6718</v>
      </c>
      <c r="J3086">
        <v>821</v>
      </c>
      <c r="K3086">
        <v>5</v>
      </c>
      <c r="L3086">
        <v>289.5</v>
      </c>
      <c r="N3086">
        <v>289.5</v>
      </c>
      <c r="O3086" t="s">
        <v>7773</v>
      </c>
    </row>
    <row r="3087" spans="1:15" x14ac:dyDescent="0.2">
      <c r="A3087" s="1" t="s">
        <v>7774</v>
      </c>
      <c r="B3087" s="2">
        <v>45940</v>
      </c>
      <c r="C3087" s="1" t="s">
        <v>7098</v>
      </c>
      <c r="D3087" s="1" t="s">
        <v>246</v>
      </c>
      <c r="E3087">
        <v>20</v>
      </c>
      <c r="F3087" t="s">
        <v>214</v>
      </c>
      <c r="G3087" s="1" t="s">
        <v>246</v>
      </c>
      <c r="H3087">
        <v>200</v>
      </c>
      <c r="I3087" s="1" t="s">
        <v>6718</v>
      </c>
      <c r="J3087">
        <v>822</v>
      </c>
      <c r="K3087">
        <v>4</v>
      </c>
      <c r="L3087">
        <v>197.85</v>
      </c>
      <c r="N3087">
        <v>197.85</v>
      </c>
      <c r="O3087" t="s">
        <v>7775</v>
      </c>
    </row>
    <row r="3088" spans="1:15" x14ac:dyDescent="0.2">
      <c r="A3088" s="1" t="s">
        <v>7776</v>
      </c>
      <c r="B3088" s="2">
        <v>45940</v>
      </c>
      <c r="C3088" s="1" t="s">
        <v>7182</v>
      </c>
      <c r="D3088" s="1" t="s">
        <v>106</v>
      </c>
      <c r="E3088">
        <v>7</v>
      </c>
      <c r="F3088" t="s">
        <v>2817</v>
      </c>
      <c r="G3088" s="1" t="s">
        <v>106</v>
      </c>
      <c r="H3088">
        <v>120</v>
      </c>
      <c r="I3088" s="1" t="s">
        <v>6718</v>
      </c>
      <c r="J3088">
        <v>822</v>
      </c>
      <c r="K3088">
        <v>4</v>
      </c>
      <c r="L3088">
        <v>124.9</v>
      </c>
      <c r="N3088">
        <v>124.9</v>
      </c>
      <c r="O3088" t="s">
        <v>7777</v>
      </c>
    </row>
    <row r="3089" spans="1:15" x14ac:dyDescent="0.2">
      <c r="A3089" s="1" t="s">
        <v>7778</v>
      </c>
      <c r="B3089" s="2">
        <v>45940</v>
      </c>
      <c r="C3089" s="1" t="s">
        <v>6306</v>
      </c>
      <c r="D3089" s="1" t="s">
        <v>106</v>
      </c>
      <c r="E3089">
        <v>7</v>
      </c>
      <c r="F3089">
        <v>18</v>
      </c>
      <c r="G3089" s="1" t="s">
        <v>106</v>
      </c>
      <c r="H3089">
        <v>125</v>
      </c>
      <c r="I3089" s="1" t="s">
        <v>6718</v>
      </c>
      <c r="J3089">
        <v>822</v>
      </c>
      <c r="K3089">
        <v>3</v>
      </c>
      <c r="L3089">
        <v>139.4</v>
      </c>
      <c r="N3089">
        <v>139.4</v>
      </c>
      <c r="O3089" t="s">
        <v>7779</v>
      </c>
    </row>
    <row r="3090" spans="1:15" x14ac:dyDescent="0.2">
      <c r="A3090" s="1" t="s">
        <v>7780</v>
      </c>
      <c r="B3090" s="2">
        <v>45940</v>
      </c>
      <c r="C3090" s="1" t="s">
        <v>6370</v>
      </c>
      <c r="D3090" s="1" t="s">
        <v>246</v>
      </c>
      <c r="E3090">
        <v>20</v>
      </c>
      <c r="F3090" t="s">
        <v>93</v>
      </c>
      <c r="G3090" s="1" t="s">
        <v>246</v>
      </c>
      <c r="H3090">
        <v>200</v>
      </c>
      <c r="I3090" s="1" t="s">
        <v>6718</v>
      </c>
      <c r="J3090">
        <v>822</v>
      </c>
      <c r="K3090">
        <v>4</v>
      </c>
      <c r="L3090">
        <v>199.7</v>
      </c>
      <c r="N3090">
        <v>199.7</v>
      </c>
      <c r="O3090" t="s">
        <v>7781</v>
      </c>
    </row>
    <row r="3091" spans="1:15" x14ac:dyDescent="0.2">
      <c r="A3091" s="1" t="s">
        <v>7782</v>
      </c>
      <c r="B3091" s="2">
        <v>45940</v>
      </c>
      <c r="C3091" s="1" t="s">
        <v>625</v>
      </c>
      <c r="D3091" s="1" t="s">
        <v>246</v>
      </c>
      <c r="E3091">
        <v>17</v>
      </c>
      <c r="F3091" t="s">
        <v>79</v>
      </c>
      <c r="G3091" s="1" t="s">
        <v>246</v>
      </c>
      <c r="H3091">
        <v>170</v>
      </c>
      <c r="I3091" s="1" t="s">
        <v>6718</v>
      </c>
      <c r="J3091">
        <v>823</v>
      </c>
      <c r="K3091">
        <v>3</v>
      </c>
      <c r="L3091">
        <v>191.62</v>
      </c>
      <c r="N3091">
        <v>191.62</v>
      </c>
      <c r="O3091" t="s">
        <v>7783</v>
      </c>
    </row>
    <row r="3092" spans="1:15" x14ac:dyDescent="0.2">
      <c r="A3092" s="1" t="s">
        <v>7784</v>
      </c>
      <c r="B3092" s="2">
        <v>45940</v>
      </c>
      <c r="C3092" s="1" t="s">
        <v>783</v>
      </c>
      <c r="D3092" s="1" t="s">
        <v>246</v>
      </c>
      <c r="E3092">
        <v>6</v>
      </c>
      <c r="F3092">
        <v>10</v>
      </c>
      <c r="G3092" s="1" t="s">
        <v>246</v>
      </c>
      <c r="H3092">
        <v>100</v>
      </c>
      <c r="I3092" s="1" t="s">
        <v>6718</v>
      </c>
      <c r="J3092">
        <v>823</v>
      </c>
      <c r="K3092">
        <v>2</v>
      </c>
      <c r="L3092">
        <v>70.760000000000005</v>
      </c>
      <c r="N3092">
        <v>70.760000000000005</v>
      </c>
      <c r="O3092" t="s">
        <v>7785</v>
      </c>
    </row>
    <row r="3093" spans="1:15" x14ac:dyDescent="0.2">
      <c r="A3093" s="1" t="s">
        <v>7786</v>
      </c>
      <c r="B3093" s="2">
        <v>45940</v>
      </c>
      <c r="C3093" s="1" t="s">
        <v>625</v>
      </c>
      <c r="D3093" s="1" t="s">
        <v>246</v>
      </c>
      <c r="E3093">
        <v>21</v>
      </c>
      <c r="F3093" t="s">
        <v>167</v>
      </c>
      <c r="G3093" s="1" t="s">
        <v>246</v>
      </c>
      <c r="H3093">
        <v>60</v>
      </c>
      <c r="I3093" s="1" t="s">
        <v>6718</v>
      </c>
      <c r="J3093">
        <v>823</v>
      </c>
      <c r="K3093">
        <v>3</v>
      </c>
      <c r="L3093">
        <v>195.15</v>
      </c>
      <c r="N3093">
        <v>195.15</v>
      </c>
      <c r="O3093" t="s">
        <v>7787</v>
      </c>
    </row>
    <row r="3094" spans="1:15" x14ac:dyDescent="0.2">
      <c r="A3094" s="1" t="s">
        <v>7788</v>
      </c>
      <c r="B3094" s="2">
        <v>45941</v>
      </c>
      <c r="C3094" s="1" t="s">
        <v>625</v>
      </c>
      <c r="D3094" s="1" t="s">
        <v>246</v>
      </c>
      <c r="E3094">
        <v>17</v>
      </c>
      <c r="F3094" t="s">
        <v>332</v>
      </c>
      <c r="G3094" s="1" t="s">
        <v>246</v>
      </c>
      <c r="H3094">
        <v>200</v>
      </c>
      <c r="I3094" s="1" t="s">
        <v>6718</v>
      </c>
      <c r="J3094">
        <v>824</v>
      </c>
      <c r="K3094">
        <v>3</v>
      </c>
      <c r="L3094">
        <v>214.5</v>
      </c>
      <c r="N3094">
        <v>214.5</v>
      </c>
      <c r="O3094" t="s">
        <v>7789</v>
      </c>
    </row>
    <row r="3095" spans="1:15" x14ac:dyDescent="0.2">
      <c r="A3095" s="1" t="s">
        <v>7790</v>
      </c>
      <c r="B3095" s="2">
        <v>45941</v>
      </c>
      <c r="C3095" s="1" t="s">
        <v>7791</v>
      </c>
      <c r="D3095" s="1" t="s">
        <v>106</v>
      </c>
      <c r="E3095">
        <v>18</v>
      </c>
      <c r="F3095" t="s">
        <v>2740</v>
      </c>
      <c r="G3095" s="1" t="s">
        <v>106</v>
      </c>
      <c r="H3095">
        <v>100</v>
      </c>
      <c r="I3095" s="1" t="s">
        <v>6718</v>
      </c>
      <c r="J3095">
        <v>824</v>
      </c>
      <c r="K3095">
        <v>2</v>
      </c>
      <c r="L3095">
        <v>89.1</v>
      </c>
      <c r="N3095">
        <v>89.1</v>
      </c>
      <c r="O3095" t="s">
        <v>7792</v>
      </c>
    </row>
    <row r="3096" spans="1:15" x14ac:dyDescent="0.2">
      <c r="A3096" s="1" t="s">
        <v>7793</v>
      </c>
      <c r="B3096" s="2">
        <v>45941</v>
      </c>
      <c r="C3096" s="1" t="s">
        <v>7794</v>
      </c>
      <c r="D3096" s="1" t="s">
        <v>106</v>
      </c>
      <c r="E3096">
        <v>24</v>
      </c>
      <c r="F3096" t="s">
        <v>107</v>
      </c>
      <c r="G3096" s="1" t="s">
        <v>106</v>
      </c>
      <c r="H3096">
        <v>100</v>
      </c>
      <c r="I3096" s="1" t="s">
        <v>6718</v>
      </c>
      <c r="J3096">
        <v>824</v>
      </c>
      <c r="K3096">
        <v>1</v>
      </c>
      <c r="L3096">
        <v>94.1</v>
      </c>
      <c r="N3096">
        <v>94.1</v>
      </c>
      <c r="O3096" t="s">
        <v>7795</v>
      </c>
    </row>
    <row r="3097" spans="1:15" x14ac:dyDescent="0.2">
      <c r="A3097" s="1" t="s">
        <v>7511</v>
      </c>
      <c r="B3097" s="2">
        <v>45941</v>
      </c>
      <c r="C3097" s="1" t="s">
        <v>6659</v>
      </c>
      <c r="D3097" s="1" t="s">
        <v>246</v>
      </c>
      <c r="E3097" t="s">
        <v>7512</v>
      </c>
      <c r="F3097" t="s">
        <v>2883</v>
      </c>
      <c r="G3097" s="1" t="s">
        <v>246</v>
      </c>
      <c r="H3097">
        <v>1000</v>
      </c>
      <c r="I3097" s="1" t="s">
        <v>6718</v>
      </c>
      <c r="J3097">
        <v>824</v>
      </c>
      <c r="K3097">
        <v>26</v>
      </c>
      <c r="L3097">
        <v>1010.62</v>
      </c>
      <c r="N3097">
        <v>1010.62</v>
      </c>
      <c r="O3097" t="s">
        <v>7796</v>
      </c>
    </row>
    <row r="3098" spans="1:15" x14ac:dyDescent="0.2">
      <c r="A3098" s="1" t="s">
        <v>7797</v>
      </c>
      <c r="B3098" s="2">
        <v>45941</v>
      </c>
      <c r="C3098" s="1" t="s">
        <v>783</v>
      </c>
      <c r="D3098" s="1" t="s">
        <v>246</v>
      </c>
      <c r="E3098">
        <v>6</v>
      </c>
      <c r="F3098">
        <v>10</v>
      </c>
      <c r="G3098" s="1" t="s">
        <v>246</v>
      </c>
      <c r="H3098">
        <v>150</v>
      </c>
      <c r="I3098" s="1" t="s">
        <v>6718</v>
      </c>
      <c r="J3098">
        <v>825</v>
      </c>
      <c r="K3098">
        <v>4</v>
      </c>
      <c r="L3098">
        <v>142.62</v>
      </c>
      <c r="N3098">
        <v>142.62</v>
      </c>
      <c r="O3098" t="s">
        <v>7798</v>
      </c>
    </row>
    <row r="3099" spans="1:15" x14ac:dyDescent="0.2">
      <c r="A3099" s="1" t="s">
        <v>7799</v>
      </c>
      <c r="B3099" s="2">
        <v>45941</v>
      </c>
      <c r="C3099" s="1" t="s">
        <v>7768</v>
      </c>
      <c r="D3099" s="1" t="s">
        <v>246</v>
      </c>
      <c r="E3099" t="s">
        <v>3573</v>
      </c>
      <c r="F3099" t="s">
        <v>2786</v>
      </c>
      <c r="G3099" s="1" t="s">
        <v>246</v>
      </c>
      <c r="H3099">
        <v>300</v>
      </c>
      <c r="I3099" s="1" t="s">
        <v>6718</v>
      </c>
      <c r="J3099">
        <v>825</v>
      </c>
      <c r="K3099">
        <v>4</v>
      </c>
      <c r="L3099">
        <v>325.93</v>
      </c>
      <c r="N3099">
        <v>325.93</v>
      </c>
      <c r="O3099" t="s">
        <v>7800</v>
      </c>
    </row>
    <row r="3100" spans="1:15" x14ac:dyDescent="0.2">
      <c r="A3100" s="1" t="s">
        <v>7801</v>
      </c>
      <c r="B3100" s="2">
        <v>45941</v>
      </c>
      <c r="C3100" s="1" t="s">
        <v>7768</v>
      </c>
      <c r="D3100" s="1" t="s">
        <v>246</v>
      </c>
      <c r="E3100" t="s">
        <v>3573</v>
      </c>
      <c r="F3100" t="s">
        <v>2786</v>
      </c>
      <c r="G3100" s="1" t="s">
        <v>246</v>
      </c>
      <c r="H3100">
        <v>400</v>
      </c>
      <c r="I3100" s="1" t="s">
        <v>6718</v>
      </c>
      <c r="J3100">
        <v>825</v>
      </c>
      <c r="K3100">
        <v>4</v>
      </c>
      <c r="L3100">
        <v>396.8</v>
      </c>
      <c r="N3100">
        <v>396.8</v>
      </c>
      <c r="O3100" t="s">
        <v>7802</v>
      </c>
    </row>
    <row r="3101" spans="1:15" x14ac:dyDescent="0.2">
      <c r="A3101" s="1" t="s">
        <v>7803</v>
      </c>
      <c r="B3101" s="2">
        <v>45941</v>
      </c>
      <c r="C3101" s="1" t="s">
        <v>7768</v>
      </c>
      <c r="D3101" s="1" t="s">
        <v>246</v>
      </c>
      <c r="E3101" t="s">
        <v>3573</v>
      </c>
      <c r="F3101" t="s">
        <v>2786</v>
      </c>
      <c r="G3101" s="1" t="s">
        <v>246</v>
      </c>
      <c r="H3101">
        <v>300</v>
      </c>
      <c r="I3101" s="1" t="s">
        <v>6718</v>
      </c>
      <c r="J3101">
        <v>825</v>
      </c>
      <c r="K3101">
        <v>3</v>
      </c>
      <c r="L3101">
        <v>307.5</v>
      </c>
      <c r="N3101">
        <v>307.5</v>
      </c>
      <c r="O3101" t="s">
        <v>7804</v>
      </c>
    </row>
    <row r="3102" spans="1:15" x14ac:dyDescent="0.2">
      <c r="A3102" s="1" t="s">
        <v>7805</v>
      </c>
      <c r="B3102" s="2">
        <v>45941</v>
      </c>
      <c r="C3102" s="1" t="s">
        <v>7806</v>
      </c>
      <c r="D3102" s="1" t="s">
        <v>246</v>
      </c>
      <c r="E3102" t="s">
        <v>3573</v>
      </c>
      <c r="F3102" t="s">
        <v>2786</v>
      </c>
      <c r="G3102" s="1" t="s">
        <v>246</v>
      </c>
      <c r="H3102">
        <v>200</v>
      </c>
      <c r="I3102" s="1" t="s">
        <v>6718</v>
      </c>
      <c r="J3102">
        <v>826</v>
      </c>
      <c r="K3102">
        <v>2</v>
      </c>
      <c r="L3102">
        <v>209.5</v>
      </c>
      <c r="N3102">
        <v>209.5</v>
      </c>
      <c r="O3102" t="s">
        <v>7807</v>
      </c>
    </row>
    <row r="3103" spans="1:15" x14ac:dyDescent="0.2">
      <c r="A3103" s="1" t="s">
        <v>7522</v>
      </c>
      <c r="B3103" s="2">
        <v>45941</v>
      </c>
      <c r="C3103" s="1" t="s">
        <v>6407</v>
      </c>
      <c r="D3103" s="1" t="s">
        <v>246</v>
      </c>
      <c r="E3103">
        <v>20</v>
      </c>
      <c r="F3103" t="s">
        <v>2934</v>
      </c>
      <c r="G3103" s="1" t="s">
        <v>246</v>
      </c>
      <c r="H3103">
        <v>3000</v>
      </c>
      <c r="I3103" s="1" t="s">
        <v>6718</v>
      </c>
      <c r="J3103">
        <v>826</v>
      </c>
      <c r="K3103">
        <v>27</v>
      </c>
      <c r="L3103">
        <v>2902</v>
      </c>
      <c r="N3103">
        <v>2902</v>
      </c>
      <c r="O3103" t="s">
        <v>7808</v>
      </c>
    </row>
    <row r="3104" spans="1:15" x14ac:dyDescent="0.2">
      <c r="A3104" s="1" t="s">
        <v>7687</v>
      </c>
      <c r="B3104" s="2">
        <v>45939</v>
      </c>
      <c r="C3104" s="1" t="s">
        <v>7686</v>
      </c>
      <c r="D3104" s="1" t="s">
        <v>106</v>
      </c>
      <c r="E3104">
        <v>7</v>
      </c>
      <c r="F3104">
        <v>12</v>
      </c>
      <c r="G3104" s="1" t="s">
        <v>106</v>
      </c>
      <c r="H3104">
        <v>100</v>
      </c>
      <c r="I3104" s="1" t="s">
        <v>6702</v>
      </c>
      <c r="J3104">
        <v>228</v>
      </c>
      <c r="K3104">
        <v>3</v>
      </c>
      <c r="L3104">
        <v>104.6</v>
      </c>
      <c r="M3104">
        <v>2.2000000000000002</v>
      </c>
      <c r="N3104">
        <v>102.39999999999999</v>
      </c>
      <c r="O3104" t="s">
        <v>7876</v>
      </c>
    </row>
    <row r="3105" spans="1:15" x14ac:dyDescent="0.2">
      <c r="A3105" s="1" t="s">
        <v>7685</v>
      </c>
      <c r="B3105" s="2">
        <v>45939</v>
      </c>
      <c r="C3105" s="1" t="s">
        <v>7686</v>
      </c>
      <c r="D3105" s="1" t="s">
        <v>106</v>
      </c>
      <c r="E3105">
        <v>9</v>
      </c>
      <c r="F3105">
        <v>12</v>
      </c>
      <c r="G3105" s="1" t="s">
        <v>106</v>
      </c>
      <c r="H3105">
        <v>100</v>
      </c>
      <c r="I3105" s="1" t="s">
        <v>6702</v>
      </c>
      <c r="J3105">
        <v>228</v>
      </c>
      <c r="K3105">
        <v>2</v>
      </c>
      <c r="L3105">
        <v>110.26</v>
      </c>
      <c r="M3105">
        <v>4.8</v>
      </c>
      <c r="N3105">
        <v>105.46000000000001</v>
      </c>
      <c r="O3105" t="s">
        <v>7877</v>
      </c>
    </row>
    <row r="3106" spans="1:15" x14ac:dyDescent="0.2">
      <c r="A3106" s="1" t="s">
        <v>4213</v>
      </c>
      <c r="B3106" s="2">
        <v>45939</v>
      </c>
      <c r="C3106" s="1" t="s">
        <v>4150</v>
      </c>
      <c r="D3106" s="1" t="s">
        <v>106</v>
      </c>
      <c r="E3106">
        <v>7</v>
      </c>
      <c r="F3106">
        <v>18</v>
      </c>
      <c r="G3106" s="1" t="s">
        <v>106</v>
      </c>
      <c r="H3106">
        <v>0</v>
      </c>
      <c r="I3106" s="1" t="s">
        <v>6702</v>
      </c>
      <c r="J3106">
        <v>229</v>
      </c>
      <c r="K3106">
        <v>3</v>
      </c>
      <c r="L3106">
        <v>96.4</v>
      </c>
      <c r="M3106">
        <v>2.7</v>
      </c>
      <c r="N3106">
        <v>93.7</v>
      </c>
      <c r="O3106" t="s">
        <v>7878</v>
      </c>
    </row>
    <row r="3107" spans="1:15" x14ac:dyDescent="0.2">
      <c r="A3107" s="1"/>
      <c r="B3107" s="2"/>
      <c r="C3107" s="1" t="s">
        <v>51</v>
      </c>
      <c r="D3107" s="1"/>
      <c r="G3107" s="1"/>
      <c r="I3107" s="1"/>
    </row>
    <row r="3108" spans="1:15" x14ac:dyDescent="0.2">
      <c r="A3108" s="1"/>
      <c r="B3108" s="2"/>
      <c r="C3108" s="1" t="s">
        <v>51</v>
      </c>
      <c r="D3108" s="1"/>
      <c r="G3108" s="1"/>
      <c r="I3108" s="1"/>
    </row>
    <row r="3109" spans="1:15" x14ac:dyDescent="0.2">
      <c r="A3109" s="1"/>
      <c r="B3109" s="2"/>
      <c r="C3109" s="1" t="s">
        <v>51</v>
      </c>
      <c r="D3109" s="1"/>
      <c r="G3109" s="1"/>
      <c r="I3109" s="1"/>
    </row>
    <row r="3110" spans="1:15" x14ac:dyDescent="0.2">
      <c r="A3110" s="1"/>
      <c r="B3110" s="2"/>
      <c r="C3110" s="1" t="s">
        <v>51</v>
      </c>
      <c r="D3110" s="1"/>
      <c r="G3110" s="1"/>
      <c r="I3110" s="1"/>
    </row>
    <row r="3111" spans="1:15" x14ac:dyDescent="0.2">
      <c r="A3111" s="1"/>
      <c r="B3111" s="2"/>
      <c r="C3111" s="1" t="s">
        <v>51</v>
      </c>
      <c r="D3111" s="1"/>
      <c r="G3111" s="1"/>
      <c r="I3111" s="1"/>
    </row>
    <row r="3112" spans="1:15" x14ac:dyDescent="0.2">
      <c r="A3112" s="1"/>
      <c r="B3112" s="2"/>
      <c r="C3112" s="1" t="s">
        <v>51</v>
      </c>
      <c r="D3112" s="1"/>
      <c r="G3112" s="1"/>
      <c r="I3112" s="1"/>
    </row>
    <row r="3113" spans="1:15" x14ac:dyDescent="0.2">
      <c r="A3113" s="1"/>
      <c r="B3113" s="2"/>
      <c r="C3113" s="1" t="s">
        <v>51</v>
      </c>
      <c r="D3113" s="1"/>
      <c r="G3113" s="1"/>
      <c r="I3113" s="1"/>
    </row>
    <row r="3114" spans="1:15" x14ac:dyDescent="0.2">
      <c r="A3114" s="1"/>
      <c r="B3114" s="2"/>
      <c r="C3114" s="1" t="s">
        <v>51</v>
      </c>
      <c r="D3114" s="1"/>
      <c r="G3114" s="1"/>
      <c r="I3114" s="1"/>
    </row>
    <row r="3115" spans="1:15" x14ac:dyDescent="0.2">
      <c r="A3115" s="1"/>
      <c r="B3115" s="2"/>
      <c r="C3115" s="1" t="s">
        <v>51</v>
      </c>
      <c r="D3115" s="1"/>
      <c r="G3115" s="1"/>
      <c r="I3115" s="1"/>
    </row>
    <row r="3116" spans="1:15" x14ac:dyDescent="0.2">
      <c r="A3116" s="1"/>
      <c r="B3116" s="2"/>
      <c r="C3116" s="1" t="s">
        <v>51</v>
      </c>
      <c r="D3116" s="1"/>
      <c r="G3116" s="1"/>
      <c r="I3116" s="1"/>
    </row>
    <row r="3117" spans="1:15" x14ac:dyDescent="0.2">
      <c r="A3117" s="1"/>
      <c r="B3117" s="2"/>
      <c r="C3117" s="1" t="s">
        <v>51</v>
      </c>
      <c r="D3117" s="1"/>
      <c r="G3117" s="1"/>
      <c r="I3117" s="1"/>
    </row>
    <row r="3118" spans="1:15" x14ac:dyDescent="0.2">
      <c r="A3118" s="1"/>
      <c r="B3118" s="2"/>
      <c r="C3118" s="1" t="s">
        <v>51</v>
      </c>
      <c r="D3118" s="1"/>
      <c r="G3118" s="1"/>
      <c r="I3118" s="1"/>
    </row>
    <row r="3119" spans="1:15" x14ac:dyDescent="0.2">
      <c r="A3119" s="1"/>
      <c r="B3119" s="2"/>
      <c r="C3119" s="1" t="s">
        <v>51</v>
      </c>
      <c r="D3119" s="1"/>
      <c r="G3119" s="1"/>
      <c r="I3119" s="1"/>
    </row>
    <row r="3120" spans="1:15" x14ac:dyDescent="0.2">
      <c r="A3120" s="1"/>
      <c r="B3120" s="2"/>
      <c r="C3120" s="1" t="s">
        <v>51</v>
      </c>
      <c r="D3120" s="1"/>
      <c r="G3120" s="1"/>
      <c r="I3120" s="1"/>
    </row>
    <row r="3121" spans="1:9" x14ac:dyDescent="0.2">
      <c r="A3121" s="1"/>
      <c r="B3121" s="2"/>
      <c r="C3121" s="1" t="s">
        <v>51</v>
      </c>
      <c r="D3121" s="1"/>
      <c r="G3121" s="1"/>
      <c r="I3121" s="1"/>
    </row>
    <row r="3122" spans="1:9" x14ac:dyDescent="0.2">
      <c r="A3122" s="1"/>
      <c r="B3122" s="2"/>
      <c r="C3122" s="1" t="s">
        <v>51</v>
      </c>
      <c r="D3122" s="1"/>
      <c r="G3122" s="1"/>
      <c r="I3122" s="1"/>
    </row>
    <row r="3123" spans="1:9" x14ac:dyDescent="0.2">
      <c r="A3123" s="1"/>
      <c r="B3123" s="2"/>
      <c r="C3123" s="1" t="s">
        <v>51</v>
      </c>
      <c r="D3123" s="1"/>
      <c r="G3123" s="1"/>
      <c r="I3123" s="1"/>
    </row>
    <row r="3124" spans="1:9" x14ac:dyDescent="0.2">
      <c r="A3124" s="1"/>
      <c r="B3124" s="2"/>
      <c r="C3124" s="1" t="s">
        <v>51</v>
      </c>
      <c r="D3124" s="1"/>
      <c r="G3124" s="1"/>
      <c r="I3124" s="1"/>
    </row>
    <row r="3125" spans="1:9" x14ac:dyDescent="0.2">
      <c r="A3125" s="1"/>
      <c r="B3125" s="2"/>
      <c r="C3125" s="1" t="s">
        <v>51</v>
      </c>
      <c r="D3125" s="1"/>
      <c r="G3125" s="1"/>
      <c r="I3125" s="1"/>
    </row>
    <row r="3126" spans="1:9" x14ac:dyDescent="0.2">
      <c r="A3126" s="1"/>
      <c r="B3126" s="2"/>
      <c r="C3126" s="1" t="s">
        <v>51</v>
      </c>
      <c r="D3126" s="1"/>
      <c r="G3126" s="1"/>
      <c r="I3126" s="1"/>
    </row>
    <row r="3127" spans="1:9" x14ac:dyDescent="0.2">
      <c r="A3127" s="1"/>
      <c r="B3127" s="2"/>
      <c r="C3127" s="1" t="s">
        <v>51</v>
      </c>
      <c r="D3127" s="1"/>
      <c r="G3127" s="1"/>
      <c r="I3127" s="1"/>
    </row>
    <row r="3128" spans="1:9" x14ac:dyDescent="0.2">
      <c r="A3128" s="1"/>
      <c r="B3128" s="2"/>
      <c r="C3128" s="1" t="s">
        <v>51</v>
      </c>
      <c r="D3128" s="1"/>
      <c r="G3128" s="1"/>
      <c r="I3128" s="1"/>
    </row>
    <row r="3129" spans="1:9" x14ac:dyDescent="0.2">
      <c r="A3129" s="1"/>
      <c r="B3129" s="2"/>
      <c r="C3129" s="1" t="s">
        <v>51</v>
      </c>
      <c r="D3129" s="1"/>
      <c r="G3129" s="1"/>
      <c r="I3129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B9C53-C7FC-4E70-92E5-3C6A2ECB2D7A}">
  <dimension ref="A1:O45"/>
  <sheetViews>
    <sheetView topLeftCell="A4" workbookViewId="0">
      <selection activeCell="B34" sqref="B34"/>
    </sheetView>
  </sheetViews>
  <sheetFormatPr defaultRowHeight="12.75" x14ac:dyDescent="0.2"/>
  <cols>
    <col min="1" max="1" width="8.140625" bestFit="1" customWidth="1"/>
    <col min="2" max="2" width="6.7109375" bestFit="1" customWidth="1"/>
    <col min="3" max="3" width="28.42578125" bestFit="1" customWidth="1"/>
    <col min="4" max="4" width="6" bestFit="1" customWidth="1"/>
    <col min="5" max="5" width="6.42578125" bestFit="1" customWidth="1"/>
    <col min="6" max="6" width="7.7109375" bestFit="1" customWidth="1"/>
    <col min="7" max="7" width="9.28515625" bestFit="1" customWidth="1"/>
    <col min="8" max="8" width="9.7109375" bestFit="1" customWidth="1"/>
    <col min="9" max="9" width="9.7109375" customWidth="1"/>
    <col min="10" max="10" width="5.140625" bestFit="1" customWidth="1"/>
    <col min="11" max="11" width="9" bestFit="1" customWidth="1"/>
    <col min="12" max="13" width="9" customWidth="1"/>
    <col min="14" max="14" width="8.5703125" bestFit="1" customWidth="1"/>
  </cols>
  <sheetData>
    <row r="1" spans="1:15" ht="13.5" thickBot="1" x14ac:dyDescent="0.25">
      <c r="A1" s="35" t="s">
        <v>3</v>
      </c>
      <c r="B1" s="36" t="s">
        <v>854</v>
      </c>
      <c r="C1" s="37" t="s">
        <v>855</v>
      </c>
      <c r="D1" s="37" t="s">
        <v>6</v>
      </c>
      <c r="E1" s="37" t="s">
        <v>7</v>
      </c>
      <c r="F1" s="37" t="s">
        <v>8</v>
      </c>
      <c r="G1" s="37" t="s">
        <v>856</v>
      </c>
      <c r="H1" s="37" t="s">
        <v>857</v>
      </c>
      <c r="I1" s="37" t="s">
        <v>7398</v>
      </c>
      <c r="J1" s="37" t="s">
        <v>7399</v>
      </c>
      <c r="K1" s="37" t="s">
        <v>858</v>
      </c>
      <c r="L1" s="44" t="s">
        <v>7402</v>
      </c>
      <c r="M1" s="44"/>
      <c r="N1" s="38" t="s">
        <v>859</v>
      </c>
    </row>
    <row r="2" spans="1:15" x14ac:dyDescent="0.2">
      <c r="A2" s="26">
        <v>45933</v>
      </c>
      <c r="B2" s="27" t="s">
        <v>6688</v>
      </c>
      <c r="C2" s="28" t="str" cm="1">
        <f t="array" ref="C2:G2">VLOOKUP(B2,'LD PRD'!C:R,{3,5,6,4,8},0)</f>
        <v>Atlas Honda LTD (SKP)</v>
      </c>
      <c r="D2" s="28">
        <v>8</v>
      </c>
      <c r="E2" s="28" t="str">
        <v>8.5-9</v>
      </c>
      <c r="F2" s="28" t="str">
        <v>LDN</v>
      </c>
      <c r="G2" s="28">
        <v>250</v>
      </c>
      <c r="H2" s="29">
        <f>SUMIFS('LD PRD'!M:M,'LD PRD'!C:C,B2)</f>
        <v>258.59999999999997</v>
      </c>
      <c r="I2" s="29">
        <f>SUMIFS('LD DISPATCH'!L:L,'LD DISPATCH'!A:A,B2)</f>
        <v>251.9</v>
      </c>
      <c r="J2" s="30">
        <v>7</v>
      </c>
      <c r="K2" s="31">
        <f>41.5+39.5+34+34.7+39.6+38.5+30.8</f>
        <v>258.59999999999997</v>
      </c>
      <c r="L2" s="31"/>
      <c r="M2" s="31">
        <f>+K2-L2</f>
        <v>258.59999999999997</v>
      </c>
      <c r="N2" s="28">
        <f>+I2-M2</f>
        <v>-6.6999999999999602</v>
      </c>
    </row>
    <row r="3" spans="1:15" x14ac:dyDescent="0.2">
      <c r="A3" s="26">
        <v>45933</v>
      </c>
      <c r="B3" s="32" t="s">
        <v>7400</v>
      </c>
      <c r="C3" s="28" t="str" cm="1">
        <f t="array" ref="C3:G3">VLOOKUP(B3,'LD PRD'!C:R,{3,5,6,4,8},0)</f>
        <v>Usman Amin</v>
      </c>
      <c r="D3" s="28">
        <v>11</v>
      </c>
      <c r="E3" s="28" t="str">
        <v>12</v>
      </c>
      <c r="F3" s="28" t="str">
        <v>LDN</v>
      </c>
      <c r="G3" s="28">
        <v>550</v>
      </c>
      <c r="H3" s="29">
        <f>SUMIFS('LD PRD'!M:M,'LD PRD'!C:C,B3)</f>
        <v>517.74</v>
      </c>
      <c r="I3" s="29">
        <f>SUMIFS('LD DISPATCH'!L:L,'LD DISPATCH'!A:A,B3)</f>
        <v>506.74</v>
      </c>
      <c r="J3" s="30">
        <v>8</v>
      </c>
      <c r="K3" s="30">
        <f>72.6+86.7+53.1+76.4+70.92+70.6+64.62+23.4</f>
        <v>518.34</v>
      </c>
      <c r="L3" s="31"/>
      <c r="M3" s="31">
        <f t="shared" ref="M3:M45" si="0">+K3-L3</f>
        <v>518.34</v>
      </c>
      <c r="N3" s="28">
        <f t="shared" ref="N3:N45" si="1">+I3-M3</f>
        <v>-11.600000000000023</v>
      </c>
    </row>
    <row r="4" spans="1:15" x14ac:dyDescent="0.2">
      <c r="A4" s="26">
        <v>45933</v>
      </c>
      <c r="B4" s="45" t="s">
        <v>7401</v>
      </c>
      <c r="C4" s="28" t="str" cm="1">
        <f t="array" ref="C4:G4">VLOOKUP(B4,'LD PRD'!C:R,{3,5,6,4,8},0)</f>
        <v>Usman Amin</v>
      </c>
      <c r="D4" s="28">
        <v>11</v>
      </c>
      <c r="E4" s="28" t="str">
        <v>7-7.5</v>
      </c>
      <c r="F4" s="28" t="str">
        <v>LDN</v>
      </c>
      <c r="G4" s="28">
        <v>25</v>
      </c>
      <c r="H4" s="29">
        <f>SUMIFS('LD PRD'!M:M,'LD PRD'!C:C,B4)</f>
        <v>73.400000000000006</v>
      </c>
      <c r="I4" s="29">
        <f>SUMIFS('LD DISPATCH'!L:L,'LD DISPATCH'!A:A,B4)</f>
        <v>34.22</v>
      </c>
      <c r="J4" s="30">
        <v>1</v>
      </c>
      <c r="K4" s="30">
        <v>35.619999999999997</v>
      </c>
      <c r="L4" s="31">
        <v>1.6</v>
      </c>
      <c r="M4" s="31">
        <f t="shared" si="0"/>
        <v>34.019999999999996</v>
      </c>
      <c r="N4" s="28">
        <f t="shared" si="1"/>
        <v>0.20000000000000284</v>
      </c>
      <c r="O4" t="s">
        <v>7407</v>
      </c>
    </row>
    <row r="5" spans="1:15" x14ac:dyDescent="0.2">
      <c r="A5" s="26">
        <v>45933</v>
      </c>
      <c r="B5" s="32" t="s">
        <v>6694</v>
      </c>
      <c r="C5" s="28" t="str" cm="1">
        <f t="array" ref="C5:G5">VLOOKUP(B5,'LD PRD'!C:R,{3,5,6,4,8},0)</f>
        <v>Berger Paint Lahore</v>
      </c>
      <c r="D5" s="28">
        <v>18</v>
      </c>
      <c r="E5" s="28" t="str">
        <v>-</v>
      </c>
      <c r="F5" s="28" t="str">
        <v>LD پیلا</v>
      </c>
      <c r="G5" s="28">
        <v>2000</v>
      </c>
      <c r="H5" s="29">
        <f>SUMIFS('LD PRD'!M:M,'LD PRD'!C:C,B5)</f>
        <v>2161.6999999999998</v>
      </c>
      <c r="I5" s="29">
        <f>SUMIFS('LD DISPATCH'!L:L,'LD DISPATCH'!A:A,B5)</f>
        <v>2127</v>
      </c>
      <c r="J5" s="30">
        <v>16</v>
      </c>
      <c r="K5" s="30">
        <f>133.4+119.4+101.4+134.6+111.6+108.8+107.6+130.8+141.8+178+166.6+151+182.2+142.4+170.2+82.4</f>
        <v>2162.2000000000003</v>
      </c>
      <c r="L5" s="31">
        <f>2.2*16</f>
        <v>35.200000000000003</v>
      </c>
      <c r="M5" s="31">
        <f t="shared" si="0"/>
        <v>2127.0000000000005</v>
      </c>
      <c r="N5" s="28">
        <f t="shared" si="1"/>
        <v>0</v>
      </c>
    </row>
    <row r="6" spans="1:15" x14ac:dyDescent="0.2">
      <c r="A6" s="26">
        <v>45933</v>
      </c>
      <c r="B6" s="32" t="s">
        <v>7403</v>
      </c>
      <c r="C6" s="28" t="str" cm="1">
        <f t="array" ref="C6:G6">VLOOKUP(B6,'LD PRD'!C:R,{3,5,6,4,8},0)</f>
        <v>RMC PACK</v>
      </c>
      <c r="D6" s="28" t="str">
        <v>12+3+3</v>
      </c>
      <c r="E6" s="28" t="str">
        <v>7.5</v>
      </c>
      <c r="F6" s="28" t="str">
        <v>LD پیلا</v>
      </c>
      <c r="G6" s="28">
        <v>300</v>
      </c>
      <c r="H6" s="29">
        <f>SUMIFS('LD PRD'!M:M,'LD PRD'!C:C,B6)</f>
        <v>311.5</v>
      </c>
      <c r="I6" s="29">
        <f>SUMIFS('LD DISPATCH'!L:L,'LD DISPATCH'!A:A,B6)</f>
        <v>296.60000000000002</v>
      </c>
      <c r="J6" s="30">
        <v>11</v>
      </c>
      <c r="K6" s="30">
        <f>31.6+27.8+29.2+27.8+29+29.4+25.4+30.8+23.4+27.2</f>
        <v>281.60000000000002</v>
      </c>
      <c r="L6" s="31">
        <f>1.4*11</f>
        <v>15.399999999999999</v>
      </c>
      <c r="M6" s="31">
        <f t="shared" si="0"/>
        <v>266.20000000000005</v>
      </c>
      <c r="N6" s="28">
        <f t="shared" si="1"/>
        <v>30.399999999999977</v>
      </c>
      <c r="O6" t="s">
        <v>7407</v>
      </c>
    </row>
    <row r="7" spans="1:15" x14ac:dyDescent="0.2">
      <c r="A7" s="26">
        <v>45933</v>
      </c>
      <c r="B7" s="32" t="s">
        <v>7404</v>
      </c>
      <c r="C7" s="28" t="str" cm="1">
        <f t="array" ref="C7:G7">VLOOKUP(B7,'LD PRD'!C:R,{3,5,6,4,8},0)</f>
        <v xml:space="preserve">Allied Impex Sialkot </v>
      </c>
      <c r="D7" s="28">
        <v>17.5</v>
      </c>
      <c r="E7" s="28" t="str">
        <v>8.5-9</v>
      </c>
      <c r="F7" s="28" t="str">
        <v>LDN</v>
      </c>
      <c r="G7" s="28">
        <v>100</v>
      </c>
      <c r="H7" s="29">
        <f>SUMIFS('LD PRD'!M:M,'LD PRD'!C:C,B7)</f>
        <v>108.6</v>
      </c>
      <c r="I7" s="29">
        <f>SUMIFS('LD DISPATCH'!L:L,'LD DISPATCH'!A:A,B7)</f>
        <v>104.7</v>
      </c>
      <c r="J7" s="30">
        <v>2</v>
      </c>
      <c r="K7" s="30">
        <f>66+42.6</f>
        <v>108.6</v>
      </c>
      <c r="L7" s="31">
        <f>1.9+2</f>
        <v>3.9</v>
      </c>
      <c r="M7" s="31">
        <f t="shared" si="0"/>
        <v>104.69999999999999</v>
      </c>
      <c r="N7" s="28">
        <f t="shared" si="1"/>
        <v>0</v>
      </c>
    </row>
    <row r="8" spans="1:15" x14ac:dyDescent="0.2">
      <c r="A8" s="26">
        <v>45933</v>
      </c>
      <c r="B8" s="32" t="s">
        <v>7405</v>
      </c>
      <c r="C8" s="28" t="str" cm="1">
        <f t="array" ref="C8:G8">VLOOKUP(B8,'LD PRD'!C:R,{3,5,6,4,8},0)</f>
        <v>Atlas Honda LTD (SKP)</v>
      </c>
      <c r="D8" s="28">
        <v>19</v>
      </c>
      <c r="E8" s="28" t="str">
        <v>8.5-9</v>
      </c>
      <c r="F8" s="28" t="str">
        <v>LDN</v>
      </c>
      <c r="G8" s="28">
        <v>280</v>
      </c>
      <c r="H8" s="29">
        <f>SUMIFS('LD PRD'!M:M,'LD PRD'!C:C,B8)</f>
        <v>151.4</v>
      </c>
      <c r="I8" s="29">
        <f>SUMIFS('LD DISPATCH'!L:L,'LD DISPATCH'!A:A,B8)</f>
        <v>297</v>
      </c>
      <c r="J8" s="30">
        <v>4</v>
      </c>
      <c r="K8" s="30">
        <f>67.2+87+92.2+59.2</f>
        <v>305.59999999999997</v>
      </c>
      <c r="L8" s="31">
        <f>1.4+2.4+2.4</f>
        <v>6.1999999999999993</v>
      </c>
      <c r="M8" s="31">
        <f t="shared" si="0"/>
        <v>299.39999999999998</v>
      </c>
      <c r="N8" s="28">
        <f t="shared" si="1"/>
        <v>-2.3999999999999773</v>
      </c>
    </row>
    <row r="9" spans="1:15" x14ac:dyDescent="0.2">
      <c r="A9" s="26">
        <v>45933</v>
      </c>
      <c r="B9" s="32" t="s">
        <v>7406</v>
      </c>
      <c r="C9" s="28" t="str" cm="1">
        <f t="array" ref="C9:G9">VLOOKUP(B9,'LD PRD'!C:R,{3,5,6,4,8},0)</f>
        <v>Atlas Honda LTD (SKP)</v>
      </c>
      <c r="D9" s="28">
        <v>21</v>
      </c>
      <c r="E9" s="28" t="str">
        <v>14-14.5</v>
      </c>
      <c r="F9" s="28" t="str">
        <v>LDN</v>
      </c>
      <c r="G9" s="28">
        <v>80</v>
      </c>
      <c r="H9" s="29">
        <f>SUMIFS('LD PRD'!M:M,'LD PRD'!C:C,B9)</f>
        <v>106.4</v>
      </c>
      <c r="I9" s="29">
        <f>SUMIFS('LD DISPATCH'!L:L,'LD DISPATCH'!A:A,B9)</f>
        <v>101.9</v>
      </c>
      <c r="J9" s="30">
        <v>2</v>
      </c>
      <c r="K9" s="30">
        <f>60.2+46.2</f>
        <v>106.4</v>
      </c>
      <c r="L9" s="31">
        <f>2.5+2</f>
        <v>4.5</v>
      </c>
      <c r="M9" s="31">
        <f t="shared" si="0"/>
        <v>101.9</v>
      </c>
      <c r="N9" s="28">
        <f t="shared" si="1"/>
        <v>0</v>
      </c>
    </row>
    <row r="10" spans="1:15" x14ac:dyDescent="0.2">
      <c r="A10" s="26">
        <v>45936</v>
      </c>
      <c r="B10" s="26" t="s">
        <v>7529</v>
      </c>
      <c r="C10" s="28" t="str" cm="1">
        <f t="array" ref="C10:G10">VLOOKUP(B10,'LD PRD'!C:R,{3,5,6,4,8},0)</f>
        <v>Liaqat Landa Bazar Lahore</v>
      </c>
      <c r="D10" s="28">
        <v>23</v>
      </c>
      <c r="E10" s="28" t="str">
        <v>9-9.5</v>
      </c>
      <c r="F10" s="28" t="str">
        <v>LDN</v>
      </c>
      <c r="G10" s="28">
        <v>50</v>
      </c>
      <c r="H10" s="29">
        <f>SUMIFS('LD PRD'!M:M,'LD PRD'!C:C,B10)</f>
        <v>59.4</v>
      </c>
      <c r="I10" s="29">
        <f>SUMIFS('LD DISPATCH'!L:L,'LD DISPATCH'!A:A,B10)</f>
        <v>56.8</v>
      </c>
      <c r="J10" s="30">
        <v>1</v>
      </c>
      <c r="K10" s="30">
        <v>59.4</v>
      </c>
      <c r="L10" s="31">
        <v>2.6</v>
      </c>
      <c r="M10" s="31">
        <f t="shared" si="0"/>
        <v>56.8</v>
      </c>
      <c r="N10" s="28">
        <f t="shared" si="1"/>
        <v>0</v>
      </c>
    </row>
    <row r="11" spans="1:15" x14ac:dyDescent="0.2">
      <c r="A11" s="26">
        <v>45936</v>
      </c>
      <c r="B11" s="32" t="s">
        <v>7530</v>
      </c>
      <c r="C11" s="28" t="e" cm="1">
        <f t="array" ref="C11">VLOOKUP(B11,'LD PRD'!C:R,{3,5,6,4,8},0)</f>
        <v>#N/A</v>
      </c>
      <c r="D11" s="28"/>
      <c r="E11" s="28"/>
      <c r="F11" s="28"/>
      <c r="G11" s="28"/>
      <c r="H11" s="29">
        <f>SUMIFS('LD PRD'!M:M,'LD PRD'!C:C,B11)</f>
        <v>0</v>
      </c>
      <c r="I11" s="29">
        <f>SUMIFS('LD DISPATCH'!L:L,'LD DISPATCH'!A:A,B11)</f>
        <v>0</v>
      </c>
      <c r="J11" s="30">
        <v>1</v>
      </c>
      <c r="K11" s="30">
        <v>65.400000000000006</v>
      </c>
      <c r="L11" s="31">
        <v>2.6</v>
      </c>
      <c r="M11" s="31">
        <f t="shared" si="0"/>
        <v>62.800000000000004</v>
      </c>
      <c r="N11" s="28">
        <f t="shared" si="1"/>
        <v>-62.800000000000004</v>
      </c>
    </row>
    <row r="12" spans="1:15" x14ac:dyDescent="0.2">
      <c r="A12" s="26">
        <v>45936</v>
      </c>
      <c r="B12" s="32" t="s">
        <v>7531</v>
      </c>
      <c r="C12" s="28" t="str" cm="1">
        <f t="array" ref="C12:G12">VLOOKUP(B12,'LD PRD'!C:R,{3,5,6,4,8},0)</f>
        <v>Liaqat Landa Bazar Lahore</v>
      </c>
      <c r="D12" s="28">
        <v>25</v>
      </c>
      <c r="E12" s="28" t="str">
        <v>9-9.5</v>
      </c>
      <c r="F12" s="28" t="str">
        <v>LDN</v>
      </c>
      <c r="G12" s="28">
        <v>50</v>
      </c>
      <c r="H12" s="29">
        <f>SUMIFS('LD PRD'!M:M,'LD PRD'!C:C,B12)</f>
        <v>55.8</v>
      </c>
      <c r="I12" s="29">
        <f>SUMIFS('LD DISPATCH'!L:L,'LD DISPATCH'!A:A,B12)</f>
        <v>53.2</v>
      </c>
      <c r="J12" s="30">
        <v>1</v>
      </c>
      <c r="K12" s="30">
        <v>55.8</v>
      </c>
      <c r="L12" s="31">
        <v>2.6</v>
      </c>
      <c r="M12" s="31">
        <f t="shared" si="0"/>
        <v>53.199999999999996</v>
      </c>
      <c r="N12" s="28">
        <f t="shared" si="1"/>
        <v>0</v>
      </c>
    </row>
    <row r="13" spans="1:15" x14ac:dyDescent="0.2">
      <c r="A13" s="26">
        <v>45936</v>
      </c>
      <c r="B13" s="32" t="s">
        <v>7532</v>
      </c>
      <c r="C13" s="28" t="str" cm="1">
        <f t="array" ref="C13:G13">VLOOKUP(B13,'LD PRD'!C:R,{3,5,6,4,8},0)</f>
        <v>Usman Amin</v>
      </c>
      <c r="D13" s="28">
        <v>24</v>
      </c>
      <c r="E13" s="28" t="str">
        <v>5-5.5</v>
      </c>
      <c r="F13" s="28" t="str">
        <v>LDN</v>
      </c>
      <c r="G13" s="28">
        <v>36</v>
      </c>
      <c r="H13" s="29">
        <f>SUMIFS('LD PRD'!M:M,'LD PRD'!C:C,B13)</f>
        <v>82.4</v>
      </c>
      <c r="I13" s="29">
        <f>SUMIFS('LD DISPATCH'!L:L,'LD DISPATCH'!A:A,B13)</f>
        <v>79</v>
      </c>
      <c r="J13" s="30">
        <v>1</v>
      </c>
      <c r="K13" s="30">
        <v>82.4</v>
      </c>
      <c r="L13" s="31">
        <v>3.4</v>
      </c>
      <c r="M13" s="31">
        <f t="shared" si="0"/>
        <v>79</v>
      </c>
      <c r="N13" s="28">
        <f t="shared" si="1"/>
        <v>0</v>
      </c>
    </row>
    <row r="14" spans="1:15" x14ac:dyDescent="0.2">
      <c r="A14" s="26">
        <v>45936</v>
      </c>
      <c r="B14" s="32" t="s">
        <v>7533</v>
      </c>
      <c r="C14" s="28" t="str" cm="1">
        <f t="array" ref="C14:G14">VLOOKUP(B14,'LD PRD'!C:R,{3,5,6,4,8},0)</f>
        <v>Usman Arif Butt Gujranwala</v>
      </c>
      <c r="D14" s="28">
        <v>20</v>
      </c>
      <c r="E14" s="28" t="str">
        <v>6.5-7</v>
      </c>
      <c r="F14" s="28" t="str">
        <v>LDN</v>
      </c>
      <c r="G14" s="28">
        <v>150</v>
      </c>
      <c r="H14" s="29">
        <f>SUMIFS('LD PRD'!M:M,'LD PRD'!C:C,B14)</f>
        <v>168.6</v>
      </c>
      <c r="I14" s="29">
        <f>SUMIFS('LD DISPATCH'!L:L,'LD DISPATCH'!A:A,B14)</f>
        <v>161.19999999999999</v>
      </c>
      <c r="J14" s="30">
        <v>3</v>
      </c>
      <c r="K14" s="30">
        <f>54.2+58.8+55.6</f>
        <v>168.6</v>
      </c>
      <c r="L14" s="31">
        <f>2.4+5</f>
        <v>7.4</v>
      </c>
      <c r="M14" s="31">
        <f t="shared" si="0"/>
        <v>161.19999999999999</v>
      </c>
      <c r="N14" s="28">
        <f t="shared" si="1"/>
        <v>0</v>
      </c>
    </row>
    <row r="15" spans="1:15" x14ac:dyDescent="0.2">
      <c r="A15" s="26">
        <v>45936</v>
      </c>
      <c r="B15" s="32" t="s">
        <v>7534</v>
      </c>
      <c r="C15" s="28" t="str" cm="1">
        <f t="array" ref="C15:G15">VLOOKUP(B15,'LD PRD'!C:R,{3,5,6,4,8},0)</f>
        <v>Usman Amin</v>
      </c>
      <c r="D15" s="28">
        <v>36</v>
      </c>
      <c r="E15" s="28" t="str">
        <v>3-3.25/6-6.5</v>
      </c>
      <c r="F15" s="28" t="str">
        <v>LDN</v>
      </c>
      <c r="G15" s="28">
        <v>350</v>
      </c>
      <c r="H15" s="29">
        <f>SUMIFS('LD PRD'!M:M,'LD PRD'!C:C,B15)</f>
        <v>793.2</v>
      </c>
      <c r="I15" s="29">
        <f>SUMIFS('LD DISPATCH'!L:L,'LD DISPATCH'!A:A,B15)</f>
        <v>429.6</v>
      </c>
      <c r="J15" s="30">
        <v>4</v>
      </c>
      <c r="K15" s="30">
        <f>95+98+101.6+102</f>
        <v>396.6</v>
      </c>
      <c r="L15" s="31">
        <f>4.6*4</f>
        <v>18.399999999999999</v>
      </c>
      <c r="M15" s="31">
        <f t="shared" si="0"/>
        <v>378.20000000000005</v>
      </c>
      <c r="N15" s="28">
        <f t="shared" si="1"/>
        <v>51.399999999999977</v>
      </c>
    </row>
    <row r="16" spans="1:15" x14ac:dyDescent="0.2">
      <c r="A16" s="26">
        <v>45936</v>
      </c>
      <c r="B16" s="32" t="s">
        <v>7535</v>
      </c>
      <c r="C16" s="28" t="str" cm="1">
        <f t="array" ref="C16:G16">VLOOKUP(B16,'LD PRD'!C:R,{3,5,6,4,8},0)</f>
        <v>Usman Amin</v>
      </c>
      <c r="D16" s="28">
        <v>30</v>
      </c>
      <c r="E16" s="28" t="str">
        <v>3-3.25/6-6.5</v>
      </c>
      <c r="F16" s="28" t="str">
        <v>LDN</v>
      </c>
      <c r="G16" s="28">
        <v>100</v>
      </c>
      <c r="H16" s="29">
        <f>SUMIFS('LD PRD'!M:M,'LD PRD'!C:C,B16)</f>
        <v>123</v>
      </c>
      <c r="I16" s="29">
        <f>SUMIFS('LD DISPATCH'!L:L,'LD DISPATCH'!A:A,B16)</f>
        <v>115.8</v>
      </c>
      <c r="J16" s="30">
        <v>2</v>
      </c>
      <c r="K16" s="30">
        <f>61.6+61.4</f>
        <v>123</v>
      </c>
      <c r="L16" s="31">
        <f>3.6*2</f>
        <v>7.2</v>
      </c>
      <c r="M16" s="31">
        <f t="shared" si="0"/>
        <v>115.8</v>
      </c>
      <c r="N16" s="28">
        <f t="shared" si="1"/>
        <v>0</v>
      </c>
    </row>
    <row r="17" spans="1:14" x14ac:dyDescent="0.2">
      <c r="A17" s="26">
        <v>45936</v>
      </c>
      <c r="B17" s="32" t="s">
        <v>6628</v>
      </c>
      <c r="C17" s="28" t="str" cm="1">
        <f t="array" ref="C17:G17">VLOOKUP(B17,'LD PRD'!C:R,{3,5,6,4,8},0)</f>
        <v>Usman Amin</v>
      </c>
      <c r="D17" s="28" t="str">
        <v>36 SHEET</v>
      </c>
      <c r="E17" s="28" t="str">
        <v>3-3.25/6-6.5</v>
      </c>
      <c r="F17" s="28" t="str">
        <v>LDN</v>
      </c>
      <c r="G17" s="28">
        <v>275</v>
      </c>
      <c r="H17" s="29">
        <f>SUMIFS('LD PRD'!M:M,'LD PRD'!C:C,B17)</f>
        <v>293.60000000000002</v>
      </c>
      <c r="I17" s="29">
        <f>SUMIFS('LD DISPATCH'!L:L,'LD DISPATCH'!A:A,B17)</f>
        <v>489.2</v>
      </c>
      <c r="J17" s="30">
        <v>4</v>
      </c>
      <c r="K17" s="30">
        <f>69.4+63.4+73.6+77.4</f>
        <v>283.8</v>
      </c>
      <c r="L17" s="31">
        <f>4.6*4</f>
        <v>18.399999999999999</v>
      </c>
      <c r="M17" s="31">
        <f t="shared" si="0"/>
        <v>265.40000000000003</v>
      </c>
      <c r="N17" s="28">
        <f t="shared" si="1"/>
        <v>223.79999999999995</v>
      </c>
    </row>
    <row r="18" spans="1:14" x14ac:dyDescent="0.2">
      <c r="A18" s="26">
        <v>45936</v>
      </c>
      <c r="B18" s="32" t="s">
        <v>7447</v>
      </c>
      <c r="C18" s="28" t="e" cm="1">
        <f t="array" ref="C18">VLOOKUP(B18,'LD PRD'!C:R,{3,5,6,4,8},0)</f>
        <v>#N/A</v>
      </c>
      <c r="D18" s="28"/>
      <c r="E18" s="28"/>
      <c r="F18" s="28"/>
      <c r="G18" s="28"/>
      <c r="H18" s="29">
        <f>SUMIFS('LD PRD'!M:M,'LD PRD'!C:C,B18)</f>
        <v>0</v>
      </c>
      <c r="I18" s="29">
        <f>SUMIFS('LD DISPATCH'!L:L,'LD DISPATCH'!A:A,B18)</f>
        <v>0</v>
      </c>
      <c r="J18" s="30">
        <v>18</v>
      </c>
      <c r="K18" s="30">
        <f>42.45+56.46+58.62+65.02+62.51+60.29+59.13+56.03+36.93+57.73+45.63+44.9+55.88+67.51+73.26+61.1+64.02+53.31</f>
        <v>1020.78</v>
      </c>
      <c r="L18" s="31">
        <f>1.8*J18</f>
        <v>32.4</v>
      </c>
      <c r="M18" s="31">
        <f t="shared" si="0"/>
        <v>988.38</v>
      </c>
      <c r="N18" s="28">
        <f t="shared" si="1"/>
        <v>-988.38</v>
      </c>
    </row>
    <row r="19" spans="1:14" x14ac:dyDescent="0.2">
      <c r="A19" s="26">
        <v>45937</v>
      </c>
      <c r="B19" s="32" t="s">
        <v>7499</v>
      </c>
      <c r="C19" s="28" t="str" cm="1">
        <f t="array" ref="C19:G19">VLOOKUP(B19,'LD PRD'!C:R,{3,5,6,4,8},0)</f>
        <v>RMC PACK</v>
      </c>
      <c r="D19" s="28" t="str">
        <v>14+4+4</v>
      </c>
      <c r="E19" s="28" t="str">
        <v>7.5</v>
      </c>
      <c r="F19" s="28" t="str">
        <v>LD پیلا</v>
      </c>
      <c r="G19" s="28">
        <v>300</v>
      </c>
      <c r="H19" s="29">
        <f>SUMIFS('LD PRD'!M:M,'LD PRD'!C:C,B19)</f>
        <v>307.79999999999995</v>
      </c>
      <c r="I19" s="29">
        <f>SUMIFS('LD DISPATCH'!L:L,'LD DISPATCH'!A:A,B19)</f>
        <v>314.60000000000002</v>
      </c>
      <c r="J19" s="30"/>
      <c r="K19" s="30">
        <v>336.2</v>
      </c>
      <c r="L19" s="31">
        <v>21.6</v>
      </c>
      <c r="M19" s="31">
        <f t="shared" si="0"/>
        <v>314.59999999999997</v>
      </c>
      <c r="N19" s="28">
        <f t="shared" si="1"/>
        <v>0</v>
      </c>
    </row>
    <row r="20" spans="1:14" x14ac:dyDescent="0.2">
      <c r="A20" s="26">
        <v>45937</v>
      </c>
      <c r="B20" s="32" t="s">
        <v>7697</v>
      </c>
      <c r="C20" s="28" t="str" cm="1">
        <f t="array" ref="C20:G20">VLOOKUP(B20,'LD PRD'!C:R,{3,5,6,4,8},0)</f>
        <v>Javed Enterprises Gujranwala</v>
      </c>
      <c r="D20" s="28">
        <v>14</v>
      </c>
      <c r="E20" s="28" t="str">
        <v>20-20.5</v>
      </c>
      <c r="F20" s="28" t="str">
        <v>LDN</v>
      </c>
      <c r="G20" s="28">
        <v>200</v>
      </c>
      <c r="H20" s="29">
        <f>SUMIFS('LD PRD'!M:M,'LD PRD'!C:C,B20)</f>
        <v>207.8</v>
      </c>
      <c r="I20" s="29">
        <f>SUMIFS('LD DISPATCH'!L:L,'LD DISPATCH'!A:A,B20)</f>
        <v>202.5</v>
      </c>
      <c r="J20" s="30">
        <v>3</v>
      </c>
      <c r="K20" s="30">
        <f>70.8+69+68</f>
        <v>207.8</v>
      </c>
      <c r="L20" s="31">
        <f>1.7+1.8+1.8</f>
        <v>5.3</v>
      </c>
      <c r="M20" s="31">
        <f t="shared" si="0"/>
        <v>202.5</v>
      </c>
      <c r="N20" s="28">
        <f t="shared" si="1"/>
        <v>0</v>
      </c>
    </row>
    <row r="21" spans="1:14" x14ac:dyDescent="0.2">
      <c r="A21" s="26">
        <v>45937</v>
      </c>
      <c r="B21" s="32" t="s">
        <v>7698</v>
      </c>
      <c r="C21" s="28" t="str" cm="1">
        <f t="array" ref="C21:G21">VLOOKUP(B21,'LD PRD'!C:R,{3,5,6,4,8},0)</f>
        <v>Atlas Honda LTD (SKP)</v>
      </c>
      <c r="D21" s="28">
        <v>16</v>
      </c>
      <c r="E21" s="28" t="str">
        <v>12.5-13</v>
      </c>
      <c r="F21" s="28" t="str">
        <v>LDN</v>
      </c>
      <c r="G21" s="28">
        <v>250</v>
      </c>
      <c r="H21" s="29">
        <f>SUMIFS('LD PRD'!M:M,'LD PRD'!C:C,B21)</f>
        <v>257.39999999999998</v>
      </c>
      <c r="I21" s="29">
        <f>SUMIFS('LD DISPATCH'!L:L,'LD DISPATCH'!A:A,B21)</f>
        <v>249.8</v>
      </c>
      <c r="J21" s="30">
        <v>4</v>
      </c>
      <c r="K21" s="30">
        <f>74.6+73.6+73+36.2</f>
        <v>257.39999999999998</v>
      </c>
      <c r="L21" s="31">
        <f>1.9*4</f>
        <v>7.6</v>
      </c>
      <c r="M21" s="31">
        <f t="shared" si="0"/>
        <v>249.79999999999998</v>
      </c>
      <c r="N21" s="28">
        <f t="shared" si="1"/>
        <v>0</v>
      </c>
    </row>
    <row r="22" spans="1:14" x14ac:dyDescent="0.2">
      <c r="A22" s="26">
        <v>45937</v>
      </c>
      <c r="B22" s="32" t="s">
        <v>7699</v>
      </c>
      <c r="C22" s="28" t="str" cm="1">
        <f t="array" ref="C22:G22">VLOOKUP(B22,'LD PRD'!C:R,{3,5,6,4,8},0)</f>
        <v>Karss Paint Industry Pvt LTD</v>
      </c>
      <c r="D22" s="28">
        <v>17</v>
      </c>
      <c r="E22" s="28" t="str">
        <v>-</v>
      </c>
      <c r="F22" s="28" t="str">
        <v>LD پیلا</v>
      </c>
      <c r="G22" s="28">
        <v>580</v>
      </c>
      <c r="H22" s="29">
        <f>SUMIFS('LD PRD'!M:M,'LD PRD'!C:C,B22)</f>
        <v>618.20000000000005</v>
      </c>
      <c r="I22" s="29">
        <f>SUMIFS('LD DISPATCH'!L:L,'LD DISPATCH'!A:A,B22)</f>
        <v>611.6</v>
      </c>
      <c r="J22" s="30">
        <v>3</v>
      </c>
      <c r="K22" s="30">
        <v>618.20000000000005</v>
      </c>
      <c r="L22" s="31">
        <f>2.2*3</f>
        <v>6.6000000000000005</v>
      </c>
      <c r="M22" s="31">
        <f t="shared" si="0"/>
        <v>611.6</v>
      </c>
      <c r="N22" s="28">
        <f t="shared" si="1"/>
        <v>0</v>
      </c>
    </row>
    <row r="23" spans="1:14" x14ac:dyDescent="0.2">
      <c r="A23" s="26">
        <v>45937</v>
      </c>
      <c r="B23" s="32" t="s">
        <v>7700</v>
      </c>
      <c r="C23" s="28" t="str" cm="1">
        <f t="array" ref="C23:G23">VLOOKUP(B23,'LD PRD'!C:R,{3,5,6,4,8},0)</f>
        <v>Usman Amin</v>
      </c>
      <c r="D23" s="28">
        <v>19</v>
      </c>
      <c r="E23" s="28" t="str">
        <v>14</v>
      </c>
      <c r="F23" s="28" t="str">
        <v>LDN</v>
      </c>
      <c r="G23" s="28">
        <v>110</v>
      </c>
      <c r="H23" s="29">
        <f>SUMIFS('LD PRD'!M:M,'LD PRD'!C:C,B23)</f>
        <v>124.28</v>
      </c>
      <c r="I23" s="29">
        <f>SUMIFS('LD DISPATCH'!L:L,'LD DISPATCH'!A:A,B23)</f>
        <v>123.1</v>
      </c>
      <c r="J23" s="30">
        <v>2</v>
      </c>
      <c r="K23" s="30">
        <f>73.4+54</f>
        <v>127.4</v>
      </c>
      <c r="L23" s="31">
        <f>2.2+2.1</f>
        <v>4.3000000000000007</v>
      </c>
      <c r="M23" s="31">
        <f t="shared" si="0"/>
        <v>123.10000000000001</v>
      </c>
      <c r="N23" s="28">
        <f t="shared" si="1"/>
        <v>0</v>
      </c>
    </row>
    <row r="24" spans="1:14" x14ac:dyDescent="0.2">
      <c r="A24" s="26">
        <v>45937</v>
      </c>
      <c r="B24" s="32" t="s">
        <v>7701</v>
      </c>
      <c r="C24" s="28" t="str" cm="1">
        <f t="array" ref="C24:G24">VLOOKUP(B24,'LD PRD'!C:R,{3,5,6,4,8},0)</f>
        <v>Usman Amin</v>
      </c>
      <c r="D24" s="28">
        <v>19</v>
      </c>
      <c r="E24" s="28" t="str">
        <v>14</v>
      </c>
      <c r="F24" s="28" t="str">
        <v>LDN</v>
      </c>
      <c r="G24" s="28">
        <v>160</v>
      </c>
      <c r="H24" s="29">
        <f>SUMIFS('LD PRD'!M:M,'LD PRD'!C:C,B24)</f>
        <v>119.8</v>
      </c>
      <c r="I24" s="29">
        <f>SUMIFS('LD DISPATCH'!L:L,'LD DISPATCH'!A:A,B24)</f>
        <v>159.88999999999999</v>
      </c>
      <c r="J24" s="30">
        <v>2</v>
      </c>
      <c r="K24" s="30">
        <f>70.28+92.8</f>
        <v>163.07999999999998</v>
      </c>
      <c r="L24" s="31">
        <v>3.19</v>
      </c>
      <c r="M24" s="31">
        <f t="shared" si="0"/>
        <v>159.88999999999999</v>
      </c>
      <c r="N24" s="28">
        <f t="shared" si="1"/>
        <v>0</v>
      </c>
    </row>
    <row r="25" spans="1:14" x14ac:dyDescent="0.2">
      <c r="A25" s="26">
        <v>45937</v>
      </c>
      <c r="B25" s="32" t="s">
        <v>7702</v>
      </c>
      <c r="C25" s="28" t="str" cm="1">
        <f t="array" ref="C25:G25">VLOOKUP(B25,'LD PRD'!C:R,{3,5,6,4,8},0)</f>
        <v>Usman Amin</v>
      </c>
      <c r="D25" s="28">
        <v>26</v>
      </c>
      <c r="E25" s="28" t="str">
        <v>7</v>
      </c>
      <c r="F25" s="28" t="str">
        <v>LDN</v>
      </c>
      <c r="G25" s="28">
        <v>200</v>
      </c>
      <c r="H25" s="29">
        <f>SUMIFS('LD PRD'!M:M,'LD PRD'!C:C,B25)</f>
        <v>216.79999999999998</v>
      </c>
      <c r="I25" s="29">
        <f>SUMIFS('LD DISPATCH'!L:L,'LD DISPATCH'!A:A,B25)</f>
        <v>207.8</v>
      </c>
      <c r="J25" s="30">
        <v>3</v>
      </c>
      <c r="K25" s="30">
        <f>88.2+61+67.6</f>
        <v>216.79999999999998</v>
      </c>
      <c r="L25" s="31">
        <v>9</v>
      </c>
      <c r="M25" s="31">
        <f t="shared" si="0"/>
        <v>207.79999999999998</v>
      </c>
      <c r="N25" s="28">
        <f t="shared" si="1"/>
        <v>0</v>
      </c>
    </row>
    <row r="26" spans="1:14" x14ac:dyDescent="0.2">
      <c r="A26" s="26">
        <v>45937</v>
      </c>
      <c r="B26" s="32" t="s">
        <v>7705</v>
      </c>
      <c r="C26" s="28" t="e" cm="1">
        <f t="array" ref="C26">VLOOKUP(B26,'LD PRD'!C:R,{3,5,6,4,8},0)</f>
        <v>#N/A</v>
      </c>
      <c r="D26" s="28"/>
      <c r="E26" s="28"/>
      <c r="F26" s="28" t="s">
        <v>7704</v>
      </c>
      <c r="G26" s="28"/>
      <c r="H26" s="29">
        <f>SUMIFS('LD PRD'!M:M,'LD PRD'!C:C,B26)</f>
        <v>0</v>
      </c>
      <c r="I26" s="29">
        <f>SUMIFS('LD DISPATCH'!L:L,'LD DISPATCH'!A:A,B26)</f>
        <v>0</v>
      </c>
      <c r="J26" s="30">
        <v>2</v>
      </c>
      <c r="K26" s="30">
        <f>48.88+56.12</f>
        <v>105</v>
      </c>
      <c r="L26" s="31">
        <f>1.6*2</f>
        <v>3.2</v>
      </c>
      <c r="M26" s="31">
        <f t="shared" si="0"/>
        <v>101.8</v>
      </c>
      <c r="N26" s="28">
        <f t="shared" si="1"/>
        <v>-101.8</v>
      </c>
    </row>
    <row r="27" spans="1:14" x14ac:dyDescent="0.2">
      <c r="A27" s="26">
        <v>45937</v>
      </c>
      <c r="B27" s="32" t="s">
        <v>7703</v>
      </c>
      <c r="C27" s="28" t="e" cm="1" vm="1">
        <f t="array" aca="1" ref="C27" ca="1">VLOOKUP(B27,'LD PRD'!C:R,{3,5,6,4,8},0)</f>
        <v>#VALUE!</v>
      </c>
      <c r="D27" s="28"/>
      <c r="E27" s="28"/>
      <c r="F27" s="28" t="s">
        <v>7704</v>
      </c>
      <c r="G27" s="28"/>
      <c r="H27" s="29">
        <f>SUMIFS('LD PRD'!M:M,'LD PRD'!C:C,B27)</f>
        <v>531.27</v>
      </c>
      <c r="I27" s="29">
        <f>SUMIFS('LD DISPATCH'!L:L,'LD DISPATCH'!A:A,B27)</f>
        <v>0</v>
      </c>
      <c r="J27" s="30"/>
      <c r="K27" s="31">
        <f>50*20</f>
        <v>1000</v>
      </c>
      <c r="L27" s="31">
        <f>50*20</f>
        <v>1000</v>
      </c>
      <c r="M27" s="31">
        <f t="shared" si="0"/>
        <v>0</v>
      </c>
      <c r="N27" s="28">
        <f t="shared" si="1"/>
        <v>0</v>
      </c>
    </row>
    <row r="28" spans="1:14" x14ac:dyDescent="0.2">
      <c r="A28" s="26">
        <v>45937</v>
      </c>
      <c r="B28" s="32" t="s">
        <v>7706</v>
      </c>
      <c r="C28" s="28" t="e" cm="1">
        <f t="array" ref="C28">VLOOKUP(B28,'LD PRD'!C:R,{3,5,6,4,8},0)</f>
        <v>#N/A</v>
      </c>
      <c r="D28" s="28"/>
      <c r="E28" s="28"/>
      <c r="F28" s="28" t="s">
        <v>7704</v>
      </c>
      <c r="G28" s="28"/>
      <c r="H28" s="29">
        <f>SUMIFS('LD PRD'!M:M,'LD PRD'!C:C,B28)</f>
        <v>0</v>
      </c>
      <c r="I28" s="29">
        <f>SUMIFS('LD DISPATCH'!L:L,'LD DISPATCH'!A:A,B28)</f>
        <v>0</v>
      </c>
      <c r="J28" s="30"/>
      <c r="K28" s="31">
        <f>21.13+24.8+40.08+27.96+30.44</f>
        <v>144.41</v>
      </c>
      <c r="L28" s="31">
        <f>21.13+24.8+40.08+27.96+30.44</f>
        <v>144.41</v>
      </c>
      <c r="M28" s="31">
        <f t="shared" si="0"/>
        <v>0</v>
      </c>
      <c r="N28" s="28">
        <f t="shared" si="1"/>
        <v>0</v>
      </c>
    </row>
    <row r="29" spans="1:14" x14ac:dyDescent="0.2">
      <c r="A29" s="26">
        <v>45937</v>
      </c>
      <c r="B29" s="32" t="s">
        <v>7707</v>
      </c>
      <c r="C29" s="28" t="str" cm="1">
        <f t="array" ref="C29:G29">VLOOKUP(B29,'LD PRD'!C:R,{3,5,6,4,8},0)</f>
        <v>RMC PACK</v>
      </c>
      <c r="D29" s="28" t="str">
        <v>8+2.5+2.5</v>
      </c>
      <c r="E29" s="28" t="str">
        <v>7.5</v>
      </c>
      <c r="F29" s="28" t="str">
        <v>LD کریم</v>
      </c>
      <c r="G29" s="28">
        <v>100</v>
      </c>
      <c r="H29" s="29">
        <f>SUMIFS('LD PRD'!M:M,'LD PRD'!C:C,B29)</f>
        <v>140</v>
      </c>
      <c r="I29" s="29">
        <f>SUMIFS('LD DISPATCH'!L:L,'LD DISPATCH'!A:A,B29)</f>
        <v>135</v>
      </c>
      <c r="J29" s="30">
        <v>4</v>
      </c>
      <c r="K29" s="30">
        <v>104.8</v>
      </c>
      <c r="L29" s="31">
        <v>4</v>
      </c>
      <c r="M29" s="31">
        <f t="shared" si="0"/>
        <v>100.8</v>
      </c>
      <c r="N29" s="28">
        <f t="shared" si="1"/>
        <v>34.200000000000003</v>
      </c>
    </row>
    <row r="30" spans="1:14" x14ac:dyDescent="0.2">
      <c r="A30" s="26">
        <v>45937</v>
      </c>
      <c r="B30" s="32" t="s">
        <v>7708</v>
      </c>
      <c r="C30" s="28" t="str" cm="1">
        <f t="array" ref="C30:G30">VLOOKUP(B30,'LD PRD'!C:R,{3,5,6,4,8},0)</f>
        <v>M Faisal Gujranwala</v>
      </c>
      <c r="D30" s="28">
        <v>20</v>
      </c>
      <c r="E30" s="28">
        <v>14</v>
      </c>
      <c r="F30" s="28" t="str">
        <v>LDN</v>
      </c>
      <c r="G30" s="28">
        <v>150</v>
      </c>
      <c r="H30" s="29">
        <f>SUMIFS('LD PRD'!M:M,'LD PRD'!C:C,B30)</f>
        <v>155.19999999999999</v>
      </c>
      <c r="I30" s="29">
        <f>SUMIFS('LD DISPATCH'!L:L,'LD DISPATCH'!A:A,B30)</f>
        <v>152.4</v>
      </c>
      <c r="J30" s="30">
        <v>3</v>
      </c>
      <c r="K30" s="30">
        <f>74.8+73.8+68.2</f>
        <v>216.8</v>
      </c>
      <c r="L30" s="31">
        <f>2.2*3</f>
        <v>6.6000000000000005</v>
      </c>
      <c r="M30" s="31">
        <f t="shared" si="0"/>
        <v>210.20000000000002</v>
      </c>
      <c r="N30" s="28">
        <f t="shared" si="1"/>
        <v>-57.800000000000011</v>
      </c>
    </row>
    <row r="31" spans="1:14" x14ac:dyDescent="0.2">
      <c r="A31" s="26">
        <v>45941</v>
      </c>
      <c r="B31" s="32" t="s">
        <v>7685</v>
      </c>
      <c r="C31" s="28" t="str" cm="1">
        <f t="array" ref="C31:G31">VLOOKUP(B31,'LD PRD'!C:R,{3,5,6,4,8},0)</f>
        <v>PT-02 (MURAD PLASTIC MINGORA)</v>
      </c>
      <c r="D31" s="28">
        <v>9</v>
      </c>
      <c r="E31" s="28">
        <v>12</v>
      </c>
      <c r="F31" s="28" t="str">
        <v>LDM</v>
      </c>
      <c r="G31" s="28">
        <v>100</v>
      </c>
      <c r="H31" s="29">
        <f>SUMIFS('LD PRD'!M:M,'LD PRD'!C:C,B31)</f>
        <v>110.86</v>
      </c>
      <c r="I31" s="29">
        <f>SUMIFS('LD DISPATCH'!L:L,'LD DISPATCH'!A:A,B31)</f>
        <v>110.26</v>
      </c>
      <c r="J31" s="30">
        <v>4</v>
      </c>
      <c r="K31" s="30">
        <f>26.76+27.7+26.1+30.3</f>
        <v>110.86</v>
      </c>
      <c r="L31" s="31">
        <f>1.2*4</f>
        <v>4.8</v>
      </c>
      <c r="M31" s="31">
        <f t="shared" si="0"/>
        <v>106.06</v>
      </c>
      <c r="N31" s="28">
        <f t="shared" si="1"/>
        <v>4.2000000000000028</v>
      </c>
    </row>
    <row r="32" spans="1:14" x14ac:dyDescent="0.2">
      <c r="A32" s="26">
        <v>45941</v>
      </c>
      <c r="B32" s="32" t="s">
        <v>7857</v>
      </c>
      <c r="C32" s="28" t="str" cm="1">
        <f t="array" ref="C32:G32">VLOOKUP(B32,'LD PRD'!C:R,{3,5,6,4,8},0)</f>
        <v>PT-02 (MUBEEN PLAS RWP)</v>
      </c>
      <c r="D32" s="28">
        <v>9</v>
      </c>
      <c r="E32" s="28">
        <v>18</v>
      </c>
      <c r="F32" s="28" t="str">
        <v>LDM</v>
      </c>
      <c r="G32" s="28">
        <v>250</v>
      </c>
      <c r="H32" s="29">
        <f>SUMIFS('LD PRD'!M:M,'LD PRD'!C:C,B32)</f>
        <v>290.51</v>
      </c>
      <c r="I32" s="29">
        <f>SUMIFS('LD DISPATCH'!L:L,'LD DISPATCH'!A:A,B32)</f>
        <v>0</v>
      </c>
      <c r="J32" s="30">
        <v>6</v>
      </c>
      <c r="K32" s="30">
        <f>38.5+36.22+45.45+40.72+45.8+43.2</f>
        <v>249.89</v>
      </c>
      <c r="L32" s="31">
        <f>1.1*6</f>
        <v>6.6000000000000005</v>
      </c>
      <c r="M32" s="31">
        <f t="shared" si="0"/>
        <v>243.29</v>
      </c>
      <c r="N32" s="28">
        <f t="shared" si="1"/>
        <v>-243.29</v>
      </c>
    </row>
    <row r="33" spans="1:14" x14ac:dyDescent="0.2">
      <c r="A33" s="26">
        <v>45944</v>
      </c>
      <c r="B33" s="32" t="s">
        <v>7687</v>
      </c>
      <c r="C33" s="28" t="str" cm="1">
        <f t="array" ref="C33:G33">VLOOKUP(B33,'LD PRD'!C:R,{3,5,6,4,8},0)</f>
        <v>PT-02 (MURAD PLASTIC MINGORA)</v>
      </c>
      <c r="D33" s="28">
        <v>7</v>
      </c>
      <c r="E33" s="28">
        <v>12</v>
      </c>
      <c r="F33" s="28" t="str">
        <v>LDM</v>
      </c>
      <c r="G33" s="28">
        <v>100</v>
      </c>
      <c r="H33" s="29">
        <f>SUMIFS('LD PRD'!M:M,'LD PRD'!C:C,B33)</f>
        <v>104.10000000000001</v>
      </c>
      <c r="I33" s="29">
        <f>SUMIFS('LD DISPATCH'!L:L,'LD DISPATCH'!A:A,B33)</f>
        <v>104.6</v>
      </c>
      <c r="J33" s="30">
        <v>3</v>
      </c>
      <c r="K33" s="30">
        <f>35.9+33+35.7</f>
        <v>104.60000000000001</v>
      </c>
      <c r="L33" s="31">
        <f>0.7+0.8+0.7</f>
        <v>2.2000000000000002</v>
      </c>
      <c r="M33" s="31">
        <f t="shared" si="0"/>
        <v>102.4</v>
      </c>
      <c r="N33" s="28">
        <f t="shared" si="1"/>
        <v>2.1999999999999886</v>
      </c>
    </row>
    <row r="34" spans="1:14" x14ac:dyDescent="0.2">
      <c r="A34" s="26">
        <v>45842</v>
      </c>
      <c r="B34" s="32"/>
      <c r="C34" s="28" t="e" cm="1">
        <f t="array" ref="C34">VLOOKUP(B34,'LD PRD'!C:R,{3,5,6,4,8},0)</f>
        <v>#N/A</v>
      </c>
      <c r="D34" s="28"/>
      <c r="E34" s="28"/>
      <c r="F34" s="28"/>
      <c r="G34" s="28"/>
      <c r="H34" s="29">
        <f>SUMIFS('LD PRD'!M:M,'LD PRD'!C:C,B34)</f>
        <v>0</v>
      </c>
      <c r="I34" s="29">
        <f>SUMIFS('LD DISPATCH'!L:L,'LD DISPATCH'!A:A,B34)</f>
        <v>0</v>
      </c>
      <c r="J34" s="30"/>
      <c r="K34" s="30"/>
      <c r="L34" s="31"/>
      <c r="M34" s="31">
        <f t="shared" si="0"/>
        <v>0</v>
      </c>
      <c r="N34" s="28">
        <f t="shared" si="1"/>
        <v>0</v>
      </c>
    </row>
    <row r="35" spans="1:14" x14ac:dyDescent="0.2">
      <c r="A35" s="26"/>
      <c r="B35" s="32"/>
      <c r="C35" s="28" t="e" cm="1">
        <f t="array" ref="C35">VLOOKUP(B35,'LD PRD'!C:R,{3,5,6,4,8},0)</f>
        <v>#N/A</v>
      </c>
      <c r="D35" s="28"/>
      <c r="E35" s="28"/>
      <c r="F35" s="28"/>
      <c r="G35" s="28"/>
      <c r="H35" s="29">
        <f>SUMIFS('LD PRD'!M:M,'LD PRD'!C:C,B35)</f>
        <v>0</v>
      </c>
      <c r="I35" s="29">
        <f>SUMIFS('LD DISPATCH'!L:L,'LD DISPATCH'!A:A,B35)</f>
        <v>0</v>
      </c>
      <c r="J35" s="30"/>
      <c r="K35" s="30"/>
      <c r="L35" s="31"/>
      <c r="M35" s="31">
        <f t="shared" si="0"/>
        <v>0</v>
      </c>
      <c r="N35" s="28">
        <f t="shared" si="1"/>
        <v>0</v>
      </c>
    </row>
    <row r="36" spans="1:14" x14ac:dyDescent="0.2">
      <c r="A36" s="26"/>
      <c r="B36" s="32"/>
      <c r="C36" s="28" t="e" cm="1">
        <f t="array" ref="C36">VLOOKUP(B36,'LD PRD'!C:R,{3,5,6,4,8},0)</f>
        <v>#N/A</v>
      </c>
      <c r="D36" s="28"/>
      <c r="E36" s="28"/>
      <c r="F36" s="28"/>
      <c r="G36" s="28"/>
      <c r="H36" s="29">
        <f>SUMIFS('LD PRD'!M:M,'LD PRD'!C:C,B36)</f>
        <v>0</v>
      </c>
      <c r="I36" s="29">
        <f>SUMIFS('LD DISPATCH'!L:L,'LD DISPATCH'!A:A,B36)</f>
        <v>0</v>
      </c>
      <c r="J36" s="30"/>
      <c r="K36" s="30"/>
      <c r="L36" s="31"/>
      <c r="M36" s="31">
        <f t="shared" si="0"/>
        <v>0</v>
      </c>
      <c r="N36" s="28">
        <f t="shared" si="1"/>
        <v>0</v>
      </c>
    </row>
    <row r="37" spans="1:14" x14ac:dyDescent="0.2">
      <c r="A37" s="26"/>
      <c r="B37" s="32"/>
      <c r="C37" s="28" t="e" cm="1">
        <f t="array" ref="C37">VLOOKUP(B37,'LD PRD'!C:R,{3,5,6,4,8},0)</f>
        <v>#N/A</v>
      </c>
      <c r="D37" s="28"/>
      <c r="E37" s="28"/>
      <c r="F37" s="28"/>
      <c r="G37" s="28"/>
      <c r="H37" s="29">
        <f>SUMIFS('LD PRD'!M:M,'LD PRD'!C:C,B37)</f>
        <v>0</v>
      </c>
      <c r="I37" s="29">
        <f>SUMIFS('LD DISPATCH'!L:L,'LD DISPATCH'!A:A,B37)</f>
        <v>0</v>
      </c>
      <c r="J37" s="30"/>
      <c r="K37" s="30"/>
      <c r="L37" s="31"/>
      <c r="M37" s="31">
        <f t="shared" si="0"/>
        <v>0</v>
      </c>
      <c r="N37" s="28">
        <f t="shared" si="1"/>
        <v>0</v>
      </c>
    </row>
    <row r="38" spans="1:14" x14ac:dyDescent="0.2">
      <c r="A38" s="26"/>
      <c r="B38" s="32"/>
      <c r="C38" s="28" t="e" cm="1">
        <f t="array" ref="C38">VLOOKUP(B38,'LD PRD'!C:R,{3,5,6,4,8},0)</f>
        <v>#N/A</v>
      </c>
      <c r="D38" s="28"/>
      <c r="E38" s="28"/>
      <c r="F38" s="28"/>
      <c r="G38" s="28"/>
      <c r="H38" s="29">
        <f>SUMIFS('LD PRD'!M:M,'LD PRD'!C:C,B38)</f>
        <v>0</v>
      </c>
      <c r="I38" s="29">
        <f>SUMIFS('LD DISPATCH'!L:L,'LD DISPATCH'!A:A,B38)</f>
        <v>0</v>
      </c>
      <c r="J38" s="30"/>
      <c r="K38" s="30"/>
      <c r="L38" s="31"/>
      <c r="M38" s="31">
        <f t="shared" si="0"/>
        <v>0</v>
      </c>
      <c r="N38" s="28">
        <f t="shared" si="1"/>
        <v>0</v>
      </c>
    </row>
    <row r="39" spans="1:14" x14ac:dyDescent="0.2">
      <c r="A39" s="26"/>
      <c r="B39" s="32"/>
      <c r="C39" s="28" t="e" cm="1">
        <f t="array" ref="C39">VLOOKUP(B39,'LD PRD'!C:R,{3,5,6,4,8},0)</f>
        <v>#N/A</v>
      </c>
      <c r="D39" s="28"/>
      <c r="E39" s="28"/>
      <c r="F39" s="28"/>
      <c r="G39" s="28"/>
      <c r="H39" s="29">
        <f>SUMIFS('LD PRD'!M:M,'LD PRD'!C:C,B39)</f>
        <v>0</v>
      </c>
      <c r="I39" s="29">
        <f>SUMIFS('LD DISPATCH'!L:L,'LD DISPATCH'!A:A,B39)</f>
        <v>0</v>
      </c>
      <c r="J39" s="30"/>
      <c r="K39" s="30"/>
      <c r="L39" s="31"/>
      <c r="M39" s="31">
        <f t="shared" si="0"/>
        <v>0</v>
      </c>
      <c r="N39" s="28">
        <f t="shared" si="1"/>
        <v>0</v>
      </c>
    </row>
    <row r="40" spans="1:14" x14ac:dyDescent="0.2">
      <c r="A40" s="26"/>
      <c r="B40" s="32"/>
      <c r="C40" s="28" t="e" cm="1">
        <f t="array" ref="C40">VLOOKUP(B40,'LD PRD'!C:R,{3,5,6,4,8},0)</f>
        <v>#N/A</v>
      </c>
      <c r="D40" s="28"/>
      <c r="E40" s="28"/>
      <c r="F40" s="28"/>
      <c r="G40" s="28"/>
      <c r="H40" s="29">
        <f>SUMIFS('LD PRD'!M:M,'LD PRD'!C:C,B40)</f>
        <v>0</v>
      </c>
      <c r="I40" s="29">
        <f>SUMIFS('LD DISPATCH'!L:L,'LD DISPATCH'!A:A,B40)</f>
        <v>0</v>
      </c>
      <c r="J40" s="30"/>
      <c r="K40" s="30"/>
      <c r="L40" s="31"/>
      <c r="M40" s="31">
        <f t="shared" si="0"/>
        <v>0</v>
      </c>
      <c r="N40" s="28">
        <f t="shared" si="1"/>
        <v>0</v>
      </c>
    </row>
    <row r="41" spans="1:14" x14ac:dyDescent="0.2">
      <c r="A41" s="26"/>
      <c r="B41" s="32"/>
      <c r="C41" s="28" t="e" cm="1">
        <f t="array" ref="C41">VLOOKUP(B41,'LD PRD'!C:R,{3,5,6,4,8},0)</f>
        <v>#N/A</v>
      </c>
      <c r="D41" s="28"/>
      <c r="E41" s="28"/>
      <c r="F41" s="28"/>
      <c r="G41" s="28"/>
      <c r="H41" s="29">
        <f>SUMIFS('LD PRD'!M:M,'LD PRD'!C:C,B41)</f>
        <v>0</v>
      </c>
      <c r="I41" s="29">
        <f>SUMIFS('LD DISPATCH'!L:L,'LD DISPATCH'!A:A,B41)</f>
        <v>0</v>
      </c>
      <c r="J41" s="30"/>
      <c r="K41" s="30"/>
      <c r="L41" s="31"/>
      <c r="M41" s="31">
        <f t="shared" si="0"/>
        <v>0</v>
      </c>
      <c r="N41" s="28">
        <f t="shared" si="1"/>
        <v>0</v>
      </c>
    </row>
    <row r="42" spans="1:14" x14ac:dyDescent="0.2">
      <c r="A42" s="26"/>
      <c r="B42" s="32"/>
      <c r="C42" s="28" t="e" cm="1">
        <f t="array" ref="C42">VLOOKUP(B42,'LD PRD'!C:R,{3,5,6,4,8},0)</f>
        <v>#N/A</v>
      </c>
      <c r="D42" s="28"/>
      <c r="E42" s="28"/>
      <c r="F42" s="28"/>
      <c r="G42" s="28"/>
      <c r="H42" s="29">
        <f>SUMIFS('LD PRD'!M:M,'LD PRD'!C:C,B42)</f>
        <v>0</v>
      </c>
      <c r="I42" s="29">
        <f>SUMIFS('LD DISPATCH'!L:L,'LD DISPATCH'!A:A,B42)</f>
        <v>0</v>
      </c>
      <c r="J42" s="30"/>
      <c r="K42" s="30"/>
      <c r="L42" s="31"/>
      <c r="M42" s="31">
        <f t="shared" si="0"/>
        <v>0</v>
      </c>
      <c r="N42" s="28">
        <f t="shared" si="1"/>
        <v>0</v>
      </c>
    </row>
    <row r="43" spans="1:14" x14ac:dyDescent="0.2">
      <c r="A43" s="26"/>
      <c r="B43" s="32"/>
      <c r="C43" s="28" t="e" cm="1">
        <f t="array" ref="C43">VLOOKUP(B43,'LD PRD'!C:R,{3,5,6,4,8},0)</f>
        <v>#N/A</v>
      </c>
      <c r="D43" s="28"/>
      <c r="E43" s="28"/>
      <c r="F43" s="28"/>
      <c r="G43" s="28"/>
      <c r="H43" s="29">
        <f>SUMIFS('LD PRD'!M:M,'LD PRD'!C:C,B43)</f>
        <v>0</v>
      </c>
      <c r="I43" s="29">
        <f>SUMIFS('LD DISPATCH'!L:L,'LD DISPATCH'!A:A,B43)</f>
        <v>0</v>
      </c>
      <c r="J43" s="30"/>
      <c r="K43" s="30"/>
      <c r="L43" s="31"/>
      <c r="M43" s="31">
        <f t="shared" si="0"/>
        <v>0</v>
      </c>
      <c r="N43" s="28">
        <f t="shared" si="1"/>
        <v>0</v>
      </c>
    </row>
    <row r="44" spans="1:14" x14ac:dyDescent="0.2">
      <c r="A44" s="26"/>
      <c r="B44" s="32"/>
      <c r="C44" s="28" t="e" cm="1">
        <f t="array" ref="C44">VLOOKUP(B44,'LD PRD'!C:R,{3,5,6,4,8},0)</f>
        <v>#N/A</v>
      </c>
      <c r="D44" s="28"/>
      <c r="E44" s="28"/>
      <c r="F44" s="28"/>
      <c r="G44" s="28"/>
      <c r="H44" s="29">
        <f>SUMIFS('LD PRD'!M:M,'LD PRD'!C:C,B44)</f>
        <v>0</v>
      </c>
      <c r="I44" s="29">
        <f>SUMIFS('LD DISPATCH'!L:L,'LD DISPATCH'!A:A,B44)</f>
        <v>0</v>
      </c>
      <c r="J44" s="30"/>
      <c r="K44" s="30"/>
      <c r="L44" s="31"/>
      <c r="M44" s="31">
        <f t="shared" si="0"/>
        <v>0</v>
      </c>
      <c r="N44" s="28">
        <f t="shared" si="1"/>
        <v>0</v>
      </c>
    </row>
    <row r="45" spans="1:14" x14ac:dyDescent="0.2">
      <c r="A45" s="26"/>
      <c r="B45" s="32"/>
      <c r="C45" s="28" t="e" cm="1">
        <f t="array" ref="C45">VLOOKUP(B45,'LD PRD'!C:R,{3,5,6,4,8},0)</f>
        <v>#N/A</v>
      </c>
      <c r="D45" s="28"/>
      <c r="E45" s="28"/>
      <c r="F45" s="28"/>
      <c r="G45" s="28"/>
      <c r="H45" s="29">
        <f>SUMIFS('LD PRD'!M:M,'LD PRD'!C:C,B45)</f>
        <v>0</v>
      </c>
      <c r="I45" s="29">
        <f>SUMIFS('LD DISPATCH'!L:L,'LD DISPATCH'!A:A,B45)</f>
        <v>0</v>
      </c>
      <c r="J45" s="30"/>
      <c r="K45" s="30"/>
      <c r="L45" s="31"/>
      <c r="M45" s="31">
        <f t="shared" si="0"/>
        <v>0</v>
      </c>
      <c r="N45" s="28">
        <f t="shared" si="1"/>
        <v>0</v>
      </c>
    </row>
  </sheetData>
  <conditionalFormatting sqref="B1:B9 B11:B45">
    <cfRule type="duplicateValues" dxfId="9" priority="3"/>
  </conditionalFormatting>
  <conditionalFormatting sqref="B1:B9 B11:B45">
    <cfRule type="duplicateValues" dxfId="8" priority="2"/>
  </conditionalFormatting>
  <conditionalFormatting sqref="B1:B1048576">
    <cfRule type="duplicateValues" dxfId="7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61002-C971-4645-BEC0-C526F7A43B9C}">
  <dimension ref="A1:AS5301"/>
  <sheetViews>
    <sheetView workbookViewId="0">
      <selection activeCell="AY1" sqref="AY1"/>
    </sheetView>
  </sheetViews>
  <sheetFormatPr defaultRowHeight="12.75" x14ac:dyDescent="0.2"/>
  <cols>
    <col min="1" max="1" width="7.42578125" bestFit="1" customWidth="1"/>
    <col min="2" max="2" width="7.85546875" bestFit="1" customWidth="1"/>
    <col min="3" max="3" width="14.42578125" bestFit="1" customWidth="1"/>
    <col min="4" max="4" width="8.140625" bestFit="1" customWidth="1"/>
    <col min="5" max="5" width="39.85546875" bestFit="1" customWidth="1"/>
    <col min="6" max="6" width="11.140625" bestFit="1" customWidth="1"/>
    <col min="7" max="7" width="15" bestFit="1" customWidth="1"/>
    <col min="8" max="8" width="12.7109375" bestFit="1" customWidth="1"/>
    <col min="9" max="9" width="14.28515625" bestFit="1" customWidth="1"/>
    <col min="10" max="10" width="15.140625" bestFit="1" customWidth="1"/>
    <col min="11" max="11" width="9.85546875" bestFit="1" customWidth="1"/>
    <col min="12" max="12" width="11.5703125" bestFit="1" customWidth="1"/>
    <col min="13" max="13" width="11.42578125" bestFit="1" customWidth="1"/>
    <col min="14" max="14" width="14" bestFit="1" customWidth="1"/>
    <col min="15" max="15" width="12.28515625" bestFit="1" customWidth="1"/>
    <col min="16" max="16" width="15.5703125" bestFit="1" customWidth="1"/>
    <col min="17" max="17" width="12.85546875" bestFit="1" customWidth="1"/>
    <col min="18" max="18" width="18.7109375" bestFit="1" customWidth="1"/>
    <col min="19" max="19" width="11.7109375" bestFit="1" customWidth="1"/>
    <col min="20" max="20" width="5.42578125" bestFit="1" customWidth="1"/>
    <col min="21" max="21" width="13.7109375" bestFit="1" customWidth="1"/>
    <col min="22" max="22" width="12" bestFit="1" customWidth="1"/>
    <col min="23" max="23" width="12.28515625" bestFit="1" customWidth="1"/>
    <col min="24" max="24" width="6.42578125" bestFit="1" customWidth="1"/>
    <col min="25" max="25" width="7.7109375" bestFit="1" customWidth="1"/>
    <col min="26" max="26" width="6.140625" bestFit="1" customWidth="1"/>
    <col min="27" max="27" width="6.28515625" bestFit="1" customWidth="1"/>
    <col min="28" max="28" width="9.7109375" bestFit="1" customWidth="1"/>
    <col min="29" max="29" width="8.42578125" bestFit="1" customWidth="1"/>
    <col min="30" max="30" width="8.28515625" bestFit="1" customWidth="1"/>
    <col min="31" max="31" width="7.7109375" bestFit="1" customWidth="1"/>
    <col min="32" max="32" width="13.85546875" bestFit="1" customWidth="1"/>
    <col min="33" max="33" width="13" bestFit="1" customWidth="1"/>
    <col min="34" max="35" width="12" bestFit="1" customWidth="1"/>
    <col min="36" max="36" width="14.140625" bestFit="1" customWidth="1"/>
    <col min="37" max="37" width="14.7109375" bestFit="1" customWidth="1"/>
    <col min="38" max="38" width="10.140625" bestFit="1" customWidth="1"/>
    <col min="39" max="39" width="19.28515625" bestFit="1" customWidth="1"/>
    <col min="41" max="41" width="8.42578125" bestFit="1" customWidth="1"/>
    <col min="42" max="42" width="11.140625" bestFit="1" customWidth="1"/>
    <col min="43" max="43" width="10.7109375" bestFit="1" customWidth="1"/>
    <col min="44" max="44" width="9.28515625" bestFit="1" customWidth="1"/>
    <col min="45" max="45" width="14" bestFit="1" customWidth="1"/>
  </cols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2726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">
      <c r="A2" s="1" t="s">
        <v>46</v>
      </c>
      <c r="B2">
        <v>1</v>
      </c>
      <c r="C2" s="1" t="s">
        <v>2727</v>
      </c>
      <c r="D2" s="2">
        <v>45658</v>
      </c>
      <c r="E2" t="s">
        <v>2728</v>
      </c>
      <c r="F2" s="1" t="s">
        <v>246</v>
      </c>
      <c r="G2">
        <v>7</v>
      </c>
      <c r="H2" t="s">
        <v>107</v>
      </c>
      <c r="I2" s="1" t="s">
        <v>100</v>
      </c>
      <c r="J2">
        <v>100</v>
      </c>
      <c r="K2" s="1" t="s">
        <v>2729</v>
      </c>
      <c r="L2">
        <v>1</v>
      </c>
      <c r="M2">
        <v>54.3</v>
      </c>
      <c r="N2">
        <v>1</v>
      </c>
      <c r="Q2">
        <v>53.3</v>
      </c>
      <c r="R2" s="1" t="s">
        <v>2730</v>
      </c>
    </row>
    <row r="3" spans="1:45" x14ac:dyDescent="0.2">
      <c r="A3" s="1" t="s">
        <v>46</v>
      </c>
      <c r="B3">
        <v>1</v>
      </c>
      <c r="C3" s="1" t="s">
        <v>2731</v>
      </c>
      <c r="D3" s="2">
        <v>45658</v>
      </c>
      <c r="E3" t="s">
        <v>48</v>
      </c>
      <c r="F3" s="1" t="s">
        <v>246</v>
      </c>
      <c r="G3">
        <v>7</v>
      </c>
      <c r="H3" t="s">
        <v>107</v>
      </c>
      <c r="I3" s="1" t="s">
        <v>100</v>
      </c>
      <c r="J3">
        <v>25</v>
      </c>
      <c r="K3" s="1" t="s">
        <v>2729</v>
      </c>
      <c r="L3">
        <v>1</v>
      </c>
      <c r="M3">
        <v>29.6</v>
      </c>
      <c r="N3">
        <v>1</v>
      </c>
      <c r="Q3">
        <v>28.6</v>
      </c>
      <c r="R3" s="1" t="s">
        <v>2730</v>
      </c>
    </row>
    <row r="4" spans="1:45" x14ac:dyDescent="0.2">
      <c r="A4" s="1" t="s">
        <v>46</v>
      </c>
      <c r="B4">
        <v>1</v>
      </c>
      <c r="C4" s="1" t="s">
        <v>2732</v>
      </c>
      <c r="D4" s="2">
        <v>45658</v>
      </c>
      <c r="E4" t="s">
        <v>51</v>
      </c>
      <c r="F4" s="1" t="s">
        <v>51</v>
      </c>
      <c r="G4" t="s">
        <v>51</v>
      </c>
      <c r="H4" t="s">
        <v>51</v>
      </c>
      <c r="I4" s="1" t="s">
        <v>51</v>
      </c>
      <c r="J4" t="s">
        <v>51</v>
      </c>
      <c r="K4" s="1" t="s">
        <v>2729</v>
      </c>
      <c r="L4">
        <v>1</v>
      </c>
      <c r="M4">
        <v>49.2</v>
      </c>
      <c r="N4">
        <v>1</v>
      </c>
      <c r="Q4">
        <v>48.2</v>
      </c>
      <c r="R4" s="1" t="s">
        <v>2730</v>
      </c>
    </row>
    <row r="5" spans="1:45" x14ac:dyDescent="0.2">
      <c r="A5" s="1" t="s">
        <v>53</v>
      </c>
      <c r="B5">
        <v>1</v>
      </c>
      <c r="C5" s="1" t="s">
        <v>2732</v>
      </c>
      <c r="D5" s="2">
        <v>45658</v>
      </c>
      <c r="E5" t="s">
        <v>51</v>
      </c>
      <c r="F5" s="1" t="s">
        <v>51</v>
      </c>
      <c r="G5" t="s">
        <v>51</v>
      </c>
      <c r="H5" t="s">
        <v>51</v>
      </c>
      <c r="I5" s="1" t="s">
        <v>51</v>
      </c>
      <c r="J5" t="s">
        <v>51</v>
      </c>
      <c r="K5" s="1" t="s">
        <v>2729</v>
      </c>
      <c r="L5">
        <v>2</v>
      </c>
      <c r="M5">
        <v>58.7</v>
      </c>
      <c r="N5">
        <v>1.6</v>
      </c>
      <c r="O5">
        <v>4</v>
      </c>
      <c r="Q5">
        <v>57.1</v>
      </c>
      <c r="R5" s="1" t="s">
        <v>2733</v>
      </c>
    </row>
    <row r="6" spans="1:45" x14ac:dyDescent="0.2">
      <c r="A6" s="1" t="s">
        <v>53</v>
      </c>
      <c r="B6">
        <v>1</v>
      </c>
      <c r="C6" s="1" t="s">
        <v>2727</v>
      </c>
      <c r="D6" s="2">
        <v>45658</v>
      </c>
      <c r="E6" t="s">
        <v>2728</v>
      </c>
      <c r="F6" s="1" t="s">
        <v>246</v>
      </c>
      <c r="G6">
        <v>7</v>
      </c>
      <c r="H6" t="s">
        <v>107</v>
      </c>
      <c r="I6" s="1" t="s">
        <v>100</v>
      </c>
      <c r="J6">
        <v>100</v>
      </c>
      <c r="K6" s="1" t="s">
        <v>2729</v>
      </c>
      <c r="L6">
        <v>1</v>
      </c>
      <c r="M6">
        <v>53.9</v>
      </c>
      <c r="N6">
        <v>0.9</v>
      </c>
      <c r="Q6">
        <v>53</v>
      </c>
      <c r="R6" s="1" t="s">
        <v>2733</v>
      </c>
    </row>
    <row r="7" spans="1:45" x14ac:dyDescent="0.2">
      <c r="A7" s="1" t="s">
        <v>53</v>
      </c>
      <c r="B7">
        <v>1</v>
      </c>
      <c r="C7" s="1" t="s">
        <v>2734</v>
      </c>
      <c r="D7" s="2">
        <v>45658</v>
      </c>
      <c r="E7" t="s">
        <v>2735</v>
      </c>
      <c r="F7" s="1" t="s">
        <v>246</v>
      </c>
      <c r="G7">
        <v>6</v>
      </c>
      <c r="H7" t="s">
        <v>107</v>
      </c>
      <c r="I7" s="1" t="s">
        <v>100</v>
      </c>
      <c r="J7">
        <v>100</v>
      </c>
      <c r="K7" s="1" t="s">
        <v>2729</v>
      </c>
      <c r="L7">
        <v>1</v>
      </c>
      <c r="M7">
        <v>39</v>
      </c>
      <c r="N7">
        <v>0.8</v>
      </c>
      <c r="Q7">
        <v>38.200000000000003</v>
      </c>
      <c r="R7" s="1" t="s">
        <v>2733</v>
      </c>
    </row>
    <row r="8" spans="1:45" x14ac:dyDescent="0.2">
      <c r="A8" s="1" t="s">
        <v>46</v>
      </c>
      <c r="B8">
        <v>3</v>
      </c>
      <c r="C8" s="1" t="s">
        <v>2736</v>
      </c>
      <c r="D8" s="2">
        <v>45658</v>
      </c>
      <c r="E8" t="s">
        <v>2737</v>
      </c>
      <c r="F8" s="1" t="s">
        <v>106</v>
      </c>
      <c r="G8">
        <v>12</v>
      </c>
      <c r="H8" t="s">
        <v>51</v>
      </c>
      <c r="I8" s="1" t="s">
        <v>108</v>
      </c>
      <c r="J8">
        <v>500</v>
      </c>
      <c r="K8" s="1" t="s">
        <v>2729</v>
      </c>
      <c r="L8">
        <v>6</v>
      </c>
      <c r="M8">
        <v>347</v>
      </c>
      <c r="N8">
        <v>8.6</v>
      </c>
      <c r="O8">
        <v>44</v>
      </c>
      <c r="Q8">
        <v>338.4</v>
      </c>
      <c r="R8" s="1" t="s">
        <v>2730</v>
      </c>
    </row>
    <row r="9" spans="1:45" x14ac:dyDescent="0.2">
      <c r="A9" s="1" t="s">
        <v>46</v>
      </c>
      <c r="B9">
        <v>3</v>
      </c>
      <c r="C9" s="1" t="s">
        <v>2738</v>
      </c>
      <c r="D9" s="2">
        <v>45658</v>
      </c>
      <c r="E9" t="s">
        <v>2739</v>
      </c>
      <c r="F9" s="1" t="s">
        <v>106</v>
      </c>
      <c r="G9">
        <v>22</v>
      </c>
      <c r="H9" t="s">
        <v>2740</v>
      </c>
      <c r="I9" s="1" t="s">
        <v>108</v>
      </c>
      <c r="J9">
        <v>100</v>
      </c>
      <c r="K9" s="1" t="s">
        <v>2729</v>
      </c>
      <c r="L9">
        <v>2</v>
      </c>
      <c r="M9">
        <v>105.60000000000001</v>
      </c>
      <c r="N9">
        <v>5.8</v>
      </c>
      <c r="Q9">
        <v>99.800000000000011</v>
      </c>
      <c r="R9" s="1" t="s">
        <v>2730</v>
      </c>
    </row>
    <row r="10" spans="1:45" x14ac:dyDescent="0.2">
      <c r="A10" s="1" t="s">
        <v>46</v>
      </c>
      <c r="B10">
        <v>3</v>
      </c>
      <c r="C10" s="1" t="s">
        <v>2741</v>
      </c>
      <c r="D10" s="2">
        <v>45658</v>
      </c>
      <c r="E10" t="s">
        <v>2742</v>
      </c>
      <c r="F10" s="1" t="s">
        <v>106</v>
      </c>
      <c r="G10" t="s">
        <v>2743</v>
      </c>
      <c r="H10" t="s">
        <v>2744</v>
      </c>
      <c r="I10" s="1" t="s">
        <v>108</v>
      </c>
      <c r="J10">
        <v>110</v>
      </c>
      <c r="K10" s="1" t="s">
        <v>2729</v>
      </c>
      <c r="L10">
        <v>1</v>
      </c>
      <c r="M10">
        <v>37.4</v>
      </c>
      <c r="N10">
        <v>1.2</v>
      </c>
      <c r="Q10">
        <v>36.199999999999996</v>
      </c>
      <c r="R10" s="1" t="s">
        <v>2730</v>
      </c>
    </row>
    <row r="11" spans="1:45" x14ac:dyDescent="0.2">
      <c r="A11" s="1" t="s">
        <v>53</v>
      </c>
      <c r="B11">
        <v>3</v>
      </c>
      <c r="C11" s="1" t="s">
        <v>2741</v>
      </c>
      <c r="D11" s="2">
        <v>45658</v>
      </c>
      <c r="E11" t="s">
        <v>2742</v>
      </c>
      <c r="F11" s="1" t="s">
        <v>106</v>
      </c>
      <c r="G11" t="s">
        <v>2743</v>
      </c>
      <c r="H11" t="s">
        <v>2744</v>
      </c>
      <c r="I11" s="1" t="s">
        <v>108</v>
      </c>
      <c r="J11">
        <v>110</v>
      </c>
      <c r="K11" s="1" t="s">
        <v>2729</v>
      </c>
      <c r="L11">
        <v>2</v>
      </c>
      <c r="M11">
        <v>86</v>
      </c>
      <c r="N11">
        <v>2.5</v>
      </c>
      <c r="O11">
        <v>9</v>
      </c>
      <c r="Q11">
        <v>83.5</v>
      </c>
      <c r="R11" s="1" t="s">
        <v>2733</v>
      </c>
    </row>
    <row r="12" spans="1:45" x14ac:dyDescent="0.2">
      <c r="A12" s="1" t="s">
        <v>53</v>
      </c>
      <c r="B12">
        <v>3</v>
      </c>
      <c r="C12" s="1" t="s">
        <v>2745</v>
      </c>
      <c r="D12" s="2">
        <v>45658</v>
      </c>
      <c r="E12" t="s">
        <v>51</v>
      </c>
      <c r="F12" s="1" t="s">
        <v>51</v>
      </c>
      <c r="G12" t="s">
        <v>51</v>
      </c>
      <c r="H12" t="s">
        <v>51</v>
      </c>
      <c r="I12" s="1" t="s">
        <v>51</v>
      </c>
      <c r="J12" t="s">
        <v>51</v>
      </c>
      <c r="K12" s="1" t="s">
        <v>2729</v>
      </c>
      <c r="L12">
        <v>2</v>
      </c>
      <c r="M12">
        <v>47</v>
      </c>
      <c r="N12">
        <v>1.8</v>
      </c>
      <c r="Q12">
        <v>45.2</v>
      </c>
      <c r="R12" s="1" t="s">
        <v>2733</v>
      </c>
    </row>
    <row r="13" spans="1:45" x14ac:dyDescent="0.2">
      <c r="A13" s="1" t="s">
        <v>53</v>
      </c>
      <c r="B13">
        <v>3</v>
      </c>
      <c r="C13" s="1" t="s">
        <v>2746</v>
      </c>
      <c r="D13" s="2">
        <v>45658</v>
      </c>
      <c r="E13" t="s">
        <v>2747</v>
      </c>
      <c r="F13" s="1" t="s">
        <v>246</v>
      </c>
      <c r="G13">
        <v>16</v>
      </c>
      <c r="H13" t="s">
        <v>209</v>
      </c>
      <c r="I13" s="1" t="s">
        <v>100</v>
      </c>
      <c r="J13">
        <v>690</v>
      </c>
      <c r="K13" s="1" t="s">
        <v>2729</v>
      </c>
      <c r="L13">
        <v>1</v>
      </c>
      <c r="M13">
        <v>46</v>
      </c>
      <c r="N13">
        <v>1.8</v>
      </c>
      <c r="Q13">
        <v>44.2</v>
      </c>
      <c r="R13" s="1" t="s">
        <v>2733</v>
      </c>
    </row>
    <row r="14" spans="1:45" x14ac:dyDescent="0.2">
      <c r="A14" s="1" t="s">
        <v>53</v>
      </c>
      <c r="B14">
        <v>3</v>
      </c>
      <c r="C14" s="1" t="s">
        <v>2748</v>
      </c>
      <c r="D14" s="2">
        <v>45658</v>
      </c>
      <c r="E14" t="s">
        <v>2749</v>
      </c>
      <c r="F14" s="1" t="s">
        <v>246</v>
      </c>
      <c r="G14" t="s">
        <v>2750</v>
      </c>
      <c r="H14" t="s">
        <v>2744</v>
      </c>
      <c r="I14" s="1" t="s">
        <v>100</v>
      </c>
      <c r="J14">
        <v>5000</v>
      </c>
      <c r="K14" s="1" t="s">
        <v>2729</v>
      </c>
      <c r="L14">
        <v>2</v>
      </c>
      <c r="M14">
        <v>162</v>
      </c>
      <c r="N14">
        <v>7.2</v>
      </c>
      <c r="Q14">
        <v>154.80000000000001</v>
      </c>
      <c r="R14" s="1" t="s">
        <v>2733</v>
      </c>
    </row>
    <row r="15" spans="1:45" x14ac:dyDescent="0.2">
      <c r="A15" s="1" t="s">
        <v>46</v>
      </c>
      <c r="B15">
        <v>5</v>
      </c>
      <c r="C15" s="1" t="s">
        <v>2751</v>
      </c>
      <c r="D15" s="2">
        <v>45658</v>
      </c>
      <c r="E15" t="s">
        <v>2752</v>
      </c>
      <c r="F15" s="1" t="s">
        <v>246</v>
      </c>
      <c r="G15">
        <v>17</v>
      </c>
      <c r="H15" t="s">
        <v>332</v>
      </c>
      <c r="I15" s="1" t="s">
        <v>100</v>
      </c>
      <c r="J15">
        <v>450</v>
      </c>
      <c r="K15" s="1" t="s">
        <v>2729</v>
      </c>
      <c r="L15">
        <v>2</v>
      </c>
      <c r="M15">
        <v>105.4</v>
      </c>
      <c r="N15">
        <v>4</v>
      </c>
      <c r="Q15">
        <v>101.4</v>
      </c>
      <c r="R15" s="1" t="s">
        <v>2730</v>
      </c>
    </row>
    <row r="16" spans="1:45" x14ac:dyDescent="0.2">
      <c r="A16" s="1" t="s">
        <v>46</v>
      </c>
      <c r="B16">
        <v>5</v>
      </c>
      <c r="C16" s="1" t="s">
        <v>2753</v>
      </c>
      <c r="D16" s="2">
        <v>45658</v>
      </c>
      <c r="E16" t="s">
        <v>2752</v>
      </c>
      <c r="F16" s="1" t="s">
        <v>246</v>
      </c>
      <c r="G16">
        <v>19</v>
      </c>
      <c r="H16" t="s">
        <v>332</v>
      </c>
      <c r="I16" s="1" t="s">
        <v>100</v>
      </c>
      <c r="J16">
        <v>190</v>
      </c>
      <c r="K16" s="1" t="s">
        <v>2729</v>
      </c>
      <c r="L16">
        <v>2</v>
      </c>
      <c r="M16">
        <v>164.8</v>
      </c>
      <c r="N16">
        <v>4.4000000000000004</v>
      </c>
      <c r="Q16">
        <v>160.4</v>
      </c>
      <c r="R16" s="1" t="s">
        <v>2730</v>
      </c>
    </row>
    <row r="17" spans="1:18" x14ac:dyDescent="0.2">
      <c r="A17" s="1" t="s">
        <v>46</v>
      </c>
      <c r="B17">
        <v>5</v>
      </c>
      <c r="C17" s="1" t="s">
        <v>2754</v>
      </c>
      <c r="D17" s="2">
        <v>45658</v>
      </c>
      <c r="E17" t="s">
        <v>2755</v>
      </c>
      <c r="F17" s="1" t="s">
        <v>246</v>
      </c>
      <c r="G17">
        <v>19</v>
      </c>
      <c r="H17" t="s">
        <v>209</v>
      </c>
      <c r="I17" s="1" t="s">
        <v>100</v>
      </c>
      <c r="J17">
        <v>340</v>
      </c>
      <c r="K17" s="1" t="s">
        <v>2729</v>
      </c>
      <c r="L17">
        <v>3</v>
      </c>
      <c r="M17">
        <v>218.39999999999998</v>
      </c>
      <c r="N17">
        <v>8.8000000000000007</v>
      </c>
      <c r="Q17">
        <v>209.59999999999997</v>
      </c>
      <c r="R17" s="1" t="s">
        <v>2730</v>
      </c>
    </row>
    <row r="18" spans="1:18" x14ac:dyDescent="0.2">
      <c r="A18" s="1" t="s">
        <v>53</v>
      </c>
      <c r="B18">
        <v>5</v>
      </c>
      <c r="C18" s="1" t="s">
        <v>2745</v>
      </c>
      <c r="D18" s="2">
        <v>45658</v>
      </c>
      <c r="E18" t="s">
        <v>51</v>
      </c>
      <c r="F18" s="1" t="s">
        <v>51</v>
      </c>
      <c r="G18" t="s">
        <v>51</v>
      </c>
      <c r="H18" t="s">
        <v>51</v>
      </c>
      <c r="I18" s="1" t="s">
        <v>51</v>
      </c>
      <c r="J18" t="s">
        <v>51</v>
      </c>
      <c r="K18" s="1" t="s">
        <v>2729</v>
      </c>
      <c r="L18">
        <v>1</v>
      </c>
      <c r="M18">
        <v>34.6</v>
      </c>
      <c r="N18">
        <v>3.2</v>
      </c>
      <c r="O18">
        <v>15.6</v>
      </c>
      <c r="Q18">
        <v>31.400000000000002</v>
      </c>
      <c r="R18" s="1" t="s">
        <v>2733</v>
      </c>
    </row>
    <row r="19" spans="1:18" x14ac:dyDescent="0.2">
      <c r="A19" s="1" t="s">
        <v>53</v>
      </c>
      <c r="B19">
        <v>5</v>
      </c>
      <c r="C19" s="1" t="s">
        <v>2754</v>
      </c>
      <c r="D19" s="2">
        <v>45658</v>
      </c>
      <c r="E19" t="s">
        <v>2755</v>
      </c>
      <c r="F19" s="1" t="s">
        <v>246</v>
      </c>
      <c r="G19">
        <v>19</v>
      </c>
      <c r="H19" t="s">
        <v>209</v>
      </c>
      <c r="I19" s="1" t="s">
        <v>100</v>
      </c>
      <c r="J19">
        <v>340</v>
      </c>
      <c r="K19" s="1" t="s">
        <v>2729</v>
      </c>
      <c r="L19">
        <v>2</v>
      </c>
      <c r="M19">
        <v>142.80000000000001</v>
      </c>
      <c r="N19">
        <v>4.8</v>
      </c>
      <c r="Q19">
        <v>138</v>
      </c>
      <c r="R19" s="1" t="s">
        <v>2733</v>
      </c>
    </row>
    <row r="20" spans="1:18" x14ac:dyDescent="0.2">
      <c r="A20" s="1" t="s">
        <v>53</v>
      </c>
      <c r="B20">
        <v>5</v>
      </c>
      <c r="C20" s="1" t="s">
        <v>2756</v>
      </c>
      <c r="D20" s="2">
        <v>45658</v>
      </c>
      <c r="E20" t="s">
        <v>2757</v>
      </c>
      <c r="F20" s="1" t="s">
        <v>246</v>
      </c>
      <c r="G20">
        <v>15.5</v>
      </c>
      <c r="H20" t="s">
        <v>134</v>
      </c>
      <c r="I20" s="1" t="s">
        <v>100</v>
      </c>
      <c r="J20">
        <v>220</v>
      </c>
      <c r="K20" s="1" t="s">
        <v>2729</v>
      </c>
      <c r="L20">
        <v>5</v>
      </c>
      <c r="M20">
        <v>224</v>
      </c>
      <c r="N20">
        <v>10</v>
      </c>
      <c r="Q20">
        <v>214</v>
      </c>
      <c r="R20" s="1" t="s">
        <v>2733</v>
      </c>
    </row>
    <row r="21" spans="1:18" x14ac:dyDescent="0.2">
      <c r="A21" s="1" t="s">
        <v>53</v>
      </c>
      <c r="B21">
        <v>5</v>
      </c>
      <c r="C21" s="1" t="s">
        <v>2758</v>
      </c>
      <c r="D21" s="2">
        <v>45658</v>
      </c>
      <c r="E21" t="s">
        <v>2759</v>
      </c>
      <c r="F21" s="1" t="s">
        <v>246</v>
      </c>
      <c r="G21">
        <v>15</v>
      </c>
      <c r="H21" t="s">
        <v>167</v>
      </c>
      <c r="I21" s="1" t="s">
        <v>2760</v>
      </c>
      <c r="J21">
        <v>60</v>
      </c>
      <c r="K21" s="1" t="s">
        <v>2729</v>
      </c>
      <c r="L21">
        <v>1</v>
      </c>
      <c r="M21">
        <v>52.2</v>
      </c>
      <c r="N21">
        <v>1.8</v>
      </c>
      <c r="Q21">
        <v>50.400000000000006</v>
      </c>
      <c r="R21" s="1" t="s">
        <v>2733</v>
      </c>
    </row>
    <row r="22" spans="1:18" x14ac:dyDescent="0.2">
      <c r="A22" s="1" t="s">
        <v>53</v>
      </c>
      <c r="B22">
        <v>5</v>
      </c>
      <c r="C22" s="1" t="s">
        <v>2761</v>
      </c>
      <c r="D22" s="2">
        <v>45658</v>
      </c>
      <c r="E22" t="s">
        <v>2762</v>
      </c>
      <c r="F22" s="1" t="s">
        <v>246</v>
      </c>
      <c r="G22">
        <v>17</v>
      </c>
      <c r="H22" t="s">
        <v>332</v>
      </c>
      <c r="I22" s="1" t="s">
        <v>2760</v>
      </c>
      <c r="J22">
        <v>700</v>
      </c>
      <c r="K22" s="1" t="s">
        <v>2729</v>
      </c>
      <c r="L22">
        <v>1</v>
      </c>
      <c r="M22">
        <v>48.6</v>
      </c>
      <c r="N22">
        <v>2</v>
      </c>
      <c r="Q22">
        <v>46.6</v>
      </c>
      <c r="R22" s="1" t="s">
        <v>2733</v>
      </c>
    </row>
    <row r="23" spans="1:18" x14ac:dyDescent="0.2">
      <c r="A23" s="1" t="s">
        <v>46</v>
      </c>
      <c r="B23">
        <v>7</v>
      </c>
      <c r="C23" s="1" t="s">
        <v>2763</v>
      </c>
      <c r="D23" s="2">
        <v>45658</v>
      </c>
      <c r="E23" t="s">
        <v>2764</v>
      </c>
      <c r="F23" s="1" t="s">
        <v>246</v>
      </c>
      <c r="G23">
        <v>24</v>
      </c>
      <c r="H23" t="s">
        <v>2765</v>
      </c>
      <c r="I23" s="1" t="s">
        <v>2766</v>
      </c>
      <c r="J23">
        <v>3300</v>
      </c>
      <c r="K23" s="1" t="s">
        <v>2729</v>
      </c>
      <c r="L23">
        <v>5</v>
      </c>
      <c r="M23">
        <v>544.1</v>
      </c>
      <c r="N23">
        <v>15</v>
      </c>
      <c r="Q23">
        <v>529.1</v>
      </c>
      <c r="R23" s="1" t="s">
        <v>2730</v>
      </c>
    </row>
    <row r="24" spans="1:18" x14ac:dyDescent="0.2">
      <c r="A24" s="1" t="s">
        <v>46</v>
      </c>
      <c r="B24">
        <v>7</v>
      </c>
      <c r="C24" s="1" t="s">
        <v>2767</v>
      </c>
      <c r="D24" s="2">
        <v>45658</v>
      </c>
      <c r="E24" t="s">
        <v>51</v>
      </c>
      <c r="F24" s="1" t="s">
        <v>51</v>
      </c>
      <c r="G24" t="s">
        <v>51</v>
      </c>
      <c r="H24" t="s">
        <v>51</v>
      </c>
      <c r="I24" s="1" t="s">
        <v>51</v>
      </c>
      <c r="J24" t="s">
        <v>51</v>
      </c>
      <c r="K24" s="1" t="s">
        <v>2729</v>
      </c>
      <c r="L24">
        <v>2</v>
      </c>
      <c r="M24">
        <v>64.099999999999994</v>
      </c>
      <c r="N24">
        <v>6</v>
      </c>
      <c r="Q24">
        <v>58.099999999999994</v>
      </c>
      <c r="R24" s="1" t="s">
        <v>2730</v>
      </c>
    </row>
    <row r="25" spans="1:18" x14ac:dyDescent="0.2">
      <c r="A25" s="1" t="s">
        <v>53</v>
      </c>
      <c r="B25">
        <v>7</v>
      </c>
      <c r="C25" s="1" t="s">
        <v>2768</v>
      </c>
      <c r="D25" s="2">
        <v>45658</v>
      </c>
      <c r="E25" t="s">
        <v>2769</v>
      </c>
      <c r="F25" s="1" t="s">
        <v>246</v>
      </c>
      <c r="G25">
        <v>24</v>
      </c>
      <c r="H25" t="s">
        <v>2770</v>
      </c>
      <c r="I25" s="1" t="s">
        <v>51</v>
      </c>
      <c r="J25">
        <v>200</v>
      </c>
      <c r="K25" s="1" t="s">
        <v>2729</v>
      </c>
      <c r="L25">
        <v>6</v>
      </c>
      <c r="M25">
        <v>177.76</v>
      </c>
      <c r="N25">
        <v>18</v>
      </c>
      <c r="O25">
        <v>7.2</v>
      </c>
      <c r="Q25">
        <v>159.76</v>
      </c>
      <c r="R25" s="1" t="s">
        <v>2733</v>
      </c>
    </row>
    <row r="26" spans="1:18" x14ac:dyDescent="0.2">
      <c r="A26" s="1" t="s">
        <v>53</v>
      </c>
      <c r="B26">
        <v>7</v>
      </c>
      <c r="C26" s="1" t="s">
        <v>2768</v>
      </c>
      <c r="D26" s="2">
        <v>45658</v>
      </c>
      <c r="E26" t="s">
        <v>2769</v>
      </c>
      <c r="F26" s="1" t="s">
        <v>246</v>
      </c>
      <c r="G26">
        <v>24</v>
      </c>
      <c r="H26" t="s">
        <v>2770</v>
      </c>
      <c r="I26" s="1" t="s">
        <v>51</v>
      </c>
      <c r="J26">
        <v>200</v>
      </c>
      <c r="K26" s="1" t="s">
        <v>2729</v>
      </c>
      <c r="L26">
        <v>2</v>
      </c>
      <c r="M26">
        <v>70.22999999999999</v>
      </c>
      <c r="N26">
        <v>6</v>
      </c>
      <c r="Q26">
        <v>64.22999999999999</v>
      </c>
      <c r="R26" s="1" t="s">
        <v>2733</v>
      </c>
    </row>
    <row r="27" spans="1:18" x14ac:dyDescent="0.2">
      <c r="A27" s="1" t="s">
        <v>53</v>
      </c>
      <c r="B27">
        <v>7</v>
      </c>
      <c r="C27" s="1" t="s">
        <v>2771</v>
      </c>
      <c r="D27" s="2">
        <v>45658</v>
      </c>
      <c r="E27" t="s">
        <v>51</v>
      </c>
      <c r="F27" s="1" t="s">
        <v>51</v>
      </c>
      <c r="G27" t="s">
        <v>51</v>
      </c>
      <c r="H27" t="s">
        <v>51</v>
      </c>
      <c r="I27" s="1" t="s">
        <v>51</v>
      </c>
      <c r="J27" t="s">
        <v>51</v>
      </c>
      <c r="K27" s="1" t="s">
        <v>2729</v>
      </c>
      <c r="L27">
        <v>6</v>
      </c>
      <c r="M27">
        <v>195.54999999999998</v>
      </c>
      <c r="N27">
        <v>12</v>
      </c>
      <c r="Q27">
        <v>183.54999999999998</v>
      </c>
      <c r="R27" s="1" t="s">
        <v>2733</v>
      </c>
    </row>
    <row r="28" spans="1:18" x14ac:dyDescent="0.2">
      <c r="A28" s="1" t="s">
        <v>46</v>
      </c>
      <c r="B28">
        <v>1</v>
      </c>
      <c r="C28" s="1" t="s">
        <v>2734</v>
      </c>
      <c r="D28" s="2">
        <v>45659</v>
      </c>
      <c r="E28" t="s">
        <v>2735</v>
      </c>
      <c r="F28" s="1" t="s">
        <v>246</v>
      </c>
      <c r="G28">
        <v>6</v>
      </c>
      <c r="H28" t="s">
        <v>107</v>
      </c>
      <c r="I28" s="1" t="s">
        <v>100</v>
      </c>
      <c r="J28">
        <v>100</v>
      </c>
      <c r="K28" s="1" t="s">
        <v>2729</v>
      </c>
      <c r="L28">
        <v>2</v>
      </c>
      <c r="M28">
        <v>67</v>
      </c>
      <c r="N28">
        <v>1.7000000000000002</v>
      </c>
      <c r="O28">
        <v>20</v>
      </c>
      <c r="Q28">
        <v>65.3</v>
      </c>
      <c r="R28" s="1" t="s">
        <v>2730</v>
      </c>
    </row>
    <row r="29" spans="1:18" x14ac:dyDescent="0.2">
      <c r="A29" s="1" t="s">
        <v>46</v>
      </c>
      <c r="B29">
        <v>1</v>
      </c>
      <c r="C29" s="1" t="s">
        <v>2772</v>
      </c>
      <c r="D29" s="2">
        <v>45659</v>
      </c>
      <c r="E29" t="s">
        <v>2773</v>
      </c>
      <c r="F29" s="1" t="s">
        <v>246</v>
      </c>
      <c r="G29">
        <v>10</v>
      </c>
      <c r="H29" t="s">
        <v>2774</v>
      </c>
      <c r="I29" s="1" t="s">
        <v>100</v>
      </c>
      <c r="J29">
        <v>900</v>
      </c>
      <c r="K29" s="1" t="s">
        <v>2729</v>
      </c>
      <c r="L29">
        <v>2</v>
      </c>
      <c r="M29">
        <v>123.66</v>
      </c>
      <c r="N29">
        <v>2.4</v>
      </c>
      <c r="Q29">
        <v>121.25999999999999</v>
      </c>
      <c r="R29" s="1" t="s">
        <v>2730</v>
      </c>
    </row>
    <row r="30" spans="1:18" x14ac:dyDescent="0.2">
      <c r="A30" s="1" t="s">
        <v>53</v>
      </c>
      <c r="B30">
        <v>1</v>
      </c>
      <c r="C30" s="1" t="s">
        <v>2772</v>
      </c>
      <c r="D30" s="2">
        <v>45659</v>
      </c>
      <c r="E30" t="s">
        <v>2773</v>
      </c>
      <c r="F30" s="1" t="s">
        <v>246</v>
      </c>
      <c r="G30">
        <v>10</v>
      </c>
      <c r="H30" t="s">
        <v>2774</v>
      </c>
      <c r="I30" s="1" t="s">
        <v>100</v>
      </c>
      <c r="J30">
        <v>900</v>
      </c>
      <c r="K30" s="1" t="s">
        <v>2729</v>
      </c>
      <c r="L30">
        <v>3</v>
      </c>
      <c r="M30">
        <v>165.60000000000002</v>
      </c>
      <c r="N30">
        <v>3.5999999999999996</v>
      </c>
      <c r="O30">
        <v>2</v>
      </c>
      <c r="Q30">
        <v>162.00000000000003</v>
      </c>
      <c r="R30" s="1" t="s">
        <v>2733</v>
      </c>
    </row>
    <row r="31" spans="1:18" x14ac:dyDescent="0.2">
      <c r="A31" s="1" t="s">
        <v>46</v>
      </c>
      <c r="B31">
        <v>3</v>
      </c>
      <c r="C31" s="1" t="s">
        <v>2746</v>
      </c>
      <c r="D31" s="2">
        <v>45659</v>
      </c>
      <c r="E31" t="s">
        <v>2747</v>
      </c>
      <c r="F31" s="1" t="s">
        <v>246</v>
      </c>
      <c r="G31">
        <v>16</v>
      </c>
      <c r="H31" t="s">
        <v>209</v>
      </c>
      <c r="I31" s="1" t="s">
        <v>100</v>
      </c>
      <c r="J31">
        <v>690</v>
      </c>
      <c r="K31" s="1" t="s">
        <v>2729</v>
      </c>
      <c r="L31">
        <v>6</v>
      </c>
      <c r="M31">
        <v>371.2</v>
      </c>
      <c r="N31">
        <v>11</v>
      </c>
      <c r="Q31">
        <v>360.2</v>
      </c>
      <c r="R31" s="1" t="s">
        <v>2730</v>
      </c>
    </row>
    <row r="32" spans="1:18" x14ac:dyDescent="0.2">
      <c r="A32" s="1" t="s">
        <v>53</v>
      </c>
      <c r="B32">
        <v>3</v>
      </c>
      <c r="C32" s="1" t="s">
        <v>2746</v>
      </c>
      <c r="D32" s="2">
        <v>45659</v>
      </c>
      <c r="E32" t="s">
        <v>2747</v>
      </c>
      <c r="F32" s="1" t="s">
        <v>246</v>
      </c>
      <c r="G32">
        <v>16</v>
      </c>
      <c r="H32" t="s">
        <v>209</v>
      </c>
      <c r="I32" s="1" t="s">
        <v>100</v>
      </c>
      <c r="J32">
        <v>690</v>
      </c>
      <c r="K32" s="1" t="s">
        <v>2729</v>
      </c>
      <c r="L32">
        <v>2</v>
      </c>
      <c r="M32">
        <v>87.2</v>
      </c>
      <c r="N32">
        <v>3.6</v>
      </c>
      <c r="Q32">
        <v>83.600000000000009</v>
      </c>
      <c r="R32" s="1" t="s">
        <v>2733</v>
      </c>
    </row>
    <row r="33" spans="1:18" x14ac:dyDescent="0.2">
      <c r="A33" s="1" t="s">
        <v>53</v>
      </c>
      <c r="B33">
        <v>3</v>
      </c>
      <c r="C33" s="1" t="s">
        <v>2748</v>
      </c>
      <c r="D33" s="2">
        <v>45659</v>
      </c>
      <c r="E33" t="s">
        <v>2749</v>
      </c>
      <c r="F33" s="1" t="s">
        <v>246</v>
      </c>
      <c r="G33" t="s">
        <v>2750</v>
      </c>
      <c r="H33" t="s">
        <v>2744</v>
      </c>
      <c r="I33" s="1" t="s">
        <v>100</v>
      </c>
      <c r="J33">
        <v>5000</v>
      </c>
      <c r="K33" s="1" t="s">
        <v>2729</v>
      </c>
      <c r="L33">
        <v>4</v>
      </c>
      <c r="M33">
        <v>314.59999999999997</v>
      </c>
      <c r="N33">
        <v>15.2</v>
      </c>
      <c r="Q33">
        <v>299.39999999999998</v>
      </c>
      <c r="R33" s="1" t="s">
        <v>2733</v>
      </c>
    </row>
    <row r="34" spans="1:18" x14ac:dyDescent="0.2">
      <c r="A34" s="1" t="s">
        <v>46</v>
      </c>
      <c r="B34">
        <v>5</v>
      </c>
      <c r="C34" s="1" t="s">
        <v>2761</v>
      </c>
      <c r="D34" s="2">
        <v>45659</v>
      </c>
      <c r="E34" t="s">
        <v>2762</v>
      </c>
      <c r="F34" s="1" t="s">
        <v>246</v>
      </c>
      <c r="G34">
        <v>17</v>
      </c>
      <c r="H34" t="s">
        <v>332</v>
      </c>
      <c r="I34" s="1" t="s">
        <v>2760</v>
      </c>
      <c r="J34">
        <v>700</v>
      </c>
      <c r="K34" s="1" t="s">
        <v>2729</v>
      </c>
      <c r="L34">
        <v>4</v>
      </c>
      <c r="M34">
        <v>507.6</v>
      </c>
      <c r="N34">
        <v>12</v>
      </c>
      <c r="Q34">
        <v>495.6</v>
      </c>
      <c r="R34" s="1" t="s">
        <v>2730</v>
      </c>
    </row>
    <row r="35" spans="1:18" x14ac:dyDescent="0.2">
      <c r="A35" s="1" t="s">
        <v>53</v>
      </c>
      <c r="B35">
        <v>5</v>
      </c>
      <c r="C35" s="1" t="s">
        <v>2761</v>
      </c>
      <c r="D35" s="2">
        <v>45659</v>
      </c>
      <c r="E35" t="s">
        <v>2762</v>
      </c>
      <c r="F35" s="1" t="s">
        <v>246</v>
      </c>
      <c r="G35">
        <v>17</v>
      </c>
      <c r="H35" t="s">
        <v>332</v>
      </c>
      <c r="I35" s="1" t="s">
        <v>2760</v>
      </c>
      <c r="J35">
        <v>700</v>
      </c>
      <c r="K35" s="1" t="s">
        <v>2729</v>
      </c>
      <c r="L35">
        <v>1</v>
      </c>
      <c r="M35">
        <v>86.8</v>
      </c>
      <c r="N35">
        <v>2</v>
      </c>
      <c r="Q35">
        <v>84.8</v>
      </c>
      <c r="R35" s="1" t="s">
        <v>2733</v>
      </c>
    </row>
    <row r="36" spans="1:18" x14ac:dyDescent="0.2">
      <c r="A36" s="1" t="s">
        <v>53</v>
      </c>
      <c r="B36">
        <v>6</v>
      </c>
      <c r="C36" s="1" t="s">
        <v>2748</v>
      </c>
      <c r="D36" s="2">
        <v>45659</v>
      </c>
      <c r="E36" t="s">
        <v>2749</v>
      </c>
      <c r="F36" s="1" t="s">
        <v>246</v>
      </c>
      <c r="G36" t="s">
        <v>2750</v>
      </c>
      <c r="H36" t="s">
        <v>2744</v>
      </c>
      <c r="I36" s="1" t="s">
        <v>100</v>
      </c>
      <c r="J36">
        <v>5000</v>
      </c>
      <c r="K36" s="1" t="s">
        <v>2729</v>
      </c>
      <c r="L36">
        <v>4</v>
      </c>
      <c r="M36">
        <v>464.06</v>
      </c>
      <c r="N36">
        <v>12.8</v>
      </c>
      <c r="O36">
        <v>36.200000000000003</v>
      </c>
      <c r="Q36">
        <v>451.26</v>
      </c>
      <c r="R36" s="1"/>
    </row>
    <row r="37" spans="1:18" x14ac:dyDescent="0.2">
      <c r="A37" s="1" t="s">
        <v>46</v>
      </c>
      <c r="B37">
        <v>7</v>
      </c>
      <c r="C37" s="1" t="s">
        <v>2775</v>
      </c>
      <c r="D37" s="2">
        <v>45659</v>
      </c>
      <c r="E37" t="s">
        <v>2769</v>
      </c>
      <c r="F37" s="1" t="s">
        <v>246</v>
      </c>
      <c r="G37">
        <v>18</v>
      </c>
      <c r="H37" t="s">
        <v>2770</v>
      </c>
      <c r="I37" s="1" t="s">
        <v>51</v>
      </c>
      <c r="J37">
        <v>300</v>
      </c>
      <c r="K37" s="1" t="s">
        <v>2729</v>
      </c>
      <c r="L37">
        <v>4</v>
      </c>
      <c r="M37">
        <v>104.55</v>
      </c>
      <c r="N37">
        <v>8.4</v>
      </c>
      <c r="Q37">
        <v>96.149999999999991</v>
      </c>
      <c r="R37" s="1"/>
    </row>
    <row r="38" spans="1:18" x14ac:dyDescent="0.2">
      <c r="A38" s="1" t="s">
        <v>46</v>
      </c>
      <c r="B38">
        <v>7</v>
      </c>
      <c r="C38" s="1" t="s">
        <v>2776</v>
      </c>
      <c r="D38" s="2">
        <v>45659</v>
      </c>
      <c r="E38" t="s">
        <v>2777</v>
      </c>
      <c r="F38" s="1" t="s">
        <v>246</v>
      </c>
      <c r="G38">
        <v>16</v>
      </c>
      <c r="H38" t="s">
        <v>167</v>
      </c>
      <c r="I38" s="1" t="s">
        <v>100</v>
      </c>
      <c r="J38">
        <v>250</v>
      </c>
      <c r="K38" s="1" t="s">
        <v>2729</v>
      </c>
      <c r="L38">
        <v>1</v>
      </c>
      <c r="M38">
        <v>52.4</v>
      </c>
      <c r="N38">
        <v>1.9</v>
      </c>
      <c r="Q38">
        <v>50.5</v>
      </c>
      <c r="R38" s="1"/>
    </row>
    <row r="39" spans="1:18" x14ac:dyDescent="0.2">
      <c r="A39" s="1" t="s">
        <v>46</v>
      </c>
      <c r="B39">
        <v>7</v>
      </c>
      <c r="C39" s="1" t="s">
        <v>2778</v>
      </c>
      <c r="D39" s="2">
        <v>45659</v>
      </c>
      <c r="E39" t="s">
        <v>2777</v>
      </c>
      <c r="F39" s="1" t="s">
        <v>246</v>
      </c>
      <c r="G39">
        <v>18</v>
      </c>
      <c r="H39" t="s">
        <v>167</v>
      </c>
      <c r="I39" s="1" t="s">
        <v>100</v>
      </c>
      <c r="J39">
        <v>250</v>
      </c>
      <c r="K39" s="1" t="s">
        <v>2729</v>
      </c>
      <c r="L39">
        <v>5</v>
      </c>
      <c r="M39">
        <v>263.13000000000005</v>
      </c>
      <c r="N39">
        <v>8.4</v>
      </c>
      <c r="Q39">
        <v>254.73000000000005</v>
      </c>
      <c r="R39" s="1"/>
    </row>
    <row r="40" spans="1:18" x14ac:dyDescent="0.2">
      <c r="A40" s="1" t="s">
        <v>53</v>
      </c>
      <c r="B40">
        <v>7</v>
      </c>
      <c r="C40" s="1" t="s">
        <v>2776</v>
      </c>
      <c r="D40" s="2">
        <v>45659</v>
      </c>
      <c r="E40" t="s">
        <v>2777</v>
      </c>
      <c r="F40" s="1" t="s">
        <v>246</v>
      </c>
      <c r="G40">
        <v>16</v>
      </c>
      <c r="H40" t="s">
        <v>167</v>
      </c>
      <c r="I40" s="1" t="s">
        <v>100</v>
      </c>
      <c r="J40">
        <v>250</v>
      </c>
      <c r="K40" s="1" t="s">
        <v>2729</v>
      </c>
      <c r="L40">
        <v>4</v>
      </c>
      <c r="M40">
        <v>214.24</v>
      </c>
      <c r="N40">
        <v>7.6</v>
      </c>
      <c r="Q40">
        <v>206.64000000000001</v>
      </c>
      <c r="R40" s="1"/>
    </row>
    <row r="41" spans="1:18" x14ac:dyDescent="0.2">
      <c r="A41" s="1" t="s">
        <v>53</v>
      </c>
      <c r="B41">
        <v>7</v>
      </c>
      <c r="C41" s="1" t="s">
        <v>2779</v>
      </c>
      <c r="D41" s="2">
        <v>45659</v>
      </c>
      <c r="E41" t="s">
        <v>2777</v>
      </c>
      <c r="F41" s="1" t="s">
        <v>246</v>
      </c>
      <c r="G41">
        <v>22</v>
      </c>
      <c r="H41" t="s">
        <v>167</v>
      </c>
      <c r="I41" s="1" t="s">
        <v>100</v>
      </c>
      <c r="J41">
        <v>250</v>
      </c>
      <c r="K41" s="1" t="s">
        <v>2729</v>
      </c>
      <c r="L41">
        <v>4</v>
      </c>
      <c r="M41">
        <v>217.14000000000001</v>
      </c>
      <c r="N41">
        <v>11.2</v>
      </c>
      <c r="O41">
        <v>13.9</v>
      </c>
      <c r="Q41">
        <v>205.94000000000003</v>
      </c>
      <c r="R41" s="1"/>
    </row>
    <row r="42" spans="1:18" x14ac:dyDescent="0.2">
      <c r="A42" s="1" t="s">
        <v>46</v>
      </c>
      <c r="B42">
        <v>1</v>
      </c>
      <c r="C42" s="1" t="s">
        <v>2772</v>
      </c>
      <c r="D42" s="2">
        <v>45660</v>
      </c>
      <c r="E42" t="s">
        <v>2773</v>
      </c>
      <c r="F42" s="1" t="s">
        <v>246</v>
      </c>
      <c r="G42">
        <v>10</v>
      </c>
      <c r="H42" t="s">
        <v>2774</v>
      </c>
      <c r="I42" s="1" t="s">
        <v>100</v>
      </c>
      <c r="J42">
        <v>900</v>
      </c>
      <c r="K42" s="1" t="s">
        <v>2729</v>
      </c>
      <c r="L42">
        <v>3</v>
      </c>
      <c r="M42">
        <v>161.4</v>
      </c>
      <c r="N42">
        <v>3.5999999999999996</v>
      </c>
      <c r="Q42">
        <v>157.80000000000001</v>
      </c>
      <c r="R42" s="1" t="s">
        <v>2730</v>
      </c>
    </row>
    <row r="43" spans="1:18" x14ac:dyDescent="0.2">
      <c r="A43" s="1" t="s">
        <v>53</v>
      </c>
      <c r="B43">
        <v>1</v>
      </c>
      <c r="C43" s="1" t="s">
        <v>2772</v>
      </c>
      <c r="D43" s="2">
        <v>45660</v>
      </c>
      <c r="E43" t="s">
        <v>2773</v>
      </c>
      <c r="F43" s="1" t="s">
        <v>246</v>
      </c>
      <c r="G43">
        <v>10</v>
      </c>
      <c r="H43" t="s">
        <v>2774</v>
      </c>
      <c r="I43" s="1" t="s">
        <v>100</v>
      </c>
      <c r="J43">
        <v>900</v>
      </c>
      <c r="K43" s="1" t="s">
        <v>2729</v>
      </c>
      <c r="L43">
        <v>4</v>
      </c>
      <c r="M43">
        <v>205.2</v>
      </c>
      <c r="N43">
        <v>4.8</v>
      </c>
      <c r="Q43">
        <v>200.39999999999998</v>
      </c>
      <c r="R43" s="1" t="s">
        <v>2733</v>
      </c>
    </row>
    <row r="44" spans="1:18" x14ac:dyDescent="0.2">
      <c r="A44" s="1" t="s">
        <v>46</v>
      </c>
      <c r="B44">
        <v>3</v>
      </c>
      <c r="C44" s="1" t="s">
        <v>2746</v>
      </c>
      <c r="D44" s="2">
        <v>45660</v>
      </c>
      <c r="E44" t="s">
        <v>2747</v>
      </c>
      <c r="F44" s="1" t="s">
        <v>246</v>
      </c>
      <c r="G44">
        <v>16</v>
      </c>
      <c r="H44" t="s">
        <v>209</v>
      </c>
      <c r="I44" s="1" t="s">
        <v>100</v>
      </c>
      <c r="J44">
        <v>690</v>
      </c>
      <c r="K44" s="1" t="s">
        <v>2729</v>
      </c>
      <c r="L44">
        <v>2</v>
      </c>
      <c r="M44">
        <v>102.2</v>
      </c>
      <c r="N44">
        <v>3.8</v>
      </c>
      <c r="Q44">
        <v>98.4</v>
      </c>
      <c r="R44" s="1" t="s">
        <v>2730</v>
      </c>
    </row>
    <row r="45" spans="1:18" x14ac:dyDescent="0.2">
      <c r="A45" s="1" t="s">
        <v>46</v>
      </c>
      <c r="B45">
        <v>3</v>
      </c>
      <c r="C45" s="1" t="s">
        <v>2772</v>
      </c>
      <c r="D45" s="2">
        <v>45660</v>
      </c>
      <c r="E45" t="s">
        <v>2773</v>
      </c>
      <c r="F45" s="1" t="s">
        <v>246</v>
      </c>
      <c r="G45">
        <v>10</v>
      </c>
      <c r="H45" t="s">
        <v>2774</v>
      </c>
      <c r="I45" s="1" t="s">
        <v>100</v>
      </c>
      <c r="J45">
        <v>900</v>
      </c>
      <c r="K45" s="1" t="s">
        <v>2729</v>
      </c>
      <c r="L45">
        <v>3</v>
      </c>
      <c r="M45">
        <v>167.4</v>
      </c>
      <c r="N45">
        <v>2.4</v>
      </c>
      <c r="Q45">
        <v>165</v>
      </c>
      <c r="R45" s="1" t="s">
        <v>2730</v>
      </c>
    </row>
    <row r="46" spans="1:18" x14ac:dyDescent="0.2">
      <c r="A46" s="1" t="s">
        <v>53</v>
      </c>
      <c r="B46">
        <v>3</v>
      </c>
      <c r="C46" s="1" t="s">
        <v>2772</v>
      </c>
      <c r="D46" s="2">
        <v>45660</v>
      </c>
      <c r="E46" t="s">
        <v>2773</v>
      </c>
      <c r="F46" s="1" t="s">
        <v>246</v>
      </c>
      <c r="G46">
        <v>10</v>
      </c>
      <c r="H46" t="s">
        <v>2774</v>
      </c>
      <c r="I46" s="1" t="s">
        <v>100</v>
      </c>
      <c r="J46">
        <v>900</v>
      </c>
      <c r="K46" s="1" t="s">
        <v>2729</v>
      </c>
      <c r="L46">
        <v>2</v>
      </c>
      <c r="M46">
        <v>105.6</v>
      </c>
      <c r="N46">
        <v>2.4</v>
      </c>
      <c r="Q46">
        <v>103.19999999999999</v>
      </c>
      <c r="R46" s="1" t="s">
        <v>2733</v>
      </c>
    </row>
    <row r="47" spans="1:18" x14ac:dyDescent="0.2">
      <c r="A47" s="1" t="s">
        <v>53</v>
      </c>
      <c r="B47">
        <v>3</v>
      </c>
      <c r="C47" s="1" t="s">
        <v>2780</v>
      </c>
      <c r="D47" s="2">
        <v>45660</v>
      </c>
      <c r="E47" t="s">
        <v>51</v>
      </c>
      <c r="F47" s="1" t="s">
        <v>51</v>
      </c>
      <c r="G47" t="s">
        <v>51</v>
      </c>
      <c r="H47" t="s">
        <v>51</v>
      </c>
      <c r="I47" s="1" t="s">
        <v>51</v>
      </c>
      <c r="J47" t="s">
        <v>51</v>
      </c>
      <c r="K47" s="1" t="s">
        <v>2729</v>
      </c>
      <c r="L47">
        <v>3</v>
      </c>
      <c r="M47">
        <v>155.4</v>
      </c>
      <c r="N47">
        <v>5.4</v>
      </c>
      <c r="Q47">
        <v>150</v>
      </c>
      <c r="R47" s="1" t="s">
        <v>2733</v>
      </c>
    </row>
    <row r="48" spans="1:18" x14ac:dyDescent="0.2">
      <c r="A48" s="1" t="s">
        <v>46</v>
      </c>
      <c r="B48">
        <v>6</v>
      </c>
      <c r="C48" s="1" t="s">
        <v>2781</v>
      </c>
      <c r="D48" s="2">
        <v>45660</v>
      </c>
      <c r="E48" t="s">
        <v>48</v>
      </c>
      <c r="F48" s="1" t="s">
        <v>49</v>
      </c>
      <c r="G48">
        <v>24</v>
      </c>
      <c r="H48">
        <v>10</v>
      </c>
      <c r="I48" s="1" t="s">
        <v>81</v>
      </c>
      <c r="J48">
        <v>200</v>
      </c>
      <c r="K48" s="1" t="s">
        <v>2729</v>
      </c>
      <c r="L48">
        <v>2</v>
      </c>
      <c r="M48">
        <v>197</v>
      </c>
      <c r="N48">
        <v>7.2</v>
      </c>
      <c r="Q48">
        <v>189.8</v>
      </c>
      <c r="R48" s="1" t="s">
        <v>2730</v>
      </c>
    </row>
    <row r="49" spans="1:18" x14ac:dyDescent="0.2">
      <c r="A49" s="1" t="s">
        <v>46</v>
      </c>
      <c r="B49">
        <v>6</v>
      </c>
      <c r="C49" s="1" t="s">
        <v>2782</v>
      </c>
      <c r="D49" s="2">
        <v>45660</v>
      </c>
      <c r="E49" t="s">
        <v>51</v>
      </c>
      <c r="F49" s="1" t="s">
        <v>51</v>
      </c>
      <c r="G49" t="s">
        <v>51</v>
      </c>
      <c r="H49" t="s">
        <v>51</v>
      </c>
      <c r="I49" s="1" t="s">
        <v>51</v>
      </c>
      <c r="J49" t="s">
        <v>51</v>
      </c>
      <c r="K49" s="1" t="s">
        <v>2729</v>
      </c>
      <c r="L49">
        <v>2</v>
      </c>
      <c r="M49">
        <v>111.2</v>
      </c>
      <c r="N49">
        <v>4.5999999999999996</v>
      </c>
      <c r="Q49">
        <v>106.60000000000001</v>
      </c>
      <c r="R49" s="1" t="s">
        <v>2730</v>
      </c>
    </row>
    <row r="50" spans="1:18" x14ac:dyDescent="0.2">
      <c r="A50" s="1" t="s">
        <v>46</v>
      </c>
      <c r="B50">
        <v>6</v>
      </c>
      <c r="C50" s="1" t="s">
        <v>2783</v>
      </c>
      <c r="D50" s="2">
        <v>45660</v>
      </c>
      <c r="E50" t="s">
        <v>2784</v>
      </c>
      <c r="F50" s="1" t="s">
        <v>246</v>
      </c>
      <c r="G50" t="s">
        <v>2785</v>
      </c>
      <c r="H50" t="s">
        <v>2786</v>
      </c>
      <c r="I50" s="1" t="s">
        <v>100</v>
      </c>
      <c r="J50">
        <v>100</v>
      </c>
      <c r="K50" s="1" t="s">
        <v>2729</v>
      </c>
      <c r="L50">
        <v>1</v>
      </c>
      <c r="M50">
        <v>102.4</v>
      </c>
      <c r="N50">
        <v>2.2000000000000002</v>
      </c>
      <c r="Q50">
        <v>100.2</v>
      </c>
      <c r="R50" s="1" t="s">
        <v>2730</v>
      </c>
    </row>
    <row r="51" spans="1:18" x14ac:dyDescent="0.2">
      <c r="A51" s="1" t="s">
        <v>46</v>
      </c>
      <c r="B51">
        <v>6</v>
      </c>
      <c r="C51" s="1" t="s">
        <v>2787</v>
      </c>
      <c r="D51" s="2">
        <v>45660</v>
      </c>
      <c r="E51" t="s">
        <v>2788</v>
      </c>
      <c r="F51" s="1" t="s">
        <v>246</v>
      </c>
      <c r="G51" t="s">
        <v>2785</v>
      </c>
      <c r="H51" t="s">
        <v>2786</v>
      </c>
      <c r="I51" s="1" t="s">
        <v>100</v>
      </c>
      <c r="J51">
        <v>100</v>
      </c>
      <c r="K51" s="1" t="s">
        <v>2729</v>
      </c>
      <c r="L51">
        <v>2</v>
      </c>
      <c r="M51">
        <v>112.2</v>
      </c>
      <c r="N51">
        <v>4.4000000000000004</v>
      </c>
      <c r="Q51">
        <v>107.8</v>
      </c>
      <c r="R51" s="1" t="s">
        <v>2730</v>
      </c>
    </row>
    <row r="52" spans="1:18" x14ac:dyDescent="0.2">
      <c r="A52" s="1" t="s">
        <v>46</v>
      </c>
      <c r="B52">
        <v>6</v>
      </c>
      <c r="C52" s="1" t="s">
        <v>2789</v>
      </c>
      <c r="D52" s="2">
        <v>45660</v>
      </c>
      <c r="E52" t="s">
        <v>2790</v>
      </c>
      <c r="F52" s="1" t="s">
        <v>246</v>
      </c>
      <c r="G52" t="s">
        <v>2785</v>
      </c>
      <c r="H52" t="s">
        <v>2786</v>
      </c>
      <c r="I52" s="1" t="s">
        <v>100</v>
      </c>
      <c r="J52">
        <v>100</v>
      </c>
      <c r="K52" s="1" t="s">
        <v>2729</v>
      </c>
      <c r="L52">
        <v>1</v>
      </c>
      <c r="M52">
        <v>104.8</v>
      </c>
      <c r="N52">
        <v>2.2000000000000002</v>
      </c>
      <c r="Q52">
        <v>102.6</v>
      </c>
      <c r="R52" s="1" t="s">
        <v>2730</v>
      </c>
    </row>
    <row r="53" spans="1:18" x14ac:dyDescent="0.2">
      <c r="A53" s="1" t="s">
        <v>53</v>
      </c>
      <c r="B53">
        <v>6</v>
      </c>
      <c r="C53" s="1" t="s">
        <v>2791</v>
      </c>
      <c r="D53" s="2">
        <v>45660</v>
      </c>
      <c r="E53" t="s">
        <v>2792</v>
      </c>
      <c r="F53" s="1" t="s">
        <v>246</v>
      </c>
      <c r="G53" t="s">
        <v>2793</v>
      </c>
      <c r="H53" t="s">
        <v>201</v>
      </c>
      <c r="I53" s="1" t="s">
        <v>100</v>
      </c>
      <c r="J53">
        <v>100</v>
      </c>
      <c r="K53" s="1" t="s">
        <v>2729</v>
      </c>
      <c r="L53">
        <v>4</v>
      </c>
      <c r="M53">
        <v>356</v>
      </c>
      <c r="N53">
        <v>18.399999999999999</v>
      </c>
      <c r="O53">
        <v>35</v>
      </c>
      <c r="Q53">
        <v>337.6</v>
      </c>
      <c r="R53" s="1" t="s">
        <v>2733</v>
      </c>
    </row>
    <row r="54" spans="1:18" x14ac:dyDescent="0.2">
      <c r="A54" s="1" t="s">
        <v>53</v>
      </c>
      <c r="B54">
        <v>6</v>
      </c>
      <c r="C54" s="1" t="s">
        <v>2794</v>
      </c>
      <c r="D54" s="2">
        <v>45660</v>
      </c>
      <c r="E54" t="s">
        <v>48</v>
      </c>
      <c r="F54" s="1" t="s">
        <v>246</v>
      </c>
      <c r="G54">
        <v>35</v>
      </c>
      <c r="H54" t="s">
        <v>93</v>
      </c>
      <c r="I54" s="1" t="s">
        <v>100</v>
      </c>
      <c r="J54">
        <v>170</v>
      </c>
      <c r="K54" s="1" t="s">
        <v>2729</v>
      </c>
      <c r="L54">
        <v>2</v>
      </c>
      <c r="M54">
        <v>134.19999999999999</v>
      </c>
      <c r="N54">
        <v>8.8000000000000007</v>
      </c>
      <c r="Q54">
        <v>125.39999999999999</v>
      </c>
      <c r="R54" s="1" t="s">
        <v>2733</v>
      </c>
    </row>
    <row r="55" spans="1:18" x14ac:dyDescent="0.2">
      <c r="A55" s="1" t="s">
        <v>53</v>
      </c>
      <c r="B55">
        <v>6</v>
      </c>
      <c r="C55" s="1" t="s">
        <v>2795</v>
      </c>
      <c r="D55" s="2">
        <v>45660</v>
      </c>
      <c r="E55" t="s">
        <v>2757</v>
      </c>
      <c r="F55" s="1" t="s">
        <v>246</v>
      </c>
      <c r="G55">
        <v>36</v>
      </c>
      <c r="H55" t="s">
        <v>167</v>
      </c>
      <c r="I55" s="1" t="s">
        <v>100</v>
      </c>
      <c r="J55">
        <v>115</v>
      </c>
      <c r="K55" s="1" t="s">
        <v>2729</v>
      </c>
      <c r="L55">
        <v>1</v>
      </c>
      <c r="M55">
        <v>113.6</v>
      </c>
      <c r="N55">
        <v>4.5999999999999996</v>
      </c>
      <c r="Q55">
        <v>109</v>
      </c>
      <c r="R55" s="1" t="s">
        <v>2733</v>
      </c>
    </row>
    <row r="56" spans="1:18" x14ac:dyDescent="0.2">
      <c r="A56" s="1" t="s">
        <v>46</v>
      </c>
      <c r="B56">
        <v>7</v>
      </c>
      <c r="C56" s="1" t="s">
        <v>2778</v>
      </c>
      <c r="D56" s="2">
        <v>45660</v>
      </c>
      <c r="E56" t="s">
        <v>2777</v>
      </c>
      <c r="F56" s="1" t="s">
        <v>246</v>
      </c>
      <c r="G56">
        <v>18</v>
      </c>
      <c r="H56" t="s">
        <v>167</v>
      </c>
      <c r="I56" s="1" t="s">
        <v>100</v>
      </c>
      <c r="J56">
        <v>250</v>
      </c>
      <c r="K56" s="1" t="s">
        <v>2729</v>
      </c>
      <c r="L56">
        <v>1</v>
      </c>
      <c r="M56">
        <v>54.8</v>
      </c>
      <c r="N56">
        <v>2.6</v>
      </c>
      <c r="Q56">
        <v>52.199999999999996</v>
      </c>
      <c r="R56" s="1" t="s">
        <v>2730</v>
      </c>
    </row>
    <row r="57" spans="1:18" x14ac:dyDescent="0.2">
      <c r="A57" s="1" t="s">
        <v>46</v>
      </c>
      <c r="B57">
        <v>7</v>
      </c>
      <c r="C57" s="1" t="s">
        <v>2796</v>
      </c>
      <c r="D57" s="2">
        <v>45660</v>
      </c>
      <c r="E57" t="s">
        <v>2797</v>
      </c>
      <c r="F57" s="1" t="s">
        <v>246</v>
      </c>
      <c r="G57">
        <v>22</v>
      </c>
      <c r="H57" t="s">
        <v>209</v>
      </c>
      <c r="I57" s="1" t="s">
        <v>51</v>
      </c>
      <c r="J57">
        <v>250</v>
      </c>
      <c r="K57" s="1" t="s">
        <v>2729</v>
      </c>
      <c r="L57">
        <v>4</v>
      </c>
      <c r="M57">
        <v>253.16</v>
      </c>
      <c r="N57">
        <v>10.4</v>
      </c>
      <c r="Q57">
        <v>242.76</v>
      </c>
      <c r="R57" s="1" t="s">
        <v>2730</v>
      </c>
    </row>
    <row r="58" spans="1:18" x14ac:dyDescent="0.2">
      <c r="A58" s="1" t="s">
        <v>46</v>
      </c>
      <c r="B58">
        <v>7</v>
      </c>
      <c r="C58" s="1" t="s">
        <v>2798</v>
      </c>
      <c r="D58" s="2">
        <v>45660</v>
      </c>
      <c r="E58" t="s">
        <v>2799</v>
      </c>
      <c r="F58" s="1" t="s">
        <v>246</v>
      </c>
      <c r="G58">
        <v>24</v>
      </c>
      <c r="H58" t="s">
        <v>51</v>
      </c>
      <c r="I58" s="1" t="s">
        <v>100</v>
      </c>
      <c r="J58">
        <v>500</v>
      </c>
      <c r="K58" s="1" t="s">
        <v>2729</v>
      </c>
      <c r="L58">
        <v>3</v>
      </c>
      <c r="M58">
        <v>236.2</v>
      </c>
      <c r="N58">
        <v>9</v>
      </c>
      <c r="Q58">
        <v>227.2</v>
      </c>
      <c r="R58" s="1" t="s">
        <v>2730</v>
      </c>
    </row>
    <row r="59" spans="1:18" x14ac:dyDescent="0.2">
      <c r="A59" s="1" t="s">
        <v>53</v>
      </c>
      <c r="B59">
        <v>7</v>
      </c>
      <c r="C59" s="1" t="s">
        <v>2798</v>
      </c>
      <c r="D59" s="2">
        <v>45660</v>
      </c>
      <c r="E59" t="s">
        <v>2799</v>
      </c>
      <c r="F59" s="1" t="s">
        <v>246</v>
      </c>
      <c r="G59">
        <v>24</v>
      </c>
      <c r="H59" t="s">
        <v>51</v>
      </c>
      <c r="I59" s="1" t="s">
        <v>100</v>
      </c>
      <c r="J59">
        <v>500</v>
      </c>
      <c r="K59" s="1" t="s">
        <v>2729</v>
      </c>
      <c r="L59">
        <v>3</v>
      </c>
      <c r="M59">
        <v>294.54000000000002</v>
      </c>
      <c r="N59">
        <v>9</v>
      </c>
      <c r="Q59">
        <v>285.54000000000002</v>
      </c>
      <c r="R59" s="1" t="s">
        <v>2733</v>
      </c>
    </row>
    <row r="60" spans="1:18" x14ac:dyDescent="0.2">
      <c r="A60" s="1" t="s">
        <v>53</v>
      </c>
      <c r="B60">
        <v>7</v>
      </c>
      <c r="C60" s="1" t="s">
        <v>2800</v>
      </c>
      <c r="D60" s="2">
        <v>45660</v>
      </c>
      <c r="E60" t="s">
        <v>2801</v>
      </c>
      <c r="F60" s="1" t="s">
        <v>246</v>
      </c>
      <c r="G60">
        <v>24</v>
      </c>
      <c r="H60" t="s">
        <v>167</v>
      </c>
      <c r="I60" s="1" t="s">
        <v>2760</v>
      </c>
      <c r="J60">
        <v>135</v>
      </c>
      <c r="K60" s="1" t="s">
        <v>2729</v>
      </c>
      <c r="L60">
        <v>2</v>
      </c>
      <c r="M60">
        <v>153.52000000000001</v>
      </c>
      <c r="N60">
        <v>6</v>
      </c>
      <c r="O60">
        <v>6.5</v>
      </c>
      <c r="Q60">
        <v>147.52000000000001</v>
      </c>
      <c r="R60" s="1" t="s">
        <v>2733</v>
      </c>
    </row>
    <row r="61" spans="1:18" x14ac:dyDescent="0.2">
      <c r="A61" s="1" t="s">
        <v>46</v>
      </c>
      <c r="B61">
        <v>1</v>
      </c>
      <c r="C61" s="1" t="s">
        <v>2802</v>
      </c>
      <c r="D61" s="2">
        <v>45661</v>
      </c>
      <c r="E61" t="s">
        <v>2803</v>
      </c>
      <c r="F61" s="1" t="s">
        <v>246</v>
      </c>
      <c r="G61">
        <v>7</v>
      </c>
      <c r="H61">
        <v>10</v>
      </c>
      <c r="I61" s="1" t="s">
        <v>100</v>
      </c>
      <c r="J61">
        <v>120</v>
      </c>
      <c r="K61" s="1" t="s">
        <v>2729</v>
      </c>
      <c r="L61">
        <v>4</v>
      </c>
      <c r="M61">
        <v>123.89999999999999</v>
      </c>
      <c r="N61">
        <v>4</v>
      </c>
      <c r="Q61">
        <v>119.89999999999999</v>
      </c>
      <c r="R61" s="1" t="s">
        <v>2733</v>
      </c>
    </row>
    <row r="62" spans="1:18" x14ac:dyDescent="0.2">
      <c r="A62" s="1" t="s">
        <v>46</v>
      </c>
      <c r="B62">
        <v>1</v>
      </c>
      <c r="C62" s="1" t="s">
        <v>2772</v>
      </c>
      <c r="D62" s="2">
        <v>45661</v>
      </c>
      <c r="E62" t="s">
        <v>2773</v>
      </c>
      <c r="F62" s="1" t="s">
        <v>246</v>
      </c>
      <c r="G62">
        <v>10</v>
      </c>
      <c r="H62" t="s">
        <v>2774</v>
      </c>
      <c r="I62" s="1" t="s">
        <v>100</v>
      </c>
      <c r="J62">
        <v>900</v>
      </c>
      <c r="K62" s="1" t="s">
        <v>2729</v>
      </c>
      <c r="L62">
        <v>1</v>
      </c>
      <c r="M62">
        <v>56.3</v>
      </c>
      <c r="N62">
        <v>1.2</v>
      </c>
      <c r="Q62">
        <v>55.099999999999994</v>
      </c>
      <c r="R62" s="1" t="s">
        <v>2733</v>
      </c>
    </row>
    <row r="63" spans="1:18" x14ac:dyDescent="0.2">
      <c r="A63" s="1" t="s">
        <v>53</v>
      </c>
      <c r="B63">
        <v>1</v>
      </c>
      <c r="C63" s="1" t="s">
        <v>2804</v>
      </c>
      <c r="D63" s="2">
        <v>45661</v>
      </c>
      <c r="E63" t="s">
        <v>2803</v>
      </c>
      <c r="F63" s="1" t="s">
        <v>246</v>
      </c>
      <c r="G63">
        <v>6</v>
      </c>
      <c r="H63">
        <v>10</v>
      </c>
      <c r="I63" s="1" t="s">
        <v>100</v>
      </c>
      <c r="J63">
        <v>120</v>
      </c>
      <c r="K63" s="1" t="s">
        <v>2729</v>
      </c>
      <c r="L63">
        <v>4</v>
      </c>
      <c r="M63">
        <v>128.6</v>
      </c>
      <c r="N63">
        <v>2.6999999999999997</v>
      </c>
      <c r="Q63">
        <v>125.89999999999999</v>
      </c>
      <c r="R63" s="1" t="s">
        <v>2733</v>
      </c>
    </row>
    <row r="64" spans="1:18" x14ac:dyDescent="0.2">
      <c r="A64" s="1" t="s">
        <v>53</v>
      </c>
      <c r="B64">
        <v>1</v>
      </c>
      <c r="C64" s="1" t="s">
        <v>2805</v>
      </c>
      <c r="D64" s="2">
        <v>45661</v>
      </c>
      <c r="E64" t="s">
        <v>213</v>
      </c>
      <c r="F64" s="1" t="s">
        <v>246</v>
      </c>
      <c r="G64">
        <v>5</v>
      </c>
      <c r="H64" t="s">
        <v>2740</v>
      </c>
      <c r="I64" s="1" t="s">
        <v>100</v>
      </c>
      <c r="J64">
        <v>100</v>
      </c>
      <c r="K64" s="1" t="s">
        <v>2729</v>
      </c>
      <c r="L64">
        <v>1</v>
      </c>
      <c r="M64">
        <v>71.5</v>
      </c>
      <c r="N64">
        <v>0.7</v>
      </c>
      <c r="Q64">
        <v>70.8</v>
      </c>
      <c r="R64" s="1" t="s">
        <v>2733</v>
      </c>
    </row>
    <row r="65" spans="1:18" x14ac:dyDescent="0.2">
      <c r="A65" s="1" t="s">
        <v>46</v>
      </c>
      <c r="B65">
        <v>3</v>
      </c>
      <c r="C65" s="1" t="s">
        <v>2763</v>
      </c>
      <c r="D65" s="2">
        <v>45661</v>
      </c>
      <c r="E65" t="s">
        <v>2764</v>
      </c>
      <c r="F65" s="1" t="s">
        <v>246</v>
      </c>
      <c r="G65">
        <v>24</v>
      </c>
      <c r="H65" t="s">
        <v>2765</v>
      </c>
      <c r="I65" s="1" t="s">
        <v>2766</v>
      </c>
      <c r="J65">
        <v>3300</v>
      </c>
      <c r="K65" s="1" t="s">
        <v>2729</v>
      </c>
      <c r="L65">
        <v>5</v>
      </c>
      <c r="M65">
        <v>442.8</v>
      </c>
      <c r="N65">
        <v>14.8</v>
      </c>
      <c r="O65">
        <v>38.200000000000003</v>
      </c>
      <c r="Q65">
        <v>428</v>
      </c>
      <c r="R65" s="1" t="s">
        <v>2733</v>
      </c>
    </row>
    <row r="66" spans="1:18" x14ac:dyDescent="0.2">
      <c r="A66" s="1" t="s">
        <v>53</v>
      </c>
      <c r="B66">
        <v>3</v>
      </c>
      <c r="C66" s="1" t="s">
        <v>2763</v>
      </c>
      <c r="D66" s="2">
        <v>45661</v>
      </c>
      <c r="E66" t="s">
        <v>2764</v>
      </c>
      <c r="F66" s="1" t="s">
        <v>246</v>
      </c>
      <c r="G66">
        <v>24</v>
      </c>
      <c r="H66" t="s">
        <v>2765</v>
      </c>
      <c r="I66" s="1" t="s">
        <v>2766</v>
      </c>
      <c r="J66">
        <v>3300</v>
      </c>
      <c r="K66" s="1" t="s">
        <v>2729</v>
      </c>
      <c r="L66">
        <v>6</v>
      </c>
      <c r="M66">
        <v>666.6</v>
      </c>
      <c r="N66">
        <v>22.2</v>
      </c>
      <c r="Q66">
        <v>644.4</v>
      </c>
      <c r="R66" s="1" t="s">
        <v>2733</v>
      </c>
    </row>
    <row r="67" spans="1:18" x14ac:dyDescent="0.2">
      <c r="A67" s="1" t="s">
        <v>46</v>
      </c>
      <c r="B67">
        <v>7</v>
      </c>
      <c r="C67" s="1" t="s">
        <v>2806</v>
      </c>
      <c r="D67" s="2">
        <v>45661</v>
      </c>
      <c r="E67" t="s">
        <v>48</v>
      </c>
      <c r="F67" s="1" t="s">
        <v>246</v>
      </c>
      <c r="G67">
        <v>18</v>
      </c>
      <c r="H67" t="s">
        <v>134</v>
      </c>
      <c r="I67" s="1" t="s">
        <v>2760</v>
      </c>
      <c r="J67">
        <v>32</v>
      </c>
      <c r="K67" s="1" t="s">
        <v>2729</v>
      </c>
      <c r="L67">
        <v>1</v>
      </c>
      <c r="M67">
        <v>65.819999999999993</v>
      </c>
      <c r="N67">
        <v>2.1</v>
      </c>
      <c r="Q67">
        <v>63.719999999999992</v>
      </c>
      <c r="R67" s="1" t="s">
        <v>2733</v>
      </c>
    </row>
    <row r="68" spans="1:18" x14ac:dyDescent="0.2">
      <c r="A68" s="1" t="s">
        <v>46</v>
      </c>
      <c r="B68">
        <v>7</v>
      </c>
      <c r="C68" s="1" t="s">
        <v>2807</v>
      </c>
      <c r="D68" s="2">
        <v>45661</v>
      </c>
      <c r="E68" t="s">
        <v>2801</v>
      </c>
      <c r="F68" s="1" t="s">
        <v>246</v>
      </c>
      <c r="G68">
        <v>17</v>
      </c>
      <c r="H68" t="s">
        <v>167</v>
      </c>
      <c r="I68" s="1" t="s">
        <v>2760</v>
      </c>
      <c r="J68">
        <v>105</v>
      </c>
      <c r="K68" s="1" t="s">
        <v>2729</v>
      </c>
      <c r="L68">
        <v>2</v>
      </c>
      <c r="M68">
        <v>126.80000000000001</v>
      </c>
      <c r="N68">
        <v>4.2</v>
      </c>
      <c r="Q68">
        <v>122.60000000000001</v>
      </c>
      <c r="R68" s="1" t="s">
        <v>2733</v>
      </c>
    </row>
    <row r="69" spans="1:18" x14ac:dyDescent="0.2">
      <c r="A69" s="1" t="s">
        <v>46</v>
      </c>
      <c r="B69">
        <v>7</v>
      </c>
      <c r="C69" s="1" t="s">
        <v>2746</v>
      </c>
      <c r="D69" s="2">
        <v>45661</v>
      </c>
      <c r="E69" t="s">
        <v>2747</v>
      </c>
      <c r="F69" s="1" t="s">
        <v>246</v>
      </c>
      <c r="G69">
        <v>16</v>
      </c>
      <c r="H69" t="s">
        <v>209</v>
      </c>
      <c r="I69" s="1" t="s">
        <v>100</v>
      </c>
      <c r="J69">
        <v>690</v>
      </c>
      <c r="K69" s="1" t="s">
        <v>2729</v>
      </c>
      <c r="L69">
        <v>2</v>
      </c>
      <c r="M69">
        <v>116.42000000000002</v>
      </c>
      <c r="N69">
        <v>3.8</v>
      </c>
      <c r="Q69">
        <v>112.62000000000002</v>
      </c>
      <c r="R69" s="1" t="s">
        <v>2733</v>
      </c>
    </row>
    <row r="70" spans="1:18" x14ac:dyDescent="0.2">
      <c r="A70" s="1" t="s">
        <v>46</v>
      </c>
      <c r="B70">
        <v>7</v>
      </c>
      <c r="C70" s="1" t="s">
        <v>2780</v>
      </c>
      <c r="D70" s="2">
        <v>45661</v>
      </c>
      <c r="E70" t="s">
        <v>51</v>
      </c>
      <c r="F70" s="1" t="s">
        <v>51</v>
      </c>
      <c r="G70" t="s">
        <v>51</v>
      </c>
      <c r="H70" t="s">
        <v>51</v>
      </c>
      <c r="I70" s="1" t="s">
        <v>51</v>
      </c>
      <c r="J70" t="s">
        <v>51</v>
      </c>
      <c r="K70" s="1" t="s">
        <v>2729</v>
      </c>
      <c r="L70">
        <v>2</v>
      </c>
      <c r="M70">
        <v>124.39999999999999</v>
      </c>
      <c r="N70">
        <v>3.6</v>
      </c>
      <c r="Q70">
        <v>120.8</v>
      </c>
      <c r="R70" s="1" t="s">
        <v>2733</v>
      </c>
    </row>
    <row r="71" spans="1:18" x14ac:dyDescent="0.2">
      <c r="A71" s="1" t="s">
        <v>53</v>
      </c>
      <c r="B71">
        <v>7</v>
      </c>
      <c r="C71" s="1" t="s">
        <v>2780</v>
      </c>
      <c r="D71" s="2">
        <v>45661</v>
      </c>
      <c r="E71" t="s">
        <v>51</v>
      </c>
      <c r="F71" s="1" t="s">
        <v>51</v>
      </c>
      <c r="G71" t="s">
        <v>51</v>
      </c>
      <c r="H71" t="s">
        <v>51</v>
      </c>
      <c r="I71" s="1" t="s">
        <v>51</v>
      </c>
      <c r="J71" t="s">
        <v>51</v>
      </c>
      <c r="K71" s="1" t="s">
        <v>2729</v>
      </c>
      <c r="L71">
        <v>7</v>
      </c>
      <c r="M71">
        <v>447.07</v>
      </c>
      <c r="N71">
        <v>13.200000000000001</v>
      </c>
      <c r="O71">
        <v>35.200000000000003</v>
      </c>
      <c r="Q71">
        <v>433.87</v>
      </c>
      <c r="R71" s="1" t="s">
        <v>2733</v>
      </c>
    </row>
    <row r="72" spans="1:18" x14ac:dyDescent="0.2">
      <c r="A72" s="1" t="s">
        <v>53</v>
      </c>
      <c r="B72">
        <v>7</v>
      </c>
      <c r="C72" s="1" t="s">
        <v>2808</v>
      </c>
      <c r="D72" s="2">
        <v>45661</v>
      </c>
      <c r="E72" t="s">
        <v>2759</v>
      </c>
      <c r="F72" s="1" t="s">
        <v>246</v>
      </c>
      <c r="G72">
        <v>14</v>
      </c>
      <c r="H72" t="s">
        <v>167</v>
      </c>
      <c r="I72" s="1" t="s">
        <v>2760</v>
      </c>
      <c r="J72">
        <v>80</v>
      </c>
      <c r="K72" s="1" t="s">
        <v>2729</v>
      </c>
      <c r="L72">
        <v>2</v>
      </c>
      <c r="M72">
        <v>56.4</v>
      </c>
      <c r="Q72">
        <v>56.4</v>
      </c>
      <c r="R72" s="1" t="s">
        <v>2733</v>
      </c>
    </row>
    <row r="73" spans="1:18" x14ac:dyDescent="0.2">
      <c r="A73" s="1" t="s">
        <v>46</v>
      </c>
      <c r="B73">
        <v>6</v>
      </c>
      <c r="C73" s="1" t="s">
        <v>2809</v>
      </c>
      <c r="D73" s="2">
        <v>45661</v>
      </c>
      <c r="E73" t="s">
        <v>2810</v>
      </c>
      <c r="F73" s="1" t="s">
        <v>246</v>
      </c>
      <c r="G73">
        <v>37</v>
      </c>
      <c r="H73" t="s">
        <v>2811</v>
      </c>
      <c r="I73" s="1" t="s">
        <v>100</v>
      </c>
      <c r="J73">
        <v>3400</v>
      </c>
      <c r="K73" s="1" t="s">
        <v>2729</v>
      </c>
      <c r="L73">
        <v>8</v>
      </c>
      <c r="M73">
        <v>840.4</v>
      </c>
      <c r="N73">
        <v>32.200000000000003</v>
      </c>
      <c r="Q73">
        <v>808.19999999999993</v>
      </c>
      <c r="R73" s="1" t="s">
        <v>2733</v>
      </c>
    </row>
    <row r="74" spans="1:18" x14ac:dyDescent="0.2">
      <c r="A74" s="1" t="s">
        <v>53</v>
      </c>
      <c r="B74">
        <v>6</v>
      </c>
      <c r="C74" s="1" t="s">
        <v>2809</v>
      </c>
      <c r="D74" s="2">
        <v>45661</v>
      </c>
      <c r="E74" t="s">
        <v>2810</v>
      </c>
      <c r="F74" s="1" t="s">
        <v>246</v>
      </c>
      <c r="G74">
        <v>37</v>
      </c>
      <c r="H74" t="s">
        <v>2811</v>
      </c>
      <c r="I74" s="1" t="s">
        <v>100</v>
      </c>
      <c r="J74">
        <v>3400</v>
      </c>
      <c r="K74" s="1" t="s">
        <v>2729</v>
      </c>
      <c r="L74">
        <v>8</v>
      </c>
      <c r="M74">
        <v>981.2</v>
      </c>
      <c r="N74">
        <v>36.799999999999997</v>
      </c>
      <c r="Q74">
        <v>944.40000000000009</v>
      </c>
      <c r="R74" s="1" t="s">
        <v>2733</v>
      </c>
    </row>
    <row r="75" spans="1:18" x14ac:dyDescent="0.2">
      <c r="A75" s="1" t="s">
        <v>46</v>
      </c>
      <c r="B75">
        <v>1</v>
      </c>
      <c r="C75" s="1" t="s">
        <v>2805</v>
      </c>
      <c r="D75" s="2">
        <v>45662</v>
      </c>
      <c r="E75" t="s">
        <v>213</v>
      </c>
      <c r="F75" s="1" t="s">
        <v>246</v>
      </c>
      <c r="G75">
        <v>5</v>
      </c>
      <c r="H75" t="s">
        <v>2740</v>
      </c>
      <c r="I75" s="1" t="s">
        <v>100</v>
      </c>
      <c r="J75">
        <v>100</v>
      </c>
      <c r="K75" s="1" t="s">
        <v>2729</v>
      </c>
      <c r="L75">
        <v>1</v>
      </c>
      <c r="M75">
        <v>31.6</v>
      </c>
      <c r="N75">
        <v>0.6</v>
      </c>
      <c r="O75">
        <v>10</v>
      </c>
      <c r="Q75">
        <v>31</v>
      </c>
      <c r="R75" s="1" t="s">
        <v>2733</v>
      </c>
    </row>
    <row r="76" spans="1:18" x14ac:dyDescent="0.2">
      <c r="A76" s="1" t="s">
        <v>46</v>
      </c>
      <c r="B76">
        <v>1</v>
      </c>
      <c r="C76" s="1" t="s">
        <v>2812</v>
      </c>
      <c r="D76" s="2">
        <v>45662</v>
      </c>
      <c r="E76" t="s">
        <v>2803</v>
      </c>
      <c r="F76" s="1" t="s">
        <v>246</v>
      </c>
      <c r="G76">
        <v>5</v>
      </c>
      <c r="H76">
        <v>10</v>
      </c>
      <c r="I76" s="1" t="s">
        <v>100</v>
      </c>
      <c r="J76">
        <v>120</v>
      </c>
      <c r="K76" s="1" t="s">
        <v>2729</v>
      </c>
      <c r="L76">
        <v>2</v>
      </c>
      <c r="M76">
        <v>105.8</v>
      </c>
      <c r="N76">
        <v>1.2</v>
      </c>
      <c r="Q76">
        <v>104.6</v>
      </c>
      <c r="R76" s="1" t="s">
        <v>2733</v>
      </c>
    </row>
    <row r="77" spans="1:18" x14ac:dyDescent="0.2">
      <c r="A77" s="1" t="s">
        <v>53</v>
      </c>
      <c r="B77">
        <v>1</v>
      </c>
      <c r="C77" s="1" t="s">
        <v>2745</v>
      </c>
      <c r="D77" s="2">
        <v>45662</v>
      </c>
      <c r="E77" t="s">
        <v>51</v>
      </c>
      <c r="F77" s="1" t="s">
        <v>51</v>
      </c>
      <c r="G77" t="s">
        <v>51</v>
      </c>
      <c r="H77" t="s">
        <v>51</v>
      </c>
      <c r="I77" s="1" t="s">
        <v>51</v>
      </c>
      <c r="J77" t="s">
        <v>51</v>
      </c>
      <c r="K77" s="1" t="s">
        <v>2729</v>
      </c>
      <c r="L77">
        <v>2</v>
      </c>
      <c r="M77">
        <v>64.2</v>
      </c>
      <c r="Q77">
        <v>64.2</v>
      </c>
      <c r="R77" s="1" t="s">
        <v>2733</v>
      </c>
    </row>
    <row r="78" spans="1:18" x14ac:dyDescent="0.2">
      <c r="A78" s="1" t="s">
        <v>53</v>
      </c>
      <c r="B78">
        <v>1</v>
      </c>
      <c r="C78" s="1" t="s">
        <v>2812</v>
      </c>
      <c r="D78" s="2">
        <v>45662</v>
      </c>
      <c r="E78" t="s">
        <v>2803</v>
      </c>
      <c r="F78" s="1" t="s">
        <v>246</v>
      </c>
      <c r="G78">
        <v>5</v>
      </c>
      <c r="H78">
        <v>10</v>
      </c>
      <c r="I78" s="1" t="s">
        <v>100</v>
      </c>
      <c r="J78">
        <v>120</v>
      </c>
      <c r="K78" s="1" t="s">
        <v>2729</v>
      </c>
      <c r="L78">
        <v>1</v>
      </c>
      <c r="M78">
        <v>26.1</v>
      </c>
      <c r="N78">
        <v>0.5</v>
      </c>
      <c r="Q78">
        <v>25.6</v>
      </c>
      <c r="R78" s="1" t="s">
        <v>2733</v>
      </c>
    </row>
    <row r="79" spans="1:18" x14ac:dyDescent="0.2">
      <c r="A79" s="1" t="s">
        <v>53</v>
      </c>
      <c r="B79">
        <v>1</v>
      </c>
      <c r="C79" s="1" t="s">
        <v>2813</v>
      </c>
      <c r="D79" s="2">
        <v>45662</v>
      </c>
      <c r="E79" t="s">
        <v>2803</v>
      </c>
      <c r="F79" s="1" t="s">
        <v>246</v>
      </c>
      <c r="G79">
        <v>4</v>
      </c>
      <c r="H79">
        <v>10</v>
      </c>
      <c r="I79" s="1" t="s">
        <v>100</v>
      </c>
      <c r="J79">
        <v>120</v>
      </c>
      <c r="K79" s="1" t="s">
        <v>2729</v>
      </c>
      <c r="L79">
        <v>2</v>
      </c>
      <c r="M79">
        <v>79.099999999999994</v>
      </c>
      <c r="N79">
        <v>1.5</v>
      </c>
      <c r="Q79">
        <v>77.599999999999994</v>
      </c>
      <c r="R79" s="1" t="s">
        <v>2733</v>
      </c>
    </row>
    <row r="80" spans="1:18" x14ac:dyDescent="0.2">
      <c r="A80" s="1" t="s">
        <v>53</v>
      </c>
      <c r="B80">
        <v>1</v>
      </c>
      <c r="C80" s="1" t="s">
        <v>2814</v>
      </c>
      <c r="D80" s="2">
        <v>45662</v>
      </c>
      <c r="E80" t="s">
        <v>2815</v>
      </c>
      <c r="F80" s="1" t="s">
        <v>2816</v>
      </c>
      <c r="G80">
        <v>20</v>
      </c>
      <c r="H80" t="s">
        <v>2817</v>
      </c>
      <c r="I80" s="1" t="s">
        <v>2818</v>
      </c>
      <c r="J80">
        <v>400</v>
      </c>
      <c r="K80" s="1" t="s">
        <v>2729</v>
      </c>
      <c r="L80">
        <v>4</v>
      </c>
      <c r="M80">
        <v>406</v>
      </c>
      <c r="N80">
        <v>9.1000000000000014</v>
      </c>
      <c r="Q80">
        <v>396.9</v>
      </c>
      <c r="R80" s="1" t="s">
        <v>2733</v>
      </c>
    </row>
    <row r="81" spans="1:18" x14ac:dyDescent="0.2">
      <c r="A81" s="1" t="s">
        <v>46</v>
      </c>
      <c r="B81">
        <v>3</v>
      </c>
      <c r="C81" s="1" t="s">
        <v>2763</v>
      </c>
      <c r="D81" s="2">
        <v>45662</v>
      </c>
      <c r="E81" t="s">
        <v>2764</v>
      </c>
      <c r="F81" s="1" t="s">
        <v>246</v>
      </c>
      <c r="G81">
        <v>24</v>
      </c>
      <c r="H81" t="s">
        <v>2765</v>
      </c>
      <c r="I81" s="1" t="s">
        <v>2766</v>
      </c>
      <c r="J81">
        <v>3300</v>
      </c>
      <c r="K81" s="1" t="s">
        <v>2729</v>
      </c>
      <c r="L81">
        <v>4</v>
      </c>
      <c r="M81">
        <v>440.20000000000005</v>
      </c>
      <c r="N81">
        <v>11.1</v>
      </c>
      <c r="Q81">
        <v>429.1</v>
      </c>
      <c r="R81" s="1" t="s">
        <v>2733</v>
      </c>
    </row>
    <row r="82" spans="1:18" x14ac:dyDescent="0.2">
      <c r="A82" s="1" t="s">
        <v>53</v>
      </c>
      <c r="B82">
        <v>3</v>
      </c>
      <c r="C82" s="1" t="s">
        <v>2819</v>
      </c>
      <c r="D82" s="2">
        <v>45662</v>
      </c>
      <c r="E82" t="s">
        <v>2820</v>
      </c>
      <c r="F82" s="1" t="s">
        <v>246</v>
      </c>
      <c r="G82">
        <v>26</v>
      </c>
      <c r="H82" t="s">
        <v>2821</v>
      </c>
      <c r="I82" s="1" t="s">
        <v>2766</v>
      </c>
      <c r="J82">
        <v>400</v>
      </c>
      <c r="K82" s="1" t="s">
        <v>2729</v>
      </c>
      <c r="L82">
        <v>5</v>
      </c>
      <c r="M82">
        <v>433.80000000000007</v>
      </c>
      <c r="N82">
        <v>14</v>
      </c>
      <c r="Q82">
        <v>419.80000000000007</v>
      </c>
      <c r="R82" s="1" t="s">
        <v>2733</v>
      </c>
    </row>
    <row r="83" spans="1:18" x14ac:dyDescent="0.2">
      <c r="A83" s="1" t="s">
        <v>53</v>
      </c>
      <c r="B83">
        <v>3</v>
      </c>
      <c r="C83" s="1" t="s">
        <v>2822</v>
      </c>
      <c r="D83" s="2">
        <v>45662</v>
      </c>
      <c r="E83" t="s">
        <v>281</v>
      </c>
      <c r="F83" s="1" t="s">
        <v>246</v>
      </c>
      <c r="G83" t="s">
        <v>2823</v>
      </c>
      <c r="H83" t="s">
        <v>2744</v>
      </c>
      <c r="I83" s="1" t="s">
        <v>100</v>
      </c>
      <c r="J83">
        <v>2000</v>
      </c>
      <c r="K83" s="1" t="s">
        <v>2729</v>
      </c>
      <c r="L83">
        <v>2</v>
      </c>
      <c r="M83">
        <v>145.19999999999999</v>
      </c>
      <c r="N83">
        <v>7.6</v>
      </c>
      <c r="Q83">
        <v>137.6</v>
      </c>
      <c r="R83" s="1" t="s">
        <v>2733</v>
      </c>
    </row>
    <row r="84" spans="1:18" x14ac:dyDescent="0.2">
      <c r="A84" s="1" t="s">
        <v>46</v>
      </c>
      <c r="B84">
        <v>6</v>
      </c>
      <c r="C84" s="1" t="s">
        <v>2809</v>
      </c>
      <c r="D84" s="2">
        <v>45662</v>
      </c>
      <c r="E84" t="s">
        <v>2810</v>
      </c>
      <c r="F84" s="1" t="s">
        <v>246</v>
      </c>
      <c r="G84">
        <v>37</v>
      </c>
      <c r="H84" t="s">
        <v>2811</v>
      </c>
      <c r="I84" s="1" t="s">
        <v>100</v>
      </c>
      <c r="J84">
        <v>3400</v>
      </c>
      <c r="K84" s="1" t="s">
        <v>2729</v>
      </c>
      <c r="L84">
        <v>7</v>
      </c>
      <c r="M84">
        <v>842.19999999999982</v>
      </c>
      <c r="N84">
        <v>32.199999999999996</v>
      </c>
      <c r="Q84">
        <v>809.99999999999977</v>
      </c>
      <c r="R84" s="1" t="s">
        <v>2733</v>
      </c>
    </row>
    <row r="85" spans="1:18" x14ac:dyDescent="0.2">
      <c r="A85" s="1" t="s">
        <v>53</v>
      </c>
      <c r="B85">
        <v>6</v>
      </c>
      <c r="C85" s="1" t="s">
        <v>2809</v>
      </c>
      <c r="D85" s="2">
        <v>45662</v>
      </c>
      <c r="E85" t="s">
        <v>2810</v>
      </c>
      <c r="F85" s="1" t="s">
        <v>246</v>
      </c>
      <c r="G85">
        <v>37</v>
      </c>
      <c r="H85" t="s">
        <v>2811</v>
      </c>
      <c r="I85" s="1" t="s">
        <v>100</v>
      </c>
      <c r="J85">
        <v>3400</v>
      </c>
      <c r="K85" s="1" t="s">
        <v>2729</v>
      </c>
      <c r="L85">
        <v>7</v>
      </c>
      <c r="M85">
        <v>915.6</v>
      </c>
      <c r="N85">
        <v>32.199999999999996</v>
      </c>
      <c r="Q85">
        <v>883.4</v>
      </c>
      <c r="R85" s="1" t="s">
        <v>2733</v>
      </c>
    </row>
    <row r="86" spans="1:18" x14ac:dyDescent="0.2">
      <c r="A86" s="1" t="s">
        <v>53</v>
      </c>
      <c r="B86">
        <v>6</v>
      </c>
      <c r="C86" s="1" t="s">
        <v>2794</v>
      </c>
      <c r="D86" s="2">
        <v>45662</v>
      </c>
      <c r="E86" t="s">
        <v>48</v>
      </c>
      <c r="F86" s="1" t="s">
        <v>246</v>
      </c>
      <c r="G86">
        <v>35</v>
      </c>
      <c r="H86" t="s">
        <v>93</v>
      </c>
      <c r="I86" s="1" t="s">
        <v>100</v>
      </c>
      <c r="J86">
        <v>170</v>
      </c>
      <c r="K86" s="1" t="s">
        <v>2729</v>
      </c>
      <c r="L86">
        <v>1</v>
      </c>
      <c r="M86">
        <v>74.599999999999994</v>
      </c>
      <c r="N86">
        <v>4.5</v>
      </c>
      <c r="Q86">
        <v>70.099999999999994</v>
      </c>
      <c r="R86" s="1" t="s">
        <v>2733</v>
      </c>
    </row>
    <row r="87" spans="1:18" x14ac:dyDescent="0.2">
      <c r="A87" s="1" t="s">
        <v>46</v>
      </c>
      <c r="B87">
        <v>7</v>
      </c>
      <c r="C87" s="1" t="s">
        <v>2808</v>
      </c>
      <c r="D87" s="2">
        <v>45662</v>
      </c>
      <c r="E87" t="s">
        <v>2759</v>
      </c>
      <c r="F87" s="1" t="s">
        <v>246</v>
      </c>
      <c r="G87">
        <v>14</v>
      </c>
      <c r="H87" t="s">
        <v>167</v>
      </c>
      <c r="I87" s="1" t="s">
        <v>2760</v>
      </c>
      <c r="J87">
        <v>80</v>
      </c>
      <c r="K87" s="1" t="s">
        <v>2729</v>
      </c>
      <c r="L87">
        <v>3</v>
      </c>
      <c r="M87">
        <v>162.51999999999998</v>
      </c>
      <c r="N87">
        <v>5.0999999999999996</v>
      </c>
      <c r="Q87">
        <v>157.41999999999999</v>
      </c>
      <c r="R87" s="1" t="s">
        <v>2733</v>
      </c>
    </row>
    <row r="88" spans="1:18" x14ac:dyDescent="0.2">
      <c r="A88" s="1" t="s">
        <v>53</v>
      </c>
      <c r="B88">
        <v>7</v>
      </c>
      <c r="C88" s="1" t="s">
        <v>2824</v>
      </c>
      <c r="D88" s="2">
        <v>45662</v>
      </c>
      <c r="E88" t="s">
        <v>2825</v>
      </c>
      <c r="F88" s="1" t="s">
        <v>246</v>
      </c>
      <c r="G88">
        <v>25</v>
      </c>
      <c r="H88">
        <v>6</v>
      </c>
      <c r="I88" s="1" t="s">
        <v>2826</v>
      </c>
      <c r="J88">
        <v>300</v>
      </c>
      <c r="K88" s="1" t="s">
        <v>2729</v>
      </c>
      <c r="L88">
        <v>5</v>
      </c>
      <c r="M88">
        <v>313.3</v>
      </c>
      <c r="N88">
        <v>14.5</v>
      </c>
      <c r="Q88">
        <v>298.8</v>
      </c>
      <c r="R88" s="1" t="s">
        <v>2733</v>
      </c>
    </row>
    <row r="89" spans="1:18" x14ac:dyDescent="0.2">
      <c r="A89" s="1" t="s">
        <v>53</v>
      </c>
      <c r="B89">
        <v>7</v>
      </c>
      <c r="C89" s="1" t="s">
        <v>2827</v>
      </c>
      <c r="D89" s="2">
        <v>45662</v>
      </c>
      <c r="E89" t="s">
        <v>2825</v>
      </c>
      <c r="F89" s="1" t="s">
        <v>246</v>
      </c>
      <c r="G89">
        <v>25</v>
      </c>
      <c r="H89">
        <v>6</v>
      </c>
      <c r="I89" s="1" t="s">
        <v>2826</v>
      </c>
      <c r="J89">
        <v>300</v>
      </c>
      <c r="K89" s="1" t="s">
        <v>2729</v>
      </c>
      <c r="L89">
        <v>4</v>
      </c>
      <c r="M89">
        <v>250.32</v>
      </c>
      <c r="N89">
        <v>11.6</v>
      </c>
      <c r="Q89">
        <v>238.72</v>
      </c>
      <c r="R89" s="1" t="s">
        <v>2733</v>
      </c>
    </row>
    <row r="90" spans="1:18" x14ac:dyDescent="0.2">
      <c r="A90" s="1" t="s">
        <v>46</v>
      </c>
      <c r="B90">
        <v>1</v>
      </c>
      <c r="C90" s="1" t="s">
        <v>2813</v>
      </c>
      <c r="D90" s="2">
        <v>45663</v>
      </c>
      <c r="E90" t="s">
        <v>2803</v>
      </c>
      <c r="F90" s="1" t="s">
        <v>246</v>
      </c>
      <c r="G90">
        <v>4</v>
      </c>
      <c r="H90">
        <v>10</v>
      </c>
      <c r="I90" s="1" t="s">
        <v>100</v>
      </c>
      <c r="J90">
        <v>120</v>
      </c>
      <c r="K90" s="1" t="s">
        <v>2729</v>
      </c>
      <c r="L90">
        <v>2</v>
      </c>
      <c r="M90">
        <v>52.1</v>
      </c>
      <c r="N90">
        <v>1</v>
      </c>
      <c r="Q90">
        <v>51.1</v>
      </c>
      <c r="R90" s="1" t="s">
        <v>2733</v>
      </c>
    </row>
    <row r="91" spans="1:18" x14ac:dyDescent="0.2">
      <c r="A91" s="1" t="s">
        <v>46</v>
      </c>
      <c r="B91">
        <v>1</v>
      </c>
      <c r="C91" s="1" t="s">
        <v>2828</v>
      </c>
      <c r="D91" s="2">
        <v>45663</v>
      </c>
      <c r="E91" t="s">
        <v>2829</v>
      </c>
      <c r="F91" s="1" t="s">
        <v>246</v>
      </c>
      <c r="G91">
        <v>4.5</v>
      </c>
      <c r="H91" t="s">
        <v>2740</v>
      </c>
      <c r="I91" s="1" t="s">
        <v>100</v>
      </c>
      <c r="J91">
        <v>100</v>
      </c>
      <c r="K91" s="1" t="s">
        <v>2729</v>
      </c>
      <c r="L91">
        <v>3</v>
      </c>
      <c r="M91">
        <v>108.4</v>
      </c>
      <c r="N91">
        <v>3</v>
      </c>
      <c r="Q91">
        <v>105.4</v>
      </c>
      <c r="R91" s="1" t="s">
        <v>2733</v>
      </c>
    </row>
    <row r="92" spans="1:18" x14ac:dyDescent="0.2">
      <c r="A92" s="1" t="s">
        <v>53</v>
      </c>
      <c r="B92">
        <v>1</v>
      </c>
      <c r="C92" s="1" t="s">
        <v>2830</v>
      </c>
      <c r="D92" s="2">
        <v>45663</v>
      </c>
      <c r="E92" t="s">
        <v>2829</v>
      </c>
      <c r="F92" s="1" t="s">
        <v>246</v>
      </c>
      <c r="G92">
        <v>6</v>
      </c>
      <c r="H92" t="s">
        <v>2740</v>
      </c>
      <c r="I92" s="1" t="s">
        <v>100</v>
      </c>
      <c r="J92">
        <v>100</v>
      </c>
      <c r="K92" s="1" t="s">
        <v>2729</v>
      </c>
      <c r="L92">
        <v>3</v>
      </c>
      <c r="M92">
        <v>105.8</v>
      </c>
      <c r="N92">
        <v>2.5</v>
      </c>
      <c r="Q92">
        <v>103.3</v>
      </c>
      <c r="R92" s="1" t="s">
        <v>2733</v>
      </c>
    </row>
    <row r="93" spans="1:18" x14ac:dyDescent="0.2">
      <c r="A93" s="1" t="s">
        <v>53</v>
      </c>
      <c r="B93">
        <v>1</v>
      </c>
      <c r="C93" s="1" t="s">
        <v>2831</v>
      </c>
      <c r="D93" s="2">
        <v>45663</v>
      </c>
      <c r="E93" t="s">
        <v>2829</v>
      </c>
      <c r="F93" s="1" t="s">
        <v>246</v>
      </c>
      <c r="G93">
        <v>8</v>
      </c>
      <c r="H93" t="s">
        <v>2243</v>
      </c>
      <c r="I93" s="1" t="s">
        <v>100</v>
      </c>
      <c r="J93">
        <v>100</v>
      </c>
      <c r="K93" s="1" t="s">
        <v>2729</v>
      </c>
      <c r="L93">
        <v>2</v>
      </c>
      <c r="M93">
        <v>97.1</v>
      </c>
      <c r="N93">
        <v>2</v>
      </c>
      <c r="Q93">
        <v>95.1</v>
      </c>
      <c r="R93" s="1" t="s">
        <v>2733</v>
      </c>
    </row>
    <row r="94" spans="1:18" x14ac:dyDescent="0.2">
      <c r="A94" s="1" t="s">
        <v>46</v>
      </c>
      <c r="B94">
        <v>3</v>
      </c>
      <c r="C94" s="1" t="s">
        <v>2748</v>
      </c>
      <c r="D94" s="2">
        <v>45663</v>
      </c>
      <c r="E94" t="s">
        <v>2749</v>
      </c>
      <c r="F94" s="1" t="s">
        <v>246</v>
      </c>
      <c r="G94" t="s">
        <v>2750</v>
      </c>
      <c r="H94" t="s">
        <v>2744</v>
      </c>
      <c r="I94" s="1" t="s">
        <v>100</v>
      </c>
      <c r="J94">
        <v>5000</v>
      </c>
      <c r="K94" s="1" t="s">
        <v>2729</v>
      </c>
      <c r="L94">
        <v>2</v>
      </c>
      <c r="M94">
        <v>180.2</v>
      </c>
      <c r="N94">
        <v>5.6</v>
      </c>
      <c r="Q94">
        <v>174.6</v>
      </c>
      <c r="R94" s="1" t="s">
        <v>2733</v>
      </c>
    </row>
    <row r="95" spans="1:18" x14ac:dyDescent="0.2">
      <c r="A95" s="1" t="s">
        <v>46</v>
      </c>
      <c r="B95">
        <v>3</v>
      </c>
      <c r="C95" s="1" t="s">
        <v>2832</v>
      </c>
      <c r="D95" s="2">
        <v>45663</v>
      </c>
      <c r="E95" t="s">
        <v>2833</v>
      </c>
      <c r="F95" s="1" t="s">
        <v>246</v>
      </c>
      <c r="G95">
        <v>20</v>
      </c>
      <c r="H95" t="s">
        <v>2774</v>
      </c>
      <c r="I95" s="1" t="s">
        <v>100</v>
      </c>
      <c r="J95">
        <v>300</v>
      </c>
      <c r="K95" s="1" t="s">
        <v>2729</v>
      </c>
      <c r="L95">
        <v>3</v>
      </c>
      <c r="M95">
        <v>252.6</v>
      </c>
      <c r="N95">
        <v>6.8999999999999995</v>
      </c>
      <c r="O95">
        <v>10</v>
      </c>
      <c r="Q95">
        <v>245.7</v>
      </c>
      <c r="R95" s="1" t="s">
        <v>2733</v>
      </c>
    </row>
    <row r="96" spans="1:18" x14ac:dyDescent="0.2">
      <c r="A96" s="1" t="s">
        <v>53</v>
      </c>
      <c r="B96">
        <v>3</v>
      </c>
      <c r="C96" s="1" t="s">
        <v>2832</v>
      </c>
      <c r="D96" s="2">
        <v>45663</v>
      </c>
      <c r="E96" t="s">
        <v>2833</v>
      </c>
      <c r="F96" s="1" t="s">
        <v>246</v>
      </c>
      <c r="G96">
        <v>20</v>
      </c>
      <c r="H96" t="s">
        <v>2774</v>
      </c>
      <c r="I96" s="1" t="s">
        <v>100</v>
      </c>
      <c r="J96">
        <v>300</v>
      </c>
      <c r="K96" s="1" t="s">
        <v>2729</v>
      </c>
      <c r="L96">
        <v>1</v>
      </c>
      <c r="M96">
        <v>58.6</v>
      </c>
      <c r="N96">
        <v>2</v>
      </c>
      <c r="Q96">
        <v>56.6</v>
      </c>
      <c r="R96" s="1" t="s">
        <v>2733</v>
      </c>
    </row>
    <row r="97" spans="1:18" x14ac:dyDescent="0.2">
      <c r="A97" s="1" t="s">
        <v>53</v>
      </c>
      <c r="B97">
        <v>3</v>
      </c>
      <c r="C97" s="1" t="s">
        <v>2834</v>
      </c>
      <c r="D97" s="2">
        <v>45663</v>
      </c>
      <c r="E97" t="s">
        <v>2835</v>
      </c>
      <c r="F97" s="1" t="s">
        <v>246</v>
      </c>
      <c r="G97">
        <v>19</v>
      </c>
      <c r="H97" t="s">
        <v>167</v>
      </c>
      <c r="I97" s="1" t="s">
        <v>100</v>
      </c>
      <c r="J97">
        <v>17</v>
      </c>
      <c r="K97" s="1" t="s">
        <v>2729</v>
      </c>
      <c r="L97">
        <v>2</v>
      </c>
      <c r="M97">
        <v>99.4</v>
      </c>
      <c r="N97">
        <v>4.2</v>
      </c>
      <c r="Q97">
        <v>95.2</v>
      </c>
      <c r="R97" s="1" t="s">
        <v>2733</v>
      </c>
    </row>
    <row r="98" spans="1:18" x14ac:dyDescent="0.2">
      <c r="A98" s="1" t="s">
        <v>53</v>
      </c>
      <c r="B98">
        <v>3</v>
      </c>
      <c r="C98" s="1" t="s">
        <v>2836</v>
      </c>
      <c r="D98" s="2">
        <v>45663</v>
      </c>
      <c r="E98" t="s">
        <v>2837</v>
      </c>
      <c r="F98" s="1" t="s">
        <v>246</v>
      </c>
      <c r="G98">
        <v>19</v>
      </c>
      <c r="H98" t="s">
        <v>332</v>
      </c>
      <c r="I98" s="1" t="s">
        <v>100</v>
      </c>
      <c r="J98">
        <v>150</v>
      </c>
      <c r="K98" s="1" t="s">
        <v>2729</v>
      </c>
      <c r="L98">
        <v>2</v>
      </c>
      <c r="M98">
        <v>149.6</v>
      </c>
      <c r="N98">
        <v>4.2</v>
      </c>
      <c r="Q98">
        <v>145.4</v>
      </c>
      <c r="R98" s="1" t="s">
        <v>2733</v>
      </c>
    </row>
    <row r="99" spans="1:18" x14ac:dyDescent="0.2">
      <c r="A99" s="1" t="s">
        <v>53</v>
      </c>
      <c r="B99">
        <v>3</v>
      </c>
      <c r="C99" s="1" t="s">
        <v>2838</v>
      </c>
      <c r="D99" s="2">
        <v>45663</v>
      </c>
      <c r="E99" t="s">
        <v>2837</v>
      </c>
      <c r="F99" s="1" t="s">
        <v>246</v>
      </c>
      <c r="G99">
        <v>15</v>
      </c>
      <c r="H99" t="s">
        <v>332</v>
      </c>
      <c r="I99" s="1" t="s">
        <v>100</v>
      </c>
      <c r="J99">
        <v>200</v>
      </c>
      <c r="K99" s="1" t="s">
        <v>2729</v>
      </c>
      <c r="L99">
        <v>1</v>
      </c>
      <c r="M99">
        <v>67.8</v>
      </c>
      <c r="N99">
        <v>1.8</v>
      </c>
      <c r="O99">
        <v>15</v>
      </c>
      <c r="Q99">
        <v>66</v>
      </c>
      <c r="R99" s="1" t="s">
        <v>2733</v>
      </c>
    </row>
    <row r="100" spans="1:18" x14ac:dyDescent="0.2">
      <c r="A100" s="1" t="s">
        <v>46</v>
      </c>
      <c r="B100">
        <v>6</v>
      </c>
      <c r="C100" s="1" t="s">
        <v>2839</v>
      </c>
      <c r="D100" s="2">
        <v>45663</v>
      </c>
      <c r="E100" t="s">
        <v>48</v>
      </c>
      <c r="F100" s="1" t="s">
        <v>246</v>
      </c>
      <c r="G100">
        <v>28</v>
      </c>
      <c r="H100" t="s">
        <v>209</v>
      </c>
      <c r="I100" s="1" t="s">
        <v>100</v>
      </c>
      <c r="J100">
        <v>145</v>
      </c>
      <c r="K100" s="1" t="s">
        <v>2729</v>
      </c>
      <c r="L100">
        <v>2</v>
      </c>
      <c r="M100">
        <v>152</v>
      </c>
      <c r="N100">
        <v>6.8</v>
      </c>
      <c r="Q100">
        <v>145.19999999999999</v>
      </c>
      <c r="R100" s="1" t="s">
        <v>2733</v>
      </c>
    </row>
    <row r="101" spans="1:18" x14ac:dyDescent="0.2">
      <c r="A101" s="1" t="s">
        <v>46</v>
      </c>
      <c r="B101">
        <v>6</v>
      </c>
      <c r="C101" s="1" t="s">
        <v>2840</v>
      </c>
      <c r="D101" s="2">
        <v>45663</v>
      </c>
      <c r="E101" t="s">
        <v>2841</v>
      </c>
      <c r="F101" s="1" t="s">
        <v>2816</v>
      </c>
      <c r="G101" t="s">
        <v>2842</v>
      </c>
      <c r="H101" t="s">
        <v>2843</v>
      </c>
      <c r="I101" s="1" t="s">
        <v>108</v>
      </c>
      <c r="J101">
        <v>100</v>
      </c>
      <c r="K101" s="1" t="s">
        <v>2729</v>
      </c>
      <c r="L101">
        <v>2</v>
      </c>
      <c r="M101">
        <v>106.4</v>
      </c>
      <c r="N101">
        <v>6.8</v>
      </c>
      <c r="Q101">
        <v>99.600000000000009</v>
      </c>
      <c r="R101" s="1" t="s">
        <v>2733</v>
      </c>
    </row>
    <row r="102" spans="1:18" x14ac:dyDescent="0.2">
      <c r="A102" s="1" t="s">
        <v>46</v>
      </c>
      <c r="B102">
        <v>6</v>
      </c>
      <c r="C102" s="1" t="s">
        <v>2745</v>
      </c>
      <c r="D102" s="2">
        <v>45663</v>
      </c>
      <c r="E102" t="s">
        <v>51</v>
      </c>
      <c r="F102" s="1" t="s">
        <v>51</v>
      </c>
      <c r="G102" t="s">
        <v>51</v>
      </c>
      <c r="H102" t="s">
        <v>51</v>
      </c>
      <c r="I102" s="1" t="s">
        <v>51</v>
      </c>
      <c r="J102" t="s">
        <v>51</v>
      </c>
      <c r="K102" s="1" t="s">
        <v>2729</v>
      </c>
      <c r="L102">
        <v>2</v>
      </c>
      <c r="M102">
        <v>176.4</v>
      </c>
      <c r="N102">
        <v>6.8</v>
      </c>
      <c r="Q102">
        <v>169.6</v>
      </c>
      <c r="R102" s="1" t="s">
        <v>2733</v>
      </c>
    </row>
    <row r="103" spans="1:18" x14ac:dyDescent="0.2">
      <c r="A103" s="1" t="s">
        <v>46</v>
      </c>
      <c r="B103">
        <v>6</v>
      </c>
      <c r="C103" s="1" t="s">
        <v>2844</v>
      </c>
      <c r="D103" s="2">
        <v>45663</v>
      </c>
      <c r="E103" t="s">
        <v>2845</v>
      </c>
      <c r="F103" s="1" t="s">
        <v>106</v>
      </c>
      <c r="G103" t="s">
        <v>2846</v>
      </c>
      <c r="H103" t="s">
        <v>2847</v>
      </c>
      <c r="I103" s="1" t="s">
        <v>108</v>
      </c>
      <c r="J103">
        <v>500</v>
      </c>
      <c r="K103" s="1" t="s">
        <v>2729</v>
      </c>
      <c r="L103">
        <v>4</v>
      </c>
      <c r="M103">
        <v>554.20000000000005</v>
      </c>
      <c r="N103">
        <v>19.8</v>
      </c>
      <c r="Q103">
        <v>534.40000000000009</v>
      </c>
      <c r="R103" s="1" t="s">
        <v>2733</v>
      </c>
    </row>
    <row r="104" spans="1:18" x14ac:dyDescent="0.2">
      <c r="A104" s="1" t="s">
        <v>53</v>
      </c>
      <c r="B104">
        <v>6</v>
      </c>
      <c r="C104" s="1" t="s">
        <v>2848</v>
      </c>
      <c r="D104" s="2">
        <v>45663</v>
      </c>
      <c r="E104" t="s">
        <v>2849</v>
      </c>
      <c r="F104" s="1" t="s">
        <v>106</v>
      </c>
      <c r="G104">
        <v>18</v>
      </c>
      <c r="H104" t="s">
        <v>2817</v>
      </c>
      <c r="I104" s="1" t="s">
        <v>108</v>
      </c>
      <c r="J104">
        <v>100</v>
      </c>
      <c r="K104" s="1" t="s">
        <v>2729</v>
      </c>
      <c r="L104">
        <v>2</v>
      </c>
      <c r="M104">
        <v>105</v>
      </c>
      <c r="N104">
        <v>4</v>
      </c>
      <c r="Q104">
        <v>101</v>
      </c>
      <c r="R104" s="1" t="s">
        <v>2733</v>
      </c>
    </row>
    <row r="105" spans="1:18" x14ac:dyDescent="0.2">
      <c r="A105" s="1" t="s">
        <v>53</v>
      </c>
      <c r="B105">
        <v>6</v>
      </c>
      <c r="C105" s="1" t="s">
        <v>2745</v>
      </c>
      <c r="D105" s="2">
        <v>45663</v>
      </c>
      <c r="E105" t="s">
        <v>51</v>
      </c>
      <c r="F105" s="1" t="s">
        <v>51</v>
      </c>
      <c r="G105" t="s">
        <v>51</v>
      </c>
      <c r="H105" t="s">
        <v>51</v>
      </c>
      <c r="I105" s="1" t="s">
        <v>51</v>
      </c>
      <c r="J105" t="s">
        <v>51</v>
      </c>
      <c r="K105" s="1" t="s">
        <v>2729</v>
      </c>
      <c r="L105">
        <v>2</v>
      </c>
      <c r="M105">
        <v>66</v>
      </c>
      <c r="Q105">
        <v>66</v>
      </c>
      <c r="R105" s="1" t="s">
        <v>2733</v>
      </c>
    </row>
    <row r="106" spans="1:18" x14ac:dyDescent="0.2">
      <c r="A106" s="1" t="s">
        <v>53</v>
      </c>
      <c r="B106">
        <v>6</v>
      </c>
      <c r="C106" s="1" t="s">
        <v>2850</v>
      </c>
      <c r="D106" s="2">
        <v>45663</v>
      </c>
      <c r="E106" t="s">
        <v>2851</v>
      </c>
      <c r="F106" s="1" t="s">
        <v>246</v>
      </c>
      <c r="G106">
        <v>26</v>
      </c>
      <c r="H106" t="s">
        <v>64</v>
      </c>
      <c r="I106" s="1" t="s">
        <v>100</v>
      </c>
      <c r="J106">
        <v>500</v>
      </c>
      <c r="K106" s="1" t="s">
        <v>2729</v>
      </c>
      <c r="L106">
        <v>6</v>
      </c>
      <c r="M106">
        <v>428.2</v>
      </c>
      <c r="N106">
        <v>20.399999999999999</v>
      </c>
      <c r="Q106">
        <v>407.8</v>
      </c>
      <c r="R106" s="1" t="s">
        <v>2733</v>
      </c>
    </row>
    <row r="107" spans="1:18" x14ac:dyDescent="0.2">
      <c r="A107" s="1" t="s">
        <v>46</v>
      </c>
      <c r="B107">
        <v>7</v>
      </c>
      <c r="C107" s="1" t="s">
        <v>2827</v>
      </c>
      <c r="D107" s="2">
        <v>45663</v>
      </c>
      <c r="E107" t="s">
        <v>2825</v>
      </c>
      <c r="F107" s="1" t="s">
        <v>246</v>
      </c>
      <c r="G107">
        <v>25</v>
      </c>
      <c r="H107">
        <v>6</v>
      </c>
      <c r="I107" s="1" t="s">
        <v>2826</v>
      </c>
      <c r="J107">
        <v>300</v>
      </c>
      <c r="K107" s="1" t="s">
        <v>2729</v>
      </c>
      <c r="L107">
        <v>1</v>
      </c>
      <c r="M107">
        <v>68.55</v>
      </c>
      <c r="N107">
        <v>3</v>
      </c>
      <c r="Q107">
        <v>65.55</v>
      </c>
      <c r="R107" s="1" t="s">
        <v>2733</v>
      </c>
    </row>
    <row r="108" spans="1:18" x14ac:dyDescent="0.2">
      <c r="A108" s="1" t="s">
        <v>46</v>
      </c>
      <c r="B108">
        <v>7</v>
      </c>
      <c r="C108" s="1" t="s">
        <v>2852</v>
      </c>
      <c r="D108" s="2">
        <v>45663</v>
      </c>
      <c r="E108" t="s">
        <v>2825</v>
      </c>
      <c r="F108" s="1" t="s">
        <v>246</v>
      </c>
      <c r="G108">
        <v>25</v>
      </c>
      <c r="H108">
        <v>6</v>
      </c>
      <c r="I108" s="1" t="s">
        <v>2826</v>
      </c>
      <c r="J108">
        <v>300</v>
      </c>
      <c r="K108" s="1" t="s">
        <v>2729</v>
      </c>
      <c r="L108">
        <v>3</v>
      </c>
      <c r="M108">
        <v>182.39</v>
      </c>
      <c r="N108">
        <v>9</v>
      </c>
      <c r="Q108">
        <v>173.39</v>
      </c>
      <c r="R108" s="1" t="s">
        <v>2733</v>
      </c>
    </row>
    <row r="109" spans="1:18" x14ac:dyDescent="0.2">
      <c r="A109" s="1" t="s">
        <v>46</v>
      </c>
      <c r="B109">
        <v>7</v>
      </c>
      <c r="C109" s="1" t="s">
        <v>2853</v>
      </c>
      <c r="D109" s="2">
        <v>45663</v>
      </c>
      <c r="E109" t="s">
        <v>2801</v>
      </c>
      <c r="F109" s="1" t="s">
        <v>246</v>
      </c>
      <c r="G109">
        <v>33</v>
      </c>
      <c r="H109" t="s">
        <v>167</v>
      </c>
      <c r="I109" s="1" t="s">
        <v>2760</v>
      </c>
      <c r="J109">
        <v>190</v>
      </c>
      <c r="K109" s="1" t="s">
        <v>2729</v>
      </c>
      <c r="L109">
        <v>1</v>
      </c>
      <c r="M109">
        <v>105.11</v>
      </c>
      <c r="N109">
        <v>4.2</v>
      </c>
      <c r="Q109">
        <v>100.91</v>
      </c>
      <c r="R109" s="1" t="s">
        <v>2733</v>
      </c>
    </row>
    <row r="110" spans="1:18" x14ac:dyDescent="0.2">
      <c r="A110" s="1" t="s">
        <v>46</v>
      </c>
      <c r="B110">
        <v>7</v>
      </c>
      <c r="C110" s="1" t="s">
        <v>2854</v>
      </c>
      <c r="D110" s="2">
        <v>45663</v>
      </c>
      <c r="E110" t="s">
        <v>2855</v>
      </c>
      <c r="F110" s="1" t="s">
        <v>246</v>
      </c>
      <c r="G110">
        <v>18.899999999999999</v>
      </c>
      <c r="H110" t="s">
        <v>332</v>
      </c>
      <c r="I110" s="1" t="s">
        <v>2760</v>
      </c>
      <c r="J110">
        <v>60</v>
      </c>
      <c r="K110" s="1" t="s">
        <v>2729</v>
      </c>
      <c r="L110">
        <v>1</v>
      </c>
      <c r="M110">
        <v>69.38</v>
      </c>
      <c r="N110">
        <v>2.5</v>
      </c>
      <c r="Q110">
        <v>66.88</v>
      </c>
      <c r="R110" s="1" t="s">
        <v>2733</v>
      </c>
    </row>
    <row r="111" spans="1:18" x14ac:dyDescent="0.2">
      <c r="A111" s="1" t="s">
        <v>53</v>
      </c>
      <c r="B111">
        <v>7</v>
      </c>
      <c r="C111" s="1" t="s">
        <v>2856</v>
      </c>
      <c r="D111" s="2">
        <v>45663</v>
      </c>
      <c r="E111" t="s">
        <v>2855</v>
      </c>
      <c r="F111" s="1" t="s">
        <v>246</v>
      </c>
      <c r="G111">
        <v>17.25</v>
      </c>
      <c r="H111" t="s">
        <v>332</v>
      </c>
      <c r="I111" s="1" t="s">
        <v>2760</v>
      </c>
      <c r="J111">
        <v>60</v>
      </c>
      <c r="K111" s="1" t="s">
        <v>2729</v>
      </c>
      <c r="L111">
        <v>1</v>
      </c>
      <c r="M111">
        <v>73.3</v>
      </c>
      <c r="N111">
        <v>1.9</v>
      </c>
      <c r="Q111">
        <v>71.399999999999991</v>
      </c>
      <c r="R111" s="1" t="s">
        <v>2733</v>
      </c>
    </row>
    <row r="112" spans="1:18" x14ac:dyDescent="0.2">
      <c r="A112" s="1" t="s">
        <v>53</v>
      </c>
      <c r="B112">
        <v>7</v>
      </c>
      <c r="C112" s="1" t="s">
        <v>2857</v>
      </c>
      <c r="D112" s="2">
        <v>45663</v>
      </c>
      <c r="E112" t="s">
        <v>2825</v>
      </c>
      <c r="F112" s="1" t="s">
        <v>246</v>
      </c>
      <c r="G112">
        <v>25</v>
      </c>
      <c r="H112">
        <v>6</v>
      </c>
      <c r="I112" s="1" t="s">
        <v>2826</v>
      </c>
      <c r="J112">
        <v>300</v>
      </c>
      <c r="K112" s="1" t="s">
        <v>2729</v>
      </c>
      <c r="L112">
        <v>5</v>
      </c>
      <c r="M112">
        <v>317.79999999999995</v>
      </c>
      <c r="N112">
        <v>14.5</v>
      </c>
      <c r="Q112">
        <v>303.29999999999995</v>
      </c>
      <c r="R112" s="1" t="s">
        <v>2733</v>
      </c>
    </row>
    <row r="113" spans="1:18" x14ac:dyDescent="0.2">
      <c r="A113" s="1" t="s">
        <v>53</v>
      </c>
      <c r="B113">
        <v>7</v>
      </c>
      <c r="C113" s="1" t="s">
        <v>2852</v>
      </c>
      <c r="D113" s="2">
        <v>45663</v>
      </c>
      <c r="E113" t="s">
        <v>2825</v>
      </c>
      <c r="F113" s="1" t="s">
        <v>246</v>
      </c>
      <c r="G113">
        <v>25</v>
      </c>
      <c r="H113">
        <v>6</v>
      </c>
      <c r="I113" s="1" t="s">
        <v>2826</v>
      </c>
      <c r="J113">
        <v>300</v>
      </c>
      <c r="K113" s="1" t="s">
        <v>2729</v>
      </c>
      <c r="L113">
        <v>2</v>
      </c>
      <c r="M113">
        <v>125.2</v>
      </c>
      <c r="N113">
        <v>5.8</v>
      </c>
      <c r="Q113">
        <v>119.4</v>
      </c>
      <c r="R113" s="1" t="s">
        <v>2733</v>
      </c>
    </row>
    <row r="114" spans="1:18" x14ac:dyDescent="0.2">
      <c r="A114" s="1" t="s">
        <v>46</v>
      </c>
      <c r="B114">
        <v>1</v>
      </c>
      <c r="C114" s="1" t="s">
        <v>2858</v>
      </c>
      <c r="D114" s="2">
        <v>45664</v>
      </c>
      <c r="E114" t="s">
        <v>2859</v>
      </c>
      <c r="F114" s="1" t="s">
        <v>246</v>
      </c>
      <c r="G114">
        <v>8</v>
      </c>
      <c r="H114" t="s">
        <v>93</v>
      </c>
      <c r="I114" s="1" t="s">
        <v>100</v>
      </c>
      <c r="J114">
        <v>100</v>
      </c>
      <c r="K114" s="1" t="s">
        <v>2729</v>
      </c>
      <c r="L114">
        <v>2</v>
      </c>
      <c r="M114">
        <v>97.27000000000001</v>
      </c>
      <c r="N114">
        <v>1.8</v>
      </c>
      <c r="Q114">
        <v>95.470000000000013</v>
      </c>
      <c r="R114" s="1" t="s">
        <v>2733</v>
      </c>
    </row>
    <row r="115" spans="1:18" x14ac:dyDescent="0.2">
      <c r="A115" s="1" t="s">
        <v>46</v>
      </c>
      <c r="B115">
        <v>1</v>
      </c>
      <c r="C115" s="1" t="s">
        <v>2860</v>
      </c>
      <c r="D115" s="2">
        <v>45664</v>
      </c>
      <c r="E115" t="s">
        <v>2861</v>
      </c>
      <c r="F115" s="1" t="s">
        <v>106</v>
      </c>
      <c r="G115">
        <v>7</v>
      </c>
      <c r="H115" t="s">
        <v>343</v>
      </c>
      <c r="I115" s="1" t="s">
        <v>100</v>
      </c>
      <c r="J115">
        <v>100</v>
      </c>
      <c r="K115" s="1" t="s">
        <v>2729</v>
      </c>
      <c r="L115">
        <v>2</v>
      </c>
      <c r="M115">
        <v>77.2</v>
      </c>
      <c r="N115">
        <v>1.7000000000000002</v>
      </c>
      <c r="Q115">
        <v>75.5</v>
      </c>
      <c r="R115" s="1" t="s">
        <v>2733</v>
      </c>
    </row>
    <row r="116" spans="1:18" x14ac:dyDescent="0.2">
      <c r="A116" s="1" t="s">
        <v>53</v>
      </c>
      <c r="B116">
        <v>1</v>
      </c>
      <c r="C116" s="1" t="s">
        <v>2860</v>
      </c>
      <c r="D116" s="2">
        <v>45664</v>
      </c>
      <c r="E116" t="s">
        <v>2861</v>
      </c>
      <c r="F116" s="1" t="s">
        <v>106</v>
      </c>
      <c r="G116">
        <v>7</v>
      </c>
      <c r="H116" t="s">
        <v>343</v>
      </c>
      <c r="I116" s="1" t="s">
        <v>100</v>
      </c>
      <c r="J116">
        <v>100</v>
      </c>
      <c r="K116" s="1" t="s">
        <v>2729</v>
      </c>
      <c r="L116">
        <v>1</v>
      </c>
      <c r="M116">
        <v>36.4</v>
      </c>
      <c r="N116">
        <v>0.8</v>
      </c>
      <c r="Q116">
        <v>35.6</v>
      </c>
      <c r="R116" s="1" t="s">
        <v>2733</v>
      </c>
    </row>
    <row r="117" spans="1:18" x14ac:dyDescent="0.2">
      <c r="A117" s="1" t="s">
        <v>53</v>
      </c>
      <c r="B117">
        <v>1</v>
      </c>
      <c r="C117" s="1" t="s">
        <v>2745</v>
      </c>
      <c r="D117" s="2">
        <v>45664</v>
      </c>
      <c r="E117" t="s">
        <v>51</v>
      </c>
      <c r="F117" s="1" t="s">
        <v>51</v>
      </c>
      <c r="G117" t="s">
        <v>51</v>
      </c>
      <c r="H117" t="s">
        <v>51</v>
      </c>
      <c r="I117" s="1" t="s">
        <v>51</v>
      </c>
      <c r="J117" t="s">
        <v>51</v>
      </c>
      <c r="K117" s="1" t="s">
        <v>2729</v>
      </c>
      <c r="L117">
        <v>3</v>
      </c>
      <c r="M117">
        <v>45.400000000000006</v>
      </c>
      <c r="N117">
        <v>3.6</v>
      </c>
      <c r="Q117">
        <v>41.800000000000004</v>
      </c>
      <c r="R117" s="1" t="s">
        <v>2733</v>
      </c>
    </row>
    <row r="118" spans="1:18" x14ac:dyDescent="0.2">
      <c r="A118" s="1" t="s">
        <v>53</v>
      </c>
      <c r="B118">
        <v>1</v>
      </c>
      <c r="C118" s="1" t="s">
        <v>2862</v>
      </c>
      <c r="D118" s="2">
        <v>45664</v>
      </c>
      <c r="E118" t="s">
        <v>2777</v>
      </c>
      <c r="F118" s="1" t="s">
        <v>246</v>
      </c>
      <c r="G118">
        <v>12</v>
      </c>
      <c r="H118" t="s">
        <v>167</v>
      </c>
      <c r="I118" s="1" t="s">
        <v>100</v>
      </c>
      <c r="J118">
        <v>300</v>
      </c>
      <c r="K118" s="1" t="s">
        <v>2729</v>
      </c>
      <c r="L118">
        <v>2</v>
      </c>
      <c r="M118">
        <v>77.599999999999994</v>
      </c>
      <c r="N118">
        <v>2.8</v>
      </c>
      <c r="Q118">
        <v>74.8</v>
      </c>
      <c r="R118" s="1" t="s">
        <v>2733</v>
      </c>
    </row>
    <row r="119" spans="1:18" x14ac:dyDescent="0.2">
      <c r="A119" s="1" t="s">
        <v>46</v>
      </c>
      <c r="B119">
        <v>3</v>
      </c>
      <c r="C119" s="1" t="s">
        <v>2838</v>
      </c>
      <c r="D119" s="2">
        <v>45664</v>
      </c>
      <c r="E119" t="s">
        <v>2837</v>
      </c>
      <c r="F119" s="1" t="s">
        <v>246</v>
      </c>
      <c r="G119">
        <v>15</v>
      </c>
      <c r="H119" t="s">
        <v>332</v>
      </c>
      <c r="I119" s="1" t="s">
        <v>100</v>
      </c>
      <c r="J119">
        <v>200</v>
      </c>
      <c r="K119" s="1" t="s">
        <v>2729</v>
      </c>
      <c r="L119">
        <v>2</v>
      </c>
      <c r="M119">
        <v>107.6</v>
      </c>
      <c r="N119">
        <v>3.4</v>
      </c>
      <c r="Q119">
        <v>104.19999999999999</v>
      </c>
      <c r="R119" s="1" t="s">
        <v>2733</v>
      </c>
    </row>
    <row r="120" spans="1:18" x14ac:dyDescent="0.2">
      <c r="A120" s="1" t="s">
        <v>46</v>
      </c>
      <c r="B120">
        <v>3</v>
      </c>
      <c r="C120" s="1" t="s">
        <v>2822</v>
      </c>
      <c r="D120" s="2">
        <v>45664</v>
      </c>
      <c r="E120" t="s">
        <v>281</v>
      </c>
      <c r="F120" s="1" t="s">
        <v>246</v>
      </c>
      <c r="G120" t="s">
        <v>2823</v>
      </c>
      <c r="H120" t="s">
        <v>2744</v>
      </c>
      <c r="I120" s="1" t="s">
        <v>100</v>
      </c>
      <c r="J120">
        <v>2000</v>
      </c>
      <c r="K120" s="1" t="s">
        <v>2729</v>
      </c>
      <c r="L120">
        <v>2</v>
      </c>
      <c r="M120">
        <v>199.60000000000002</v>
      </c>
      <c r="N120">
        <v>5.6</v>
      </c>
      <c r="Q120">
        <v>194.00000000000003</v>
      </c>
      <c r="R120" s="1" t="s">
        <v>2733</v>
      </c>
    </row>
    <row r="121" spans="1:18" x14ac:dyDescent="0.2">
      <c r="A121" s="1" t="s">
        <v>53</v>
      </c>
      <c r="B121">
        <v>3</v>
      </c>
      <c r="C121" s="1" t="s">
        <v>2822</v>
      </c>
      <c r="D121" s="2">
        <v>45664</v>
      </c>
      <c r="E121" t="s">
        <v>281</v>
      </c>
      <c r="F121" s="1" t="s">
        <v>246</v>
      </c>
      <c r="G121" t="s">
        <v>2823</v>
      </c>
      <c r="H121" t="s">
        <v>2744</v>
      </c>
      <c r="I121" s="1" t="s">
        <v>100</v>
      </c>
      <c r="J121">
        <v>2000</v>
      </c>
      <c r="K121" s="1" t="s">
        <v>2729</v>
      </c>
      <c r="L121">
        <v>2</v>
      </c>
      <c r="M121">
        <v>164.6</v>
      </c>
      <c r="N121">
        <v>5.6</v>
      </c>
      <c r="Q121">
        <v>159</v>
      </c>
      <c r="R121" s="1" t="s">
        <v>2733</v>
      </c>
    </row>
    <row r="122" spans="1:18" x14ac:dyDescent="0.2">
      <c r="A122" s="1" t="s">
        <v>46</v>
      </c>
      <c r="B122">
        <v>7</v>
      </c>
      <c r="C122" s="1" t="s">
        <v>2863</v>
      </c>
      <c r="D122" s="2">
        <v>45664</v>
      </c>
      <c r="E122" t="s">
        <v>2825</v>
      </c>
      <c r="F122" s="1" t="s">
        <v>246</v>
      </c>
      <c r="G122">
        <v>24</v>
      </c>
      <c r="H122">
        <v>6</v>
      </c>
      <c r="I122" s="1" t="s">
        <v>2826</v>
      </c>
      <c r="J122">
        <v>300</v>
      </c>
      <c r="K122" s="1" t="s">
        <v>2729</v>
      </c>
      <c r="L122">
        <v>4</v>
      </c>
      <c r="M122">
        <v>243.13</v>
      </c>
      <c r="N122">
        <v>12</v>
      </c>
      <c r="Q122">
        <v>231.13</v>
      </c>
      <c r="R122" s="1" t="s">
        <v>2733</v>
      </c>
    </row>
    <row r="123" spans="1:18" x14ac:dyDescent="0.2">
      <c r="A123" s="1" t="s">
        <v>46</v>
      </c>
      <c r="B123">
        <v>7</v>
      </c>
      <c r="C123" s="1" t="s">
        <v>2864</v>
      </c>
      <c r="D123" s="2">
        <v>45664</v>
      </c>
      <c r="E123" t="s">
        <v>2865</v>
      </c>
      <c r="F123" s="1" t="s">
        <v>246</v>
      </c>
      <c r="G123">
        <v>17</v>
      </c>
      <c r="H123" t="s">
        <v>167</v>
      </c>
      <c r="I123" s="1" t="s">
        <v>100</v>
      </c>
      <c r="J123">
        <v>50</v>
      </c>
      <c r="K123" s="1" t="s">
        <v>2729</v>
      </c>
      <c r="L123">
        <v>2</v>
      </c>
      <c r="M123">
        <v>120.42</v>
      </c>
      <c r="N123">
        <v>3.8</v>
      </c>
      <c r="Q123">
        <v>116.62</v>
      </c>
      <c r="R123" s="1" t="s">
        <v>2733</v>
      </c>
    </row>
    <row r="124" spans="1:18" x14ac:dyDescent="0.2">
      <c r="A124" s="1" t="s">
        <v>46</v>
      </c>
      <c r="B124">
        <v>7</v>
      </c>
      <c r="C124" s="1" t="s">
        <v>2838</v>
      </c>
      <c r="D124" s="2">
        <v>45664</v>
      </c>
      <c r="E124" t="s">
        <v>2837</v>
      </c>
      <c r="F124" s="1" t="s">
        <v>246</v>
      </c>
      <c r="G124">
        <v>15</v>
      </c>
      <c r="H124" t="s">
        <v>332</v>
      </c>
      <c r="I124" s="1" t="s">
        <v>100</v>
      </c>
      <c r="J124">
        <v>200</v>
      </c>
      <c r="K124" s="1" t="s">
        <v>2729</v>
      </c>
      <c r="L124">
        <v>1</v>
      </c>
      <c r="M124">
        <v>60.37</v>
      </c>
      <c r="N124">
        <v>1.8</v>
      </c>
      <c r="Q124">
        <v>58.57</v>
      </c>
      <c r="R124" s="1" t="s">
        <v>2733</v>
      </c>
    </row>
    <row r="125" spans="1:18" x14ac:dyDescent="0.2">
      <c r="A125" s="1" t="s">
        <v>53</v>
      </c>
      <c r="B125">
        <v>7</v>
      </c>
      <c r="C125" s="1" t="s">
        <v>2866</v>
      </c>
      <c r="D125" s="2">
        <v>45664</v>
      </c>
      <c r="E125" t="s">
        <v>48</v>
      </c>
      <c r="F125" s="1" t="s">
        <v>246</v>
      </c>
      <c r="G125">
        <v>15</v>
      </c>
      <c r="H125" t="s">
        <v>209</v>
      </c>
      <c r="I125" s="1" t="s">
        <v>100</v>
      </c>
      <c r="J125">
        <v>100</v>
      </c>
      <c r="K125" s="1" t="s">
        <v>2729</v>
      </c>
      <c r="L125">
        <v>2</v>
      </c>
      <c r="M125">
        <v>113.5</v>
      </c>
      <c r="N125">
        <v>3.6</v>
      </c>
      <c r="Q125">
        <v>109.9</v>
      </c>
      <c r="R125" s="1" t="s">
        <v>2733</v>
      </c>
    </row>
    <row r="126" spans="1:18" x14ac:dyDescent="0.2">
      <c r="A126" s="1" t="s">
        <v>53</v>
      </c>
      <c r="B126">
        <v>7</v>
      </c>
      <c r="C126" s="1" t="s">
        <v>2863</v>
      </c>
      <c r="D126" s="2">
        <v>45664</v>
      </c>
      <c r="E126" t="s">
        <v>2825</v>
      </c>
      <c r="F126" s="1" t="s">
        <v>246</v>
      </c>
      <c r="G126">
        <v>24</v>
      </c>
      <c r="H126">
        <v>6</v>
      </c>
      <c r="I126" s="1" t="s">
        <v>2826</v>
      </c>
      <c r="J126">
        <v>300</v>
      </c>
      <c r="K126" s="1" t="s">
        <v>2729</v>
      </c>
      <c r="L126">
        <v>1</v>
      </c>
      <c r="M126">
        <v>84.5</v>
      </c>
      <c r="N126">
        <v>2.9</v>
      </c>
      <c r="Q126">
        <v>81.599999999999994</v>
      </c>
      <c r="R126" s="1" t="s">
        <v>2733</v>
      </c>
    </row>
    <row r="127" spans="1:18" x14ac:dyDescent="0.2">
      <c r="A127" s="1" t="s">
        <v>53</v>
      </c>
      <c r="B127">
        <v>7</v>
      </c>
      <c r="C127" s="1" t="s">
        <v>2867</v>
      </c>
      <c r="D127" s="2">
        <v>45664</v>
      </c>
      <c r="E127" t="s">
        <v>2868</v>
      </c>
      <c r="F127" s="1" t="s">
        <v>246</v>
      </c>
      <c r="G127">
        <v>25</v>
      </c>
      <c r="H127" t="s">
        <v>79</v>
      </c>
      <c r="I127" s="1" t="s">
        <v>2760</v>
      </c>
      <c r="J127">
        <v>163</v>
      </c>
      <c r="K127" s="1" t="s">
        <v>2729</v>
      </c>
      <c r="L127">
        <v>2</v>
      </c>
      <c r="M127">
        <v>168.3</v>
      </c>
      <c r="N127">
        <v>6</v>
      </c>
      <c r="Q127">
        <v>162.30000000000001</v>
      </c>
      <c r="R127" s="1" t="s">
        <v>2733</v>
      </c>
    </row>
    <row r="128" spans="1:18" x14ac:dyDescent="0.2">
      <c r="A128" s="1" t="s">
        <v>53</v>
      </c>
      <c r="B128">
        <v>7</v>
      </c>
      <c r="C128" s="1" t="s">
        <v>2869</v>
      </c>
      <c r="D128" s="2">
        <v>45664</v>
      </c>
      <c r="E128" t="s">
        <v>2825</v>
      </c>
      <c r="F128" s="1" t="s">
        <v>246</v>
      </c>
      <c r="G128">
        <v>23</v>
      </c>
      <c r="H128">
        <v>6</v>
      </c>
      <c r="I128" s="1" t="s">
        <v>2826</v>
      </c>
      <c r="J128">
        <v>300</v>
      </c>
      <c r="K128" s="1" t="s">
        <v>2729</v>
      </c>
      <c r="L128">
        <v>3</v>
      </c>
      <c r="M128">
        <v>183.52</v>
      </c>
      <c r="N128">
        <v>8.3999999999999986</v>
      </c>
      <c r="Q128">
        <v>175.12</v>
      </c>
      <c r="R128" s="1" t="s">
        <v>2733</v>
      </c>
    </row>
    <row r="129" spans="1:18" x14ac:dyDescent="0.2">
      <c r="A129" s="1" t="s">
        <v>46</v>
      </c>
      <c r="B129">
        <v>6</v>
      </c>
      <c r="C129" s="1" t="s">
        <v>2850</v>
      </c>
      <c r="D129" s="2">
        <v>45664</v>
      </c>
      <c r="E129" t="s">
        <v>2851</v>
      </c>
      <c r="F129" s="1" t="s">
        <v>246</v>
      </c>
      <c r="G129">
        <v>26</v>
      </c>
      <c r="H129" t="s">
        <v>64</v>
      </c>
      <c r="I129" s="1" t="s">
        <v>100</v>
      </c>
      <c r="J129">
        <v>500</v>
      </c>
      <c r="K129" s="1" t="s">
        <v>2729</v>
      </c>
      <c r="L129">
        <v>1</v>
      </c>
      <c r="M129">
        <v>105</v>
      </c>
      <c r="N129">
        <v>3.2</v>
      </c>
      <c r="Q129">
        <v>101.8</v>
      </c>
      <c r="R129" s="1" t="s">
        <v>2733</v>
      </c>
    </row>
    <row r="130" spans="1:18" x14ac:dyDescent="0.2">
      <c r="A130" s="1" t="s">
        <v>46</v>
      </c>
      <c r="B130">
        <v>6</v>
      </c>
      <c r="C130" s="1" t="s">
        <v>2870</v>
      </c>
      <c r="D130" s="2">
        <v>45664</v>
      </c>
      <c r="E130" t="s">
        <v>2871</v>
      </c>
      <c r="F130" s="1" t="s">
        <v>246</v>
      </c>
      <c r="G130">
        <v>35</v>
      </c>
      <c r="H130" t="s">
        <v>134</v>
      </c>
      <c r="I130" s="1" t="s">
        <v>51</v>
      </c>
      <c r="J130">
        <v>500</v>
      </c>
      <c r="K130" s="1" t="s">
        <v>2729</v>
      </c>
      <c r="L130">
        <v>5</v>
      </c>
      <c r="M130">
        <v>535</v>
      </c>
      <c r="N130">
        <v>27.4</v>
      </c>
      <c r="O130">
        <v>40</v>
      </c>
      <c r="Q130">
        <v>507.6</v>
      </c>
      <c r="R130" s="1" t="s">
        <v>2733</v>
      </c>
    </row>
    <row r="131" spans="1:18" x14ac:dyDescent="0.2">
      <c r="A131" s="1" t="s">
        <v>53</v>
      </c>
      <c r="B131">
        <v>6</v>
      </c>
      <c r="C131" s="1" t="s">
        <v>2872</v>
      </c>
      <c r="D131" s="2">
        <v>45664</v>
      </c>
      <c r="E131" t="s">
        <v>2873</v>
      </c>
      <c r="F131" s="1" t="s">
        <v>246</v>
      </c>
      <c r="G131">
        <v>11.5</v>
      </c>
      <c r="H131" t="s">
        <v>2874</v>
      </c>
      <c r="I131" s="1" t="s">
        <v>2766</v>
      </c>
      <c r="J131">
        <v>100</v>
      </c>
      <c r="K131" s="1" t="s">
        <v>2729</v>
      </c>
      <c r="L131">
        <v>3</v>
      </c>
      <c r="M131">
        <v>72.47</v>
      </c>
      <c r="N131">
        <v>1.6800000000000002</v>
      </c>
      <c r="Q131">
        <v>70.789999999999992</v>
      </c>
      <c r="R131" s="1" t="s">
        <v>2733</v>
      </c>
    </row>
    <row r="132" spans="1:18" x14ac:dyDescent="0.2">
      <c r="A132" s="1" t="s">
        <v>53</v>
      </c>
      <c r="B132">
        <v>6</v>
      </c>
      <c r="C132" s="1" t="s">
        <v>2875</v>
      </c>
      <c r="D132" s="2">
        <v>45664</v>
      </c>
      <c r="E132" t="s">
        <v>2876</v>
      </c>
      <c r="F132" s="1" t="s">
        <v>246</v>
      </c>
      <c r="G132">
        <v>24</v>
      </c>
      <c r="H132">
        <v>12</v>
      </c>
      <c r="I132" s="1" t="s">
        <v>2766</v>
      </c>
      <c r="J132">
        <v>300</v>
      </c>
      <c r="K132" s="1" t="s">
        <v>2729</v>
      </c>
      <c r="L132">
        <v>16</v>
      </c>
      <c r="M132">
        <v>301.03000000000003</v>
      </c>
      <c r="N132">
        <v>22.4</v>
      </c>
      <c r="Q132">
        <v>278.63000000000005</v>
      </c>
      <c r="R132" s="1" t="s">
        <v>2733</v>
      </c>
    </row>
    <row r="133" spans="1:18" x14ac:dyDescent="0.2">
      <c r="A133" s="1" t="s">
        <v>53</v>
      </c>
      <c r="B133">
        <v>6</v>
      </c>
      <c r="C133" s="1" t="s">
        <v>2877</v>
      </c>
      <c r="D133" s="2">
        <v>45664</v>
      </c>
      <c r="E133" t="s">
        <v>2876</v>
      </c>
      <c r="F133" s="1" t="s">
        <v>246</v>
      </c>
      <c r="G133">
        <v>30</v>
      </c>
      <c r="H133">
        <v>12</v>
      </c>
      <c r="I133" s="1" t="s">
        <v>2766</v>
      </c>
      <c r="J133">
        <v>400</v>
      </c>
      <c r="K133" s="1" t="s">
        <v>2729</v>
      </c>
      <c r="L133">
        <v>10</v>
      </c>
      <c r="M133">
        <v>218.07999999999998</v>
      </c>
      <c r="N133">
        <v>16.5</v>
      </c>
      <c r="Q133">
        <v>201.57999999999998</v>
      </c>
      <c r="R133" s="1" t="s">
        <v>2733</v>
      </c>
    </row>
    <row r="134" spans="1:18" x14ac:dyDescent="0.2">
      <c r="A134" s="1" t="s">
        <v>46</v>
      </c>
      <c r="B134">
        <v>1</v>
      </c>
      <c r="C134" s="1" t="s">
        <v>2862</v>
      </c>
      <c r="D134" s="2">
        <v>45665</v>
      </c>
      <c r="E134" t="s">
        <v>2777</v>
      </c>
      <c r="F134" s="1" t="s">
        <v>246</v>
      </c>
      <c r="G134">
        <v>12</v>
      </c>
      <c r="H134" t="s">
        <v>167</v>
      </c>
      <c r="I134" s="1" t="s">
        <v>100</v>
      </c>
      <c r="J134">
        <v>300</v>
      </c>
      <c r="K134" s="1" t="s">
        <v>2729</v>
      </c>
      <c r="L134">
        <v>3</v>
      </c>
      <c r="M134">
        <v>144.69999999999999</v>
      </c>
      <c r="N134">
        <v>3.9000000000000004</v>
      </c>
      <c r="O134">
        <v>13</v>
      </c>
      <c r="Q134">
        <v>140.79999999999998</v>
      </c>
      <c r="R134" s="1" t="s">
        <v>2733</v>
      </c>
    </row>
    <row r="135" spans="1:18" x14ac:dyDescent="0.2">
      <c r="A135" s="1" t="s">
        <v>53</v>
      </c>
      <c r="B135">
        <v>1</v>
      </c>
      <c r="C135" s="1" t="s">
        <v>2862</v>
      </c>
      <c r="D135" s="2">
        <v>45665</v>
      </c>
      <c r="E135" t="s">
        <v>2777</v>
      </c>
      <c r="F135" s="1" t="s">
        <v>246</v>
      </c>
      <c r="G135">
        <v>12</v>
      </c>
      <c r="H135" t="s">
        <v>167</v>
      </c>
      <c r="I135" s="1" t="s">
        <v>100</v>
      </c>
      <c r="J135">
        <v>300</v>
      </c>
      <c r="K135" s="1" t="s">
        <v>2729</v>
      </c>
      <c r="L135">
        <v>2</v>
      </c>
      <c r="M135">
        <v>89.1</v>
      </c>
      <c r="N135">
        <v>3</v>
      </c>
      <c r="O135">
        <v>38</v>
      </c>
      <c r="Q135">
        <v>86.1</v>
      </c>
      <c r="R135" s="1" t="s">
        <v>2730</v>
      </c>
    </row>
    <row r="136" spans="1:18" x14ac:dyDescent="0.2">
      <c r="A136" s="1" t="s">
        <v>53</v>
      </c>
      <c r="B136">
        <v>1</v>
      </c>
      <c r="C136" s="1" t="s">
        <v>2878</v>
      </c>
      <c r="D136" s="2">
        <v>45665</v>
      </c>
      <c r="E136" t="s">
        <v>48</v>
      </c>
      <c r="F136" s="1" t="s">
        <v>246</v>
      </c>
      <c r="G136">
        <v>13</v>
      </c>
      <c r="H136" t="s">
        <v>209</v>
      </c>
      <c r="I136" s="1" t="s">
        <v>100</v>
      </c>
      <c r="J136">
        <v>100</v>
      </c>
      <c r="K136" s="1" t="s">
        <v>2729</v>
      </c>
      <c r="L136">
        <v>2</v>
      </c>
      <c r="M136">
        <v>108.5</v>
      </c>
      <c r="N136">
        <v>3.4</v>
      </c>
      <c r="Q136">
        <v>105.1</v>
      </c>
      <c r="R136" s="1" t="s">
        <v>2730</v>
      </c>
    </row>
    <row r="137" spans="1:18" x14ac:dyDescent="0.2">
      <c r="A137" s="1" t="s">
        <v>46</v>
      </c>
      <c r="B137">
        <v>3</v>
      </c>
      <c r="C137" s="1" t="s">
        <v>2879</v>
      </c>
      <c r="D137" s="2">
        <v>45665</v>
      </c>
      <c r="E137" t="s">
        <v>281</v>
      </c>
      <c r="F137" s="1" t="s">
        <v>246</v>
      </c>
      <c r="G137" t="s">
        <v>2880</v>
      </c>
      <c r="H137" t="s">
        <v>2744</v>
      </c>
      <c r="I137" s="1" t="s">
        <v>100</v>
      </c>
      <c r="J137">
        <v>2000</v>
      </c>
      <c r="K137" s="1" t="s">
        <v>2729</v>
      </c>
      <c r="L137">
        <v>2</v>
      </c>
      <c r="M137">
        <v>177.2</v>
      </c>
      <c r="N137">
        <v>5.6</v>
      </c>
      <c r="O137">
        <v>25</v>
      </c>
      <c r="Q137">
        <v>171.6</v>
      </c>
      <c r="R137" s="1" t="s">
        <v>2733</v>
      </c>
    </row>
    <row r="138" spans="1:18" x14ac:dyDescent="0.2">
      <c r="A138" s="1" t="s">
        <v>46</v>
      </c>
      <c r="B138">
        <v>3</v>
      </c>
      <c r="C138" s="1" t="s">
        <v>2881</v>
      </c>
      <c r="D138" s="2">
        <v>45665</v>
      </c>
      <c r="E138" t="s">
        <v>2882</v>
      </c>
      <c r="F138" s="1" t="s">
        <v>246</v>
      </c>
      <c r="G138">
        <v>14</v>
      </c>
      <c r="H138" t="s">
        <v>2883</v>
      </c>
      <c r="I138" s="1" t="s">
        <v>100</v>
      </c>
      <c r="J138">
        <v>500</v>
      </c>
      <c r="K138" s="1" t="s">
        <v>2729</v>
      </c>
      <c r="L138">
        <v>3</v>
      </c>
      <c r="M138">
        <v>172.8</v>
      </c>
      <c r="N138">
        <v>4.8000000000000007</v>
      </c>
      <c r="Q138">
        <v>168</v>
      </c>
      <c r="R138" s="1" t="s">
        <v>2733</v>
      </c>
    </row>
    <row r="139" spans="1:18" x14ac:dyDescent="0.2">
      <c r="A139" s="1" t="s">
        <v>53</v>
      </c>
      <c r="B139">
        <v>3</v>
      </c>
      <c r="C139" s="1" t="s">
        <v>2881</v>
      </c>
      <c r="D139" s="2">
        <v>45665</v>
      </c>
      <c r="E139" t="s">
        <v>2882</v>
      </c>
      <c r="F139" s="1" t="s">
        <v>246</v>
      </c>
      <c r="G139">
        <v>14</v>
      </c>
      <c r="H139" t="s">
        <v>2883</v>
      </c>
      <c r="I139" s="1" t="s">
        <v>100</v>
      </c>
      <c r="J139">
        <v>500</v>
      </c>
      <c r="K139" s="1" t="s">
        <v>2729</v>
      </c>
      <c r="L139">
        <v>5</v>
      </c>
      <c r="M139">
        <v>288.8</v>
      </c>
      <c r="N139">
        <v>9</v>
      </c>
      <c r="Q139">
        <v>279.8</v>
      </c>
      <c r="R139" s="1" t="s">
        <v>2730</v>
      </c>
    </row>
    <row r="140" spans="1:18" x14ac:dyDescent="0.2">
      <c r="A140" s="1" t="s">
        <v>46</v>
      </c>
      <c r="B140">
        <v>6</v>
      </c>
      <c r="C140" s="1" t="s">
        <v>2877</v>
      </c>
      <c r="D140" s="2">
        <v>45665</v>
      </c>
      <c r="E140" t="s">
        <v>2876</v>
      </c>
      <c r="F140" s="1" t="s">
        <v>246</v>
      </c>
      <c r="G140">
        <v>30</v>
      </c>
      <c r="H140">
        <v>12</v>
      </c>
      <c r="I140" s="1" t="s">
        <v>2766</v>
      </c>
      <c r="J140">
        <v>400</v>
      </c>
      <c r="K140" s="1" t="s">
        <v>2729</v>
      </c>
      <c r="L140">
        <v>19</v>
      </c>
      <c r="M140">
        <v>375.00000000000006</v>
      </c>
      <c r="N140">
        <v>31.349999999999998</v>
      </c>
      <c r="O140">
        <v>34</v>
      </c>
      <c r="Q140">
        <v>343.65000000000003</v>
      </c>
      <c r="R140" s="1" t="s">
        <v>2730</v>
      </c>
    </row>
    <row r="141" spans="1:18" x14ac:dyDescent="0.2">
      <c r="A141" s="1" t="s">
        <v>46</v>
      </c>
      <c r="B141">
        <v>6</v>
      </c>
      <c r="C141" s="1" t="s">
        <v>2884</v>
      </c>
      <c r="D141" s="2">
        <v>45665</v>
      </c>
      <c r="E141" t="s">
        <v>2885</v>
      </c>
      <c r="F141" s="1" t="s">
        <v>246</v>
      </c>
      <c r="G141" t="s">
        <v>247</v>
      </c>
      <c r="H141" t="s">
        <v>201</v>
      </c>
      <c r="I141" s="1" t="s">
        <v>100</v>
      </c>
      <c r="J141">
        <v>100</v>
      </c>
      <c r="K141" s="1" t="s">
        <v>2729</v>
      </c>
      <c r="L141">
        <v>2</v>
      </c>
      <c r="M141">
        <v>112</v>
      </c>
      <c r="N141">
        <v>6.8</v>
      </c>
      <c r="Q141">
        <v>105.2</v>
      </c>
      <c r="R141" s="1" t="s">
        <v>2733</v>
      </c>
    </row>
    <row r="142" spans="1:18" x14ac:dyDescent="0.2">
      <c r="A142" s="1" t="s">
        <v>53</v>
      </c>
      <c r="B142">
        <v>6</v>
      </c>
      <c r="C142" s="1" t="s">
        <v>2886</v>
      </c>
      <c r="D142" s="2">
        <v>45665</v>
      </c>
      <c r="E142" t="s">
        <v>2887</v>
      </c>
      <c r="F142" s="1" t="s">
        <v>246</v>
      </c>
      <c r="G142" t="s">
        <v>247</v>
      </c>
      <c r="H142" t="s">
        <v>51</v>
      </c>
      <c r="I142" s="1" t="s">
        <v>100</v>
      </c>
      <c r="J142">
        <v>150</v>
      </c>
      <c r="K142" s="1" t="s">
        <v>2729</v>
      </c>
      <c r="L142">
        <v>2</v>
      </c>
      <c r="M142">
        <v>165.60000000000002</v>
      </c>
      <c r="N142">
        <v>8.4</v>
      </c>
      <c r="Q142">
        <v>157.20000000000002</v>
      </c>
      <c r="R142" s="1" t="s">
        <v>2730</v>
      </c>
    </row>
    <row r="143" spans="1:18" x14ac:dyDescent="0.2">
      <c r="A143" s="1" t="s">
        <v>53</v>
      </c>
      <c r="B143">
        <v>6</v>
      </c>
      <c r="C143" s="1" t="s">
        <v>2888</v>
      </c>
      <c r="D143" s="2">
        <v>45665</v>
      </c>
      <c r="E143" t="s">
        <v>281</v>
      </c>
      <c r="F143" s="1" t="s">
        <v>246</v>
      </c>
      <c r="G143" t="s">
        <v>2889</v>
      </c>
      <c r="H143" t="s">
        <v>201</v>
      </c>
      <c r="I143" s="1" t="s">
        <v>100</v>
      </c>
      <c r="J143">
        <v>1000</v>
      </c>
      <c r="K143" s="1" t="s">
        <v>2729</v>
      </c>
      <c r="L143">
        <v>8</v>
      </c>
      <c r="M143">
        <v>539.4</v>
      </c>
      <c r="N143">
        <v>33.6</v>
      </c>
      <c r="Q143">
        <v>505.79999999999995</v>
      </c>
      <c r="R143" s="1" t="s">
        <v>2730</v>
      </c>
    </row>
    <row r="144" spans="1:18" x14ac:dyDescent="0.2">
      <c r="A144" s="1" t="s">
        <v>46</v>
      </c>
      <c r="B144">
        <v>7</v>
      </c>
      <c r="C144" s="1" t="s">
        <v>2869</v>
      </c>
      <c r="D144" s="2">
        <v>45665</v>
      </c>
      <c r="E144" t="s">
        <v>2825</v>
      </c>
      <c r="F144" s="1" t="s">
        <v>246</v>
      </c>
      <c r="G144">
        <v>23</v>
      </c>
      <c r="H144">
        <v>6</v>
      </c>
      <c r="I144" s="1" t="s">
        <v>2826</v>
      </c>
      <c r="J144">
        <v>300</v>
      </c>
      <c r="K144" s="1" t="s">
        <v>2729</v>
      </c>
      <c r="L144">
        <v>2</v>
      </c>
      <c r="M144">
        <v>130.91999999999999</v>
      </c>
      <c r="N144">
        <v>5.6</v>
      </c>
      <c r="O144">
        <v>18</v>
      </c>
      <c r="Q144">
        <v>125.32</v>
      </c>
      <c r="R144" s="1" t="s">
        <v>2733</v>
      </c>
    </row>
    <row r="145" spans="1:18" x14ac:dyDescent="0.2">
      <c r="A145" s="1" t="s">
        <v>46</v>
      </c>
      <c r="B145">
        <v>7</v>
      </c>
      <c r="C145" s="1" t="s">
        <v>2890</v>
      </c>
      <c r="D145" s="2">
        <v>45665</v>
      </c>
      <c r="E145" t="s">
        <v>2825</v>
      </c>
      <c r="F145" s="1" t="s">
        <v>246</v>
      </c>
      <c r="G145">
        <v>22</v>
      </c>
      <c r="H145">
        <v>6</v>
      </c>
      <c r="I145" s="1" t="s">
        <v>2826</v>
      </c>
      <c r="J145">
        <v>300</v>
      </c>
      <c r="K145" s="1" t="s">
        <v>2729</v>
      </c>
      <c r="L145">
        <v>5</v>
      </c>
      <c r="M145">
        <v>328.86</v>
      </c>
      <c r="N145">
        <v>8.5</v>
      </c>
      <c r="Q145">
        <v>320.36</v>
      </c>
      <c r="R145" s="1" t="s">
        <v>2733</v>
      </c>
    </row>
    <row r="146" spans="1:18" x14ac:dyDescent="0.2">
      <c r="A146" s="1" t="s">
        <v>53</v>
      </c>
      <c r="B146">
        <v>7</v>
      </c>
      <c r="C146" s="1" t="s">
        <v>2891</v>
      </c>
      <c r="D146" s="2">
        <v>45665</v>
      </c>
      <c r="E146" t="s">
        <v>2825</v>
      </c>
      <c r="F146" s="1" t="s">
        <v>246</v>
      </c>
      <c r="G146">
        <v>21</v>
      </c>
      <c r="H146">
        <v>6</v>
      </c>
      <c r="I146" s="1" t="s">
        <v>2826</v>
      </c>
      <c r="J146">
        <v>300</v>
      </c>
      <c r="K146" s="1" t="s">
        <v>2729</v>
      </c>
      <c r="L146">
        <v>5</v>
      </c>
      <c r="M146">
        <v>311.82</v>
      </c>
      <c r="N146">
        <v>12.5</v>
      </c>
      <c r="Q146">
        <v>299.32</v>
      </c>
      <c r="R146" s="1" t="s">
        <v>2730</v>
      </c>
    </row>
    <row r="147" spans="1:18" x14ac:dyDescent="0.2">
      <c r="A147" s="1" t="s">
        <v>53</v>
      </c>
      <c r="B147">
        <v>7</v>
      </c>
      <c r="C147" s="1" t="s">
        <v>2892</v>
      </c>
      <c r="D147" s="2">
        <v>45665</v>
      </c>
      <c r="E147" t="s">
        <v>2825</v>
      </c>
      <c r="F147" s="1" t="s">
        <v>246</v>
      </c>
      <c r="G147">
        <v>28</v>
      </c>
      <c r="H147">
        <v>6</v>
      </c>
      <c r="I147" s="1" t="s">
        <v>2826</v>
      </c>
      <c r="J147">
        <v>300</v>
      </c>
      <c r="K147" s="1" t="s">
        <v>2729</v>
      </c>
      <c r="L147">
        <v>3</v>
      </c>
      <c r="M147">
        <v>200.60000000000002</v>
      </c>
      <c r="N147">
        <v>10.199999999999999</v>
      </c>
      <c r="Q147">
        <v>190.40000000000003</v>
      </c>
      <c r="R147" s="1" t="s">
        <v>2730</v>
      </c>
    </row>
    <row r="148" spans="1:18" x14ac:dyDescent="0.2">
      <c r="A148" s="1" t="s">
        <v>46</v>
      </c>
      <c r="B148">
        <v>1</v>
      </c>
      <c r="C148" s="1" t="s">
        <v>2893</v>
      </c>
      <c r="D148" s="2">
        <v>45666</v>
      </c>
      <c r="E148" t="s">
        <v>51</v>
      </c>
      <c r="F148" s="1" t="s">
        <v>51</v>
      </c>
      <c r="G148" t="s">
        <v>51</v>
      </c>
      <c r="H148" t="s">
        <v>51</v>
      </c>
      <c r="I148" s="1" t="s">
        <v>51</v>
      </c>
      <c r="J148" t="s">
        <v>51</v>
      </c>
      <c r="K148" s="1" t="s">
        <v>2729</v>
      </c>
      <c r="L148">
        <v>1</v>
      </c>
      <c r="M148">
        <v>52.4</v>
      </c>
      <c r="N148">
        <v>1.6</v>
      </c>
      <c r="Q148">
        <v>50.8</v>
      </c>
      <c r="R148" s="1" t="s">
        <v>2730</v>
      </c>
    </row>
    <row r="149" spans="1:18" x14ac:dyDescent="0.2">
      <c r="A149" s="1" t="s">
        <v>46</v>
      </c>
      <c r="B149">
        <v>1</v>
      </c>
      <c r="C149" s="1" t="s">
        <v>2732</v>
      </c>
      <c r="D149" s="2">
        <v>45666</v>
      </c>
      <c r="E149" t="s">
        <v>51</v>
      </c>
      <c r="F149" s="1" t="s">
        <v>51</v>
      </c>
      <c r="G149" t="s">
        <v>51</v>
      </c>
      <c r="H149" t="s">
        <v>51</v>
      </c>
      <c r="I149" s="1" t="s">
        <v>51</v>
      </c>
      <c r="J149" t="s">
        <v>51</v>
      </c>
      <c r="K149" s="1" t="s">
        <v>2729</v>
      </c>
      <c r="L149">
        <v>2</v>
      </c>
      <c r="M149">
        <v>51.95</v>
      </c>
      <c r="N149">
        <v>1.6</v>
      </c>
      <c r="Q149">
        <v>50.35</v>
      </c>
      <c r="R149" s="1" t="s">
        <v>2730</v>
      </c>
    </row>
    <row r="150" spans="1:18" x14ac:dyDescent="0.2">
      <c r="A150" s="1" t="s">
        <v>46</v>
      </c>
      <c r="B150">
        <v>1</v>
      </c>
      <c r="C150" s="1" t="s">
        <v>2894</v>
      </c>
      <c r="D150" s="2">
        <v>45666</v>
      </c>
      <c r="E150" t="s">
        <v>2895</v>
      </c>
      <c r="F150" s="1" t="s">
        <v>246</v>
      </c>
      <c r="G150">
        <v>8</v>
      </c>
      <c r="H150" t="s">
        <v>64</v>
      </c>
      <c r="I150" s="1" t="s">
        <v>100</v>
      </c>
      <c r="J150">
        <v>150</v>
      </c>
      <c r="K150" s="1" t="s">
        <v>2729</v>
      </c>
      <c r="L150">
        <v>1</v>
      </c>
      <c r="M150">
        <v>36.6</v>
      </c>
      <c r="N150">
        <v>1.6</v>
      </c>
      <c r="O150">
        <v>0.8</v>
      </c>
      <c r="Q150">
        <v>35</v>
      </c>
      <c r="R150" s="1" t="s">
        <v>2730</v>
      </c>
    </row>
    <row r="151" spans="1:18" x14ac:dyDescent="0.2">
      <c r="A151" s="1" t="s">
        <v>53</v>
      </c>
      <c r="B151">
        <v>1</v>
      </c>
      <c r="C151" s="1" t="s">
        <v>2894</v>
      </c>
      <c r="D151" s="2">
        <v>45666</v>
      </c>
      <c r="E151" t="s">
        <v>2895</v>
      </c>
      <c r="F151" s="1" t="s">
        <v>246</v>
      </c>
      <c r="G151">
        <v>8</v>
      </c>
      <c r="H151" t="s">
        <v>64</v>
      </c>
      <c r="I151" s="1" t="s">
        <v>100</v>
      </c>
      <c r="J151">
        <v>150</v>
      </c>
      <c r="K151" s="1" t="s">
        <v>2729</v>
      </c>
      <c r="L151">
        <v>3</v>
      </c>
      <c r="M151">
        <v>123.2</v>
      </c>
      <c r="N151">
        <v>3</v>
      </c>
      <c r="O151">
        <v>6</v>
      </c>
      <c r="Q151">
        <v>120.2</v>
      </c>
      <c r="R151" s="1" t="s">
        <v>2730</v>
      </c>
    </row>
    <row r="152" spans="1:18" x14ac:dyDescent="0.2">
      <c r="A152" s="1" t="s">
        <v>53</v>
      </c>
      <c r="B152">
        <v>1</v>
      </c>
      <c r="C152" s="1" t="s">
        <v>2745</v>
      </c>
      <c r="D152" s="2">
        <v>45666</v>
      </c>
      <c r="E152" t="s">
        <v>51</v>
      </c>
      <c r="F152" s="1" t="s">
        <v>51</v>
      </c>
      <c r="G152" t="s">
        <v>51</v>
      </c>
      <c r="H152" t="s">
        <v>51</v>
      </c>
      <c r="I152" s="1" t="s">
        <v>51</v>
      </c>
      <c r="J152" t="s">
        <v>51</v>
      </c>
      <c r="K152" s="1" t="s">
        <v>2729</v>
      </c>
      <c r="L152">
        <v>3</v>
      </c>
      <c r="M152">
        <v>40.200000000000003</v>
      </c>
      <c r="N152">
        <v>2.4000000000000004</v>
      </c>
      <c r="Q152">
        <v>37.800000000000004</v>
      </c>
      <c r="R152" s="1" t="s">
        <v>2730</v>
      </c>
    </row>
    <row r="153" spans="1:18" x14ac:dyDescent="0.2">
      <c r="A153" s="1" t="s">
        <v>46</v>
      </c>
      <c r="B153">
        <v>3</v>
      </c>
      <c r="C153" s="1" t="s">
        <v>2881</v>
      </c>
      <c r="D153" s="2">
        <v>45666</v>
      </c>
      <c r="E153" t="s">
        <v>2882</v>
      </c>
      <c r="F153" s="1" t="s">
        <v>246</v>
      </c>
      <c r="G153">
        <v>14</v>
      </c>
      <c r="H153" t="s">
        <v>2883</v>
      </c>
      <c r="I153" s="1" t="s">
        <v>100</v>
      </c>
      <c r="J153">
        <v>500</v>
      </c>
      <c r="K153" s="1" t="s">
        <v>2729</v>
      </c>
      <c r="L153">
        <v>1</v>
      </c>
      <c r="M153">
        <v>55.6</v>
      </c>
      <c r="N153">
        <v>1.6</v>
      </c>
      <c r="O153">
        <v>3</v>
      </c>
      <c r="Q153">
        <v>54</v>
      </c>
      <c r="R153" s="1" t="s">
        <v>2730</v>
      </c>
    </row>
    <row r="154" spans="1:18" x14ac:dyDescent="0.2">
      <c r="A154" s="1" t="s">
        <v>46</v>
      </c>
      <c r="B154">
        <v>3</v>
      </c>
      <c r="C154" s="1" t="s">
        <v>2896</v>
      </c>
      <c r="D154" s="2">
        <v>45666</v>
      </c>
      <c r="E154" t="s">
        <v>2897</v>
      </c>
      <c r="F154" s="1" t="s">
        <v>246</v>
      </c>
      <c r="G154">
        <v>19</v>
      </c>
      <c r="H154" t="s">
        <v>209</v>
      </c>
      <c r="I154" s="1" t="s">
        <v>100</v>
      </c>
      <c r="J154">
        <v>90</v>
      </c>
      <c r="K154" s="1" t="s">
        <v>2729</v>
      </c>
      <c r="L154">
        <v>2</v>
      </c>
      <c r="M154">
        <v>109.4</v>
      </c>
      <c r="N154">
        <v>4.2</v>
      </c>
      <c r="Q154">
        <v>105.2</v>
      </c>
      <c r="R154" s="1" t="s">
        <v>2730</v>
      </c>
    </row>
    <row r="155" spans="1:18" x14ac:dyDescent="0.2">
      <c r="A155" s="1" t="s">
        <v>46</v>
      </c>
      <c r="B155">
        <v>3</v>
      </c>
      <c r="C155" s="1" t="s">
        <v>2898</v>
      </c>
      <c r="D155" s="2">
        <v>45666</v>
      </c>
      <c r="E155" t="s">
        <v>2899</v>
      </c>
      <c r="F155" s="1" t="s">
        <v>246</v>
      </c>
      <c r="G155">
        <v>19</v>
      </c>
      <c r="H155" t="s">
        <v>2774</v>
      </c>
      <c r="I155" s="1" t="s">
        <v>2760</v>
      </c>
      <c r="J155">
        <v>170</v>
      </c>
      <c r="K155" s="1" t="s">
        <v>2729</v>
      </c>
      <c r="L155">
        <v>4</v>
      </c>
      <c r="M155">
        <v>259.2</v>
      </c>
      <c r="N155">
        <v>8.4</v>
      </c>
      <c r="Q155">
        <v>250.79999999999998</v>
      </c>
      <c r="R155" s="1" t="s">
        <v>2730</v>
      </c>
    </row>
    <row r="156" spans="1:18" x14ac:dyDescent="0.2">
      <c r="A156" s="1" t="s">
        <v>53</v>
      </c>
      <c r="B156">
        <v>3</v>
      </c>
      <c r="C156" s="1" t="s">
        <v>2900</v>
      </c>
      <c r="D156" s="2">
        <v>45666</v>
      </c>
      <c r="E156" t="s">
        <v>2759</v>
      </c>
      <c r="F156" s="1" t="s">
        <v>246</v>
      </c>
      <c r="G156">
        <v>15</v>
      </c>
      <c r="H156" t="s">
        <v>167</v>
      </c>
      <c r="I156" s="1" t="s">
        <v>2760</v>
      </c>
      <c r="J156">
        <v>70</v>
      </c>
      <c r="K156" s="1" t="s">
        <v>2729</v>
      </c>
      <c r="L156">
        <v>1</v>
      </c>
      <c r="M156">
        <v>82.8</v>
      </c>
      <c r="N156">
        <v>1.9</v>
      </c>
      <c r="O156">
        <v>6</v>
      </c>
      <c r="Q156">
        <v>80.899999999999991</v>
      </c>
      <c r="R156" s="1" t="s">
        <v>2730</v>
      </c>
    </row>
    <row r="157" spans="1:18" x14ac:dyDescent="0.2">
      <c r="A157" s="1" t="s">
        <v>53</v>
      </c>
      <c r="B157">
        <v>3</v>
      </c>
      <c r="C157" s="1" t="s">
        <v>2901</v>
      </c>
      <c r="D157" s="2">
        <v>45666</v>
      </c>
      <c r="E157" t="s">
        <v>2902</v>
      </c>
      <c r="F157" s="1" t="s">
        <v>246</v>
      </c>
      <c r="G157">
        <v>12</v>
      </c>
      <c r="H157" t="s">
        <v>735</v>
      </c>
      <c r="I157" s="1" t="s">
        <v>100</v>
      </c>
      <c r="J157">
        <v>500</v>
      </c>
      <c r="K157" s="1" t="s">
        <v>2729</v>
      </c>
      <c r="L157">
        <v>4</v>
      </c>
      <c r="M157">
        <v>215.6</v>
      </c>
      <c r="N157">
        <v>5.6999999999999993</v>
      </c>
      <c r="Q157">
        <v>209.9</v>
      </c>
      <c r="R157" s="1" t="s">
        <v>2730</v>
      </c>
    </row>
    <row r="158" spans="1:18" x14ac:dyDescent="0.2">
      <c r="A158" s="1" t="s">
        <v>46</v>
      </c>
      <c r="B158">
        <v>6</v>
      </c>
      <c r="C158" s="1" t="s">
        <v>2888</v>
      </c>
      <c r="D158" s="2">
        <v>45666</v>
      </c>
      <c r="E158" t="s">
        <v>281</v>
      </c>
      <c r="F158" s="1" t="s">
        <v>246</v>
      </c>
      <c r="G158" t="s">
        <v>2889</v>
      </c>
      <c r="H158" t="s">
        <v>201</v>
      </c>
      <c r="I158" s="1" t="s">
        <v>100</v>
      </c>
      <c r="J158">
        <v>1000</v>
      </c>
      <c r="K158" s="1" t="s">
        <v>2729</v>
      </c>
      <c r="L158">
        <v>4</v>
      </c>
      <c r="M158">
        <v>256.2</v>
      </c>
      <c r="N158">
        <v>16.8</v>
      </c>
      <c r="O158">
        <v>24</v>
      </c>
      <c r="Q158">
        <v>239.39999999999998</v>
      </c>
      <c r="R158" s="1" t="s">
        <v>2730</v>
      </c>
    </row>
    <row r="159" spans="1:18" x14ac:dyDescent="0.2">
      <c r="A159" s="1" t="s">
        <v>46</v>
      </c>
      <c r="B159">
        <v>6</v>
      </c>
      <c r="C159" s="1" t="s">
        <v>2903</v>
      </c>
      <c r="D159" s="2">
        <v>45666</v>
      </c>
      <c r="E159" t="s">
        <v>2904</v>
      </c>
      <c r="F159" s="1" t="s">
        <v>246</v>
      </c>
      <c r="G159">
        <v>25</v>
      </c>
      <c r="H159" t="s">
        <v>241</v>
      </c>
      <c r="I159" s="1" t="s">
        <v>100</v>
      </c>
      <c r="J159">
        <v>2000</v>
      </c>
      <c r="K159" s="1" t="s">
        <v>2729</v>
      </c>
      <c r="L159">
        <v>9</v>
      </c>
      <c r="M159">
        <v>351.08</v>
      </c>
      <c r="N159">
        <v>27</v>
      </c>
      <c r="Q159">
        <v>324.08</v>
      </c>
      <c r="R159" s="1" t="s">
        <v>2730</v>
      </c>
    </row>
    <row r="160" spans="1:18" x14ac:dyDescent="0.2">
      <c r="A160" s="1" t="s">
        <v>53</v>
      </c>
      <c r="B160">
        <v>6</v>
      </c>
      <c r="C160" s="1" t="s">
        <v>2903</v>
      </c>
      <c r="D160" s="2">
        <v>45666</v>
      </c>
      <c r="E160" t="s">
        <v>2904</v>
      </c>
      <c r="F160" s="1" t="s">
        <v>246</v>
      </c>
      <c r="G160">
        <v>25</v>
      </c>
      <c r="H160" t="s">
        <v>241</v>
      </c>
      <c r="I160" s="1" t="s">
        <v>100</v>
      </c>
      <c r="J160">
        <v>2000</v>
      </c>
      <c r="K160" s="1" t="s">
        <v>2729</v>
      </c>
      <c r="L160">
        <v>17</v>
      </c>
      <c r="M160">
        <v>596.4</v>
      </c>
      <c r="N160">
        <v>51</v>
      </c>
      <c r="O160">
        <v>15.4</v>
      </c>
      <c r="Q160">
        <v>545.4</v>
      </c>
      <c r="R160" s="1" t="s">
        <v>2730</v>
      </c>
    </row>
    <row r="161" spans="1:18" x14ac:dyDescent="0.2">
      <c r="A161" s="1" t="s">
        <v>46</v>
      </c>
      <c r="B161">
        <v>7</v>
      </c>
      <c r="C161" s="1" t="s">
        <v>2892</v>
      </c>
      <c r="D161" s="2">
        <v>45666</v>
      </c>
      <c r="E161" t="s">
        <v>2825</v>
      </c>
      <c r="F161" s="1" t="s">
        <v>246</v>
      </c>
      <c r="G161">
        <v>28</v>
      </c>
      <c r="H161">
        <v>6</v>
      </c>
      <c r="I161" s="1" t="s">
        <v>2826</v>
      </c>
      <c r="J161">
        <v>300</v>
      </c>
      <c r="K161" s="1" t="s">
        <v>2729</v>
      </c>
      <c r="L161">
        <v>2</v>
      </c>
      <c r="M161">
        <v>159.97999999999999</v>
      </c>
      <c r="N161">
        <v>6.8</v>
      </c>
      <c r="O161">
        <v>8</v>
      </c>
      <c r="Q161">
        <v>153.17999999999998</v>
      </c>
      <c r="R161" s="1" t="s">
        <v>2730</v>
      </c>
    </row>
    <row r="162" spans="1:18" x14ac:dyDescent="0.2">
      <c r="A162" s="1" t="s">
        <v>46</v>
      </c>
      <c r="B162">
        <v>7</v>
      </c>
      <c r="C162" s="1" t="s">
        <v>2892</v>
      </c>
      <c r="D162" s="2">
        <v>45666</v>
      </c>
      <c r="E162" t="s">
        <v>2825</v>
      </c>
      <c r="F162" s="1" t="s">
        <v>246</v>
      </c>
      <c r="G162">
        <v>28</v>
      </c>
      <c r="H162">
        <v>6</v>
      </c>
      <c r="I162" s="1" t="s">
        <v>2826</v>
      </c>
      <c r="J162">
        <v>300</v>
      </c>
      <c r="K162" s="1" t="s">
        <v>2729</v>
      </c>
      <c r="L162">
        <v>4</v>
      </c>
      <c r="M162">
        <v>220.51</v>
      </c>
      <c r="N162">
        <v>13.6</v>
      </c>
      <c r="Q162">
        <v>206.91</v>
      </c>
      <c r="R162" s="1" t="s">
        <v>2730</v>
      </c>
    </row>
    <row r="163" spans="1:18" x14ac:dyDescent="0.2">
      <c r="A163" s="1" t="s">
        <v>46</v>
      </c>
      <c r="B163">
        <v>7</v>
      </c>
      <c r="C163" s="1" t="s">
        <v>2905</v>
      </c>
      <c r="D163" s="2">
        <v>45666</v>
      </c>
      <c r="E163" t="s">
        <v>2825</v>
      </c>
      <c r="F163" s="1" t="s">
        <v>246</v>
      </c>
      <c r="G163">
        <v>26</v>
      </c>
      <c r="H163">
        <v>6</v>
      </c>
      <c r="I163" s="1" t="s">
        <v>2826</v>
      </c>
      <c r="J163">
        <v>300</v>
      </c>
      <c r="K163" s="1" t="s">
        <v>2729</v>
      </c>
      <c r="L163">
        <v>1</v>
      </c>
      <c r="M163">
        <v>58.25</v>
      </c>
      <c r="N163">
        <v>3.2</v>
      </c>
      <c r="Q163">
        <v>55.05</v>
      </c>
      <c r="R163" s="1" t="s">
        <v>2730</v>
      </c>
    </row>
    <row r="164" spans="1:18" x14ac:dyDescent="0.2">
      <c r="A164" s="1" t="s">
        <v>53</v>
      </c>
      <c r="B164">
        <v>7</v>
      </c>
      <c r="C164" s="1" t="s">
        <v>2905</v>
      </c>
      <c r="D164" s="2">
        <v>45666</v>
      </c>
      <c r="E164" t="s">
        <v>2825</v>
      </c>
      <c r="F164" s="1" t="s">
        <v>246</v>
      </c>
      <c r="G164">
        <v>26</v>
      </c>
      <c r="H164">
        <v>6</v>
      </c>
      <c r="I164" s="1" t="s">
        <v>2826</v>
      </c>
      <c r="J164">
        <v>300</v>
      </c>
      <c r="K164" s="1" t="s">
        <v>2729</v>
      </c>
      <c r="L164">
        <v>4</v>
      </c>
      <c r="M164">
        <v>261.8</v>
      </c>
      <c r="N164">
        <v>12.8</v>
      </c>
      <c r="O164">
        <v>8</v>
      </c>
      <c r="Q164">
        <v>249</v>
      </c>
      <c r="R164" s="1" t="s">
        <v>2730</v>
      </c>
    </row>
    <row r="165" spans="1:18" x14ac:dyDescent="0.2">
      <c r="A165" s="1" t="s">
        <v>53</v>
      </c>
      <c r="B165">
        <v>7</v>
      </c>
      <c r="C165" s="1" t="s">
        <v>2906</v>
      </c>
      <c r="D165" s="2">
        <v>45666</v>
      </c>
      <c r="E165" t="s">
        <v>2907</v>
      </c>
      <c r="F165" s="1" t="s">
        <v>246</v>
      </c>
      <c r="G165">
        <v>23</v>
      </c>
      <c r="H165" t="s">
        <v>2908</v>
      </c>
      <c r="I165" s="1" t="s">
        <v>100</v>
      </c>
      <c r="J165">
        <v>1000</v>
      </c>
      <c r="K165" s="1" t="s">
        <v>2729</v>
      </c>
      <c r="L165">
        <v>3</v>
      </c>
      <c r="M165">
        <v>267</v>
      </c>
      <c r="N165">
        <v>7.8000000000000007</v>
      </c>
      <c r="Q165">
        <v>259.2</v>
      </c>
      <c r="R165" s="1" t="s">
        <v>2730</v>
      </c>
    </row>
    <row r="166" spans="1:18" x14ac:dyDescent="0.2">
      <c r="A166" s="1" t="s">
        <v>46</v>
      </c>
      <c r="B166">
        <v>3</v>
      </c>
      <c r="C166" s="1" t="s">
        <v>2901</v>
      </c>
      <c r="D166" s="2">
        <v>45667</v>
      </c>
      <c r="E166" t="s">
        <v>2902</v>
      </c>
      <c r="F166" s="1" t="s">
        <v>246</v>
      </c>
      <c r="G166">
        <v>12</v>
      </c>
      <c r="H166" t="s">
        <v>735</v>
      </c>
      <c r="I166" s="1" t="s">
        <v>100</v>
      </c>
      <c r="J166">
        <v>500</v>
      </c>
      <c r="K166" s="1" t="s">
        <v>2729</v>
      </c>
      <c r="L166">
        <v>5</v>
      </c>
      <c r="M166">
        <v>296</v>
      </c>
      <c r="N166">
        <v>7</v>
      </c>
      <c r="O166">
        <v>5.5</v>
      </c>
      <c r="Q166">
        <v>289</v>
      </c>
      <c r="R166" s="1" t="s">
        <v>2733</v>
      </c>
    </row>
    <row r="167" spans="1:18" x14ac:dyDescent="0.2">
      <c r="A167" s="1" t="s">
        <v>53</v>
      </c>
      <c r="B167">
        <v>3</v>
      </c>
      <c r="C167" s="1" t="s">
        <v>2909</v>
      </c>
      <c r="D167" s="2">
        <v>45667</v>
      </c>
      <c r="E167" t="s">
        <v>2910</v>
      </c>
      <c r="F167" s="1" t="s">
        <v>106</v>
      </c>
      <c r="G167">
        <v>14</v>
      </c>
      <c r="H167" t="s">
        <v>2811</v>
      </c>
      <c r="I167" s="1" t="s">
        <v>108</v>
      </c>
      <c r="J167">
        <v>100</v>
      </c>
      <c r="K167" s="1" t="s">
        <v>2729</v>
      </c>
      <c r="L167">
        <v>2</v>
      </c>
      <c r="M167">
        <v>104.80000000000001</v>
      </c>
      <c r="N167">
        <v>3.5</v>
      </c>
      <c r="O167">
        <v>26</v>
      </c>
      <c r="Q167">
        <v>101.30000000000001</v>
      </c>
      <c r="R167" s="1" t="s">
        <v>2730</v>
      </c>
    </row>
    <row r="168" spans="1:18" x14ac:dyDescent="0.2">
      <c r="A168" s="1" t="s">
        <v>53</v>
      </c>
      <c r="B168">
        <v>3</v>
      </c>
      <c r="C168" s="1" t="s">
        <v>2911</v>
      </c>
      <c r="D168" s="2">
        <v>45667</v>
      </c>
      <c r="E168" t="s">
        <v>2912</v>
      </c>
      <c r="F168" s="1" t="s">
        <v>106</v>
      </c>
      <c r="G168">
        <v>18</v>
      </c>
      <c r="H168" t="s">
        <v>107</v>
      </c>
      <c r="I168" s="1" t="s">
        <v>108</v>
      </c>
      <c r="J168">
        <v>100</v>
      </c>
      <c r="K168" s="1" t="s">
        <v>2729</v>
      </c>
      <c r="L168">
        <v>2</v>
      </c>
      <c r="M168">
        <v>108.6</v>
      </c>
      <c r="N168">
        <v>3.8</v>
      </c>
      <c r="Q168">
        <v>104.8</v>
      </c>
      <c r="R168" s="1" t="s">
        <v>2730</v>
      </c>
    </row>
    <row r="169" spans="1:18" x14ac:dyDescent="0.2">
      <c r="A169" s="1" t="s">
        <v>53</v>
      </c>
      <c r="B169">
        <v>3</v>
      </c>
      <c r="C169" s="1" t="s">
        <v>2913</v>
      </c>
      <c r="D169" s="2">
        <v>45667</v>
      </c>
      <c r="E169" t="s">
        <v>2914</v>
      </c>
      <c r="F169" s="1" t="s">
        <v>106</v>
      </c>
      <c r="G169">
        <v>18</v>
      </c>
      <c r="H169" t="s">
        <v>2915</v>
      </c>
      <c r="I169" s="1" t="s">
        <v>108</v>
      </c>
      <c r="J169">
        <v>100</v>
      </c>
      <c r="K169" s="1" t="s">
        <v>2729</v>
      </c>
      <c r="L169">
        <v>2</v>
      </c>
      <c r="M169">
        <v>106</v>
      </c>
      <c r="N169">
        <v>4.2</v>
      </c>
      <c r="Q169">
        <v>101.8</v>
      </c>
      <c r="R169" s="1" t="s">
        <v>2730</v>
      </c>
    </row>
    <row r="170" spans="1:18" x14ac:dyDescent="0.2">
      <c r="A170" s="1" t="s">
        <v>53</v>
      </c>
      <c r="B170">
        <v>3</v>
      </c>
      <c r="C170" s="1" t="s">
        <v>2916</v>
      </c>
      <c r="D170" s="2">
        <v>45667</v>
      </c>
      <c r="E170" t="s">
        <v>2917</v>
      </c>
      <c r="F170" s="1" t="s">
        <v>106</v>
      </c>
      <c r="G170">
        <v>19</v>
      </c>
      <c r="H170" t="s">
        <v>338</v>
      </c>
      <c r="I170" s="1" t="s">
        <v>108</v>
      </c>
      <c r="J170">
        <v>100</v>
      </c>
      <c r="K170" s="1" t="s">
        <v>2729</v>
      </c>
      <c r="L170">
        <v>2</v>
      </c>
      <c r="M170">
        <v>106.4</v>
      </c>
      <c r="N170">
        <v>4.4000000000000004</v>
      </c>
      <c r="Q170">
        <v>102</v>
      </c>
      <c r="R170" s="1" t="s">
        <v>2730</v>
      </c>
    </row>
    <row r="171" spans="1:18" x14ac:dyDescent="0.2">
      <c r="A171" s="1" t="s">
        <v>46</v>
      </c>
      <c r="B171">
        <v>7</v>
      </c>
      <c r="C171" s="1" t="s">
        <v>2906</v>
      </c>
      <c r="D171" s="2">
        <v>45667</v>
      </c>
      <c r="E171" t="s">
        <v>2907</v>
      </c>
      <c r="F171" s="1" t="s">
        <v>246</v>
      </c>
      <c r="G171">
        <v>23</v>
      </c>
      <c r="H171" t="s">
        <v>2908</v>
      </c>
      <c r="I171" s="1" t="s">
        <v>100</v>
      </c>
      <c r="J171">
        <v>1000</v>
      </c>
      <c r="K171" s="1" t="s">
        <v>2729</v>
      </c>
      <c r="L171">
        <v>2</v>
      </c>
      <c r="M171">
        <v>194.45</v>
      </c>
      <c r="N171">
        <v>5.2</v>
      </c>
      <c r="O171">
        <v>39</v>
      </c>
      <c r="Q171">
        <v>189.25</v>
      </c>
      <c r="R171" s="1" t="s">
        <v>2733</v>
      </c>
    </row>
    <row r="172" spans="1:18" x14ac:dyDescent="0.2">
      <c r="A172" s="1" t="s">
        <v>46</v>
      </c>
      <c r="B172">
        <v>7</v>
      </c>
      <c r="C172" s="1" t="s">
        <v>2918</v>
      </c>
      <c r="D172" s="2">
        <v>45667</v>
      </c>
      <c r="E172" t="s">
        <v>2895</v>
      </c>
      <c r="F172" s="1" t="s">
        <v>246</v>
      </c>
      <c r="G172">
        <v>22</v>
      </c>
      <c r="H172" t="s">
        <v>64</v>
      </c>
      <c r="I172" s="1" t="s">
        <v>100</v>
      </c>
      <c r="J172">
        <v>250</v>
      </c>
      <c r="K172" s="1" t="s">
        <v>2729</v>
      </c>
      <c r="L172">
        <v>5</v>
      </c>
      <c r="M172">
        <v>283.45999999999998</v>
      </c>
      <c r="N172">
        <v>13</v>
      </c>
      <c r="Q172">
        <v>270.45999999999998</v>
      </c>
      <c r="R172" s="1" t="s">
        <v>2733</v>
      </c>
    </row>
    <row r="173" spans="1:18" x14ac:dyDescent="0.2">
      <c r="A173" s="1" t="s">
        <v>53</v>
      </c>
      <c r="B173">
        <v>7</v>
      </c>
      <c r="C173" s="1" t="s">
        <v>2906</v>
      </c>
      <c r="D173" s="2">
        <v>45667</v>
      </c>
      <c r="E173" t="s">
        <v>2907</v>
      </c>
      <c r="F173" s="1" t="s">
        <v>246</v>
      </c>
      <c r="G173">
        <v>23</v>
      </c>
      <c r="H173" t="s">
        <v>2908</v>
      </c>
      <c r="I173" s="1" t="s">
        <v>100</v>
      </c>
      <c r="J173">
        <v>1000</v>
      </c>
      <c r="K173" s="1" t="s">
        <v>2729</v>
      </c>
      <c r="L173">
        <v>5</v>
      </c>
      <c r="M173">
        <v>563.20000000000005</v>
      </c>
      <c r="N173">
        <v>13.5</v>
      </c>
      <c r="Q173">
        <v>549.70000000000005</v>
      </c>
      <c r="R173" s="1" t="s">
        <v>2730</v>
      </c>
    </row>
    <row r="174" spans="1:18" x14ac:dyDescent="0.2">
      <c r="A174" s="1" t="s">
        <v>53</v>
      </c>
      <c r="B174">
        <v>7</v>
      </c>
      <c r="C174" s="1" t="s">
        <v>2919</v>
      </c>
      <c r="D174" s="2">
        <v>45667</v>
      </c>
      <c r="E174" t="s">
        <v>2920</v>
      </c>
      <c r="F174" s="1" t="s">
        <v>246</v>
      </c>
      <c r="G174">
        <v>14</v>
      </c>
      <c r="H174" t="s">
        <v>79</v>
      </c>
      <c r="I174" s="1" t="s">
        <v>100</v>
      </c>
      <c r="J174">
        <v>200</v>
      </c>
      <c r="K174" s="1" t="s">
        <v>2729</v>
      </c>
      <c r="L174">
        <v>1</v>
      </c>
      <c r="M174">
        <v>53.7</v>
      </c>
      <c r="N174">
        <v>1.7</v>
      </c>
      <c r="Q174">
        <v>52</v>
      </c>
      <c r="R174" s="1" t="s">
        <v>2730</v>
      </c>
    </row>
    <row r="175" spans="1:18" x14ac:dyDescent="0.2">
      <c r="A175" s="1" t="s">
        <v>46</v>
      </c>
      <c r="B175">
        <v>6</v>
      </c>
      <c r="C175" s="1" t="s">
        <v>2903</v>
      </c>
      <c r="D175" s="2">
        <v>45667</v>
      </c>
      <c r="E175" t="s">
        <v>2904</v>
      </c>
      <c r="F175" s="1" t="s">
        <v>246</v>
      </c>
      <c r="G175">
        <v>25</v>
      </c>
      <c r="H175" t="s">
        <v>241</v>
      </c>
      <c r="I175" s="1" t="s">
        <v>100</v>
      </c>
      <c r="J175">
        <v>2000</v>
      </c>
      <c r="K175" s="1" t="s">
        <v>2729</v>
      </c>
      <c r="L175">
        <v>14</v>
      </c>
      <c r="M175">
        <v>476.80000000000007</v>
      </c>
      <c r="N175">
        <v>42</v>
      </c>
      <c r="Q175">
        <v>434.80000000000007</v>
      </c>
      <c r="R175" s="1" t="s">
        <v>2733</v>
      </c>
    </row>
    <row r="176" spans="1:18" x14ac:dyDescent="0.2">
      <c r="A176" s="1" t="s">
        <v>53</v>
      </c>
      <c r="B176">
        <v>6</v>
      </c>
      <c r="C176" s="1" t="s">
        <v>2903</v>
      </c>
      <c r="D176" s="2">
        <v>45667</v>
      </c>
      <c r="E176" t="s">
        <v>2904</v>
      </c>
      <c r="F176" s="1" t="s">
        <v>246</v>
      </c>
      <c r="G176">
        <v>25</v>
      </c>
      <c r="H176" t="s">
        <v>241</v>
      </c>
      <c r="I176" s="1" t="s">
        <v>100</v>
      </c>
      <c r="J176">
        <v>2000</v>
      </c>
      <c r="K176" s="1" t="s">
        <v>2729</v>
      </c>
      <c r="L176">
        <v>17</v>
      </c>
      <c r="M176">
        <v>574</v>
      </c>
      <c r="N176">
        <v>51</v>
      </c>
      <c r="Q176">
        <v>523</v>
      </c>
      <c r="R176" s="1" t="s">
        <v>2730</v>
      </c>
    </row>
    <row r="177" spans="1:18" x14ac:dyDescent="0.2">
      <c r="A177" s="1" t="s">
        <v>46</v>
      </c>
      <c r="B177">
        <v>1</v>
      </c>
      <c r="C177" s="1" t="s">
        <v>2921</v>
      </c>
      <c r="D177" s="2">
        <v>45667</v>
      </c>
      <c r="E177" t="s">
        <v>2922</v>
      </c>
      <c r="F177" s="1" t="s">
        <v>246</v>
      </c>
      <c r="G177">
        <v>12</v>
      </c>
      <c r="H177" t="s">
        <v>735</v>
      </c>
      <c r="I177" s="1" t="s">
        <v>100</v>
      </c>
      <c r="J177">
        <v>0</v>
      </c>
      <c r="K177" s="1" t="s">
        <v>2729</v>
      </c>
      <c r="L177">
        <v>1</v>
      </c>
      <c r="M177">
        <v>43.56</v>
      </c>
      <c r="N177">
        <v>1.4</v>
      </c>
      <c r="O177">
        <v>10</v>
      </c>
      <c r="Q177">
        <v>42.160000000000004</v>
      </c>
      <c r="R177" s="1" t="s">
        <v>2733</v>
      </c>
    </row>
    <row r="178" spans="1:18" x14ac:dyDescent="0.2">
      <c r="A178" s="1" t="s">
        <v>53</v>
      </c>
      <c r="B178">
        <v>1</v>
      </c>
      <c r="C178" s="1" t="s">
        <v>2732</v>
      </c>
      <c r="D178" s="2">
        <v>45667</v>
      </c>
      <c r="E178" t="s">
        <v>51</v>
      </c>
      <c r="F178" s="1" t="s">
        <v>51</v>
      </c>
      <c r="G178" t="s">
        <v>51</v>
      </c>
      <c r="H178" t="s">
        <v>51</v>
      </c>
      <c r="I178" s="1" t="s">
        <v>51</v>
      </c>
      <c r="J178" t="s">
        <v>51</v>
      </c>
      <c r="K178" s="1" t="s">
        <v>2729</v>
      </c>
      <c r="L178">
        <v>4</v>
      </c>
      <c r="M178">
        <v>71</v>
      </c>
      <c r="N178">
        <v>3.2</v>
      </c>
      <c r="Q178">
        <v>67.8</v>
      </c>
      <c r="R178" s="1" t="s">
        <v>2730</v>
      </c>
    </row>
    <row r="179" spans="1:18" x14ac:dyDescent="0.2">
      <c r="A179" s="1" t="s">
        <v>46</v>
      </c>
      <c r="B179">
        <v>1</v>
      </c>
      <c r="C179" s="1" t="s">
        <v>2732</v>
      </c>
      <c r="D179" s="2">
        <v>45668</v>
      </c>
      <c r="E179" t="s">
        <v>51</v>
      </c>
      <c r="F179" s="1" t="s">
        <v>51</v>
      </c>
      <c r="G179" t="s">
        <v>51</v>
      </c>
      <c r="H179" t="s">
        <v>51</v>
      </c>
      <c r="I179" s="1" t="s">
        <v>51</v>
      </c>
      <c r="J179" t="s">
        <v>51</v>
      </c>
      <c r="K179" s="1" t="s">
        <v>2729</v>
      </c>
      <c r="L179">
        <v>1</v>
      </c>
      <c r="M179">
        <v>20.5</v>
      </c>
      <c r="N179">
        <v>0.8</v>
      </c>
      <c r="Q179">
        <v>19.7</v>
      </c>
      <c r="R179" s="1" t="s">
        <v>2730</v>
      </c>
    </row>
    <row r="180" spans="1:18" x14ac:dyDescent="0.2">
      <c r="A180" s="1" t="s">
        <v>46</v>
      </c>
      <c r="B180">
        <v>1</v>
      </c>
      <c r="C180" s="1" t="s">
        <v>2901</v>
      </c>
      <c r="D180" s="2">
        <v>45668</v>
      </c>
      <c r="E180" t="s">
        <v>2902</v>
      </c>
      <c r="F180" s="1" t="s">
        <v>246</v>
      </c>
      <c r="G180">
        <v>12</v>
      </c>
      <c r="H180" t="s">
        <v>735</v>
      </c>
      <c r="I180" s="1" t="s">
        <v>100</v>
      </c>
      <c r="J180">
        <v>500</v>
      </c>
      <c r="K180" s="1" t="s">
        <v>2729</v>
      </c>
      <c r="L180">
        <v>2</v>
      </c>
      <c r="M180">
        <v>101.5</v>
      </c>
      <c r="N180">
        <v>2.8</v>
      </c>
      <c r="Q180">
        <v>98.7</v>
      </c>
      <c r="R180" s="1" t="s">
        <v>2730</v>
      </c>
    </row>
    <row r="181" spans="1:18" x14ac:dyDescent="0.2">
      <c r="A181" s="1" t="s">
        <v>53</v>
      </c>
      <c r="B181">
        <v>1</v>
      </c>
      <c r="C181" s="1" t="s">
        <v>2921</v>
      </c>
      <c r="D181" s="2">
        <v>45668</v>
      </c>
      <c r="E181" t="s">
        <v>2922</v>
      </c>
      <c r="F181" s="1" t="s">
        <v>246</v>
      </c>
      <c r="G181">
        <v>12</v>
      </c>
      <c r="H181" t="s">
        <v>735</v>
      </c>
      <c r="I181" s="1" t="s">
        <v>100</v>
      </c>
      <c r="J181">
        <v>0</v>
      </c>
      <c r="K181" s="1" t="s">
        <v>2729</v>
      </c>
      <c r="L181">
        <v>3</v>
      </c>
      <c r="M181">
        <v>155.5</v>
      </c>
      <c r="N181">
        <v>4.5</v>
      </c>
      <c r="Q181">
        <v>151</v>
      </c>
      <c r="R181" s="1" t="s">
        <v>2730</v>
      </c>
    </row>
    <row r="182" spans="1:18" x14ac:dyDescent="0.2">
      <c r="A182" s="1" t="s">
        <v>53</v>
      </c>
      <c r="B182">
        <v>1</v>
      </c>
      <c r="C182" s="1" t="s">
        <v>2923</v>
      </c>
      <c r="D182" s="2">
        <v>45668</v>
      </c>
      <c r="E182">
        <v>1500502175</v>
      </c>
      <c r="F182" s="1" t="s">
        <v>246</v>
      </c>
      <c r="G182">
        <v>13</v>
      </c>
      <c r="H182" t="s">
        <v>735</v>
      </c>
      <c r="I182" s="1" t="s">
        <v>100</v>
      </c>
      <c r="J182">
        <v>0</v>
      </c>
      <c r="K182" s="1" t="s">
        <v>2729</v>
      </c>
      <c r="L182">
        <v>2</v>
      </c>
      <c r="M182">
        <v>103.9</v>
      </c>
      <c r="N182">
        <v>3</v>
      </c>
      <c r="Q182">
        <v>100.9</v>
      </c>
      <c r="R182" s="1" t="s">
        <v>2730</v>
      </c>
    </row>
    <row r="183" spans="1:18" x14ac:dyDescent="0.2">
      <c r="A183" s="1" t="s">
        <v>46</v>
      </c>
      <c r="B183">
        <v>3</v>
      </c>
      <c r="C183" s="1" t="s">
        <v>2924</v>
      </c>
      <c r="D183" s="2">
        <v>45668</v>
      </c>
      <c r="E183" t="s">
        <v>2917</v>
      </c>
      <c r="F183" s="1" t="s">
        <v>106</v>
      </c>
      <c r="G183">
        <v>19</v>
      </c>
      <c r="H183" t="s">
        <v>338</v>
      </c>
      <c r="I183" s="1" t="s">
        <v>108</v>
      </c>
      <c r="J183">
        <v>100</v>
      </c>
      <c r="K183" s="1" t="s">
        <v>2729</v>
      </c>
      <c r="L183">
        <v>2</v>
      </c>
      <c r="M183">
        <v>109.4</v>
      </c>
      <c r="N183">
        <v>4.4000000000000004</v>
      </c>
      <c r="Q183">
        <v>105</v>
      </c>
      <c r="R183" s="1" t="s">
        <v>2730</v>
      </c>
    </row>
    <row r="184" spans="1:18" x14ac:dyDescent="0.2">
      <c r="A184" s="1" t="s">
        <v>46</v>
      </c>
      <c r="B184">
        <v>3</v>
      </c>
      <c r="C184" s="1" t="s">
        <v>2925</v>
      </c>
      <c r="D184" s="2">
        <v>45668</v>
      </c>
      <c r="E184" t="s">
        <v>2926</v>
      </c>
      <c r="F184" s="1" t="s">
        <v>106</v>
      </c>
      <c r="G184" t="s">
        <v>2927</v>
      </c>
      <c r="H184" t="s">
        <v>2928</v>
      </c>
      <c r="I184" s="1" t="s">
        <v>108</v>
      </c>
      <c r="J184">
        <v>110</v>
      </c>
      <c r="K184" s="1" t="s">
        <v>2729</v>
      </c>
      <c r="L184">
        <v>1</v>
      </c>
      <c r="M184">
        <v>39.799999999999997</v>
      </c>
      <c r="N184">
        <v>1.2</v>
      </c>
      <c r="Q184">
        <v>38.599999999999994</v>
      </c>
      <c r="R184" s="1" t="s">
        <v>2730</v>
      </c>
    </row>
    <row r="185" spans="1:18" x14ac:dyDescent="0.2">
      <c r="A185" s="1" t="s">
        <v>46</v>
      </c>
      <c r="B185">
        <v>3</v>
      </c>
      <c r="C185" s="1" t="s">
        <v>2929</v>
      </c>
      <c r="D185" s="2">
        <v>45668</v>
      </c>
      <c r="E185" t="s">
        <v>2930</v>
      </c>
      <c r="F185" s="1" t="s">
        <v>106</v>
      </c>
      <c r="G185" t="s">
        <v>2931</v>
      </c>
      <c r="H185" t="s">
        <v>960</v>
      </c>
      <c r="I185" s="1" t="s">
        <v>108</v>
      </c>
      <c r="J185">
        <v>200</v>
      </c>
      <c r="K185" s="1" t="s">
        <v>2729</v>
      </c>
      <c r="L185">
        <v>3</v>
      </c>
      <c r="M185">
        <v>228.2</v>
      </c>
      <c r="N185">
        <v>7.5</v>
      </c>
      <c r="Q185">
        <v>220.7</v>
      </c>
      <c r="R185" s="1" t="s">
        <v>2730</v>
      </c>
    </row>
    <row r="186" spans="1:18" x14ac:dyDescent="0.2">
      <c r="A186" s="1" t="s">
        <v>46</v>
      </c>
      <c r="B186">
        <v>3</v>
      </c>
      <c r="C186" s="1" t="s">
        <v>2932</v>
      </c>
      <c r="D186" s="2">
        <v>45668</v>
      </c>
      <c r="E186" t="s">
        <v>2933</v>
      </c>
      <c r="F186" s="1" t="s">
        <v>106</v>
      </c>
      <c r="G186">
        <v>23</v>
      </c>
      <c r="H186" t="s">
        <v>2934</v>
      </c>
      <c r="I186" s="1" t="s">
        <v>108</v>
      </c>
      <c r="J186">
        <v>100</v>
      </c>
      <c r="K186" s="1" t="s">
        <v>2729</v>
      </c>
      <c r="L186">
        <v>2</v>
      </c>
      <c r="M186">
        <v>129.19999999999999</v>
      </c>
      <c r="N186">
        <v>5.5</v>
      </c>
      <c r="Q186">
        <v>123.69999999999999</v>
      </c>
      <c r="R186" s="1" t="s">
        <v>2730</v>
      </c>
    </row>
    <row r="187" spans="1:18" x14ac:dyDescent="0.2">
      <c r="A187" s="1" t="s">
        <v>53</v>
      </c>
      <c r="B187">
        <v>3</v>
      </c>
      <c r="C187" s="1" t="s">
        <v>2925</v>
      </c>
      <c r="D187" s="2">
        <v>45668</v>
      </c>
      <c r="E187" t="s">
        <v>2926</v>
      </c>
      <c r="F187" s="1" t="s">
        <v>106</v>
      </c>
      <c r="G187" t="s">
        <v>2927</v>
      </c>
      <c r="H187" t="s">
        <v>2928</v>
      </c>
      <c r="I187" s="1" t="s">
        <v>108</v>
      </c>
      <c r="J187">
        <v>110</v>
      </c>
      <c r="K187" s="1" t="s">
        <v>2729</v>
      </c>
      <c r="L187">
        <v>2</v>
      </c>
      <c r="M187">
        <v>80.8</v>
      </c>
      <c r="N187">
        <v>2.4</v>
      </c>
      <c r="Q187">
        <v>78.399999999999991</v>
      </c>
      <c r="R187" s="1" t="s">
        <v>2730</v>
      </c>
    </row>
    <row r="188" spans="1:18" x14ac:dyDescent="0.2">
      <c r="A188" s="1" t="s">
        <v>53</v>
      </c>
      <c r="B188">
        <v>3</v>
      </c>
      <c r="C188" s="1" t="s">
        <v>2935</v>
      </c>
      <c r="D188" s="2">
        <v>45668</v>
      </c>
      <c r="E188" t="s">
        <v>2936</v>
      </c>
      <c r="F188" s="1" t="s">
        <v>2816</v>
      </c>
      <c r="G188" t="s">
        <v>2937</v>
      </c>
      <c r="H188" t="s">
        <v>2938</v>
      </c>
      <c r="I188" s="1" t="s">
        <v>51</v>
      </c>
      <c r="J188">
        <v>4000</v>
      </c>
      <c r="K188" s="1" t="s">
        <v>2729</v>
      </c>
      <c r="L188">
        <v>2</v>
      </c>
      <c r="M188">
        <v>341</v>
      </c>
      <c r="N188">
        <v>3</v>
      </c>
      <c r="Q188">
        <v>338</v>
      </c>
      <c r="R188" s="1" t="s">
        <v>2730</v>
      </c>
    </row>
    <row r="189" spans="1:18" x14ac:dyDescent="0.2">
      <c r="A189" s="1" t="s">
        <v>46</v>
      </c>
      <c r="B189">
        <v>6</v>
      </c>
      <c r="C189" s="1" t="s">
        <v>2903</v>
      </c>
      <c r="D189" s="2">
        <v>45668</v>
      </c>
      <c r="E189" t="s">
        <v>2904</v>
      </c>
      <c r="F189" s="1" t="s">
        <v>246</v>
      </c>
      <c r="G189">
        <v>25</v>
      </c>
      <c r="H189" t="s">
        <v>241</v>
      </c>
      <c r="I189" s="1" t="s">
        <v>100</v>
      </c>
      <c r="J189">
        <v>2000</v>
      </c>
      <c r="K189" s="1" t="s">
        <v>2729</v>
      </c>
      <c r="L189">
        <v>1</v>
      </c>
      <c r="M189">
        <v>36</v>
      </c>
      <c r="N189">
        <v>3</v>
      </c>
      <c r="Q189">
        <v>33</v>
      </c>
      <c r="R189" s="1" t="s">
        <v>2730</v>
      </c>
    </row>
    <row r="190" spans="1:18" x14ac:dyDescent="0.2">
      <c r="A190" s="1" t="s">
        <v>46</v>
      </c>
      <c r="B190">
        <v>6</v>
      </c>
      <c r="C190" s="1" t="s">
        <v>2939</v>
      </c>
      <c r="D190" s="2">
        <v>45668</v>
      </c>
      <c r="E190" t="s">
        <v>2940</v>
      </c>
      <c r="F190" s="1" t="s">
        <v>246</v>
      </c>
      <c r="G190">
        <v>22</v>
      </c>
      <c r="H190" t="s">
        <v>290</v>
      </c>
      <c r="I190" s="1" t="s">
        <v>100</v>
      </c>
      <c r="J190">
        <v>300</v>
      </c>
      <c r="K190" s="1" t="s">
        <v>2729</v>
      </c>
      <c r="L190">
        <v>4</v>
      </c>
      <c r="M190">
        <v>173</v>
      </c>
      <c r="N190">
        <v>10.4</v>
      </c>
      <c r="Q190">
        <v>162.6</v>
      </c>
      <c r="R190" s="1" t="s">
        <v>2730</v>
      </c>
    </row>
    <row r="191" spans="1:18" x14ac:dyDescent="0.2">
      <c r="A191" s="1" t="s">
        <v>46</v>
      </c>
      <c r="B191">
        <v>6</v>
      </c>
      <c r="C191" s="1" t="s">
        <v>2941</v>
      </c>
      <c r="D191" s="2">
        <v>45668</v>
      </c>
      <c r="E191" t="s">
        <v>2942</v>
      </c>
      <c r="F191" s="1" t="s">
        <v>246</v>
      </c>
      <c r="G191" t="s">
        <v>2943</v>
      </c>
      <c r="H191" t="s">
        <v>960</v>
      </c>
      <c r="I191" s="1" t="s">
        <v>100</v>
      </c>
      <c r="J191">
        <v>500</v>
      </c>
      <c r="K191" s="1" t="s">
        <v>2729</v>
      </c>
      <c r="L191">
        <v>8</v>
      </c>
      <c r="M191">
        <v>296.39999999999998</v>
      </c>
      <c r="N191">
        <v>14.4</v>
      </c>
      <c r="O191">
        <v>15</v>
      </c>
      <c r="Q191">
        <v>282</v>
      </c>
      <c r="R191" s="1" t="s">
        <v>2730</v>
      </c>
    </row>
    <row r="192" spans="1:18" x14ac:dyDescent="0.2">
      <c r="A192" s="1" t="s">
        <v>53</v>
      </c>
      <c r="B192">
        <v>6</v>
      </c>
      <c r="C192" s="1" t="s">
        <v>2941</v>
      </c>
      <c r="D192" s="2">
        <v>45668</v>
      </c>
      <c r="E192" t="s">
        <v>2942</v>
      </c>
      <c r="F192" s="1" t="s">
        <v>246</v>
      </c>
      <c r="G192" t="s">
        <v>2943</v>
      </c>
      <c r="H192" t="s">
        <v>960</v>
      </c>
      <c r="I192" s="1" t="s">
        <v>100</v>
      </c>
      <c r="J192">
        <v>500</v>
      </c>
      <c r="K192" s="1" t="s">
        <v>2729</v>
      </c>
      <c r="L192">
        <v>8</v>
      </c>
      <c r="M192">
        <v>242</v>
      </c>
      <c r="N192">
        <v>14.4</v>
      </c>
      <c r="O192">
        <v>36</v>
      </c>
      <c r="Q192">
        <v>227.6</v>
      </c>
      <c r="R192" s="1" t="s">
        <v>2730</v>
      </c>
    </row>
    <row r="193" spans="1:18" x14ac:dyDescent="0.2">
      <c r="A193" s="1" t="s">
        <v>53</v>
      </c>
      <c r="B193">
        <v>6</v>
      </c>
      <c r="C193" s="1" t="s">
        <v>2944</v>
      </c>
      <c r="D193" s="2">
        <v>45668</v>
      </c>
      <c r="E193" t="s">
        <v>2945</v>
      </c>
      <c r="F193" s="1" t="s">
        <v>246</v>
      </c>
      <c r="G193" t="s">
        <v>2946</v>
      </c>
      <c r="H193" t="s">
        <v>201</v>
      </c>
      <c r="I193" s="1" t="s">
        <v>100</v>
      </c>
      <c r="J193">
        <v>100</v>
      </c>
      <c r="K193" s="1" t="s">
        <v>2729</v>
      </c>
      <c r="L193">
        <v>2</v>
      </c>
      <c r="M193">
        <v>101</v>
      </c>
      <c r="N193">
        <v>7.2</v>
      </c>
      <c r="Q193">
        <v>93.8</v>
      </c>
      <c r="R193" s="1" t="s">
        <v>2730</v>
      </c>
    </row>
    <row r="194" spans="1:18" x14ac:dyDescent="0.2">
      <c r="A194" s="1" t="s">
        <v>53</v>
      </c>
      <c r="B194">
        <v>6</v>
      </c>
      <c r="C194" s="1" t="s">
        <v>2903</v>
      </c>
      <c r="D194" s="2">
        <v>45668</v>
      </c>
      <c r="E194" t="s">
        <v>2904</v>
      </c>
      <c r="F194" s="1" t="s">
        <v>246</v>
      </c>
      <c r="G194">
        <v>25</v>
      </c>
      <c r="H194" t="s">
        <v>241</v>
      </c>
      <c r="I194" s="1" t="s">
        <v>100</v>
      </c>
      <c r="J194">
        <v>2000</v>
      </c>
      <c r="K194" s="1" t="s">
        <v>2729</v>
      </c>
      <c r="L194">
        <v>2</v>
      </c>
      <c r="M194">
        <v>85.4</v>
      </c>
      <c r="N194">
        <v>6</v>
      </c>
      <c r="Q194">
        <v>79.400000000000006</v>
      </c>
      <c r="R194" s="1" t="s">
        <v>2730</v>
      </c>
    </row>
    <row r="195" spans="1:18" x14ac:dyDescent="0.2">
      <c r="A195" s="1" t="s">
        <v>53</v>
      </c>
      <c r="B195">
        <v>6</v>
      </c>
      <c r="C195" s="1" t="s">
        <v>2947</v>
      </c>
      <c r="D195" s="2">
        <v>45668</v>
      </c>
      <c r="E195">
        <v>1500502164</v>
      </c>
      <c r="F195" s="1" t="s">
        <v>246</v>
      </c>
      <c r="G195">
        <v>22</v>
      </c>
      <c r="H195" t="s">
        <v>338</v>
      </c>
      <c r="I195" s="1" t="s">
        <v>100</v>
      </c>
      <c r="J195">
        <v>0</v>
      </c>
      <c r="K195" s="1" t="s">
        <v>2729</v>
      </c>
      <c r="L195">
        <v>2</v>
      </c>
      <c r="M195">
        <v>119.8</v>
      </c>
      <c r="Q195">
        <v>119.8</v>
      </c>
      <c r="R195" s="1" t="s">
        <v>2730</v>
      </c>
    </row>
    <row r="196" spans="1:18" x14ac:dyDescent="0.2">
      <c r="A196" s="1" t="s">
        <v>53</v>
      </c>
      <c r="B196">
        <v>6</v>
      </c>
      <c r="C196" s="1" t="s">
        <v>2948</v>
      </c>
      <c r="D196" s="2">
        <v>45668</v>
      </c>
      <c r="E196" t="s">
        <v>2949</v>
      </c>
      <c r="F196" s="1" t="s">
        <v>246</v>
      </c>
      <c r="G196">
        <v>22</v>
      </c>
      <c r="H196" t="s">
        <v>735</v>
      </c>
      <c r="I196" s="1" t="s">
        <v>100</v>
      </c>
      <c r="J196">
        <v>0</v>
      </c>
      <c r="K196" s="1" t="s">
        <v>2729</v>
      </c>
      <c r="L196">
        <v>1</v>
      </c>
      <c r="M196">
        <v>79.599999999999994</v>
      </c>
      <c r="N196">
        <v>2.4</v>
      </c>
      <c r="Q196">
        <v>77.199999999999989</v>
      </c>
      <c r="R196" s="1" t="s">
        <v>2730</v>
      </c>
    </row>
    <row r="197" spans="1:18" x14ac:dyDescent="0.2">
      <c r="A197" s="1" t="s">
        <v>46</v>
      </c>
      <c r="B197">
        <v>7</v>
      </c>
      <c r="C197" s="1" t="s">
        <v>2919</v>
      </c>
      <c r="D197" s="2">
        <v>45668</v>
      </c>
      <c r="E197" t="s">
        <v>2920</v>
      </c>
      <c r="F197" s="1" t="s">
        <v>246</v>
      </c>
      <c r="G197">
        <v>14</v>
      </c>
      <c r="H197" t="s">
        <v>79</v>
      </c>
      <c r="I197" s="1" t="s">
        <v>100</v>
      </c>
      <c r="J197">
        <v>200</v>
      </c>
      <c r="K197" s="1" t="s">
        <v>2729</v>
      </c>
      <c r="L197">
        <v>3</v>
      </c>
      <c r="M197">
        <v>166.07999999999998</v>
      </c>
      <c r="N197">
        <v>5.0999999999999996</v>
      </c>
      <c r="O197">
        <v>12</v>
      </c>
      <c r="Q197">
        <v>160.97999999999999</v>
      </c>
      <c r="R197" s="1" t="s">
        <v>2730</v>
      </c>
    </row>
    <row r="198" spans="1:18" x14ac:dyDescent="0.2">
      <c r="A198" s="1" t="s">
        <v>46</v>
      </c>
      <c r="B198">
        <v>7</v>
      </c>
      <c r="C198" s="1" t="s">
        <v>2950</v>
      </c>
      <c r="D198" s="2">
        <v>45668</v>
      </c>
      <c r="E198" t="s">
        <v>503</v>
      </c>
      <c r="F198" s="1" t="s">
        <v>2951</v>
      </c>
      <c r="G198">
        <v>23</v>
      </c>
      <c r="H198" t="s">
        <v>2952</v>
      </c>
      <c r="I198" s="1" t="s">
        <v>100</v>
      </c>
      <c r="J198">
        <v>650</v>
      </c>
      <c r="K198" s="1" t="s">
        <v>2729</v>
      </c>
      <c r="L198">
        <v>4</v>
      </c>
      <c r="M198">
        <v>306.34000000000003</v>
      </c>
      <c r="N198">
        <v>11.2</v>
      </c>
      <c r="Q198">
        <v>295.14000000000004</v>
      </c>
      <c r="R198" s="1" t="s">
        <v>2730</v>
      </c>
    </row>
    <row r="199" spans="1:18" x14ac:dyDescent="0.2">
      <c r="A199" s="1" t="s">
        <v>53</v>
      </c>
      <c r="B199">
        <v>7</v>
      </c>
      <c r="C199" s="1" t="s">
        <v>2950</v>
      </c>
      <c r="D199" s="2">
        <v>45668</v>
      </c>
      <c r="E199" t="s">
        <v>503</v>
      </c>
      <c r="F199" s="1" t="s">
        <v>2951</v>
      </c>
      <c r="G199">
        <v>23</v>
      </c>
      <c r="H199" t="s">
        <v>2952</v>
      </c>
      <c r="I199" s="1" t="s">
        <v>100</v>
      </c>
      <c r="J199">
        <v>650</v>
      </c>
      <c r="K199" s="1" t="s">
        <v>2729</v>
      </c>
      <c r="L199">
        <v>3</v>
      </c>
      <c r="M199">
        <v>258.92</v>
      </c>
      <c r="N199">
        <v>8.1000000000000014</v>
      </c>
      <c r="Q199">
        <v>250.82000000000002</v>
      </c>
      <c r="R199" s="1" t="s">
        <v>2730</v>
      </c>
    </row>
    <row r="200" spans="1:18" x14ac:dyDescent="0.2">
      <c r="A200" s="1" t="s">
        <v>53</v>
      </c>
      <c r="B200">
        <v>7</v>
      </c>
      <c r="C200" s="1" t="s">
        <v>2953</v>
      </c>
      <c r="D200" s="2">
        <v>45668</v>
      </c>
      <c r="E200" t="s">
        <v>2954</v>
      </c>
      <c r="F200" s="1" t="s">
        <v>246</v>
      </c>
      <c r="G200">
        <v>24</v>
      </c>
      <c r="H200" t="s">
        <v>2955</v>
      </c>
      <c r="I200" s="1" t="s">
        <v>2956</v>
      </c>
      <c r="J200">
        <v>8700</v>
      </c>
      <c r="K200" s="1" t="s">
        <v>2729</v>
      </c>
      <c r="L200">
        <v>2</v>
      </c>
      <c r="M200">
        <v>187</v>
      </c>
      <c r="N200">
        <v>5.8</v>
      </c>
      <c r="Q200">
        <v>181.2</v>
      </c>
      <c r="R200" s="1" t="s">
        <v>2730</v>
      </c>
    </row>
    <row r="201" spans="1:18" x14ac:dyDescent="0.2">
      <c r="A201" s="1" t="s">
        <v>46</v>
      </c>
      <c r="B201">
        <v>1</v>
      </c>
      <c r="C201" s="1" t="s">
        <v>2957</v>
      </c>
      <c r="D201" s="2">
        <v>45669</v>
      </c>
      <c r="E201">
        <v>1500502173</v>
      </c>
      <c r="F201" s="1" t="s">
        <v>246</v>
      </c>
      <c r="G201">
        <v>8</v>
      </c>
      <c r="H201" t="s">
        <v>735</v>
      </c>
      <c r="I201" s="1" t="s">
        <v>100</v>
      </c>
      <c r="J201">
        <v>0</v>
      </c>
      <c r="K201" s="1" t="s">
        <v>2729</v>
      </c>
      <c r="L201">
        <v>3</v>
      </c>
      <c r="M201">
        <v>133.5</v>
      </c>
      <c r="N201">
        <v>3</v>
      </c>
      <c r="Q201">
        <v>130.5</v>
      </c>
      <c r="R201" s="1" t="s">
        <v>2730</v>
      </c>
    </row>
    <row r="202" spans="1:18" x14ac:dyDescent="0.2">
      <c r="A202" s="1" t="s">
        <v>46</v>
      </c>
      <c r="B202">
        <v>1</v>
      </c>
      <c r="C202" s="1" t="s">
        <v>2958</v>
      </c>
      <c r="D202" s="2">
        <v>45669</v>
      </c>
      <c r="E202" t="s">
        <v>503</v>
      </c>
      <c r="F202" s="1" t="s">
        <v>246</v>
      </c>
      <c r="G202">
        <v>8</v>
      </c>
      <c r="H202" t="s">
        <v>735</v>
      </c>
      <c r="I202" s="1" t="s">
        <v>51</v>
      </c>
      <c r="J202">
        <v>100</v>
      </c>
      <c r="K202" s="1" t="s">
        <v>2729</v>
      </c>
      <c r="L202">
        <v>1</v>
      </c>
      <c r="M202">
        <v>25.3</v>
      </c>
      <c r="N202">
        <v>0.9</v>
      </c>
      <c r="Q202">
        <v>24.400000000000002</v>
      </c>
      <c r="R202" s="1" t="s">
        <v>2730</v>
      </c>
    </row>
    <row r="203" spans="1:18" x14ac:dyDescent="0.2">
      <c r="A203" s="1" t="s">
        <v>53</v>
      </c>
      <c r="B203">
        <v>1</v>
      </c>
      <c r="C203" s="1" t="s">
        <v>2958</v>
      </c>
      <c r="D203" s="2">
        <v>45669</v>
      </c>
      <c r="E203" t="s">
        <v>503</v>
      </c>
      <c r="F203" s="1" t="s">
        <v>246</v>
      </c>
      <c r="G203">
        <v>8</v>
      </c>
      <c r="H203" t="s">
        <v>735</v>
      </c>
      <c r="I203" s="1" t="s">
        <v>51</v>
      </c>
      <c r="J203">
        <v>100</v>
      </c>
      <c r="K203" s="1" t="s">
        <v>2729</v>
      </c>
      <c r="L203">
        <v>3</v>
      </c>
      <c r="M203">
        <v>82.8</v>
      </c>
      <c r="N203">
        <v>2.7</v>
      </c>
      <c r="O203">
        <v>4</v>
      </c>
      <c r="Q203">
        <v>80.099999999999994</v>
      </c>
      <c r="R203" s="1" t="s">
        <v>2730</v>
      </c>
    </row>
    <row r="204" spans="1:18" x14ac:dyDescent="0.2">
      <c r="A204" s="1" t="s">
        <v>53</v>
      </c>
      <c r="B204">
        <v>1</v>
      </c>
      <c r="C204" s="1" t="s">
        <v>2959</v>
      </c>
      <c r="D204" s="2">
        <v>45669</v>
      </c>
      <c r="E204" t="s">
        <v>2960</v>
      </c>
      <c r="F204" s="1" t="s">
        <v>246</v>
      </c>
      <c r="G204">
        <v>10.5</v>
      </c>
      <c r="H204" t="s">
        <v>93</v>
      </c>
      <c r="I204" s="1" t="s">
        <v>100</v>
      </c>
      <c r="J204">
        <v>500</v>
      </c>
      <c r="K204" s="1" t="s">
        <v>2729</v>
      </c>
      <c r="L204">
        <v>2</v>
      </c>
      <c r="M204">
        <v>102.9</v>
      </c>
      <c r="N204">
        <v>2.8</v>
      </c>
      <c r="Q204">
        <v>100.10000000000001</v>
      </c>
      <c r="R204" s="1" t="s">
        <v>2730</v>
      </c>
    </row>
    <row r="205" spans="1:18" x14ac:dyDescent="0.2">
      <c r="A205" s="1" t="s">
        <v>46</v>
      </c>
      <c r="B205">
        <v>3</v>
      </c>
      <c r="C205" s="1" t="s">
        <v>2935</v>
      </c>
      <c r="D205" s="2">
        <v>45669</v>
      </c>
      <c r="E205" t="s">
        <v>2936</v>
      </c>
      <c r="F205" s="1" t="s">
        <v>2816</v>
      </c>
      <c r="G205" t="s">
        <v>2937</v>
      </c>
      <c r="H205" t="s">
        <v>2938</v>
      </c>
      <c r="I205" s="1" t="s">
        <v>51</v>
      </c>
      <c r="J205">
        <v>4000</v>
      </c>
      <c r="K205" s="1" t="s">
        <v>2729</v>
      </c>
      <c r="L205">
        <v>3</v>
      </c>
      <c r="M205">
        <v>565.20000000000005</v>
      </c>
      <c r="N205">
        <v>4.4000000000000004</v>
      </c>
      <c r="Q205">
        <v>560.80000000000007</v>
      </c>
      <c r="R205" s="1" t="s">
        <v>2730</v>
      </c>
    </row>
    <row r="206" spans="1:18" x14ac:dyDescent="0.2">
      <c r="A206" s="1" t="s">
        <v>53</v>
      </c>
      <c r="B206">
        <v>3</v>
      </c>
      <c r="C206" s="1" t="s">
        <v>2935</v>
      </c>
      <c r="D206" s="2">
        <v>45669</v>
      </c>
      <c r="E206" t="s">
        <v>2936</v>
      </c>
      <c r="F206" s="1" t="s">
        <v>2816</v>
      </c>
      <c r="G206" t="s">
        <v>2937</v>
      </c>
      <c r="H206" t="s">
        <v>2938</v>
      </c>
      <c r="I206" s="1" t="s">
        <v>51</v>
      </c>
      <c r="J206">
        <v>4000</v>
      </c>
      <c r="K206" s="1" t="s">
        <v>2729</v>
      </c>
      <c r="L206">
        <v>4</v>
      </c>
      <c r="M206">
        <v>533.6</v>
      </c>
      <c r="N206">
        <v>6</v>
      </c>
      <c r="O206">
        <v>12</v>
      </c>
      <c r="Q206">
        <v>527.6</v>
      </c>
      <c r="R206" s="1" t="s">
        <v>2730</v>
      </c>
    </row>
    <row r="207" spans="1:18" x14ac:dyDescent="0.2">
      <c r="A207" s="1" t="s">
        <v>46</v>
      </c>
      <c r="B207">
        <v>6</v>
      </c>
      <c r="C207" s="1" t="s">
        <v>2948</v>
      </c>
      <c r="D207" s="2">
        <v>45669</v>
      </c>
      <c r="E207" t="s">
        <v>2949</v>
      </c>
      <c r="F207" s="1" t="s">
        <v>246</v>
      </c>
      <c r="G207">
        <v>22</v>
      </c>
      <c r="H207" t="s">
        <v>735</v>
      </c>
      <c r="I207" s="1" t="s">
        <v>100</v>
      </c>
      <c r="J207">
        <v>0</v>
      </c>
      <c r="K207" s="1" t="s">
        <v>2729</v>
      </c>
      <c r="L207">
        <v>1</v>
      </c>
      <c r="M207">
        <v>81</v>
      </c>
      <c r="N207">
        <v>2.4</v>
      </c>
      <c r="O207">
        <v>19</v>
      </c>
      <c r="Q207">
        <v>78.599999999999994</v>
      </c>
      <c r="R207" s="1" t="s">
        <v>2730</v>
      </c>
    </row>
    <row r="208" spans="1:18" x14ac:dyDescent="0.2">
      <c r="A208" s="1" t="s">
        <v>46</v>
      </c>
      <c r="B208">
        <v>6</v>
      </c>
      <c r="C208" s="1" t="s">
        <v>2961</v>
      </c>
      <c r="D208" s="2">
        <v>45669</v>
      </c>
      <c r="E208">
        <v>1500502165</v>
      </c>
      <c r="F208" s="1" t="s">
        <v>246</v>
      </c>
      <c r="G208">
        <v>16</v>
      </c>
      <c r="H208" t="s">
        <v>338</v>
      </c>
      <c r="I208" s="1" t="s">
        <v>100</v>
      </c>
      <c r="J208">
        <v>0</v>
      </c>
      <c r="K208" s="1" t="s">
        <v>2729</v>
      </c>
      <c r="L208">
        <v>1</v>
      </c>
      <c r="M208">
        <v>37.4</v>
      </c>
      <c r="N208">
        <v>1.6</v>
      </c>
      <c r="Q208">
        <v>35.799999999999997</v>
      </c>
      <c r="R208" s="1" t="s">
        <v>2730</v>
      </c>
    </row>
    <row r="209" spans="1:18" x14ac:dyDescent="0.2">
      <c r="A209" s="1" t="s">
        <v>46</v>
      </c>
      <c r="B209">
        <v>6</v>
      </c>
      <c r="C209" s="1" t="s">
        <v>2962</v>
      </c>
      <c r="D209" s="2">
        <v>45669</v>
      </c>
      <c r="E209">
        <v>1500502296</v>
      </c>
      <c r="F209" s="1" t="s">
        <v>246</v>
      </c>
      <c r="G209">
        <v>21</v>
      </c>
      <c r="H209" t="s">
        <v>2963</v>
      </c>
      <c r="I209" s="1" t="s">
        <v>100</v>
      </c>
      <c r="J209">
        <v>0</v>
      </c>
      <c r="K209" s="1" t="s">
        <v>2729</v>
      </c>
      <c r="L209">
        <v>1</v>
      </c>
      <c r="M209">
        <v>80.400000000000006</v>
      </c>
      <c r="Q209">
        <v>80.400000000000006</v>
      </c>
      <c r="R209" s="1" t="s">
        <v>2730</v>
      </c>
    </row>
    <row r="210" spans="1:18" x14ac:dyDescent="0.2">
      <c r="A210" s="1" t="s">
        <v>46</v>
      </c>
      <c r="B210">
        <v>6</v>
      </c>
      <c r="C210" s="1" t="s">
        <v>2964</v>
      </c>
      <c r="D210" s="2">
        <v>45669</v>
      </c>
      <c r="E210">
        <v>1500502157</v>
      </c>
      <c r="F210" s="1" t="s">
        <v>246</v>
      </c>
      <c r="G210">
        <v>16</v>
      </c>
      <c r="H210" t="s">
        <v>2963</v>
      </c>
      <c r="I210" s="1" t="s">
        <v>100</v>
      </c>
      <c r="J210">
        <v>0</v>
      </c>
      <c r="K210" s="1" t="s">
        <v>2729</v>
      </c>
      <c r="L210">
        <v>4</v>
      </c>
      <c r="M210">
        <v>177</v>
      </c>
      <c r="N210">
        <v>6.4</v>
      </c>
      <c r="Q210">
        <v>170.6</v>
      </c>
      <c r="R210" s="1" t="s">
        <v>2730</v>
      </c>
    </row>
    <row r="211" spans="1:18" x14ac:dyDescent="0.2">
      <c r="A211" s="1" t="s">
        <v>53</v>
      </c>
      <c r="B211">
        <v>6</v>
      </c>
      <c r="C211" s="1" t="s">
        <v>2961</v>
      </c>
      <c r="D211" s="2">
        <v>45669</v>
      </c>
      <c r="E211">
        <v>1500502165</v>
      </c>
      <c r="F211" s="1" t="s">
        <v>246</v>
      </c>
      <c r="G211">
        <v>16</v>
      </c>
      <c r="H211" t="s">
        <v>338</v>
      </c>
      <c r="I211" s="1" t="s">
        <v>100</v>
      </c>
      <c r="J211">
        <v>0</v>
      </c>
      <c r="K211" s="1" t="s">
        <v>2729</v>
      </c>
      <c r="L211">
        <v>2</v>
      </c>
      <c r="M211">
        <v>153.6</v>
      </c>
      <c r="N211">
        <v>4</v>
      </c>
      <c r="O211">
        <v>12</v>
      </c>
      <c r="Q211">
        <v>149.6</v>
      </c>
      <c r="R211" s="1" t="s">
        <v>2730</v>
      </c>
    </row>
    <row r="212" spans="1:18" x14ac:dyDescent="0.2">
      <c r="A212" s="1" t="s">
        <v>53</v>
      </c>
      <c r="B212">
        <v>6</v>
      </c>
      <c r="C212" s="1" t="s">
        <v>2965</v>
      </c>
      <c r="D212" s="2">
        <v>45669</v>
      </c>
      <c r="E212" t="s">
        <v>2966</v>
      </c>
      <c r="F212" s="1" t="s">
        <v>246</v>
      </c>
      <c r="G212">
        <v>16</v>
      </c>
      <c r="H212" t="s">
        <v>51</v>
      </c>
      <c r="I212" s="1" t="s">
        <v>100</v>
      </c>
      <c r="J212">
        <v>100</v>
      </c>
      <c r="K212" s="1" t="s">
        <v>2729</v>
      </c>
      <c r="L212">
        <v>2</v>
      </c>
      <c r="M212">
        <v>111.4</v>
      </c>
      <c r="N212">
        <v>4</v>
      </c>
      <c r="Q212">
        <v>107.4</v>
      </c>
      <c r="R212" s="1" t="s">
        <v>2730</v>
      </c>
    </row>
    <row r="213" spans="1:18" x14ac:dyDescent="0.2">
      <c r="A213" s="1" t="s">
        <v>53</v>
      </c>
      <c r="B213">
        <v>6</v>
      </c>
      <c r="C213" s="1" t="s">
        <v>2967</v>
      </c>
      <c r="D213" s="2">
        <v>45669</v>
      </c>
      <c r="E213" t="s">
        <v>2966</v>
      </c>
      <c r="F213" s="1" t="s">
        <v>246</v>
      </c>
      <c r="G213">
        <v>16</v>
      </c>
      <c r="H213" t="s">
        <v>51</v>
      </c>
      <c r="I213" s="1" t="s">
        <v>100</v>
      </c>
      <c r="J213">
        <v>100</v>
      </c>
      <c r="K213" s="1" t="s">
        <v>2729</v>
      </c>
      <c r="L213">
        <v>2</v>
      </c>
      <c r="M213">
        <v>111.8</v>
      </c>
      <c r="N213">
        <v>4</v>
      </c>
      <c r="Q213">
        <v>107.8</v>
      </c>
      <c r="R213" s="1" t="s">
        <v>2730</v>
      </c>
    </row>
    <row r="214" spans="1:18" x14ac:dyDescent="0.2">
      <c r="A214" s="1" t="s">
        <v>53</v>
      </c>
      <c r="B214">
        <v>6</v>
      </c>
      <c r="C214" s="1" t="s">
        <v>2968</v>
      </c>
      <c r="D214" s="2">
        <v>45669</v>
      </c>
      <c r="E214" t="s">
        <v>2969</v>
      </c>
      <c r="F214" s="1" t="s">
        <v>246</v>
      </c>
      <c r="G214">
        <v>17</v>
      </c>
      <c r="H214" t="s">
        <v>214</v>
      </c>
      <c r="I214" s="1" t="s">
        <v>100</v>
      </c>
      <c r="J214">
        <v>100</v>
      </c>
      <c r="K214" s="1" t="s">
        <v>2729</v>
      </c>
      <c r="L214">
        <v>2</v>
      </c>
      <c r="M214">
        <v>104.19999999999999</v>
      </c>
      <c r="N214">
        <v>4.3000000000000007</v>
      </c>
      <c r="Q214">
        <v>99.899999999999991</v>
      </c>
      <c r="R214" s="1" t="s">
        <v>2730</v>
      </c>
    </row>
    <row r="215" spans="1:18" x14ac:dyDescent="0.2">
      <c r="A215" s="1" t="s">
        <v>46</v>
      </c>
      <c r="B215">
        <v>7</v>
      </c>
      <c r="C215" s="1" t="s">
        <v>2953</v>
      </c>
      <c r="D215" s="2">
        <v>45669</v>
      </c>
      <c r="E215" t="s">
        <v>2954</v>
      </c>
      <c r="F215" s="1" t="s">
        <v>246</v>
      </c>
      <c r="G215">
        <v>24</v>
      </c>
      <c r="H215" t="s">
        <v>2955</v>
      </c>
      <c r="I215" s="1" t="s">
        <v>2956</v>
      </c>
      <c r="J215">
        <v>8700</v>
      </c>
      <c r="K215" s="1" t="s">
        <v>2729</v>
      </c>
      <c r="L215">
        <v>5</v>
      </c>
      <c r="M215">
        <v>577.90000000000009</v>
      </c>
      <c r="N215">
        <v>14.5</v>
      </c>
      <c r="Q215">
        <v>563.40000000000009</v>
      </c>
      <c r="R215" s="1" t="s">
        <v>2730</v>
      </c>
    </row>
    <row r="216" spans="1:18" x14ac:dyDescent="0.2">
      <c r="A216" s="1" t="s">
        <v>53</v>
      </c>
      <c r="B216">
        <v>7</v>
      </c>
      <c r="C216" s="1" t="s">
        <v>2953</v>
      </c>
      <c r="D216" s="2">
        <v>45669</v>
      </c>
      <c r="E216" t="s">
        <v>2954</v>
      </c>
      <c r="F216" s="1" t="s">
        <v>246</v>
      </c>
      <c r="G216">
        <v>24</v>
      </c>
      <c r="H216" t="s">
        <v>2955</v>
      </c>
      <c r="I216" s="1" t="s">
        <v>2956</v>
      </c>
      <c r="J216">
        <v>8700</v>
      </c>
      <c r="K216" s="1" t="s">
        <v>2729</v>
      </c>
      <c r="L216">
        <v>6</v>
      </c>
      <c r="M216">
        <v>594.66999999999996</v>
      </c>
      <c r="N216">
        <v>17</v>
      </c>
      <c r="O216">
        <v>2</v>
      </c>
      <c r="Q216">
        <v>577.66999999999996</v>
      </c>
      <c r="R216" s="1" t="s">
        <v>2730</v>
      </c>
    </row>
    <row r="217" spans="1:18" x14ac:dyDescent="0.2">
      <c r="A217" s="1" t="s">
        <v>46</v>
      </c>
      <c r="B217">
        <v>1</v>
      </c>
      <c r="C217" s="1" t="s">
        <v>2959</v>
      </c>
      <c r="D217" s="2">
        <v>45670</v>
      </c>
      <c r="E217" t="s">
        <v>2960</v>
      </c>
      <c r="F217" s="1" t="s">
        <v>246</v>
      </c>
      <c r="G217">
        <v>10.5</v>
      </c>
      <c r="H217" t="s">
        <v>93</v>
      </c>
      <c r="I217" s="1" t="s">
        <v>100</v>
      </c>
      <c r="J217">
        <v>500</v>
      </c>
      <c r="K217" s="1" t="s">
        <v>2729</v>
      </c>
      <c r="L217">
        <v>3</v>
      </c>
      <c r="M217">
        <v>162.69999999999999</v>
      </c>
      <c r="N217">
        <v>3.5999999999999996</v>
      </c>
      <c r="Q217">
        <v>159.1</v>
      </c>
      <c r="R217" s="1" t="s">
        <v>2730</v>
      </c>
    </row>
    <row r="218" spans="1:18" x14ac:dyDescent="0.2">
      <c r="A218" s="1" t="s">
        <v>53</v>
      </c>
      <c r="B218">
        <v>1</v>
      </c>
      <c r="C218" s="1" t="s">
        <v>2959</v>
      </c>
      <c r="D218" s="2">
        <v>45670</v>
      </c>
      <c r="E218" t="s">
        <v>2960</v>
      </c>
      <c r="F218" s="1" t="s">
        <v>246</v>
      </c>
      <c r="G218">
        <v>10.5</v>
      </c>
      <c r="H218" t="s">
        <v>93</v>
      </c>
      <c r="I218" s="1" t="s">
        <v>100</v>
      </c>
      <c r="J218">
        <v>500</v>
      </c>
      <c r="K218" s="1" t="s">
        <v>2729</v>
      </c>
      <c r="L218">
        <v>3</v>
      </c>
      <c r="M218">
        <v>131.05000000000001</v>
      </c>
      <c r="N218">
        <v>3.5999999999999996</v>
      </c>
      <c r="O218">
        <v>8</v>
      </c>
      <c r="Q218">
        <v>127.45000000000002</v>
      </c>
      <c r="R218" s="1" t="s">
        <v>2730</v>
      </c>
    </row>
    <row r="219" spans="1:18" x14ac:dyDescent="0.2">
      <c r="A219" s="1" t="s">
        <v>46</v>
      </c>
      <c r="B219">
        <v>3</v>
      </c>
      <c r="C219" s="1" t="s">
        <v>2935</v>
      </c>
      <c r="D219" s="2">
        <v>45670</v>
      </c>
      <c r="E219" t="s">
        <v>2936</v>
      </c>
      <c r="F219" s="1" t="s">
        <v>2816</v>
      </c>
      <c r="G219" t="s">
        <v>2937</v>
      </c>
      <c r="H219" t="s">
        <v>2938</v>
      </c>
      <c r="I219" s="1" t="s">
        <v>51</v>
      </c>
      <c r="J219">
        <v>4000</v>
      </c>
      <c r="K219" s="1" t="s">
        <v>2729</v>
      </c>
      <c r="L219">
        <v>4</v>
      </c>
      <c r="M219">
        <v>496.4</v>
      </c>
      <c r="N219">
        <v>5.9</v>
      </c>
      <c r="Q219">
        <v>490.5</v>
      </c>
      <c r="R219" s="1" t="s">
        <v>2730</v>
      </c>
    </row>
    <row r="220" spans="1:18" x14ac:dyDescent="0.2">
      <c r="A220" s="1" t="s">
        <v>53</v>
      </c>
      <c r="B220">
        <v>3</v>
      </c>
      <c r="C220" s="1" t="s">
        <v>2935</v>
      </c>
      <c r="D220" s="2">
        <v>45670</v>
      </c>
      <c r="E220" t="s">
        <v>2936</v>
      </c>
      <c r="F220" s="1" t="s">
        <v>2816</v>
      </c>
      <c r="G220" t="s">
        <v>2937</v>
      </c>
      <c r="H220" t="s">
        <v>2938</v>
      </c>
      <c r="I220" s="1" t="s">
        <v>51</v>
      </c>
      <c r="J220">
        <v>4000</v>
      </c>
      <c r="K220" s="1" t="s">
        <v>2729</v>
      </c>
      <c r="L220">
        <v>3</v>
      </c>
      <c r="M220">
        <v>461.2</v>
      </c>
      <c r="N220">
        <v>4.4000000000000004</v>
      </c>
      <c r="O220">
        <v>12</v>
      </c>
      <c r="Q220">
        <v>456.8</v>
      </c>
      <c r="R220" s="1" t="s">
        <v>2730</v>
      </c>
    </row>
    <row r="221" spans="1:18" x14ac:dyDescent="0.2">
      <c r="A221" s="1" t="s">
        <v>46</v>
      </c>
      <c r="B221">
        <v>5</v>
      </c>
      <c r="C221" s="1" t="s">
        <v>2953</v>
      </c>
      <c r="D221" s="2">
        <v>45670</v>
      </c>
      <c r="E221" t="s">
        <v>2954</v>
      </c>
      <c r="F221" s="1" t="s">
        <v>246</v>
      </c>
      <c r="G221">
        <v>24</v>
      </c>
      <c r="H221" t="s">
        <v>2955</v>
      </c>
      <c r="I221" s="1" t="s">
        <v>2956</v>
      </c>
      <c r="J221">
        <v>8700</v>
      </c>
      <c r="K221" s="1" t="s">
        <v>2729</v>
      </c>
      <c r="L221">
        <v>2</v>
      </c>
      <c r="M221">
        <v>234.6</v>
      </c>
      <c r="N221">
        <v>5.8</v>
      </c>
      <c r="O221">
        <v>34</v>
      </c>
      <c r="Q221">
        <v>228.79999999999998</v>
      </c>
      <c r="R221" s="1" t="s">
        <v>2730</v>
      </c>
    </row>
    <row r="222" spans="1:18" x14ac:dyDescent="0.2">
      <c r="A222" s="1" t="s">
        <v>46</v>
      </c>
      <c r="B222">
        <v>5</v>
      </c>
      <c r="C222" s="1" t="s">
        <v>2879</v>
      </c>
      <c r="D222" s="2">
        <v>45670</v>
      </c>
      <c r="E222" t="s">
        <v>281</v>
      </c>
      <c r="F222" s="1" t="s">
        <v>246</v>
      </c>
      <c r="G222" t="s">
        <v>2880</v>
      </c>
      <c r="H222" t="s">
        <v>2744</v>
      </c>
      <c r="I222" s="1" t="s">
        <v>100</v>
      </c>
      <c r="J222">
        <v>2000</v>
      </c>
      <c r="K222" s="1" t="s">
        <v>2729</v>
      </c>
      <c r="L222">
        <v>4</v>
      </c>
      <c r="M222">
        <v>381</v>
      </c>
      <c r="N222">
        <v>12.4</v>
      </c>
      <c r="Q222">
        <v>368.6</v>
      </c>
      <c r="R222" s="1" t="s">
        <v>2730</v>
      </c>
    </row>
    <row r="223" spans="1:18" x14ac:dyDescent="0.2">
      <c r="A223" s="1" t="s">
        <v>53</v>
      </c>
      <c r="B223">
        <v>5</v>
      </c>
      <c r="C223" s="1" t="s">
        <v>2970</v>
      </c>
      <c r="D223" s="2">
        <v>45670</v>
      </c>
      <c r="E223" t="s">
        <v>2971</v>
      </c>
      <c r="F223" s="1" t="s">
        <v>246</v>
      </c>
      <c r="G223">
        <v>26</v>
      </c>
      <c r="H223" t="s">
        <v>167</v>
      </c>
      <c r="I223" s="1" t="s">
        <v>2760</v>
      </c>
      <c r="J223">
        <v>248</v>
      </c>
      <c r="K223" s="1" t="s">
        <v>2729</v>
      </c>
      <c r="L223">
        <v>3</v>
      </c>
      <c r="M223">
        <v>263.2</v>
      </c>
      <c r="N223">
        <v>10.8</v>
      </c>
      <c r="O223">
        <v>20</v>
      </c>
      <c r="Q223">
        <v>252.39999999999998</v>
      </c>
      <c r="R223" s="1" t="s">
        <v>2730</v>
      </c>
    </row>
    <row r="224" spans="1:18" x14ac:dyDescent="0.2">
      <c r="A224" s="1" t="s">
        <v>53</v>
      </c>
      <c r="B224">
        <v>5</v>
      </c>
      <c r="C224" s="1" t="s">
        <v>2972</v>
      </c>
      <c r="D224" s="2">
        <v>45670</v>
      </c>
      <c r="E224" t="s">
        <v>2971</v>
      </c>
      <c r="F224" s="1" t="s">
        <v>246</v>
      </c>
      <c r="G224">
        <v>26</v>
      </c>
      <c r="H224" t="s">
        <v>167</v>
      </c>
      <c r="I224" s="1" t="s">
        <v>2760</v>
      </c>
      <c r="J224">
        <v>160</v>
      </c>
      <c r="K224" s="1" t="s">
        <v>2729</v>
      </c>
      <c r="L224">
        <v>2</v>
      </c>
      <c r="M224">
        <v>169</v>
      </c>
      <c r="N224">
        <v>7.2</v>
      </c>
      <c r="Q224">
        <v>161.80000000000001</v>
      </c>
      <c r="R224" s="1" t="s">
        <v>2730</v>
      </c>
    </row>
    <row r="225" spans="1:18" x14ac:dyDescent="0.2">
      <c r="A225" s="1" t="s">
        <v>53</v>
      </c>
      <c r="B225">
        <v>5</v>
      </c>
      <c r="C225" s="1" t="s">
        <v>2973</v>
      </c>
      <c r="D225" s="2">
        <v>45670</v>
      </c>
      <c r="E225" t="s">
        <v>2974</v>
      </c>
      <c r="F225" s="1" t="s">
        <v>246</v>
      </c>
      <c r="G225">
        <v>32</v>
      </c>
      <c r="H225" t="s">
        <v>93</v>
      </c>
      <c r="I225" s="1" t="s">
        <v>2760</v>
      </c>
      <c r="J225">
        <v>750</v>
      </c>
      <c r="K225" s="1" t="s">
        <v>2729</v>
      </c>
      <c r="L225">
        <v>3</v>
      </c>
      <c r="M225">
        <v>298.60000000000002</v>
      </c>
      <c r="N225">
        <v>12</v>
      </c>
      <c r="Q225">
        <v>286.60000000000002</v>
      </c>
      <c r="R225" s="1" t="s">
        <v>2730</v>
      </c>
    </row>
    <row r="226" spans="1:18" x14ac:dyDescent="0.2">
      <c r="A226" s="1" t="s">
        <v>46</v>
      </c>
      <c r="B226">
        <v>6</v>
      </c>
      <c r="C226" s="1" t="s">
        <v>2939</v>
      </c>
      <c r="D226" s="2">
        <v>45670</v>
      </c>
      <c r="E226" t="s">
        <v>2940</v>
      </c>
      <c r="F226" s="1" t="s">
        <v>246</v>
      </c>
      <c r="G226">
        <v>22</v>
      </c>
      <c r="H226" t="s">
        <v>290</v>
      </c>
      <c r="I226" s="1" t="s">
        <v>100</v>
      </c>
      <c r="J226">
        <v>300</v>
      </c>
      <c r="K226" s="1" t="s">
        <v>2729</v>
      </c>
      <c r="L226">
        <v>3</v>
      </c>
      <c r="M226">
        <v>125.2</v>
      </c>
      <c r="N226">
        <v>7.6</v>
      </c>
      <c r="O226">
        <v>16</v>
      </c>
      <c r="Q226">
        <v>117.60000000000001</v>
      </c>
      <c r="R226" s="1" t="s">
        <v>2730</v>
      </c>
    </row>
    <row r="227" spans="1:18" x14ac:dyDescent="0.2">
      <c r="A227" s="1" t="s">
        <v>46</v>
      </c>
      <c r="B227">
        <v>6</v>
      </c>
      <c r="C227" s="1" t="s">
        <v>2975</v>
      </c>
      <c r="D227" s="2">
        <v>45670</v>
      </c>
      <c r="E227" t="s">
        <v>2976</v>
      </c>
      <c r="F227" s="1" t="s">
        <v>246</v>
      </c>
      <c r="G227">
        <v>22</v>
      </c>
      <c r="H227" t="s">
        <v>241</v>
      </c>
      <c r="I227" s="1" t="s">
        <v>100</v>
      </c>
      <c r="J227">
        <v>250</v>
      </c>
      <c r="K227" s="1" t="s">
        <v>2729</v>
      </c>
      <c r="L227">
        <v>6</v>
      </c>
      <c r="M227">
        <v>251</v>
      </c>
      <c r="N227">
        <v>15.600000000000001</v>
      </c>
      <c r="Q227">
        <v>235.4</v>
      </c>
      <c r="R227" s="1" t="s">
        <v>2730</v>
      </c>
    </row>
    <row r="228" spans="1:18" x14ac:dyDescent="0.2">
      <c r="A228" s="1" t="s">
        <v>46</v>
      </c>
      <c r="B228">
        <v>6</v>
      </c>
      <c r="C228" s="1" t="s">
        <v>2732</v>
      </c>
      <c r="D228" s="2">
        <v>45670</v>
      </c>
      <c r="E228" t="s">
        <v>51</v>
      </c>
      <c r="F228" s="1" t="s">
        <v>51</v>
      </c>
      <c r="G228" t="s">
        <v>51</v>
      </c>
      <c r="H228" t="s">
        <v>51</v>
      </c>
      <c r="I228" s="1" t="s">
        <v>51</v>
      </c>
      <c r="J228" t="s">
        <v>51</v>
      </c>
      <c r="K228" s="1" t="s">
        <v>2729</v>
      </c>
      <c r="L228">
        <v>1</v>
      </c>
      <c r="M228">
        <v>50</v>
      </c>
      <c r="Q228">
        <v>50</v>
      </c>
      <c r="R228" s="1" t="s">
        <v>2730</v>
      </c>
    </row>
    <row r="229" spans="1:18" x14ac:dyDescent="0.2">
      <c r="A229" s="1" t="s">
        <v>46</v>
      </c>
      <c r="B229">
        <v>6</v>
      </c>
      <c r="C229" s="1" t="s">
        <v>2977</v>
      </c>
      <c r="D229" s="2">
        <v>45670</v>
      </c>
      <c r="E229" t="s">
        <v>2895</v>
      </c>
      <c r="F229" s="1" t="s">
        <v>246</v>
      </c>
      <c r="G229">
        <v>20</v>
      </c>
      <c r="H229" t="s">
        <v>64</v>
      </c>
      <c r="I229" s="1" t="s">
        <v>100</v>
      </c>
      <c r="J229">
        <v>100</v>
      </c>
      <c r="K229" s="1" t="s">
        <v>2729</v>
      </c>
      <c r="L229">
        <v>1</v>
      </c>
      <c r="M229">
        <v>59.8</v>
      </c>
      <c r="N229">
        <v>2.4</v>
      </c>
      <c r="Q229">
        <v>57.4</v>
      </c>
      <c r="R229" s="1" t="s">
        <v>2730</v>
      </c>
    </row>
    <row r="230" spans="1:18" x14ac:dyDescent="0.2">
      <c r="A230" s="1" t="s">
        <v>46</v>
      </c>
      <c r="B230">
        <v>6</v>
      </c>
      <c r="C230" s="1" t="s">
        <v>2978</v>
      </c>
      <c r="D230" s="2">
        <v>45670</v>
      </c>
      <c r="E230" t="s">
        <v>48</v>
      </c>
      <c r="F230" s="1" t="s">
        <v>246</v>
      </c>
      <c r="G230">
        <v>20</v>
      </c>
      <c r="H230" t="s">
        <v>2979</v>
      </c>
      <c r="I230" s="1" t="s">
        <v>51</v>
      </c>
      <c r="J230">
        <v>40</v>
      </c>
      <c r="K230" s="1" t="s">
        <v>2729</v>
      </c>
      <c r="L230">
        <v>2</v>
      </c>
      <c r="M230">
        <v>100.8</v>
      </c>
      <c r="N230">
        <v>4.8</v>
      </c>
      <c r="Q230">
        <v>96</v>
      </c>
      <c r="R230" s="1" t="s">
        <v>2730</v>
      </c>
    </row>
    <row r="231" spans="1:18" x14ac:dyDescent="0.2">
      <c r="A231" s="1" t="s">
        <v>53</v>
      </c>
      <c r="B231">
        <v>6</v>
      </c>
      <c r="C231" s="1" t="s">
        <v>2977</v>
      </c>
      <c r="D231" s="2">
        <v>45670</v>
      </c>
      <c r="E231" t="s">
        <v>2895</v>
      </c>
      <c r="F231" s="1" t="s">
        <v>246</v>
      </c>
      <c r="G231">
        <v>20</v>
      </c>
      <c r="H231" t="s">
        <v>64</v>
      </c>
      <c r="I231" s="1" t="s">
        <v>100</v>
      </c>
      <c r="J231">
        <v>100</v>
      </c>
      <c r="K231" s="1" t="s">
        <v>2729</v>
      </c>
      <c r="L231">
        <v>1</v>
      </c>
      <c r="M231">
        <v>57.8</v>
      </c>
      <c r="N231">
        <v>2.4</v>
      </c>
      <c r="Q231">
        <v>55.4</v>
      </c>
      <c r="R231" s="1" t="s">
        <v>2730</v>
      </c>
    </row>
    <row r="232" spans="1:18" x14ac:dyDescent="0.2">
      <c r="A232" s="1" t="s">
        <v>53</v>
      </c>
      <c r="B232">
        <v>6</v>
      </c>
      <c r="C232" s="1" t="s">
        <v>2980</v>
      </c>
      <c r="D232" s="2">
        <v>45670</v>
      </c>
      <c r="E232" t="s">
        <v>48</v>
      </c>
      <c r="F232" s="1" t="s">
        <v>246</v>
      </c>
      <c r="G232">
        <v>28</v>
      </c>
      <c r="H232" t="s">
        <v>209</v>
      </c>
      <c r="I232" s="1" t="s">
        <v>100</v>
      </c>
      <c r="J232">
        <v>75</v>
      </c>
      <c r="K232" s="1" t="s">
        <v>2729</v>
      </c>
      <c r="L232">
        <v>1</v>
      </c>
      <c r="M232">
        <v>105.6</v>
      </c>
      <c r="N232">
        <v>3.4</v>
      </c>
      <c r="Q232">
        <v>102.19999999999999</v>
      </c>
      <c r="R232" s="1" t="s">
        <v>2730</v>
      </c>
    </row>
    <row r="233" spans="1:18" x14ac:dyDescent="0.2">
      <c r="A233" s="1" t="s">
        <v>53</v>
      </c>
      <c r="B233">
        <v>6</v>
      </c>
      <c r="C233" s="1" t="s">
        <v>2981</v>
      </c>
      <c r="D233" s="2">
        <v>45670</v>
      </c>
      <c r="E233">
        <v>1500502255</v>
      </c>
      <c r="F233" s="1" t="s">
        <v>106</v>
      </c>
      <c r="G233" t="s">
        <v>2273</v>
      </c>
      <c r="H233" t="s">
        <v>287</v>
      </c>
      <c r="I233" s="1" t="s">
        <v>108</v>
      </c>
      <c r="J233">
        <v>300</v>
      </c>
      <c r="K233" s="1" t="s">
        <v>2729</v>
      </c>
      <c r="L233">
        <v>4</v>
      </c>
      <c r="M233">
        <v>315.8</v>
      </c>
      <c r="N233">
        <v>8.4</v>
      </c>
      <c r="O233">
        <v>27.6</v>
      </c>
      <c r="Q233">
        <v>307.40000000000003</v>
      </c>
      <c r="R233" s="1" t="s">
        <v>2730</v>
      </c>
    </row>
    <row r="234" spans="1:18" x14ac:dyDescent="0.2">
      <c r="A234" s="1" t="s">
        <v>46</v>
      </c>
      <c r="B234">
        <v>1</v>
      </c>
      <c r="C234" s="1" t="s">
        <v>2959</v>
      </c>
      <c r="D234" s="2">
        <v>45671</v>
      </c>
      <c r="E234" t="s">
        <v>2960</v>
      </c>
      <c r="F234" s="1" t="s">
        <v>246</v>
      </c>
      <c r="G234">
        <v>10.5</v>
      </c>
      <c r="H234" t="s">
        <v>93</v>
      </c>
      <c r="I234" s="1" t="s">
        <v>100</v>
      </c>
      <c r="J234">
        <v>500</v>
      </c>
      <c r="K234" s="1" t="s">
        <v>2729</v>
      </c>
      <c r="L234">
        <v>3</v>
      </c>
      <c r="M234">
        <v>181.2</v>
      </c>
      <c r="N234">
        <v>3.5999999999999996</v>
      </c>
      <c r="Q234">
        <v>177.6</v>
      </c>
      <c r="R234" s="1" t="s">
        <v>2730</v>
      </c>
    </row>
    <row r="235" spans="1:18" x14ac:dyDescent="0.2">
      <c r="A235" s="1" t="s">
        <v>53</v>
      </c>
      <c r="B235">
        <v>1</v>
      </c>
      <c r="C235" s="1" t="s">
        <v>2959</v>
      </c>
      <c r="D235" s="2">
        <v>45671</v>
      </c>
      <c r="E235" t="s">
        <v>2960</v>
      </c>
      <c r="F235" s="1" t="s">
        <v>246</v>
      </c>
      <c r="G235">
        <v>10.5</v>
      </c>
      <c r="H235" t="s">
        <v>93</v>
      </c>
      <c r="I235" s="1" t="s">
        <v>100</v>
      </c>
      <c r="J235">
        <v>500</v>
      </c>
      <c r="K235" s="1" t="s">
        <v>2729</v>
      </c>
      <c r="L235">
        <v>1</v>
      </c>
      <c r="M235">
        <v>43.6</v>
      </c>
      <c r="N235">
        <v>1.2</v>
      </c>
      <c r="O235">
        <v>4</v>
      </c>
      <c r="Q235">
        <v>42.4</v>
      </c>
      <c r="R235" s="1" t="s">
        <v>2733</v>
      </c>
    </row>
    <row r="236" spans="1:18" x14ac:dyDescent="0.2">
      <c r="A236" s="1" t="s">
        <v>53</v>
      </c>
      <c r="B236">
        <v>1</v>
      </c>
      <c r="C236" s="1" t="s">
        <v>2982</v>
      </c>
      <c r="D236" s="2">
        <v>45671</v>
      </c>
      <c r="E236" t="s">
        <v>48</v>
      </c>
      <c r="F236" s="1" t="s">
        <v>246</v>
      </c>
      <c r="G236">
        <v>10</v>
      </c>
      <c r="H236" t="s">
        <v>2983</v>
      </c>
      <c r="I236" s="1" t="s">
        <v>51</v>
      </c>
      <c r="J236">
        <v>50</v>
      </c>
      <c r="K236" s="1" t="s">
        <v>2729</v>
      </c>
      <c r="L236">
        <v>1</v>
      </c>
      <c r="M236">
        <v>55.1</v>
      </c>
      <c r="N236">
        <v>1.2</v>
      </c>
      <c r="Q236">
        <v>53.9</v>
      </c>
      <c r="R236" s="1" t="s">
        <v>2733</v>
      </c>
    </row>
    <row r="237" spans="1:18" x14ac:dyDescent="0.2">
      <c r="A237" s="1" t="s">
        <v>53</v>
      </c>
      <c r="B237">
        <v>1</v>
      </c>
      <c r="C237" s="1" t="s">
        <v>2984</v>
      </c>
      <c r="D237" s="2">
        <v>45671</v>
      </c>
      <c r="E237" t="s">
        <v>2985</v>
      </c>
      <c r="F237" s="1" t="s">
        <v>246</v>
      </c>
      <c r="G237">
        <v>12</v>
      </c>
      <c r="H237" t="s">
        <v>2983</v>
      </c>
      <c r="I237" s="1" t="s">
        <v>51</v>
      </c>
      <c r="J237">
        <v>80</v>
      </c>
      <c r="K237" s="1" t="s">
        <v>2729</v>
      </c>
      <c r="L237">
        <v>2</v>
      </c>
      <c r="M237">
        <v>91.765000000000001</v>
      </c>
      <c r="N237">
        <v>2.8</v>
      </c>
      <c r="Q237">
        <v>88.965000000000003</v>
      </c>
      <c r="R237" s="1" t="s">
        <v>2733</v>
      </c>
    </row>
    <row r="238" spans="1:18" x14ac:dyDescent="0.2">
      <c r="A238" s="1" t="s">
        <v>46</v>
      </c>
      <c r="B238">
        <v>3</v>
      </c>
      <c r="C238" s="1" t="s">
        <v>2935</v>
      </c>
      <c r="D238" s="2">
        <v>45671</v>
      </c>
      <c r="E238" t="s">
        <v>2936</v>
      </c>
      <c r="F238" s="1" t="s">
        <v>2816</v>
      </c>
      <c r="G238" t="s">
        <v>2937</v>
      </c>
      <c r="H238" t="s">
        <v>2938</v>
      </c>
      <c r="I238" s="1" t="s">
        <v>51</v>
      </c>
      <c r="J238">
        <v>4000</v>
      </c>
      <c r="K238" s="1" t="s">
        <v>2729</v>
      </c>
      <c r="L238">
        <v>3</v>
      </c>
      <c r="M238">
        <v>480.4</v>
      </c>
      <c r="N238">
        <v>4.4000000000000004</v>
      </c>
      <c r="O238">
        <v>2</v>
      </c>
      <c r="Q238">
        <v>476</v>
      </c>
      <c r="R238" s="1" t="s">
        <v>2730</v>
      </c>
    </row>
    <row r="239" spans="1:18" x14ac:dyDescent="0.2">
      <c r="A239" s="1" t="s">
        <v>53</v>
      </c>
      <c r="B239">
        <v>3</v>
      </c>
      <c r="C239" s="1" t="s">
        <v>2935</v>
      </c>
      <c r="D239" s="2">
        <v>45671</v>
      </c>
      <c r="E239" t="s">
        <v>2936</v>
      </c>
      <c r="F239" s="1" t="s">
        <v>2816</v>
      </c>
      <c r="G239" t="s">
        <v>2937</v>
      </c>
      <c r="H239" t="s">
        <v>2938</v>
      </c>
      <c r="I239" s="1" t="s">
        <v>51</v>
      </c>
      <c r="J239">
        <v>4000</v>
      </c>
      <c r="K239" s="1" t="s">
        <v>2729</v>
      </c>
      <c r="L239">
        <v>3</v>
      </c>
      <c r="M239">
        <v>443.6</v>
      </c>
      <c r="N239">
        <v>4.5</v>
      </c>
      <c r="Q239">
        <v>439.1</v>
      </c>
      <c r="R239" s="1" t="s">
        <v>2733</v>
      </c>
    </row>
    <row r="240" spans="1:18" x14ac:dyDescent="0.2">
      <c r="A240" s="1" t="s">
        <v>46</v>
      </c>
      <c r="C240" s="1" t="s">
        <v>2973</v>
      </c>
      <c r="D240" s="2">
        <v>45671</v>
      </c>
      <c r="E240" t="s">
        <v>2974</v>
      </c>
      <c r="F240" s="1" t="s">
        <v>246</v>
      </c>
      <c r="G240">
        <v>32</v>
      </c>
      <c r="H240" t="s">
        <v>93</v>
      </c>
      <c r="I240" s="1" t="s">
        <v>2760</v>
      </c>
      <c r="J240">
        <v>750</v>
      </c>
      <c r="K240" s="1" t="s">
        <v>2729</v>
      </c>
      <c r="L240">
        <v>5</v>
      </c>
      <c r="M240">
        <v>493.2</v>
      </c>
      <c r="N240">
        <v>20.5</v>
      </c>
      <c r="Q240">
        <v>472.7</v>
      </c>
      <c r="R240" s="1" t="s">
        <v>2730</v>
      </c>
    </row>
    <row r="241" spans="1:18" x14ac:dyDescent="0.2">
      <c r="A241" s="1" t="s">
        <v>46</v>
      </c>
      <c r="B241">
        <v>5</v>
      </c>
      <c r="C241" s="1" t="s">
        <v>2986</v>
      </c>
      <c r="D241" s="2">
        <v>45671</v>
      </c>
      <c r="E241" t="s">
        <v>2987</v>
      </c>
      <c r="F241" s="1" t="s">
        <v>246</v>
      </c>
      <c r="G241">
        <v>20</v>
      </c>
      <c r="H241" t="s">
        <v>2243</v>
      </c>
      <c r="I241" s="1" t="s">
        <v>2760</v>
      </c>
      <c r="J241">
        <v>250</v>
      </c>
      <c r="K241" s="1" t="s">
        <v>2729</v>
      </c>
      <c r="L241">
        <v>3</v>
      </c>
      <c r="M241">
        <v>274</v>
      </c>
      <c r="N241">
        <v>7.6999999999999993</v>
      </c>
      <c r="O241">
        <v>25</v>
      </c>
      <c r="Q241">
        <v>266.3</v>
      </c>
      <c r="R241" s="1" t="s">
        <v>2730</v>
      </c>
    </row>
    <row r="242" spans="1:18" x14ac:dyDescent="0.2">
      <c r="A242" s="1" t="s">
        <v>53</v>
      </c>
      <c r="B242">
        <v>5</v>
      </c>
      <c r="C242" s="1" t="s">
        <v>2988</v>
      </c>
      <c r="D242" s="2">
        <v>45671</v>
      </c>
      <c r="E242" t="s">
        <v>2989</v>
      </c>
      <c r="F242" s="1" t="s">
        <v>246</v>
      </c>
      <c r="G242">
        <v>28</v>
      </c>
      <c r="H242" t="s">
        <v>332</v>
      </c>
      <c r="I242" s="1" t="s">
        <v>2760</v>
      </c>
      <c r="J242">
        <v>60</v>
      </c>
      <c r="K242" s="1" t="s">
        <v>2729</v>
      </c>
      <c r="L242">
        <v>1</v>
      </c>
      <c r="M242">
        <v>62</v>
      </c>
      <c r="N242">
        <v>3.4</v>
      </c>
      <c r="O242">
        <v>45</v>
      </c>
      <c r="Q242">
        <v>58.6</v>
      </c>
      <c r="R242" s="1" t="s">
        <v>2733</v>
      </c>
    </row>
    <row r="243" spans="1:18" x14ac:dyDescent="0.2">
      <c r="A243" s="1" t="s">
        <v>53</v>
      </c>
      <c r="B243">
        <v>5</v>
      </c>
      <c r="C243" s="1" t="s">
        <v>2990</v>
      </c>
      <c r="D243" s="2">
        <v>45671</v>
      </c>
      <c r="E243" t="s">
        <v>2991</v>
      </c>
      <c r="F243" s="1" t="s">
        <v>246</v>
      </c>
      <c r="G243">
        <v>34</v>
      </c>
      <c r="H243" t="s">
        <v>167</v>
      </c>
      <c r="I243" s="1" t="s">
        <v>2760</v>
      </c>
      <c r="J243">
        <v>140</v>
      </c>
      <c r="K243" s="1" t="s">
        <v>2729</v>
      </c>
      <c r="L243">
        <v>2</v>
      </c>
      <c r="M243">
        <v>169.8</v>
      </c>
      <c r="N243">
        <v>8.4</v>
      </c>
      <c r="Q243">
        <v>161.4</v>
      </c>
      <c r="R243" s="1" t="s">
        <v>2733</v>
      </c>
    </row>
    <row r="244" spans="1:18" x14ac:dyDescent="0.2">
      <c r="A244" s="1" t="s">
        <v>53</v>
      </c>
      <c r="B244">
        <v>5</v>
      </c>
      <c r="C244" s="1" t="s">
        <v>2992</v>
      </c>
      <c r="D244" s="2">
        <v>45671</v>
      </c>
      <c r="E244" t="s">
        <v>48</v>
      </c>
      <c r="F244" s="1" t="s">
        <v>246</v>
      </c>
      <c r="G244">
        <v>18</v>
      </c>
      <c r="H244" t="s">
        <v>134</v>
      </c>
      <c r="I244" s="1" t="s">
        <v>1346</v>
      </c>
      <c r="J244">
        <v>660</v>
      </c>
      <c r="K244" s="1" t="s">
        <v>2729</v>
      </c>
      <c r="L244">
        <v>5</v>
      </c>
      <c r="M244">
        <v>253.4</v>
      </c>
      <c r="N244">
        <v>12</v>
      </c>
      <c r="Q244">
        <v>241.4</v>
      </c>
      <c r="R244" s="1" t="s">
        <v>2733</v>
      </c>
    </row>
    <row r="245" spans="1:18" x14ac:dyDescent="0.2">
      <c r="A245" s="1" t="s">
        <v>46</v>
      </c>
      <c r="B245">
        <v>6</v>
      </c>
      <c r="C245" s="1" t="s">
        <v>2993</v>
      </c>
      <c r="D245" s="2">
        <v>45671</v>
      </c>
      <c r="E245" t="s">
        <v>2994</v>
      </c>
      <c r="F245" s="1" t="s">
        <v>106</v>
      </c>
      <c r="G245" t="s">
        <v>2995</v>
      </c>
      <c r="H245" t="s">
        <v>51</v>
      </c>
      <c r="I245" s="1" t="s">
        <v>2996</v>
      </c>
      <c r="J245">
        <v>250</v>
      </c>
      <c r="K245" s="1" t="s">
        <v>2729</v>
      </c>
      <c r="L245">
        <v>6</v>
      </c>
      <c r="M245">
        <v>260.5</v>
      </c>
      <c r="N245">
        <v>12</v>
      </c>
      <c r="O245">
        <v>25</v>
      </c>
      <c r="Q245">
        <v>248.5</v>
      </c>
      <c r="R245" s="1" t="s">
        <v>2730</v>
      </c>
    </row>
    <row r="246" spans="1:18" x14ac:dyDescent="0.2">
      <c r="A246" s="1" t="s">
        <v>46</v>
      </c>
      <c r="B246">
        <v>6</v>
      </c>
      <c r="C246" s="1" t="s">
        <v>2997</v>
      </c>
      <c r="D246" s="2">
        <v>45671</v>
      </c>
      <c r="E246" t="s">
        <v>2998</v>
      </c>
      <c r="F246" s="1" t="s">
        <v>106</v>
      </c>
      <c r="G246" t="s">
        <v>2995</v>
      </c>
      <c r="H246" t="s">
        <v>51</v>
      </c>
      <c r="I246" s="1" t="s">
        <v>2996</v>
      </c>
      <c r="J246">
        <v>350</v>
      </c>
      <c r="K246" s="1" t="s">
        <v>2729</v>
      </c>
      <c r="L246">
        <v>6</v>
      </c>
      <c r="M246">
        <v>215</v>
      </c>
      <c r="N246">
        <v>12</v>
      </c>
      <c r="Q246">
        <v>203</v>
      </c>
      <c r="R246" s="1" t="s">
        <v>2730</v>
      </c>
    </row>
    <row r="247" spans="1:18" x14ac:dyDescent="0.2">
      <c r="A247" s="1" t="s">
        <v>53</v>
      </c>
      <c r="B247">
        <v>6</v>
      </c>
      <c r="C247" s="1" t="s">
        <v>2999</v>
      </c>
      <c r="D247" s="2">
        <v>45671</v>
      </c>
      <c r="E247" t="s">
        <v>3000</v>
      </c>
      <c r="F247" s="1" t="s">
        <v>106</v>
      </c>
      <c r="G247" t="s">
        <v>3001</v>
      </c>
      <c r="H247" t="s">
        <v>51</v>
      </c>
      <c r="I247" s="1" t="s">
        <v>2996</v>
      </c>
      <c r="J247">
        <v>250</v>
      </c>
      <c r="K247" s="1" t="s">
        <v>2729</v>
      </c>
      <c r="L247">
        <v>4</v>
      </c>
      <c r="M247">
        <v>273.8</v>
      </c>
      <c r="N247">
        <v>8.8000000000000007</v>
      </c>
      <c r="O247">
        <v>22</v>
      </c>
      <c r="Q247">
        <v>265</v>
      </c>
      <c r="R247" s="1" t="s">
        <v>2733</v>
      </c>
    </row>
    <row r="248" spans="1:18" x14ac:dyDescent="0.2">
      <c r="A248" s="1" t="s">
        <v>53</v>
      </c>
      <c r="B248">
        <v>6</v>
      </c>
      <c r="C248" s="1" t="s">
        <v>3002</v>
      </c>
      <c r="D248" s="2">
        <v>45671</v>
      </c>
      <c r="E248" t="s">
        <v>3003</v>
      </c>
      <c r="F248" s="1" t="s">
        <v>106</v>
      </c>
      <c r="G248">
        <v>20</v>
      </c>
      <c r="H248" t="s">
        <v>107</v>
      </c>
      <c r="I248" s="1" t="s">
        <v>108</v>
      </c>
      <c r="J248">
        <v>100</v>
      </c>
      <c r="K248" s="1" t="s">
        <v>2729</v>
      </c>
      <c r="L248">
        <v>1</v>
      </c>
      <c r="M248">
        <v>105.6</v>
      </c>
      <c r="N248">
        <v>2.6</v>
      </c>
      <c r="Q248">
        <v>103</v>
      </c>
      <c r="R248" s="1" t="s">
        <v>2733</v>
      </c>
    </row>
    <row r="249" spans="1:18" x14ac:dyDescent="0.2">
      <c r="A249" s="1" t="s">
        <v>53</v>
      </c>
      <c r="B249">
        <v>6</v>
      </c>
      <c r="C249" s="1" t="s">
        <v>3004</v>
      </c>
      <c r="D249" s="2">
        <v>45671</v>
      </c>
      <c r="E249" t="s">
        <v>3005</v>
      </c>
      <c r="F249" s="1" t="s">
        <v>106</v>
      </c>
      <c r="G249">
        <v>20</v>
      </c>
      <c r="H249" t="s">
        <v>51</v>
      </c>
      <c r="I249" s="1" t="s">
        <v>108</v>
      </c>
      <c r="J249">
        <v>100</v>
      </c>
      <c r="K249" s="1" t="s">
        <v>2729</v>
      </c>
      <c r="L249">
        <v>1</v>
      </c>
      <c r="M249">
        <v>93.6</v>
      </c>
      <c r="N249">
        <v>2.6</v>
      </c>
      <c r="Q249">
        <v>91</v>
      </c>
      <c r="R249" s="1" t="s">
        <v>2733</v>
      </c>
    </row>
    <row r="250" spans="1:18" x14ac:dyDescent="0.2">
      <c r="A250" s="1" t="s">
        <v>53</v>
      </c>
      <c r="B250">
        <v>6</v>
      </c>
      <c r="C250" s="1" t="s">
        <v>3006</v>
      </c>
      <c r="D250" s="2">
        <v>45671</v>
      </c>
      <c r="E250" t="s">
        <v>3007</v>
      </c>
      <c r="F250" s="1" t="s">
        <v>106</v>
      </c>
      <c r="G250" t="s">
        <v>2743</v>
      </c>
      <c r="H250" t="s">
        <v>2847</v>
      </c>
      <c r="I250" s="1" t="s">
        <v>108</v>
      </c>
      <c r="J250">
        <v>110</v>
      </c>
      <c r="K250" s="1" t="s">
        <v>2729</v>
      </c>
      <c r="L250">
        <v>3</v>
      </c>
      <c r="M250">
        <v>125.4</v>
      </c>
      <c r="N250">
        <v>4.1999999999999993</v>
      </c>
      <c r="Q250">
        <v>121.2</v>
      </c>
      <c r="R250" s="1" t="s">
        <v>2733</v>
      </c>
    </row>
    <row r="251" spans="1:18" x14ac:dyDescent="0.2">
      <c r="A251" s="1" t="s">
        <v>46</v>
      </c>
      <c r="B251">
        <v>1</v>
      </c>
      <c r="C251" s="1" t="s">
        <v>3008</v>
      </c>
      <c r="D251" s="2">
        <v>45672</v>
      </c>
      <c r="E251" t="s">
        <v>3009</v>
      </c>
      <c r="F251" s="1" t="s">
        <v>246</v>
      </c>
      <c r="G251">
        <v>14</v>
      </c>
      <c r="H251" t="s">
        <v>214</v>
      </c>
      <c r="I251" s="1" t="s">
        <v>100</v>
      </c>
      <c r="J251">
        <v>100</v>
      </c>
      <c r="K251" s="1" t="s">
        <v>2729</v>
      </c>
      <c r="L251">
        <v>2</v>
      </c>
      <c r="M251">
        <v>110.2</v>
      </c>
      <c r="N251">
        <v>3.5</v>
      </c>
      <c r="O251">
        <v>45</v>
      </c>
      <c r="Q251">
        <v>106.7</v>
      </c>
      <c r="R251" s="1" t="s">
        <v>2730</v>
      </c>
    </row>
    <row r="252" spans="1:18" x14ac:dyDescent="0.2">
      <c r="A252" s="1" t="s">
        <v>46</v>
      </c>
      <c r="B252">
        <v>1</v>
      </c>
      <c r="C252" s="1" t="s">
        <v>3010</v>
      </c>
      <c r="D252" s="2">
        <v>45672</v>
      </c>
      <c r="E252" t="s">
        <v>3011</v>
      </c>
      <c r="F252" s="1" t="s">
        <v>106</v>
      </c>
      <c r="G252">
        <v>11</v>
      </c>
      <c r="H252" t="s">
        <v>134</v>
      </c>
      <c r="I252" s="1" t="s">
        <v>51</v>
      </c>
      <c r="J252">
        <v>100</v>
      </c>
      <c r="K252" s="1" t="s">
        <v>2729</v>
      </c>
      <c r="L252">
        <v>2</v>
      </c>
      <c r="M252">
        <v>57.3</v>
      </c>
      <c r="N252">
        <v>2.6</v>
      </c>
      <c r="Q252">
        <v>54.699999999999996</v>
      </c>
      <c r="R252" s="1" t="s">
        <v>2730</v>
      </c>
    </row>
    <row r="253" spans="1:18" x14ac:dyDescent="0.2">
      <c r="A253" s="1" t="s">
        <v>53</v>
      </c>
      <c r="B253">
        <v>1</v>
      </c>
      <c r="C253" s="1" t="s">
        <v>3010</v>
      </c>
      <c r="D253" s="2">
        <v>45672</v>
      </c>
      <c r="E253" t="s">
        <v>3011</v>
      </c>
      <c r="F253" s="1" t="s">
        <v>106</v>
      </c>
      <c r="G253">
        <v>11</v>
      </c>
      <c r="H253" t="s">
        <v>134</v>
      </c>
      <c r="I253" s="1" t="s">
        <v>51</v>
      </c>
      <c r="J253">
        <v>100</v>
      </c>
      <c r="K253" s="1" t="s">
        <v>2729</v>
      </c>
      <c r="L253">
        <v>2</v>
      </c>
      <c r="M253">
        <v>55.9</v>
      </c>
      <c r="N253">
        <v>2.6</v>
      </c>
      <c r="Q253">
        <v>53.3</v>
      </c>
      <c r="R253" s="1" t="s">
        <v>2733</v>
      </c>
    </row>
    <row r="254" spans="1:18" x14ac:dyDescent="0.2">
      <c r="A254" s="1" t="s">
        <v>53</v>
      </c>
      <c r="B254">
        <v>1</v>
      </c>
      <c r="C254" s="1" t="s">
        <v>2732</v>
      </c>
      <c r="D254" s="2">
        <v>45672</v>
      </c>
      <c r="E254" t="s">
        <v>51</v>
      </c>
      <c r="F254" s="1" t="s">
        <v>51</v>
      </c>
      <c r="G254" t="s">
        <v>51</v>
      </c>
      <c r="H254" t="s">
        <v>51</v>
      </c>
      <c r="I254" s="1" t="s">
        <v>51</v>
      </c>
      <c r="J254" t="s">
        <v>51</v>
      </c>
      <c r="K254" s="1" t="s">
        <v>2729</v>
      </c>
      <c r="L254">
        <v>2</v>
      </c>
      <c r="M254">
        <v>42</v>
      </c>
      <c r="N254">
        <v>1.2</v>
      </c>
      <c r="Q254">
        <v>40.799999999999997</v>
      </c>
      <c r="R254" s="1" t="s">
        <v>2733</v>
      </c>
    </row>
    <row r="255" spans="1:18" x14ac:dyDescent="0.2">
      <c r="A255" s="1" t="s">
        <v>53</v>
      </c>
      <c r="B255">
        <v>1</v>
      </c>
      <c r="C255" s="1" t="s">
        <v>3012</v>
      </c>
      <c r="D255" s="2">
        <v>45672</v>
      </c>
      <c r="E255" t="s">
        <v>3009</v>
      </c>
      <c r="F255" s="1" t="s">
        <v>246</v>
      </c>
      <c r="G255">
        <v>15</v>
      </c>
      <c r="H255" t="s">
        <v>2811</v>
      </c>
      <c r="I255" s="1" t="s">
        <v>100</v>
      </c>
      <c r="J255">
        <v>100</v>
      </c>
      <c r="K255" s="1" t="s">
        <v>2729</v>
      </c>
      <c r="L255">
        <v>2</v>
      </c>
      <c r="M255">
        <v>134.4</v>
      </c>
      <c r="N255">
        <v>3.4</v>
      </c>
      <c r="Q255">
        <v>131</v>
      </c>
      <c r="R255" s="1" t="s">
        <v>2733</v>
      </c>
    </row>
    <row r="256" spans="1:18" x14ac:dyDescent="0.2">
      <c r="A256" s="1" t="s">
        <v>46</v>
      </c>
      <c r="B256">
        <v>3</v>
      </c>
      <c r="C256" s="1" t="s">
        <v>2935</v>
      </c>
      <c r="D256" s="2">
        <v>45672</v>
      </c>
      <c r="E256" t="s">
        <v>2936</v>
      </c>
      <c r="F256" s="1" t="s">
        <v>2816</v>
      </c>
      <c r="G256" t="s">
        <v>2937</v>
      </c>
      <c r="H256" t="s">
        <v>2938</v>
      </c>
      <c r="I256" s="1" t="s">
        <v>51</v>
      </c>
      <c r="J256">
        <v>4000</v>
      </c>
      <c r="K256" s="1" t="s">
        <v>2729</v>
      </c>
      <c r="L256">
        <v>3</v>
      </c>
      <c r="M256">
        <v>550</v>
      </c>
      <c r="N256">
        <v>4.4000000000000004</v>
      </c>
      <c r="Q256">
        <v>545.6</v>
      </c>
      <c r="R256" s="1" t="s">
        <v>2730</v>
      </c>
    </row>
    <row r="257" spans="1:18" x14ac:dyDescent="0.2">
      <c r="A257" s="1" t="s">
        <v>53</v>
      </c>
      <c r="B257">
        <v>3</v>
      </c>
      <c r="C257" s="1" t="s">
        <v>2935</v>
      </c>
      <c r="D257" s="2">
        <v>45672</v>
      </c>
      <c r="E257" t="s">
        <v>2936</v>
      </c>
      <c r="F257" s="1" t="s">
        <v>2816</v>
      </c>
      <c r="G257" t="s">
        <v>2937</v>
      </c>
      <c r="H257" t="s">
        <v>2938</v>
      </c>
      <c r="I257" s="1" t="s">
        <v>51</v>
      </c>
      <c r="J257">
        <v>4000</v>
      </c>
      <c r="K257" s="1" t="s">
        <v>2729</v>
      </c>
      <c r="L257">
        <v>1</v>
      </c>
      <c r="M257">
        <v>178.8</v>
      </c>
      <c r="N257">
        <v>1.5</v>
      </c>
      <c r="Q257">
        <v>177.3</v>
      </c>
      <c r="R257" s="1" t="s">
        <v>2733</v>
      </c>
    </row>
    <row r="258" spans="1:18" x14ac:dyDescent="0.2">
      <c r="A258" s="1" t="s">
        <v>53</v>
      </c>
      <c r="B258">
        <v>3</v>
      </c>
      <c r="C258" s="1" t="s">
        <v>3013</v>
      </c>
      <c r="D258" s="2">
        <v>45672</v>
      </c>
      <c r="E258" t="s">
        <v>3014</v>
      </c>
      <c r="F258" s="1" t="s">
        <v>2816</v>
      </c>
      <c r="G258">
        <v>20</v>
      </c>
      <c r="H258" t="s">
        <v>338</v>
      </c>
      <c r="I258" s="1" t="s">
        <v>3015</v>
      </c>
      <c r="J258">
        <v>250</v>
      </c>
      <c r="K258" s="1" t="s">
        <v>2729</v>
      </c>
      <c r="L258">
        <v>4</v>
      </c>
      <c r="M258">
        <v>292.39999999999998</v>
      </c>
      <c r="N258">
        <v>10</v>
      </c>
      <c r="Q258">
        <v>282.39999999999998</v>
      </c>
      <c r="R258" s="1" t="s">
        <v>2733</v>
      </c>
    </row>
    <row r="259" spans="1:18" x14ac:dyDescent="0.2">
      <c r="A259" s="1" t="s">
        <v>46</v>
      </c>
      <c r="B259">
        <v>5</v>
      </c>
      <c r="C259" s="1" t="s">
        <v>2992</v>
      </c>
      <c r="D259" s="2">
        <v>45672</v>
      </c>
      <c r="E259" t="s">
        <v>48</v>
      </c>
      <c r="F259" s="1" t="s">
        <v>246</v>
      </c>
      <c r="G259">
        <v>18</v>
      </c>
      <c r="H259" t="s">
        <v>134</v>
      </c>
      <c r="I259" s="1" t="s">
        <v>1346</v>
      </c>
      <c r="J259">
        <v>660</v>
      </c>
      <c r="K259" s="1" t="s">
        <v>2729</v>
      </c>
      <c r="L259">
        <v>7</v>
      </c>
      <c r="M259">
        <v>466.8</v>
      </c>
      <c r="N259">
        <v>14.299999999999999</v>
      </c>
      <c r="Q259">
        <v>452.5</v>
      </c>
      <c r="R259" s="1" t="s">
        <v>2730</v>
      </c>
    </row>
    <row r="260" spans="1:18" x14ac:dyDescent="0.2">
      <c r="A260" s="1" t="s">
        <v>46</v>
      </c>
      <c r="B260">
        <v>5</v>
      </c>
      <c r="C260" s="1" t="s">
        <v>3016</v>
      </c>
      <c r="D260" s="2">
        <v>45672</v>
      </c>
      <c r="E260" t="s">
        <v>2985</v>
      </c>
      <c r="F260" s="1" t="s">
        <v>246</v>
      </c>
      <c r="G260">
        <v>18</v>
      </c>
      <c r="H260" t="s">
        <v>2983</v>
      </c>
      <c r="I260" s="1" t="s">
        <v>51</v>
      </c>
      <c r="J260">
        <v>100</v>
      </c>
      <c r="K260" s="1" t="s">
        <v>2729</v>
      </c>
      <c r="L260">
        <v>1</v>
      </c>
      <c r="M260">
        <v>58.8</v>
      </c>
      <c r="N260">
        <v>2</v>
      </c>
      <c r="Q260">
        <v>56.8</v>
      </c>
      <c r="R260" s="1" t="s">
        <v>2730</v>
      </c>
    </row>
    <row r="261" spans="1:18" x14ac:dyDescent="0.2">
      <c r="A261" s="1" t="s">
        <v>53</v>
      </c>
      <c r="B261">
        <v>5</v>
      </c>
      <c r="C261" s="1" t="s">
        <v>3016</v>
      </c>
      <c r="D261" s="2">
        <v>45672</v>
      </c>
      <c r="E261" t="s">
        <v>2985</v>
      </c>
      <c r="F261" s="1" t="s">
        <v>246</v>
      </c>
      <c r="G261">
        <v>18</v>
      </c>
      <c r="H261" t="s">
        <v>2983</v>
      </c>
      <c r="I261" s="1" t="s">
        <v>51</v>
      </c>
      <c r="J261">
        <v>100</v>
      </c>
      <c r="K261" s="1" t="s">
        <v>2729</v>
      </c>
      <c r="L261">
        <v>1</v>
      </c>
      <c r="M261">
        <v>42.6</v>
      </c>
      <c r="N261">
        <v>2</v>
      </c>
      <c r="Q261">
        <v>40.6</v>
      </c>
      <c r="R261" s="1" t="s">
        <v>2733</v>
      </c>
    </row>
    <row r="262" spans="1:18" x14ac:dyDescent="0.2">
      <c r="A262" s="1" t="s">
        <v>53</v>
      </c>
      <c r="B262">
        <v>5</v>
      </c>
      <c r="C262" s="1" t="s">
        <v>3017</v>
      </c>
      <c r="D262" s="2">
        <v>45672</v>
      </c>
      <c r="E262" t="s">
        <v>2797</v>
      </c>
      <c r="F262" s="1" t="s">
        <v>246</v>
      </c>
      <c r="G262">
        <v>22</v>
      </c>
      <c r="H262" t="s">
        <v>167</v>
      </c>
      <c r="I262" s="1" t="s">
        <v>51</v>
      </c>
      <c r="J262">
        <v>30</v>
      </c>
      <c r="K262" s="1" t="s">
        <v>2729</v>
      </c>
      <c r="L262">
        <v>3</v>
      </c>
      <c r="M262">
        <v>187.8</v>
      </c>
      <c r="N262">
        <v>8.1000000000000014</v>
      </c>
      <c r="Q262">
        <v>179.70000000000002</v>
      </c>
      <c r="R262" s="1" t="s">
        <v>2733</v>
      </c>
    </row>
    <row r="263" spans="1:18" x14ac:dyDescent="0.2">
      <c r="A263" s="1" t="s">
        <v>53</v>
      </c>
      <c r="B263">
        <v>5</v>
      </c>
      <c r="C263" s="1" t="s">
        <v>2953</v>
      </c>
      <c r="D263" s="2">
        <v>45672</v>
      </c>
      <c r="E263" t="s">
        <v>2954</v>
      </c>
      <c r="F263" s="1" t="s">
        <v>246</v>
      </c>
      <c r="G263">
        <v>24</v>
      </c>
      <c r="H263" t="s">
        <v>2955</v>
      </c>
      <c r="I263" s="1" t="s">
        <v>2956</v>
      </c>
      <c r="J263">
        <v>8700</v>
      </c>
      <c r="K263" s="1" t="s">
        <v>2729</v>
      </c>
      <c r="L263">
        <v>5</v>
      </c>
      <c r="M263">
        <v>441.6</v>
      </c>
      <c r="N263">
        <v>14.5</v>
      </c>
      <c r="O263">
        <v>14</v>
      </c>
      <c r="Q263">
        <v>427.1</v>
      </c>
      <c r="R263" s="1" t="s">
        <v>2733</v>
      </c>
    </row>
    <row r="264" spans="1:18" x14ac:dyDescent="0.2">
      <c r="A264" s="1" t="s">
        <v>46</v>
      </c>
      <c r="B264">
        <v>6</v>
      </c>
      <c r="C264" s="1" t="s">
        <v>2748</v>
      </c>
      <c r="D264" s="2">
        <v>45672</v>
      </c>
      <c r="E264" t="s">
        <v>2749</v>
      </c>
      <c r="F264" s="1" t="s">
        <v>246</v>
      </c>
      <c r="G264" t="s">
        <v>2750</v>
      </c>
      <c r="H264" t="s">
        <v>2744</v>
      </c>
      <c r="I264" s="1" t="s">
        <v>100</v>
      </c>
      <c r="J264">
        <v>5000</v>
      </c>
      <c r="K264" s="1" t="s">
        <v>2729</v>
      </c>
      <c r="L264">
        <v>2</v>
      </c>
      <c r="M264">
        <v>196.6</v>
      </c>
      <c r="N264">
        <v>7.2</v>
      </c>
      <c r="Q264">
        <v>189.4</v>
      </c>
      <c r="R264" s="1" t="s">
        <v>2730</v>
      </c>
    </row>
    <row r="265" spans="1:18" x14ac:dyDescent="0.2">
      <c r="A265" s="1" t="s">
        <v>46</v>
      </c>
      <c r="B265">
        <v>6</v>
      </c>
      <c r="C265" s="1" t="s">
        <v>3018</v>
      </c>
      <c r="D265" s="2">
        <v>45672</v>
      </c>
      <c r="E265" t="s">
        <v>2851</v>
      </c>
      <c r="F265" s="1" t="s">
        <v>246</v>
      </c>
      <c r="G265">
        <v>26</v>
      </c>
      <c r="H265" t="s">
        <v>64</v>
      </c>
      <c r="I265" s="1" t="s">
        <v>100</v>
      </c>
      <c r="J265">
        <v>500</v>
      </c>
      <c r="K265" s="1" t="s">
        <v>2729</v>
      </c>
      <c r="L265">
        <v>6</v>
      </c>
      <c r="M265">
        <v>430.2</v>
      </c>
      <c r="N265">
        <v>21.6</v>
      </c>
      <c r="Q265">
        <v>408.59999999999997</v>
      </c>
      <c r="R265" s="1" t="s">
        <v>2730</v>
      </c>
    </row>
    <row r="266" spans="1:18" x14ac:dyDescent="0.2">
      <c r="A266" s="1" t="s">
        <v>46</v>
      </c>
      <c r="B266">
        <v>6</v>
      </c>
      <c r="C266" s="1" t="s">
        <v>2867</v>
      </c>
      <c r="D266" s="2">
        <v>45672</v>
      </c>
      <c r="E266" t="s">
        <v>2868</v>
      </c>
      <c r="F266" s="1" t="s">
        <v>246</v>
      </c>
      <c r="G266">
        <v>25</v>
      </c>
      <c r="H266" t="s">
        <v>79</v>
      </c>
      <c r="I266" s="1" t="s">
        <v>2760</v>
      </c>
      <c r="J266">
        <v>163</v>
      </c>
      <c r="K266" s="1" t="s">
        <v>2729</v>
      </c>
      <c r="L266">
        <v>1</v>
      </c>
      <c r="M266">
        <v>66.599999999999994</v>
      </c>
      <c r="N266">
        <v>3.6</v>
      </c>
      <c r="Q266">
        <v>62.999999999999993</v>
      </c>
      <c r="R266" s="1" t="s">
        <v>2730</v>
      </c>
    </row>
    <row r="267" spans="1:18" x14ac:dyDescent="0.2">
      <c r="A267" s="1" t="s">
        <v>53</v>
      </c>
      <c r="B267">
        <v>6</v>
      </c>
      <c r="C267" s="1" t="s">
        <v>3018</v>
      </c>
      <c r="D267" s="2">
        <v>45672</v>
      </c>
      <c r="E267" t="s">
        <v>2851</v>
      </c>
      <c r="F267" s="1" t="s">
        <v>246</v>
      </c>
      <c r="G267">
        <v>26</v>
      </c>
      <c r="H267" t="s">
        <v>64</v>
      </c>
      <c r="I267" s="1" t="s">
        <v>100</v>
      </c>
      <c r="J267">
        <v>500</v>
      </c>
      <c r="K267" s="1" t="s">
        <v>2729</v>
      </c>
      <c r="L267">
        <v>2</v>
      </c>
      <c r="M267">
        <v>103.2</v>
      </c>
      <c r="N267">
        <v>6.6</v>
      </c>
      <c r="Q267">
        <v>96.600000000000009</v>
      </c>
      <c r="R267" s="1" t="s">
        <v>2733</v>
      </c>
    </row>
    <row r="268" spans="1:18" x14ac:dyDescent="0.2">
      <c r="A268" s="1" t="s">
        <v>53</v>
      </c>
      <c r="B268">
        <v>6</v>
      </c>
      <c r="C268" s="1" t="s">
        <v>3019</v>
      </c>
      <c r="D268" s="2">
        <v>45672</v>
      </c>
      <c r="E268" t="s">
        <v>3020</v>
      </c>
      <c r="F268" s="1" t="s">
        <v>106</v>
      </c>
      <c r="G268">
        <v>18</v>
      </c>
      <c r="H268" t="s">
        <v>2983</v>
      </c>
      <c r="I268" s="1" t="s">
        <v>108</v>
      </c>
      <c r="J268">
        <v>200</v>
      </c>
      <c r="K268" s="1" t="s">
        <v>2729</v>
      </c>
      <c r="L268">
        <v>3</v>
      </c>
      <c r="M268">
        <v>208.6</v>
      </c>
      <c r="N268">
        <v>6.6000000000000005</v>
      </c>
      <c r="O268">
        <v>60</v>
      </c>
      <c r="Q268">
        <v>202</v>
      </c>
      <c r="R268" s="1" t="s">
        <v>2733</v>
      </c>
    </row>
    <row r="269" spans="1:18" x14ac:dyDescent="0.2">
      <c r="A269" s="1" t="s">
        <v>53</v>
      </c>
      <c r="B269">
        <v>6</v>
      </c>
      <c r="C269" s="1" t="s">
        <v>2879</v>
      </c>
      <c r="D269" s="2">
        <v>45672</v>
      </c>
      <c r="E269" t="s">
        <v>281</v>
      </c>
      <c r="F269" s="1" t="s">
        <v>246</v>
      </c>
      <c r="G269" t="s">
        <v>2880</v>
      </c>
      <c r="H269" t="s">
        <v>2744</v>
      </c>
      <c r="I269" s="1" t="s">
        <v>100</v>
      </c>
      <c r="J269">
        <v>2000</v>
      </c>
      <c r="K269" s="1" t="s">
        <v>2729</v>
      </c>
      <c r="L269">
        <v>2</v>
      </c>
      <c r="M269">
        <v>171</v>
      </c>
      <c r="N269">
        <v>6.4</v>
      </c>
      <c r="Q269">
        <v>164.6</v>
      </c>
      <c r="R269" s="1" t="s">
        <v>2733</v>
      </c>
    </row>
    <row r="270" spans="1:18" x14ac:dyDescent="0.2">
      <c r="A270" s="1" t="s">
        <v>53</v>
      </c>
      <c r="B270">
        <v>6</v>
      </c>
      <c r="C270" s="1" t="s">
        <v>3021</v>
      </c>
      <c r="D270" s="2">
        <v>45672</v>
      </c>
      <c r="E270" t="s">
        <v>51</v>
      </c>
      <c r="F270" s="1" t="s">
        <v>51</v>
      </c>
      <c r="G270" t="s">
        <v>51</v>
      </c>
      <c r="H270" t="s">
        <v>51</v>
      </c>
      <c r="I270" s="1" t="s">
        <v>51</v>
      </c>
      <c r="J270" t="s">
        <v>51</v>
      </c>
      <c r="K270" s="1" t="s">
        <v>2729</v>
      </c>
      <c r="L270">
        <v>4</v>
      </c>
      <c r="M270">
        <v>111.2</v>
      </c>
      <c r="N270">
        <v>11.6</v>
      </c>
      <c r="Q270">
        <v>99.600000000000009</v>
      </c>
      <c r="R270" s="1" t="s">
        <v>2733</v>
      </c>
    </row>
    <row r="271" spans="1:18" x14ac:dyDescent="0.2">
      <c r="A271" s="1" t="s">
        <v>46</v>
      </c>
      <c r="B271">
        <v>7</v>
      </c>
      <c r="C271" s="1" t="s">
        <v>2953</v>
      </c>
      <c r="D271" s="2">
        <v>45672</v>
      </c>
      <c r="E271" t="s">
        <v>2954</v>
      </c>
      <c r="F271" s="1" t="s">
        <v>246</v>
      </c>
      <c r="G271">
        <v>24</v>
      </c>
      <c r="H271" t="s">
        <v>2955</v>
      </c>
      <c r="I271" s="1" t="s">
        <v>2956</v>
      </c>
      <c r="J271">
        <v>8700</v>
      </c>
      <c r="K271" s="1" t="s">
        <v>2729</v>
      </c>
      <c r="L271">
        <v>2</v>
      </c>
      <c r="M271">
        <v>179.6</v>
      </c>
      <c r="N271">
        <v>5.8</v>
      </c>
      <c r="Q271">
        <v>173.79999999999998</v>
      </c>
      <c r="R271" s="1" t="s">
        <v>2730</v>
      </c>
    </row>
    <row r="272" spans="1:18" x14ac:dyDescent="0.2">
      <c r="A272" s="1" t="s">
        <v>46</v>
      </c>
      <c r="B272">
        <v>7</v>
      </c>
      <c r="C272" s="1" t="s">
        <v>2775</v>
      </c>
      <c r="D272" s="2">
        <v>45672</v>
      </c>
      <c r="E272" t="s">
        <v>2769</v>
      </c>
      <c r="F272" s="1" t="s">
        <v>246</v>
      </c>
      <c r="G272">
        <v>18</v>
      </c>
      <c r="H272" t="s">
        <v>2770</v>
      </c>
      <c r="I272" s="1" t="s">
        <v>51</v>
      </c>
      <c r="J272">
        <v>300</v>
      </c>
      <c r="K272" s="1" t="s">
        <v>2729</v>
      </c>
      <c r="L272">
        <v>7</v>
      </c>
      <c r="M272">
        <v>158.22999999999999</v>
      </c>
      <c r="N272">
        <v>14.700000000000001</v>
      </c>
      <c r="Q272">
        <v>143.53</v>
      </c>
      <c r="R272" s="1" t="s">
        <v>2730</v>
      </c>
    </row>
    <row r="273" spans="1:18" x14ac:dyDescent="0.2">
      <c r="A273" s="1" t="s">
        <v>53</v>
      </c>
      <c r="B273">
        <v>7</v>
      </c>
      <c r="C273" s="1" t="s">
        <v>2775</v>
      </c>
      <c r="D273" s="2">
        <v>45672</v>
      </c>
      <c r="E273" t="s">
        <v>2769</v>
      </c>
      <c r="F273" s="1" t="s">
        <v>246</v>
      </c>
      <c r="G273">
        <v>18</v>
      </c>
      <c r="H273" t="s">
        <v>2770</v>
      </c>
      <c r="I273" s="1" t="s">
        <v>51</v>
      </c>
      <c r="J273">
        <v>300</v>
      </c>
      <c r="K273" s="1" t="s">
        <v>2729</v>
      </c>
      <c r="L273">
        <v>14</v>
      </c>
      <c r="M273">
        <v>448.89</v>
      </c>
      <c r="N273">
        <v>29.400000000000002</v>
      </c>
      <c r="O273">
        <v>20.100000000000001</v>
      </c>
      <c r="Q273">
        <v>419.49</v>
      </c>
      <c r="R273" s="1" t="s">
        <v>2733</v>
      </c>
    </row>
    <row r="274" spans="1:18" x14ac:dyDescent="0.2">
      <c r="A274" s="1" t="s">
        <v>46</v>
      </c>
      <c r="B274">
        <v>1</v>
      </c>
      <c r="C274" s="1" t="s">
        <v>3022</v>
      </c>
      <c r="D274" s="2">
        <v>45673</v>
      </c>
      <c r="E274" t="s">
        <v>48</v>
      </c>
      <c r="F274" s="1" t="s">
        <v>246</v>
      </c>
      <c r="G274">
        <v>16</v>
      </c>
      <c r="H274" t="s">
        <v>2979</v>
      </c>
      <c r="I274" s="1" t="s">
        <v>51</v>
      </c>
      <c r="J274">
        <v>40</v>
      </c>
      <c r="K274" s="1" t="s">
        <v>2729</v>
      </c>
      <c r="L274">
        <v>2</v>
      </c>
      <c r="M274">
        <v>103.80000000000001</v>
      </c>
      <c r="N274">
        <v>3.6</v>
      </c>
      <c r="O274">
        <v>70</v>
      </c>
      <c r="Q274">
        <v>100.20000000000002</v>
      </c>
      <c r="R274" s="1" t="s">
        <v>2730</v>
      </c>
    </row>
    <row r="275" spans="1:18" x14ac:dyDescent="0.2">
      <c r="A275" s="1" t="s">
        <v>46</v>
      </c>
      <c r="B275">
        <v>1</v>
      </c>
      <c r="C275" s="1" t="s">
        <v>3023</v>
      </c>
      <c r="D275" s="2">
        <v>45673</v>
      </c>
      <c r="E275" t="s">
        <v>3024</v>
      </c>
      <c r="F275" s="1" t="s">
        <v>246</v>
      </c>
      <c r="G275">
        <v>8.5</v>
      </c>
      <c r="H275" t="s">
        <v>93</v>
      </c>
      <c r="I275" s="1" t="s">
        <v>100</v>
      </c>
      <c r="J275">
        <v>100</v>
      </c>
      <c r="K275" s="1" t="s">
        <v>2729</v>
      </c>
      <c r="L275">
        <v>3</v>
      </c>
      <c r="M275">
        <v>86.3</v>
      </c>
      <c r="N275">
        <v>3</v>
      </c>
      <c r="Q275">
        <v>83.3</v>
      </c>
      <c r="R275" s="1" t="s">
        <v>2730</v>
      </c>
    </row>
    <row r="276" spans="1:18" x14ac:dyDescent="0.2">
      <c r="A276" s="1" t="s">
        <v>53</v>
      </c>
      <c r="B276">
        <v>1</v>
      </c>
      <c r="C276" s="1" t="s">
        <v>3023</v>
      </c>
      <c r="D276" s="2">
        <v>45673</v>
      </c>
      <c r="E276" t="s">
        <v>3024</v>
      </c>
      <c r="F276" s="1" t="s">
        <v>246</v>
      </c>
      <c r="G276">
        <v>8.5</v>
      </c>
      <c r="H276" t="s">
        <v>93</v>
      </c>
      <c r="I276" s="1" t="s">
        <v>100</v>
      </c>
      <c r="J276">
        <v>100</v>
      </c>
      <c r="K276" s="1" t="s">
        <v>2729</v>
      </c>
      <c r="L276">
        <v>1</v>
      </c>
      <c r="M276">
        <v>24</v>
      </c>
      <c r="N276">
        <v>1</v>
      </c>
      <c r="Q276">
        <v>23</v>
      </c>
      <c r="R276" s="1" t="s">
        <v>2733</v>
      </c>
    </row>
    <row r="277" spans="1:18" x14ac:dyDescent="0.2">
      <c r="A277" s="1" t="s">
        <v>53</v>
      </c>
      <c r="B277">
        <v>1</v>
      </c>
      <c r="C277" s="1" t="s">
        <v>3025</v>
      </c>
      <c r="D277" s="2">
        <v>45673</v>
      </c>
      <c r="E277" t="s">
        <v>3026</v>
      </c>
      <c r="F277" s="1" t="s">
        <v>246</v>
      </c>
      <c r="G277">
        <v>9</v>
      </c>
      <c r="H277" t="s">
        <v>2243</v>
      </c>
      <c r="I277" s="1" t="s">
        <v>100</v>
      </c>
      <c r="J277">
        <v>100</v>
      </c>
      <c r="K277" s="1" t="s">
        <v>2729</v>
      </c>
      <c r="L277">
        <v>2</v>
      </c>
      <c r="M277">
        <v>99.2</v>
      </c>
      <c r="N277">
        <v>2.2000000000000002</v>
      </c>
      <c r="Q277">
        <v>97</v>
      </c>
      <c r="R277" s="1" t="s">
        <v>2733</v>
      </c>
    </row>
    <row r="278" spans="1:18" x14ac:dyDescent="0.2">
      <c r="A278" s="1" t="s">
        <v>53</v>
      </c>
      <c r="B278">
        <v>1</v>
      </c>
      <c r="C278" s="1" t="s">
        <v>3027</v>
      </c>
      <c r="D278" s="2">
        <v>45673</v>
      </c>
      <c r="E278" t="s">
        <v>3028</v>
      </c>
      <c r="F278" s="1" t="s">
        <v>246</v>
      </c>
      <c r="G278">
        <v>12</v>
      </c>
      <c r="H278" t="s">
        <v>2740</v>
      </c>
      <c r="I278" s="1" t="s">
        <v>100</v>
      </c>
      <c r="J278">
        <v>100</v>
      </c>
      <c r="K278" s="1" t="s">
        <v>2729</v>
      </c>
      <c r="L278">
        <v>1</v>
      </c>
      <c r="M278">
        <v>46.7</v>
      </c>
      <c r="N278">
        <v>1.3</v>
      </c>
      <c r="Q278">
        <v>45.400000000000006</v>
      </c>
      <c r="R278" s="1" t="s">
        <v>2733</v>
      </c>
    </row>
    <row r="279" spans="1:18" x14ac:dyDescent="0.2">
      <c r="A279" s="1" t="s">
        <v>46</v>
      </c>
      <c r="B279">
        <v>3</v>
      </c>
      <c r="C279" s="1" t="s">
        <v>3029</v>
      </c>
      <c r="D279" s="2">
        <v>45673</v>
      </c>
      <c r="E279" t="s">
        <v>3014</v>
      </c>
      <c r="F279" s="1" t="s">
        <v>2816</v>
      </c>
      <c r="G279">
        <v>18</v>
      </c>
      <c r="H279" t="s">
        <v>338</v>
      </c>
      <c r="I279" s="1" t="s">
        <v>3015</v>
      </c>
      <c r="J279">
        <v>100</v>
      </c>
      <c r="K279" s="1" t="s">
        <v>2729</v>
      </c>
      <c r="L279">
        <v>2</v>
      </c>
      <c r="M279">
        <v>105.4</v>
      </c>
      <c r="N279">
        <v>4.2</v>
      </c>
      <c r="Q279">
        <v>101.2</v>
      </c>
      <c r="R279" s="1" t="s">
        <v>2730</v>
      </c>
    </row>
    <row r="280" spans="1:18" x14ac:dyDescent="0.2">
      <c r="A280" s="1" t="s">
        <v>46</v>
      </c>
      <c r="B280">
        <v>3</v>
      </c>
      <c r="C280" s="1" t="s">
        <v>3030</v>
      </c>
      <c r="D280" s="2">
        <v>45673</v>
      </c>
      <c r="E280" t="s">
        <v>3031</v>
      </c>
      <c r="F280" s="1" t="s">
        <v>2816</v>
      </c>
      <c r="G280">
        <v>16</v>
      </c>
      <c r="H280" t="s">
        <v>3032</v>
      </c>
      <c r="I280" s="1" t="s">
        <v>108</v>
      </c>
      <c r="J280">
        <v>175</v>
      </c>
      <c r="K280" s="1" t="s">
        <v>2729</v>
      </c>
      <c r="L280">
        <v>3</v>
      </c>
      <c r="M280">
        <v>182.79999999999998</v>
      </c>
      <c r="N280">
        <v>5.6</v>
      </c>
      <c r="Q280">
        <v>177.2</v>
      </c>
      <c r="R280" s="1" t="s">
        <v>2730</v>
      </c>
    </row>
    <row r="281" spans="1:18" x14ac:dyDescent="0.2">
      <c r="A281" s="1" t="s">
        <v>46</v>
      </c>
      <c r="B281">
        <v>3</v>
      </c>
      <c r="C281" s="1" t="s">
        <v>3033</v>
      </c>
      <c r="D281" s="2">
        <v>45673</v>
      </c>
      <c r="E281" t="s">
        <v>3034</v>
      </c>
      <c r="F281" s="1" t="s">
        <v>3035</v>
      </c>
      <c r="G281">
        <v>19.5</v>
      </c>
      <c r="H281" t="s">
        <v>107</v>
      </c>
      <c r="I281" s="1" t="s">
        <v>108</v>
      </c>
      <c r="J281">
        <v>100</v>
      </c>
      <c r="K281" s="1" t="s">
        <v>2729</v>
      </c>
      <c r="L281">
        <v>3</v>
      </c>
      <c r="M281">
        <v>162.80000000000001</v>
      </c>
      <c r="N281">
        <v>6.6000000000000005</v>
      </c>
      <c r="Q281">
        <v>156.20000000000002</v>
      </c>
      <c r="R281" s="1" t="s">
        <v>2730</v>
      </c>
    </row>
    <row r="282" spans="1:18" x14ac:dyDescent="0.2">
      <c r="A282" s="1" t="s">
        <v>53</v>
      </c>
      <c r="B282">
        <v>3</v>
      </c>
      <c r="C282" s="1" t="s">
        <v>3036</v>
      </c>
      <c r="D282" s="2">
        <v>45673</v>
      </c>
      <c r="E282" t="s">
        <v>3037</v>
      </c>
      <c r="F282" s="1" t="s">
        <v>2816</v>
      </c>
      <c r="G282">
        <v>16</v>
      </c>
      <c r="H282" t="s">
        <v>2811</v>
      </c>
      <c r="I282" s="1" t="s">
        <v>2996</v>
      </c>
      <c r="J282">
        <v>100</v>
      </c>
      <c r="K282" s="1" t="s">
        <v>2729</v>
      </c>
      <c r="L282">
        <v>2</v>
      </c>
      <c r="M282">
        <v>107.4</v>
      </c>
      <c r="N282">
        <v>3.6</v>
      </c>
      <c r="O282">
        <v>9</v>
      </c>
      <c r="Q282">
        <v>103.80000000000001</v>
      </c>
      <c r="R282" s="1" t="s">
        <v>2733</v>
      </c>
    </row>
    <row r="283" spans="1:18" x14ac:dyDescent="0.2">
      <c r="A283" s="1" t="s">
        <v>53</v>
      </c>
      <c r="B283">
        <v>3</v>
      </c>
      <c r="C283" s="1" t="s">
        <v>3038</v>
      </c>
      <c r="D283" s="2">
        <v>45673</v>
      </c>
      <c r="E283" t="s">
        <v>3009</v>
      </c>
      <c r="F283" s="1" t="s">
        <v>2816</v>
      </c>
      <c r="G283">
        <v>10</v>
      </c>
      <c r="H283" t="s">
        <v>214</v>
      </c>
      <c r="I283" s="1" t="s">
        <v>2996</v>
      </c>
      <c r="J283">
        <v>200</v>
      </c>
      <c r="K283" s="1" t="s">
        <v>2729</v>
      </c>
      <c r="L283">
        <v>4</v>
      </c>
      <c r="M283">
        <v>221.4</v>
      </c>
      <c r="N283">
        <v>4.8</v>
      </c>
      <c r="Q283">
        <v>216.6</v>
      </c>
      <c r="R283" s="1" t="s">
        <v>2733</v>
      </c>
    </row>
    <row r="284" spans="1:18" x14ac:dyDescent="0.2">
      <c r="A284" s="1" t="s">
        <v>46</v>
      </c>
      <c r="B284">
        <v>5</v>
      </c>
      <c r="C284" s="1" t="s">
        <v>2953</v>
      </c>
      <c r="D284" s="2">
        <v>45673</v>
      </c>
      <c r="E284" t="s">
        <v>2954</v>
      </c>
      <c r="F284" s="1" t="s">
        <v>246</v>
      </c>
      <c r="G284">
        <v>24</v>
      </c>
      <c r="H284" t="s">
        <v>2955</v>
      </c>
      <c r="I284" s="1" t="s">
        <v>2956</v>
      </c>
      <c r="J284">
        <v>8700</v>
      </c>
      <c r="K284" s="1" t="s">
        <v>2729</v>
      </c>
      <c r="L284">
        <v>8</v>
      </c>
      <c r="M284">
        <v>806.4</v>
      </c>
      <c r="N284">
        <v>22.700000000000003</v>
      </c>
      <c r="Q284">
        <v>783.69999999999993</v>
      </c>
      <c r="R284" s="1" t="s">
        <v>2730</v>
      </c>
    </row>
    <row r="285" spans="1:18" x14ac:dyDescent="0.2">
      <c r="A285" s="1" t="s">
        <v>53</v>
      </c>
      <c r="B285">
        <v>5</v>
      </c>
      <c r="C285" s="1" t="s">
        <v>2953</v>
      </c>
      <c r="D285" s="2">
        <v>45673</v>
      </c>
      <c r="E285" t="s">
        <v>2954</v>
      </c>
      <c r="F285" s="1" t="s">
        <v>246</v>
      </c>
      <c r="G285">
        <v>24</v>
      </c>
      <c r="H285" t="s">
        <v>2955</v>
      </c>
      <c r="I285" s="1" t="s">
        <v>2956</v>
      </c>
      <c r="J285">
        <v>8700</v>
      </c>
      <c r="K285" s="1" t="s">
        <v>2729</v>
      </c>
      <c r="L285">
        <v>8</v>
      </c>
      <c r="M285">
        <v>750</v>
      </c>
      <c r="N285">
        <v>23.2</v>
      </c>
      <c r="O285">
        <v>4</v>
      </c>
      <c r="Q285">
        <v>726.8</v>
      </c>
      <c r="R285" s="1" t="s">
        <v>2733</v>
      </c>
    </row>
    <row r="286" spans="1:18" x14ac:dyDescent="0.2">
      <c r="A286" s="1" t="s">
        <v>46</v>
      </c>
      <c r="B286">
        <v>6</v>
      </c>
      <c r="C286" s="1" t="s">
        <v>3039</v>
      </c>
      <c r="D286" s="2">
        <v>45673</v>
      </c>
      <c r="E286" t="s">
        <v>3040</v>
      </c>
      <c r="F286" s="1" t="s">
        <v>246</v>
      </c>
      <c r="G286" t="s">
        <v>200</v>
      </c>
      <c r="H286" t="s">
        <v>3041</v>
      </c>
      <c r="I286" s="1" t="s">
        <v>100</v>
      </c>
      <c r="J286">
        <v>100</v>
      </c>
      <c r="K286" s="1" t="s">
        <v>2729</v>
      </c>
      <c r="L286">
        <v>2</v>
      </c>
      <c r="M286">
        <v>114.5</v>
      </c>
      <c r="N286">
        <v>7.6</v>
      </c>
      <c r="Q286">
        <v>106.9</v>
      </c>
      <c r="R286" s="1" t="s">
        <v>2730</v>
      </c>
    </row>
    <row r="287" spans="1:18" x14ac:dyDescent="0.2">
      <c r="A287" s="1" t="s">
        <v>46</v>
      </c>
      <c r="B287">
        <v>6</v>
      </c>
      <c r="C287" s="1" t="s">
        <v>3042</v>
      </c>
      <c r="D287" s="2">
        <v>45673</v>
      </c>
      <c r="E287" t="s">
        <v>3040</v>
      </c>
      <c r="F287" s="1" t="s">
        <v>246</v>
      </c>
      <c r="G287" t="s">
        <v>2793</v>
      </c>
      <c r="H287" t="s">
        <v>3041</v>
      </c>
      <c r="I287" s="1" t="s">
        <v>100</v>
      </c>
      <c r="J287">
        <v>100</v>
      </c>
      <c r="K287" s="1" t="s">
        <v>2729</v>
      </c>
      <c r="L287">
        <v>2</v>
      </c>
      <c r="M287">
        <v>90.4</v>
      </c>
      <c r="N287">
        <v>8.4</v>
      </c>
      <c r="Q287">
        <v>82</v>
      </c>
      <c r="R287" s="1" t="s">
        <v>2730</v>
      </c>
    </row>
    <row r="288" spans="1:18" x14ac:dyDescent="0.2">
      <c r="A288" s="1" t="s">
        <v>46</v>
      </c>
      <c r="B288">
        <v>6</v>
      </c>
      <c r="C288" s="1" t="s">
        <v>3043</v>
      </c>
      <c r="D288" s="2">
        <v>45673</v>
      </c>
      <c r="E288" t="s">
        <v>3044</v>
      </c>
      <c r="F288" s="1" t="s">
        <v>246</v>
      </c>
      <c r="G288">
        <v>23</v>
      </c>
      <c r="H288">
        <v>18</v>
      </c>
      <c r="I288" s="1" t="s">
        <v>3045</v>
      </c>
      <c r="J288">
        <v>300</v>
      </c>
      <c r="K288" s="1" t="s">
        <v>2729</v>
      </c>
      <c r="L288">
        <v>4</v>
      </c>
      <c r="M288">
        <v>313.60000000000002</v>
      </c>
      <c r="N288">
        <v>9.6</v>
      </c>
      <c r="Q288">
        <v>304</v>
      </c>
      <c r="R288" s="1" t="s">
        <v>2730</v>
      </c>
    </row>
    <row r="289" spans="1:18" x14ac:dyDescent="0.2">
      <c r="A289" s="1" t="s">
        <v>46</v>
      </c>
      <c r="B289">
        <v>6</v>
      </c>
      <c r="C289" s="1" t="s">
        <v>3046</v>
      </c>
      <c r="D289" s="2">
        <v>45673</v>
      </c>
      <c r="E289" t="s">
        <v>2974</v>
      </c>
      <c r="F289" s="1" t="s">
        <v>246</v>
      </c>
      <c r="G289" t="s">
        <v>3047</v>
      </c>
      <c r="H289" t="s">
        <v>287</v>
      </c>
      <c r="I289" s="1" t="s">
        <v>2760</v>
      </c>
      <c r="J289">
        <v>185</v>
      </c>
      <c r="K289" s="1" t="s">
        <v>2729</v>
      </c>
      <c r="L289">
        <v>3</v>
      </c>
      <c r="M289">
        <v>204</v>
      </c>
      <c r="N289">
        <v>12</v>
      </c>
      <c r="Q289">
        <v>192</v>
      </c>
      <c r="R289" s="1" t="s">
        <v>2730</v>
      </c>
    </row>
    <row r="290" spans="1:18" x14ac:dyDescent="0.2">
      <c r="A290" s="1" t="s">
        <v>53</v>
      </c>
      <c r="B290">
        <v>6</v>
      </c>
      <c r="C290" s="1" t="s">
        <v>3046</v>
      </c>
      <c r="D290" s="2">
        <v>45673</v>
      </c>
      <c r="E290" t="s">
        <v>2974</v>
      </c>
      <c r="F290" s="1" t="s">
        <v>246</v>
      </c>
      <c r="G290" t="s">
        <v>3047</v>
      </c>
      <c r="H290" t="s">
        <v>287</v>
      </c>
      <c r="I290" s="1" t="s">
        <v>2760</v>
      </c>
      <c r="J290">
        <v>185</v>
      </c>
      <c r="K290" s="1" t="s">
        <v>2729</v>
      </c>
      <c r="L290">
        <v>5</v>
      </c>
      <c r="M290">
        <v>414.00000000000006</v>
      </c>
      <c r="N290">
        <v>20</v>
      </c>
      <c r="Q290">
        <v>394.00000000000006</v>
      </c>
      <c r="R290" s="1" t="s">
        <v>2733</v>
      </c>
    </row>
    <row r="291" spans="1:18" x14ac:dyDescent="0.2">
      <c r="A291" s="1" t="s">
        <v>53</v>
      </c>
      <c r="B291">
        <v>6</v>
      </c>
      <c r="C291" s="1" t="s">
        <v>3048</v>
      </c>
      <c r="D291" s="2">
        <v>45673</v>
      </c>
      <c r="E291" t="s">
        <v>3049</v>
      </c>
      <c r="F291" s="1" t="s">
        <v>106</v>
      </c>
      <c r="G291">
        <v>20.5</v>
      </c>
      <c r="H291" t="s">
        <v>3050</v>
      </c>
      <c r="I291" s="1" t="s">
        <v>108</v>
      </c>
      <c r="J291">
        <v>600</v>
      </c>
      <c r="K291" s="1" t="s">
        <v>2729</v>
      </c>
      <c r="L291">
        <v>4</v>
      </c>
      <c r="M291">
        <v>375.6</v>
      </c>
      <c r="N291">
        <v>11</v>
      </c>
      <c r="O291">
        <v>28</v>
      </c>
      <c r="Q291">
        <v>364.6</v>
      </c>
      <c r="R291" s="1" t="s">
        <v>2733</v>
      </c>
    </row>
    <row r="292" spans="1:18" x14ac:dyDescent="0.2">
      <c r="A292" s="1" t="s">
        <v>46</v>
      </c>
      <c r="B292">
        <v>7</v>
      </c>
      <c r="C292" s="1" t="s">
        <v>2775</v>
      </c>
      <c r="D292" s="2">
        <v>45673</v>
      </c>
      <c r="E292" t="s">
        <v>2769</v>
      </c>
      <c r="F292" s="1" t="s">
        <v>246</v>
      </c>
      <c r="G292">
        <v>18</v>
      </c>
      <c r="H292" t="s">
        <v>2770</v>
      </c>
      <c r="I292" s="1" t="s">
        <v>51</v>
      </c>
      <c r="J292">
        <v>300</v>
      </c>
      <c r="K292" s="1" t="s">
        <v>2729</v>
      </c>
      <c r="L292">
        <v>1</v>
      </c>
      <c r="M292">
        <v>30.4</v>
      </c>
      <c r="N292">
        <v>2.1</v>
      </c>
      <c r="Q292">
        <v>28.299999999999997</v>
      </c>
      <c r="R292" s="1" t="s">
        <v>2730</v>
      </c>
    </row>
    <row r="293" spans="1:18" x14ac:dyDescent="0.2">
      <c r="A293" s="1" t="s">
        <v>46</v>
      </c>
      <c r="B293">
        <v>7</v>
      </c>
      <c r="C293" s="1" t="s">
        <v>3051</v>
      </c>
      <c r="D293" s="2">
        <v>45673</v>
      </c>
      <c r="E293" t="s">
        <v>2769</v>
      </c>
      <c r="F293" s="1" t="s">
        <v>246</v>
      </c>
      <c r="G293">
        <v>21</v>
      </c>
      <c r="H293" t="s">
        <v>2770</v>
      </c>
      <c r="I293" s="1" t="s">
        <v>51</v>
      </c>
      <c r="J293">
        <v>200</v>
      </c>
      <c r="K293" s="1" t="s">
        <v>2729</v>
      </c>
      <c r="L293">
        <v>16</v>
      </c>
      <c r="M293">
        <v>457.65000000000003</v>
      </c>
      <c r="N293">
        <v>38.399999999999991</v>
      </c>
      <c r="Q293">
        <v>419.25000000000006</v>
      </c>
      <c r="R293" s="1" t="s">
        <v>2730</v>
      </c>
    </row>
    <row r="294" spans="1:18" x14ac:dyDescent="0.2">
      <c r="A294" s="1" t="s">
        <v>53</v>
      </c>
      <c r="B294">
        <v>7</v>
      </c>
      <c r="C294" s="1" t="s">
        <v>3052</v>
      </c>
      <c r="D294" s="2">
        <v>45673</v>
      </c>
      <c r="E294" t="s">
        <v>2985</v>
      </c>
      <c r="F294" s="1" t="s">
        <v>246</v>
      </c>
      <c r="G294">
        <v>24</v>
      </c>
      <c r="H294" t="s">
        <v>2983</v>
      </c>
      <c r="I294" s="1" t="s">
        <v>51</v>
      </c>
      <c r="J294">
        <v>100</v>
      </c>
      <c r="K294" s="1" t="s">
        <v>2729</v>
      </c>
      <c r="L294">
        <v>2</v>
      </c>
      <c r="M294">
        <v>126.59</v>
      </c>
      <c r="N294">
        <v>6</v>
      </c>
      <c r="O294">
        <v>12.4</v>
      </c>
      <c r="Q294">
        <v>120.59</v>
      </c>
      <c r="R294" s="1" t="s">
        <v>2733</v>
      </c>
    </row>
    <row r="295" spans="1:18" x14ac:dyDescent="0.2">
      <c r="A295" s="1" t="s">
        <v>53</v>
      </c>
      <c r="B295">
        <v>7</v>
      </c>
      <c r="C295" s="1" t="s">
        <v>3053</v>
      </c>
      <c r="D295" s="2">
        <v>45673</v>
      </c>
      <c r="E295" t="s">
        <v>2985</v>
      </c>
      <c r="F295" s="1" t="s">
        <v>246</v>
      </c>
      <c r="G295">
        <v>20</v>
      </c>
      <c r="H295" t="s">
        <v>2983</v>
      </c>
      <c r="I295" s="1" t="s">
        <v>51</v>
      </c>
      <c r="J295">
        <v>200</v>
      </c>
      <c r="K295" s="1" t="s">
        <v>2729</v>
      </c>
      <c r="L295">
        <v>3</v>
      </c>
      <c r="M295">
        <v>199.18</v>
      </c>
      <c r="N295">
        <v>7.5</v>
      </c>
      <c r="Q295">
        <v>191.68</v>
      </c>
      <c r="R295" s="1" t="s">
        <v>2733</v>
      </c>
    </row>
    <row r="296" spans="1:18" x14ac:dyDescent="0.2">
      <c r="A296" s="1" t="s">
        <v>53</v>
      </c>
      <c r="B296">
        <v>7</v>
      </c>
      <c r="C296" s="1" t="s">
        <v>3054</v>
      </c>
      <c r="D296" s="2">
        <v>45673</v>
      </c>
      <c r="E296" t="s">
        <v>2985</v>
      </c>
      <c r="F296" s="1" t="s">
        <v>246</v>
      </c>
      <c r="G296">
        <v>18</v>
      </c>
      <c r="H296" t="s">
        <v>2983</v>
      </c>
      <c r="I296" s="1" t="s">
        <v>51</v>
      </c>
      <c r="J296">
        <v>200</v>
      </c>
      <c r="K296" s="1" t="s">
        <v>2729</v>
      </c>
      <c r="L296">
        <v>1</v>
      </c>
      <c r="M296">
        <v>64.22</v>
      </c>
      <c r="N296">
        <v>2.1</v>
      </c>
      <c r="Q296">
        <v>62.12</v>
      </c>
      <c r="R296" s="1" t="s">
        <v>2733</v>
      </c>
    </row>
    <row r="297" spans="1:18" x14ac:dyDescent="0.2">
      <c r="A297" s="1" t="s">
        <v>46</v>
      </c>
      <c r="B297">
        <v>1</v>
      </c>
      <c r="C297" s="1" t="s">
        <v>3055</v>
      </c>
      <c r="D297" s="2">
        <v>45674</v>
      </c>
      <c r="E297" t="s">
        <v>3056</v>
      </c>
      <c r="F297" s="1" t="s">
        <v>246</v>
      </c>
      <c r="G297">
        <v>28</v>
      </c>
      <c r="H297" t="s">
        <v>209</v>
      </c>
      <c r="I297" s="1" t="s">
        <v>51</v>
      </c>
      <c r="J297">
        <v>51</v>
      </c>
      <c r="K297" s="1" t="s">
        <v>2729</v>
      </c>
      <c r="L297">
        <v>1</v>
      </c>
      <c r="M297">
        <v>62.1</v>
      </c>
      <c r="N297">
        <v>1.5</v>
      </c>
      <c r="Q297">
        <v>60.6</v>
      </c>
      <c r="R297" s="1" t="s">
        <v>2730</v>
      </c>
    </row>
    <row r="298" spans="1:18" x14ac:dyDescent="0.2">
      <c r="A298" s="1" t="s">
        <v>46</v>
      </c>
      <c r="B298">
        <v>1</v>
      </c>
      <c r="C298" s="1" t="s">
        <v>3057</v>
      </c>
      <c r="D298" s="2">
        <v>45674</v>
      </c>
      <c r="E298" t="s">
        <v>2985</v>
      </c>
      <c r="F298" s="1" t="s">
        <v>246</v>
      </c>
      <c r="G298">
        <v>14</v>
      </c>
      <c r="H298" t="s">
        <v>2983</v>
      </c>
      <c r="I298" s="1" t="s">
        <v>51</v>
      </c>
      <c r="J298">
        <v>110</v>
      </c>
      <c r="K298" s="1" t="s">
        <v>2729</v>
      </c>
      <c r="L298">
        <v>2</v>
      </c>
      <c r="M298">
        <v>103.6</v>
      </c>
      <c r="N298">
        <v>3.8</v>
      </c>
      <c r="Q298">
        <v>99.8</v>
      </c>
      <c r="R298" s="1" t="s">
        <v>2730</v>
      </c>
    </row>
    <row r="299" spans="1:18" x14ac:dyDescent="0.2">
      <c r="A299" s="1" t="s">
        <v>46</v>
      </c>
      <c r="B299">
        <v>1</v>
      </c>
      <c r="C299" s="1" t="s">
        <v>3058</v>
      </c>
      <c r="D299" s="2">
        <v>45674</v>
      </c>
      <c r="E299" t="s">
        <v>3059</v>
      </c>
      <c r="F299" s="1" t="s">
        <v>246</v>
      </c>
      <c r="G299">
        <v>14</v>
      </c>
      <c r="H299" t="s">
        <v>76</v>
      </c>
      <c r="I299" s="1" t="s">
        <v>100</v>
      </c>
      <c r="J299">
        <v>100</v>
      </c>
      <c r="K299" s="1" t="s">
        <v>2729</v>
      </c>
      <c r="L299">
        <v>2</v>
      </c>
      <c r="M299">
        <v>57.9</v>
      </c>
      <c r="N299">
        <v>3.4</v>
      </c>
      <c r="Q299">
        <v>54.5</v>
      </c>
      <c r="R299" s="1" t="s">
        <v>2730</v>
      </c>
    </row>
    <row r="300" spans="1:18" x14ac:dyDescent="0.2">
      <c r="A300" s="1" t="s">
        <v>46</v>
      </c>
      <c r="B300">
        <v>1</v>
      </c>
      <c r="C300" s="1" t="s">
        <v>3060</v>
      </c>
      <c r="D300" s="2">
        <v>45674</v>
      </c>
      <c r="E300" t="s">
        <v>51</v>
      </c>
      <c r="F300" s="1" t="s">
        <v>51</v>
      </c>
      <c r="G300" t="s">
        <v>51</v>
      </c>
      <c r="H300" t="s">
        <v>51</v>
      </c>
      <c r="I300" s="1" t="s">
        <v>51</v>
      </c>
      <c r="J300" t="s">
        <v>51</v>
      </c>
      <c r="K300" s="1" t="s">
        <v>2729</v>
      </c>
      <c r="L300">
        <v>1</v>
      </c>
      <c r="M300">
        <v>13.9</v>
      </c>
      <c r="N300">
        <v>1.7</v>
      </c>
      <c r="Q300">
        <v>12.200000000000001</v>
      </c>
      <c r="R300" s="1" t="s">
        <v>2730</v>
      </c>
    </row>
    <row r="301" spans="1:18" x14ac:dyDescent="0.2">
      <c r="A301" s="1" t="s">
        <v>53</v>
      </c>
      <c r="B301">
        <v>1</v>
      </c>
      <c r="C301" s="1" t="s">
        <v>3058</v>
      </c>
      <c r="D301" s="2">
        <v>45674</v>
      </c>
      <c r="E301" t="s">
        <v>3059</v>
      </c>
      <c r="F301" s="1" t="s">
        <v>246</v>
      </c>
      <c r="G301">
        <v>14</v>
      </c>
      <c r="H301" t="s">
        <v>76</v>
      </c>
      <c r="I301" s="1" t="s">
        <v>100</v>
      </c>
      <c r="J301">
        <v>100</v>
      </c>
      <c r="K301" s="1" t="s">
        <v>2729</v>
      </c>
      <c r="L301">
        <v>2</v>
      </c>
      <c r="M301">
        <v>56</v>
      </c>
      <c r="N301">
        <v>3.2</v>
      </c>
      <c r="Q301">
        <v>52.8</v>
      </c>
      <c r="R301" s="1" t="s">
        <v>2733</v>
      </c>
    </row>
    <row r="302" spans="1:18" x14ac:dyDescent="0.2">
      <c r="A302" s="1" t="s">
        <v>53</v>
      </c>
      <c r="B302">
        <v>1</v>
      </c>
      <c r="C302" s="1" t="s">
        <v>51</v>
      </c>
      <c r="D302" s="2">
        <v>45674</v>
      </c>
      <c r="E302" t="s">
        <v>51</v>
      </c>
      <c r="F302" s="1" t="s">
        <v>51</v>
      </c>
      <c r="G302" t="s">
        <v>51</v>
      </c>
      <c r="H302" t="s">
        <v>51</v>
      </c>
      <c r="I302" s="1" t="s">
        <v>51</v>
      </c>
      <c r="J302" t="s">
        <v>51</v>
      </c>
      <c r="K302" s="1" t="s">
        <v>2729</v>
      </c>
      <c r="L302">
        <v>4</v>
      </c>
      <c r="M302">
        <v>136.9</v>
      </c>
      <c r="N302">
        <v>3.2</v>
      </c>
      <c r="Q302">
        <v>133.70000000000002</v>
      </c>
      <c r="R302" s="1" t="s">
        <v>2733</v>
      </c>
    </row>
    <row r="303" spans="1:18" x14ac:dyDescent="0.2">
      <c r="A303" s="1" t="s">
        <v>46</v>
      </c>
      <c r="B303">
        <v>3</v>
      </c>
      <c r="C303" s="1" t="s">
        <v>3061</v>
      </c>
      <c r="D303" s="2">
        <v>45674</v>
      </c>
      <c r="E303" t="s">
        <v>3062</v>
      </c>
      <c r="F303" s="1" t="s">
        <v>106</v>
      </c>
      <c r="G303">
        <v>30</v>
      </c>
      <c r="H303" t="s">
        <v>107</v>
      </c>
      <c r="I303" s="1" t="s">
        <v>1346</v>
      </c>
      <c r="J303">
        <v>0</v>
      </c>
      <c r="K303" s="1" t="s">
        <v>2729</v>
      </c>
      <c r="L303">
        <v>2</v>
      </c>
      <c r="M303">
        <v>126.39999999999999</v>
      </c>
      <c r="N303">
        <v>3.8</v>
      </c>
      <c r="O303">
        <v>17</v>
      </c>
      <c r="Q303">
        <v>122.6</v>
      </c>
      <c r="R303" s="1" t="s">
        <v>2730</v>
      </c>
    </row>
    <row r="304" spans="1:18" x14ac:dyDescent="0.2">
      <c r="A304" s="1" t="s">
        <v>46</v>
      </c>
      <c r="B304">
        <v>3</v>
      </c>
      <c r="C304" s="1" t="s">
        <v>3063</v>
      </c>
      <c r="D304" s="2">
        <v>45674</v>
      </c>
      <c r="E304" t="s">
        <v>3009</v>
      </c>
      <c r="F304" s="1" t="s">
        <v>3064</v>
      </c>
      <c r="G304">
        <v>10</v>
      </c>
      <c r="H304" t="s">
        <v>214</v>
      </c>
      <c r="I304" s="1" t="s">
        <v>2996</v>
      </c>
      <c r="J304">
        <v>200</v>
      </c>
      <c r="K304" s="1" t="s">
        <v>2729</v>
      </c>
      <c r="L304">
        <v>2</v>
      </c>
      <c r="M304">
        <v>136</v>
      </c>
      <c r="N304">
        <v>2.4</v>
      </c>
      <c r="Q304">
        <v>133.6</v>
      </c>
      <c r="R304" s="1" t="s">
        <v>2730</v>
      </c>
    </row>
    <row r="305" spans="1:18" x14ac:dyDescent="0.2">
      <c r="A305" s="1" t="s">
        <v>53</v>
      </c>
      <c r="B305">
        <v>3</v>
      </c>
      <c r="C305" s="1" t="s">
        <v>3063</v>
      </c>
      <c r="D305" s="2">
        <v>45674</v>
      </c>
      <c r="E305" t="s">
        <v>3009</v>
      </c>
      <c r="F305" s="1" t="s">
        <v>3064</v>
      </c>
      <c r="G305">
        <v>10</v>
      </c>
      <c r="H305" t="s">
        <v>214</v>
      </c>
      <c r="I305" s="1" t="s">
        <v>2996</v>
      </c>
      <c r="J305">
        <v>200</v>
      </c>
      <c r="K305" s="1" t="s">
        <v>2729</v>
      </c>
      <c r="L305">
        <v>2</v>
      </c>
      <c r="M305">
        <v>54.31</v>
      </c>
      <c r="N305">
        <v>2.4</v>
      </c>
      <c r="O305">
        <v>9</v>
      </c>
      <c r="Q305">
        <v>51.910000000000004</v>
      </c>
      <c r="R305" s="1" t="s">
        <v>2733</v>
      </c>
    </row>
    <row r="306" spans="1:18" x14ac:dyDescent="0.2">
      <c r="A306" s="1" t="s">
        <v>53</v>
      </c>
      <c r="B306">
        <v>3</v>
      </c>
      <c r="C306" s="1" t="s">
        <v>3065</v>
      </c>
      <c r="D306" s="2">
        <v>45674</v>
      </c>
      <c r="E306" t="s">
        <v>3037</v>
      </c>
      <c r="F306" s="1" t="s">
        <v>3064</v>
      </c>
      <c r="G306">
        <v>12</v>
      </c>
      <c r="H306" t="s">
        <v>214</v>
      </c>
      <c r="I306" s="1" t="s">
        <v>2996</v>
      </c>
      <c r="J306">
        <v>100</v>
      </c>
      <c r="K306" s="1" t="s">
        <v>2729</v>
      </c>
      <c r="L306">
        <v>1</v>
      </c>
      <c r="M306">
        <v>45.2</v>
      </c>
      <c r="N306">
        <v>1.5</v>
      </c>
      <c r="Q306">
        <v>43.7</v>
      </c>
      <c r="R306" s="1" t="s">
        <v>2733</v>
      </c>
    </row>
    <row r="307" spans="1:18" x14ac:dyDescent="0.2">
      <c r="A307" s="1" t="s">
        <v>53</v>
      </c>
      <c r="B307">
        <v>3</v>
      </c>
      <c r="C307" s="1" t="s">
        <v>3066</v>
      </c>
      <c r="D307" s="2">
        <v>45674</v>
      </c>
      <c r="E307" t="s">
        <v>3067</v>
      </c>
      <c r="F307" s="1" t="s">
        <v>3068</v>
      </c>
      <c r="G307">
        <v>16</v>
      </c>
      <c r="H307" t="s">
        <v>2811</v>
      </c>
      <c r="I307" s="1" t="s">
        <v>108</v>
      </c>
      <c r="J307">
        <v>200</v>
      </c>
      <c r="K307" s="1" t="s">
        <v>2729</v>
      </c>
      <c r="L307">
        <v>3</v>
      </c>
      <c r="M307">
        <v>166</v>
      </c>
      <c r="N307">
        <v>5.4</v>
      </c>
      <c r="Q307">
        <v>160.6</v>
      </c>
      <c r="R307" s="1" t="s">
        <v>2733</v>
      </c>
    </row>
    <row r="308" spans="1:18" x14ac:dyDescent="0.2">
      <c r="A308" s="1" t="s">
        <v>53</v>
      </c>
      <c r="B308">
        <v>3</v>
      </c>
      <c r="C308" s="1" t="s">
        <v>2732</v>
      </c>
      <c r="D308" s="2">
        <v>45674</v>
      </c>
      <c r="E308" t="s">
        <v>51</v>
      </c>
      <c r="F308" s="1" t="s">
        <v>51</v>
      </c>
      <c r="G308" t="s">
        <v>51</v>
      </c>
      <c r="H308" t="s">
        <v>51</v>
      </c>
      <c r="I308" s="1" t="s">
        <v>51</v>
      </c>
      <c r="J308" t="s">
        <v>51</v>
      </c>
      <c r="K308" s="1" t="s">
        <v>2729</v>
      </c>
      <c r="L308">
        <v>2</v>
      </c>
      <c r="M308">
        <v>24.1</v>
      </c>
      <c r="Q308">
        <v>24.1</v>
      </c>
      <c r="R308" s="1" t="s">
        <v>2733</v>
      </c>
    </row>
    <row r="309" spans="1:18" x14ac:dyDescent="0.2">
      <c r="A309" s="1" t="s">
        <v>46</v>
      </c>
      <c r="B309">
        <v>5</v>
      </c>
      <c r="C309" s="1" t="s">
        <v>2953</v>
      </c>
      <c r="D309" s="2">
        <v>45674</v>
      </c>
      <c r="E309" t="s">
        <v>2954</v>
      </c>
      <c r="F309" s="1" t="s">
        <v>246</v>
      </c>
      <c r="G309">
        <v>24</v>
      </c>
      <c r="H309" t="s">
        <v>2955</v>
      </c>
      <c r="I309" s="1" t="s">
        <v>2956</v>
      </c>
      <c r="J309">
        <v>8700</v>
      </c>
      <c r="K309" s="1" t="s">
        <v>2729</v>
      </c>
      <c r="L309">
        <v>7</v>
      </c>
      <c r="M309">
        <v>750.2</v>
      </c>
      <c r="N309">
        <v>19.599999999999998</v>
      </c>
      <c r="Q309">
        <v>730.6</v>
      </c>
      <c r="R309" s="1" t="s">
        <v>2730</v>
      </c>
    </row>
    <row r="310" spans="1:18" x14ac:dyDescent="0.2">
      <c r="A310" s="1" t="s">
        <v>53</v>
      </c>
      <c r="B310">
        <v>5</v>
      </c>
      <c r="C310" s="1" t="s">
        <v>3069</v>
      </c>
      <c r="D310" s="2">
        <v>45674</v>
      </c>
      <c r="E310" t="s">
        <v>3070</v>
      </c>
      <c r="F310" s="1" t="s">
        <v>246</v>
      </c>
      <c r="G310">
        <v>18</v>
      </c>
      <c r="H310">
        <v>13</v>
      </c>
      <c r="I310" s="1" t="s">
        <v>100</v>
      </c>
      <c r="J310">
        <v>2000</v>
      </c>
      <c r="K310" s="1" t="s">
        <v>2729</v>
      </c>
      <c r="L310">
        <v>7</v>
      </c>
      <c r="M310">
        <v>627.20000000000005</v>
      </c>
      <c r="N310">
        <v>16</v>
      </c>
      <c r="O310">
        <v>10</v>
      </c>
      <c r="Q310">
        <v>611.20000000000005</v>
      </c>
      <c r="R310" s="1" t="s">
        <v>2733</v>
      </c>
    </row>
    <row r="311" spans="1:18" x14ac:dyDescent="0.2">
      <c r="A311" s="1" t="s">
        <v>46</v>
      </c>
      <c r="B311">
        <v>6</v>
      </c>
      <c r="C311" s="1" t="s">
        <v>3048</v>
      </c>
      <c r="D311" s="2">
        <v>45674</v>
      </c>
      <c r="E311" t="s">
        <v>3049</v>
      </c>
      <c r="F311" s="1" t="s">
        <v>106</v>
      </c>
      <c r="G311">
        <v>20.5</v>
      </c>
      <c r="H311" t="s">
        <v>3050</v>
      </c>
      <c r="I311" s="1" t="s">
        <v>108</v>
      </c>
      <c r="J311">
        <v>600</v>
      </c>
      <c r="K311" s="1" t="s">
        <v>2729</v>
      </c>
      <c r="L311">
        <v>3</v>
      </c>
      <c r="M311">
        <v>259.2</v>
      </c>
      <c r="N311">
        <v>7.8000000000000007</v>
      </c>
      <c r="O311">
        <v>12</v>
      </c>
      <c r="Q311">
        <v>251.39999999999998</v>
      </c>
      <c r="R311" s="1" t="s">
        <v>2730</v>
      </c>
    </row>
    <row r="312" spans="1:18" x14ac:dyDescent="0.2">
      <c r="A312" s="1" t="s">
        <v>46</v>
      </c>
      <c r="B312">
        <v>6</v>
      </c>
      <c r="C312" s="1" t="s">
        <v>3071</v>
      </c>
      <c r="D312" s="2">
        <v>45674</v>
      </c>
      <c r="E312" t="s">
        <v>3072</v>
      </c>
      <c r="F312" s="1" t="s">
        <v>106</v>
      </c>
      <c r="G312">
        <v>18</v>
      </c>
      <c r="H312" t="s">
        <v>3073</v>
      </c>
      <c r="I312" s="1" t="s">
        <v>3015</v>
      </c>
      <c r="J312">
        <v>100</v>
      </c>
      <c r="K312" s="1" t="s">
        <v>2729</v>
      </c>
      <c r="L312">
        <v>2</v>
      </c>
      <c r="M312">
        <v>168.8</v>
      </c>
      <c r="N312">
        <v>4.2</v>
      </c>
      <c r="Q312">
        <v>164.60000000000002</v>
      </c>
      <c r="R312" s="1" t="s">
        <v>2730</v>
      </c>
    </row>
    <row r="313" spans="1:18" x14ac:dyDescent="0.2">
      <c r="A313" s="1" t="s">
        <v>46</v>
      </c>
      <c r="B313">
        <v>6</v>
      </c>
      <c r="C313" s="1" t="s">
        <v>3074</v>
      </c>
      <c r="D313" s="2">
        <v>45674</v>
      </c>
      <c r="E313" t="s">
        <v>3075</v>
      </c>
      <c r="F313" s="1" t="s">
        <v>106</v>
      </c>
      <c r="G313">
        <v>15</v>
      </c>
      <c r="H313" t="s">
        <v>51</v>
      </c>
      <c r="I313" s="1" t="s">
        <v>108</v>
      </c>
      <c r="J313">
        <v>1000</v>
      </c>
      <c r="K313" s="1" t="s">
        <v>2729</v>
      </c>
      <c r="L313">
        <v>3</v>
      </c>
      <c r="M313">
        <v>232.39999999999998</v>
      </c>
      <c r="N313">
        <v>6</v>
      </c>
      <c r="Q313">
        <v>226.39999999999998</v>
      </c>
      <c r="R313" s="1" t="s">
        <v>2730</v>
      </c>
    </row>
    <row r="314" spans="1:18" x14ac:dyDescent="0.2">
      <c r="A314" s="1" t="s">
        <v>53</v>
      </c>
      <c r="B314">
        <v>6</v>
      </c>
      <c r="C314" s="1" t="s">
        <v>3074</v>
      </c>
      <c r="D314" s="2">
        <v>45674</v>
      </c>
      <c r="E314" t="s">
        <v>3075</v>
      </c>
      <c r="F314" s="1" t="s">
        <v>106</v>
      </c>
      <c r="G314">
        <v>15</v>
      </c>
      <c r="H314" t="s">
        <v>51</v>
      </c>
      <c r="I314" s="1" t="s">
        <v>108</v>
      </c>
      <c r="J314">
        <v>1000</v>
      </c>
      <c r="K314" s="1" t="s">
        <v>2729</v>
      </c>
      <c r="L314">
        <v>6</v>
      </c>
      <c r="M314">
        <v>521.80000000000007</v>
      </c>
      <c r="N314">
        <v>12</v>
      </c>
      <c r="O314">
        <v>45</v>
      </c>
      <c r="Q314">
        <v>509.80000000000007</v>
      </c>
      <c r="R314" s="1" t="s">
        <v>2733</v>
      </c>
    </row>
    <row r="315" spans="1:18" x14ac:dyDescent="0.2">
      <c r="A315" s="1" t="s">
        <v>53</v>
      </c>
      <c r="B315">
        <v>6</v>
      </c>
      <c r="C315" s="1" t="s">
        <v>3071</v>
      </c>
      <c r="D315" s="2">
        <v>45674</v>
      </c>
      <c r="E315" t="s">
        <v>3072</v>
      </c>
      <c r="F315" s="1" t="s">
        <v>106</v>
      </c>
      <c r="G315">
        <v>18</v>
      </c>
      <c r="H315" t="s">
        <v>3073</v>
      </c>
      <c r="I315" s="1" t="s">
        <v>3015</v>
      </c>
      <c r="J315">
        <v>100</v>
      </c>
      <c r="K315" s="1" t="s">
        <v>2729</v>
      </c>
      <c r="L315">
        <v>1</v>
      </c>
      <c r="M315">
        <v>74.8</v>
      </c>
      <c r="N315">
        <v>2.4</v>
      </c>
      <c r="Q315">
        <v>72.399999999999991</v>
      </c>
      <c r="R315" s="1" t="s">
        <v>2733</v>
      </c>
    </row>
    <row r="316" spans="1:18" x14ac:dyDescent="0.2">
      <c r="A316" s="1" t="s">
        <v>46</v>
      </c>
      <c r="B316">
        <v>7</v>
      </c>
      <c r="C316" s="1" t="s">
        <v>3054</v>
      </c>
      <c r="D316" s="2">
        <v>45674</v>
      </c>
      <c r="E316" t="s">
        <v>2985</v>
      </c>
      <c r="F316" s="1" t="s">
        <v>246</v>
      </c>
      <c r="G316">
        <v>18</v>
      </c>
      <c r="H316" t="s">
        <v>2983</v>
      </c>
      <c r="I316" s="1" t="s">
        <v>51</v>
      </c>
      <c r="J316">
        <v>200</v>
      </c>
      <c r="K316" s="1" t="s">
        <v>2729</v>
      </c>
      <c r="L316">
        <v>2</v>
      </c>
      <c r="M316">
        <v>131.6</v>
      </c>
      <c r="N316">
        <v>4.2</v>
      </c>
      <c r="O316">
        <v>2</v>
      </c>
      <c r="Q316">
        <v>127.39999999999999</v>
      </c>
      <c r="R316" s="1" t="s">
        <v>2730</v>
      </c>
    </row>
    <row r="317" spans="1:18" x14ac:dyDescent="0.2">
      <c r="A317" s="1" t="s">
        <v>46</v>
      </c>
      <c r="B317">
        <v>7</v>
      </c>
      <c r="C317" s="1" t="s">
        <v>3076</v>
      </c>
      <c r="D317" s="2">
        <v>45674</v>
      </c>
      <c r="E317" t="s">
        <v>2797</v>
      </c>
      <c r="F317" s="1" t="s">
        <v>246</v>
      </c>
      <c r="G317">
        <v>20</v>
      </c>
      <c r="H317" t="s">
        <v>209</v>
      </c>
      <c r="I317" s="1" t="s">
        <v>100</v>
      </c>
      <c r="J317">
        <v>340</v>
      </c>
      <c r="K317" s="1" t="s">
        <v>2729</v>
      </c>
      <c r="L317">
        <v>5</v>
      </c>
      <c r="M317">
        <v>350.74</v>
      </c>
      <c r="N317">
        <v>11.5</v>
      </c>
      <c r="Q317">
        <v>339.24</v>
      </c>
      <c r="R317" s="1" t="s">
        <v>2730</v>
      </c>
    </row>
    <row r="318" spans="1:18" x14ac:dyDescent="0.2">
      <c r="A318" s="1" t="s">
        <v>53</v>
      </c>
      <c r="B318">
        <v>7</v>
      </c>
      <c r="C318" s="1" t="s">
        <v>3077</v>
      </c>
      <c r="D318" s="2">
        <v>45674</v>
      </c>
      <c r="E318" t="s">
        <v>3078</v>
      </c>
      <c r="F318" s="1" t="s">
        <v>246</v>
      </c>
      <c r="G318">
        <v>18</v>
      </c>
      <c r="H318" t="s">
        <v>79</v>
      </c>
      <c r="I318" s="1" t="s">
        <v>51</v>
      </c>
      <c r="J318">
        <v>85</v>
      </c>
      <c r="K318" s="1" t="s">
        <v>2729</v>
      </c>
      <c r="L318">
        <v>2</v>
      </c>
      <c r="M318">
        <v>165.05</v>
      </c>
      <c r="N318">
        <v>4.4000000000000004</v>
      </c>
      <c r="O318">
        <v>24.8</v>
      </c>
      <c r="Q318">
        <v>160.65</v>
      </c>
      <c r="R318" s="1" t="s">
        <v>2733</v>
      </c>
    </row>
    <row r="319" spans="1:18" x14ac:dyDescent="0.2">
      <c r="A319" s="1" t="s">
        <v>53</v>
      </c>
      <c r="B319">
        <v>7</v>
      </c>
      <c r="C319" s="1" t="s">
        <v>3079</v>
      </c>
      <c r="D319" s="2">
        <v>45674</v>
      </c>
      <c r="E319" t="s">
        <v>3080</v>
      </c>
      <c r="F319" s="1" t="s">
        <v>246</v>
      </c>
      <c r="G319">
        <v>23</v>
      </c>
      <c r="H319" t="s">
        <v>2641</v>
      </c>
      <c r="I319" s="1" t="s">
        <v>51</v>
      </c>
      <c r="J319">
        <v>40</v>
      </c>
      <c r="K319" s="1" t="s">
        <v>2729</v>
      </c>
      <c r="L319">
        <v>1</v>
      </c>
      <c r="M319">
        <v>54.95</v>
      </c>
      <c r="N319">
        <v>3</v>
      </c>
      <c r="Q319">
        <v>51.95</v>
      </c>
      <c r="R319" s="1" t="s">
        <v>2733</v>
      </c>
    </row>
    <row r="320" spans="1:18" x14ac:dyDescent="0.2">
      <c r="A320" s="1" t="s">
        <v>53</v>
      </c>
      <c r="B320">
        <v>7</v>
      </c>
      <c r="C320" s="1" t="s">
        <v>3081</v>
      </c>
      <c r="D320" s="2">
        <v>45674</v>
      </c>
      <c r="E320" t="s">
        <v>3082</v>
      </c>
      <c r="F320" s="1" t="s">
        <v>246</v>
      </c>
      <c r="G320" t="s">
        <v>3083</v>
      </c>
      <c r="H320" t="s">
        <v>3084</v>
      </c>
      <c r="I320" s="1" t="s">
        <v>100</v>
      </c>
      <c r="J320">
        <v>800</v>
      </c>
      <c r="K320" s="1" t="s">
        <v>2729</v>
      </c>
      <c r="L320">
        <v>4</v>
      </c>
      <c r="M320">
        <v>236.32999999999998</v>
      </c>
      <c r="N320">
        <v>7.2</v>
      </c>
      <c r="Q320">
        <v>229.13</v>
      </c>
      <c r="R320" s="1" t="s">
        <v>2733</v>
      </c>
    </row>
    <row r="321" spans="1:18" x14ac:dyDescent="0.2">
      <c r="A321" s="1" t="s">
        <v>46</v>
      </c>
      <c r="B321">
        <v>1</v>
      </c>
      <c r="C321" s="1" t="s">
        <v>3085</v>
      </c>
      <c r="D321" s="2">
        <v>45675</v>
      </c>
      <c r="E321" t="s">
        <v>3086</v>
      </c>
      <c r="F321" s="1" t="s">
        <v>246</v>
      </c>
      <c r="G321">
        <v>6</v>
      </c>
      <c r="H321">
        <v>10</v>
      </c>
      <c r="I321" s="1" t="s">
        <v>100</v>
      </c>
      <c r="J321">
        <v>500</v>
      </c>
      <c r="K321" s="1" t="s">
        <v>2729</v>
      </c>
      <c r="L321">
        <v>2</v>
      </c>
      <c r="M321">
        <v>86.4</v>
      </c>
      <c r="N321">
        <v>1.6</v>
      </c>
      <c r="Q321">
        <v>84.800000000000011</v>
      </c>
      <c r="R321" s="1" t="s">
        <v>2730</v>
      </c>
    </row>
    <row r="322" spans="1:18" x14ac:dyDescent="0.2">
      <c r="A322" s="1" t="s">
        <v>46</v>
      </c>
      <c r="B322">
        <v>1</v>
      </c>
      <c r="C322" s="1" t="s">
        <v>3087</v>
      </c>
      <c r="D322" s="2">
        <v>45675</v>
      </c>
      <c r="E322" t="s">
        <v>3086</v>
      </c>
      <c r="F322" s="1" t="s">
        <v>246</v>
      </c>
      <c r="G322">
        <v>5</v>
      </c>
      <c r="H322">
        <v>10</v>
      </c>
      <c r="I322" s="1" t="s">
        <v>100</v>
      </c>
      <c r="J322">
        <v>500</v>
      </c>
      <c r="K322" s="1" t="s">
        <v>2729</v>
      </c>
      <c r="L322">
        <v>1</v>
      </c>
      <c r="M322">
        <v>39.9</v>
      </c>
      <c r="N322">
        <v>0.7</v>
      </c>
      <c r="Q322">
        <v>39.199999999999996</v>
      </c>
      <c r="R322" s="1" t="s">
        <v>2730</v>
      </c>
    </row>
    <row r="323" spans="1:18" x14ac:dyDescent="0.2">
      <c r="A323" s="1" t="s">
        <v>46</v>
      </c>
      <c r="B323">
        <v>1</v>
      </c>
      <c r="C323" s="1" t="s">
        <v>3088</v>
      </c>
      <c r="D323" s="2">
        <v>45675</v>
      </c>
      <c r="E323" t="s">
        <v>3089</v>
      </c>
      <c r="F323" s="1" t="s">
        <v>246</v>
      </c>
      <c r="G323">
        <v>5</v>
      </c>
      <c r="H323" t="s">
        <v>735</v>
      </c>
      <c r="I323" s="1" t="s">
        <v>100</v>
      </c>
      <c r="J323">
        <v>100</v>
      </c>
      <c r="K323" s="1" t="s">
        <v>2729</v>
      </c>
      <c r="L323">
        <v>1</v>
      </c>
      <c r="M323">
        <v>34.4</v>
      </c>
      <c r="N323">
        <v>0.2</v>
      </c>
      <c r="Q323">
        <v>34.199999999999996</v>
      </c>
      <c r="R323" s="1" t="s">
        <v>2730</v>
      </c>
    </row>
    <row r="324" spans="1:18" x14ac:dyDescent="0.2">
      <c r="A324" s="1" t="s">
        <v>53</v>
      </c>
      <c r="B324">
        <v>1</v>
      </c>
      <c r="C324" s="1" t="s">
        <v>3087</v>
      </c>
      <c r="D324" s="2">
        <v>45675</v>
      </c>
      <c r="E324" t="s">
        <v>3086</v>
      </c>
      <c r="F324" s="1" t="s">
        <v>246</v>
      </c>
      <c r="G324">
        <v>5</v>
      </c>
      <c r="H324">
        <v>10</v>
      </c>
      <c r="I324" s="1" t="s">
        <v>100</v>
      </c>
      <c r="J324">
        <v>500</v>
      </c>
      <c r="K324" s="1" t="s">
        <v>2729</v>
      </c>
      <c r="L324">
        <v>2</v>
      </c>
      <c r="M324">
        <v>45.400000000000006</v>
      </c>
      <c r="N324">
        <v>1.2</v>
      </c>
      <c r="Q324">
        <v>44.2</v>
      </c>
      <c r="R324" s="1" t="s">
        <v>2733</v>
      </c>
    </row>
    <row r="325" spans="1:18" x14ac:dyDescent="0.2">
      <c r="A325" s="1" t="s">
        <v>53</v>
      </c>
      <c r="B325">
        <v>1</v>
      </c>
      <c r="C325" s="1" t="s">
        <v>3090</v>
      </c>
      <c r="D325" s="2">
        <v>45675</v>
      </c>
      <c r="E325" t="s">
        <v>2897</v>
      </c>
      <c r="F325" s="1" t="s">
        <v>246</v>
      </c>
      <c r="G325">
        <v>21</v>
      </c>
      <c r="H325" t="s">
        <v>209</v>
      </c>
      <c r="I325" s="1" t="s">
        <v>100</v>
      </c>
      <c r="J325">
        <v>420</v>
      </c>
      <c r="K325" s="1" t="s">
        <v>2729</v>
      </c>
      <c r="L325">
        <v>2</v>
      </c>
      <c r="M325">
        <v>185.7</v>
      </c>
      <c r="N325">
        <v>5</v>
      </c>
      <c r="Q325">
        <v>180.7</v>
      </c>
      <c r="R325" s="1" t="s">
        <v>2733</v>
      </c>
    </row>
    <row r="326" spans="1:18" x14ac:dyDescent="0.2">
      <c r="A326" s="1" t="s">
        <v>46</v>
      </c>
      <c r="B326">
        <v>3</v>
      </c>
      <c r="C326" s="1" t="s">
        <v>3066</v>
      </c>
      <c r="D326" s="2">
        <v>45675</v>
      </c>
      <c r="E326" t="s">
        <v>3067</v>
      </c>
      <c r="F326" s="1" t="s">
        <v>3068</v>
      </c>
      <c r="G326">
        <v>16</v>
      </c>
      <c r="H326" t="s">
        <v>2811</v>
      </c>
      <c r="I326" s="1" t="s">
        <v>108</v>
      </c>
      <c r="J326">
        <v>200</v>
      </c>
      <c r="K326" s="1" t="s">
        <v>2729</v>
      </c>
      <c r="L326">
        <v>1</v>
      </c>
      <c r="M326">
        <v>70</v>
      </c>
      <c r="N326">
        <v>1.6</v>
      </c>
      <c r="Q326">
        <v>68.400000000000006</v>
      </c>
      <c r="R326" s="1" t="s">
        <v>2730</v>
      </c>
    </row>
    <row r="327" spans="1:18" x14ac:dyDescent="0.2">
      <c r="A327" s="1" t="s">
        <v>46</v>
      </c>
      <c r="B327">
        <v>3</v>
      </c>
      <c r="C327" s="1" t="s">
        <v>3091</v>
      </c>
      <c r="D327" s="2">
        <v>45675</v>
      </c>
      <c r="E327" t="s">
        <v>3037</v>
      </c>
      <c r="F327" s="1" t="s">
        <v>3068</v>
      </c>
      <c r="G327">
        <v>6</v>
      </c>
      <c r="H327" t="s">
        <v>214</v>
      </c>
      <c r="I327" s="1" t="s">
        <v>2996</v>
      </c>
      <c r="J327">
        <v>100</v>
      </c>
      <c r="K327" s="1" t="s">
        <v>2729</v>
      </c>
      <c r="L327">
        <v>3</v>
      </c>
      <c r="M327">
        <v>119</v>
      </c>
      <c r="N327">
        <v>2.2000000000000002</v>
      </c>
      <c r="Q327">
        <v>116.8</v>
      </c>
      <c r="R327" s="1" t="s">
        <v>2730</v>
      </c>
    </row>
    <row r="328" spans="1:18" x14ac:dyDescent="0.2">
      <c r="A328" s="1" t="s">
        <v>46</v>
      </c>
      <c r="B328">
        <v>3</v>
      </c>
      <c r="C328" s="1" t="s">
        <v>3092</v>
      </c>
      <c r="D328" s="2">
        <v>45675</v>
      </c>
      <c r="E328" t="s">
        <v>3037</v>
      </c>
      <c r="F328" s="1" t="s">
        <v>3093</v>
      </c>
      <c r="G328">
        <v>14</v>
      </c>
      <c r="H328" t="s">
        <v>214</v>
      </c>
      <c r="I328" s="1" t="s">
        <v>2996</v>
      </c>
      <c r="J328">
        <v>150</v>
      </c>
      <c r="K328" s="1" t="s">
        <v>2729</v>
      </c>
      <c r="L328">
        <v>2</v>
      </c>
      <c r="M328">
        <v>107.4</v>
      </c>
      <c r="N328">
        <v>2.4</v>
      </c>
      <c r="Q328">
        <v>105</v>
      </c>
      <c r="R328" s="1" t="s">
        <v>2730</v>
      </c>
    </row>
    <row r="329" spans="1:18" x14ac:dyDescent="0.2">
      <c r="A329" s="1" t="s">
        <v>46</v>
      </c>
      <c r="B329">
        <v>3</v>
      </c>
      <c r="C329" s="1" t="s">
        <v>3061</v>
      </c>
      <c r="D329" s="2">
        <v>45675</v>
      </c>
      <c r="E329" t="s">
        <v>3062</v>
      </c>
      <c r="F329" s="1" t="s">
        <v>106</v>
      </c>
      <c r="G329">
        <v>30</v>
      </c>
      <c r="H329" t="s">
        <v>107</v>
      </c>
      <c r="I329" s="1" t="s">
        <v>1346</v>
      </c>
      <c r="J329">
        <v>0</v>
      </c>
      <c r="K329" s="1" t="s">
        <v>2729</v>
      </c>
      <c r="L329">
        <v>1</v>
      </c>
      <c r="M329">
        <v>40.6</v>
      </c>
      <c r="N329">
        <v>1.7</v>
      </c>
      <c r="Q329">
        <v>38.9</v>
      </c>
      <c r="R329" s="1" t="s">
        <v>2730</v>
      </c>
    </row>
    <row r="330" spans="1:18" x14ac:dyDescent="0.2">
      <c r="A330" s="1" t="s">
        <v>53</v>
      </c>
      <c r="B330">
        <v>3</v>
      </c>
      <c r="C330" s="1" t="s">
        <v>3092</v>
      </c>
      <c r="D330" s="2">
        <v>45675</v>
      </c>
      <c r="E330" t="s">
        <v>3037</v>
      </c>
      <c r="F330" s="1" t="s">
        <v>3093</v>
      </c>
      <c r="G330">
        <v>14</v>
      </c>
      <c r="H330" t="s">
        <v>214</v>
      </c>
      <c r="I330" s="1" t="s">
        <v>2996</v>
      </c>
      <c r="J330">
        <v>150</v>
      </c>
      <c r="K330" s="1" t="s">
        <v>2729</v>
      </c>
      <c r="L330">
        <v>1</v>
      </c>
      <c r="M330">
        <v>69.599999999999994</v>
      </c>
      <c r="N330">
        <v>1.6</v>
      </c>
      <c r="Q330">
        <v>68</v>
      </c>
      <c r="R330" s="1" t="s">
        <v>2733</v>
      </c>
    </row>
    <row r="331" spans="1:18" x14ac:dyDescent="0.2">
      <c r="A331" s="1" t="s">
        <v>53</v>
      </c>
      <c r="B331">
        <v>3</v>
      </c>
      <c r="C331" s="1" t="s">
        <v>3061</v>
      </c>
      <c r="D331" s="2">
        <v>45675</v>
      </c>
      <c r="E331" t="s">
        <v>3062</v>
      </c>
      <c r="F331" s="1" t="s">
        <v>106</v>
      </c>
      <c r="G331">
        <v>30</v>
      </c>
      <c r="H331" t="s">
        <v>107</v>
      </c>
      <c r="I331" s="1" t="s">
        <v>1346</v>
      </c>
      <c r="J331">
        <v>0</v>
      </c>
      <c r="K331" s="1" t="s">
        <v>2729</v>
      </c>
      <c r="L331">
        <v>1</v>
      </c>
      <c r="M331">
        <v>55.4</v>
      </c>
      <c r="N331">
        <v>1.8</v>
      </c>
      <c r="Q331">
        <v>53.6</v>
      </c>
      <c r="R331" s="1" t="s">
        <v>2733</v>
      </c>
    </row>
    <row r="332" spans="1:18" x14ac:dyDescent="0.2">
      <c r="A332" s="1" t="s">
        <v>53</v>
      </c>
      <c r="B332">
        <v>3</v>
      </c>
      <c r="C332" s="1" t="s">
        <v>3094</v>
      </c>
      <c r="D332" s="2">
        <v>45675</v>
      </c>
      <c r="E332" t="s">
        <v>2841</v>
      </c>
      <c r="F332" s="1" t="s">
        <v>3035</v>
      </c>
      <c r="G332">
        <v>14.5</v>
      </c>
      <c r="H332" t="s">
        <v>2817</v>
      </c>
      <c r="I332" s="1" t="s">
        <v>108</v>
      </c>
      <c r="J332">
        <v>200</v>
      </c>
      <c r="K332" s="1" t="s">
        <v>2729</v>
      </c>
      <c r="L332">
        <v>4</v>
      </c>
      <c r="M332">
        <v>261.2</v>
      </c>
      <c r="N332">
        <v>6.4</v>
      </c>
      <c r="Q332">
        <v>254.79999999999998</v>
      </c>
      <c r="R332" s="1" t="s">
        <v>2733</v>
      </c>
    </row>
    <row r="333" spans="1:18" x14ac:dyDescent="0.2">
      <c r="A333" s="1" t="s">
        <v>46</v>
      </c>
      <c r="B333">
        <v>5</v>
      </c>
      <c r="C333" s="1" t="s">
        <v>3069</v>
      </c>
      <c r="D333" s="2">
        <v>45675</v>
      </c>
      <c r="E333" t="s">
        <v>3070</v>
      </c>
      <c r="F333" s="1" t="s">
        <v>246</v>
      </c>
      <c r="G333">
        <v>18</v>
      </c>
      <c r="H333">
        <v>13</v>
      </c>
      <c r="I333" s="1" t="s">
        <v>100</v>
      </c>
      <c r="J333">
        <v>2000</v>
      </c>
      <c r="K333" s="1" t="s">
        <v>2729</v>
      </c>
      <c r="L333">
        <v>8</v>
      </c>
      <c r="M333">
        <v>642.6</v>
      </c>
      <c r="N333">
        <v>16.8</v>
      </c>
      <c r="Q333">
        <v>625.80000000000007</v>
      </c>
      <c r="R333" s="1" t="s">
        <v>2730</v>
      </c>
    </row>
    <row r="334" spans="1:18" x14ac:dyDescent="0.2">
      <c r="A334" s="1" t="s">
        <v>53</v>
      </c>
      <c r="B334">
        <v>5</v>
      </c>
      <c r="C334" s="1" t="s">
        <v>3069</v>
      </c>
      <c r="D334" s="2">
        <v>45675</v>
      </c>
      <c r="E334" t="s">
        <v>3070</v>
      </c>
      <c r="F334" s="1" t="s">
        <v>246</v>
      </c>
      <c r="G334">
        <v>18</v>
      </c>
      <c r="H334">
        <v>13</v>
      </c>
      <c r="I334" s="1" t="s">
        <v>100</v>
      </c>
      <c r="J334">
        <v>2000</v>
      </c>
      <c r="K334" s="1" t="s">
        <v>2729</v>
      </c>
      <c r="L334">
        <v>6</v>
      </c>
      <c r="M334">
        <v>486.40000000000003</v>
      </c>
      <c r="N334">
        <v>12.600000000000001</v>
      </c>
      <c r="O334">
        <v>2</v>
      </c>
      <c r="Q334">
        <v>473.8</v>
      </c>
      <c r="R334" s="1" t="s">
        <v>2730</v>
      </c>
    </row>
    <row r="335" spans="1:18" x14ac:dyDescent="0.2">
      <c r="A335" s="1" t="s">
        <v>46</v>
      </c>
      <c r="B335">
        <v>6</v>
      </c>
      <c r="C335" s="1" t="s">
        <v>3074</v>
      </c>
      <c r="D335" s="2">
        <v>45675</v>
      </c>
      <c r="E335" t="s">
        <v>3075</v>
      </c>
      <c r="F335" s="1" t="s">
        <v>106</v>
      </c>
      <c r="G335">
        <v>15</v>
      </c>
      <c r="H335" t="s">
        <v>51</v>
      </c>
      <c r="I335" s="1" t="s">
        <v>108</v>
      </c>
      <c r="J335">
        <v>1000</v>
      </c>
      <c r="K335" s="1" t="s">
        <v>2729</v>
      </c>
      <c r="L335">
        <v>3</v>
      </c>
      <c r="M335">
        <v>253.39999999999998</v>
      </c>
      <c r="N335">
        <v>6</v>
      </c>
      <c r="Q335">
        <v>247.39999999999998</v>
      </c>
      <c r="R335" s="1" t="s">
        <v>2730</v>
      </c>
    </row>
    <row r="336" spans="1:18" x14ac:dyDescent="0.2">
      <c r="A336" s="1" t="s">
        <v>46</v>
      </c>
      <c r="B336">
        <v>6</v>
      </c>
      <c r="C336" s="1" t="s">
        <v>3061</v>
      </c>
      <c r="D336" s="2">
        <v>45675</v>
      </c>
      <c r="E336" t="s">
        <v>3062</v>
      </c>
      <c r="F336" s="1" t="s">
        <v>106</v>
      </c>
      <c r="G336">
        <v>30</v>
      </c>
      <c r="H336" t="s">
        <v>107</v>
      </c>
      <c r="I336" s="1" t="s">
        <v>1346</v>
      </c>
      <c r="J336">
        <v>0</v>
      </c>
      <c r="K336" s="1" t="s">
        <v>2729</v>
      </c>
      <c r="L336">
        <v>1</v>
      </c>
      <c r="M336">
        <v>78.599999999999994</v>
      </c>
      <c r="N336">
        <v>2</v>
      </c>
      <c r="Q336">
        <v>76.599999999999994</v>
      </c>
      <c r="R336" s="1" t="s">
        <v>2730</v>
      </c>
    </row>
    <row r="337" spans="1:18" x14ac:dyDescent="0.2">
      <c r="A337" s="1" t="s">
        <v>46</v>
      </c>
      <c r="B337">
        <v>6</v>
      </c>
      <c r="C337" s="1" t="s">
        <v>3071</v>
      </c>
      <c r="D337" s="2">
        <v>45675</v>
      </c>
      <c r="E337" t="s">
        <v>3072</v>
      </c>
      <c r="F337" s="1" t="s">
        <v>106</v>
      </c>
      <c r="G337">
        <v>18</v>
      </c>
      <c r="H337" t="s">
        <v>3073</v>
      </c>
      <c r="I337" s="1" t="s">
        <v>3015</v>
      </c>
      <c r="J337">
        <v>100</v>
      </c>
      <c r="K337" s="1" t="s">
        <v>2729</v>
      </c>
      <c r="L337">
        <v>1</v>
      </c>
      <c r="M337">
        <v>65</v>
      </c>
      <c r="N337">
        <v>2</v>
      </c>
      <c r="Q337">
        <v>63</v>
      </c>
      <c r="R337" s="1" t="s">
        <v>2730</v>
      </c>
    </row>
    <row r="338" spans="1:18" x14ac:dyDescent="0.2">
      <c r="A338" s="1" t="s">
        <v>46</v>
      </c>
      <c r="B338">
        <v>6</v>
      </c>
      <c r="C338" s="1" t="s">
        <v>3095</v>
      </c>
      <c r="D338" s="2">
        <v>45675</v>
      </c>
      <c r="E338" t="s">
        <v>3096</v>
      </c>
      <c r="F338" s="1" t="s">
        <v>106</v>
      </c>
      <c r="G338">
        <v>14</v>
      </c>
      <c r="H338" t="s">
        <v>93</v>
      </c>
      <c r="I338" s="1" t="s">
        <v>108</v>
      </c>
      <c r="J338">
        <v>100</v>
      </c>
      <c r="K338" s="1" t="s">
        <v>2729</v>
      </c>
      <c r="L338">
        <v>2</v>
      </c>
      <c r="M338">
        <v>78.599999999999994</v>
      </c>
      <c r="N338">
        <v>3.3</v>
      </c>
      <c r="Q338">
        <v>75.3</v>
      </c>
      <c r="R338" s="1" t="s">
        <v>2730</v>
      </c>
    </row>
    <row r="339" spans="1:18" x14ac:dyDescent="0.2">
      <c r="A339" s="1" t="s">
        <v>53</v>
      </c>
      <c r="B339">
        <v>6</v>
      </c>
      <c r="C339" s="1" t="s">
        <v>3095</v>
      </c>
      <c r="D339" s="2">
        <v>45675</v>
      </c>
      <c r="E339" t="s">
        <v>3096</v>
      </c>
      <c r="F339" s="1" t="s">
        <v>106</v>
      </c>
      <c r="G339">
        <v>14</v>
      </c>
      <c r="H339" t="s">
        <v>93</v>
      </c>
      <c r="I339" s="1" t="s">
        <v>108</v>
      </c>
      <c r="J339">
        <v>100</v>
      </c>
      <c r="K339" s="1" t="s">
        <v>2729</v>
      </c>
      <c r="L339">
        <v>1</v>
      </c>
      <c r="M339">
        <v>36.4</v>
      </c>
      <c r="N339">
        <v>1.8</v>
      </c>
      <c r="Q339">
        <v>34.6</v>
      </c>
      <c r="R339" s="1" t="s">
        <v>2733</v>
      </c>
    </row>
    <row r="340" spans="1:18" x14ac:dyDescent="0.2">
      <c r="A340" s="1" t="s">
        <v>53</v>
      </c>
      <c r="B340">
        <v>6</v>
      </c>
      <c r="C340" s="1" t="s">
        <v>3097</v>
      </c>
      <c r="D340" s="2">
        <v>45675</v>
      </c>
      <c r="E340" t="s">
        <v>3096</v>
      </c>
      <c r="F340" s="1" t="s">
        <v>106</v>
      </c>
      <c r="G340">
        <v>14</v>
      </c>
      <c r="H340" t="s">
        <v>93</v>
      </c>
      <c r="I340" s="1" t="s">
        <v>108</v>
      </c>
      <c r="J340">
        <v>100</v>
      </c>
      <c r="K340" s="1" t="s">
        <v>2729</v>
      </c>
      <c r="L340">
        <v>2</v>
      </c>
      <c r="M340">
        <v>106.8</v>
      </c>
      <c r="N340">
        <v>3.8</v>
      </c>
      <c r="Q340">
        <v>103</v>
      </c>
      <c r="R340" s="1" t="s">
        <v>2733</v>
      </c>
    </row>
    <row r="341" spans="1:18" x14ac:dyDescent="0.2">
      <c r="A341" s="1" t="s">
        <v>53</v>
      </c>
      <c r="B341">
        <v>6</v>
      </c>
      <c r="C341" s="1" t="s">
        <v>3098</v>
      </c>
      <c r="D341" s="2">
        <v>45675</v>
      </c>
      <c r="E341" t="s">
        <v>3099</v>
      </c>
      <c r="F341" s="1" t="s">
        <v>106</v>
      </c>
      <c r="G341" t="s">
        <v>3100</v>
      </c>
      <c r="H341" t="s">
        <v>2847</v>
      </c>
      <c r="I341" s="1" t="s">
        <v>108</v>
      </c>
      <c r="J341">
        <v>170</v>
      </c>
      <c r="K341" s="1" t="s">
        <v>2729</v>
      </c>
      <c r="L341">
        <v>4</v>
      </c>
      <c r="M341">
        <v>177.39999999999998</v>
      </c>
      <c r="N341">
        <v>6</v>
      </c>
      <c r="Q341">
        <v>171.39999999999998</v>
      </c>
      <c r="R341" s="1" t="s">
        <v>2733</v>
      </c>
    </row>
    <row r="342" spans="1:18" x14ac:dyDescent="0.2">
      <c r="A342" s="1" t="s">
        <v>53</v>
      </c>
      <c r="B342">
        <v>6</v>
      </c>
      <c r="C342" s="1" t="s">
        <v>3101</v>
      </c>
      <c r="D342" s="2">
        <v>45675</v>
      </c>
      <c r="E342" t="s">
        <v>3099</v>
      </c>
      <c r="F342" s="1" t="s">
        <v>106</v>
      </c>
      <c r="G342" t="s">
        <v>3102</v>
      </c>
      <c r="H342" t="s">
        <v>2847</v>
      </c>
      <c r="I342" s="1" t="s">
        <v>108</v>
      </c>
      <c r="J342">
        <v>170</v>
      </c>
      <c r="K342" s="1" t="s">
        <v>2729</v>
      </c>
      <c r="L342">
        <v>3</v>
      </c>
      <c r="M342">
        <v>183.6</v>
      </c>
      <c r="N342">
        <v>5.4</v>
      </c>
      <c r="Q342">
        <v>178.2</v>
      </c>
      <c r="R342" s="1" t="s">
        <v>2733</v>
      </c>
    </row>
    <row r="343" spans="1:18" x14ac:dyDescent="0.2">
      <c r="A343" s="1" t="s">
        <v>46</v>
      </c>
      <c r="B343">
        <v>7</v>
      </c>
      <c r="C343" s="1" t="s">
        <v>3081</v>
      </c>
      <c r="D343" s="2">
        <v>45675</v>
      </c>
      <c r="E343" t="s">
        <v>3082</v>
      </c>
      <c r="F343" s="1" t="s">
        <v>246</v>
      </c>
      <c r="G343" t="s">
        <v>3083</v>
      </c>
      <c r="H343" t="s">
        <v>3084</v>
      </c>
      <c r="I343" s="1" t="s">
        <v>100</v>
      </c>
      <c r="J343">
        <v>800</v>
      </c>
      <c r="K343" s="1" t="s">
        <v>2729</v>
      </c>
      <c r="L343">
        <v>4</v>
      </c>
      <c r="M343">
        <v>291.7</v>
      </c>
      <c r="N343">
        <v>8</v>
      </c>
      <c r="Q343">
        <v>283.7</v>
      </c>
      <c r="R343" s="1" t="s">
        <v>2730</v>
      </c>
    </row>
    <row r="344" spans="1:18" x14ac:dyDescent="0.2">
      <c r="A344" s="1" t="s">
        <v>46</v>
      </c>
      <c r="B344">
        <v>7</v>
      </c>
      <c r="C344" s="1" t="s">
        <v>3090</v>
      </c>
      <c r="D344" s="2">
        <v>45675</v>
      </c>
      <c r="E344" t="s">
        <v>2897</v>
      </c>
      <c r="F344" s="1" t="s">
        <v>246</v>
      </c>
      <c r="G344">
        <v>21</v>
      </c>
      <c r="H344" t="s">
        <v>209</v>
      </c>
      <c r="I344" s="1" t="s">
        <v>100</v>
      </c>
      <c r="J344">
        <v>420</v>
      </c>
      <c r="K344" s="1" t="s">
        <v>2729</v>
      </c>
      <c r="L344">
        <v>3</v>
      </c>
      <c r="M344">
        <v>255.10000000000002</v>
      </c>
      <c r="N344">
        <v>7.5</v>
      </c>
      <c r="Q344">
        <v>247.60000000000002</v>
      </c>
      <c r="R344" s="1" t="s">
        <v>2730</v>
      </c>
    </row>
    <row r="345" spans="1:18" x14ac:dyDescent="0.2">
      <c r="A345" s="1" t="s">
        <v>46</v>
      </c>
      <c r="B345">
        <v>1</v>
      </c>
      <c r="C345" s="1" t="s">
        <v>2732</v>
      </c>
      <c r="D345" s="2">
        <v>45677</v>
      </c>
      <c r="E345" t="s">
        <v>51</v>
      </c>
      <c r="F345" s="1" t="s">
        <v>51</v>
      </c>
      <c r="G345" t="s">
        <v>51</v>
      </c>
      <c r="H345" t="s">
        <v>51</v>
      </c>
      <c r="I345" s="1" t="s">
        <v>51</v>
      </c>
      <c r="J345" t="s">
        <v>51</v>
      </c>
      <c r="K345" s="1" t="s">
        <v>2729</v>
      </c>
      <c r="L345">
        <v>2</v>
      </c>
      <c r="M345">
        <v>94.300000000000011</v>
      </c>
      <c r="N345">
        <v>1.8</v>
      </c>
      <c r="Q345">
        <v>92.500000000000014</v>
      </c>
      <c r="R345" s="1" t="s">
        <v>2730</v>
      </c>
    </row>
    <row r="346" spans="1:18" x14ac:dyDescent="0.2">
      <c r="A346" s="1" t="s">
        <v>53</v>
      </c>
      <c r="B346">
        <v>1</v>
      </c>
      <c r="C346" s="1" t="s">
        <v>2732</v>
      </c>
      <c r="D346" s="2">
        <v>45677</v>
      </c>
      <c r="E346" t="s">
        <v>51</v>
      </c>
      <c r="F346" s="1" t="s">
        <v>51</v>
      </c>
      <c r="G346" t="s">
        <v>51</v>
      </c>
      <c r="H346" t="s">
        <v>51</v>
      </c>
      <c r="I346" s="1" t="s">
        <v>51</v>
      </c>
      <c r="J346" t="s">
        <v>51</v>
      </c>
      <c r="K346" s="1" t="s">
        <v>2729</v>
      </c>
      <c r="L346">
        <v>5</v>
      </c>
      <c r="M346">
        <v>168.6</v>
      </c>
      <c r="N346">
        <v>4.4000000000000004</v>
      </c>
      <c r="Q346">
        <v>164.2</v>
      </c>
      <c r="R346" s="1" t="s">
        <v>2733</v>
      </c>
    </row>
    <row r="347" spans="1:18" x14ac:dyDescent="0.2">
      <c r="A347" s="1" t="s">
        <v>46</v>
      </c>
      <c r="B347">
        <v>3</v>
      </c>
      <c r="C347" s="1" t="s">
        <v>3061</v>
      </c>
      <c r="D347" s="2">
        <v>45677</v>
      </c>
      <c r="E347" t="s">
        <v>3062</v>
      </c>
      <c r="F347" s="1" t="s">
        <v>106</v>
      </c>
      <c r="G347">
        <v>30</v>
      </c>
      <c r="H347" t="s">
        <v>107</v>
      </c>
      <c r="I347" s="1" t="s">
        <v>1346</v>
      </c>
      <c r="J347">
        <v>0</v>
      </c>
      <c r="K347" s="1" t="s">
        <v>2729</v>
      </c>
      <c r="L347">
        <v>2</v>
      </c>
      <c r="M347">
        <v>137.4</v>
      </c>
      <c r="N347">
        <v>3.4</v>
      </c>
      <c r="Q347">
        <v>134</v>
      </c>
      <c r="R347" s="1" t="s">
        <v>2730</v>
      </c>
    </row>
    <row r="348" spans="1:18" x14ac:dyDescent="0.2">
      <c r="A348" s="1" t="s">
        <v>46</v>
      </c>
      <c r="B348">
        <v>3</v>
      </c>
      <c r="C348" s="1" t="s">
        <v>3094</v>
      </c>
      <c r="D348" s="2">
        <v>45677</v>
      </c>
      <c r="E348" t="s">
        <v>2841</v>
      </c>
      <c r="F348" s="1" t="s">
        <v>3035</v>
      </c>
      <c r="G348">
        <v>14.5</v>
      </c>
      <c r="H348" t="s">
        <v>2817</v>
      </c>
      <c r="I348" s="1" t="s">
        <v>108</v>
      </c>
      <c r="J348">
        <v>200</v>
      </c>
      <c r="K348" s="1" t="s">
        <v>2729</v>
      </c>
      <c r="L348">
        <v>1</v>
      </c>
      <c r="M348">
        <v>47.6</v>
      </c>
      <c r="N348">
        <v>1.6</v>
      </c>
      <c r="Q348">
        <v>46</v>
      </c>
      <c r="R348" s="1" t="s">
        <v>2730</v>
      </c>
    </row>
    <row r="349" spans="1:18" x14ac:dyDescent="0.2">
      <c r="A349" s="1" t="s">
        <v>53</v>
      </c>
      <c r="B349">
        <v>3</v>
      </c>
      <c r="C349" s="1" t="s">
        <v>3061</v>
      </c>
      <c r="D349" s="2">
        <v>45677</v>
      </c>
      <c r="E349" t="s">
        <v>3062</v>
      </c>
      <c r="F349" s="1" t="s">
        <v>106</v>
      </c>
      <c r="G349">
        <v>30</v>
      </c>
      <c r="H349" t="s">
        <v>107</v>
      </c>
      <c r="I349" s="1" t="s">
        <v>1346</v>
      </c>
      <c r="J349">
        <v>0</v>
      </c>
      <c r="K349" s="1" t="s">
        <v>2729</v>
      </c>
      <c r="L349">
        <v>1</v>
      </c>
      <c r="M349">
        <v>92.2</v>
      </c>
      <c r="N349">
        <v>1.7</v>
      </c>
      <c r="Q349">
        <v>90.5</v>
      </c>
      <c r="R349" s="1" t="s">
        <v>2733</v>
      </c>
    </row>
    <row r="350" spans="1:18" x14ac:dyDescent="0.2">
      <c r="A350" s="1" t="s">
        <v>53</v>
      </c>
      <c r="B350">
        <v>3</v>
      </c>
      <c r="C350" s="1" t="s">
        <v>2745</v>
      </c>
      <c r="D350" s="2">
        <v>45677</v>
      </c>
      <c r="E350" t="s">
        <v>51</v>
      </c>
      <c r="F350" s="1" t="s">
        <v>51</v>
      </c>
      <c r="G350" t="s">
        <v>51</v>
      </c>
      <c r="H350" t="s">
        <v>51</v>
      </c>
      <c r="I350" s="1" t="s">
        <v>51</v>
      </c>
      <c r="J350" t="s">
        <v>51</v>
      </c>
      <c r="K350" s="1" t="s">
        <v>2729</v>
      </c>
      <c r="L350">
        <v>5</v>
      </c>
      <c r="M350">
        <v>87.8</v>
      </c>
      <c r="N350">
        <v>2.8999999999999995</v>
      </c>
      <c r="Q350">
        <v>84.899999999999991</v>
      </c>
      <c r="R350" s="1" t="s">
        <v>2733</v>
      </c>
    </row>
    <row r="351" spans="1:18" x14ac:dyDescent="0.2">
      <c r="A351" s="1" t="s">
        <v>53</v>
      </c>
      <c r="B351">
        <v>3</v>
      </c>
      <c r="C351" s="1" t="s">
        <v>3103</v>
      </c>
      <c r="D351" s="2">
        <v>45677</v>
      </c>
      <c r="E351" t="s">
        <v>51</v>
      </c>
      <c r="F351" s="1" t="s">
        <v>51</v>
      </c>
      <c r="G351" t="s">
        <v>51</v>
      </c>
      <c r="H351" t="s">
        <v>51</v>
      </c>
      <c r="I351" s="1" t="s">
        <v>51</v>
      </c>
      <c r="J351" t="s">
        <v>51</v>
      </c>
      <c r="K351" s="1" t="s">
        <v>2729</v>
      </c>
      <c r="L351">
        <v>5</v>
      </c>
      <c r="M351">
        <v>129.6</v>
      </c>
      <c r="N351">
        <v>3.7999999999999994</v>
      </c>
      <c r="O351">
        <v>60</v>
      </c>
      <c r="Q351">
        <v>125.8</v>
      </c>
      <c r="R351" s="1" t="s">
        <v>2733</v>
      </c>
    </row>
    <row r="352" spans="1:18" x14ac:dyDescent="0.2">
      <c r="A352" s="1" t="s">
        <v>46</v>
      </c>
      <c r="B352">
        <v>6</v>
      </c>
      <c r="C352" s="1" t="s">
        <v>2879</v>
      </c>
      <c r="D352" s="2">
        <v>45677</v>
      </c>
      <c r="E352" t="s">
        <v>281</v>
      </c>
      <c r="F352" s="1" t="s">
        <v>246</v>
      </c>
      <c r="G352" t="s">
        <v>2880</v>
      </c>
      <c r="H352" t="s">
        <v>2744</v>
      </c>
      <c r="I352" s="1" t="s">
        <v>100</v>
      </c>
      <c r="J352">
        <v>2000</v>
      </c>
      <c r="K352" s="1" t="s">
        <v>2729</v>
      </c>
      <c r="L352">
        <v>4</v>
      </c>
      <c r="M352">
        <v>406</v>
      </c>
      <c r="N352">
        <v>12.8</v>
      </c>
      <c r="O352">
        <v>35</v>
      </c>
      <c r="Q352">
        <v>393.2</v>
      </c>
      <c r="R352" s="1" t="s">
        <v>2730</v>
      </c>
    </row>
    <row r="353" spans="1:18" x14ac:dyDescent="0.2">
      <c r="A353" s="1" t="s">
        <v>53</v>
      </c>
      <c r="B353">
        <v>6</v>
      </c>
      <c r="C353" s="1" t="s">
        <v>3104</v>
      </c>
      <c r="D353" s="2">
        <v>45677</v>
      </c>
      <c r="E353" t="s">
        <v>48</v>
      </c>
      <c r="F353" s="1" t="s">
        <v>246</v>
      </c>
      <c r="G353">
        <v>28</v>
      </c>
      <c r="H353" t="s">
        <v>332</v>
      </c>
      <c r="I353" s="1" t="s">
        <v>100</v>
      </c>
      <c r="J353">
        <v>200</v>
      </c>
      <c r="K353" s="1" t="s">
        <v>2729</v>
      </c>
      <c r="L353">
        <v>3</v>
      </c>
      <c r="M353">
        <v>231</v>
      </c>
      <c r="N353">
        <v>10.8</v>
      </c>
      <c r="Q353">
        <v>220.2</v>
      </c>
      <c r="R353" s="1" t="s">
        <v>2733</v>
      </c>
    </row>
    <row r="354" spans="1:18" x14ac:dyDescent="0.2">
      <c r="A354" s="1" t="s">
        <v>53</v>
      </c>
      <c r="B354">
        <v>6</v>
      </c>
      <c r="C354" s="1" t="s">
        <v>3105</v>
      </c>
      <c r="D354" s="2">
        <v>45677</v>
      </c>
      <c r="E354" t="s">
        <v>2757</v>
      </c>
      <c r="F354" s="1" t="s">
        <v>246</v>
      </c>
      <c r="G354">
        <v>30</v>
      </c>
      <c r="H354" t="s">
        <v>167</v>
      </c>
      <c r="I354" s="1" t="s">
        <v>100</v>
      </c>
      <c r="J354">
        <v>265</v>
      </c>
      <c r="K354" s="1" t="s">
        <v>2729</v>
      </c>
      <c r="L354">
        <v>3</v>
      </c>
      <c r="M354">
        <v>267.60000000000002</v>
      </c>
      <c r="N354">
        <v>11.399999999999999</v>
      </c>
      <c r="Q354">
        <v>256.20000000000005</v>
      </c>
      <c r="R354" s="1" t="s">
        <v>2733</v>
      </c>
    </row>
    <row r="355" spans="1:18" x14ac:dyDescent="0.2">
      <c r="A355" s="1" t="s">
        <v>53</v>
      </c>
      <c r="B355">
        <v>6</v>
      </c>
      <c r="C355" s="1" t="s">
        <v>3106</v>
      </c>
      <c r="D355" s="2">
        <v>45677</v>
      </c>
      <c r="E355" t="s">
        <v>48</v>
      </c>
      <c r="F355" s="1" t="s">
        <v>246</v>
      </c>
      <c r="G355">
        <v>33</v>
      </c>
      <c r="H355" t="s">
        <v>332</v>
      </c>
      <c r="I355" s="1" t="s">
        <v>100</v>
      </c>
      <c r="J355">
        <v>225</v>
      </c>
      <c r="K355" s="1" t="s">
        <v>2729</v>
      </c>
      <c r="L355">
        <v>2</v>
      </c>
      <c r="M355">
        <v>223.8</v>
      </c>
      <c r="N355">
        <v>8</v>
      </c>
      <c r="Q355">
        <v>215.8</v>
      </c>
      <c r="R355" s="1" t="s">
        <v>2733</v>
      </c>
    </row>
    <row r="356" spans="1:18" x14ac:dyDescent="0.2">
      <c r="A356" s="1" t="s">
        <v>46</v>
      </c>
      <c r="B356">
        <v>7</v>
      </c>
      <c r="C356" s="1" t="s">
        <v>2953</v>
      </c>
      <c r="D356" s="2">
        <v>45677</v>
      </c>
      <c r="E356" t="s">
        <v>2954</v>
      </c>
      <c r="F356" s="1" t="s">
        <v>246</v>
      </c>
      <c r="G356">
        <v>24</v>
      </c>
      <c r="H356" t="s">
        <v>2955</v>
      </c>
      <c r="I356" s="1" t="s">
        <v>2956</v>
      </c>
      <c r="J356">
        <v>8700</v>
      </c>
      <c r="K356" s="1" t="s">
        <v>2729</v>
      </c>
      <c r="L356">
        <v>4</v>
      </c>
      <c r="M356">
        <v>428.9</v>
      </c>
      <c r="N356">
        <v>12.5</v>
      </c>
      <c r="O356">
        <v>25</v>
      </c>
      <c r="Q356">
        <v>416.4</v>
      </c>
      <c r="R356" s="1" t="s">
        <v>2730</v>
      </c>
    </row>
    <row r="357" spans="1:18" x14ac:dyDescent="0.2">
      <c r="A357" s="1" t="s">
        <v>53</v>
      </c>
      <c r="B357">
        <v>7</v>
      </c>
      <c r="C357" s="1" t="s">
        <v>3107</v>
      </c>
      <c r="D357" s="2">
        <v>45677</v>
      </c>
      <c r="E357" t="s">
        <v>3108</v>
      </c>
      <c r="F357" s="1" t="s">
        <v>246</v>
      </c>
      <c r="G357">
        <v>20</v>
      </c>
      <c r="H357" t="s">
        <v>332</v>
      </c>
      <c r="I357" s="1" t="s">
        <v>2760</v>
      </c>
      <c r="J357">
        <v>150</v>
      </c>
      <c r="K357" s="1" t="s">
        <v>2729</v>
      </c>
      <c r="L357">
        <v>2</v>
      </c>
      <c r="M357">
        <v>165.7</v>
      </c>
      <c r="N357">
        <v>5</v>
      </c>
      <c r="Q357">
        <v>160.69999999999999</v>
      </c>
      <c r="R357" s="1" t="s">
        <v>2733</v>
      </c>
    </row>
    <row r="358" spans="1:18" x14ac:dyDescent="0.2">
      <c r="A358" s="1" t="s">
        <v>53</v>
      </c>
      <c r="B358">
        <v>7</v>
      </c>
      <c r="C358" s="1" t="s">
        <v>3109</v>
      </c>
      <c r="D358" s="2">
        <v>45677</v>
      </c>
      <c r="E358" t="s">
        <v>3110</v>
      </c>
      <c r="F358" s="1" t="s">
        <v>246</v>
      </c>
      <c r="G358">
        <v>17</v>
      </c>
      <c r="H358" t="s">
        <v>167</v>
      </c>
      <c r="I358" s="1" t="s">
        <v>2760</v>
      </c>
      <c r="J358">
        <v>105</v>
      </c>
      <c r="K358" s="1" t="s">
        <v>2729</v>
      </c>
      <c r="L358">
        <v>2</v>
      </c>
      <c r="M358">
        <v>104.3</v>
      </c>
      <c r="N358">
        <v>3.9</v>
      </c>
      <c r="Q358">
        <v>100.39999999999999</v>
      </c>
      <c r="R358" s="1" t="s">
        <v>2733</v>
      </c>
    </row>
    <row r="359" spans="1:18" x14ac:dyDescent="0.2">
      <c r="A359" s="1" t="s">
        <v>53</v>
      </c>
      <c r="B359">
        <v>7</v>
      </c>
      <c r="C359" s="1" t="s">
        <v>3069</v>
      </c>
      <c r="D359" s="2">
        <v>45677</v>
      </c>
      <c r="E359" t="s">
        <v>3070</v>
      </c>
      <c r="F359" s="1" t="s">
        <v>246</v>
      </c>
      <c r="G359">
        <v>18</v>
      </c>
      <c r="H359">
        <v>13</v>
      </c>
      <c r="I359" s="1" t="s">
        <v>100</v>
      </c>
      <c r="J359">
        <v>2000</v>
      </c>
      <c r="K359" s="1" t="s">
        <v>2729</v>
      </c>
      <c r="L359">
        <v>2</v>
      </c>
      <c r="M359">
        <v>158.4</v>
      </c>
      <c r="N359">
        <v>4.2</v>
      </c>
      <c r="Q359">
        <v>154.20000000000002</v>
      </c>
      <c r="R359" s="1" t="s">
        <v>2733</v>
      </c>
    </row>
    <row r="360" spans="1:18" x14ac:dyDescent="0.2">
      <c r="A360" s="1" t="s">
        <v>46</v>
      </c>
      <c r="B360">
        <v>1</v>
      </c>
      <c r="C360" s="1" t="s">
        <v>2732</v>
      </c>
      <c r="D360" s="2">
        <v>45678</v>
      </c>
      <c r="E360" t="s">
        <v>51</v>
      </c>
      <c r="F360" s="1" t="s">
        <v>51</v>
      </c>
      <c r="G360" t="s">
        <v>51</v>
      </c>
      <c r="H360" t="s">
        <v>51</v>
      </c>
      <c r="I360" s="1" t="s">
        <v>51</v>
      </c>
      <c r="J360" t="s">
        <v>51</v>
      </c>
      <c r="K360" s="1" t="s">
        <v>2729</v>
      </c>
      <c r="L360">
        <v>1</v>
      </c>
      <c r="M360">
        <v>55.8</v>
      </c>
      <c r="N360">
        <v>0.9</v>
      </c>
      <c r="Q360">
        <v>54.9</v>
      </c>
      <c r="R360" s="1" t="s">
        <v>2730</v>
      </c>
    </row>
    <row r="361" spans="1:18" x14ac:dyDescent="0.2">
      <c r="A361" s="1" t="s">
        <v>46</v>
      </c>
      <c r="B361">
        <v>1</v>
      </c>
      <c r="C361" s="1" t="s">
        <v>2745</v>
      </c>
      <c r="D361" s="2">
        <v>45678</v>
      </c>
      <c r="E361" t="s">
        <v>51</v>
      </c>
      <c r="F361" s="1" t="s">
        <v>51</v>
      </c>
      <c r="G361" t="s">
        <v>51</v>
      </c>
      <c r="H361" t="s">
        <v>51</v>
      </c>
      <c r="I361" s="1" t="s">
        <v>51</v>
      </c>
      <c r="J361" t="s">
        <v>51</v>
      </c>
      <c r="K361" s="1" t="s">
        <v>2729</v>
      </c>
      <c r="L361">
        <v>1</v>
      </c>
      <c r="M361">
        <v>25.6</v>
      </c>
      <c r="N361">
        <v>0.4</v>
      </c>
      <c r="Q361">
        <v>25.200000000000003</v>
      </c>
      <c r="R361" s="1" t="s">
        <v>2730</v>
      </c>
    </row>
    <row r="362" spans="1:18" x14ac:dyDescent="0.2">
      <c r="A362" s="1" t="s">
        <v>46</v>
      </c>
      <c r="B362">
        <v>1</v>
      </c>
      <c r="C362" s="1" t="s">
        <v>3111</v>
      </c>
      <c r="D362" s="2">
        <v>45678</v>
      </c>
      <c r="E362" t="s">
        <v>3089</v>
      </c>
      <c r="F362" s="1" t="s">
        <v>246</v>
      </c>
      <c r="G362">
        <v>5</v>
      </c>
      <c r="H362" t="s">
        <v>735</v>
      </c>
      <c r="I362" s="1" t="s">
        <v>100</v>
      </c>
      <c r="J362">
        <v>100</v>
      </c>
      <c r="K362" s="1" t="s">
        <v>2729</v>
      </c>
      <c r="L362">
        <v>1</v>
      </c>
      <c r="M362">
        <v>20.399999999999999</v>
      </c>
      <c r="N362">
        <v>0.6</v>
      </c>
      <c r="Q362">
        <v>19.799999999999997</v>
      </c>
      <c r="R362" s="1" t="s">
        <v>2730</v>
      </c>
    </row>
    <row r="363" spans="1:18" x14ac:dyDescent="0.2">
      <c r="A363" s="1" t="s">
        <v>46</v>
      </c>
      <c r="B363">
        <v>1</v>
      </c>
      <c r="C363" s="1" t="s">
        <v>3112</v>
      </c>
      <c r="D363" s="2">
        <v>45678</v>
      </c>
      <c r="E363" t="s">
        <v>3086</v>
      </c>
      <c r="F363" s="1" t="s">
        <v>246</v>
      </c>
      <c r="G363">
        <v>7</v>
      </c>
      <c r="H363">
        <v>10</v>
      </c>
      <c r="I363" s="1" t="s">
        <v>100</v>
      </c>
      <c r="J363">
        <v>500</v>
      </c>
      <c r="K363" s="1" t="s">
        <v>2729</v>
      </c>
      <c r="L363">
        <v>2</v>
      </c>
      <c r="M363">
        <v>73.75</v>
      </c>
      <c r="N363">
        <v>2</v>
      </c>
      <c r="Q363">
        <v>71.75</v>
      </c>
      <c r="R363" s="1" t="s">
        <v>2730</v>
      </c>
    </row>
    <row r="364" spans="1:18" x14ac:dyDescent="0.2">
      <c r="A364" s="1" t="s">
        <v>53</v>
      </c>
      <c r="B364">
        <v>1</v>
      </c>
      <c r="C364" s="1" t="s">
        <v>3112</v>
      </c>
      <c r="D364" s="2">
        <v>45678</v>
      </c>
      <c r="E364" t="s">
        <v>3086</v>
      </c>
      <c r="F364" s="1" t="s">
        <v>246</v>
      </c>
      <c r="G364">
        <v>7</v>
      </c>
      <c r="H364">
        <v>10</v>
      </c>
      <c r="I364" s="1" t="s">
        <v>100</v>
      </c>
      <c r="J364">
        <v>500</v>
      </c>
      <c r="K364" s="1" t="s">
        <v>2729</v>
      </c>
      <c r="L364">
        <v>3</v>
      </c>
      <c r="M364">
        <v>154.4</v>
      </c>
      <c r="N364">
        <v>3</v>
      </c>
      <c r="Q364">
        <v>151.4</v>
      </c>
      <c r="R364" s="1" t="s">
        <v>2733</v>
      </c>
    </row>
    <row r="365" spans="1:18" x14ac:dyDescent="0.2">
      <c r="A365" s="1" t="s">
        <v>46</v>
      </c>
      <c r="B365">
        <v>3</v>
      </c>
      <c r="C365" s="1" t="s">
        <v>3103</v>
      </c>
      <c r="D365" s="2">
        <v>45678</v>
      </c>
      <c r="E365" t="s">
        <v>51</v>
      </c>
      <c r="F365" s="1" t="s">
        <v>51</v>
      </c>
      <c r="G365" t="s">
        <v>51</v>
      </c>
      <c r="H365" t="s">
        <v>51</v>
      </c>
      <c r="I365" s="1" t="s">
        <v>51</v>
      </c>
      <c r="J365" t="s">
        <v>51</v>
      </c>
      <c r="K365" s="1" t="s">
        <v>2729</v>
      </c>
      <c r="L365">
        <v>3</v>
      </c>
      <c r="M365">
        <v>85.8</v>
      </c>
      <c r="N365">
        <v>2.0999999999999996</v>
      </c>
      <c r="Q365">
        <v>83.7</v>
      </c>
      <c r="R365" s="1" t="s">
        <v>2730</v>
      </c>
    </row>
    <row r="366" spans="1:18" x14ac:dyDescent="0.2">
      <c r="A366" s="1" t="s">
        <v>46</v>
      </c>
      <c r="B366">
        <v>3</v>
      </c>
      <c r="C366" s="1" t="s">
        <v>3113</v>
      </c>
      <c r="D366" s="2">
        <v>45678</v>
      </c>
      <c r="E366" t="s">
        <v>3114</v>
      </c>
      <c r="F366" s="1" t="s">
        <v>106</v>
      </c>
      <c r="G366">
        <v>20</v>
      </c>
      <c r="H366" t="s">
        <v>338</v>
      </c>
      <c r="I366" s="1" t="s">
        <v>108</v>
      </c>
      <c r="J366">
        <v>100</v>
      </c>
      <c r="K366" s="1" t="s">
        <v>2729</v>
      </c>
      <c r="L366">
        <v>1</v>
      </c>
      <c r="M366">
        <v>100.2</v>
      </c>
      <c r="N366">
        <v>2.2000000000000002</v>
      </c>
      <c r="Q366">
        <v>98</v>
      </c>
      <c r="R366" s="1" t="s">
        <v>2730</v>
      </c>
    </row>
    <row r="367" spans="1:18" x14ac:dyDescent="0.2">
      <c r="A367" s="1" t="s">
        <v>46</v>
      </c>
      <c r="B367">
        <v>3</v>
      </c>
      <c r="C367" s="1" t="s">
        <v>3115</v>
      </c>
      <c r="D367" s="2">
        <v>45678</v>
      </c>
      <c r="E367" t="s">
        <v>3114</v>
      </c>
      <c r="F367" s="1" t="s">
        <v>106</v>
      </c>
      <c r="G367">
        <v>20</v>
      </c>
      <c r="H367" t="s">
        <v>338</v>
      </c>
      <c r="I367" s="1" t="s">
        <v>108</v>
      </c>
      <c r="J367">
        <v>100</v>
      </c>
      <c r="K367" s="1" t="s">
        <v>2729</v>
      </c>
      <c r="L367">
        <v>1</v>
      </c>
      <c r="M367">
        <v>106.8</v>
      </c>
      <c r="N367">
        <v>2.2000000000000002</v>
      </c>
      <c r="Q367">
        <v>104.6</v>
      </c>
      <c r="R367" s="1" t="s">
        <v>2730</v>
      </c>
    </row>
    <row r="368" spans="1:18" x14ac:dyDescent="0.2">
      <c r="A368" s="1" t="s">
        <v>46</v>
      </c>
      <c r="B368">
        <v>3</v>
      </c>
      <c r="C368" s="1" t="s">
        <v>3116</v>
      </c>
      <c r="D368" s="2">
        <v>45678</v>
      </c>
      <c r="E368" t="s">
        <v>3117</v>
      </c>
      <c r="F368" s="1" t="s">
        <v>106</v>
      </c>
      <c r="G368">
        <v>25</v>
      </c>
      <c r="H368" t="s">
        <v>2817</v>
      </c>
      <c r="I368" s="1" t="s">
        <v>108</v>
      </c>
      <c r="J368">
        <v>100</v>
      </c>
      <c r="K368" s="1" t="s">
        <v>2729</v>
      </c>
      <c r="L368">
        <v>1</v>
      </c>
      <c r="M368">
        <v>112.4</v>
      </c>
      <c r="N368">
        <v>2.8</v>
      </c>
      <c r="Q368">
        <v>109.60000000000001</v>
      </c>
      <c r="R368" s="1" t="s">
        <v>2730</v>
      </c>
    </row>
    <row r="369" spans="1:18" x14ac:dyDescent="0.2">
      <c r="A369" s="1" t="s">
        <v>46</v>
      </c>
      <c r="B369">
        <v>3</v>
      </c>
      <c r="C369" s="1" t="s">
        <v>3060</v>
      </c>
      <c r="D369" s="2">
        <v>45678</v>
      </c>
      <c r="E369" t="s">
        <v>51</v>
      </c>
      <c r="F369" s="1" t="s">
        <v>51</v>
      </c>
      <c r="G369" t="s">
        <v>51</v>
      </c>
      <c r="H369" t="s">
        <v>51</v>
      </c>
      <c r="I369" s="1" t="s">
        <v>51</v>
      </c>
      <c r="J369" t="s">
        <v>51</v>
      </c>
      <c r="K369" s="1" t="s">
        <v>2729</v>
      </c>
      <c r="L369">
        <v>2</v>
      </c>
      <c r="M369">
        <v>85.6</v>
      </c>
      <c r="Q369">
        <v>85.6</v>
      </c>
      <c r="R369" s="1" t="s">
        <v>2730</v>
      </c>
    </row>
    <row r="370" spans="1:18" x14ac:dyDescent="0.2">
      <c r="A370" s="1" t="s">
        <v>53</v>
      </c>
      <c r="B370">
        <v>3</v>
      </c>
      <c r="C370" s="1" t="s">
        <v>987</v>
      </c>
      <c r="D370" s="2">
        <v>45678</v>
      </c>
      <c r="E370" t="s">
        <v>3118</v>
      </c>
      <c r="F370" s="1" t="s">
        <v>989</v>
      </c>
      <c r="G370">
        <v>10</v>
      </c>
      <c r="H370" t="s">
        <v>76</v>
      </c>
      <c r="I370" s="1" t="s">
        <v>108</v>
      </c>
      <c r="J370">
        <v>100</v>
      </c>
      <c r="K370" s="1" t="s">
        <v>2729</v>
      </c>
      <c r="L370">
        <v>3</v>
      </c>
      <c r="M370">
        <v>106.19999999999999</v>
      </c>
      <c r="N370">
        <v>3.5999999999999996</v>
      </c>
      <c r="Q370">
        <v>102.6</v>
      </c>
      <c r="R370" s="1" t="s">
        <v>2733</v>
      </c>
    </row>
    <row r="371" spans="1:18" x14ac:dyDescent="0.2">
      <c r="A371" s="1" t="s">
        <v>53</v>
      </c>
      <c r="B371">
        <v>3</v>
      </c>
      <c r="C371" s="1" t="s">
        <v>2745</v>
      </c>
      <c r="D371" s="2">
        <v>45678</v>
      </c>
      <c r="E371" t="s">
        <v>51</v>
      </c>
      <c r="F371" s="1" t="s">
        <v>51</v>
      </c>
      <c r="G371" t="s">
        <v>51</v>
      </c>
      <c r="H371" t="s">
        <v>51</v>
      </c>
      <c r="I371" s="1" t="s">
        <v>51</v>
      </c>
      <c r="J371" t="s">
        <v>51</v>
      </c>
      <c r="K371" s="1" t="s">
        <v>2729</v>
      </c>
      <c r="L371">
        <v>4</v>
      </c>
      <c r="M371">
        <v>157.30000000000001</v>
      </c>
      <c r="N371">
        <v>7.1</v>
      </c>
      <c r="Q371">
        <v>150.20000000000002</v>
      </c>
      <c r="R371" s="1" t="s">
        <v>2733</v>
      </c>
    </row>
    <row r="372" spans="1:18" x14ac:dyDescent="0.2">
      <c r="A372" s="1" t="s">
        <v>53</v>
      </c>
      <c r="B372">
        <v>3</v>
      </c>
      <c r="C372" s="1" t="s">
        <v>2953</v>
      </c>
      <c r="D372" s="2">
        <v>45678</v>
      </c>
      <c r="E372" t="s">
        <v>2954</v>
      </c>
      <c r="F372" s="1" t="s">
        <v>246</v>
      </c>
      <c r="G372">
        <v>24</v>
      </c>
      <c r="H372" t="s">
        <v>2955</v>
      </c>
      <c r="I372" s="1" t="s">
        <v>2956</v>
      </c>
      <c r="J372">
        <v>8700</v>
      </c>
      <c r="K372" s="1" t="s">
        <v>2729</v>
      </c>
      <c r="L372">
        <v>1</v>
      </c>
      <c r="M372">
        <v>95.8</v>
      </c>
      <c r="N372">
        <v>2.9</v>
      </c>
      <c r="Q372">
        <v>92.899999999999991</v>
      </c>
      <c r="R372" s="1" t="s">
        <v>2733</v>
      </c>
    </row>
    <row r="373" spans="1:18" x14ac:dyDescent="0.2">
      <c r="A373" s="1" t="s">
        <v>46</v>
      </c>
      <c r="B373">
        <v>6</v>
      </c>
      <c r="C373" s="1" t="s">
        <v>3119</v>
      </c>
      <c r="D373" s="2">
        <v>45678</v>
      </c>
      <c r="E373" t="s">
        <v>3120</v>
      </c>
      <c r="F373" s="1" t="s">
        <v>246</v>
      </c>
      <c r="G373">
        <v>25</v>
      </c>
      <c r="H373" t="s">
        <v>167</v>
      </c>
      <c r="I373" s="1" t="s">
        <v>100</v>
      </c>
      <c r="J373">
        <v>170</v>
      </c>
      <c r="K373" s="1" t="s">
        <v>2729</v>
      </c>
      <c r="L373">
        <v>2</v>
      </c>
      <c r="M373">
        <v>185.4</v>
      </c>
      <c r="N373">
        <v>6.4</v>
      </c>
      <c r="Q373">
        <v>179</v>
      </c>
      <c r="R373" s="1" t="s">
        <v>2730</v>
      </c>
    </row>
    <row r="374" spans="1:18" x14ac:dyDescent="0.2">
      <c r="A374" s="1" t="s">
        <v>46</v>
      </c>
      <c r="B374">
        <v>6</v>
      </c>
      <c r="C374" s="1" t="s">
        <v>3121</v>
      </c>
      <c r="D374" s="2">
        <v>45678</v>
      </c>
      <c r="E374" t="s">
        <v>3122</v>
      </c>
      <c r="F374" s="1" t="s">
        <v>246</v>
      </c>
      <c r="G374">
        <v>22</v>
      </c>
      <c r="H374" t="s">
        <v>167</v>
      </c>
      <c r="I374" s="1" t="s">
        <v>100</v>
      </c>
      <c r="J374">
        <v>150</v>
      </c>
      <c r="K374" s="1" t="s">
        <v>2729</v>
      </c>
      <c r="L374">
        <v>2</v>
      </c>
      <c r="M374">
        <v>156</v>
      </c>
      <c r="N374">
        <v>5.6</v>
      </c>
      <c r="Q374">
        <v>150.4</v>
      </c>
      <c r="R374" s="1" t="s">
        <v>2730</v>
      </c>
    </row>
    <row r="375" spans="1:18" x14ac:dyDescent="0.2">
      <c r="A375" s="1" t="s">
        <v>46</v>
      </c>
      <c r="B375">
        <v>6</v>
      </c>
      <c r="C375" s="1" t="s">
        <v>3123</v>
      </c>
      <c r="D375" s="2">
        <v>45678</v>
      </c>
      <c r="E375" t="s">
        <v>2755</v>
      </c>
      <c r="F375" s="1" t="s">
        <v>246</v>
      </c>
      <c r="G375">
        <v>21</v>
      </c>
      <c r="H375" t="s">
        <v>209</v>
      </c>
      <c r="I375" s="1" t="s">
        <v>100</v>
      </c>
      <c r="J375">
        <v>285</v>
      </c>
      <c r="K375" s="1" t="s">
        <v>2729</v>
      </c>
      <c r="L375">
        <v>4</v>
      </c>
      <c r="M375">
        <v>291.60000000000002</v>
      </c>
      <c r="N375">
        <v>10.600000000000001</v>
      </c>
      <c r="Q375">
        <v>281</v>
      </c>
      <c r="R375" s="1" t="s">
        <v>2730</v>
      </c>
    </row>
    <row r="376" spans="1:18" x14ac:dyDescent="0.2">
      <c r="A376" s="1" t="s">
        <v>53</v>
      </c>
      <c r="B376">
        <v>6</v>
      </c>
      <c r="C376" s="1" t="s">
        <v>3124</v>
      </c>
      <c r="D376" s="2">
        <v>45678</v>
      </c>
      <c r="E376" t="s">
        <v>2755</v>
      </c>
      <c r="F376" s="1" t="s">
        <v>246</v>
      </c>
      <c r="G376">
        <v>19</v>
      </c>
      <c r="H376" t="s">
        <v>209</v>
      </c>
      <c r="I376" s="1" t="s">
        <v>100</v>
      </c>
      <c r="J376">
        <v>140</v>
      </c>
      <c r="K376" s="1" t="s">
        <v>2729</v>
      </c>
      <c r="L376">
        <v>2</v>
      </c>
      <c r="M376">
        <v>135.80000000000001</v>
      </c>
      <c r="N376">
        <v>4.4000000000000004</v>
      </c>
      <c r="Q376">
        <v>131.4</v>
      </c>
      <c r="R376" s="1" t="s">
        <v>2733</v>
      </c>
    </row>
    <row r="377" spans="1:18" x14ac:dyDescent="0.2">
      <c r="A377" s="1" t="s">
        <v>53</v>
      </c>
      <c r="B377">
        <v>6</v>
      </c>
      <c r="C377" s="1" t="s">
        <v>3125</v>
      </c>
      <c r="D377" s="2">
        <v>45678</v>
      </c>
      <c r="E377" t="s">
        <v>3126</v>
      </c>
      <c r="F377" s="1" t="s">
        <v>246</v>
      </c>
      <c r="G377">
        <v>18</v>
      </c>
      <c r="H377">
        <v>8</v>
      </c>
      <c r="I377" s="1" t="s">
        <v>100</v>
      </c>
      <c r="J377">
        <v>150</v>
      </c>
      <c r="K377" s="1" t="s">
        <v>2729</v>
      </c>
      <c r="L377">
        <v>2</v>
      </c>
      <c r="M377">
        <v>148.4</v>
      </c>
      <c r="N377">
        <v>4.2</v>
      </c>
      <c r="Q377">
        <v>144.20000000000002</v>
      </c>
      <c r="R377" s="1" t="s">
        <v>2733</v>
      </c>
    </row>
    <row r="378" spans="1:18" x14ac:dyDescent="0.2">
      <c r="A378" s="1" t="s">
        <v>53</v>
      </c>
      <c r="B378">
        <v>6</v>
      </c>
      <c r="C378" s="1" t="s">
        <v>3127</v>
      </c>
      <c r="D378" s="2">
        <v>45678</v>
      </c>
      <c r="E378" t="s">
        <v>3128</v>
      </c>
      <c r="F378" s="1" t="s">
        <v>246</v>
      </c>
      <c r="G378">
        <v>22</v>
      </c>
      <c r="H378" t="s">
        <v>99</v>
      </c>
      <c r="I378" s="1" t="s">
        <v>100</v>
      </c>
      <c r="J378">
        <v>200</v>
      </c>
      <c r="K378" s="1" t="s">
        <v>2729</v>
      </c>
      <c r="L378">
        <v>3</v>
      </c>
      <c r="M378">
        <v>212.8</v>
      </c>
      <c r="N378">
        <v>8.3999999999999986</v>
      </c>
      <c r="Q378">
        <v>204.4</v>
      </c>
      <c r="R378" s="1" t="s">
        <v>2733</v>
      </c>
    </row>
    <row r="379" spans="1:18" x14ac:dyDescent="0.2">
      <c r="A379" s="1" t="s">
        <v>53</v>
      </c>
      <c r="B379">
        <v>6</v>
      </c>
      <c r="C379" s="1" t="s">
        <v>2745</v>
      </c>
      <c r="D379" s="2">
        <v>45678</v>
      </c>
      <c r="E379" t="s">
        <v>51</v>
      </c>
      <c r="F379" s="1" t="s">
        <v>51</v>
      </c>
      <c r="G379" t="s">
        <v>51</v>
      </c>
      <c r="H379" t="s">
        <v>51</v>
      </c>
      <c r="I379" s="1" t="s">
        <v>51</v>
      </c>
      <c r="J379" t="s">
        <v>51</v>
      </c>
      <c r="K379" s="1" t="s">
        <v>2729</v>
      </c>
      <c r="L379">
        <v>1</v>
      </c>
      <c r="M379">
        <v>26</v>
      </c>
      <c r="Q379">
        <v>26</v>
      </c>
      <c r="R379" s="1" t="s">
        <v>2733</v>
      </c>
    </row>
    <row r="380" spans="1:18" x14ac:dyDescent="0.2">
      <c r="A380" s="1" t="s">
        <v>46</v>
      </c>
      <c r="B380">
        <v>7</v>
      </c>
      <c r="C380" s="1" t="s">
        <v>3069</v>
      </c>
      <c r="D380" s="2">
        <v>45678</v>
      </c>
      <c r="E380" t="s">
        <v>3070</v>
      </c>
      <c r="F380" s="1" t="s">
        <v>246</v>
      </c>
      <c r="G380">
        <v>18</v>
      </c>
      <c r="H380">
        <v>13</v>
      </c>
      <c r="I380" s="1" t="s">
        <v>100</v>
      </c>
      <c r="J380">
        <v>2000</v>
      </c>
      <c r="K380" s="1" t="s">
        <v>2729</v>
      </c>
      <c r="L380">
        <v>2</v>
      </c>
      <c r="M380">
        <v>140.53</v>
      </c>
      <c r="N380">
        <v>4.2</v>
      </c>
      <c r="O380">
        <v>15</v>
      </c>
      <c r="Q380">
        <v>136.33000000000001</v>
      </c>
      <c r="R380" s="1" t="s">
        <v>2730</v>
      </c>
    </row>
    <row r="381" spans="1:18" x14ac:dyDescent="0.2">
      <c r="A381" s="1" t="s">
        <v>46</v>
      </c>
      <c r="B381">
        <v>7</v>
      </c>
      <c r="C381" s="1" t="s">
        <v>3129</v>
      </c>
      <c r="D381" s="2">
        <v>45678</v>
      </c>
      <c r="E381" t="s">
        <v>48</v>
      </c>
      <c r="F381" s="1" t="s">
        <v>246</v>
      </c>
      <c r="G381">
        <v>17</v>
      </c>
      <c r="H381" t="s">
        <v>332</v>
      </c>
      <c r="I381" s="1" t="s">
        <v>100</v>
      </c>
      <c r="J381">
        <v>350</v>
      </c>
      <c r="K381" s="1" t="s">
        <v>2729</v>
      </c>
      <c r="L381">
        <v>4</v>
      </c>
      <c r="M381">
        <v>270.68</v>
      </c>
      <c r="N381">
        <v>7.6</v>
      </c>
      <c r="Q381">
        <v>263.08</v>
      </c>
      <c r="R381" s="1" t="s">
        <v>2730</v>
      </c>
    </row>
    <row r="382" spans="1:18" x14ac:dyDescent="0.2">
      <c r="A382" s="1" t="s">
        <v>53</v>
      </c>
      <c r="B382">
        <v>7</v>
      </c>
      <c r="C382" s="1" t="s">
        <v>3129</v>
      </c>
      <c r="D382" s="2">
        <v>45678</v>
      </c>
      <c r="E382" t="s">
        <v>48</v>
      </c>
      <c r="F382" s="1" t="s">
        <v>246</v>
      </c>
      <c r="G382">
        <v>17</v>
      </c>
      <c r="H382" t="s">
        <v>332</v>
      </c>
      <c r="I382" s="1" t="s">
        <v>100</v>
      </c>
      <c r="J382">
        <v>350</v>
      </c>
      <c r="K382" s="1" t="s">
        <v>2729</v>
      </c>
      <c r="L382">
        <v>2</v>
      </c>
      <c r="M382">
        <v>118.2</v>
      </c>
      <c r="N382">
        <v>3.8</v>
      </c>
      <c r="Q382">
        <v>114.4</v>
      </c>
      <c r="R382" s="1" t="s">
        <v>2733</v>
      </c>
    </row>
    <row r="383" spans="1:18" x14ac:dyDescent="0.2">
      <c r="A383" s="1" t="s">
        <v>53</v>
      </c>
      <c r="B383">
        <v>7</v>
      </c>
      <c r="C383" s="1" t="s">
        <v>3130</v>
      </c>
      <c r="D383" s="2">
        <v>45678</v>
      </c>
      <c r="E383" t="s">
        <v>48</v>
      </c>
      <c r="F383" s="1" t="s">
        <v>246</v>
      </c>
      <c r="G383">
        <v>16</v>
      </c>
      <c r="H383" t="s">
        <v>79</v>
      </c>
      <c r="I383" s="1" t="s">
        <v>100</v>
      </c>
      <c r="J383">
        <v>200</v>
      </c>
      <c r="K383" s="1" t="s">
        <v>2729</v>
      </c>
      <c r="L383">
        <v>3</v>
      </c>
      <c r="M383">
        <v>251.8</v>
      </c>
      <c r="N383">
        <v>5.8</v>
      </c>
      <c r="Q383">
        <v>246</v>
      </c>
      <c r="R383" s="1" t="s">
        <v>2733</v>
      </c>
    </row>
    <row r="384" spans="1:18" x14ac:dyDescent="0.2">
      <c r="A384" s="1" t="s">
        <v>46</v>
      </c>
      <c r="B384">
        <v>1</v>
      </c>
      <c r="C384" s="1" t="s">
        <v>3131</v>
      </c>
      <c r="D384" s="2">
        <v>45679</v>
      </c>
      <c r="E384" t="s">
        <v>3086</v>
      </c>
      <c r="F384" s="1" t="s">
        <v>246</v>
      </c>
      <c r="G384">
        <v>7</v>
      </c>
      <c r="H384">
        <v>10</v>
      </c>
      <c r="I384" s="1" t="s">
        <v>100</v>
      </c>
      <c r="J384">
        <v>500</v>
      </c>
      <c r="K384" s="1" t="s">
        <v>2729</v>
      </c>
      <c r="L384">
        <v>1</v>
      </c>
      <c r="M384">
        <v>41.5</v>
      </c>
      <c r="N384">
        <v>0.8</v>
      </c>
      <c r="O384">
        <v>60</v>
      </c>
      <c r="Q384">
        <v>40.700000000000003</v>
      </c>
      <c r="R384" s="1" t="s">
        <v>2733</v>
      </c>
    </row>
    <row r="385" spans="1:18" x14ac:dyDescent="0.2">
      <c r="A385" s="1" t="s">
        <v>46</v>
      </c>
      <c r="B385">
        <v>1</v>
      </c>
      <c r="C385" s="1" t="s">
        <v>3132</v>
      </c>
      <c r="D385" s="2">
        <v>45679</v>
      </c>
      <c r="E385" t="s">
        <v>3133</v>
      </c>
      <c r="F385" s="1" t="s">
        <v>246</v>
      </c>
      <c r="G385">
        <v>7</v>
      </c>
      <c r="H385" t="s">
        <v>107</v>
      </c>
      <c r="I385" s="1" t="s">
        <v>100</v>
      </c>
      <c r="J385">
        <v>100</v>
      </c>
      <c r="K385" s="1" t="s">
        <v>2729</v>
      </c>
      <c r="L385">
        <v>1</v>
      </c>
      <c r="M385">
        <v>37.6</v>
      </c>
      <c r="N385">
        <v>0.9</v>
      </c>
      <c r="Q385">
        <v>36.700000000000003</v>
      </c>
      <c r="R385" s="1" t="s">
        <v>2733</v>
      </c>
    </row>
    <row r="386" spans="1:18" x14ac:dyDescent="0.2">
      <c r="A386" s="1" t="s">
        <v>46</v>
      </c>
      <c r="B386">
        <v>1</v>
      </c>
      <c r="C386" s="1" t="s">
        <v>2745</v>
      </c>
      <c r="D386" s="2">
        <v>45679</v>
      </c>
      <c r="E386" t="s">
        <v>51</v>
      </c>
      <c r="F386" s="1" t="s">
        <v>51</v>
      </c>
      <c r="G386" t="s">
        <v>51</v>
      </c>
      <c r="H386" t="s">
        <v>51</v>
      </c>
      <c r="I386" s="1" t="s">
        <v>51</v>
      </c>
      <c r="J386" t="s">
        <v>51</v>
      </c>
      <c r="K386" s="1" t="s">
        <v>2729</v>
      </c>
      <c r="L386">
        <v>6</v>
      </c>
      <c r="M386">
        <v>92.300000000000011</v>
      </c>
      <c r="N386">
        <v>3.5999999999999996</v>
      </c>
      <c r="Q386">
        <v>88.700000000000017</v>
      </c>
      <c r="R386" s="1" t="s">
        <v>2733</v>
      </c>
    </row>
    <row r="387" spans="1:18" x14ac:dyDescent="0.2">
      <c r="A387" s="1" t="s">
        <v>46</v>
      </c>
      <c r="B387">
        <v>1</v>
      </c>
      <c r="C387" s="1" t="s">
        <v>2732</v>
      </c>
      <c r="D387" s="2">
        <v>45679</v>
      </c>
      <c r="E387" t="s">
        <v>51</v>
      </c>
      <c r="F387" s="1" t="s">
        <v>51</v>
      </c>
      <c r="G387" t="s">
        <v>51</v>
      </c>
      <c r="H387" t="s">
        <v>51</v>
      </c>
      <c r="I387" s="1" t="s">
        <v>51</v>
      </c>
      <c r="J387" t="s">
        <v>51</v>
      </c>
      <c r="K387" s="1" t="s">
        <v>2729</v>
      </c>
      <c r="L387">
        <v>1</v>
      </c>
      <c r="M387">
        <v>21.7</v>
      </c>
      <c r="Q387">
        <v>21.7</v>
      </c>
      <c r="R387" s="1" t="s">
        <v>2733</v>
      </c>
    </row>
    <row r="388" spans="1:18" x14ac:dyDescent="0.2">
      <c r="A388" s="1" t="s">
        <v>53</v>
      </c>
      <c r="B388">
        <v>1</v>
      </c>
      <c r="C388" s="1" t="s">
        <v>2732</v>
      </c>
      <c r="D388" s="2">
        <v>45679</v>
      </c>
      <c r="E388" t="s">
        <v>51</v>
      </c>
      <c r="F388" s="1" t="s">
        <v>51</v>
      </c>
      <c r="G388" t="s">
        <v>51</v>
      </c>
      <c r="H388" t="s">
        <v>51</v>
      </c>
      <c r="I388" s="1" t="s">
        <v>51</v>
      </c>
      <c r="J388" t="s">
        <v>51</v>
      </c>
      <c r="K388" s="1" t="s">
        <v>2729</v>
      </c>
      <c r="L388">
        <v>2</v>
      </c>
      <c r="M388">
        <v>86.1</v>
      </c>
      <c r="O388">
        <v>40</v>
      </c>
      <c r="Q388">
        <v>86.1</v>
      </c>
      <c r="R388" s="1" t="s">
        <v>2730</v>
      </c>
    </row>
    <row r="389" spans="1:18" x14ac:dyDescent="0.2">
      <c r="A389" s="1" t="s">
        <v>53</v>
      </c>
      <c r="B389">
        <v>1</v>
      </c>
      <c r="C389" s="1" t="s">
        <v>3132</v>
      </c>
      <c r="D389" s="2">
        <v>45679</v>
      </c>
      <c r="E389" t="s">
        <v>3133</v>
      </c>
      <c r="F389" s="1" t="s">
        <v>246</v>
      </c>
      <c r="G389">
        <v>7</v>
      </c>
      <c r="H389" t="s">
        <v>107</v>
      </c>
      <c r="I389" s="1" t="s">
        <v>100</v>
      </c>
      <c r="J389">
        <v>100</v>
      </c>
      <c r="K389" s="1" t="s">
        <v>2729</v>
      </c>
      <c r="L389">
        <v>2</v>
      </c>
      <c r="M389">
        <v>76.5</v>
      </c>
      <c r="N389">
        <v>1.8</v>
      </c>
      <c r="Q389">
        <v>74.7</v>
      </c>
      <c r="R389" s="1" t="s">
        <v>2730</v>
      </c>
    </row>
    <row r="390" spans="1:18" x14ac:dyDescent="0.2">
      <c r="A390" s="1" t="s">
        <v>46</v>
      </c>
      <c r="B390">
        <v>3</v>
      </c>
      <c r="C390" s="1" t="s">
        <v>2953</v>
      </c>
      <c r="D390" s="2">
        <v>45679</v>
      </c>
      <c r="E390" t="s">
        <v>2954</v>
      </c>
      <c r="F390" s="1" t="s">
        <v>246</v>
      </c>
      <c r="G390">
        <v>24</v>
      </c>
      <c r="H390" t="s">
        <v>2955</v>
      </c>
      <c r="I390" s="1" t="s">
        <v>2956</v>
      </c>
      <c r="J390">
        <v>8700</v>
      </c>
      <c r="K390" s="1" t="s">
        <v>2729</v>
      </c>
      <c r="L390">
        <v>5</v>
      </c>
      <c r="M390">
        <v>476.6</v>
      </c>
      <c r="N390">
        <v>14</v>
      </c>
      <c r="Q390">
        <v>462.6</v>
      </c>
      <c r="R390" s="1" t="s">
        <v>2733</v>
      </c>
    </row>
    <row r="391" spans="1:18" x14ac:dyDescent="0.2">
      <c r="A391" s="1" t="s">
        <v>53</v>
      </c>
      <c r="B391">
        <v>3</v>
      </c>
      <c r="C391" s="1" t="s">
        <v>2953</v>
      </c>
      <c r="D391" s="2">
        <v>45679</v>
      </c>
      <c r="E391" t="s">
        <v>2954</v>
      </c>
      <c r="F391" s="1" t="s">
        <v>246</v>
      </c>
      <c r="G391">
        <v>24</v>
      </c>
      <c r="H391" t="s">
        <v>2955</v>
      </c>
      <c r="I391" s="1" t="s">
        <v>2956</v>
      </c>
      <c r="J391">
        <v>8700</v>
      </c>
      <c r="K391" s="1" t="s">
        <v>2729</v>
      </c>
      <c r="L391">
        <v>6</v>
      </c>
      <c r="M391">
        <v>672.2</v>
      </c>
      <c r="N391">
        <v>17.399999999999999</v>
      </c>
      <c r="Q391">
        <v>654.80000000000007</v>
      </c>
      <c r="R391" s="1" t="s">
        <v>2730</v>
      </c>
    </row>
    <row r="392" spans="1:18" x14ac:dyDescent="0.2">
      <c r="A392" s="1" t="s">
        <v>46</v>
      </c>
      <c r="B392">
        <v>6</v>
      </c>
      <c r="C392" s="1" t="s">
        <v>3081</v>
      </c>
      <c r="D392" s="2">
        <v>45679</v>
      </c>
      <c r="E392" t="s">
        <v>3082</v>
      </c>
      <c r="F392" s="1" t="s">
        <v>246</v>
      </c>
      <c r="G392" t="s">
        <v>3083</v>
      </c>
      <c r="H392" t="s">
        <v>3084</v>
      </c>
      <c r="I392" s="1" t="s">
        <v>100</v>
      </c>
      <c r="J392">
        <v>800</v>
      </c>
      <c r="K392" s="1" t="s">
        <v>2729</v>
      </c>
      <c r="L392">
        <v>4</v>
      </c>
      <c r="M392">
        <v>299.59999999999997</v>
      </c>
      <c r="N392">
        <v>8</v>
      </c>
      <c r="Q392">
        <v>291.59999999999997</v>
      </c>
      <c r="R392" s="1" t="s">
        <v>2733</v>
      </c>
    </row>
    <row r="393" spans="1:18" x14ac:dyDescent="0.2">
      <c r="A393" s="1" t="s">
        <v>46</v>
      </c>
      <c r="B393">
        <v>6</v>
      </c>
      <c r="C393" s="1" t="s">
        <v>2879</v>
      </c>
      <c r="D393" s="2">
        <v>45679</v>
      </c>
      <c r="E393" t="s">
        <v>281</v>
      </c>
      <c r="F393" s="1" t="s">
        <v>246</v>
      </c>
      <c r="G393" t="s">
        <v>2880</v>
      </c>
      <c r="H393" t="s">
        <v>2744</v>
      </c>
      <c r="I393" s="1" t="s">
        <v>100</v>
      </c>
      <c r="J393">
        <v>2000</v>
      </c>
      <c r="K393" s="1" t="s">
        <v>2729</v>
      </c>
      <c r="L393">
        <v>2</v>
      </c>
      <c r="M393">
        <v>215.4</v>
      </c>
      <c r="N393">
        <v>6.4</v>
      </c>
      <c r="Q393">
        <v>209</v>
      </c>
      <c r="R393" s="1" t="s">
        <v>2733</v>
      </c>
    </row>
    <row r="394" spans="1:18" x14ac:dyDescent="0.2">
      <c r="A394" s="1" t="s">
        <v>53</v>
      </c>
      <c r="B394">
        <v>6</v>
      </c>
      <c r="C394" s="1" t="s">
        <v>3134</v>
      </c>
      <c r="D394" s="2">
        <v>45679</v>
      </c>
      <c r="E394" t="s">
        <v>3135</v>
      </c>
      <c r="F394" s="1" t="s">
        <v>246</v>
      </c>
      <c r="G394" t="s">
        <v>3136</v>
      </c>
      <c r="H394" t="s">
        <v>3137</v>
      </c>
      <c r="I394" s="1" t="s">
        <v>100</v>
      </c>
      <c r="J394">
        <v>100</v>
      </c>
      <c r="K394" s="1" t="s">
        <v>2729</v>
      </c>
      <c r="L394">
        <v>3</v>
      </c>
      <c r="M394">
        <v>118</v>
      </c>
      <c r="Q394">
        <v>118</v>
      </c>
      <c r="R394" s="1" t="s">
        <v>2730</v>
      </c>
    </row>
    <row r="395" spans="1:18" x14ac:dyDescent="0.2">
      <c r="A395" s="1" t="s">
        <v>53</v>
      </c>
      <c r="B395">
        <v>6</v>
      </c>
      <c r="C395" s="1" t="s">
        <v>3138</v>
      </c>
      <c r="D395" s="2">
        <v>45679</v>
      </c>
      <c r="E395" t="s">
        <v>3034</v>
      </c>
      <c r="F395" s="1" t="s">
        <v>3035</v>
      </c>
      <c r="G395">
        <v>19.5</v>
      </c>
      <c r="H395" t="s">
        <v>107</v>
      </c>
      <c r="I395" s="1" t="s">
        <v>108</v>
      </c>
      <c r="J395">
        <v>200</v>
      </c>
      <c r="K395" s="1" t="s">
        <v>2729</v>
      </c>
      <c r="L395">
        <v>2</v>
      </c>
      <c r="M395">
        <v>214.2</v>
      </c>
      <c r="N395">
        <v>4.8</v>
      </c>
      <c r="Q395">
        <v>209.39999999999998</v>
      </c>
      <c r="R395" s="1" t="s">
        <v>2730</v>
      </c>
    </row>
    <row r="396" spans="1:18" x14ac:dyDescent="0.2">
      <c r="A396" s="1" t="s">
        <v>53</v>
      </c>
      <c r="B396">
        <v>6</v>
      </c>
      <c r="C396" s="1" t="s">
        <v>3139</v>
      </c>
      <c r="D396" s="2">
        <v>45679</v>
      </c>
      <c r="E396" t="s">
        <v>3140</v>
      </c>
      <c r="F396" s="1" t="s">
        <v>2816</v>
      </c>
      <c r="G396">
        <v>18</v>
      </c>
      <c r="H396" t="s">
        <v>51</v>
      </c>
      <c r="I396" s="1" t="s">
        <v>108</v>
      </c>
      <c r="J396">
        <v>2000</v>
      </c>
      <c r="K396" s="1" t="s">
        <v>2729</v>
      </c>
      <c r="L396">
        <v>3</v>
      </c>
      <c r="M396">
        <v>414.59999999999997</v>
      </c>
      <c r="N396">
        <v>6.2</v>
      </c>
      <c r="Q396">
        <v>408.4</v>
      </c>
      <c r="R396" s="1" t="s">
        <v>2730</v>
      </c>
    </row>
    <row r="397" spans="1:18" x14ac:dyDescent="0.2">
      <c r="A397" s="1" t="s">
        <v>46</v>
      </c>
      <c r="B397">
        <v>7</v>
      </c>
      <c r="C397" s="1" t="s">
        <v>3141</v>
      </c>
      <c r="D397" s="2">
        <v>45679</v>
      </c>
      <c r="E397" t="s">
        <v>48</v>
      </c>
      <c r="F397" s="1" t="s">
        <v>246</v>
      </c>
      <c r="G397">
        <v>14</v>
      </c>
      <c r="H397" t="s">
        <v>79</v>
      </c>
      <c r="I397" s="1" t="s">
        <v>100</v>
      </c>
      <c r="J397">
        <v>100</v>
      </c>
      <c r="K397" s="1" t="s">
        <v>2729</v>
      </c>
      <c r="L397">
        <v>1</v>
      </c>
      <c r="M397">
        <v>63.42</v>
      </c>
      <c r="N397">
        <v>1.6</v>
      </c>
      <c r="Q397">
        <v>61.82</v>
      </c>
      <c r="R397" s="1" t="s">
        <v>2733</v>
      </c>
    </row>
    <row r="398" spans="1:18" x14ac:dyDescent="0.2">
      <c r="A398" s="1" t="s">
        <v>46</v>
      </c>
      <c r="B398">
        <v>7</v>
      </c>
      <c r="C398" s="1" t="s">
        <v>3142</v>
      </c>
      <c r="D398" s="2">
        <v>45679</v>
      </c>
      <c r="E398" t="s">
        <v>48</v>
      </c>
      <c r="F398" s="1" t="s">
        <v>246</v>
      </c>
      <c r="G398">
        <v>26</v>
      </c>
      <c r="H398" t="s">
        <v>332</v>
      </c>
      <c r="I398" s="1" t="s">
        <v>100</v>
      </c>
      <c r="J398">
        <v>145</v>
      </c>
      <c r="K398" s="1" t="s">
        <v>2729</v>
      </c>
      <c r="L398">
        <v>2</v>
      </c>
      <c r="M398">
        <v>159.28</v>
      </c>
      <c r="N398">
        <v>6.4</v>
      </c>
      <c r="Q398">
        <v>152.88</v>
      </c>
      <c r="R398" s="1" t="s">
        <v>2733</v>
      </c>
    </row>
    <row r="399" spans="1:18" x14ac:dyDescent="0.2">
      <c r="A399" s="1" t="s">
        <v>46</v>
      </c>
      <c r="B399">
        <v>7</v>
      </c>
      <c r="C399" s="1" t="s">
        <v>3143</v>
      </c>
      <c r="D399" s="2">
        <v>45679</v>
      </c>
      <c r="E399" t="s">
        <v>3144</v>
      </c>
      <c r="F399" s="1" t="s">
        <v>246</v>
      </c>
      <c r="G399">
        <v>28</v>
      </c>
      <c r="H399">
        <v>10</v>
      </c>
      <c r="I399" s="1" t="s">
        <v>100</v>
      </c>
      <c r="J399">
        <v>100</v>
      </c>
      <c r="K399" s="1" t="s">
        <v>2729</v>
      </c>
      <c r="L399">
        <v>1</v>
      </c>
      <c r="M399">
        <v>96.05</v>
      </c>
      <c r="N399">
        <v>4</v>
      </c>
      <c r="Q399">
        <v>92.05</v>
      </c>
      <c r="R399" s="1" t="s">
        <v>2733</v>
      </c>
    </row>
    <row r="400" spans="1:18" x14ac:dyDescent="0.2">
      <c r="A400" s="1" t="s">
        <v>46</v>
      </c>
      <c r="B400">
        <v>7</v>
      </c>
      <c r="C400" s="1" t="s">
        <v>2775</v>
      </c>
      <c r="D400" s="2">
        <v>45679</v>
      </c>
      <c r="E400" t="s">
        <v>2769</v>
      </c>
      <c r="F400" s="1" t="s">
        <v>246</v>
      </c>
      <c r="G400">
        <v>18</v>
      </c>
      <c r="H400" t="s">
        <v>2770</v>
      </c>
      <c r="I400" s="1" t="s">
        <v>51</v>
      </c>
      <c r="J400">
        <v>300</v>
      </c>
      <c r="K400" s="1" t="s">
        <v>2729</v>
      </c>
      <c r="L400">
        <v>3</v>
      </c>
      <c r="M400">
        <v>93.27000000000001</v>
      </c>
      <c r="N400">
        <v>7.1999999999999993</v>
      </c>
      <c r="Q400">
        <v>86.070000000000007</v>
      </c>
      <c r="R400" s="1" t="s">
        <v>2733</v>
      </c>
    </row>
    <row r="401" spans="1:18" x14ac:dyDescent="0.2">
      <c r="A401" s="1" t="s">
        <v>53</v>
      </c>
      <c r="B401">
        <v>7</v>
      </c>
      <c r="C401" s="1" t="s">
        <v>2775</v>
      </c>
      <c r="D401" s="2">
        <v>45679</v>
      </c>
      <c r="E401" t="s">
        <v>2769</v>
      </c>
      <c r="F401" s="1" t="s">
        <v>246</v>
      </c>
      <c r="G401">
        <v>18</v>
      </c>
      <c r="H401" t="s">
        <v>2770</v>
      </c>
      <c r="I401" s="1" t="s">
        <v>51</v>
      </c>
      <c r="J401">
        <v>300</v>
      </c>
      <c r="K401" s="1" t="s">
        <v>2729</v>
      </c>
      <c r="L401">
        <v>13</v>
      </c>
      <c r="M401">
        <v>457.3</v>
      </c>
      <c r="N401">
        <v>27.200000000000003</v>
      </c>
      <c r="Q401">
        <v>430.1</v>
      </c>
      <c r="R401" s="1" t="s">
        <v>2730</v>
      </c>
    </row>
    <row r="402" spans="1:18" x14ac:dyDescent="0.2">
      <c r="A402" s="1" t="s">
        <v>46</v>
      </c>
      <c r="B402">
        <v>1</v>
      </c>
      <c r="C402" s="1" t="s">
        <v>3145</v>
      </c>
      <c r="D402" s="2">
        <v>45680</v>
      </c>
      <c r="E402" t="s">
        <v>3146</v>
      </c>
      <c r="F402" s="1" t="s">
        <v>246</v>
      </c>
      <c r="G402">
        <v>7</v>
      </c>
      <c r="H402" t="s">
        <v>107</v>
      </c>
      <c r="I402" s="1" t="s">
        <v>100</v>
      </c>
      <c r="J402">
        <v>100</v>
      </c>
      <c r="K402" s="1" t="s">
        <v>2729</v>
      </c>
      <c r="L402">
        <v>3</v>
      </c>
      <c r="M402">
        <v>105.3</v>
      </c>
      <c r="N402">
        <v>2.7</v>
      </c>
      <c r="O402">
        <v>2</v>
      </c>
      <c r="Q402">
        <v>102.6</v>
      </c>
      <c r="R402" s="1" t="s">
        <v>2733</v>
      </c>
    </row>
    <row r="403" spans="1:18" x14ac:dyDescent="0.2">
      <c r="A403" s="1" t="s">
        <v>46</v>
      </c>
      <c r="B403">
        <v>1</v>
      </c>
      <c r="C403" s="1" t="s">
        <v>3131</v>
      </c>
      <c r="D403" s="2">
        <v>45680</v>
      </c>
      <c r="E403" t="s">
        <v>3086</v>
      </c>
      <c r="F403" s="1" t="s">
        <v>246</v>
      </c>
      <c r="G403">
        <v>7</v>
      </c>
      <c r="H403">
        <v>10</v>
      </c>
      <c r="I403" s="1" t="s">
        <v>100</v>
      </c>
      <c r="J403">
        <v>500</v>
      </c>
      <c r="K403" s="1" t="s">
        <v>2729</v>
      </c>
      <c r="L403">
        <v>2</v>
      </c>
      <c r="M403">
        <v>83.4</v>
      </c>
      <c r="N403">
        <v>1.8</v>
      </c>
      <c r="Q403">
        <v>81.600000000000009</v>
      </c>
      <c r="R403" s="1" t="s">
        <v>2733</v>
      </c>
    </row>
    <row r="404" spans="1:18" x14ac:dyDescent="0.2">
      <c r="A404" s="1" t="s">
        <v>53</v>
      </c>
      <c r="B404">
        <v>1</v>
      </c>
      <c r="C404" s="1" t="s">
        <v>3131</v>
      </c>
      <c r="D404" s="2">
        <v>45680</v>
      </c>
      <c r="E404" t="s">
        <v>3086</v>
      </c>
      <c r="F404" s="1" t="s">
        <v>246</v>
      </c>
      <c r="G404">
        <v>7</v>
      </c>
      <c r="H404">
        <v>10</v>
      </c>
      <c r="I404" s="1" t="s">
        <v>100</v>
      </c>
      <c r="J404">
        <v>500</v>
      </c>
      <c r="K404" s="1" t="s">
        <v>2729</v>
      </c>
      <c r="L404">
        <v>4</v>
      </c>
      <c r="M404">
        <v>165.6</v>
      </c>
      <c r="N404">
        <v>3.4000000000000004</v>
      </c>
      <c r="Q404">
        <v>162.19999999999999</v>
      </c>
      <c r="R404" s="1" t="s">
        <v>2730</v>
      </c>
    </row>
    <row r="405" spans="1:18" x14ac:dyDescent="0.2">
      <c r="A405" s="1" t="s">
        <v>46</v>
      </c>
      <c r="B405">
        <v>3</v>
      </c>
      <c r="C405" s="1" t="s">
        <v>2953</v>
      </c>
      <c r="D405" s="2">
        <v>45680</v>
      </c>
      <c r="E405" t="s">
        <v>2954</v>
      </c>
      <c r="F405" s="1" t="s">
        <v>246</v>
      </c>
      <c r="G405">
        <v>24</v>
      </c>
      <c r="H405" t="s">
        <v>2955</v>
      </c>
      <c r="I405" s="1" t="s">
        <v>2956</v>
      </c>
      <c r="J405">
        <v>8700</v>
      </c>
      <c r="K405" s="1" t="s">
        <v>2729</v>
      </c>
      <c r="L405">
        <v>2</v>
      </c>
      <c r="M405">
        <v>254.6</v>
      </c>
      <c r="N405">
        <v>5.6</v>
      </c>
      <c r="O405">
        <v>6</v>
      </c>
      <c r="Q405">
        <v>249</v>
      </c>
      <c r="R405" s="1" t="s">
        <v>2733</v>
      </c>
    </row>
    <row r="406" spans="1:18" x14ac:dyDescent="0.2">
      <c r="A406" s="1" t="s">
        <v>53</v>
      </c>
      <c r="B406">
        <v>3</v>
      </c>
      <c r="C406" s="1" t="s">
        <v>2953</v>
      </c>
      <c r="D406" s="2">
        <v>45680</v>
      </c>
      <c r="E406" t="s">
        <v>2954</v>
      </c>
      <c r="F406" s="1" t="s">
        <v>246</v>
      </c>
      <c r="G406">
        <v>24</v>
      </c>
      <c r="H406" t="s">
        <v>2955</v>
      </c>
      <c r="I406" s="1" t="s">
        <v>2956</v>
      </c>
      <c r="J406">
        <v>8700</v>
      </c>
      <c r="K406" s="1" t="s">
        <v>2729</v>
      </c>
      <c r="L406">
        <v>5</v>
      </c>
      <c r="M406">
        <v>635</v>
      </c>
      <c r="N406">
        <v>14</v>
      </c>
      <c r="Q406">
        <v>621</v>
      </c>
      <c r="R406" s="1" t="s">
        <v>2730</v>
      </c>
    </row>
    <row r="407" spans="1:18" x14ac:dyDescent="0.2">
      <c r="A407" s="1" t="s">
        <v>46</v>
      </c>
      <c r="B407">
        <v>6</v>
      </c>
      <c r="C407" s="1" t="s">
        <v>3139</v>
      </c>
      <c r="D407" s="2">
        <v>45680</v>
      </c>
      <c r="E407" t="s">
        <v>3140</v>
      </c>
      <c r="F407" s="1" t="s">
        <v>2816</v>
      </c>
      <c r="G407">
        <v>18</v>
      </c>
      <c r="H407" t="s">
        <v>51</v>
      </c>
      <c r="I407" s="1" t="s">
        <v>108</v>
      </c>
      <c r="J407">
        <v>2000</v>
      </c>
      <c r="K407" s="1" t="s">
        <v>2729</v>
      </c>
      <c r="L407">
        <v>4</v>
      </c>
      <c r="M407">
        <v>679.6</v>
      </c>
      <c r="N407">
        <v>8.8000000000000007</v>
      </c>
      <c r="Q407">
        <v>670.80000000000007</v>
      </c>
      <c r="R407" s="1" t="s">
        <v>2733</v>
      </c>
    </row>
    <row r="408" spans="1:18" x14ac:dyDescent="0.2">
      <c r="A408" s="1" t="s">
        <v>53</v>
      </c>
      <c r="B408">
        <v>6</v>
      </c>
      <c r="C408" s="1" t="s">
        <v>3139</v>
      </c>
      <c r="D408" s="2">
        <v>45680</v>
      </c>
      <c r="E408" t="s">
        <v>3140</v>
      </c>
      <c r="F408" s="1" t="s">
        <v>2816</v>
      </c>
      <c r="G408">
        <v>18</v>
      </c>
      <c r="H408" t="s">
        <v>51</v>
      </c>
      <c r="I408" s="1" t="s">
        <v>108</v>
      </c>
      <c r="J408">
        <v>2000</v>
      </c>
      <c r="K408" s="1" t="s">
        <v>2729</v>
      </c>
      <c r="L408">
        <v>4</v>
      </c>
      <c r="M408">
        <v>670.2</v>
      </c>
      <c r="N408">
        <v>8.7000000000000011</v>
      </c>
      <c r="Q408">
        <v>661.5</v>
      </c>
      <c r="R408" s="1" t="s">
        <v>2730</v>
      </c>
    </row>
    <row r="409" spans="1:18" x14ac:dyDescent="0.2">
      <c r="A409" s="1" t="s">
        <v>46</v>
      </c>
      <c r="B409">
        <v>7</v>
      </c>
      <c r="C409" s="1" t="s">
        <v>2775</v>
      </c>
      <c r="D409" s="2">
        <v>45680</v>
      </c>
      <c r="E409" t="s">
        <v>2769</v>
      </c>
      <c r="F409" s="1" t="s">
        <v>246</v>
      </c>
      <c r="G409">
        <v>18</v>
      </c>
      <c r="H409" t="s">
        <v>2770</v>
      </c>
      <c r="I409" s="1" t="s">
        <v>51</v>
      </c>
      <c r="J409">
        <v>300</v>
      </c>
      <c r="K409" s="1" t="s">
        <v>2729</v>
      </c>
      <c r="L409">
        <v>3</v>
      </c>
      <c r="M409">
        <v>114.44000000000001</v>
      </c>
      <c r="N409">
        <v>6.6000000000000005</v>
      </c>
      <c r="O409">
        <v>20</v>
      </c>
      <c r="Q409">
        <v>107.84000000000002</v>
      </c>
      <c r="R409" s="1" t="s">
        <v>2733</v>
      </c>
    </row>
    <row r="410" spans="1:18" x14ac:dyDescent="0.2">
      <c r="A410" s="1" t="s">
        <v>46</v>
      </c>
      <c r="B410">
        <v>7</v>
      </c>
      <c r="C410" s="1" t="s">
        <v>3147</v>
      </c>
      <c r="D410" s="2">
        <v>45680</v>
      </c>
      <c r="E410" t="s">
        <v>3148</v>
      </c>
      <c r="F410" s="1" t="s">
        <v>246</v>
      </c>
      <c r="G410">
        <v>23</v>
      </c>
      <c r="H410" t="s">
        <v>2983</v>
      </c>
      <c r="I410" s="1" t="s">
        <v>100</v>
      </c>
      <c r="J410">
        <v>75</v>
      </c>
      <c r="K410" s="1" t="s">
        <v>2729</v>
      </c>
      <c r="L410">
        <v>1</v>
      </c>
      <c r="M410">
        <v>92.28</v>
      </c>
      <c r="N410">
        <v>2.8</v>
      </c>
      <c r="Q410">
        <v>89.48</v>
      </c>
      <c r="R410" s="1" t="s">
        <v>2733</v>
      </c>
    </row>
    <row r="411" spans="1:18" x14ac:dyDescent="0.2">
      <c r="A411" s="1" t="s">
        <v>46</v>
      </c>
      <c r="B411">
        <v>7</v>
      </c>
      <c r="C411" s="1" t="s">
        <v>3060</v>
      </c>
      <c r="D411" s="2">
        <v>45680</v>
      </c>
      <c r="E411" t="s">
        <v>51</v>
      </c>
      <c r="F411" s="1" t="s">
        <v>51</v>
      </c>
      <c r="G411" t="s">
        <v>51</v>
      </c>
      <c r="H411" t="s">
        <v>51</v>
      </c>
      <c r="I411" s="1" t="s">
        <v>51</v>
      </c>
      <c r="J411" t="s">
        <v>51</v>
      </c>
      <c r="K411" s="1" t="s">
        <v>2729</v>
      </c>
      <c r="L411">
        <v>1</v>
      </c>
      <c r="M411">
        <v>16.920000000000002</v>
      </c>
      <c r="N411">
        <v>2.8</v>
      </c>
      <c r="Q411">
        <v>14.120000000000001</v>
      </c>
      <c r="R411" s="1" t="s">
        <v>2733</v>
      </c>
    </row>
    <row r="412" spans="1:18" x14ac:dyDescent="0.2">
      <c r="A412" s="1" t="s">
        <v>46</v>
      </c>
      <c r="B412">
        <v>7</v>
      </c>
      <c r="C412" s="1" t="s">
        <v>3149</v>
      </c>
      <c r="D412" s="2">
        <v>45680</v>
      </c>
      <c r="E412" t="s">
        <v>3148</v>
      </c>
      <c r="F412" s="1" t="s">
        <v>246</v>
      </c>
      <c r="G412">
        <v>23</v>
      </c>
      <c r="H412" t="s">
        <v>2983</v>
      </c>
      <c r="I412" s="1" t="s">
        <v>100</v>
      </c>
      <c r="J412">
        <v>25</v>
      </c>
      <c r="K412" s="1" t="s">
        <v>2729</v>
      </c>
      <c r="L412">
        <v>1</v>
      </c>
      <c r="M412">
        <v>89.7</v>
      </c>
      <c r="N412">
        <v>2.8</v>
      </c>
      <c r="Q412">
        <v>86.9</v>
      </c>
      <c r="R412" s="1" t="s">
        <v>2733</v>
      </c>
    </row>
    <row r="413" spans="1:18" x14ac:dyDescent="0.2">
      <c r="A413" s="1" t="s">
        <v>46</v>
      </c>
      <c r="B413">
        <v>7</v>
      </c>
      <c r="C413" s="1" t="s">
        <v>3150</v>
      </c>
      <c r="D413" s="2">
        <v>45680</v>
      </c>
      <c r="E413" t="s">
        <v>3148</v>
      </c>
      <c r="F413" s="1" t="s">
        <v>246</v>
      </c>
      <c r="G413">
        <v>19</v>
      </c>
      <c r="H413" t="s">
        <v>2983</v>
      </c>
      <c r="I413" s="1" t="s">
        <v>100</v>
      </c>
      <c r="J413">
        <v>50</v>
      </c>
      <c r="K413" s="1" t="s">
        <v>2729</v>
      </c>
      <c r="L413">
        <v>1</v>
      </c>
      <c r="M413">
        <v>84.03</v>
      </c>
      <c r="N413">
        <v>2.5</v>
      </c>
      <c r="Q413">
        <v>81.53</v>
      </c>
      <c r="R413" s="1" t="s">
        <v>2733</v>
      </c>
    </row>
    <row r="414" spans="1:18" x14ac:dyDescent="0.2">
      <c r="A414" s="1" t="s">
        <v>46</v>
      </c>
      <c r="B414">
        <v>7</v>
      </c>
      <c r="C414" s="1" t="s">
        <v>3151</v>
      </c>
      <c r="D414" s="2">
        <v>45680</v>
      </c>
      <c r="E414" t="s">
        <v>3152</v>
      </c>
      <c r="F414" s="1" t="s">
        <v>246</v>
      </c>
      <c r="G414">
        <v>17</v>
      </c>
      <c r="H414" t="s">
        <v>99</v>
      </c>
      <c r="I414" s="1" t="s">
        <v>51</v>
      </c>
      <c r="J414">
        <v>160</v>
      </c>
      <c r="K414" s="1" t="s">
        <v>2729</v>
      </c>
      <c r="L414">
        <v>1</v>
      </c>
      <c r="M414">
        <v>56.2</v>
      </c>
      <c r="N414">
        <v>1.9</v>
      </c>
      <c r="Q414">
        <v>54.300000000000004</v>
      </c>
      <c r="R414" s="1" t="s">
        <v>2733</v>
      </c>
    </row>
    <row r="415" spans="1:18" x14ac:dyDescent="0.2">
      <c r="A415" s="1" t="s">
        <v>53</v>
      </c>
      <c r="B415">
        <v>7</v>
      </c>
      <c r="C415" s="1" t="s">
        <v>3151</v>
      </c>
      <c r="D415" s="2">
        <v>45680</v>
      </c>
      <c r="E415" t="s">
        <v>3152</v>
      </c>
      <c r="F415" s="1" t="s">
        <v>246</v>
      </c>
      <c r="G415">
        <v>17</v>
      </c>
      <c r="H415" t="s">
        <v>99</v>
      </c>
      <c r="I415" s="1" t="s">
        <v>51</v>
      </c>
      <c r="J415">
        <v>160</v>
      </c>
      <c r="K415" s="1" t="s">
        <v>2729</v>
      </c>
      <c r="L415">
        <v>2</v>
      </c>
      <c r="M415">
        <v>116.5</v>
      </c>
      <c r="N415">
        <v>3.8</v>
      </c>
      <c r="O415">
        <v>7.5</v>
      </c>
      <c r="Q415">
        <v>112.7</v>
      </c>
      <c r="R415" s="1" t="s">
        <v>2730</v>
      </c>
    </row>
    <row r="416" spans="1:18" x14ac:dyDescent="0.2">
      <c r="A416" s="1" t="s">
        <v>53</v>
      </c>
      <c r="B416">
        <v>7</v>
      </c>
      <c r="C416" s="1" t="s">
        <v>3153</v>
      </c>
      <c r="D416" s="2">
        <v>45680</v>
      </c>
      <c r="E416" t="s">
        <v>3154</v>
      </c>
      <c r="F416" s="1" t="s">
        <v>246</v>
      </c>
      <c r="G416">
        <v>16.75</v>
      </c>
      <c r="H416" t="s">
        <v>332</v>
      </c>
      <c r="I416" s="1" t="s">
        <v>100</v>
      </c>
      <c r="J416">
        <v>53</v>
      </c>
      <c r="K416" s="1" t="s">
        <v>2729</v>
      </c>
      <c r="L416">
        <v>1</v>
      </c>
      <c r="M416">
        <v>100.6</v>
      </c>
      <c r="N416">
        <v>2</v>
      </c>
      <c r="Q416">
        <v>98.6</v>
      </c>
      <c r="R416" s="1" t="s">
        <v>2730</v>
      </c>
    </row>
    <row r="417" spans="1:18" x14ac:dyDescent="0.2">
      <c r="A417" s="1" t="s">
        <v>53</v>
      </c>
      <c r="B417">
        <v>7</v>
      </c>
      <c r="C417" s="1" t="s">
        <v>3155</v>
      </c>
      <c r="D417" s="2">
        <v>45680</v>
      </c>
      <c r="E417" t="s">
        <v>48</v>
      </c>
      <c r="F417" s="1" t="s">
        <v>246</v>
      </c>
      <c r="G417">
        <v>18</v>
      </c>
      <c r="H417" t="s">
        <v>134</v>
      </c>
      <c r="I417" s="1" t="s">
        <v>51</v>
      </c>
      <c r="J417">
        <v>250</v>
      </c>
      <c r="K417" s="1" t="s">
        <v>2729</v>
      </c>
      <c r="L417">
        <v>3</v>
      </c>
      <c r="M417">
        <v>205.7</v>
      </c>
      <c r="N417">
        <v>6.4</v>
      </c>
      <c r="Q417">
        <v>199.29999999999998</v>
      </c>
      <c r="R417" s="1" t="s">
        <v>2730</v>
      </c>
    </row>
    <row r="418" spans="1:18" x14ac:dyDescent="0.2">
      <c r="A418" s="1" t="s">
        <v>46</v>
      </c>
      <c r="B418">
        <v>1</v>
      </c>
      <c r="C418" s="1" t="s">
        <v>3156</v>
      </c>
      <c r="D418" s="2">
        <v>45681</v>
      </c>
      <c r="E418" t="s">
        <v>2803</v>
      </c>
      <c r="F418" s="1" t="s">
        <v>246</v>
      </c>
      <c r="G418">
        <v>6</v>
      </c>
      <c r="H418">
        <v>10</v>
      </c>
      <c r="I418" s="1" t="s">
        <v>100</v>
      </c>
      <c r="J418">
        <v>120</v>
      </c>
      <c r="K418" s="1" t="s">
        <v>2729</v>
      </c>
      <c r="L418">
        <v>4</v>
      </c>
      <c r="M418">
        <v>139.1</v>
      </c>
      <c r="N418">
        <v>3.2</v>
      </c>
      <c r="O418">
        <v>50</v>
      </c>
      <c r="Q418">
        <v>135.9</v>
      </c>
      <c r="R418" s="1" t="s">
        <v>2733</v>
      </c>
    </row>
    <row r="419" spans="1:18" x14ac:dyDescent="0.2">
      <c r="A419" s="1" t="s">
        <v>46</v>
      </c>
      <c r="B419">
        <v>1</v>
      </c>
      <c r="C419" s="1" t="s">
        <v>3157</v>
      </c>
      <c r="D419" s="2">
        <v>45681</v>
      </c>
      <c r="E419" t="s">
        <v>3158</v>
      </c>
      <c r="F419" s="1" t="s">
        <v>246</v>
      </c>
      <c r="G419">
        <v>6</v>
      </c>
      <c r="H419">
        <v>10</v>
      </c>
      <c r="I419" s="1" t="s">
        <v>100</v>
      </c>
      <c r="J419">
        <v>100</v>
      </c>
      <c r="K419" s="1" t="s">
        <v>2729</v>
      </c>
      <c r="L419">
        <v>1</v>
      </c>
      <c r="M419">
        <v>35.9</v>
      </c>
      <c r="N419">
        <v>0.8</v>
      </c>
      <c r="Q419">
        <v>35.1</v>
      </c>
      <c r="R419" s="1" t="s">
        <v>2733</v>
      </c>
    </row>
    <row r="420" spans="1:18" x14ac:dyDescent="0.2">
      <c r="A420" s="1" t="s">
        <v>53</v>
      </c>
      <c r="B420">
        <v>1</v>
      </c>
      <c r="C420" s="1" t="s">
        <v>3157</v>
      </c>
      <c r="D420" s="2">
        <v>45681</v>
      </c>
      <c r="E420" t="s">
        <v>3158</v>
      </c>
      <c r="F420" s="1" t="s">
        <v>246</v>
      </c>
      <c r="G420">
        <v>6</v>
      </c>
      <c r="H420">
        <v>10</v>
      </c>
      <c r="I420" s="1" t="s">
        <v>100</v>
      </c>
      <c r="J420">
        <v>100</v>
      </c>
      <c r="K420" s="1" t="s">
        <v>2729</v>
      </c>
      <c r="L420">
        <v>2</v>
      </c>
      <c r="M420">
        <v>73.599999999999994</v>
      </c>
      <c r="N420">
        <v>1.6</v>
      </c>
      <c r="O420">
        <v>105</v>
      </c>
      <c r="Q420">
        <v>72</v>
      </c>
      <c r="R420" s="1" t="s">
        <v>2730</v>
      </c>
    </row>
    <row r="421" spans="1:18" x14ac:dyDescent="0.2">
      <c r="A421" s="1" t="s">
        <v>53</v>
      </c>
      <c r="B421">
        <v>1</v>
      </c>
      <c r="C421" s="1" t="s">
        <v>3159</v>
      </c>
      <c r="D421" s="2">
        <v>45681</v>
      </c>
      <c r="E421" t="s">
        <v>2803</v>
      </c>
      <c r="F421" s="1" t="s">
        <v>246</v>
      </c>
      <c r="G421">
        <v>6</v>
      </c>
      <c r="H421">
        <v>10</v>
      </c>
      <c r="I421" s="1" t="s">
        <v>100</v>
      </c>
      <c r="J421">
        <v>120</v>
      </c>
      <c r="K421" s="1" t="s">
        <v>2729</v>
      </c>
      <c r="L421">
        <v>2</v>
      </c>
      <c r="M421">
        <v>89.8</v>
      </c>
      <c r="N421">
        <v>1.5</v>
      </c>
      <c r="Q421">
        <v>88.3</v>
      </c>
      <c r="R421" s="1" t="s">
        <v>2730</v>
      </c>
    </row>
    <row r="422" spans="1:18" x14ac:dyDescent="0.2">
      <c r="A422" s="1" t="s">
        <v>46</v>
      </c>
      <c r="B422">
        <v>3</v>
      </c>
      <c r="C422" s="1" t="s">
        <v>2953</v>
      </c>
      <c r="D422" s="2">
        <v>45681</v>
      </c>
      <c r="E422" t="s">
        <v>2954</v>
      </c>
      <c r="F422" s="1" t="s">
        <v>246</v>
      </c>
      <c r="G422">
        <v>24</v>
      </c>
      <c r="H422" t="s">
        <v>2955</v>
      </c>
      <c r="I422" s="1" t="s">
        <v>2956</v>
      </c>
      <c r="J422">
        <v>8700</v>
      </c>
      <c r="K422" s="1" t="s">
        <v>2729</v>
      </c>
      <c r="L422">
        <v>4</v>
      </c>
      <c r="M422">
        <v>546</v>
      </c>
      <c r="N422">
        <v>11.2</v>
      </c>
      <c r="Q422">
        <v>534.79999999999995</v>
      </c>
      <c r="R422" s="1" t="s">
        <v>2733</v>
      </c>
    </row>
    <row r="423" spans="1:18" x14ac:dyDescent="0.2">
      <c r="A423" s="1" t="s">
        <v>53</v>
      </c>
      <c r="B423">
        <v>3</v>
      </c>
      <c r="C423" s="1" t="s">
        <v>2953</v>
      </c>
      <c r="D423" s="2">
        <v>45681</v>
      </c>
      <c r="E423" t="s">
        <v>2954</v>
      </c>
      <c r="F423" s="1" t="s">
        <v>246</v>
      </c>
      <c r="G423">
        <v>24</v>
      </c>
      <c r="H423" t="s">
        <v>2955</v>
      </c>
      <c r="I423" s="1" t="s">
        <v>2956</v>
      </c>
      <c r="J423">
        <v>8700</v>
      </c>
      <c r="K423" s="1" t="s">
        <v>2729</v>
      </c>
      <c r="L423">
        <v>5</v>
      </c>
      <c r="M423">
        <v>613</v>
      </c>
      <c r="N423">
        <v>14</v>
      </c>
      <c r="Q423">
        <v>599</v>
      </c>
      <c r="R423" s="1" t="s">
        <v>2730</v>
      </c>
    </row>
    <row r="424" spans="1:18" x14ac:dyDescent="0.2">
      <c r="A424" s="1" t="s">
        <v>46</v>
      </c>
      <c r="B424">
        <v>6</v>
      </c>
      <c r="C424" s="1" t="s">
        <v>3139</v>
      </c>
      <c r="D424" s="2">
        <v>45681</v>
      </c>
      <c r="E424" t="s">
        <v>3140</v>
      </c>
      <c r="F424" s="1" t="s">
        <v>2816</v>
      </c>
      <c r="G424">
        <v>18</v>
      </c>
      <c r="H424" t="s">
        <v>51</v>
      </c>
      <c r="I424" s="1" t="s">
        <v>108</v>
      </c>
      <c r="J424">
        <v>2000</v>
      </c>
      <c r="K424" s="1" t="s">
        <v>2729</v>
      </c>
      <c r="L424">
        <v>3</v>
      </c>
      <c r="M424">
        <v>342.6</v>
      </c>
      <c r="N424">
        <v>6.6000000000000005</v>
      </c>
      <c r="Q424">
        <v>336</v>
      </c>
      <c r="R424" s="1" t="s">
        <v>2733</v>
      </c>
    </row>
    <row r="425" spans="1:18" x14ac:dyDescent="0.2">
      <c r="A425" s="1" t="s">
        <v>46</v>
      </c>
      <c r="B425">
        <v>6</v>
      </c>
      <c r="C425" s="1" t="s">
        <v>3160</v>
      </c>
      <c r="D425" s="2">
        <v>45681</v>
      </c>
      <c r="E425" t="s">
        <v>3161</v>
      </c>
      <c r="F425" s="1" t="s">
        <v>2816</v>
      </c>
      <c r="G425" t="s">
        <v>3162</v>
      </c>
      <c r="H425" t="s">
        <v>2847</v>
      </c>
      <c r="I425" s="1" t="s">
        <v>108</v>
      </c>
      <c r="J425">
        <v>110</v>
      </c>
      <c r="K425" s="1" t="s">
        <v>2729</v>
      </c>
      <c r="L425">
        <v>3</v>
      </c>
      <c r="M425">
        <v>100.6</v>
      </c>
      <c r="N425">
        <v>3.5999999999999996</v>
      </c>
      <c r="Q425">
        <v>97</v>
      </c>
      <c r="R425" s="1" t="s">
        <v>2733</v>
      </c>
    </row>
    <row r="426" spans="1:18" x14ac:dyDescent="0.2">
      <c r="A426" s="1" t="s">
        <v>46</v>
      </c>
      <c r="B426">
        <v>6</v>
      </c>
      <c r="C426" s="1" t="s">
        <v>3163</v>
      </c>
      <c r="D426" s="2">
        <v>45681</v>
      </c>
      <c r="E426" t="s">
        <v>3164</v>
      </c>
      <c r="F426" s="1" t="s">
        <v>2816</v>
      </c>
      <c r="G426" t="s">
        <v>2743</v>
      </c>
      <c r="H426" t="s">
        <v>2847</v>
      </c>
      <c r="I426" s="1" t="s">
        <v>108</v>
      </c>
      <c r="J426">
        <v>110</v>
      </c>
      <c r="K426" s="1" t="s">
        <v>2729</v>
      </c>
      <c r="L426">
        <v>3</v>
      </c>
      <c r="M426">
        <v>111.8</v>
      </c>
      <c r="N426">
        <v>4.4000000000000004</v>
      </c>
      <c r="Q426">
        <v>107.39999999999999</v>
      </c>
      <c r="R426" s="1" t="s">
        <v>2733</v>
      </c>
    </row>
    <row r="427" spans="1:18" x14ac:dyDescent="0.2">
      <c r="A427" s="1" t="s">
        <v>46</v>
      </c>
      <c r="B427">
        <v>6</v>
      </c>
      <c r="C427" s="1" t="s">
        <v>3165</v>
      </c>
      <c r="D427" s="2">
        <v>45681</v>
      </c>
      <c r="E427" t="s">
        <v>3166</v>
      </c>
      <c r="F427" s="1" t="s">
        <v>106</v>
      </c>
      <c r="G427" t="s">
        <v>3167</v>
      </c>
      <c r="H427" t="s">
        <v>3168</v>
      </c>
      <c r="I427" s="1" t="s">
        <v>3169</v>
      </c>
      <c r="J427">
        <v>500</v>
      </c>
      <c r="K427" s="1" t="s">
        <v>2729</v>
      </c>
      <c r="L427">
        <v>2</v>
      </c>
      <c r="M427">
        <v>269.60000000000002</v>
      </c>
      <c r="N427">
        <v>7.6</v>
      </c>
      <c r="Q427">
        <v>262</v>
      </c>
      <c r="R427" s="1" t="s">
        <v>2733</v>
      </c>
    </row>
    <row r="428" spans="1:18" x14ac:dyDescent="0.2">
      <c r="A428" s="1" t="s">
        <v>53</v>
      </c>
      <c r="B428">
        <v>6</v>
      </c>
      <c r="C428" s="1" t="s">
        <v>3165</v>
      </c>
      <c r="D428" s="2">
        <v>45681</v>
      </c>
      <c r="E428" t="s">
        <v>3166</v>
      </c>
      <c r="F428" s="1" t="s">
        <v>106</v>
      </c>
      <c r="G428" t="s">
        <v>3167</v>
      </c>
      <c r="H428" t="s">
        <v>3168</v>
      </c>
      <c r="I428" s="1" t="s">
        <v>3169</v>
      </c>
      <c r="J428">
        <v>500</v>
      </c>
      <c r="K428" s="1" t="s">
        <v>2729</v>
      </c>
      <c r="L428">
        <v>2</v>
      </c>
      <c r="M428">
        <v>213.6</v>
      </c>
      <c r="N428">
        <v>7.6</v>
      </c>
      <c r="Q428">
        <v>206</v>
      </c>
      <c r="R428" s="1" t="s">
        <v>2730</v>
      </c>
    </row>
    <row r="429" spans="1:18" x14ac:dyDescent="0.2">
      <c r="A429" s="1" t="s">
        <v>53</v>
      </c>
      <c r="B429">
        <v>6</v>
      </c>
      <c r="C429" s="1" t="s">
        <v>3170</v>
      </c>
      <c r="D429" s="2">
        <v>45681</v>
      </c>
      <c r="E429" t="s">
        <v>3166</v>
      </c>
      <c r="F429" s="1" t="s">
        <v>106</v>
      </c>
      <c r="G429" t="s">
        <v>2889</v>
      </c>
      <c r="H429" t="s">
        <v>3168</v>
      </c>
      <c r="I429" s="1" t="s">
        <v>3169</v>
      </c>
      <c r="J429">
        <v>750</v>
      </c>
      <c r="K429" s="1" t="s">
        <v>2729</v>
      </c>
      <c r="L429">
        <v>6</v>
      </c>
      <c r="M429">
        <v>810.59999999999991</v>
      </c>
      <c r="N429">
        <v>25.200000000000003</v>
      </c>
      <c r="Q429">
        <v>785.39999999999986</v>
      </c>
      <c r="R429" s="1" t="s">
        <v>2730</v>
      </c>
    </row>
    <row r="430" spans="1:18" x14ac:dyDescent="0.2">
      <c r="A430" s="1" t="s">
        <v>53</v>
      </c>
      <c r="B430">
        <v>6</v>
      </c>
      <c r="C430" s="1" t="s">
        <v>3171</v>
      </c>
      <c r="D430" s="2">
        <v>45681</v>
      </c>
      <c r="E430" t="s">
        <v>3166</v>
      </c>
      <c r="F430" s="1" t="s">
        <v>106</v>
      </c>
      <c r="G430" t="s">
        <v>3172</v>
      </c>
      <c r="H430" t="s">
        <v>3168</v>
      </c>
      <c r="I430" s="1" t="s">
        <v>3169</v>
      </c>
      <c r="J430">
        <v>750</v>
      </c>
      <c r="K430" s="1" t="s">
        <v>2729</v>
      </c>
      <c r="L430">
        <v>2</v>
      </c>
      <c r="M430">
        <v>226.39999999999998</v>
      </c>
      <c r="N430">
        <v>8.6</v>
      </c>
      <c r="Q430">
        <v>217.79999999999998</v>
      </c>
      <c r="R430" s="1" t="s">
        <v>2730</v>
      </c>
    </row>
    <row r="431" spans="1:18" x14ac:dyDescent="0.2">
      <c r="A431" s="1" t="s">
        <v>46</v>
      </c>
      <c r="B431">
        <v>7</v>
      </c>
      <c r="C431" s="1" t="s">
        <v>3155</v>
      </c>
      <c r="D431" s="2">
        <v>45681</v>
      </c>
      <c r="E431" t="s">
        <v>48</v>
      </c>
      <c r="F431" s="1" t="s">
        <v>246</v>
      </c>
      <c r="G431">
        <v>18</v>
      </c>
      <c r="H431" t="s">
        <v>134</v>
      </c>
      <c r="I431" s="1" t="s">
        <v>51</v>
      </c>
      <c r="J431">
        <v>250</v>
      </c>
      <c r="K431" s="1" t="s">
        <v>2729</v>
      </c>
      <c r="L431">
        <v>1</v>
      </c>
      <c r="M431">
        <v>60.96</v>
      </c>
      <c r="N431">
        <v>2.1</v>
      </c>
      <c r="Q431">
        <v>58.86</v>
      </c>
      <c r="R431" s="1" t="s">
        <v>2733</v>
      </c>
    </row>
    <row r="432" spans="1:18" x14ac:dyDescent="0.2">
      <c r="A432" s="1" t="s">
        <v>46</v>
      </c>
      <c r="B432">
        <v>7</v>
      </c>
      <c r="C432" s="1" t="s">
        <v>3173</v>
      </c>
      <c r="D432" s="2">
        <v>45681</v>
      </c>
      <c r="E432" t="s">
        <v>3120</v>
      </c>
      <c r="F432" s="1" t="s">
        <v>246</v>
      </c>
      <c r="G432">
        <v>26</v>
      </c>
      <c r="H432" t="s">
        <v>167</v>
      </c>
      <c r="I432" s="1" t="s">
        <v>100</v>
      </c>
      <c r="J432">
        <v>160</v>
      </c>
      <c r="K432" s="1" t="s">
        <v>2729</v>
      </c>
      <c r="L432">
        <v>2</v>
      </c>
      <c r="M432">
        <v>180.07</v>
      </c>
      <c r="N432">
        <v>6.4</v>
      </c>
      <c r="Q432">
        <v>173.67</v>
      </c>
      <c r="R432" s="1" t="s">
        <v>2733</v>
      </c>
    </row>
    <row r="433" spans="1:18" x14ac:dyDescent="0.2">
      <c r="A433" s="1" t="s">
        <v>46</v>
      </c>
      <c r="B433">
        <v>7</v>
      </c>
      <c r="C433" s="1" t="s">
        <v>3174</v>
      </c>
      <c r="D433" s="2">
        <v>45681</v>
      </c>
      <c r="E433" t="s">
        <v>3175</v>
      </c>
      <c r="F433" s="1" t="s">
        <v>246</v>
      </c>
      <c r="G433">
        <v>30</v>
      </c>
      <c r="H433" t="s">
        <v>209</v>
      </c>
      <c r="I433" s="1" t="s">
        <v>51</v>
      </c>
      <c r="J433">
        <v>105</v>
      </c>
      <c r="K433" s="1" t="s">
        <v>2729</v>
      </c>
      <c r="L433">
        <v>1</v>
      </c>
      <c r="M433">
        <v>110.55</v>
      </c>
      <c r="N433">
        <v>4.2</v>
      </c>
      <c r="Q433">
        <v>106.35</v>
      </c>
      <c r="R433" s="1" t="s">
        <v>2733</v>
      </c>
    </row>
    <row r="434" spans="1:18" x14ac:dyDescent="0.2">
      <c r="A434" s="1" t="s">
        <v>46</v>
      </c>
      <c r="B434">
        <v>7</v>
      </c>
      <c r="C434" s="1" t="s">
        <v>3176</v>
      </c>
      <c r="D434" s="2">
        <v>45681</v>
      </c>
      <c r="E434" t="s">
        <v>2762</v>
      </c>
      <c r="F434" s="1" t="s">
        <v>246</v>
      </c>
      <c r="G434">
        <v>17</v>
      </c>
      <c r="H434" t="s">
        <v>332</v>
      </c>
      <c r="I434" s="1" t="s">
        <v>2760</v>
      </c>
      <c r="J434">
        <v>600</v>
      </c>
      <c r="K434" s="1" t="s">
        <v>2729</v>
      </c>
      <c r="L434">
        <v>1</v>
      </c>
      <c r="M434">
        <v>81.16</v>
      </c>
      <c r="N434">
        <v>1.9</v>
      </c>
      <c r="Q434">
        <v>79.259999999999991</v>
      </c>
      <c r="R434" s="1" t="s">
        <v>2733</v>
      </c>
    </row>
    <row r="435" spans="1:18" x14ac:dyDescent="0.2">
      <c r="A435" s="1" t="s">
        <v>53</v>
      </c>
      <c r="B435">
        <v>7</v>
      </c>
      <c r="C435" s="1" t="s">
        <v>3177</v>
      </c>
      <c r="D435" s="2">
        <v>45681</v>
      </c>
      <c r="E435" t="s">
        <v>3178</v>
      </c>
      <c r="F435" s="1" t="s">
        <v>246</v>
      </c>
      <c r="G435">
        <v>15</v>
      </c>
      <c r="H435" t="s">
        <v>79</v>
      </c>
      <c r="I435" s="1" t="s">
        <v>2760</v>
      </c>
      <c r="J435">
        <v>85</v>
      </c>
      <c r="K435" s="1" t="s">
        <v>2729</v>
      </c>
      <c r="L435">
        <v>2</v>
      </c>
      <c r="M435">
        <v>98.4</v>
      </c>
      <c r="N435">
        <v>3.5</v>
      </c>
      <c r="Q435">
        <v>94.9</v>
      </c>
      <c r="R435" s="1" t="s">
        <v>2730</v>
      </c>
    </row>
    <row r="436" spans="1:18" x14ac:dyDescent="0.2">
      <c r="A436" s="1" t="s">
        <v>53</v>
      </c>
      <c r="B436">
        <v>7</v>
      </c>
      <c r="C436" s="1" t="s">
        <v>3179</v>
      </c>
      <c r="D436" s="2">
        <v>45681</v>
      </c>
      <c r="E436" t="s">
        <v>3110</v>
      </c>
      <c r="F436" s="1" t="s">
        <v>246</v>
      </c>
      <c r="G436">
        <v>17</v>
      </c>
      <c r="H436" t="s">
        <v>167</v>
      </c>
      <c r="I436" s="1" t="s">
        <v>2760</v>
      </c>
      <c r="J436">
        <v>55</v>
      </c>
      <c r="K436" s="1" t="s">
        <v>2729</v>
      </c>
      <c r="L436">
        <v>1</v>
      </c>
      <c r="M436">
        <v>94.8</v>
      </c>
      <c r="N436">
        <v>2</v>
      </c>
      <c r="Q436">
        <v>92.8</v>
      </c>
      <c r="R436" s="1" t="s">
        <v>2730</v>
      </c>
    </row>
    <row r="437" spans="1:18" x14ac:dyDescent="0.2">
      <c r="A437" s="1" t="s">
        <v>53</v>
      </c>
      <c r="B437">
        <v>7</v>
      </c>
      <c r="C437" s="1" t="s">
        <v>3176</v>
      </c>
      <c r="D437" s="2">
        <v>45681</v>
      </c>
      <c r="E437" t="s">
        <v>2762</v>
      </c>
      <c r="F437" s="1" t="s">
        <v>246</v>
      </c>
      <c r="G437">
        <v>17</v>
      </c>
      <c r="H437" t="s">
        <v>332</v>
      </c>
      <c r="I437" s="1" t="s">
        <v>2760</v>
      </c>
      <c r="J437">
        <v>600</v>
      </c>
      <c r="K437" s="1" t="s">
        <v>2729</v>
      </c>
      <c r="L437">
        <v>1</v>
      </c>
      <c r="M437">
        <v>91.6</v>
      </c>
      <c r="N437">
        <v>2</v>
      </c>
      <c r="Q437">
        <v>89.6</v>
      </c>
      <c r="R437" s="1" t="s">
        <v>2730</v>
      </c>
    </row>
    <row r="438" spans="1:18" x14ac:dyDescent="0.2">
      <c r="A438" s="1" t="s">
        <v>53</v>
      </c>
      <c r="B438">
        <v>7</v>
      </c>
      <c r="C438" s="1" t="s">
        <v>3180</v>
      </c>
      <c r="D438" s="2">
        <v>45681</v>
      </c>
      <c r="E438" t="s">
        <v>3181</v>
      </c>
      <c r="F438" s="1" t="s">
        <v>246</v>
      </c>
      <c r="G438">
        <v>21</v>
      </c>
      <c r="H438" t="s">
        <v>214</v>
      </c>
      <c r="I438" s="1" t="s">
        <v>2760</v>
      </c>
      <c r="J438">
        <v>130</v>
      </c>
      <c r="K438" s="1" t="s">
        <v>2729</v>
      </c>
      <c r="L438">
        <v>2</v>
      </c>
      <c r="M438">
        <v>141.4</v>
      </c>
      <c r="N438">
        <v>4.6999999999999993</v>
      </c>
      <c r="Q438">
        <v>136.70000000000002</v>
      </c>
      <c r="R438" s="1" t="s">
        <v>2730</v>
      </c>
    </row>
    <row r="439" spans="1:18" x14ac:dyDescent="0.2">
      <c r="A439" s="1" t="s">
        <v>53</v>
      </c>
      <c r="B439">
        <v>7</v>
      </c>
      <c r="C439" s="1" t="s">
        <v>3182</v>
      </c>
      <c r="D439" s="2">
        <v>45681</v>
      </c>
      <c r="E439" t="s">
        <v>129</v>
      </c>
      <c r="F439" s="1" t="s">
        <v>246</v>
      </c>
      <c r="G439">
        <v>17</v>
      </c>
      <c r="H439" t="s">
        <v>3183</v>
      </c>
      <c r="I439" s="1" t="s">
        <v>100</v>
      </c>
      <c r="J439">
        <v>14</v>
      </c>
      <c r="K439" s="1" t="s">
        <v>2729</v>
      </c>
      <c r="L439">
        <v>1</v>
      </c>
      <c r="M439">
        <v>35.799999999999997</v>
      </c>
      <c r="N439">
        <v>2.5</v>
      </c>
      <c r="Q439">
        <v>33.299999999999997</v>
      </c>
      <c r="R439" s="1" t="s">
        <v>2730</v>
      </c>
    </row>
    <row r="440" spans="1:18" x14ac:dyDescent="0.2">
      <c r="A440" s="1" t="s">
        <v>46</v>
      </c>
      <c r="B440">
        <v>1</v>
      </c>
      <c r="C440" s="1" t="s">
        <v>3184</v>
      </c>
      <c r="D440" s="2">
        <v>45682</v>
      </c>
      <c r="E440" t="s">
        <v>2882</v>
      </c>
      <c r="F440" s="1" t="s">
        <v>106</v>
      </c>
      <c r="G440">
        <v>14</v>
      </c>
      <c r="H440" t="s">
        <v>2883</v>
      </c>
      <c r="I440" s="1" t="s">
        <v>2996</v>
      </c>
      <c r="J440">
        <v>400</v>
      </c>
      <c r="K440" s="1" t="s">
        <v>2729</v>
      </c>
      <c r="L440">
        <v>1</v>
      </c>
      <c r="M440">
        <v>40.799999999999997</v>
      </c>
      <c r="N440">
        <v>0.8</v>
      </c>
      <c r="Q440">
        <v>40</v>
      </c>
      <c r="R440" s="1" t="s">
        <v>2733</v>
      </c>
    </row>
    <row r="441" spans="1:18" x14ac:dyDescent="0.2">
      <c r="A441" s="1" t="s">
        <v>46</v>
      </c>
      <c r="B441">
        <v>1</v>
      </c>
      <c r="C441" s="1" t="s">
        <v>3185</v>
      </c>
      <c r="D441" s="2">
        <v>45682</v>
      </c>
      <c r="E441" t="s">
        <v>2803</v>
      </c>
      <c r="F441" s="1" t="s">
        <v>246</v>
      </c>
      <c r="G441">
        <v>5</v>
      </c>
      <c r="H441">
        <v>10</v>
      </c>
      <c r="I441" s="1" t="s">
        <v>100</v>
      </c>
      <c r="J441">
        <v>120</v>
      </c>
      <c r="K441" s="1" t="s">
        <v>2729</v>
      </c>
      <c r="L441">
        <v>3</v>
      </c>
      <c r="M441">
        <v>137.80000000000001</v>
      </c>
      <c r="N441">
        <v>1.4</v>
      </c>
      <c r="Q441">
        <v>136.4</v>
      </c>
      <c r="R441" s="1" t="s">
        <v>2733</v>
      </c>
    </row>
    <row r="442" spans="1:18" x14ac:dyDescent="0.2">
      <c r="A442" s="1" t="s">
        <v>53</v>
      </c>
      <c r="B442">
        <v>1</v>
      </c>
      <c r="C442" s="1" t="s">
        <v>3186</v>
      </c>
      <c r="D442" s="2">
        <v>45682</v>
      </c>
      <c r="E442" t="s">
        <v>3158</v>
      </c>
      <c r="F442" s="1" t="s">
        <v>246</v>
      </c>
      <c r="G442">
        <v>5</v>
      </c>
      <c r="H442">
        <v>10</v>
      </c>
      <c r="I442" s="1" t="s">
        <v>100</v>
      </c>
      <c r="J442">
        <v>100</v>
      </c>
      <c r="K442" s="1" t="s">
        <v>2729</v>
      </c>
      <c r="L442">
        <v>3</v>
      </c>
      <c r="M442">
        <v>117.70000000000002</v>
      </c>
      <c r="N442">
        <v>2.2999999999999998</v>
      </c>
      <c r="O442">
        <v>40</v>
      </c>
      <c r="Q442">
        <v>115.40000000000002</v>
      </c>
      <c r="R442" s="1" t="s">
        <v>2730</v>
      </c>
    </row>
    <row r="443" spans="1:18" x14ac:dyDescent="0.2">
      <c r="A443" s="1" t="s">
        <v>53</v>
      </c>
      <c r="B443">
        <v>1</v>
      </c>
      <c r="C443" s="1" t="s">
        <v>3187</v>
      </c>
      <c r="D443" s="2">
        <v>45682</v>
      </c>
      <c r="E443" t="s">
        <v>2803</v>
      </c>
      <c r="F443" s="1" t="s">
        <v>246</v>
      </c>
      <c r="G443">
        <v>5</v>
      </c>
      <c r="H443">
        <v>10</v>
      </c>
      <c r="I443" s="1" t="s">
        <v>100</v>
      </c>
      <c r="J443">
        <v>120</v>
      </c>
      <c r="K443" s="1" t="s">
        <v>2729</v>
      </c>
      <c r="L443">
        <v>1</v>
      </c>
      <c r="M443">
        <v>36.200000000000003</v>
      </c>
      <c r="N443">
        <v>0.2</v>
      </c>
      <c r="Q443">
        <v>36</v>
      </c>
      <c r="R443" s="1" t="s">
        <v>2730</v>
      </c>
    </row>
    <row r="444" spans="1:18" x14ac:dyDescent="0.2">
      <c r="A444" s="1" t="s">
        <v>46</v>
      </c>
      <c r="B444">
        <v>3</v>
      </c>
      <c r="C444" s="1" t="s">
        <v>2953</v>
      </c>
      <c r="D444" s="2">
        <v>45682</v>
      </c>
      <c r="E444" t="s">
        <v>2954</v>
      </c>
      <c r="F444" s="1" t="s">
        <v>246</v>
      </c>
      <c r="G444">
        <v>24</v>
      </c>
      <c r="H444" t="s">
        <v>2955</v>
      </c>
      <c r="I444" s="1" t="s">
        <v>2956</v>
      </c>
      <c r="J444">
        <v>8700</v>
      </c>
      <c r="K444" s="1" t="s">
        <v>2729</v>
      </c>
      <c r="L444">
        <v>4</v>
      </c>
      <c r="M444">
        <v>517.59999999999991</v>
      </c>
      <c r="N444">
        <v>11.2</v>
      </c>
      <c r="O444">
        <v>36</v>
      </c>
      <c r="Q444">
        <v>506.39999999999992</v>
      </c>
      <c r="R444" s="1" t="s">
        <v>2733</v>
      </c>
    </row>
    <row r="445" spans="1:18" x14ac:dyDescent="0.2">
      <c r="A445" s="1" t="s">
        <v>53</v>
      </c>
      <c r="B445">
        <v>3</v>
      </c>
      <c r="C445" s="1" t="s">
        <v>2953</v>
      </c>
      <c r="D445" s="2">
        <v>45682</v>
      </c>
      <c r="E445" t="s">
        <v>2954</v>
      </c>
      <c r="F445" s="1" t="s">
        <v>246</v>
      </c>
      <c r="G445">
        <v>24</v>
      </c>
      <c r="H445" t="s">
        <v>2955</v>
      </c>
      <c r="I445" s="1" t="s">
        <v>2956</v>
      </c>
      <c r="J445">
        <v>8700</v>
      </c>
      <c r="K445" s="1" t="s">
        <v>2729</v>
      </c>
      <c r="L445">
        <v>4</v>
      </c>
      <c r="M445">
        <v>512.20000000000005</v>
      </c>
      <c r="N445">
        <v>11.7</v>
      </c>
      <c r="Q445">
        <v>500.50000000000006</v>
      </c>
      <c r="R445" s="1" t="s">
        <v>2730</v>
      </c>
    </row>
    <row r="446" spans="1:18" x14ac:dyDescent="0.2">
      <c r="A446" s="1" t="s">
        <v>46</v>
      </c>
      <c r="B446">
        <v>6</v>
      </c>
      <c r="C446" s="1" t="s">
        <v>3171</v>
      </c>
      <c r="D446" s="2">
        <v>45682</v>
      </c>
      <c r="E446" t="s">
        <v>3166</v>
      </c>
      <c r="F446" s="1" t="s">
        <v>106</v>
      </c>
      <c r="G446" t="s">
        <v>3172</v>
      </c>
      <c r="H446" t="s">
        <v>3168</v>
      </c>
      <c r="I446" s="1" t="s">
        <v>3169</v>
      </c>
      <c r="J446">
        <v>750</v>
      </c>
      <c r="K446" s="1" t="s">
        <v>2729</v>
      </c>
      <c r="L446">
        <v>4</v>
      </c>
      <c r="M446">
        <v>576.79999999999995</v>
      </c>
      <c r="N446">
        <v>19.400000000000002</v>
      </c>
      <c r="Q446">
        <v>557.4</v>
      </c>
      <c r="R446" s="1" t="s">
        <v>2733</v>
      </c>
    </row>
    <row r="447" spans="1:18" x14ac:dyDescent="0.2">
      <c r="A447" s="1" t="s">
        <v>46</v>
      </c>
      <c r="B447">
        <v>6</v>
      </c>
      <c r="C447" s="1" t="s">
        <v>3188</v>
      </c>
      <c r="D447" s="2">
        <v>45682</v>
      </c>
      <c r="E447">
        <v>1500502255</v>
      </c>
      <c r="F447" s="1" t="s">
        <v>106</v>
      </c>
      <c r="G447" t="s">
        <v>2273</v>
      </c>
      <c r="H447" t="s">
        <v>287</v>
      </c>
      <c r="I447" s="1" t="s">
        <v>108</v>
      </c>
      <c r="J447">
        <v>500</v>
      </c>
      <c r="K447" s="1" t="s">
        <v>2729</v>
      </c>
      <c r="L447">
        <v>4</v>
      </c>
      <c r="M447">
        <v>233.4</v>
      </c>
      <c r="N447">
        <v>8</v>
      </c>
      <c r="Q447">
        <v>225.4</v>
      </c>
      <c r="R447" s="1" t="s">
        <v>2733</v>
      </c>
    </row>
    <row r="448" spans="1:18" x14ac:dyDescent="0.2">
      <c r="A448" s="1" t="s">
        <v>53</v>
      </c>
      <c r="B448">
        <v>6</v>
      </c>
      <c r="C448" s="1" t="s">
        <v>2879</v>
      </c>
      <c r="D448" s="2">
        <v>45682</v>
      </c>
      <c r="E448" t="s">
        <v>281</v>
      </c>
      <c r="F448" s="1" t="s">
        <v>246</v>
      </c>
      <c r="G448" t="s">
        <v>2880</v>
      </c>
      <c r="H448" t="s">
        <v>2744</v>
      </c>
      <c r="I448" s="1" t="s">
        <v>100</v>
      </c>
      <c r="J448">
        <v>2000</v>
      </c>
      <c r="K448" s="1" t="s">
        <v>2729</v>
      </c>
      <c r="L448">
        <v>2</v>
      </c>
      <c r="M448">
        <v>153.4</v>
      </c>
      <c r="N448">
        <v>6.8</v>
      </c>
      <c r="Q448">
        <v>146.6</v>
      </c>
      <c r="R448" s="1" t="s">
        <v>2730</v>
      </c>
    </row>
    <row r="449" spans="1:18" x14ac:dyDescent="0.2">
      <c r="A449" s="1" t="s">
        <v>53</v>
      </c>
      <c r="B449">
        <v>6</v>
      </c>
      <c r="C449" s="1" t="s">
        <v>3189</v>
      </c>
      <c r="D449" s="2">
        <v>45682</v>
      </c>
      <c r="E449" t="s">
        <v>3190</v>
      </c>
      <c r="F449" s="1" t="s">
        <v>246</v>
      </c>
      <c r="G449">
        <v>22</v>
      </c>
      <c r="H449" t="s">
        <v>51</v>
      </c>
      <c r="I449" s="1" t="s">
        <v>100</v>
      </c>
      <c r="J449">
        <v>140</v>
      </c>
      <c r="K449" s="1" t="s">
        <v>2729</v>
      </c>
      <c r="L449">
        <v>2</v>
      </c>
      <c r="M449">
        <v>153.80000000000001</v>
      </c>
      <c r="N449">
        <v>4.8</v>
      </c>
      <c r="Q449">
        <v>149</v>
      </c>
      <c r="R449" s="1" t="s">
        <v>2730</v>
      </c>
    </row>
    <row r="450" spans="1:18" x14ac:dyDescent="0.2">
      <c r="A450" s="1" t="s">
        <v>53</v>
      </c>
      <c r="B450">
        <v>6</v>
      </c>
      <c r="C450" s="1" t="s">
        <v>3191</v>
      </c>
      <c r="D450" s="2">
        <v>45682</v>
      </c>
      <c r="E450" t="s">
        <v>2940</v>
      </c>
      <c r="F450" s="1" t="s">
        <v>246</v>
      </c>
      <c r="G450">
        <v>22</v>
      </c>
      <c r="H450" t="s">
        <v>51</v>
      </c>
      <c r="I450" s="1" t="s">
        <v>100</v>
      </c>
      <c r="J450">
        <v>200</v>
      </c>
      <c r="K450" s="1" t="s">
        <v>2729</v>
      </c>
      <c r="L450">
        <v>3</v>
      </c>
      <c r="M450">
        <v>198.4</v>
      </c>
      <c r="N450">
        <v>7.1999999999999993</v>
      </c>
      <c r="Q450">
        <v>191.20000000000002</v>
      </c>
      <c r="R450" s="1" t="s">
        <v>2730</v>
      </c>
    </row>
    <row r="451" spans="1:18" x14ac:dyDescent="0.2">
      <c r="A451" s="1" t="s">
        <v>53</v>
      </c>
      <c r="B451">
        <v>6</v>
      </c>
      <c r="C451" s="1" t="s">
        <v>2745</v>
      </c>
      <c r="D451" s="2">
        <v>45682</v>
      </c>
      <c r="E451" t="s">
        <v>51</v>
      </c>
      <c r="F451" s="1" t="s">
        <v>51</v>
      </c>
      <c r="G451" t="s">
        <v>51</v>
      </c>
      <c r="H451" t="s">
        <v>51</v>
      </c>
      <c r="I451" s="1" t="s">
        <v>51</v>
      </c>
      <c r="J451" t="s">
        <v>51</v>
      </c>
      <c r="K451" s="1" t="s">
        <v>2729</v>
      </c>
      <c r="L451">
        <v>3</v>
      </c>
      <c r="M451">
        <v>47.8</v>
      </c>
      <c r="N451">
        <v>2.5999999999999996</v>
      </c>
      <c r="Q451">
        <v>45.199999999999996</v>
      </c>
      <c r="R451" s="1" t="s">
        <v>2730</v>
      </c>
    </row>
    <row r="452" spans="1:18" x14ac:dyDescent="0.2">
      <c r="A452" s="1" t="s">
        <v>46</v>
      </c>
      <c r="B452">
        <v>7</v>
      </c>
      <c r="C452" s="1" t="s">
        <v>3051</v>
      </c>
      <c r="D452" s="2">
        <v>45682</v>
      </c>
      <c r="E452" t="s">
        <v>2769</v>
      </c>
      <c r="F452" s="1" t="s">
        <v>246</v>
      </c>
      <c r="G452">
        <v>21</v>
      </c>
      <c r="H452" t="s">
        <v>2770</v>
      </c>
      <c r="I452" s="1" t="s">
        <v>51</v>
      </c>
      <c r="J452">
        <v>200</v>
      </c>
      <c r="K452" s="1" t="s">
        <v>2729</v>
      </c>
      <c r="L452">
        <v>10</v>
      </c>
      <c r="M452">
        <v>386.78</v>
      </c>
      <c r="N452">
        <v>25.299999999999997</v>
      </c>
      <c r="O452">
        <v>4.5</v>
      </c>
      <c r="Q452">
        <v>361.47999999999996</v>
      </c>
      <c r="R452" s="1" t="s">
        <v>2733</v>
      </c>
    </row>
    <row r="453" spans="1:18" x14ac:dyDescent="0.2">
      <c r="A453" s="1" t="s">
        <v>53</v>
      </c>
      <c r="B453">
        <v>7</v>
      </c>
      <c r="C453" s="1" t="s">
        <v>3192</v>
      </c>
      <c r="D453" s="2">
        <v>45682</v>
      </c>
      <c r="E453" t="s">
        <v>48</v>
      </c>
      <c r="F453" s="1" t="s">
        <v>246</v>
      </c>
      <c r="G453">
        <v>13</v>
      </c>
      <c r="H453" t="s">
        <v>99</v>
      </c>
      <c r="I453" s="1" t="s">
        <v>100</v>
      </c>
      <c r="J453">
        <v>60</v>
      </c>
      <c r="K453" s="1" t="s">
        <v>2729</v>
      </c>
      <c r="L453">
        <v>2</v>
      </c>
      <c r="M453">
        <v>84.44</v>
      </c>
      <c r="N453">
        <v>2.9</v>
      </c>
      <c r="Q453">
        <v>81.539999999999992</v>
      </c>
      <c r="R453" s="1" t="s">
        <v>2730</v>
      </c>
    </row>
    <row r="454" spans="1:18" x14ac:dyDescent="0.2">
      <c r="A454" s="1" t="s">
        <v>53</v>
      </c>
      <c r="B454">
        <v>7</v>
      </c>
      <c r="C454" s="1" t="s">
        <v>3176</v>
      </c>
      <c r="D454" s="2">
        <v>45682</v>
      </c>
      <c r="E454" t="s">
        <v>2762</v>
      </c>
      <c r="F454" s="1" t="s">
        <v>246</v>
      </c>
      <c r="G454">
        <v>17</v>
      </c>
      <c r="H454" t="s">
        <v>332</v>
      </c>
      <c r="I454" s="1" t="s">
        <v>2760</v>
      </c>
      <c r="J454">
        <v>600</v>
      </c>
      <c r="K454" s="1" t="s">
        <v>2729</v>
      </c>
      <c r="L454">
        <v>4</v>
      </c>
      <c r="M454">
        <v>345.8</v>
      </c>
      <c r="N454">
        <v>8.4</v>
      </c>
      <c r="Q454">
        <v>337.40000000000003</v>
      </c>
      <c r="R454" s="1" t="s">
        <v>2730</v>
      </c>
    </row>
    <row r="455" spans="1:18" x14ac:dyDescent="0.2">
      <c r="A455" s="1" t="s">
        <v>46</v>
      </c>
      <c r="B455">
        <v>1</v>
      </c>
      <c r="C455" s="1" t="s">
        <v>2745</v>
      </c>
      <c r="D455" s="2">
        <v>45684</v>
      </c>
      <c r="E455" t="s">
        <v>51</v>
      </c>
      <c r="F455" s="1" t="s">
        <v>51</v>
      </c>
      <c r="G455" t="s">
        <v>51</v>
      </c>
      <c r="H455" t="s">
        <v>51</v>
      </c>
      <c r="I455" s="1" t="s">
        <v>51</v>
      </c>
      <c r="J455" t="s">
        <v>51</v>
      </c>
      <c r="K455" s="1" t="s">
        <v>2729</v>
      </c>
      <c r="L455">
        <v>3</v>
      </c>
      <c r="M455">
        <v>86</v>
      </c>
      <c r="N455">
        <v>2.1</v>
      </c>
      <c r="Q455">
        <v>83.9</v>
      </c>
      <c r="R455" s="1" t="s">
        <v>2730</v>
      </c>
    </row>
    <row r="456" spans="1:18" x14ac:dyDescent="0.2">
      <c r="A456" s="1" t="s">
        <v>53</v>
      </c>
      <c r="B456">
        <v>1</v>
      </c>
      <c r="C456" s="1" t="s">
        <v>3193</v>
      </c>
      <c r="D456" s="2">
        <v>45684</v>
      </c>
      <c r="E456" t="s">
        <v>3194</v>
      </c>
      <c r="F456" s="1" t="s">
        <v>246</v>
      </c>
      <c r="G456">
        <v>7</v>
      </c>
      <c r="H456" t="s">
        <v>99</v>
      </c>
      <c r="I456" s="1" t="s">
        <v>100</v>
      </c>
      <c r="J456">
        <v>100</v>
      </c>
      <c r="K456" s="1" t="s">
        <v>2729</v>
      </c>
      <c r="L456">
        <v>3</v>
      </c>
      <c r="M456">
        <v>111.7</v>
      </c>
      <c r="N456">
        <v>2.7</v>
      </c>
      <c r="O456">
        <v>10</v>
      </c>
      <c r="Q456">
        <v>109</v>
      </c>
      <c r="R456" s="1" t="s">
        <v>2733</v>
      </c>
    </row>
    <row r="457" spans="1:18" x14ac:dyDescent="0.2">
      <c r="A457" s="1" t="s">
        <v>53</v>
      </c>
      <c r="B457">
        <v>1</v>
      </c>
      <c r="C457" s="1" t="s">
        <v>3187</v>
      </c>
      <c r="D457" s="2">
        <v>45684</v>
      </c>
      <c r="E457" t="s">
        <v>2803</v>
      </c>
      <c r="F457" s="1" t="s">
        <v>246</v>
      </c>
      <c r="G457">
        <v>5</v>
      </c>
      <c r="H457">
        <v>10</v>
      </c>
      <c r="I457" s="1" t="s">
        <v>100</v>
      </c>
      <c r="J457">
        <v>120</v>
      </c>
      <c r="K457" s="1" t="s">
        <v>2729</v>
      </c>
      <c r="L457">
        <v>1</v>
      </c>
      <c r="M457">
        <v>57</v>
      </c>
      <c r="N457">
        <v>1</v>
      </c>
      <c r="Q457">
        <v>56</v>
      </c>
      <c r="R457" s="1" t="s">
        <v>2733</v>
      </c>
    </row>
    <row r="458" spans="1:18" x14ac:dyDescent="0.2">
      <c r="A458" s="1" t="s">
        <v>46</v>
      </c>
      <c r="B458">
        <v>3</v>
      </c>
      <c r="C458" s="1" t="s">
        <v>2879</v>
      </c>
      <c r="D458" s="2">
        <v>45684</v>
      </c>
      <c r="E458" t="s">
        <v>281</v>
      </c>
      <c r="F458" s="1" t="s">
        <v>246</v>
      </c>
      <c r="G458" t="s">
        <v>2880</v>
      </c>
      <c r="H458" t="s">
        <v>2744</v>
      </c>
      <c r="I458" s="1" t="s">
        <v>100</v>
      </c>
      <c r="J458">
        <v>2000</v>
      </c>
      <c r="K458" s="1" t="s">
        <v>2729</v>
      </c>
      <c r="L458">
        <v>4</v>
      </c>
      <c r="M458">
        <v>329.2</v>
      </c>
      <c r="N458">
        <v>12</v>
      </c>
      <c r="Q458">
        <v>317.2</v>
      </c>
      <c r="R458" s="1" t="s">
        <v>2730</v>
      </c>
    </row>
    <row r="459" spans="1:18" x14ac:dyDescent="0.2">
      <c r="A459" s="1" t="s">
        <v>53</v>
      </c>
      <c r="B459">
        <v>3</v>
      </c>
      <c r="C459" s="1" t="s">
        <v>3195</v>
      </c>
      <c r="D459" s="2">
        <v>45684</v>
      </c>
      <c r="E459" t="s">
        <v>3196</v>
      </c>
      <c r="F459" s="1" t="s">
        <v>246</v>
      </c>
      <c r="G459">
        <v>8</v>
      </c>
      <c r="H459" t="s">
        <v>2740</v>
      </c>
      <c r="I459" s="1" t="s">
        <v>100</v>
      </c>
      <c r="J459">
        <v>100</v>
      </c>
      <c r="K459" s="1" t="s">
        <v>2729</v>
      </c>
      <c r="L459">
        <v>3</v>
      </c>
      <c r="M459">
        <v>107.99999999999999</v>
      </c>
      <c r="N459">
        <v>3</v>
      </c>
      <c r="O459">
        <v>5</v>
      </c>
      <c r="Q459">
        <v>104.99999999999999</v>
      </c>
      <c r="R459" s="1" t="s">
        <v>2733</v>
      </c>
    </row>
    <row r="460" spans="1:18" x14ac:dyDescent="0.2">
      <c r="A460" s="1" t="s">
        <v>53</v>
      </c>
      <c r="B460">
        <v>3</v>
      </c>
      <c r="C460" s="1" t="s">
        <v>3197</v>
      </c>
      <c r="D460" s="2">
        <v>45684</v>
      </c>
      <c r="E460" t="s">
        <v>2803</v>
      </c>
      <c r="F460" s="1" t="s">
        <v>246</v>
      </c>
      <c r="G460">
        <v>7</v>
      </c>
      <c r="H460">
        <v>10</v>
      </c>
      <c r="I460" s="1" t="s">
        <v>100</v>
      </c>
      <c r="J460">
        <v>120</v>
      </c>
      <c r="K460" s="1" t="s">
        <v>2729</v>
      </c>
      <c r="L460">
        <v>2</v>
      </c>
      <c r="M460">
        <v>69</v>
      </c>
      <c r="N460">
        <v>1.8</v>
      </c>
      <c r="Q460">
        <v>67.2</v>
      </c>
      <c r="R460" s="1" t="s">
        <v>2733</v>
      </c>
    </row>
    <row r="461" spans="1:18" x14ac:dyDescent="0.2">
      <c r="A461" s="1" t="s">
        <v>46</v>
      </c>
      <c r="B461">
        <v>6</v>
      </c>
      <c r="C461" s="1" t="s">
        <v>2879</v>
      </c>
      <c r="D461" s="2">
        <v>45684</v>
      </c>
      <c r="E461" t="s">
        <v>281</v>
      </c>
      <c r="F461" s="1" t="s">
        <v>246</v>
      </c>
      <c r="G461" t="s">
        <v>2880</v>
      </c>
      <c r="H461" t="s">
        <v>2744</v>
      </c>
      <c r="I461" s="1" t="s">
        <v>100</v>
      </c>
      <c r="J461">
        <v>2000</v>
      </c>
      <c r="K461" s="1" t="s">
        <v>2729</v>
      </c>
      <c r="L461">
        <v>4</v>
      </c>
      <c r="M461">
        <v>483.4</v>
      </c>
      <c r="N461">
        <v>14.4</v>
      </c>
      <c r="O461">
        <v>70</v>
      </c>
      <c r="Q461">
        <v>469</v>
      </c>
      <c r="R461" s="1" t="s">
        <v>2730</v>
      </c>
    </row>
    <row r="462" spans="1:18" x14ac:dyDescent="0.2">
      <c r="A462" s="1" t="s">
        <v>53</v>
      </c>
      <c r="B462">
        <v>6</v>
      </c>
      <c r="C462" s="1" t="s">
        <v>3198</v>
      </c>
      <c r="D462" s="2">
        <v>45684</v>
      </c>
      <c r="E462" t="s">
        <v>2974</v>
      </c>
      <c r="F462" s="1" t="s">
        <v>246</v>
      </c>
      <c r="G462">
        <v>28</v>
      </c>
      <c r="H462" t="s">
        <v>209</v>
      </c>
      <c r="I462" s="1" t="s">
        <v>2760</v>
      </c>
      <c r="J462">
        <v>75</v>
      </c>
      <c r="K462" s="1" t="s">
        <v>2729</v>
      </c>
      <c r="L462">
        <v>1</v>
      </c>
      <c r="M462">
        <v>94</v>
      </c>
      <c r="N462">
        <v>3.4</v>
      </c>
      <c r="Q462">
        <v>90.6</v>
      </c>
      <c r="R462" s="1" t="s">
        <v>2733</v>
      </c>
    </row>
    <row r="463" spans="1:18" x14ac:dyDescent="0.2">
      <c r="A463" s="1" t="s">
        <v>53</v>
      </c>
      <c r="B463">
        <v>6</v>
      </c>
      <c r="C463" s="1" t="s">
        <v>3199</v>
      </c>
      <c r="D463" s="2">
        <v>45684</v>
      </c>
      <c r="E463" t="s">
        <v>2971</v>
      </c>
      <c r="F463" s="1" t="s">
        <v>246</v>
      </c>
      <c r="G463">
        <v>26</v>
      </c>
      <c r="H463" t="s">
        <v>167</v>
      </c>
      <c r="I463" s="1" t="s">
        <v>2760</v>
      </c>
      <c r="J463">
        <v>110</v>
      </c>
      <c r="K463" s="1" t="s">
        <v>2729</v>
      </c>
      <c r="L463">
        <v>2</v>
      </c>
      <c r="M463">
        <v>166.22</v>
      </c>
      <c r="N463">
        <v>6.4</v>
      </c>
      <c r="O463">
        <v>30</v>
      </c>
      <c r="Q463">
        <v>159.82</v>
      </c>
      <c r="R463" s="1" t="s">
        <v>2733</v>
      </c>
    </row>
    <row r="464" spans="1:18" x14ac:dyDescent="0.2">
      <c r="A464" s="1" t="s">
        <v>53</v>
      </c>
      <c r="B464">
        <v>6</v>
      </c>
      <c r="C464" s="1" t="s">
        <v>3200</v>
      </c>
      <c r="D464" s="2">
        <v>45684</v>
      </c>
      <c r="E464" t="s">
        <v>2974</v>
      </c>
      <c r="F464" s="1" t="s">
        <v>246</v>
      </c>
      <c r="G464">
        <v>26</v>
      </c>
      <c r="H464" t="s">
        <v>209</v>
      </c>
      <c r="I464" s="1" t="s">
        <v>2760</v>
      </c>
      <c r="J464">
        <v>115</v>
      </c>
      <c r="K464" s="1" t="s">
        <v>2729</v>
      </c>
      <c r="L464">
        <v>2</v>
      </c>
      <c r="M464">
        <v>126.6</v>
      </c>
      <c r="N464">
        <v>6.4</v>
      </c>
      <c r="Q464">
        <v>120.19999999999999</v>
      </c>
      <c r="R464" s="1" t="s">
        <v>2733</v>
      </c>
    </row>
    <row r="465" spans="1:18" x14ac:dyDescent="0.2">
      <c r="A465" s="1" t="s">
        <v>53</v>
      </c>
      <c r="B465">
        <v>6</v>
      </c>
      <c r="C465" s="1" t="s">
        <v>3201</v>
      </c>
      <c r="D465" s="2">
        <v>45684</v>
      </c>
      <c r="E465" t="s">
        <v>3202</v>
      </c>
      <c r="F465" s="1" t="s">
        <v>246</v>
      </c>
      <c r="G465" t="s">
        <v>3203</v>
      </c>
      <c r="H465" t="s">
        <v>287</v>
      </c>
      <c r="I465" s="1" t="s">
        <v>2760</v>
      </c>
      <c r="J465">
        <v>50</v>
      </c>
      <c r="K465" s="1" t="s">
        <v>2729</v>
      </c>
      <c r="L465">
        <v>1</v>
      </c>
      <c r="M465">
        <v>54.4</v>
      </c>
      <c r="N465">
        <v>3.8</v>
      </c>
      <c r="Q465">
        <v>50.6</v>
      </c>
      <c r="R465" s="1" t="s">
        <v>2733</v>
      </c>
    </row>
    <row r="466" spans="1:18" x14ac:dyDescent="0.2">
      <c r="A466" s="1" t="s">
        <v>53</v>
      </c>
      <c r="B466">
        <v>6</v>
      </c>
      <c r="C466" s="1" t="s">
        <v>3204</v>
      </c>
      <c r="D466" s="2">
        <v>45684</v>
      </c>
      <c r="E466" t="s">
        <v>3202</v>
      </c>
      <c r="F466" s="1" t="s">
        <v>246</v>
      </c>
      <c r="G466" t="s">
        <v>3205</v>
      </c>
      <c r="H466" t="s">
        <v>287</v>
      </c>
      <c r="I466" s="1" t="s">
        <v>2760</v>
      </c>
      <c r="J466">
        <v>50</v>
      </c>
      <c r="K466" s="1" t="s">
        <v>2729</v>
      </c>
      <c r="L466">
        <v>2</v>
      </c>
      <c r="M466">
        <v>62.199999999999996</v>
      </c>
      <c r="N466">
        <v>7.6</v>
      </c>
      <c r="Q466">
        <v>54.599999999999994</v>
      </c>
      <c r="R466" s="1" t="s">
        <v>2733</v>
      </c>
    </row>
    <row r="467" spans="1:18" x14ac:dyDescent="0.2">
      <c r="A467" s="1" t="s">
        <v>53</v>
      </c>
      <c r="B467">
        <v>6</v>
      </c>
      <c r="C467" s="1" t="s">
        <v>3206</v>
      </c>
      <c r="D467" s="2">
        <v>45684</v>
      </c>
      <c r="E467" t="s">
        <v>51</v>
      </c>
      <c r="F467" s="1" t="s">
        <v>51</v>
      </c>
      <c r="G467" t="s">
        <v>51</v>
      </c>
      <c r="H467" t="s">
        <v>51</v>
      </c>
      <c r="I467" s="1" t="s">
        <v>51</v>
      </c>
      <c r="J467" t="s">
        <v>51</v>
      </c>
      <c r="K467" s="1" t="s">
        <v>2729</v>
      </c>
      <c r="L467">
        <v>2</v>
      </c>
      <c r="M467">
        <v>314</v>
      </c>
      <c r="N467">
        <v>8</v>
      </c>
      <c r="Q467">
        <v>306</v>
      </c>
      <c r="R467" s="1" t="s">
        <v>2733</v>
      </c>
    </row>
    <row r="468" spans="1:18" x14ac:dyDescent="0.2">
      <c r="A468" s="1" t="s">
        <v>46</v>
      </c>
      <c r="B468">
        <v>7</v>
      </c>
      <c r="C468" s="1" t="s">
        <v>3176</v>
      </c>
      <c r="D468" s="2">
        <v>45684</v>
      </c>
      <c r="E468" t="s">
        <v>2762</v>
      </c>
      <c r="F468" s="1" t="s">
        <v>246</v>
      </c>
      <c r="G468">
        <v>17</v>
      </c>
      <c r="H468" t="s">
        <v>332</v>
      </c>
      <c r="I468" s="1" t="s">
        <v>2760</v>
      </c>
      <c r="J468">
        <v>600</v>
      </c>
      <c r="K468" s="1" t="s">
        <v>2729</v>
      </c>
      <c r="L468">
        <v>2</v>
      </c>
      <c r="M468">
        <v>196.8</v>
      </c>
      <c r="N468">
        <v>4</v>
      </c>
      <c r="Q468">
        <v>192.8</v>
      </c>
      <c r="R468" s="1" t="s">
        <v>2730</v>
      </c>
    </row>
    <row r="469" spans="1:18" x14ac:dyDescent="0.2">
      <c r="A469" s="1" t="s">
        <v>46</v>
      </c>
      <c r="B469">
        <v>7</v>
      </c>
      <c r="C469" s="1" t="s">
        <v>3182</v>
      </c>
      <c r="D469" s="2">
        <v>45684</v>
      </c>
      <c r="E469" t="s">
        <v>129</v>
      </c>
      <c r="F469" s="1" t="s">
        <v>246</v>
      </c>
      <c r="G469">
        <v>17</v>
      </c>
      <c r="H469" t="s">
        <v>3183</v>
      </c>
      <c r="I469" s="1" t="s">
        <v>100</v>
      </c>
      <c r="J469">
        <v>14</v>
      </c>
      <c r="K469" s="1" t="s">
        <v>2729</v>
      </c>
      <c r="L469">
        <v>1</v>
      </c>
      <c r="M469">
        <v>93.6</v>
      </c>
      <c r="N469">
        <v>2.1</v>
      </c>
      <c r="Q469">
        <v>91.5</v>
      </c>
      <c r="R469" s="1" t="s">
        <v>2730</v>
      </c>
    </row>
    <row r="470" spans="1:18" x14ac:dyDescent="0.2">
      <c r="A470" s="1" t="s">
        <v>53</v>
      </c>
      <c r="B470">
        <v>7</v>
      </c>
      <c r="C470" s="1" t="s">
        <v>3182</v>
      </c>
      <c r="D470" s="2">
        <v>45684</v>
      </c>
      <c r="E470" t="s">
        <v>129</v>
      </c>
      <c r="F470" s="1" t="s">
        <v>246</v>
      </c>
      <c r="G470">
        <v>17</v>
      </c>
      <c r="H470" t="s">
        <v>3183</v>
      </c>
      <c r="I470" s="1" t="s">
        <v>100</v>
      </c>
      <c r="J470">
        <v>14</v>
      </c>
      <c r="K470" s="1" t="s">
        <v>2729</v>
      </c>
      <c r="L470">
        <v>1</v>
      </c>
      <c r="M470">
        <v>115.75</v>
      </c>
      <c r="N470">
        <v>2.1</v>
      </c>
      <c r="Q470">
        <v>113.65</v>
      </c>
      <c r="R470" s="1" t="s">
        <v>2733</v>
      </c>
    </row>
    <row r="471" spans="1:18" x14ac:dyDescent="0.2">
      <c r="A471" s="1" t="s">
        <v>53</v>
      </c>
      <c r="B471">
        <v>7</v>
      </c>
      <c r="C471" s="1" t="s">
        <v>3207</v>
      </c>
      <c r="D471" s="2">
        <v>45684</v>
      </c>
      <c r="E471" t="s">
        <v>129</v>
      </c>
      <c r="F471" s="1" t="s">
        <v>246</v>
      </c>
      <c r="G471">
        <v>18</v>
      </c>
      <c r="H471" t="s">
        <v>99</v>
      </c>
      <c r="I471" s="1" t="s">
        <v>100</v>
      </c>
      <c r="J471">
        <v>75</v>
      </c>
      <c r="K471" s="1" t="s">
        <v>2729</v>
      </c>
      <c r="L471">
        <v>1</v>
      </c>
      <c r="M471">
        <v>88.86</v>
      </c>
      <c r="N471">
        <v>2.5</v>
      </c>
      <c r="Q471">
        <v>86.36</v>
      </c>
      <c r="R471" s="1" t="s">
        <v>2733</v>
      </c>
    </row>
    <row r="472" spans="1:18" x14ac:dyDescent="0.2">
      <c r="A472" s="1" t="s">
        <v>53</v>
      </c>
      <c r="B472">
        <v>7</v>
      </c>
      <c r="C472" s="1" t="s">
        <v>3208</v>
      </c>
      <c r="D472" s="2">
        <v>45684</v>
      </c>
      <c r="E472" t="s">
        <v>129</v>
      </c>
      <c r="F472" s="1" t="s">
        <v>246</v>
      </c>
      <c r="G472">
        <v>19</v>
      </c>
      <c r="H472" t="s">
        <v>99</v>
      </c>
      <c r="I472" s="1" t="s">
        <v>100</v>
      </c>
      <c r="J472">
        <v>50</v>
      </c>
      <c r="K472" s="1" t="s">
        <v>2729</v>
      </c>
      <c r="L472">
        <v>1</v>
      </c>
      <c r="M472">
        <v>61.16</v>
      </c>
      <c r="N472">
        <v>2.6</v>
      </c>
      <c r="Q472">
        <v>58.559999999999995</v>
      </c>
      <c r="R472" s="1" t="s">
        <v>2733</v>
      </c>
    </row>
    <row r="473" spans="1:18" x14ac:dyDescent="0.2">
      <c r="A473" s="1" t="s">
        <v>53</v>
      </c>
      <c r="B473">
        <v>7</v>
      </c>
      <c r="C473" s="1" t="s">
        <v>3209</v>
      </c>
      <c r="D473" s="2">
        <v>45684</v>
      </c>
      <c r="E473" t="s">
        <v>2971</v>
      </c>
      <c r="F473" s="1" t="s">
        <v>246</v>
      </c>
      <c r="G473">
        <v>16</v>
      </c>
      <c r="H473" t="s">
        <v>167</v>
      </c>
      <c r="I473" s="1" t="s">
        <v>2760</v>
      </c>
      <c r="J473">
        <v>112</v>
      </c>
      <c r="K473" s="1" t="s">
        <v>2729</v>
      </c>
      <c r="L473">
        <v>3</v>
      </c>
      <c r="M473">
        <v>203.90999999999997</v>
      </c>
      <c r="N473">
        <v>5.6999999999999993</v>
      </c>
      <c r="O473">
        <v>6.8</v>
      </c>
      <c r="Q473">
        <v>198.20999999999998</v>
      </c>
      <c r="R473" s="1" t="s">
        <v>2733</v>
      </c>
    </row>
    <row r="474" spans="1:18" x14ac:dyDescent="0.2">
      <c r="A474" s="1" t="s">
        <v>46</v>
      </c>
      <c r="B474">
        <v>1</v>
      </c>
      <c r="C474" s="1" t="s">
        <v>3210</v>
      </c>
      <c r="D474" s="2">
        <v>45685</v>
      </c>
      <c r="E474" t="s">
        <v>2803</v>
      </c>
      <c r="F474" s="1" t="s">
        <v>246</v>
      </c>
      <c r="G474">
        <v>5</v>
      </c>
      <c r="H474">
        <v>10</v>
      </c>
      <c r="I474" s="1" t="s">
        <v>100</v>
      </c>
      <c r="J474">
        <v>120</v>
      </c>
      <c r="K474" s="1" t="s">
        <v>2729</v>
      </c>
      <c r="L474">
        <v>1</v>
      </c>
      <c r="M474">
        <v>36.5</v>
      </c>
      <c r="N474">
        <v>0.2</v>
      </c>
      <c r="Q474">
        <v>36.299999999999997</v>
      </c>
      <c r="R474" s="1" t="s">
        <v>2730</v>
      </c>
    </row>
    <row r="475" spans="1:18" x14ac:dyDescent="0.2">
      <c r="A475" s="1" t="s">
        <v>46</v>
      </c>
      <c r="B475">
        <v>1</v>
      </c>
      <c r="C475" s="1" t="s">
        <v>3211</v>
      </c>
      <c r="D475" s="2">
        <v>45685</v>
      </c>
      <c r="E475" t="s">
        <v>2803</v>
      </c>
      <c r="F475" s="1" t="s">
        <v>246</v>
      </c>
      <c r="G475">
        <v>4</v>
      </c>
      <c r="H475">
        <v>10</v>
      </c>
      <c r="I475" s="1" t="s">
        <v>100</v>
      </c>
      <c r="J475">
        <v>120</v>
      </c>
      <c r="K475" s="1" t="s">
        <v>2729</v>
      </c>
      <c r="L475">
        <v>3</v>
      </c>
      <c r="M475">
        <v>111.39999999999999</v>
      </c>
      <c r="N475">
        <v>2.7</v>
      </c>
      <c r="Q475">
        <v>108.69999999999999</v>
      </c>
      <c r="R475" s="1" t="s">
        <v>2730</v>
      </c>
    </row>
    <row r="476" spans="1:18" x14ac:dyDescent="0.2">
      <c r="A476" s="1" t="s">
        <v>53</v>
      </c>
      <c r="B476">
        <v>1</v>
      </c>
      <c r="C476" s="1" t="s">
        <v>3211</v>
      </c>
      <c r="D476" s="2">
        <v>45685</v>
      </c>
      <c r="E476" t="s">
        <v>2803</v>
      </c>
      <c r="F476" s="1" t="s">
        <v>246</v>
      </c>
      <c r="G476">
        <v>4</v>
      </c>
      <c r="H476">
        <v>10</v>
      </c>
      <c r="I476" s="1" t="s">
        <v>100</v>
      </c>
      <c r="J476">
        <v>120</v>
      </c>
      <c r="K476" s="1" t="s">
        <v>2729</v>
      </c>
      <c r="L476">
        <v>1</v>
      </c>
      <c r="M476">
        <v>15.9</v>
      </c>
      <c r="N476">
        <v>0.5</v>
      </c>
      <c r="Q476">
        <v>15.4</v>
      </c>
      <c r="R476" s="1" t="s">
        <v>2733</v>
      </c>
    </row>
    <row r="477" spans="1:18" x14ac:dyDescent="0.2">
      <c r="A477" s="1" t="s">
        <v>53</v>
      </c>
      <c r="B477">
        <v>1</v>
      </c>
      <c r="C477" s="1" t="s">
        <v>3212</v>
      </c>
      <c r="D477" s="2">
        <v>45685</v>
      </c>
      <c r="E477" t="s">
        <v>2803</v>
      </c>
      <c r="F477" s="1" t="s">
        <v>246</v>
      </c>
      <c r="G477">
        <v>4</v>
      </c>
      <c r="H477">
        <v>10</v>
      </c>
      <c r="I477" s="1" t="s">
        <v>100</v>
      </c>
      <c r="J477">
        <v>120</v>
      </c>
      <c r="K477" s="1" t="s">
        <v>2729</v>
      </c>
      <c r="L477">
        <v>3</v>
      </c>
      <c r="M477">
        <v>98.800000000000011</v>
      </c>
      <c r="N477">
        <v>2</v>
      </c>
      <c r="O477">
        <v>3</v>
      </c>
      <c r="Q477">
        <v>96.800000000000011</v>
      </c>
      <c r="R477" s="1" t="s">
        <v>2733</v>
      </c>
    </row>
    <row r="478" spans="1:18" x14ac:dyDescent="0.2">
      <c r="A478" s="1" t="s">
        <v>46</v>
      </c>
      <c r="B478">
        <v>3</v>
      </c>
      <c r="C478" s="1" t="s">
        <v>3197</v>
      </c>
      <c r="D478" s="2">
        <v>45685</v>
      </c>
      <c r="E478" t="s">
        <v>2803</v>
      </c>
      <c r="F478" s="1" t="s">
        <v>246</v>
      </c>
      <c r="G478">
        <v>7</v>
      </c>
      <c r="H478">
        <v>10</v>
      </c>
      <c r="I478" s="1" t="s">
        <v>100</v>
      </c>
      <c r="J478">
        <v>120</v>
      </c>
      <c r="K478" s="1" t="s">
        <v>2729</v>
      </c>
      <c r="L478">
        <v>1</v>
      </c>
      <c r="M478">
        <v>37.799999999999997</v>
      </c>
      <c r="N478">
        <v>0.8</v>
      </c>
      <c r="Q478">
        <v>37</v>
      </c>
      <c r="R478" s="1" t="s">
        <v>2730</v>
      </c>
    </row>
    <row r="479" spans="1:18" x14ac:dyDescent="0.2">
      <c r="A479" s="1" t="s">
        <v>46</v>
      </c>
      <c r="B479">
        <v>3</v>
      </c>
      <c r="C479" s="1" t="s">
        <v>3213</v>
      </c>
      <c r="D479" s="2">
        <v>45685</v>
      </c>
      <c r="E479" t="s">
        <v>2803</v>
      </c>
      <c r="F479" s="1" t="s">
        <v>246</v>
      </c>
      <c r="G479">
        <v>7</v>
      </c>
      <c r="H479">
        <v>10</v>
      </c>
      <c r="I479" s="1" t="s">
        <v>100</v>
      </c>
      <c r="J479">
        <v>120</v>
      </c>
      <c r="K479" s="1" t="s">
        <v>2729</v>
      </c>
      <c r="L479">
        <v>3</v>
      </c>
      <c r="M479">
        <v>129.80000000000001</v>
      </c>
      <c r="N479">
        <v>2.4000000000000004</v>
      </c>
      <c r="Q479">
        <v>127.4</v>
      </c>
      <c r="R479" s="1" t="s">
        <v>2730</v>
      </c>
    </row>
    <row r="480" spans="1:18" x14ac:dyDescent="0.2">
      <c r="A480" s="1" t="s">
        <v>46</v>
      </c>
      <c r="B480">
        <v>3</v>
      </c>
      <c r="C480" s="1" t="s">
        <v>3131</v>
      </c>
      <c r="D480" s="2">
        <v>45685</v>
      </c>
      <c r="E480" t="s">
        <v>3086</v>
      </c>
      <c r="F480" s="1" t="s">
        <v>246</v>
      </c>
      <c r="G480">
        <v>7</v>
      </c>
      <c r="H480">
        <v>10</v>
      </c>
      <c r="I480" s="1" t="s">
        <v>100</v>
      </c>
      <c r="J480">
        <v>500</v>
      </c>
      <c r="K480" s="1" t="s">
        <v>2729</v>
      </c>
      <c r="L480">
        <v>1</v>
      </c>
      <c r="M480">
        <v>42</v>
      </c>
      <c r="N480">
        <v>0.9</v>
      </c>
      <c r="Q480">
        <v>41.1</v>
      </c>
      <c r="R480" s="1" t="s">
        <v>2730</v>
      </c>
    </row>
    <row r="481" spans="1:18" x14ac:dyDescent="0.2">
      <c r="A481" s="1" t="s">
        <v>53</v>
      </c>
      <c r="B481">
        <v>3</v>
      </c>
      <c r="C481" s="1" t="s">
        <v>3131</v>
      </c>
      <c r="D481" s="2">
        <v>45685</v>
      </c>
      <c r="E481" t="s">
        <v>3086</v>
      </c>
      <c r="F481" s="1" t="s">
        <v>246</v>
      </c>
      <c r="G481">
        <v>7</v>
      </c>
      <c r="H481">
        <v>10</v>
      </c>
      <c r="I481" s="1" t="s">
        <v>100</v>
      </c>
      <c r="J481">
        <v>500</v>
      </c>
      <c r="K481" s="1" t="s">
        <v>2729</v>
      </c>
      <c r="L481">
        <v>1</v>
      </c>
      <c r="M481">
        <v>48</v>
      </c>
      <c r="N481">
        <v>0.9</v>
      </c>
      <c r="Q481">
        <v>47.1</v>
      </c>
      <c r="R481" s="1" t="s">
        <v>2733</v>
      </c>
    </row>
    <row r="482" spans="1:18" x14ac:dyDescent="0.2">
      <c r="A482" s="1" t="s">
        <v>53</v>
      </c>
      <c r="B482">
        <v>3</v>
      </c>
      <c r="C482" s="1" t="s">
        <v>3214</v>
      </c>
      <c r="D482" s="2">
        <v>45685</v>
      </c>
      <c r="E482" t="s">
        <v>3086</v>
      </c>
      <c r="F482" s="1" t="s">
        <v>246</v>
      </c>
      <c r="G482">
        <v>6</v>
      </c>
      <c r="H482">
        <v>10</v>
      </c>
      <c r="I482" s="1" t="s">
        <v>100</v>
      </c>
      <c r="J482">
        <v>500</v>
      </c>
      <c r="K482" s="1" t="s">
        <v>2729</v>
      </c>
      <c r="L482">
        <v>1</v>
      </c>
      <c r="M482">
        <v>34.4</v>
      </c>
      <c r="N482">
        <v>0.9</v>
      </c>
      <c r="Q482">
        <v>33.5</v>
      </c>
      <c r="R482" s="1" t="s">
        <v>2733</v>
      </c>
    </row>
    <row r="483" spans="1:18" x14ac:dyDescent="0.2">
      <c r="A483" s="1" t="s">
        <v>53</v>
      </c>
      <c r="B483">
        <v>3</v>
      </c>
      <c r="C483" s="1" t="s">
        <v>3060</v>
      </c>
      <c r="D483" s="2">
        <v>45685</v>
      </c>
      <c r="E483" t="s">
        <v>51</v>
      </c>
      <c r="F483" s="1" t="s">
        <v>51</v>
      </c>
      <c r="G483" t="s">
        <v>51</v>
      </c>
      <c r="H483" t="s">
        <v>51</v>
      </c>
      <c r="I483" s="1" t="s">
        <v>51</v>
      </c>
      <c r="J483" t="s">
        <v>51</v>
      </c>
      <c r="K483" s="1" t="s">
        <v>2729</v>
      </c>
      <c r="L483">
        <v>3</v>
      </c>
      <c r="M483">
        <v>77.8</v>
      </c>
      <c r="O483">
        <v>6</v>
      </c>
      <c r="Q483">
        <v>77.8</v>
      </c>
      <c r="R483" s="1" t="s">
        <v>2733</v>
      </c>
    </row>
    <row r="484" spans="1:18" x14ac:dyDescent="0.2">
      <c r="A484" s="1" t="s">
        <v>53</v>
      </c>
      <c r="B484">
        <v>3</v>
      </c>
      <c r="C484" s="1" t="s">
        <v>3215</v>
      </c>
      <c r="D484" s="2">
        <v>45685</v>
      </c>
      <c r="E484" t="s">
        <v>51</v>
      </c>
      <c r="F484" s="1" t="s">
        <v>51</v>
      </c>
      <c r="G484" t="s">
        <v>51</v>
      </c>
      <c r="H484" t="s">
        <v>51</v>
      </c>
      <c r="I484" s="1" t="s">
        <v>51</v>
      </c>
      <c r="J484" t="s">
        <v>51</v>
      </c>
      <c r="K484" s="1" t="s">
        <v>2729</v>
      </c>
      <c r="L484">
        <v>3</v>
      </c>
      <c r="M484">
        <v>64.8</v>
      </c>
      <c r="N484">
        <v>1.7999999999999998</v>
      </c>
      <c r="Q484">
        <v>63</v>
      </c>
      <c r="R484" s="1" t="s">
        <v>2733</v>
      </c>
    </row>
    <row r="485" spans="1:18" x14ac:dyDescent="0.2">
      <c r="A485" s="1" t="s">
        <v>46</v>
      </c>
      <c r="B485">
        <v>6</v>
      </c>
      <c r="C485" s="1" t="s">
        <v>3206</v>
      </c>
      <c r="D485" s="2">
        <v>45685</v>
      </c>
      <c r="E485" t="s">
        <v>51</v>
      </c>
      <c r="F485" s="1" t="s">
        <v>51</v>
      </c>
      <c r="G485" t="s">
        <v>51</v>
      </c>
      <c r="H485" t="s">
        <v>51</v>
      </c>
      <c r="I485" s="1" t="s">
        <v>51</v>
      </c>
      <c r="J485" t="s">
        <v>51</v>
      </c>
      <c r="K485" s="1" t="s">
        <v>2729</v>
      </c>
      <c r="L485">
        <v>4</v>
      </c>
      <c r="M485">
        <v>517.80000000000007</v>
      </c>
      <c r="N485">
        <v>16</v>
      </c>
      <c r="O485">
        <v>42</v>
      </c>
      <c r="Q485">
        <v>501.80000000000007</v>
      </c>
      <c r="R485" s="1" t="s">
        <v>2730</v>
      </c>
    </row>
    <row r="486" spans="1:18" x14ac:dyDescent="0.2">
      <c r="A486" s="1" t="s">
        <v>46</v>
      </c>
      <c r="B486">
        <v>6</v>
      </c>
      <c r="C486" s="1" t="s">
        <v>3188</v>
      </c>
      <c r="D486" s="2">
        <v>45685</v>
      </c>
      <c r="E486">
        <v>1500502255</v>
      </c>
      <c r="F486" s="1" t="s">
        <v>106</v>
      </c>
      <c r="G486" t="s">
        <v>2273</v>
      </c>
      <c r="H486" t="s">
        <v>287</v>
      </c>
      <c r="I486" s="1" t="s">
        <v>108</v>
      </c>
      <c r="J486">
        <v>500</v>
      </c>
      <c r="K486" s="1" t="s">
        <v>2729</v>
      </c>
      <c r="L486">
        <v>2</v>
      </c>
      <c r="M486">
        <v>173</v>
      </c>
      <c r="N486">
        <v>4.4000000000000004</v>
      </c>
      <c r="Q486">
        <v>168.6</v>
      </c>
      <c r="R486" s="1" t="s">
        <v>2730</v>
      </c>
    </row>
    <row r="487" spans="1:18" x14ac:dyDescent="0.2">
      <c r="A487" s="1" t="s">
        <v>46</v>
      </c>
      <c r="B487">
        <v>6</v>
      </c>
      <c r="C487" s="1" t="s">
        <v>3216</v>
      </c>
      <c r="D487" s="2">
        <v>45685</v>
      </c>
      <c r="E487" t="s">
        <v>2825</v>
      </c>
      <c r="F487" s="1" t="s">
        <v>246</v>
      </c>
      <c r="G487">
        <v>30</v>
      </c>
      <c r="H487">
        <v>12</v>
      </c>
      <c r="I487" s="1" t="s">
        <v>100</v>
      </c>
      <c r="J487">
        <v>200</v>
      </c>
      <c r="K487" s="1" t="s">
        <v>2729</v>
      </c>
      <c r="L487">
        <v>1</v>
      </c>
      <c r="M487">
        <v>176</v>
      </c>
      <c r="N487">
        <v>3</v>
      </c>
      <c r="Q487">
        <v>173</v>
      </c>
      <c r="R487" s="1" t="s">
        <v>2730</v>
      </c>
    </row>
    <row r="488" spans="1:18" x14ac:dyDescent="0.2">
      <c r="A488" s="1" t="s">
        <v>53</v>
      </c>
      <c r="B488">
        <v>6</v>
      </c>
      <c r="C488" s="1" t="s">
        <v>3188</v>
      </c>
      <c r="D488" s="2">
        <v>45685</v>
      </c>
      <c r="E488">
        <v>1500502255</v>
      </c>
      <c r="F488" s="1" t="s">
        <v>106</v>
      </c>
      <c r="G488" t="s">
        <v>2273</v>
      </c>
      <c r="H488" t="s">
        <v>287</v>
      </c>
      <c r="I488" s="1" t="s">
        <v>108</v>
      </c>
      <c r="J488">
        <v>500</v>
      </c>
      <c r="K488" s="1" t="s">
        <v>2729</v>
      </c>
      <c r="L488">
        <v>2</v>
      </c>
      <c r="M488">
        <v>147.4</v>
      </c>
      <c r="N488">
        <v>4</v>
      </c>
      <c r="Q488">
        <v>143.4</v>
      </c>
      <c r="R488" s="1" t="s">
        <v>2733</v>
      </c>
    </row>
    <row r="489" spans="1:18" x14ac:dyDescent="0.2">
      <c r="A489" s="1" t="s">
        <v>53</v>
      </c>
      <c r="B489">
        <v>6</v>
      </c>
      <c r="C489" s="1" t="s">
        <v>3217</v>
      </c>
      <c r="D489" s="2">
        <v>45685</v>
      </c>
      <c r="E489" t="s">
        <v>3218</v>
      </c>
      <c r="F489" s="1" t="s">
        <v>106</v>
      </c>
      <c r="G489" t="s">
        <v>3162</v>
      </c>
      <c r="H489" t="s">
        <v>2847</v>
      </c>
      <c r="I489" s="1" t="s">
        <v>108</v>
      </c>
      <c r="J489">
        <v>110</v>
      </c>
      <c r="K489" s="1" t="s">
        <v>2729</v>
      </c>
      <c r="L489">
        <v>6</v>
      </c>
      <c r="M489">
        <v>255.2</v>
      </c>
      <c r="N489">
        <v>7.1999999999999993</v>
      </c>
      <c r="O489">
        <v>35</v>
      </c>
      <c r="Q489">
        <v>248</v>
      </c>
      <c r="R489" s="1" t="s">
        <v>2733</v>
      </c>
    </row>
    <row r="490" spans="1:18" x14ac:dyDescent="0.2">
      <c r="A490" s="1" t="s">
        <v>53</v>
      </c>
      <c r="B490">
        <v>6</v>
      </c>
      <c r="C490" s="1" t="s">
        <v>3219</v>
      </c>
      <c r="D490" s="2">
        <v>45685</v>
      </c>
      <c r="E490" t="s">
        <v>3220</v>
      </c>
      <c r="F490" s="1" t="s">
        <v>106</v>
      </c>
      <c r="G490">
        <v>14</v>
      </c>
      <c r="H490" t="s">
        <v>214</v>
      </c>
      <c r="I490" s="1" t="s">
        <v>108</v>
      </c>
      <c r="J490">
        <v>100</v>
      </c>
      <c r="K490" s="1" t="s">
        <v>2729</v>
      </c>
      <c r="L490">
        <v>2</v>
      </c>
      <c r="M490">
        <v>105.6</v>
      </c>
      <c r="N490">
        <v>3.6</v>
      </c>
      <c r="Q490">
        <v>102</v>
      </c>
      <c r="R490" s="1" t="s">
        <v>2733</v>
      </c>
    </row>
    <row r="491" spans="1:18" x14ac:dyDescent="0.2">
      <c r="A491" s="1" t="s">
        <v>53</v>
      </c>
      <c r="B491">
        <v>6</v>
      </c>
      <c r="C491" s="1" t="s">
        <v>2879</v>
      </c>
      <c r="D491" s="2">
        <v>45685</v>
      </c>
      <c r="E491" t="s">
        <v>281</v>
      </c>
      <c r="F491" s="1" t="s">
        <v>246</v>
      </c>
      <c r="G491" t="s">
        <v>2880</v>
      </c>
      <c r="H491" t="s">
        <v>2744</v>
      </c>
      <c r="I491" s="1" t="s">
        <v>100</v>
      </c>
      <c r="J491">
        <v>2000</v>
      </c>
      <c r="K491" s="1" t="s">
        <v>2729</v>
      </c>
      <c r="L491">
        <v>2</v>
      </c>
      <c r="M491">
        <v>199.8</v>
      </c>
      <c r="N491">
        <v>6.4</v>
      </c>
      <c r="Q491">
        <v>193.4</v>
      </c>
      <c r="R491" s="1" t="s">
        <v>2733</v>
      </c>
    </row>
    <row r="492" spans="1:18" x14ac:dyDescent="0.2">
      <c r="A492" s="1" t="s">
        <v>46</v>
      </c>
      <c r="B492">
        <v>7</v>
      </c>
      <c r="C492" s="1" t="s">
        <v>3221</v>
      </c>
      <c r="D492" s="2">
        <v>45685</v>
      </c>
      <c r="E492" t="s">
        <v>2762</v>
      </c>
      <c r="F492" s="1" t="s">
        <v>246</v>
      </c>
      <c r="G492">
        <v>11</v>
      </c>
      <c r="H492" t="s">
        <v>332</v>
      </c>
      <c r="I492" s="1" t="s">
        <v>2760</v>
      </c>
      <c r="J492">
        <v>400</v>
      </c>
      <c r="K492" s="1" t="s">
        <v>2729</v>
      </c>
      <c r="L492">
        <v>2</v>
      </c>
      <c r="M492">
        <v>110.6</v>
      </c>
      <c r="N492">
        <v>2.6</v>
      </c>
      <c r="Q492">
        <v>108</v>
      </c>
      <c r="R492" s="1" t="s">
        <v>2730</v>
      </c>
    </row>
    <row r="493" spans="1:18" x14ac:dyDescent="0.2">
      <c r="A493" s="1" t="s">
        <v>46</v>
      </c>
      <c r="B493">
        <v>7</v>
      </c>
      <c r="C493" s="1" t="s">
        <v>2953</v>
      </c>
      <c r="D493" s="2">
        <v>45685</v>
      </c>
      <c r="E493" t="s">
        <v>2954</v>
      </c>
      <c r="F493" s="1" t="s">
        <v>246</v>
      </c>
      <c r="G493">
        <v>24</v>
      </c>
      <c r="H493" t="s">
        <v>2955</v>
      </c>
      <c r="I493" s="1" t="s">
        <v>2956</v>
      </c>
      <c r="J493">
        <v>8700</v>
      </c>
      <c r="K493" s="1" t="s">
        <v>2729</v>
      </c>
      <c r="L493">
        <v>2</v>
      </c>
      <c r="M493">
        <v>252</v>
      </c>
      <c r="N493">
        <v>5.6</v>
      </c>
      <c r="Q493">
        <v>246.4</v>
      </c>
      <c r="R493" s="1" t="s">
        <v>2730</v>
      </c>
    </row>
    <row r="494" spans="1:18" x14ac:dyDescent="0.2">
      <c r="A494" s="1" t="s">
        <v>46</v>
      </c>
      <c r="B494">
        <v>7</v>
      </c>
      <c r="C494" s="1" t="s">
        <v>3222</v>
      </c>
      <c r="D494" s="2">
        <v>45685</v>
      </c>
      <c r="E494">
        <v>1500502164</v>
      </c>
      <c r="F494" s="1" t="s">
        <v>246</v>
      </c>
      <c r="G494">
        <v>22</v>
      </c>
      <c r="H494" t="s">
        <v>338</v>
      </c>
      <c r="I494" s="1" t="s">
        <v>100</v>
      </c>
      <c r="J494">
        <v>180</v>
      </c>
      <c r="K494" s="1" t="s">
        <v>2729</v>
      </c>
      <c r="L494">
        <v>1</v>
      </c>
      <c r="M494">
        <v>102.8</v>
      </c>
      <c r="N494">
        <v>2.6</v>
      </c>
      <c r="Q494">
        <v>100.2</v>
      </c>
      <c r="R494" s="1" t="s">
        <v>2730</v>
      </c>
    </row>
    <row r="495" spans="1:18" x14ac:dyDescent="0.2">
      <c r="A495" s="1" t="s">
        <v>53</v>
      </c>
      <c r="B495">
        <v>7</v>
      </c>
      <c r="C495" s="1" t="s">
        <v>3222</v>
      </c>
      <c r="D495" s="2">
        <v>45685</v>
      </c>
      <c r="E495">
        <v>1500502164</v>
      </c>
      <c r="F495" s="1" t="s">
        <v>246</v>
      </c>
      <c r="G495">
        <v>22</v>
      </c>
      <c r="H495" t="s">
        <v>338</v>
      </c>
      <c r="I495" s="1" t="s">
        <v>100</v>
      </c>
      <c r="J495">
        <v>180</v>
      </c>
      <c r="K495" s="1" t="s">
        <v>2729</v>
      </c>
      <c r="L495">
        <v>1</v>
      </c>
      <c r="M495">
        <v>93.56</v>
      </c>
      <c r="N495">
        <v>2.6</v>
      </c>
      <c r="O495">
        <v>11.8</v>
      </c>
      <c r="Q495">
        <v>90.960000000000008</v>
      </c>
      <c r="R495" s="1" t="s">
        <v>2733</v>
      </c>
    </row>
    <row r="496" spans="1:18" x14ac:dyDescent="0.2">
      <c r="A496" s="1" t="s">
        <v>53</v>
      </c>
      <c r="B496">
        <v>7</v>
      </c>
      <c r="C496" s="1" t="s">
        <v>3223</v>
      </c>
      <c r="D496" s="2">
        <v>45685</v>
      </c>
      <c r="E496">
        <v>1500502170</v>
      </c>
      <c r="F496" s="1" t="s">
        <v>246</v>
      </c>
      <c r="G496">
        <v>13</v>
      </c>
      <c r="H496" t="s">
        <v>3224</v>
      </c>
      <c r="I496" s="1" t="s">
        <v>100</v>
      </c>
      <c r="J496">
        <v>290</v>
      </c>
      <c r="K496" s="1" t="s">
        <v>2729</v>
      </c>
      <c r="L496">
        <v>3</v>
      </c>
      <c r="M496">
        <v>197.67</v>
      </c>
      <c r="N496">
        <v>4.5</v>
      </c>
      <c r="Q496">
        <v>193.17</v>
      </c>
      <c r="R496" s="1" t="s">
        <v>2733</v>
      </c>
    </row>
    <row r="497" spans="1:18" x14ac:dyDescent="0.2">
      <c r="A497" s="1" t="s">
        <v>53</v>
      </c>
      <c r="B497">
        <v>7</v>
      </c>
      <c r="C497" s="1" t="s">
        <v>3225</v>
      </c>
      <c r="D497" s="2">
        <v>45685</v>
      </c>
      <c r="E497">
        <v>1500502175</v>
      </c>
      <c r="F497" s="1" t="s">
        <v>246</v>
      </c>
      <c r="G497">
        <v>13</v>
      </c>
      <c r="H497" t="s">
        <v>735</v>
      </c>
      <c r="I497" s="1" t="s">
        <v>100</v>
      </c>
      <c r="J497">
        <v>240</v>
      </c>
      <c r="K497" s="1" t="s">
        <v>2729</v>
      </c>
      <c r="L497">
        <v>2</v>
      </c>
      <c r="M497">
        <v>105.49</v>
      </c>
      <c r="N497">
        <v>3</v>
      </c>
      <c r="Q497">
        <v>102.49</v>
      </c>
      <c r="R497" s="1" t="s">
        <v>2733</v>
      </c>
    </row>
    <row r="498" spans="1:18" x14ac:dyDescent="0.2">
      <c r="A498" s="1" t="s">
        <v>46</v>
      </c>
      <c r="B498">
        <v>1</v>
      </c>
      <c r="C498" s="1" t="s">
        <v>3226</v>
      </c>
      <c r="D498" s="2">
        <v>45686</v>
      </c>
      <c r="E498" t="s">
        <v>2803</v>
      </c>
      <c r="F498" s="1" t="s">
        <v>246</v>
      </c>
      <c r="G498">
        <v>4</v>
      </c>
      <c r="H498">
        <v>10</v>
      </c>
      <c r="I498" s="1" t="s">
        <v>100</v>
      </c>
      <c r="J498">
        <v>120</v>
      </c>
      <c r="K498" s="1" t="s">
        <v>2729</v>
      </c>
      <c r="L498">
        <v>2</v>
      </c>
      <c r="M498">
        <v>50.6</v>
      </c>
      <c r="N498">
        <v>1.8</v>
      </c>
      <c r="Q498">
        <v>48.800000000000004</v>
      </c>
      <c r="R498" s="1" t="s">
        <v>2730</v>
      </c>
    </row>
    <row r="499" spans="1:18" x14ac:dyDescent="0.2">
      <c r="A499" s="1" t="s">
        <v>46</v>
      </c>
      <c r="B499">
        <v>1</v>
      </c>
      <c r="C499" s="1" t="s">
        <v>2745</v>
      </c>
      <c r="D499" s="2">
        <v>45686</v>
      </c>
      <c r="E499" t="s">
        <v>51</v>
      </c>
      <c r="F499" s="1" t="s">
        <v>51</v>
      </c>
      <c r="G499" t="s">
        <v>51</v>
      </c>
      <c r="H499" t="s">
        <v>51</v>
      </c>
      <c r="I499" s="1" t="s">
        <v>51</v>
      </c>
      <c r="J499" t="s">
        <v>51</v>
      </c>
      <c r="K499" s="1" t="s">
        <v>2729</v>
      </c>
      <c r="L499">
        <v>3</v>
      </c>
      <c r="M499">
        <v>63.5</v>
      </c>
      <c r="Q499">
        <v>63.5</v>
      </c>
      <c r="R499" s="1" t="s">
        <v>2730</v>
      </c>
    </row>
    <row r="500" spans="1:18" x14ac:dyDescent="0.2">
      <c r="A500" s="1" t="s">
        <v>46</v>
      </c>
      <c r="B500">
        <v>1</v>
      </c>
      <c r="C500" s="1" t="s">
        <v>3227</v>
      </c>
      <c r="D500" s="2">
        <v>45686</v>
      </c>
      <c r="E500" t="s">
        <v>3228</v>
      </c>
      <c r="F500" s="1" t="s">
        <v>246</v>
      </c>
      <c r="G500">
        <v>9</v>
      </c>
      <c r="H500">
        <v>18</v>
      </c>
      <c r="I500" s="1" t="s">
        <v>1346</v>
      </c>
      <c r="J500">
        <v>0</v>
      </c>
      <c r="K500" s="1" t="s">
        <v>2729</v>
      </c>
      <c r="L500">
        <v>1</v>
      </c>
      <c r="M500">
        <v>34.799999999999997</v>
      </c>
      <c r="N500">
        <v>1.1000000000000001</v>
      </c>
      <c r="Q500">
        <v>33.699999999999996</v>
      </c>
      <c r="R500" s="1" t="s">
        <v>2730</v>
      </c>
    </row>
    <row r="501" spans="1:18" x14ac:dyDescent="0.2">
      <c r="A501" s="1" t="s">
        <v>53</v>
      </c>
      <c r="B501">
        <v>1</v>
      </c>
      <c r="C501" s="1" t="s">
        <v>3227</v>
      </c>
      <c r="D501" s="2">
        <v>45686</v>
      </c>
      <c r="E501" t="s">
        <v>3228</v>
      </c>
      <c r="F501" s="1" t="s">
        <v>246</v>
      </c>
      <c r="G501">
        <v>9</v>
      </c>
      <c r="H501">
        <v>18</v>
      </c>
      <c r="I501" s="1" t="s">
        <v>1346</v>
      </c>
      <c r="J501">
        <v>0</v>
      </c>
      <c r="K501" s="1" t="s">
        <v>2729</v>
      </c>
      <c r="L501">
        <v>3</v>
      </c>
      <c r="M501">
        <v>116.9</v>
      </c>
      <c r="N501">
        <v>3.3000000000000003</v>
      </c>
      <c r="O501">
        <v>3</v>
      </c>
      <c r="Q501">
        <v>113.60000000000001</v>
      </c>
      <c r="R501" s="1" t="s">
        <v>2733</v>
      </c>
    </row>
    <row r="502" spans="1:18" x14ac:dyDescent="0.2">
      <c r="A502" s="1" t="s">
        <v>53</v>
      </c>
      <c r="B502">
        <v>1</v>
      </c>
      <c r="C502" s="1" t="s">
        <v>3214</v>
      </c>
      <c r="D502" s="2">
        <v>45686</v>
      </c>
      <c r="E502" t="s">
        <v>3086</v>
      </c>
      <c r="F502" s="1" t="s">
        <v>246</v>
      </c>
      <c r="G502">
        <v>6</v>
      </c>
      <c r="H502">
        <v>10</v>
      </c>
      <c r="I502" s="1" t="s">
        <v>100</v>
      </c>
      <c r="J502">
        <v>500</v>
      </c>
      <c r="K502" s="1" t="s">
        <v>2729</v>
      </c>
      <c r="L502">
        <v>1</v>
      </c>
      <c r="M502">
        <v>38.799999999999997</v>
      </c>
      <c r="N502">
        <v>0.8</v>
      </c>
      <c r="Q502">
        <v>38</v>
      </c>
      <c r="R502" s="1" t="s">
        <v>2733</v>
      </c>
    </row>
    <row r="503" spans="1:18" x14ac:dyDescent="0.2">
      <c r="A503" s="1" t="s">
        <v>46</v>
      </c>
      <c r="B503">
        <v>3</v>
      </c>
      <c r="C503" s="1" t="s">
        <v>3215</v>
      </c>
      <c r="D503" s="2">
        <v>45686</v>
      </c>
      <c r="E503" t="s">
        <v>51</v>
      </c>
      <c r="F503" s="1" t="s">
        <v>51</v>
      </c>
      <c r="G503" t="s">
        <v>51</v>
      </c>
      <c r="H503" t="s">
        <v>51</v>
      </c>
      <c r="I503" s="1" t="s">
        <v>51</v>
      </c>
      <c r="J503" t="s">
        <v>51</v>
      </c>
      <c r="K503" s="1" t="s">
        <v>2729</v>
      </c>
      <c r="L503">
        <v>2</v>
      </c>
      <c r="M503">
        <v>65.599999999999994</v>
      </c>
      <c r="N503">
        <v>0.8</v>
      </c>
      <c r="Q503">
        <v>64.8</v>
      </c>
      <c r="R503" s="1" t="s">
        <v>2730</v>
      </c>
    </row>
    <row r="504" spans="1:18" x14ac:dyDescent="0.2">
      <c r="A504" s="1" t="s">
        <v>46</v>
      </c>
      <c r="B504">
        <v>3</v>
      </c>
      <c r="C504" s="1" t="s">
        <v>3229</v>
      </c>
      <c r="D504" s="2">
        <v>45686</v>
      </c>
      <c r="E504" t="s">
        <v>3230</v>
      </c>
      <c r="F504" s="1" t="s">
        <v>3231</v>
      </c>
      <c r="G504">
        <v>4</v>
      </c>
      <c r="H504" t="s">
        <v>214</v>
      </c>
      <c r="I504" s="1" t="s">
        <v>108</v>
      </c>
      <c r="J504">
        <v>100</v>
      </c>
      <c r="K504" s="1" t="s">
        <v>2729</v>
      </c>
      <c r="L504">
        <v>2</v>
      </c>
      <c r="M504">
        <v>105.6</v>
      </c>
      <c r="N504">
        <v>1.9</v>
      </c>
      <c r="Q504">
        <v>103.69999999999999</v>
      </c>
      <c r="R504" s="1" t="s">
        <v>2730</v>
      </c>
    </row>
    <row r="505" spans="1:18" x14ac:dyDescent="0.2">
      <c r="A505" s="1" t="s">
        <v>46</v>
      </c>
      <c r="B505">
        <v>3</v>
      </c>
      <c r="C505" s="1" t="s">
        <v>3232</v>
      </c>
      <c r="D505" s="2">
        <v>45686</v>
      </c>
      <c r="E505" t="s">
        <v>3218</v>
      </c>
      <c r="F505" s="1" t="s">
        <v>3231</v>
      </c>
      <c r="G505" t="s">
        <v>2927</v>
      </c>
      <c r="H505" t="s">
        <v>2847</v>
      </c>
      <c r="I505" s="1" t="s">
        <v>108</v>
      </c>
      <c r="J505">
        <v>110</v>
      </c>
      <c r="K505" s="1" t="s">
        <v>2729</v>
      </c>
      <c r="L505">
        <v>3</v>
      </c>
      <c r="M505">
        <v>417.6</v>
      </c>
      <c r="N505">
        <v>3.5999999999999996</v>
      </c>
      <c r="Q505">
        <v>414</v>
      </c>
      <c r="R505" s="1" t="s">
        <v>2730</v>
      </c>
    </row>
    <row r="506" spans="1:18" x14ac:dyDescent="0.2">
      <c r="A506" s="1" t="s">
        <v>46</v>
      </c>
      <c r="B506">
        <v>3</v>
      </c>
      <c r="C506" s="1" t="s">
        <v>2745</v>
      </c>
      <c r="D506" s="2">
        <v>45686</v>
      </c>
      <c r="E506" t="s">
        <v>51</v>
      </c>
      <c r="F506" s="1" t="s">
        <v>51</v>
      </c>
      <c r="G506" t="s">
        <v>51</v>
      </c>
      <c r="H506" t="s">
        <v>51</v>
      </c>
      <c r="I506" s="1" t="s">
        <v>51</v>
      </c>
      <c r="J506" t="s">
        <v>51</v>
      </c>
      <c r="K506" s="1" t="s">
        <v>2729</v>
      </c>
      <c r="L506">
        <v>1</v>
      </c>
      <c r="M506">
        <v>18.899999999999999</v>
      </c>
      <c r="Q506">
        <v>18.899999999999999</v>
      </c>
      <c r="R506" s="1" t="s">
        <v>2730</v>
      </c>
    </row>
    <row r="507" spans="1:18" x14ac:dyDescent="0.2">
      <c r="A507" s="1" t="s">
        <v>53</v>
      </c>
      <c r="B507">
        <v>3</v>
      </c>
      <c r="C507" s="1" t="s">
        <v>3061</v>
      </c>
      <c r="D507" s="2">
        <v>45686</v>
      </c>
      <c r="E507" t="s">
        <v>3062</v>
      </c>
      <c r="F507" s="1" t="s">
        <v>106</v>
      </c>
      <c r="G507">
        <v>30</v>
      </c>
      <c r="H507" t="s">
        <v>107</v>
      </c>
      <c r="I507" s="1" t="s">
        <v>1346</v>
      </c>
      <c r="J507">
        <v>0</v>
      </c>
      <c r="K507" s="1" t="s">
        <v>2729</v>
      </c>
      <c r="L507">
        <v>2</v>
      </c>
      <c r="M507">
        <v>106.6</v>
      </c>
      <c r="N507">
        <v>3.6</v>
      </c>
      <c r="Q507">
        <v>103</v>
      </c>
      <c r="R507" s="1" t="s">
        <v>2733</v>
      </c>
    </row>
    <row r="508" spans="1:18" x14ac:dyDescent="0.2">
      <c r="A508" s="1" t="s">
        <v>53</v>
      </c>
      <c r="B508">
        <v>3</v>
      </c>
      <c r="C508" s="1" t="s">
        <v>3233</v>
      </c>
      <c r="D508" s="2">
        <v>45686</v>
      </c>
      <c r="E508" t="s">
        <v>3234</v>
      </c>
      <c r="F508" s="1" t="s">
        <v>3035</v>
      </c>
      <c r="G508">
        <v>9</v>
      </c>
      <c r="H508" t="s">
        <v>3235</v>
      </c>
      <c r="I508" s="1" t="s">
        <v>108</v>
      </c>
      <c r="J508">
        <v>100</v>
      </c>
      <c r="K508" s="1" t="s">
        <v>2729</v>
      </c>
      <c r="L508">
        <v>2</v>
      </c>
      <c r="M508">
        <v>101.4</v>
      </c>
      <c r="N508">
        <v>2.2000000000000002</v>
      </c>
      <c r="O508">
        <v>20</v>
      </c>
      <c r="Q508">
        <v>99.2</v>
      </c>
      <c r="R508" s="1" t="s">
        <v>2733</v>
      </c>
    </row>
    <row r="509" spans="1:18" x14ac:dyDescent="0.2">
      <c r="A509" s="1" t="s">
        <v>53</v>
      </c>
      <c r="B509">
        <v>3</v>
      </c>
      <c r="C509" s="1" t="s">
        <v>3236</v>
      </c>
      <c r="D509" s="2">
        <v>45686</v>
      </c>
      <c r="E509" t="s">
        <v>3237</v>
      </c>
      <c r="F509" s="1" t="s">
        <v>2816</v>
      </c>
      <c r="G509" t="s">
        <v>2927</v>
      </c>
      <c r="H509" t="s">
        <v>2847</v>
      </c>
      <c r="I509" s="1" t="s">
        <v>108</v>
      </c>
      <c r="J509">
        <v>100</v>
      </c>
      <c r="K509" s="1" t="s">
        <v>2729</v>
      </c>
      <c r="L509">
        <v>3</v>
      </c>
      <c r="M509">
        <v>101.8</v>
      </c>
      <c r="N509">
        <v>4.1999999999999993</v>
      </c>
      <c r="Q509">
        <v>97.6</v>
      </c>
      <c r="R509" s="1" t="s">
        <v>2733</v>
      </c>
    </row>
    <row r="510" spans="1:18" x14ac:dyDescent="0.2">
      <c r="A510" s="1" t="s">
        <v>53</v>
      </c>
      <c r="B510">
        <v>3</v>
      </c>
      <c r="C510" s="1" t="s">
        <v>3238</v>
      </c>
      <c r="D510" s="2">
        <v>45686</v>
      </c>
      <c r="E510" t="s">
        <v>2882</v>
      </c>
      <c r="F510" s="1" t="s">
        <v>2816</v>
      </c>
      <c r="G510">
        <v>14</v>
      </c>
      <c r="H510" t="s">
        <v>2883</v>
      </c>
      <c r="I510" s="1" t="s">
        <v>2996</v>
      </c>
      <c r="J510">
        <v>300</v>
      </c>
      <c r="K510" s="1" t="s">
        <v>2729</v>
      </c>
      <c r="L510">
        <v>1</v>
      </c>
      <c r="M510">
        <v>82.8</v>
      </c>
      <c r="N510">
        <v>1.8</v>
      </c>
      <c r="Q510">
        <v>81</v>
      </c>
      <c r="R510" s="1" t="s">
        <v>2733</v>
      </c>
    </row>
    <row r="511" spans="1:18" x14ac:dyDescent="0.2">
      <c r="A511" s="1" t="s">
        <v>46</v>
      </c>
      <c r="B511">
        <v>6</v>
      </c>
      <c r="C511" s="1" t="s">
        <v>3239</v>
      </c>
      <c r="D511" s="2">
        <v>45686</v>
      </c>
      <c r="E511" t="s">
        <v>51</v>
      </c>
      <c r="F511" s="1" t="s">
        <v>51</v>
      </c>
      <c r="G511" t="s">
        <v>51</v>
      </c>
      <c r="H511" t="s">
        <v>51</v>
      </c>
      <c r="I511" s="1" t="s">
        <v>51</v>
      </c>
      <c r="J511" t="s">
        <v>51</v>
      </c>
      <c r="K511" s="1" t="s">
        <v>2729</v>
      </c>
      <c r="L511">
        <v>4</v>
      </c>
      <c r="M511">
        <v>218.8</v>
      </c>
      <c r="N511">
        <v>8</v>
      </c>
      <c r="O511">
        <v>46</v>
      </c>
      <c r="Q511">
        <v>210.8</v>
      </c>
      <c r="R511" s="1" t="s">
        <v>2730</v>
      </c>
    </row>
    <row r="512" spans="1:18" x14ac:dyDescent="0.2">
      <c r="A512" s="1" t="s">
        <v>46</v>
      </c>
      <c r="B512">
        <v>6</v>
      </c>
      <c r="C512" s="1" t="s">
        <v>3240</v>
      </c>
      <c r="D512" s="2">
        <v>45686</v>
      </c>
      <c r="E512" t="s">
        <v>2799</v>
      </c>
      <c r="F512" s="1" t="s">
        <v>246</v>
      </c>
      <c r="G512">
        <v>24</v>
      </c>
      <c r="H512" t="s">
        <v>51</v>
      </c>
      <c r="I512" s="1" t="s">
        <v>100</v>
      </c>
      <c r="J512">
        <v>600</v>
      </c>
      <c r="K512" s="1" t="s">
        <v>2729</v>
      </c>
      <c r="L512">
        <v>4</v>
      </c>
      <c r="M512">
        <v>413.3</v>
      </c>
      <c r="N512">
        <v>11.2</v>
      </c>
      <c r="Q512">
        <v>402.1</v>
      </c>
      <c r="R512" s="1" t="s">
        <v>2730</v>
      </c>
    </row>
    <row r="513" spans="1:18" x14ac:dyDescent="0.2">
      <c r="A513" s="1" t="s">
        <v>53</v>
      </c>
      <c r="B513">
        <v>6</v>
      </c>
      <c r="C513" s="1" t="s">
        <v>3240</v>
      </c>
      <c r="D513" s="2">
        <v>45686</v>
      </c>
      <c r="E513" t="s">
        <v>2799</v>
      </c>
      <c r="F513" s="1" t="s">
        <v>246</v>
      </c>
      <c r="G513">
        <v>24</v>
      </c>
      <c r="H513" t="s">
        <v>51</v>
      </c>
      <c r="I513" s="1" t="s">
        <v>100</v>
      </c>
      <c r="J513">
        <v>600</v>
      </c>
      <c r="K513" s="1" t="s">
        <v>2729</v>
      </c>
      <c r="L513">
        <v>2</v>
      </c>
      <c r="M513">
        <v>220.2</v>
      </c>
      <c r="N513">
        <v>6</v>
      </c>
      <c r="O513">
        <v>9.6</v>
      </c>
      <c r="Q513">
        <v>214.2</v>
      </c>
      <c r="R513" s="1" t="s">
        <v>2733</v>
      </c>
    </row>
    <row r="514" spans="1:18" x14ac:dyDescent="0.2">
      <c r="A514" s="1" t="s">
        <v>53</v>
      </c>
      <c r="B514">
        <v>6</v>
      </c>
      <c r="C514" s="1" t="s">
        <v>3241</v>
      </c>
      <c r="D514" s="2">
        <v>45686</v>
      </c>
      <c r="E514" t="s">
        <v>2940</v>
      </c>
      <c r="F514" s="1" t="s">
        <v>246</v>
      </c>
      <c r="G514">
        <v>22</v>
      </c>
      <c r="H514" t="s">
        <v>51</v>
      </c>
      <c r="I514" s="1" t="s">
        <v>100</v>
      </c>
      <c r="J514">
        <v>500</v>
      </c>
      <c r="K514" s="1" t="s">
        <v>2729</v>
      </c>
      <c r="L514">
        <v>6</v>
      </c>
      <c r="M514">
        <v>397</v>
      </c>
      <c r="N514">
        <v>16.799999999999997</v>
      </c>
      <c r="Q514">
        <v>380.2</v>
      </c>
      <c r="R514" s="1" t="s">
        <v>2733</v>
      </c>
    </row>
    <row r="515" spans="1:18" x14ac:dyDescent="0.2">
      <c r="A515" s="1" t="s">
        <v>46</v>
      </c>
      <c r="B515">
        <v>7</v>
      </c>
      <c r="C515" s="1" t="s">
        <v>3225</v>
      </c>
      <c r="D515" s="2">
        <v>45686</v>
      </c>
      <c r="E515">
        <v>1500502175</v>
      </c>
      <c r="F515" s="1" t="s">
        <v>246</v>
      </c>
      <c r="G515">
        <v>13</v>
      </c>
      <c r="H515" t="s">
        <v>735</v>
      </c>
      <c r="I515" s="1" t="s">
        <v>100</v>
      </c>
      <c r="J515">
        <v>240</v>
      </c>
      <c r="K515" s="1" t="s">
        <v>2729</v>
      </c>
      <c r="L515">
        <v>3</v>
      </c>
      <c r="M515">
        <v>154</v>
      </c>
      <c r="N515">
        <v>4.5</v>
      </c>
      <c r="Q515">
        <v>149.5</v>
      </c>
      <c r="R515" s="1" t="s">
        <v>2730</v>
      </c>
    </row>
    <row r="516" spans="1:18" x14ac:dyDescent="0.2">
      <c r="A516" s="1" t="s">
        <v>46</v>
      </c>
      <c r="B516">
        <v>7</v>
      </c>
      <c r="C516" s="1" t="s">
        <v>3223</v>
      </c>
      <c r="D516" s="2">
        <v>45686</v>
      </c>
      <c r="E516">
        <v>1500502170</v>
      </c>
      <c r="F516" s="1" t="s">
        <v>246</v>
      </c>
      <c r="G516">
        <v>13</v>
      </c>
      <c r="H516" t="s">
        <v>3224</v>
      </c>
      <c r="I516" s="1" t="s">
        <v>100</v>
      </c>
      <c r="J516">
        <v>290</v>
      </c>
      <c r="K516" s="1" t="s">
        <v>2729</v>
      </c>
      <c r="L516">
        <v>1</v>
      </c>
      <c r="M516">
        <v>45.8</v>
      </c>
      <c r="N516">
        <v>1.4</v>
      </c>
      <c r="Q516">
        <v>44.4</v>
      </c>
      <c r="R516" s="1" t="s">
        <v>2730</v>
      </c>
    </row>
    <row r="517" spans="1:18" x14ac:dyDescent="0.2">
      <c r="A517" s="1" t="s">
        <v>46</v>
      </c>
      <c r="B517">
        <v>7</v>
      </c>
      <c r="C517" s="1" t="s">
        <v>3242</v>
      </c>
      <c r="D517" s="2">
        <v>45686</v>
      </c>
      <c r="E517">
        <v>1500502172</v>
      </c>
      <c r="F517" s="1" t="s">
        <v>246</v>
      </c>
      <c r="G517">
        <v>12</v>
      </c>
      <c r="H517" t="s">
        <v>735</v>
      </c>
      <c r="I517" s="1" t="s">
        <v>100</v>
      </c>
      <c r="J517">
        <v>200</v>
      </c>
      <c r="K517" s="1" t="s">
        <v>2729</v>
      </c>
      <c r="L517">
        <v>2</v>
      </c>
      <c r="M517">
        <v>115.6</v>
      </c>
      <c r="N517">
        <v>2.7</v>
      </c>
      <c r="Q517">
        <v>112.89999999999999</v>
      </c>
      <c r="R517" s="1" t="s">
        <v>2730</v>
      </c>
    </row>
    <row r="518" spans="1:18" x14ac:dyDescent="0.2">
      <c r="A518" s="1" t="s">
        <v>53</v>
      </c>
      <c r="B518">
        <v>7</v>
      </c>
      <c r="C518" s="1" t="s">
        <v>3242</v>
      </c>
      <c r="D518" s="2">
        <v>45686</v>
      </c>
      <c r="E518">
        <v>1500502172</v>
      </c>
      <c r="F518" s="1" t="s">
        <v>246</v>
      </c>
      <c r="G518">
        <v>12</v>
      </c>
      <c r="H518" t="s">
        <v>735</v>
      </c>
      <c r="I518" s="1" t="s">
        <v>100</v>
      </c>
      <c r="J518">
        <v>200</v>
      </c>
      <c r="K518" s="1" t="s">
        <v>2729</v>
      </c>
      <c r="L518">
        <v>2</v>
      </c>
      <c r="M518">
        <v>81.99</v>
      </c>
      <c r="N518">
        <v>2.8</v>
      </c>
      <c r="O518">
        <v>3.4</v>
      </c>
      <c r="Q518">
        <v>79.19</v>
      </c>
      <c r="R518" s="1" t="s">
        <v>2733</v>
      </c>
    </row>
    <row r="519" spans="1:18" x14ac:dyDescent="0.2">
      <c r="A519" s="1" t="s">
        <v>53</v>
      </c>
      <c r="B519">
        <v>7</v>
      </c>
      <c r="C519" s="1" t="s">
        <v>3243</v>
      </c>
      <c r="D519" s="2">
        <v>45686</v>
      </c>
      <c r="E519" t="s">
        <v>48</v>
      </c>
      <c r="F519" s="1" t="s">
        <v>246</v>
      </c>
      <c r="G519">
        <v>13</v>
      </c>
      <c r="H519" t="s">
        <v>99</v>
      </c>
      <c r="I519" s="1" t="s">
        <v>100</v>
      </c>
      <c r="J519">
        <v>165</v>
      </c>
      <c r="K519" s="1" t="s">
        <v>2729</v>
      </c>
      <c r="L519">
        <v>3</v>
      </c>
      <c r="M519">
        <v>172.77</v>
      </c>
      <c r="N519">
        <v>4.5</v>
      </c>
      <c r="Q519">
        <v>168.27</v>
      </c>
      <c r="R519" s="1" t="s">
        <v>2733</v>
      </c>
    </row>
    <row r="520" spans="1:18" x14ac:dyDescent="0.2">
      <c r="A520" s="1" t="s">
        <v>53</v>
      </c>
      <c r="B520">
        <v>7</v>
      </c>
      <c r="C520" s="1" t="s">
        <v>3244</v>
      </c>
      <c r="D520" s="2">
        <v>45686</v>
      </c>
      <c r="E520" t="s">
        <v>3245</v>
      </c>
      <c r="F520" s="1" t="s">
        <v>246</v>
      </c>
      <c r="G520">
        <v>14</v>
      </c>
      <c r="H520" t="s">
        <v>2811</v>
      </c>
      <c r="I520" s="1" t="s">
        <v>100</v>
      </c>
      <c r="J520">
        <v>70</v>
      </c>
      <c r="K520" s="1" t="s">
        <v>2729</v>
      </c>
      <c r="L520">
        <v>1</v>
      </c>
      <c r="M520">
        <v>85</v>
      </c>
      <c r="N520">
        <v>1.6</v>
      </c>
      <c r="Q520">
        <v>83.4</v>
      </c>
      <c r="R520" s="1" t="s">
        <v>2733</v>
      </c>
    </row>
    <row r="521" spans="1:18" x14ac:dyDescent="0.2">
      <c r="A521" s="1" t="s">
        <v>46</v>
      </c>
      <c r="B521">
        <v>1</v>
      </c>
      <c r="C521" s="1" t="s">
        <v>3214</v>
      </c>
      <c r="D521" s="2">
        <v>45687</v>
      </c>
      <c r="E521" t="s">
        <v>3086</v>
      </c>
      <c r="F521" s="1" t="s">
        <v>246</v>
      </c>
      <c r="G521">
        <v>6</v>
      </c>
      <c r="H521">
        <v>10</v>
      </c>
      <c r="I521" s="1" t="s">
        <v>100</v>
      </c>
      <c r="J521">
        <v>500</v>
      </c>
      <c r="K521" s="1" t="s">
        <v>2729</v>
      </c>
      <c r="L521">
        <v>4</v>
      </c>
      <c r="M521">
        <v>173.2</v>
      </c>
      <c r="N521">
        <v>3.0999999999999996</v>
      </c>
      <c r="O521">
        <v>10</v>
      </c>
      <c r="Q521">
        <v>170.1</v>
      </c>
      <c r="R521" s="1" t="s">
        <v>2730</v>
      </c>
    </row>
    <row r="522" spans="1:18" x14ac:dyDescent="0.2">
      <c r="A522" s="1" t="s">
        <v>53</v>
      </c>
      <c r="B522">
        <v>1</v>
      </c>
      <c r="C522" s="1" t="s">
        <v>3214</v>
      </c>
      <c r="D522" s="2">
        <v>45687</v>
      </c>
      <c r="E522" t="s">
        <v>3086</v>
      </c>
      <c r="F522" s="1" t="s">
        <v>246</v>
      </c>
      <c r="G522">
        <v>6</v>
      </c>
      <c r="H522">
        <v>10</v>
      </c>
      <c r="I522" s="1" t="s">
        <v>100</v>
      </c>
      <c r="J522">
        <v>500</v>
      </c>
      <c r="K522" s="1" t="s">
        <v>2729</v>
      </c>
      <c r="L522">
        <v>4</v>
      </c>
      <c r="M522">
        <v>157.6</v>
      </c>
      <c r="N522">
        <v>3.2</v>
      </c>
      <c r="O522">
        <v>12</v>
      </c>
      <c r="Q522">
        <v>154.4</v>
      </c>
      <c r="R522" s="1" t="s">
        <v>2733</v>
      </c>
    </row>
    <row r="523" spans="1:18" x14ac:dyDescent="0.2">
      <c r="A523" s="1" t="s">
        <v>46</v>
      </c>
      <c r="B523">
        <v>3</v>
      </c>
      <c r="C523" s="1" t="s">
        <v>3238</v>
      </c>
      <c r="D523" s="2">
        <v>45687</v>
      </c>
      <c r="E523" t="s">
        <v>2882</v>
      </c>
      <c r="F523" s="1" t="s">
        <v>2816</v>
      </c>
      <c r="G523">
        <v>14</v>
      </c>
      <c r="H523" t="s">
        <v>2883</v>
      </c>
      <c r="I523" s="1" t="s">
        <v>2996</v>
      </c>
      <c r="J523">
        <v>300</v>
      </c>
      <c r="K523" s="1" t="s">
        <v>2729</v>
      </c>
      <c r="L523">
        <v>3</v>
      </c>
      <c r="M523">
        <v>236.8</v>
      </c>
      <c r="N523">
        <v>5.2</v>
      </c>
      <c r="Q523">
        <v>231.60000000000002</v>
      </c>
      <c r="R523" s="1" t="s">
        <v>2730</v>
      </c>
    </row>
    <row r="524" spans="1:18" x14ac:dyDescent="0.2">
      <c r="A524" s="1" t="s">
        <v>46</v>
      </c>
      <c r="B524">
        <v>3</v>
      </c>
      <c r="C524" s="1" t="s">
        <v>3061</v>
      </c>
      <c r="D524" s="2">
        <v>45687</v>
      </c>
      <c r="E524" t="s">
        <v>3062</v>
      </c>
      <c r="F524" s="1" t="s">
        <v>106</v>
      </c>
      <c r="G524">
        <v>30</v>
      </c>
      <c r="H524" t="s">
        <v>107</v>
      </c>
      <c r="I524" s="1" t="s">
        <v>1346</v>
      </c>
      <c r="J524">
        <v>0</v>
      </c>
      <c r="K524" s="1" t="s">
        <v>2729</v>
      </c>
      <c r="L524">
        <v>2</v>
      </c>
      <c r="M524">
        <v>152.39999999999998</v>
      </c>
      <c r="N524">
        <v>3.8</v>
      </c>
      <c r="Q524">
        <v>148.59999999999997</v>
      </c>
      <c r="R524" s="1" t="s">
        <v>2730</v>
      </c>
    </row>
    <row r="525" spans="1:18" x14ac:dyDescent="0.2">
      <c r="A525" s="1" t="s">
        <v>46</v>
      </c>
      <c r="B525">
        <v>3</v>
      </c>
      <c r="C525" s="1" t="s">
        <v>3184</v>
      </c>
      <c r="D525" s="2">
        <v>45687</v>
      </c>
      <c r="E525" t="s">
        <v>2882</v>
      </c>
      <c r="F525" s="1" t="s">
        <v>106</v>
      </c>
      <c r="G525">
        <v>14</v>
      </c>
      <c r="H525" t="s">
        <v>2883</v>
      </c>
      <c r="I525" s="1" t="s">
        <v>2996</v>
      </c>
      <c r="J525">
        <v>400</v>
      </c>
      <c r="K525" s="1" t="s">
        <v>2729</v>
      </c>
      <c r="L525">
        <v>2</v>
      </c>
      <c r="M525">
        <v>128.80000000000001</v>
      </c>
      <c r="N525">
        <v>3.5</v>
      </c>
      <c r="Q525">
        <v>125.30000000000001</v>
      </c>
      <c r="R525" s="1" t="s">
        <v>2730</v>
      </c>
    </row>
    <row r="526" spans="1:18" x14ac:dyDescent="0.2">
      <c r="A526" s="1" t="s">
        <v>53</v>
      </c>
      <c r="B526">
        <v>3</v>
      </c>
      <c r="C526" s="1" t="s">
        <v>3184</v>
      </c>
      <c r="D526" s="2">
        <v>45687</v>
      </c>
      <c r="E526" t="s">
        <v>2882</v>
      </c>
      <c r="F526" s="1" t="s">
        <v>106</v>
      </c>
      <c r="G526">
        <v>14</v>
      </c>
      <c r="H526" t="s">
        <v>2883</v>
      </c>
      <c r="I526" s="1" t="s">
        <v>2996</v>
      </c>
      <c r="J526">
        <v>400</v>
      </c>
      <c r="K526" s="1" t="s">
        <v>2729</v>
      </c>
      <c r="L526">
        <v>4</v>
      </c>
      <c r="M526">
        <v>285.2</v>
      </c>
      <c r="N526">
        <v>6.4</v>
      </c>
      <c r="O526">
        <v>8.4</v>
      </c>
      <c r="Q526">
        <v>278.8</v>
      </c>
      <c r="R526" s="1" t="s">
        <v>2733</v>
      </c>
    </row>
    <row r="527" spans="1:18" x14ac:dyDescent="0.2">
      <c r="A527" s="1" t="s">
        <v>53</v>
      </c>
      <c r="B527">
        <v>3</v>
      </c>
      <c r="C527" s="1" t="s">
        <v>3246</v>
      </c>
      <c r="D527" s="2">
        <v>45687</v>
      </c>
      <c r="E527" t="s">
        <v>3247</v>
      </c>
      <c r="F527" s="1" t="s">
        <v>106</v>
      </c>
      <c r="G527">
        <v>18</v>
      </c>
      <c r="H527" t="s">
        <v>343</v>
      </c>
      <c r="I527" s="1" t="s">
        <v>108</v>
      </c>
      <c r="J527">
        <v>100</v>
      </c>
      <c r="K527" s="1" t="s">
        <v>2729</v>
      </c>
      <c r="L527">
        <v>2</v>
      </c>
      <c r="M527">
        <v>113.6</v>
      </c>
      <c r="N527">
        <v>4.2</v>
      </c>
      <c r="Q527">
        <v>109.39999999999999</v>
      </c>
      <c r="R527" s="1" t="s">
        <v>2733</v>
      </c>
    </row>
    <row r="528" spans="1:18" x14ac:dyDescent="0.2">
      <c r="A528" s="1" t="s">
        <v>53</v>
      </c>
      <c r="B528">
        <v>3</v>
      </c>
      <c r="C528" s="1" t="s">
        <v>3248</v>
      </c>
      <c r="D528" s="2">
        <v>45687</v>
      </c>
      <c r="E528" t="s">
        <v>2926</v>
      </c>
      <c r="F528" s="1" t="s">
        <v>106</v>
      </c>
      <c r="G528" t="s">
        <v>2743</v>
      </c>
      <c r="H528" t="s">
        <v>2928</v>
      </c>
      <c r="I528" s="1" t="s">
        <v>108</v>
      </c>
      <c r="J528">
        <v>110</v>
      </c>
      <c r="K528" s="1" t="s">
        <v>2729</v>
      </c>
      <c r="L528">
        <v>1</v>
      </c>
      <c r="M528">
        <v>38</v>
      </c>
      <c r="N528">
        <v>1.4</v>
      </c>
      <c r="Q528">
        <v>36.6</v>
      </c>
      <c r="R528" s="1" t="s">
        <v>2733</v>
      </c>
    </row>
    <row r="529" spans="1:18" x14ac:dyDescent="0.2">
      <c r="A529" s="1" t="s">
        <v>46</v>
      </c>
      <c r="B529">
        <v>6</v>
      </c>
      <c r="C529" s="1" t="s">
        <v>3241</v>
      </c>
      <c r="D529" s="2">
        <v>45687</v>
      </c>
      <c r="E529" t="s">
        <v>2940</v>
      </c>
      <c r="F529" s="1" t="s">
        <v>246</v>
      </c>
      <c r="G529">
        <v>22</v>
      </c>
      <c r="H529" t="s">
        <v>51</v>
      </c>
      <c r="I529" s="1" t="s">
        <v>100</v>
      </c>
      <c r="J529">
        <v>500</v>
      </c>
      <c r="K529" s="1" t="s">
        <v>2729</v>
      </c>
      <c r="L529">
        <v>2</v>
      </c>
      <c r="M529">
        <v>115.6</v>
      </c>
      <c r="N529">
        <v>5.6</v>
      </c>
      <c r="O529">
        <v>8</v>
      </c>
      <c r="Q529">
        <v>110</v>
      </c>
      <c r="R529" s="1" t="s">
        <v>2730</v>
      </c>
    </row>
    <row r="530" spans="1:18" x14ac:dyDescent="0.2">
      <c r="A530" s="1" t="s">
        <v>46</v>
      </c>
      <c r="B530">
        <v>6</v>
      </c>
      <c r="C530" s="1" t="s">
        <v>3249</v>
      </c>
      <c r="D530" s="2">
        <v>45687</v>
      </c>
      <c r="E530" t="s">
        <v>2940</v>
      </c>
      <c r="F530" s="1" t="s">
        <v>246</v>
      </c>
      <c r="G530">
        <v>20</v>
      </c>
      <c r="H530" t="s">
        <v>241</v>
      </c>
      <c r="I530" s="1" t="s">
        <v>100</v>
      </c>
      <c r="J530">
        <v>250</v>
      </c>
      <c r="K530" s="1" t="s">
        <v>2729</v>
      </c>
      <c r="L530">
        <v>7</v>
      </c>
      <c r="M530">
        <v>265.2</v>
      </c>
      <c r="N530">
        <v>17.5</v>
      </c>
      <c r="Q530">
        <v>247.7</v>
      </c>
      <c r="R530" s="1" t="s">
        <v>2730</v>
      </c>
    </row>
    <row r="531" spans="1:18" x14ac:dyDescent="0.2">
      <c r="A531" s="1" t="s">
        <v>46</v>
      </c>
      <c r="B531">
        <v>6</v>
      </c>
      <c r="C531" s="1" t="s">
        <v>3250</v>
      </c>
      <c r="D531" s="2">
        <v>45687</v>
      </c>
      <c r="E531" t="s">
        <v>3251</v>
      </c>
      <c r="F531" s="1" t="s">
        <v>246</v>
      </c>
      <c r="G531">
        <v>27</v>
      </c>
      <c r="H531" t="s">
        <v>64</v>
      </c>
      <c r="I531" s="1" t="s">
        <v>94</v>
      </c>
      <c r="J531">
        <v>100</v>
      </c>
      <c r="K531" s="1" t="s">
        <v>2729</v>
      </c>
      <c r="L531">
        <v>2</v>
      </c>
      <c r="M531">
        <v>112.4</v>
      </c>
      <c r="N531">
        <v>7.4</v>
      </c>
      <c r="Q531">
        <v>105</v>
      </c>
      <c r="R531" s="1" t="s">
        <v>2730</v>
      </c>
    </row>
    <row r="532" spans="1:18" x14ac:dyDescent="0.2">
      <c r="A532" s="1" t="s">
        <v>46</v>
      </c>
      <c r="B532">
        <v>6</v>
      </c>
      <c r="C532" s="1" t="s">
        <v>3252</v>
      </c>
      <c r="D532" s="2">
        <v>45687</v>
      </c>
      <c r="E532" t="s">
        <v>3251</v>
      </c>
      <c r="F532" s="1" t="s">
        <v>246</v>
      </c>
      <c r="G532">
        <v>27</v>
      </c>
      <c r="H532" t="s">
        <v>64</v>
      </c>
      <c r="I532" s="1" t="s">
        <v>94</v>
      </c>
      <c r="J532">
        <v>200</v>
      </c>
      <c r="K532" s="1" t="s">
        <v>2729</v>
      </c>
      <c r="L532">
        <v>1</v>
      </c>
      <c r="M532">
        <v>60.2</v>
      </c>
      <c r="N532">
        <v>3.7</v>
      </c>
      <c r="Q532">
        <v>56.5</v>
      </c>
      <c r="R532" s="1" t="s">
        <v>2730</v>
      </c>
    </row>
    <row r="533" spans="1:18" x14ac:dyDescent="0.2">
      <c r="A533" s="1" t="s">
        <v>53</v>
      </c>
      <c r="B533">
        <v>6</v>
      </c>
      <c r="C533" s="1" t="s">
        <v>3252</v>
      </c>
      <c r="D533" s="2">
        <v>45687</v>
      </c>
      <c r="E533" t="s">
        <v>3251</v>
      </c>
      <c r="F533" s="1" t="s">
        <v>246</v>
      </c>
      <c r="G533">
        <v>27</v>
      </c>
      <c r="H533" t="s">
        <v>64</v>
      </c>
      <c r="I533" s="1" t="s">
        <v>94</v>
      </c>
      <c r="J533">
        <v>200</v>
      </c>
      <c r="K533" s="1" t="s">
        <v>2729</v>
      </c>
      <c r="L533">
        <v>2</v>
      </c>
      <c r="M533">
        <v>157</v>
      </c>
      <c r="N533">
        <v>6.8</v>
      </c>
      <c r="O533">
        <v>35</v>
      </c>
      <c r="Q533">
        <v>150.19999999999999</v>
      </c>
      <c r="R533" s="1" t="s">
        <v>2733</v>
      </c>
    </row>
    <row r="534" spans="1:18" x14ac:dyDescent="0.2">
      <c r="A534" s="1" t="s">
        <v>53</v>
      </c>
      <c r="B534">
        <v>6</v>
      </c>
      <c r="C534" s="1" t="s">
        <v>3253</v>
      </c>
      <c r="D534" s="2">
        <v>45687</v>
      </c>
      <c r="E534" t="s">
        <v>3254</v>
      </c>
      <c r="F534" s="1" t="s">
        <v>246</v>
      </c>
      <c r="G534" t="s">
        <v>3255</v>
      </c>
      <c r="H534" t="s">
        <v>287</v>
      </c>
      <c r="I534" s="1" t="s">
        <v>100</v>
      </c>
      <c r="J534">
        <v>100</v>
      </c>
      <c r="K534" s="1" t="s">
        <v>2729</v>
      </c>
      <c r="L534">
        <v>3</v>
      </c>
      <c r="M534">
        <v>112</v>
      </c>
      <c r="N534">
        <v>8.3999999999999986</v>
      </c>
      <c r="Q534">
        <v>103.6</v>
      </c>
      <c r="R534" s="1" t="s">
        <v>2733</v>
      </c>
    </row>
    <row r="535" spans="1:18" x14ac:dyDescent="0.2">
      <c r="A535" s="1" t="s">
        <v>53</v>
      </c>
      <c r="B535">
        <v>6</v>
      </c>
      <c r="C535" s="1" t="s">
        <v>3256</v>
      </c>
      <c r="D535" s="2">
        <v>45687</v>
      </c>
      <c r="E535" t="s">
        <v>3257</v>
      </c>
      <c r="F535" s="1" t="s">
        <v>246</v>
      </c>
      <c r="G535" t="s">
        <v>200</v>
      </c>
      <c r="H535" t="s">
        <v>201</v>
      </c>
      <c r="I535" s="1" t="s">
        <v>100</v>
      </c>
      <c r="J535">
        <v>100</v>
      </c>
      <c r="K535" s="1" t="s">
        <v>2729</v>
      </c>
      <c r="L535">
        <v>2</v>
      </c>
      <c r="M535">
        <v>105.2</v>
      </c>
      <c r="N535">
        <v>6.8</v>
      </c>
      <c r="Q535">
        <v>98.4</v>
      </c>
      <c r="R535" s="1" t="s">
        <v>2733</v>
      </c>
    </row>
    <row r="536" spans="1:18" x14ac:dyDescent="0.2">
      <c r="A536" s="1" t="s">
        <v>53</v>
      </c>
      <c r="B536">
        <v>6</v>
      </c>
      <c r="C536" s="1" t="s">
        <v>3258</v>
      </c>
      <c r="D536" s="2">
        <v>45687</v>
      </c>
      <c r="E536" t="s">
        <v>3259</v>
      </c>
      <c r="F536" s="1" t="s">
        <v>246</v>
      </c>
      <c r="G536">
        <v>31</v>
      </c>
      <c r="H536" t="s">
        <v>2247</v>
      </c>
      <c r="I536" s="1" t="s">
        <v>51</v>
      </c>
      <c r="J536">
        <v>125</v>
      </c>
      <c r="K536" s="1" t="s">
        <v>2729</v>
      </c>
      <c r="L536">
        <v>1</v>
      </c>
      <c r="M536">
        <v>102.2</v>
      </c>
      <c r="N536">
        <v>3.8</v>
      </c>
      <c r="Q536">
        <v>98.4</v>
      </c>
      <c r="R536" s="1" t="s">
        <v>2733</v>
      </c>
    </row>
    <row r="537" spans="1:18" x14ac:dyDescent="0.2">
      <c r="A537" s="1" t="s">
        <v>53</v>
      </c>
      <c r="B537">
        <v>6</v>
      </c>
      <c r="C537" s="1" t="s">
        <v>3260</v>
      </c>
      <c r="D537" s="2">
        <v>45687</v>
      </c>
      <c r="E537" t="s">
        <v>3261</v>
      </c>
      <c r="F537" s="1" t="s">
        <v>246</v>
      </c>
      <c r="G537">
        <v>26</v>
      </c>
      <c r="H537" t="s">
        <v>3262</v>
      </c>
      <c r="I537" s="1" t="s">
        <v>100</v>
      </c>
      <c r="J537">
        <v>100</v>
      </c>
      <c r="K537" s="1" t="s">
        <v>2729</v>
      </c>
      <c r="L537">
        <v>1</v>
      </c>
      <c r="M537">
        <v>109</v>
      </c>
      <c r="N537">
        <v>3.4</v>
      </c>
      <c r="Q537">
        <v>105.6</v>
      </c>
      <c r="R537" s="1" t="s">
        <v>2733</v>
      </c>
    </row>
    <row r="538" spans="1:18" x14ac:dyDescent="0.2">
      <c r="A538" s="1" t="s">
        <v>46</v>
      </c>
      <c r="B538">
        <v>7</v>
      </c>
      <c r="C538" s="1" t="s">
        <v>3263</v>
      </c>
      <c r="D538" s="2">
        <v>45687</v>
      </c>
      <c r="E538" t="s">
        <v>3259</v>
      </c>
      <c r="F538" s="1" t="s">
        <v>246</v>
      </c>
      <c r="G538">
        <v>15</v>
      </c>
      <c r="H538" t="s">
        <v>2247</v>
      </c>
      <c r="I538" s="1" t="s">
        <v>51</v>
      </c>
      <c r="J538">
        <v>85</v>
      </c>
      <c r="K538" s="1" t="s">
        <v>2729</v>
      </c>
      <c r="L538">
        <v>2</v>
      </c>
      <c r="M538">
        <v>90.2</v>
      </c>
      <c r="N538">
        <v>3.3</v>
      </c>
      <c r="O538">
        <v>3.5</v>
      </c>
      <c r="Q538">
        <v>86.9</v>
      </c>
      <c r="R538" s="1" t="s">
        <v>2730</v>
      </c>
    </row>
    <row r="539" spans="1:18" x14ac:dyDescent="0.2">
      <c r="A539" s="1" t="s">
        <v>46</v>
      </c>
      <c r="B539">
        <v>7</v>
      </c>
      <c r="C539" s="1" t="s">
        <v>3264</v>
      </c>
      <c r="D539" s="2">
        <v>45687</v>
      </c>
      <c r="E539" t="s">
        <v>2897</v>
      </c>
      <c r="F539" s="1" t="s">
        <v>246</v>
      </c>
      <c r="G539">
        <v>19</v>
      </c>
      <c r="H539" t="s">
        <v>209</v>
      </c>
      <c r="I539" s="1" t="s">
        <v>100</v>
      </c>
      <c r="J539">
        <v>675</v>
      </c>
      <c r="K539" s="1" t="s">
        <v>2729</v>
      </c>
      <c r="L539">
        <v>4</v>
      </c>
      <c r="M539">
        <v>364.79999999999995</v>
      </c>
      <c r="N539">
        <v>9.6</v>
      </c>
      <c r="Q539">
        <v>355.19999999999993</v>
      </c>
      <c r="R539" s="1" t="s">
        <v>2730</v>
      </c>
    </row>
    <row r="540" spans="1:18" x14ac:dyDescent="0.2">
      <c r="A540" s="1" t="s">
        <v>53</v>
      </c>
      <c r="B540">
        <v>7</v>
      </c>
      <c r="C540" s="1" t="s">
        <v>3264</v>
      </c>
      <c r="D540" s="2">
        <v>45687</v>
      </c>
      <c r="E540" t="s">
        <v>2897</v>
      </c>
      <c r="F540" s="1" t="s">
        <v>246</v>
      </c>
      <c r="G540">
        <v>19</v>
      </c>
      <c r="H540" t="s">
        <v>209</v>
      </c>
      <c r="I540" s="1" t="s">
        <v>100</v>
      </c>
      <c r="J540">
        <v>675</v>
      </c>
      <c r="K540" s="1" t="s">
        <v>2729</v>
      </c>
      <c r="L540">
        <v>5</v>
      </c>
      <c r="M540">
        <v>326.90999999999997</v>
      </c>
      <c r="N540">
        <v>12.5</v>
      </c>
      <c r="O540">
        <v>3</v>
      </c>
      <c r="Q540">
        <v>314.40999999999997</v>
      </c>
      <c r="R540" s="1" t="s">
        <v>2733</v>
      </c>
    </row>
    <row r="541" spans="1:18" x14ac:dyDescent="0.2">
      <c r="A541" s="1" t="s">
        <v>53</v>
      </c>
      <c r="B541">
        <v>7</v>
      </c>
      <c r="C541" s="1" t="s">
        <v>3265</v>
      </c>
      <c r="D541" s="2">
        <v>45687</v>
      </c>
      <c r="E541" t="s">
        <v>2855</v>
      </c>
      <c r="F541" s="1" t="s">
        <v>246</v>
      </c>
      <c r="G541">
        <v>18.899999999999999</v>
      </c>
      <c r="H541" t="s">
        <v>332</v>
      </c>
      <c r="I541" s="1" t="s">
        <v>2760</v>
      </c>
      <c r="J541">
        <v>300</v>
      </c>
      <c r="K541" s="1" t="s">
        <v>2729</v>
      </c>
      <c r="L541">
        <v>1</v>
      </c>
      <c r="M541">
        <v>104.8</v>
      </c>
      <c r="N541">
        <v>2.4</v>
      </c>
      <c r="Q541">
        <v>102.39999999999999</v>
      </c>
      <c r="R541" s="1" t="s">
        <v>2733</v>
      </c>
    </row>
    <row r="542" spans="1:18" x14ac:dyDescent="0.2">
      <c r="A542" s="1" t="s">
        <v>46</v>
      </c>
      <c r="B542">
        <v>1</v>
      </c>
      <c r="C542" s="1" t="s">
        <v>3214</v>
      </c>
      <c r="D542" s="2">
        <v>45688</v>
      </c>
      <c r="E542" t="s">
        <v>3086</v>
      </c>
      <c r="F542" s="1" t="s">
        <v>246</v>
      </c>
      <c r="G542">
        <v>6</v>
      </c>
      <c r="H542">
        <v>10</v>
      </c>
      <c r="I542" s="1" t="s">
        <v>100</v>
      </c>
      <c r="J542">
        <v>500</v>
      </c>
      <c r="K542" s="1" t="s">
        <v>2729</v>
      </c>
      <c r="L542">
        <v>1</v>
      </c>
      <c r="M542">
        <v>20.3</v>
      </c>
      <c r="N542">
        <v>0.7</v>
      </c>
      <c r="Q542">
        <v>19.600000000000001</v>
      </c>
      <c r="R542" s="1" t="s">
        <v>2730</v>
      </c>
    </row>
    <row r="543" spans="1:18" x14ac:dyDescent="0.2">
      <c r="A543" s="1" t="s">
        <v>46</v>
      </c>
      <c r="B543">
        <v>1</v>
      </c>
      <c r="C543" s="1" t="s">
        <v>3266</v>
      </c>
      <c r="D543" s="2">
        <v>45688</v>
      </c>
      <c r="E543">
        <v>1500502173</v>
      </c>
      <c r="F543" s="1" t="s">
        <v>246</v>
      </c>
      <c r="G543">
        <v>8</v>
      </c>
      <c r="H543" t="s">
        <v>735</v>
      </c>
      <c r="I543" s="1" t="s">
        <v>100</v>
      </c>
      <c r="J543">
        <v>125</v>
      </c>
      <c r="K543" s="1" t="s">
        <v>2729</v>
      </c>
      <c r="L543">
        <v>1</v>
      </c>
      <c r="M543">
        <v>39.5</v>
      </c>
      <c r="N543">
        <v>0.8</v>
      </c>
      <c r="O543">
        <v>8</v>
      </c>
      <c r="Q543">
        <v>38.700000000000003</v>
      </c>
      <c r="R543" s="1" t="s">
        <v>2730</v>
      </c>
    </row>
    <row r="544" spans="1:18" x14ac:dyDescent="0.2">
      <c r="A544" s="1" t="s">
        <v>46</v>
      </c>
      <c r="B544">
        <v>1</v>
      </c>
      <c r="C544" s="1" t="s">
        <v>3267</v>
      </c>
      <c r="D544" s="2">
        <v>45688</v>
      </c>
      <c r="E544" t="s">
        <v>3268</v>
      </c>
      <c r="F544" s="1" t="s">
        <v>246</v>
      </c>
      <c r="G544">
        <v>8</v>
      </c>
      <c r="H544" t="s">
        <v>332</v>
      </c>
      <c r="I544" s="1" t="s">
        <v>100</v>
      </c>
      <c r="J544">
        <v>100</v>
      </c>
      <c r="K544" s="1" t="s">
        <v>2729</v>
      </c>
      <c r="L544">
        <v>2</v>
      </c>
      <c r="M544">
        <v>108.9</v>
      </c>
      <c r="N544">
        <v>2.1</v>
      </c>
      <c r="Q544">
        <v>106.80000000000001</v>
      </c>
      <c r="R544" s="1" t="s">
        <v>2730</v>
      </c>
    </row>
    <row r="545" spans="1:18" x14ac:dyDescent="0.2">
      <c r="A545" s="1" t="s">
        <v>53</v>
      </c>
      <c r="B545">
        <v>1</v>
      </c>
      <c r="C545" s="1" t="s">
        <v>3214</v>
      </c>
      <c r="D545" s="2">
        <v>45688</v>
      </c>
      <c r="E545" t="s">
        <v>3086</v>
      </c>
      <c r="F545" s="1" t="s">
        <v>246</v>
      </c>
      <c r="G545">
        <v>6</v>
      </c>
      <c r="H545">
        <v>10</v>
      </c>
      <c r="I545" s="1" t="s">
        <v>100</v>
      </c>
      <c r="J545">
        <v>500</v>
      </c>
      <c r="K545" s="1" t="s">
        <v>2729</v>
      </c>
      <c r="L545">
        <v>4</v>
      </c>
      <c r="M545">
        <v>149.1</v>
      </c>
      <c r="N545">
        <v>3.2</v>
      </c>
      <c r="O545">
        <v>12</v>
      </c>
      <c r="Q545">
        <v>145.9</v>
      </c>
      <c r="R545" s="1" t="s">
        <v>2733</v>
      </c>
    </row>
    <row r="546" spans="1:18" x14ac:dyDescent="0.2">
      <c r="A546" s="1" t="s">
        <v>46</v>
      </c>
      <c r="B546">
        <v>3</v>
      </c>
      <c r="C546" s="1" t="s">
        <v>3248</v>
      </c>
      <c r="D546" s="2">
        <v>45688</v>
      </c>
      <c r="E546" t="s">
        <v>2926</v>
      </c>
      <c r="F546" s="1" t="s">
        <v>106</v>
      </c>
      <c r="G546" t="s">
        <v>2743</v>
      </c>
      <c r="H546" t="s">
        <v>2928</v>
      </c>
      <c r="I546" s="1" t="s">
        <v>108</v>
      </c>
      <c r="J546">
        <v>110</v>
      </c>
      <c r="K546" s="1" t="s">
        <v>2729</v>
      </c>
      <c r="L546">
        <v>2</v>
      </c>
      <c r="M546">
        <v>86.4</v>
      </c>
      <c r="N546">
        <v>2.9</v>
      </c>
      <c r="O546">
        <v>12</v>
      </c>
      <c r="Q546">
        <v>83.5</v>
      </c>
      <c r="R546" s="1" t="s">
        <v>2730</v>
      </c>
    </row>
    <row r="547" spans="1:18" x14ac:dyDescent="0.2">
      <c r="A547" s="1" t="s">
        <v>46</v>
      </c>
      <c r="B547">
        <v>3</v>
      </c>
      <c r="C547" s="1" t="s">
        <v>3269</v>
      </c>
      <c r="D547" s="2">
        <v>45688</v>
      </c>
      <c r="E547" t="s">
        <v>2914</v>
      </c>
      <c r="F547" s="1" t="s">
        <v>106</v>
      </c>
      <c r="G547">
        <v>20</v>
      </c>
      <c r="H547">
        <v>20</v>
      </c>
      <c r="I547" s="1" t="s">
        <v>108</v>
      </c>
      <c r="J547">
        <v>100</v>
      </c>
      <c r="K547" s="1" t="s">
        <v>2729</v>
      </c>
      <c r="L547">
        <v>2</v>
      </c>
      <c r="M547">
        <v>106.6</v>
      </c>
      <c r="N547">
        <v>4.9000000000000004</v>
      </c>
      <c r="Q547">
        <v>101.69999999999999</v>
      </c>
      <c r="R547" s="1" t="s">
        <v>2730</v>
      </c>
    </row>
    <row r="548" spans="1:18" x14ac:dyDescent="0.2">
      <c r="A548" s="1" t="s">
        <v>46</v>
      </c>
      <c r="B548">
        <v>3</v>
      </c>
      <c r="C548" s="1" t="s">
        <v>3270</v>
      </c>
      <c r="D548" s="2">
        <v>45688</v>
      </c>
      <c r="E548" t="s">
        <v>3271</v>
      </c>
      <c r="F548" s="1" t="s">
        <v>106</v>
      </c>
      <c r="G548">
        <v>17</v>
      </c>
      <c r="H548" t="s">
        <v>3262</v>
      </c>
      <c r="I548" s="1" t="s">
        <v>108</v>
      </c>
      <c r="J548">
        <v>100</v>
      </c>
      <c r="K548" s="1" t="s">
        <v>2729</v>
      </c>
      <c r="L548">
        <v>2</v>
      </c>
      <c r="M548">
        <v>110.3</v>
      </c>
      <c r="N548">
        <v>3.4</v>
      </c>
      <c r="Q548">
        <v>106.89999999999999</v>
      </c>
      <c r="R548" s="1" t="s">
        <v>2730</v>
      </c>
    </row>
    <row r="549" spans="1:18" x14ac:dyDescent="0.2">
      <c r="A549" s="1" t="s">
        <v>46</v>
      </c>
      <c r="B549">
        <v>3</v>
      </c>
      <c r="C549" s="1" t="s">
        <v>3272</v>
      </c>
      <c r="D549" s="2">
        <v>45688</v>
      </c>
      <c r="E549" t="s">
        <v>3273</v>
      </c>
      <c r="F549" s="1" t="s">
        <v>106</v>
      </c>
      <c r="G549">
        <v>9</v>
      </c>
      <c r="H549">
        <v>18</v>
      </c>
      <c r="I549" s="1" t="s">
        <v>2766</v>
      </c>
      <c r="J549">
        <v>125</v>
      </c>
      <c r="K549" s="1" t="s">
        <v>2729</v>
      </c>
      <c r="L549">
        <v>4</v>
      </c>
      <c r="M549">
        <v>130.4</v>
      </c>
      <c r="N549">
        <v>4.8</v>
      </c>
      <c r="Q549">
        <v>125.60000000000001</v>
      </c>
      <c r="R549" s="1" t="s">
        <v>2730</v>
      </c>
    </row>
    <row r="550" spans="1:18" x14ac:dyDescent="0.2">
      <c r="A550" s="1" t="s">
        <v>53</v>
      </c>
      <c r="B550">
        <v>3</v>
      </c>
      <c r="C550" s="1" t="s">
        <v>3274</v>
      </c>
      <c r="D550" s="2">
        <v>45688</v>
      </c>
      <c r="E550" t="s">
        <v>3273</v>
      </c>
      <c r="F550" s="1" t="s">
        <v>106</v>
      </c>
      <c r="G550">
        <v>7</v>
      </c>
      <c r="H550">
        <v>18</v>
      </c>
      <c r="I550" s="1" t="s">
        <v>2766</v>
      </c>
      <c r="J550">
        <v>250</v>
      </c>
      <c r="K550" s="1" t="s">
        <v>2729</v>
      </c>
      <c r="L550">
        <v>5</v>
      </c>
      <c r="M550">
        <v>215</v>
      </c>
      <c r="N550">
        <v>4.5</v>
      </c>
      <c r="Q550">
        <v>210.5</v>
      </c>
      <c r="R550" s="1" t="s">
        <v>2733</v>
      </c>
    </row>
    <row r="551" spans="1:18" x14ac:dyDescent="0.2">
      <c r="A551" s="1" t="s">
        <v>53</v>
      </c>
      <c r="B551">
        <v>3</v>
      </c>
      <c r="C551" s="1" t="s">
        <v>3275</v>
      </c>
      <c r="D551" s="2">
        <v>45688</v>
      </c>
      <c r="E551" t="s">
        <v>3273</v>
      </c>
      <c r="F551" s="1" t="s">
        <v>106</v>
      </c>
      <c r="G551">
        <v>6</v>
      </c>
      <c r="H551">
        <v>18</v>
      </c>
      <c r="I551" s="1" t="s">
        <v>2766</v>
      </c>
      <c r="J551">
        <v>125</v>
      </c>
      <c r="K551" s="1" t="s">
        <v>2729</v>
      </c>
      <c r="L551">
        <v>2</v>
      </c>
      <c r="M551">
        <v>74</v>
      </c>
      <c r="N551">
        <v>1.6</v>
      </c>
      <c r="Q551">
        <v>72.400000000000006</v>
      </c>
      <c r="R551" s="1" t="s">
        <v>2733</v>
      </c>
    </row>
    <row r="552" spans="1:18" x14ac:dyDescent="0.2">
      <c r="A552" s="1" t="s">
        <v>46</v>
      </c>
      <c r="B552">
        <v>6</v>
      </c>
      <c r="C552" s="1" t="s">
        <v>3276</v>
      </c>
      <c r="D552" s="2">
        <v>45688</v>
      </c>
      <c r="E552" t="s">
        <v>2797</v>
      </c>
      <c r="F552" s="1" t="s">
        <v>246</v>
      </c>
      <c r="G552">
        <v>26</v>
      </c>
      <c r="H552" t="s">
        <v>209</v>
      </c>
      <c r="I552" s="1" t="s">
        <v>51</v>
      </c>
      <c r="J552">
        <v>100</v>
      </c>
      <c r="K552" s="1" t="s">
        <v>2729</v>
      </c>
      <c r="L552">
        <v>2</v>
      </c>
      <c r="M552">
        <v>105</v>
      </c>
      <c r="N552">
        <v>7.2</v>
      </c>
      <c r="O552">
        <v>14</v>
      </c>
      <c r="Q552">
        <v>97.8</v>
      </c>
      <c r="R552" s="1" t="s">
        <v>2730</v>
      </c>
    </row>
    <row r="553" spans="1:18" x14ac:dyDescent="0.2">
      <c r="A553" s="1" t="s">
        <v>46</v>
      </c>
      <c r="B553">
        <v>6</v>
      </c>
      <c r="C553" s="1" t="s">
        <v>3258</v>
      </c>
      <c r="D553" s="2">
        <v>45688</v>
      </c>
      <c r="E553" t="s">
        <v>3259</v>
      </c>
      <c r="F553" s="1" t="s">
        <v>246</v>
      </c>
      <c r="G553">
        <v>31</v>
      </c>
      <c r="H553" t="s">
        <v>2247</v>
      </c>
      <c r="I553" s="1" t="s">
        <v>51</v>
      </c>
      <c r="J553">
        <v>125</v>
      </c>
      <c r="K553" s="1" t="s">
        <v>2729</v>
      </c>
      <c r="L553">
        <v>1</v>
      </c>
      <c r="M553">
        <v>33.6</v>
      </c>
      <c r="N553">
        <v>3.8</v>
      </c>
      <c r="Q553">
        <v>29.8</v>
      </c>
      <c r="R553" s="1" t="s">
        <v>2730</v>
      </c>
    </row>
    <row r="554" spans="1:18" x14ac:dyDescent="0.2">
      <c r="A554" s="1" t="s">
        <v>46</v>
      </c>
      <c r="B554">
        <v>6</v>
      </c>
      <c r="C554" s="1" t="s">
        <v>3277</v>
      </c>
      <c r="D554" s="2">
        <v>45688</v>
      </c>
      <c r="E554" t="s">
        <v>2954</v>
      </c>
      <c r="F554" s="1" t="s">
        <v>246</v>
      </c>
      <c r="G554">
        <v>24</v>
      </c>
      <c r="H554">
        <v>60</v>
      </c>
      <c r="I554" s="1" t="s">
        <v>2956</v>
      </c>
      <c r="J554">
        <v>12200</v>
      </c>
      <c r="K554" s="1" t="s">
        <v>2729</v>
      </c>
      <c r="L554">
        <v>4</v>
      </c>
      <c r="M554">
        <v>476.5</v>
      </c>
      <c r="N554">
        <v>9.7000000000000011</v>
      </c>
      <c r="Q554">
        <v>466.8</v>
      </c>
      <c r="R554" s="1" t="s">
        <v>2730</v>
      </c>
    </row>
    <row r="555" spans="1:18" x14ac:dyDescent="0.2">
      <c r="A555" s="1" t="s">
        <v>46</v>
      </c>
      <c r="B555">
        <v>6</v>
      </c>
      <c r="C555" s="1" t="s">
        <v>3278</v>
      </c>
      <c r="D555" s="2">
        <v>45688</v>
      </c>
      <c r="E555" t="s">
        <v>3279</v>
      </c>
      <c r="F555" s="1" t="s">
        <v>246</v>
      </c>
      <c r="G555">
        <v>26</v>
      </c>
      <c r="H555" t="s">
        <v>241</v>
      </c>
      <c r="I555" s="1" t="s">
        <v>100</v>
      </c>
      <c r="J555">
        <v>100</v>
      </c>
      <c r="K555" s="1" t="s">
        <v>2729</v>
      </c>
      <c r="L555">
        <v>1</v>
      </c>
      <c r="M555">
        <v>37</v>
      </c>
      <c r="N555">
        <v>2.8</v>
      </c>
      <c r="Q555">
        <v>34.200000000000003</v>
      </c>
      <c r="R555" s="1" t="s">
        <v>2730</v>
      </c>
    </row>
    <row r="556" spans="1:18" x14ac:dyDescent="0.2">
      <c r="A556" s="1" t="s">
        <v>53</v>
      </c>
      <c r="B556">
        <v>6</v>
      </c>
      <c r="C556" s="1" t="s">
        <v>3278</v>
      </c>
      <c r="D556" s="2">
        <v>45688</v>
      </c>
      <c r="E556" t="s">
        <v>3279</v>
      </c>
      <c r="F556" s="1" t="s">
        <v>246</v>
      </c>
      <c r="G556">
        <v>26</v>
      </c>
      <c r="H556" t="s">
        <v>241</v>
      </c>
      <c r="I556" s="1" t="s">
        <v>100</v>
      </c>
      <c r="J556">
        <v>100</v>
      </c>
      <c r="K556" s="1" t="s">
        <v>2729</v>
      </c>
      <c r="L556">
        <v>1</v>
      </c>
      <c r="M556">
        <v>66.599999999999994</v>
      </c>
      <c r="N556">
        <v>3.2</v>
      </c>
      <c r="Q556">
        <v>63.399999999999991</v>
      </c>
      <c r="R556" s="1" t="s">
        <v>2733</v>
      </c>
    </row>
    <row r="557" spans="1:18" x14ac:dyDescent="0.2">
      <c r="A557" s="1" t="s">
        <v>53</v>
      </c>
      <c r="B557">
        <v>6</v>
      </c>
      <c r="C557" s="1" t="s">
        <v>3280</v>
      </c>
      <c r="D557" s="2">
        <v>45688</v>
      </c>
      <c r="E557" t="s">
        <v>3281</v>
      </c>
      <c r="F557" s="1" t="s">
        <v>246</v>
      </c>
      <c r="G557">
        <v>26</v>
      </c>
      <c r="H557" t="s">
        <v>241</v>
      </c>
      <c r="I557" s="1" t="s">
        <v>100</v>
      </c>
      <c r="J557">
        <v>100</v>
      </c>
      <c r="K557" s="1" t="s">
        <v>2729</v>
      </c>
      <c r="L557">
        <v>2</v>
      </c>
      <c r="M557">
        <v>117.6</v>
      </c>
      <c r="N557">
        <v>6.4</v>
      </c>
      <c r="O557">
        <v>10</v>
      </c>
      <c r="Q557">
        <v>111.19999999999999</v>
      </c>
      <c r="R557" s="1" t="s">
        <v>2733</v>
      </c>
    </row>
    <row r="558" spans="1:18" x14ac:dyDescent="0.2">
      <c r="A558" s="1" t="s">
        <v>53</v>
      </c>
      <c r="B558">
        <v>6</v>
      </c>
      <c r="C558" s="1" t="s">
        <v>3277</v>
      </c>
      <c r="D558" s="2">
        <v>45688</v>
      </c>
      <c r="E558" t="s">
        <v>2954</v>
      </c>
      <c r="F558" s="1" t="s">
        <v>246</v>
      </c>
      <c r="G558">
        <v>24</v>
      </c>
      <c r="H558">
        <v>60</v>
      </c>
      <c r="I558" s="1" t="s">
        <v>2956</v>
      </c>
      <c r="J558">
        <v>12200</v>
      </c>
      <c r="K558" s="1" t="s">
        <v>2729</v>
      </c>
      <c r="L558">
        <v>4</v>
      </c>
      <c r="M558">
        <v>444</v>
      </c>
      <c r="N558">
        <v>11.600000000000001</v>
      </c>
      <c r="Q558">
        <v>432.4</v>
      </c>
      <c r="R558" s="1" t="s">
        <v>2733</v>
      </c>
    </row>
    <row r="559" spans="1:18" x14ac:dyDescent="0.2">
      <c r="A559" s="1" t="s">
        <v>46</v>
      </c>
      <c r="B559">
        <v>7</v>
      </c>
      <c r="C559" s="1" t="s">
        <v>3265</v>
      </c>
      <c r="D559" s="2">
        <v>45688</v>
      </c>
      <c r="E559" t="s">
        <v>2855</v>
      </c>
      <c r="F559" s="1" t="s">
        <v>246</v>
      </c>
      <c r="G559">
        <v>18.899999999999999</v>
      </c>
      <c r="H559" t="s">
        <v>332</v>
      </c>
      <c r="I559" s="1" t="s">
        <v>2760</v>
      </c>
      <c r="J559">
        <v>300</v>
      </c>
      <c r="K559" s="1" t="s">
        <v>2729</v>
      </c>
      <c r="L559">
        <v>2</v>
      </c>
      <c r="M559">
        <v>213.2</v>
      </c>
      <c r="N559">
        <v>5</v>
      </c>
      <c r="O559">
        <v>17</v>
      </c>
      <c r="Q559">
        <v>208.2</v>
      </c>
      <c r="R559" s="1" t="s">
        <v>2730</v>
      </c>
    </row>
    <row r="560" spans="1:18" x14ac:dyDescent="0.2">
      <c r="A560" s="1" t="s">
        <v>46</v>
      </c>
      <c r="B560">
        <v>7</v>
      </c>
      <c r="C560" s="1" t="s">
        <v>3282</v>
      </c>
      <c r="D560" s="2">
        <v>45688</v>
      </c>
      <c r="E560" t="s">
        <v>2855</v>
      </c>
      <c r="F560" s="1" t="s">
        <v>246</v>
      </c>
      <c r="G560">
        <v>17.25</v>
      </c>
      <c r="H560" t="s">
        <v>332</v>
      </c>
      <c r="I560" s="1" t="s">
        <v>2760</v>
      </c>
      <c r="J560">
        <v>450</v>
      </c>
      <c r="K560" s="1" t="s">
        <v>2729</v>
      </c>
      <c r="L560">
        <v>3</v>
      </c>
      <c r="M560">
        <v>291.39999999999998</v>
      </c>
      <c r="N560">
        <v>7.5</v>
      </c>
      <c r="Q560">
        <v>283.89999999999998</v>
      </c>
      <c r="R560" s="1" t="s">
        <v>2730</v>
      </c>
    </row>
    <row r="561" spans="1:18" x14ac:dyDescent="0.2">
      <c r="A561" s="1" t="s">
        <v>53</v>
      </c>
      <c r="B561">
        <v>7</v>
      </c>
      <c r="C561" s="1" t="s">
        <v>3282</v>
      </c>
      <c r="D561" s="2">
        <v>45688</v>
      </c>
      <c r="E561" t="s">
        <v>2855</v>
      </c>
      <c r="F561" s="1" t="s">
        <v>246</v>
      </c>
      <c r="G561">
        <v>17.25</v>
      </c>
      <c r="H561" t="s">
        <v>332</v>
      </c>
      <c r="I561" s="1" t="s">
        <v>2760</v>
      </c>
      <c r="J561">
        <v>450</v>
      </c>
      <c r="K561" s="1" t="s">
        <v>2729</v>
      </c>
      <c r="L561">
        <v>3</v>
      </c>
      <c r="M561">
        <v>178.14</v>
      </c>
      <c r="N561">
        <v>6</v>
      </c>
      <c r="O561">
        <v>6.5</v>
      </c>
      <c r="Q561">
        <v>172.14</v>
      </c>
      <c r="R561" s="1" t="s">
        <v>2733</v>
      </c>
    </row>
    <row r="562" spans="1:18" x14ac:dyDescent="0.2">
      <c r="A562" s="1" t="s">
        <v>53</v>
      </c>
      <c r="B562">
        <v>7</v>
      </c>
      <c r="C562" s="1" t="s">
        <v>3283</v>
      </c>
      <c r="D562" s="2">
        <v>45688</v>
      </c>
      <c r="E562" t="s">
        <v>3284</v>
      </c>
      <c r="F562" s="1" t="s">
        <v>246</v>
      </c>
      <c r="G562">
        <v>17</v>
      </c>
      <c r="H562" t="s">
        <v>79</v>
      </c>
      <c r="I562" s="1" t="s">
        <v>2760</v>
      </c>
      <c r="J562">
        <v>75</v>
      </c>
      <c r="K562" s="1" t="s">
        <v>2729</v>
      </c>
      <c r="L562">
        <v>2</v>
      </c>
      <c r="M562">
        <v>127.68</v>
      </c>
      <c r="N562">
        <v>4.5999999999999996</v>
      </c>
      <c r="Q562">
        <v>123.08000000000001</v>
      </c>
      <c r="R562" s="1" t="s">
        <v>2733</v>
      </c>
    </row>
    <row r="563" spans="1:18" x14ac:dyDescent="0.2">
      <c r="A563" s="1" t="s">
        <v>53</v>
      </c>
      <c r="B563">
        <v>7</v>
      </c>
      <c r="C563" s="1" t="s">
        <v>3283</v>
      </c>
      <c r="D563" s="2">
        <v>45688</v>
      </c>
      <c r="E563" t="s">
        <v>3284</v>
      </c>
      <c r="F563" s="1" t="s">
        <v>246</v>
      </c>
      <c r="G563">
        <v>17</v>
      </c>
      <c r="H563" t="s">
        <v>79</v>
      </c>
      <c r="I563" s="1" t="s">
        <v>2760</v>
      </c>
      <c r="J563">
        <v>75</v>
      </c>
      <c r="K563" s="1" t="s">
        <v>2729</v>
      </c>
      <c r="L563">
        <v>1</v>
      </c>
      <c r="M563">
        <v>41.6</v>
      </c>
      <c r="N563">
        <v>1.3</v>
      </c>
      <c r="Q563">
        <v>40.300000000000004</v>
      </c>
      <c r="R563" s="1" t="s">
        <v>2733</v>
      </c>
    </row>
    <row r="564" spans="1:18" x14ac:dyDescent="0.2">
      <c r="A564" s="1" t="s">
        <v>46</v>
      </c>
      <c r="B564">
        <v>1</v>
      </c>
      <c r="C564" s="1" t="s">
        <v>3285</v>
      </c>
      <c r="D564" s="2">
        <v>45689</v>
      </c>
      <c r="E564" t="s">
        <v>3286</v>
      </c>
      <c r="F564" s="1" t="s">
        <v>246</v>
      </c>
      <c r="G564">
        <v>6</v>
      </c>
      <c r="H564" t="s">
        <v>1733</v>
      </c>
      <c r="I564" s="1" t="s">
        <v>100</v>
      </c>
      <c r="J564">
        <v>50</v>
      </c>
      <c r="K564" s="1" t="s">
        <v>2729</v>
      </c>
      <c r="L564">
        <v>1</v>
      </c>
      <c r="M564">
        <v>50.8</v>
      </c>
      <c r="N564">
        <v>1.7</v>
      </c>
      <c r="Q564">
        <v>49.099999999999994</v>
      </c>
      <c r="R564" s="1" t="s">
        <v>2730</v>
      </c>
    </row>
    <row r="565" spans="1:18" x14ac:dyDescent="0.2">
      <c r="A565" s="1" t="s">
        <v>46</v>
      </c>
      <c r="B565">
        <v>1</v>
      </c>
      <c r="C565" s="1" t="s">
        <v>3214</v>
      </c>
      <c r="D565" s="2">
        <v>45689</v>
      </c>
      <c r="E565" t="s">
        <v>3086</v>
      </c>
      <c r="F565" s="1" t="s">
        <v>246</v>
      </c>
      <c r="G565">
        <v>6</v>
      </c>
      <c r="H565">
        <v>10</v>
      </c>
      <c r="I565" s="1" t="s">
        <v>100</v>
      </c>
      <c r="J565">
        <v>500</v>
      </c>
      <c r="K565" s="1" t="s">
        <v>2729</v>
      </c>
      <c r="L565">
        <v>2</v>
      </c>
      <c r="M565">
        <v>73.7</v>
      </c>
      <c r="N565">
        <v>1.4</v>
      </c>
      <c r="Q565">
        <v>72.3</v>
      </c>
      <c r="R565" s="1" t="s">
        <v>2730</v>
      </c>
    </row>
    <row r="566" spans="1:18" x14ac:dyDescent="0.2">
      <c r="A566" s="1" t="s">
        <v>46</v>
      </c>
      <c r="B566">
        <v>1</v>
      </c>
      <c r="C566" s="1" t="s">
        <v>3287</v>
      </c>
      <c r="D566" s="2">
        <v>45689</v>
      </c>
      <c r="E566" t="s">
        <v>3286</v>
      </c>
      <c r="F566" s="1" t="s">
        <v>246</v>
      </c>
      <c r="G566">
        <v>7</v>
      </c>
      <c r="H566" t="s">
        <v>1733</v>
      </c>
      <c r="I566" s="1" t="s">
        <v>100</v>
      </c>
      <c r="J566">
        <v>50</v>
      </c>
      <c r="K566" s="1" t="s">
        <v>2729</v>
      </c>
      <c r="L566">
        <v>1</v>
      </c>
      <c r="M566">
        <v>29.5</v>
      </c>
      <c r="N566">
        <v>1</v>
      </c>
      <c r="Q566">
        <v>28.5</v>
      </c>
      <c r="R566" s="1" t="s">
        <v>2730</v>
      </c>
    </row>
    <row r="567" spans="1:18" x14ac:dyDescent="0.2">
      <c r="A567" s="1" t="s">
        <v>53</v>
      </c>
      <c r="B567">
        <v>1</v>
      </c>
      <c r="C567" s="1" t="s">
        <v>3287</v>
      </c>
      <c r="D567" s="2">
        <v>45689</v>
      </c>
      <c r="E567" t="s">
        <v>3286</v>
      </c>
      <c r="F567" s="1" t="s">
        <v>246</v>
      </c>
      <c r="G567">
        <v>7</v>
      </c>
      <c r="H567" t="s">
        <v>1733</v>
      </c>
      <c r="I567" s="1" t="s">
        <v>100</v>
      </c>
      <c r="J567">
        <v>50</v>
      </c>
      <c r="K567" s="1" t="s">
        <v>2729</v>
      </c>
      <c r="L567">
        <v>1</v>
      </c>
      <c r="M567">
        <v>39.9</v>
      </c>
      <c r="N567">
        <v>0.9</v>
      </c>
      <c r="Q567">
        <v>39</v>
      </c>
      <c r="R567" s="1" t="s">
        <v>2733</v>
      </c>
    </row>
    <row r="568" spans="1:18" x14ac:dyDescent="0.2">
      <c r="A568" s="1" t="s">
        <v>53</v>
      </c>
      <c r="B568">
        <v>1</v>
      </c>
      <c r="C568" s="1" t="s">
        <v>3288</v>
      </c>
      <c r="D568" s="2">
        <v>45689</v>
      </c>
      <c r="E568" t="s">
        <v>2859</v>
      </c>
      <c r="F568" s="1" t="s">
        <v>246</v>
      </c>
      <c r="G568">
        <v>6</v>
      </c>
      <c r="H568" t="s">
        <v>93</v>
      </c>
      <c r="I568" s="1" t="s">
        <v>100</v>
      </c>
      <c r="J568">
        <v>100</v>
      </c>
      <c r="K568" s="1" t="s">
        <v>2729</v>
      </c>
      <c r="L568">
        <v>4</v>
      </c>
      <c r="M568">
        <v>101.25</v>
      </c>
      <c r="N568">
        <v>3.2</v>
      </c>
      <c r="O568">
        <v>12</v>
      </c>
      <c r="Q568">
        <v>98.05</v>
      </c>
      <c r="R568" s="1" t="s">
        <v>2733</v>
      </c>
    </row>
    <row r="569" spans="1:18" x14ac:dyDescent="0.2">
      <c r="A569" s="1" t="s">
        <v>46</v>
      </c>
      <c r="B569">
        <v>3</v>
      </c>
      <c r="C569" s="1" t="s">
        <v>3275</v>
      </c>
      <c r="D569" s="2">
        <v>45689</v>
      </c>
      <c r="E569" t="s">
        <v>3273</v>
      </c>
      <c r="F569" s="1" t="s">
        <v>106</v>
      </c>
      <c r="G569">
        <v>6</v>
      </c>
      <c r="H569">
        <v>18</v>
      </c>
      <c r="I569" s="1" t="s">
        <v>2766</v>
      </c>
      <c r="J569">
        <v>125</v>
      </c>
      <c r="K569" s="1" t="s">
        <v>2729</v>
      </c>
      <c r="L569">
        <v>2</v>
      </c>
      <c r="M569">
        <v>61.8</v>
      </c>
      <c r="N569">
        <v>1.5</v>
      </c>
      <c r="Q569">
        <v>60.3</v>
      </c>
      <c r="R569" s="1" t="s">
        <v>2730</v>
      </c>
    </row>
    <row r="570" spans="1:18" x14ac:dyDescent="0.2">
      <c r="A570" s="1" t="s">
        <v>46</v>
      </c>
      <c r="B570">
        <v>3</v>
      </c>
      <c r="C570" s="1" t="s">
        <v>3289</v>
      </c>
      <c r="D570" s="2">
        <v>45689</v>
      </c>
      <c r="E570" t="s">
        <v>3273</v>
      </c>
      <c r="F570" s="1" t="s">
        <v>106</v>
      </c>
      <c r="G570">
        <v>5</v>
      </c>
      <c r="H570">
        <v>18</v>
      </c>
      <c r="I570" s="1" t="s">
        <v>2766</v>
      </c>
      <c r="J570">
        <v>125</v>
      </c>
      <c r="K570" s="1" t="s">
        <v>2729</v>
      </c>
      <c r="L570">
        <v>3</v>
      </c>
      <c r="M570">
        <v>102.19999999999999</v>
      </c>
      <c r="N570">
        <v>1.7999999999999998</v>
      </c>
      <c r="Q570">
        <v>100.39999999999999</v>
      </c>
      <c r="R570" s="1" t="s">
        <v>2730</v>
      </c>
    </row>
    <row r="571" spans="1:18" x14ac:dyDescent="0.2">
      <c r="A571" s="1" t="s">
        <v>53</v>
      </c>
      <c r="B571">
        <v>3</v>
      </c>
      <c r="C571" s="1" t="s">
        <v>3290</v>
      </c>
      <c r="D571" s="2">
        <v>45689</v>
      </c>
      <c r="E571" t="s">
        <v>3291</v>
      </c>
      <c r="F571" s="1" t="s">
        <v>106</v>
      </c>
      <c r="G571">
        <v>13</v>
      </c>
      <c r="H571" t="s">
        <v>79</v>
      </c>
      <c r="I571" s="1" t="s">
        <v>108</v>
      </c>
      <c r="J571">
        <v>100</v>
      </c>
      <c r="K571" s="1" t="s">
        <v>2729</v>
      </c>
      <c r="L571">
        <v>2</v>
      </c>
      <c r="M571">
        <v>105</v>
      </c>
      <c r="N571">
        <v>3</v>
      </c>
      <c r="O571">
        <v>9</v>
      </c>
      <c r="Q571">
        <v>102</v>
      </c>
      <c r="R571" s="1" t="s">
        <v>2733</v>
      </c>
    </row>
    <row r="572" spans="1:18" x14ac:dyDescent="0.2">
      <c r="A572" s="1" t="s">
        <v>53</v>
      </c>
      <c r="B572">
        <v>3</v>
      </c>
      <c r="C572" s="1" t="s">
        <v>3292</v>
      </c>
      <c r="D572" s="2">
        <v>45689</v>
      </c>
      <c r="E572" t="s">
        <v>3293</v>
      </c>
      <c r="F572" s="1" t="s">
        <v>106</v>
      </c>
      <c r="G572">
        <v>16</v>
      </c>
      <c r="H572" t="s">
        <v>2740</v>
      </c>
      <c r="I572" s="1" t="s">
        <v>108</v>
      </c>
      <c r="J572">
        <v>100</v>
      </c>
      <c r="K572" s="1" t="s">
        <v>2729</v>
      </c>
      <c r="L572">
        <v>2</v>
      </c>
      <c r="M572">
        <v>109.6</v>
      </c>
      <c r="N572">
        <v>3.6</v>
      </c>
      <c r="Q572">
        <v>106</v>
      </c>
      <c r="R572" s="1" t="s">
        <v>2733</v>
      </c>
    </row>
    <row r="573" spans="1:18" x14ac:dyDescent="0.2">
      <c r="A573" s="1" t="s">
        <v>53</v>
      </c>
      <c r="B573">
        <v>3</v>
      </c>
      <c r="C573" s="1" t="s">
        <v>3294</v>
      </c>
      <c r="D573" s="2">
        <v>45689</v>
      </c>
      <c r="E573" t="s">
        <v>3293</v>
      </c>
      <c r="F573" s="1" t="s">
        <v>106</v>
      </c>
      <c r="G573">
        <v>18</v>
      </c>
      <c r="H573" t="s">
        <v>2740</v>
      </c>
      <c r="I573" s="1" t="s">
        <v>108</v>
      </c>
      <c r="J573">
        <v>100</v>
      </c>
      <c r="K573" s="1" t="s">
        <v>2729</v>
      </c>
      <c r="L573">
        <v>4</v>
      </c>
      <c r="M573">
        <v>219.4</v>
      </c>
      <c r="N573">
        <v>8.5</v>
      </c>
      <c r="Q573">
        <v>210.9</v>
      </c>
      <c r="R573" s="1" t="s">
        <v>2733</v>
      </c>
    </row>
    <row r="574" spans="1:18" x14ac:dyDescent="0.2">
      <c r="A574" s="1" t="s">
        <v>46</v>
      </c>
      <c r="B574">
        <v>6</v>
      </c>
      <c r="C574" s="1" t="s">
        <v>3277</v>
      </c>
      <c r="D574" s="2">
        <v>45689</v>
      </c>
      <c r="E574" t="s">
        <v>2954</v>
      </c>
      <c r="F574" s="1" t="s">
        <v>246</v>
      </c>
      <c r="G574">
        <v>24</v>
      </c>
      <c r="H574">
        <v>60</v>
      </c>
      <c r="I574" s="1" t="s">
        <v>2956</v>
      </c>
      <c r="J574">
        <v>12200</v>
      </c>
      <c r="K574" s="1" t="s">
        <v>2729</v>
      </c>
      <c r="L574">
        <v>5</v>
      </c>
      <c r="M574">
        <v>656.30000000000007</v>
      </c>
      <c r="N574">
        <v>12.200000000000001</v>
      </c>
      <c r="Q574">
        <v>644.1</v>
      </c>
      <c r="R574" s="1" t="s">
        <v>2730</v>
      </c>
    </row>
    <row r="575" spans="1:18" x14ac:dyDescent="0.2">
      <c r="A575" s="1" t="s">
        <v>53</v>
      </c>
      <c r="B575">
        <v>6</v>
      </c>
      <c r="C575" s="1" t="s">
        <v>3277</v>
      </c>
      <c r="D575" s="2">
        <v>45689</v>
      </c>
      <c r="E575" t="s">
        <v>2954</v>
      </c>
      <c r="F575" s="1" t="s">
        <v>246</v>
      </c>
      <c r="G575">
        <v>24</v>
      </c>
      <c r="H575">
        <v>60</v>
      </c>
      <c r="I575" s="1" t="s">
        <v>2956</v>
      </c>
      <c r="J575">
        <v>12200</v>
      </c>
      <c r="K575" s="1" t="s">
        <v>2729</v>
      </c>
      <c r="L575">
        <v>6</v>
      </c>
      <c r="M575">
        <v>773.8</v>
      </c>
      <c r="N575">
        <v>16.799999999999997</v>
      </c>
      <c r="Q575">
        <v>757</v>
      </c>
      <c r="R575" s="1" t="s">
        <v>2733</v>
      </c>
    </row>
    <row r="576" spans="1:18" x14ac:dyDescent="0.2">
      <c r="A576" s="1" t="s">
        <v>46</v>
      </c>
      <c r="B576">
        <v>7</v>
      </c>
      <c r="C576" s="1" t="s">
        <v>3221</v>
      </c>
      <c r="D576" s="2">
        <v>45689</v>
      </c>
      <c r="E576" t="s">
        <v>2762</v>
      </c>
      <c r="F576" s="1" t="s">
        <v>246</v>
      </c>
      <c r="G576">
        <v>11</v>
      </c>
      <c r="H576" t="s">
        <v>332</v>
      </c>
      <c r="I576" s="1" t="s">
        <v>2760</v>
      </c>
      <c r="J576">
        <v>400</v>
      </c>
      <c r="K576" s="1" t="s">
        <v>2729</v>
      </c>
      <c r="L576">
        <v>4</v>
      </c>
      <c r="M576">
        <v>268.5</v>
      </c>
      <c r="N576">
        <v>5.5</v>
      </c>
      <c r="Q576">
        <v>263</v>
      </c>
      <c r="R576" s="1" t="s">
        <v>2730</v>
      </c>
    </row>
    <row r="577" spans="1:18" x14ac:dyDescent="0.2">
      <c r="A577" s="1" t="s">
        <v>46</v>
      </c>
      <c r="B577">
        <v>7</v>
      </c>
      <c r="C577" s="1" t="s">
        <v>3264</v>
      </c>
      <c r="D577" s="2">
        <v>45689</v>
      </c>
      <c r="E577" t="s">
        <v>2897</v>
      </c>
      <c r="F577" s="1" t="s">
        <v>246</v>
      </c>
      <c r="G577">
        <v>19</v>
      </c>
      <c r="H577" t="s">
        <v>209</v>
      </c>
      <c r="I577" s="1" t="s">
        <v>100</v>
      </c>
      <c r="J577">
        <v>675</v>
      </c>
      <c r="K577" s="1" t="s">
        <v>2729</v>
      </c>
      <c r="L577">
        <v>1</v>
      </c>
      <c r="M577">
        <v>88.8</v>
      </c>
      <c r="N577">
        <v>2.2999999999999998</v>
      </c>
      <c r="Q577">
        <v>86.5</v>
      </c>
      <c r="R577" s="1" t="s">
        <v>2730</v>
      </c>
    </row>
    <row r="578" spans="1:18" x14ac:dyDescent="0.2">
      <c r="A578" s="1" t="s">
        <v>53</v>
      </c>
      <c r="B578">
        <v>7</v>
      </c>
      <c r="C578" s="1" t="s">
        <v>3264</v>
      </c>
      <c r="D578" s="2">
        <v>45689</v>
      </c>
      <c r="E578" t="s">
        <v>2897</v>
      </c>
      <c r="F578" s="1" t="s">
        <v>246</v>
      </c>
      <c r="G578">
        <v>19</v>
      </c>
      <c r="H578" t="s">
        <v>209</v>
      </c>
      <c r="I578" s="1" t="s">
        <v>100</v>
      </c>
      <c r="J578">
        <v>675</v>
      </c>
      <c r="K578" s="1" t="s">
        <v>2729</v>
      </c>
      <c r="L578">
        <v>1</v>
      </c>
      <c r="M578">
        <v>92.69</v>
      </c>
      <c r="N578">
        <v>2.4</v>
      </c>
      <c r="Q578">
        <v>90.289999999999992</v>
      </c>
      <c r="R578" s="1" t="s">
        <v>2733</v>
      </c>
    </row>
    <row r="579" spans="1:18" x14ac:dyDescent="0.2">
      <c r="A579" s="1" t="s">
        <v>53</v>
      </c>
      <c r="B579">
        <v>7</v>
      </c>
      <c r="C579" s="1" t="s">
        <v>3295</v>
      </c>
      <c r="D579" s="2">
        <v>45689</v>
      </c>
      <c r="E579" t="s">
        <v>48</v>
      </c>
      <c r="F579" s="1" t="s">
        <v>246</v>
      </c>
      <c r="G579">
        <v>18</v>
      </c>
      <c r="H579" t="s">
        <v>134</v>
      </c>
      <c r="I579" s="1" t="s">
        <v>100</v>
      </c>
      <c r="J579">
        <v>250</v>
      </c>
      <c r="K579" s="1" t="s">
        <v>2729</v>
      </c>
      <c r="L579">
        <v>5</v>
      </c>
      <c r="M579">
        <v>269.65999999999997</v>
      </c>
      <c r="N579">
        <v>10.8</v>
      </c>
      <c r="Q579">
        <v>258.85999999999996</v>
      </c>
      <c r="R579" s="1" t="s">
        <v>2733</v>
      </c>
    </row>
    <row r="580" spans="1:18" x14ac:dyDescent="0.2">
      <c r="A580" s="1" t="s">
        <v>53</v>
      </c>
      <c r="B580">
        <v>7</v>
      </c>
      <c r="C580" s="1" t="s">
        <v>3296</v>
      </c>
      <c r="D580" s="2">
        <v>45689</v>
      </c>
      <c r="E580" t="s">
        <v>48</v>
      </c>
      <c r="F580" s="1" t="s">
        <v>246</v>
      </c>
      <c r="G580">
        <v>18</v>
      </c>
      <c r="H580" t="s">
        <v>134</v>
      </c>
      <c r="I580" s="1" t="s">
        <v>100</v>
      </c>
      <c r="J580">
        <v>250</v>
      </c>
      <c r="K580" s="1" t="s">
        <v>2729</v>
      </c>
      <c r="L580">
        <v>2</v>
      </c>
      <c r="M580">
        <v>139.22</v>
      </c>
      <c r="N580">
        <v>4.4000000000000004</v>
      </c>
      <c r="O580">
        <v>3</v>
      </c>
      <c r="Q580">
        <v>134.82</v>
      </c>
      <c r="R580" s="1" t="s">
        <v>2733</v>
      </c>
    </row>
    <row r="581" spans="1:18" x14ac:dyDescent="0.2">
      <c r="A581" s="1" t="s">
        <v>46</v>
      </c>
      <c r="B581">
        <v>1</v>
      </c>
      <c r="C581" s="1" t="s">
        <v>3163</v>
      </c>
      <c r="D581" s="2">
        <v>45690</v>
      </c>
      <c r="E581" t="s">
        <v>3164</v>
      </c>
      <c r="F581" s="1" t="s">
        <v>2816</v>
      </c>
      <c r="G581" t="s">
        <v>2743</v>
      </c>
      <c r="H581" t="s">
        <v>2847</v>
      </c>
      <c r="I581" s="1" t="s">
        <v>108</v>
      </c>
      <c r="J581">
        <v>110</v>
      </c>
      <c r="K581" s="1" t="s">
        <v>2729</v>
      </c>
      <c r="L581">
        <v>1</v>
      </c>
      <c r="M581">
        <v>42.8</v>
      </c>
      <c r="N581">
        <v>0.9</v>
      </c>
      <c r="Q581">
        <v>41.9</v>
      </c>
      <c r="R581" s="1" t="s">
        <v>2733</v>
      </c>
    </row>
    <row r="582" spans="1:18" x14ac:dyDescent="0.2">
      <c r="A582" s="1" t="s">
        <v>46</v>
      </c>
      <c r="B582">
        <v>1</v>
      </c>
      <c r="C582" s="1" t="s">
        <v>3272</v>
      </c>
      <c r="D582" s="2">
        <v>45690</v>
      </c>
      <c r="E582" t="s">
        <v>3273</v>
      </c>
      <c r="F582" s="1" t="s">
        <v>106</v>
      </c>
      <c r="G582">
        <v>9</v>
      </c>
      <c r="H582">
        <v>18</v>
      </c>
      <c r="I582" s="1" t="s">
        <v>2766</v>
      </c>
      <c r="J582">
        <v>125</v>
      </c>
      <c r="K582" s="1" t="s">
        <v>2729</v>
      </c>
      <c r="L582">
        <v>3</v>
      </c>
      <c r="M582">
        <v>100.1</v>
      </c>
      <c r="N582">
        <v>3.5999999999999996</v>
      </c>
      <c r="Q582">
        <v>96.5</v>
      </c>
      <c r="R582" s="1" t="s">
        <v>2733</v>
      </c>
    </row>
    <row r="583" spans="1:18" x14ac:dyDescent="0.2">
      <c r="A583" s="1" t="s">
        <v>53</v>
      </c>
      <c r="B583">
        <v>1</v>
      </c>
      <c r="C583" s="1" t="s">
        <v>3297</v>
      </c>
      <c r="D583" s="2">
        <v>45690</v>
      </c>
      <c r="E583" t="s">
        <v>3286</v>
      </c>
      <c r="F583" s="1" t="s">
        <v>246</v>
      </c>
      <c r="G583">
        <v>5</v>
      </c>
      <c r="H583" t="s">
        <v>1733</v>
      </c>
      <c r="I583" s="1" t="s">
        <v>100</v>
      </c>
      <c r="J583">
        <v>50</v>
      </c>
      <c r="K583" s="1" t="s">
        <v>2729</v>
      </c>
      <c r="L583">
        <v>1</v>
      </c>
      <c r="M583">
        <v>22.5</v>
      </c>
      <c r="N583">
        <v>0.7</v>
      </c>
      <c r="Q583">
        <v>21.8</v>
      </c>
      <c r="R583" s="1" t="s">
        <v>2733</v>
      </c>
    </row>
    <row r="584" spans="1:18" x14ac:dyDescent="0.2">
      <c r="A584" s="1" t="s">
        <v>53</v>
      </c>
      <c r="B584">
        <v>1</v>
      </c>
      <c r="C584" s="1" t="s">
        <v>3298</v>
      </c>
      <c r="D584" s="2">
        <v>45690</v>
      </c>
      <c r="E584" t="s">
        <v>503</v>
      </c>
      <c r="F584" s="1" t="s">
        <v>246</v>
      </c>
      <c r="G584">
        <v>5</v>
      </c>
      <c r="H584" t="s">
        <v>735</v>
      </c>
      <c r="I584" s="1" t="s">
        <v>51</v>
      </c>
      <c r="J584">
        <v>120</v>
      </c>
      <c r="K584" s="1" t="s">
        <v>2729</v>
      </c>
      <c r="L584">
        <v>4</v>
      </c>
      <c r="M584">
        <v>126.80000000000001</v>
      </c>
      <c r="N584">
        <v>3</v>
      </c>
      <c r="Q584">
        <v>123.80000000000001</v>
      </c>
      <c r="R584" s="1" t="s">
        <v>2733</v>
      </c>
    </row>
    <row r="585" spans="1:18" x14ac:dyDescent="0.2">
      <c r="A585" s="1" t="s">
        <v>46</v>
      </c>
      <c r="B585">
        <v>3</v>
      </c>
      <c r="C585" s="1" t="s">
        <v>3299</v>
      </c>
      <c r="D585" s="2">
        <v>45690</v>
      </c>
      <c r="E585" t="s">
        <v>3300</v>
      </c>
      <c r="F585" s="1" t="s">
        <v>106</v>
      </c>
      <c r="G585" t="s">
        <v>2743</v>
      </c>
      <c r="H585" t="s">
        <v>2744</v>
      </c>
      <c r="I585" s="1" t="s">
        <v>108</v>
      </c>
      <c r="J585">
        <v>110</v>
      </c>
      <c r="K585" s="1" t="s">
        <v>2729</v>
      </c>
      <c r="L585">
        <v>3</v>
      </c>
      <c r="M585">
        <v>117.6</v>
      </c>
      <c r="N585">
        <v>4.1999999999999993</v>
      </c>
      <c r="Q585">
        <v>113.39999999999999</v>
      </c>
      <c r="R585" s="1" t="s">
        <v>2733</v>
      </c>
    </row>
    <row r="586" spans="1:18" x14ac:dyDescent="0.2">
      <c r="A586" s="1" t="s">
        <v>46</v>
      </c>
      <c r="B586">
        <v>3</v>
      </c>
      <c r="C586" s="1" t="s">
        <v>3301</v>
      </c>
      <c r="D586" s="2">
        <v>45690</v>
      </c>
      <c r="E586" t="s">
        <v>3302</v>
      </c>
      <c r="F586" s="1" t="s">
        <v>106</v>
      </c>
      <c r="G586" t="s">
        <v>3303</v>
      </c>
      <c r="H586" t="s">
        <v>287</v>
      </c>
      <c r="I586" s="1" t="s">
        <v>108</v>
      </c>
      <c r="J586">
        <v>200</v>
      </c>
      <c r="K586" s="1" t="s">
        <v>2729</v>
      </c>
      <c r="L586">
        <v>4</v>
      </c>
      <c r="M586">
        <v>231</v>
      </c>
      <c r="N586">
        <v>6</v>
      </c>
      <c r="Q586">
        <v>225</v>
      </c>
      <c r="R586" s="1" t="s">
        <v>2733</v>
      </c>
    </row>
    <row r="587" spans="1:18" x14ac:dyDescent="0.2">
      <c r="A587" s="1" t="s">
        <v>53</v>
      </c>
      <c r="B587">
        <v>3</v>
      </c>
      <c r="C587" s="1" t="s">
        <v>3304</v>
      </c>
      <c r="D587" s="2">
        <v>45690</v>
      </c>
      <c r="E587" t="s">
        <v>3305</v>
      </c>
      <c r="F587" s="1" t="s">
        <v>106</v>
      </c>
      <c r="G587">
        <v>7</v>
      </c>
      <c r="H587" t="s">
        <v>2817</v>
      </c>
      <c r="I587" s="1" t="s">
        <v>100</v>
      </c>
      <c r="J587">
        <v>100</v>
      </c>
      <c r="K587" s="1" t="s">
        <v>2729</v>
      </c>
      <c r="L587">
        <v>2</v>
      </c>
      <c r="M587">
        <v>71.599999999999994</v>
      </c>
      <c r="N587">
        <v>1.6</v>
      </c>
      <c r="Q587">
        <v>70</v>
      </c>
      <c r="R587" s="1" t="s">
        <v>2733</v>
      </c>
    </row>
    <row r="588" spans="1:18" x14ac:dyDescent="0.2">
      <c r="A588" s="1" t="s">
        <v>53</v>
      </c>
      <c r="B588">
        <v>3</v>
      </c>
      <c r="C588" s="1" t="s">
        <v>3306</v>
      </c>
      <c r="D588" s="2">
        <v>45690</v>
      </c>
      <c r="E588" t="s">
        <v>3307</v>
      </c>
      <c r="F588" s="1" t="s">
        <v>106</v>
      </c>
      <c r="G588">
        <v>7</v>
      </c>
      <c r="H588" t="s">
        <v>2817</v>
      </c>
      <c r="I588" s="1" t="s">
        <v>100</v>
      </c>
      <c r="J588">
        <v>100</v>
      </c>
      <c r="K588" s="1" t="s">
        <v>2729</v>
      </c>
      <c r="L588">
        <v>3</v>
      </c>
      <c r="M588">
        <v>105.6</v>
      </c>
      <c r="N588">
        <v>2.2000000000000002</v>
      </c>
      <c r="Q588">
        <v>103.39999999999999</v>
      </c>
      <c r="R588" s="1" t="s">
        <v>2733</v>
      </c>
    </row>
    <row r="589" spans="1:18" x14ac:dyDescent="0.2">
      <c r="A589" s="1" t="s">
        <v>53</v>
      </c>
      <c r="B589">
        <v>3</v>
      </c>
      <c r="C589" s="1" t="s">
        <v>2879</v>
      </c>
      <c r="D589" s="2">
        <v>45690</v>
      </c>
      <c r="E589" t="s">
        <v>281</v>
      </c>
      <c r="F589" s="1" t="s">
        <v>246</v>
      </c>
      <c r="G589" t="s">
        <v>2880</v>
      </c>
      <c r="H589" t="s">
        <v>2744</v>
      </c>
      <c r="I589" s="1" t="s">
        <v>100</v>
      </c>
      <c r="J589">
        <v>2000</v>
      </c>
      <c r="K589" s="1" t="s">
        <v>2729</v>
      </c>
      <c r="L589">
        <v>2</v>
      </c>
      <c r="M589">
        <v>147.80000000000001</v>
      </c>
      <c r="N589">
        <v>6.2</v>
      </c>
      <c r="Q589">
        <v>141.60000000000002</v>
      </c>
      <c r="R589" s="1" t="s">
        <v>2733</v>
      </c>
    </row>
    <row r="590" spans="1:18" x14ac:dyDescent="0.2">
      <c r="A590" s="1" t="s">
        <v>46</v>
      </c>
      <c r="B590">
        <v>6</v>
      </c>
      <c r="C590" s="1" t="s">
        <v>3277</v>
      </c>
      <c r="D590" s="2">
        <v>45690</v>
      </c>
      <c r="E590" t="s">
        <v>2954</v>
      </c>
      <c r="F590" s="1" t="s">
        <v>246</v>
      </c>
      <c r="G590">
        <v>24</v>
      </c>
      <c r="H590">
        <v>60</v>
      </c>
      <c r="I590" s="1" t="s">
        <v>2956</v>
      </c>
      <c r="J590">
        <v>12200</v>
      </c>
      <c r="K590" s="1" t="s">
        <v>2729</v>
      </c>
      <c r="L590">
        <v>6</v>
      </c>
      <c r="M590">
        <v>710.7</v>
      </c>
      <c r="N590">
        <v>17.600000000000001</v>
      </c>
      <c r="Q590">
        <v>693.1</v>
      </c>
      <c r="R590" s="1" t="s">
        <v>2733</v>
      </c>
    </row>
    <row r="591" spans="1:18" x14ac:dyDescent="0.2">
      <c r="A591" s="1" t="s">
        <v>53</v>
      </c>
      <c r="B591">
        <v>6</v>
      </c>
      <c r="C591" s="1" t="s">
        <v>3277</v>
      </c>
      <c r="D591" s="2">
        <v>45690</v>
      </c>
      <c r="E591" t="s">
        <v>2954</v>
      </c>
      <c r="F591" s="1" t="s">
        <v>246</v>
      </c>
      <c r="G591">
        <v>24</v>
      </c>
      <c r="H591">
        <v>60</v>
      </c>
      <c r="I591" s="1" t="s">
        <v>2956</v>
      </c>
      <c r="J591">
        <v>12200</v>
      </c>
      <c r="K591" s="1" t="s">
        <v>2729</v>
      </c>
      <c r="L591">
        <v>6</v>
      </c>
      <c r="M591">
        <v>712.4</v>
      </c>
      <c r="N591">
        <v>17.399999999999999</v>
      </c>
      <c r="Q591">
        <v>695</v>
      </c>
      <c r="R591" s="1" t="s">
        <v>2733</v>
      </c>
    </row>
    <row r="592" spans="1:18" x14ac:dyDescent="0.2">
      <c r="A592" s="1" t="s">
        <v>46</v>
      </c>
      <c r="B592">
        <v>7</v>
      </c>
      <c r="C592" s="1" t="s">
        <v>3296</v>
      </c>
      <c r="D592" s="2">
        <v>45690</v>
      </c>
      <c r="E592" t="s">
        <v>48</v>
      </c>
      <c r="F592" s="1" t="s">
        <v>246</v>
      </c>
      <c r="G592">
        <v>18</v>
      </c>
      <c r="H592" t="s">
        <v>134</v>
      </c>
      <c r="I592" s="1" t="s">
        <v>100</v>
      </c>
      <c r="J592">
        <v>250</v>
      </c>
      <c r="K592" s="1" t="s">
        <v>2729</v>
      </c>
      <c r="L592">
        <v>3</v>
      </c>
      <c r="M592">
        <v>154.41</v>
      </c>
      <c r="N592">
        <v>6.6000000000000005</v>
      </c>
      <c r="O592">
        <v>1.8</v>
      </c>
      <c r="Q592">
        <v>147.81</v>
      </c>
      <c r="R592" s="1" t="s">
        <v>2733</v>
      </c>
    </row>
    <row r="593" spans="1:18" x14ac:dyDescent="0.2">
      <c r="A593" s="1" t="s">
        <v>46</v>
      </c>
      <c r="B593">
        <v>7</v>
      </c>
      <c r="C593" s="1" t="s">
        <v>3308</v>
      </c>
      <c r="D593" s="2">
        <v>45690</v>
      </c>
      <c r="E593" t="s">
        <v>48</v>
      </c>
      <c r="F593" s="1" t="s">
        <v>246</v>
      </c>
      <c r="G593">
        <v>17</v>
      </c>
      <c r="H593" t="s">
        <v>99</v>
      </c>
      <c r="I593" s="1" t="s">
        <v>100</v>
      </c>
      <c r="J593">
        <v>100</v>
      </c>
      <c r="K593" s="1" t="s">
        <v>2729</v>
      </c>
      <c r="L593">
        <v>2</v>
      </c>
      <c r="M593">
        <v>115.24</v>
      </c>
      <c r="N593">
        <v>4</v>
      </c>
      <c r="Q593">
        <v>111.24</v>
      </c>
      <c r="R593" s="1" t="s">
        <v>2733</v>
      </c>
    </row>
    <row r="594" spans="1:18" x14ac:dyDescent="0.2">
      <c r="A594" s="1" t="s">
        <v>46</v>
      </c>
      <c r="B594">
        <v>7</v>
      </c>
      <c r="C594" s="1" t="s">
        <v>3309</v>
      </c>
      <c r="D594" s="2">
        <v>45690</v>
      </c>
      <c r="E594" t="s">
        <v>3310</v>
      </c>
      <c r="F594" s="1" t="s">
        <v>246</v>
      </c>
      <c r="G594">
        <v>17</v>
      </c>
      <c r="H594" t="s">
        <v>214</v>
      </c>
      <c r="I594" s="1" t="s">
        <v>51</v>
      </c>
      <c r="J594">
        <v>300</v>
      </c>
      <c r="K594" s="1" t="s">
        <v>2729</v>
      </c>
      <c r="L594">
        <v>2</v>
      </c>
      <c r="M594">
        <v>118.41</v>
      </c>
      <c r="N594">
        <v>4</v>
      </c>
      <c r="Q594">
        <v>114.41</v>
      </c>
      <c r="R594" s="1" t="s">
        <v>2733</v>
      </c>
    </row>
    <row r="595" spans="1:18" x14ac:dyDescent="0.2">
      <c r="A595" s="1" t="s">
        <v>53</v>
      </c>
      <c r="B595">
        <v>7</v>
      </c>
      <c r="C595" s="1" t="s">
        <v>3309</v>
      </c>
      <c r="D595" s="2">
        <v>45690</v>
      </c>
      <c r="E595" t="s">
        <v>3310</v>
      </c>
      <c r="F595" s="1" t="s">
        <v>246</v>
      </c>
      <c r="G595">
        <v>17</v>
      </c>
      <c r="H595" t="s">
        <v>214</v>
      </c>
      <c r="I595" s="1" t="s">
        <v>51</v>
      </c>
      <c r="J595">
        <v>300</v>
      </c>
      <c r="K595" s="1" t="s">
        <v>2729</v>
      </c>
      <c r="L595">
        <v>4</v>
      </c>
      <c r="M595">
        <v>215.04999999999998</v>
      </c>
      <c r="N595">
        <v>8</v>
      </c>
      <c r="Q595">
        <v>207.04999999999998</v>
      </c>
      <c r="R595" s="1" t="s">
        <v>2733</v>
      </c>
    </row>
    <row r="596" spans="1:18" x14ac:dyDescent="0.2">
      <c r="A596" s="1" t="s">
        <v>53</v>
      </c>
      <c r="B596">
        <v>7</v>
      </c>
      <c r="C596" s="1" t="s">
        <v>3311</v>
      </c>
      <c r="D596" s="2">
        <v>45690</v>
      </c>
      <c r="E596" t="s">
        <v>2797</v>
      </c>
      <c r="F596" s="1" t="s">
        <v>246</v>
      </c>
      <c r="G596">
        <v>18</v>
      </c>
      <c r="H596" t="s">
        <v>209</v>
      </c>
      <c r="I596" s="1" t="s">
        <v>51</v>
      </c>
      <c r="J596">
        <v>210</v>
      </c>
      <c r="K596" s="1" t="s">
        <v>2729</v>
      </c>
      <c r="L596">
        <v>2</v>
      </c>
      <c r="M596">
        <v>149</v>
      </c>
      <c r="N596">
        <v>4.4000000000000004</v>
      </c>
      <c r="Q596">
        <v>144.6</v>
      </c>
      <c r="R596" s="1" t="s">
        <v>2733</v>
      </c>
    </row>
    <row r="597" spans="1:18" x14ac:dyDescent="0.2">
      <c r="A597" s="1" t="s">
        <v>46</v>
      </c>
      <c r="B597">
        <v>1</v>
      </c>
      <c r="C597" s="1" t="s">
        <v>3312</v>
      </c>
      <c r="D597" s="2">
        <v>45691</v>
      </c>
      <c r="E597" t="s">
        <v>3286</v>
      </c>
      <c r="F597" s="1" t="s">
        <v>246</v>
      </c>
      <c r="G597">
        <v>4</v>
      </c>
      <c r="H597" t="s">
        <v>1733</v>
      </c>
      <c r="I597" s="1" t="s">
        <v>100</v>
      </c>
      <c r="J597">
        <v>50</v>
      </c>
      <c r="K597" s="1" t="s">
        <v>2729</v>
      </c>
      <c r="L597">
        <v>3</v>
      </c>
      <c r="M597">
        <v>60.044999999999995</v>
      </c>
      <c r="N597">
        <v>1.5</v>
      </c>
      <c r="O597">
        <v>20</v>
      </c>
      <c r="P597">
        <v>80</v>
      </c>
      <c r="Q597">
        <v>58.544999999999995</v>
      </c>
      <c r="R597" s="1" t="s">
        <v>2733</v>
      </c>
    </row>
    <row r="598" spans="1:18" x14ac:dyDescent="0.2">
      <c r="A598" s="1" t="s">
        <v>46</v>
      </c>
      <c r="B598">
        <v>1</v>
      </c>
      <c r="C598" s="1" t="s">
        <v>3313</v>
      </c>
      <c r="D598" s="2">
        <v>45691</v>
      </c>
      <c r="E598" t="s">
        <v>3314</v>
      </c>
      <c r="F598" s="1" t="s">
        <v>246</v>
      </c>
      <c r="G598">
        <v>10</v>
      </c>
      <c r="H598" t="s">
        <v>1733</v>
      </c>
      <c r="I598" s="1" t="s">
        <v>100</v>
      </c>
      <c r="J598">
        <v>100</v>
      </c>
      <c r="K598" s="1" t="s">
        <v>2729</v>
      </c>
      <c r="L598">
        <v>1</v>
      </c>
      <c r="M598">
        <v>36.200000000000003</v>
      </c>
      <c r="N598">
        <v>1.2</v>
      </c>
      <c r="Q598">
        <v>35</v>
      </c>
      <c r="R598" s="1" t="s">
        <v>2733</v>
      </c>
    </row>
    <row r="599" spans="1:18" x14ac:dyDescent="0.2">
      <c r="A599" s="1" t="s">
        <v>46</v>
      </c>
      <c r="B599">
        <v>1</v>
      </c>
      <c r="C599" s="1" t="s">
        <v>3163</v>
      </c>
      <c r="D599" s="2">
        <v>45691</v>
      </c>
      <c r="E599" t="s">
        <v>3164</v>
      </c>
      <c r="F599" s="1" t="s">
        <v>2816</v>
      </c>
      <c r="G599" t="s">
        <v>2743</v>
      </c>
      <c r="H599" t="s">
        <v>2847</v>
      </c>
      <c r="I599" s="1" t="s">
        <v>108</v>
      </c>
      <c r="J599">
        <v>110</v>
      </c>
      <c r="K599" s="1" t="s">
        <v>2729</v>
      </c>
      <c r="L599">
        <v>2</v>
      </c>
      <c r="M599">
        <v>40</v>
      </c>
      <c r="N599">
        <v>1.8</v>
      </c>
      <c r="Q599">
        <v>38.200000000000003</v>
      </c>
      <c r="R599" s="1" t="s">
        <v>2733</v>
      </c>
    </row>
    <row r="600" spans="1:18" x14ac:dyDescent="0.2">
      <c r="A600" s="1" t="s">
        <v>46</v>
      </c>
      <c r="B600">
        <v>1</v>
      </c>
      <c r="C600" s="1" t="s">
        <v>2745</v>
      </c>
      <c r="D600" s="2">
        <v>45691</v>
      </c>
      <c r="E600" t="s">
        <v>51</v>
      </c>
      <c r="F600" s="1" t="s">
        <v>51</v>
      </c>
      <c r="G600" t="s">
        <v>51</v>
      </c>
      <c r="H600" t="s">
        <v>51</v>
      </c>
      <c r="I600" s="1" t="s">
        <v>51</v>
      </c>
      <c r="J600" t="s">
        <v>51</v>
      </c>
      <c r="K600" s="1" t="s">
        <v>2729</v>
      </c>
      <c r="L600">
        <v>4</v>
      </c>
      <c r="M600">
        <v>66.72</v>
      </c>
      <c r="Q600">
        <v>66.72</v>
      </c>
      <c r="R600" s="1" t="s">
        <v>2733</v>
      </c>
    </row>
    <row r="601" spans="1:18" x14ac:dyDescent="0.2">
      <c r="A601" s="1" t="s">
        <v>53</v>
      </c>
      <c r="B601">
        <v>1</v>
      </c>
      <c r="C601" s="1" t="s">
        <v>3313</v>
      </c>
      <c r="D601" s="2">
        <v>45691</v>
      </c>
      <c r="E601" t="s">
        <v>3314</v>
      </c>
      <c r="F601" s="1" t="s">
        <v>246</v>
      </c>
      <c r="G601">
        <v>10</v>
      </c>
      <c r="H601" t="s">
        <v>1733</v>
      </c>
      <c r="I601" s="1" t="s">
        <v>100</v>
      </c>
      <c r="J601">
        <v>100</v>
      </c>
      <c r="K601" s="1" t="s">
        <v>2729</v>
      </c>
      <c r="L601">
        <v>2</v>
      </c>
      <c r="M601">
        <v>67.800000000000011</v>
      </c>
      <c r="N601">
        <v>2.4</v>
      </c>
      <c r="Q601">
        <v>65.400000000000006</v>
      </c>
      <c r="R601" s="1" t="s">
        <v>2733</v>
      </c>
    </row>
    <row r="602" spans="1:18" x14ac:dyDescent="0.2">
      <c r="A602" s="1" t="s">
        <v>53</v>
      </c>
      <c r="B602">
        <v>1</v>
      </c>
      <c r="C602" s="1" t="s">
        <v>3315</v>
      </c>
      <c r="D602" s="2">
        <v>45691</v>
      </c>
      <c r="E602" t="s">
        <v>2829</v>
      </c>
      <c r="F602" s="1" t="s">
        <v>246</v>
      </c>
      <c r="G602">
        <v>9</v>
      </c>
      <c r="H602" t="s">
        <v>107</v>
      </c>
      <c r="I602" s="1" t="s">
        <v>100</v>
      </c>
      <c r="J602">
        <v>100</v>
      </c>
      <c r="K602" s="1" t="s">
        <v>2729</v>
      </c>
      <c r="L602">
        <v>2</v>
      </c>
      <c r="M602">
        <v>104.19999999999999</v>
      </c>
      <c r="N602">
        <v>2.2000000000000002</v>
      </c>
      <c r="Q602">
        <v>101.99999999999999</v>
      </c>
      <c r="R602" s="1" t="s">
        <v>2733</v>
      </c>
    </row>
    <row r="603" spans="1:18" x14ac:dyDescent="0.2">
      <c r="A603" s="1" t="s">
        <v>53</v>
      </c>
      <c r="B603">
        <v>1</v>
      </c>
      <c r="C603" s="1" t="s">
        <v>3316</v>
      </c>
      <c r="D603" s="2">
        <v>45691</v>
      </c>
      <c r="E603" t="s">
        <v>2829</v>
      </c>
      <c r="F603" s="1" t="s">
        <v>246</v>
      </c>
      <c r="G603">
        <v>8</v>
      </c>
      <c r="H603" t="s">
        <v>107</v>
      </c>
      <c r="I603" s="1" t="s">
        <v>100</v>
      </c>
      <c r="J603">
        <v>100</v>
      </c>
      <c r="K603" s="1" t="s">
        <v>2729</v>
      </c>
      <c r="L603">
        <v>1</v>
      </c>
      <c r="M603">
        <v>41.1</v>
      </c>
      <c r="N603">
        <v>0.8</v>
      </c>
      <c r="Q603">
        <v>40.300000000000004</v>
      </c>
      <c r="R603" s="1" t="s">
        <v>2733</v>
      </c>
    </row>
    <row r="604" spans="1:18" x14ac:dyDescent="0.2">
      <c r="A604" s="1" t="s">
        <v>46</v>
      </c>
      <c r="B604">
        <v>3</v>
      </c>
      <c r="C604" s="1" t="s">
        <v>3317</v>
      </c>
      <c r="D604" s="2">
        <v>45691</v>
      </c>
      <c r="E604" t="s">
        <v>3318</v>
      </c>
      <c r="F604" s="1" t="s">
        <v>3319</v>
      </c>
      <c r="G604" t="s">
        <v>762</v>
      </c>
      <c r="H604" t="s">
        <v>2847</v>
      </c>
      <c r="I604" s="1" t="s">
        <v>108</v>
      </c>
      <c r="J604">
        <v>110</v>
      </c>
      <c r="K604" s="1" t="s">
        <v>2729</v>
      </c>
      <c r="L604">
        <v>3</v>
      </c>
      <c r="M604">
        <v>111.99999999999999</v>
      </c>
      <c r="N604">
        <v>3</v>
      </c>
      <c r="Q604">
        <v>108.99999999999999</v>
      </c>
      <c r="R604" s="1" t="s">
        <v>2733</v>
      </c>
    </row>
    <row r="605" spans="1:18" x14ac:dyDescent="0.2">
      <c r="A605" s="1" t="s">
        <v>46</v>
      </c>
      <c r="B605">
        <v>3</v>
      </c>
      <c r="C605" s="1" t="s">
        <v>3061</v>
      </c>
      <c r="D605" s="2">
        <v>45691</v>
      </c>
      <c r="E605" t="s">
        <v>3062</v>
      </c>
      <c r="F605" s="1" t="s">
        <v>106</v>
      </c>
      <c r="G605">
        <v>30</v>
      </c>
      <c r="H605" t="s">
        <v>107</v>
      </c>
      <c r="I605" s="1" t="s">
        <v>1346</v>
      </c>
      <c r="J605">
        <v>0</v>
      </c>
      <c r="K605" s="1" t="s">
        <v>2729</v>
      </c>
      <c r="L605">
        <v>2</v>
      </c>
      <c r="M605">
        <v>102</v>
      </c>
      <c r="N605">
        <v>3.4</v>
      </c>
      <c r="Q605">
        <v>98.6</v>
      </c>
      <c r="R605" s="1" t="s">
        <v>2733</v>
      </c>
    </row>
    <row r="606" spans="1:18" x14ac:dyDescent="0.2">
      <c r="A606" s="1" t="s">
        <v>46</v>
      </c>
      <c r="B606">
        <v>3</v>
      </c>
      <c r="C606" s="1" t="s">
        <v>3320</v>
      </c>
      <c r="D606" s="2">
        <v>45691</v>
      </c>
      <c r="E606" t="s">
        <v>2936</v>
      </c>
      <c r="F606" s="1" t="s">
        <v>3093</v>
      </c>
      <c r="G606" t="s">
        <v>2937</v>
      </c>
      <c r="H606" t="s">
        <v>2938</v>
      </c>
      <c r="I606" s="1" t="s">
        <v>51</v>
      </c>
      <c r="J606">
        <v>2500</v>
      </c>
      <c r="K606" s="1" t="s">
        <v>2729</v>
      </c>
      <c r="L606">
        <v>1</v>
      </c>
      <c r="M606">
        <v>90</v>
      </c>
      <c r="N606">
        <v>1.4</v>
      </c>
      <c r="Q606">
        <v>88.6</v>
      </c>
      <c r="R606" s="1" t="s">
        <v>2733</v>
      </c>
    </row>
    <row r="607" spans="1:18" x14ac:dyDescent="0.2">
      <c r="A607" s="1" t="s">
        <v>53</v>
      </c>
      <c r="B607">
        <v>3</v>
      </c>
      <c r="C607" s="1" t="s">
        <v>3320</v>
      </c>
      <c r="D607" s="2">
        <v>45691</v>
      </c>
      <c r="E607" t="s">
        <v>2936</v>
      </c>
      <c r="F607" s="1" t="s">
        <v>3093</v>
      </c>
      <c r="G607" t="s">
        <v>2937</v>
      </c>
      <c r="H607" t="s">
        <v>2938</v>
      </c>
      <c r="I607" s="1" t="s">
        <v>51</v>
      </c>
      <c r="J607">
        <v>2500</v>
      </c>
      <c r="K607" s="1" t="s">
        <v>2729</v>
      </c>
      <c r="L607">
        <v>4</v>
      </c>
      <c r="M607">
        <v>642.4</v>
      </c>
      <c r="N607">
        <v>5.6999999999999993</v>
      </c>
      <c r="Q607">
        <v>636.69999999999993</v>
      </c>
      <c r="R607" s="1" t="s">
        <v>2733</v>
      </c>
    </row>
    <row r="608" spans="1:18" x14ac:dyDescent="0.2">
      <c r="A608" s="1" t="s">
        <v>46</v>
      </c>
      <c r="B608">
        <v>6</v>
      </c>
      <c r="C608" s="1" t="s">
        <v>3277</v>
      </c>
      <c r="D608" s="2">
        <v>45691</v>
      </c>
      <c r="E608" t="s">
        <v>2954</v>
      </c>
      <c r="F608" s="1" t="s">
        <v>246</v>
      </c>
      <c r="G608">
        <v>24</v>
      </c>
      <c r="H608">
        <v>60</v>
      </c>
      <c r="I608" s="1" t="s">
        <v>2956</v>
      </c>
      <c r="J608">
        <v>12200</v>
      </c>
      <c r="K608" s="1" t="s">
        <v>2729</v>
      </c>
      <c r="L608">
        <v>3</v>
      </c>
      <c r="M608">
        <v>350.8</v>
      </c>
      <c r="N608">
        <v>8.3999999999999986</v>
      </c>
      <c r="Q608">
        <v>342.40000000000003</v>
      </c>
      <c r="R608" s="1" t="s">
        <v>2733</v>
      </c>
    </row>
    <row r="609" spans="1:18" x14ac:dyDescent="0.2">
      <c r="A609" s="1" t="s">
        <v>46</v>
      </c>
      <c r="B609">
        <v>6</v>
      </c>
      <c r="C609" s="1" t="s">
        <v>3321</v>
      </c>
      <c r="D609" s="2">
        <v>45691</v>
      </c>
      <c r="E609" t="s">
        <v>3322</v>
      </c>
      <c r="F609" s="1" t="s">
        <v>246</v>
      </c>
      <c r="G609">
        <v>21</v>
      </c>
      <c r="H609" t="s">
        <v>214</v>
      </c>
      <c r="I609" s="1" t="s">
        <v>2760</v>
      </c>
      <c r="J609">
        <v>245</v>
      </c>
      <c r="K609" s="1" t="s">
        <v>2729</v>
      </c>
      <c r="L609">
        <v>4</v>
      </c>
      <c r="M609">
        <v>260.39999999999998</v>
      </c>
      <c r="N609">
        <v>10.4</v>
      </c>
      <c r="Q609">
        <v>249.99999999999997</v>
      </c>
      <c r="R609" s="1" t="s">
        <v>2733</v>
      </c>
    </row>
    <row r="610" spans="1:18" x14ac:dyDescent="0.2">
      <c r="A610" s="1" t="s">
        <v>53</v>
      </c>
      <c r="B610">
        <v>6</v>
      </c>
      <c r="C610" s="1" t="s">
        <v>3323</v>
      </c>
      <c r="D610" s="2">
        <v>45691</v>
      </c>
      <c r="E610" t="s">
        <v>3322</v>
      </c>
      <c r="F610" s="1" t="s">
        <v>246</v>
      </c>
      <c r="G610">
        <v>32</v>
      </c>
      <c r="H610" t="s">
        <v>214</v>
      </c>
      <c r="I610" s="1" t="s">
        <v>2760</v>
      </c>
      <c r="J610">
        <v>55</v>
      </c>
      <c r="K610" s="1" t="s">
        <v>2729</v>
      </c>
      <c r="L610">
        <v>1</v>
      </c>
      <c r="M610">
        <v>51</v>
      </c>
      <c r="N610">
        <v>3.8</v>
      </c>
      <c r="Q610">
        <v>47.2</v>
      </c>
      <c r="R610" s="1" t="s">
        <v>2733</v>
      </c>
    </row>
    <row r="611" spans="1:18" x14ac:dyDescent="0.2">
      <c r="A611" s="1" t="s">
        <v>53</v>
      </c>
      <c r="B611">
        <v>6</v>
      </c>
      <c r="C611" s="1" t="s">
        <v>3277</v>
      </c>
      <c r="D611" s="2">
        <v>45691</v>
      </c>
      <c r="E611" t="s">
        <v>2954</v>
      </c>
      <c r="F611" s="1" t="s">
        <v>246</v>
      </c>
      <c r="G611">
        <v>24</v>
      </c>
      <c r="H611">
        <v>60</v>
      </c>
      <c r="I611" s="1" t="s">
        <v>2956</v>
      </c>
      <c r="J611">
        <v>12200</v>
      </c>
      <c r="K611" s="1" t="s">
        <v>2729</v>
      </c>
      <c r="L611">
        <v>5</v>
      </c>
      <c r="M611">
        <v>601.6</v>
      </c>
      <c r="N611">
        <v>14</v>
      </c>
      <c r="Q611">
        <v>587.6</v>
      </c>
      <c r="R611" s="1" t="s">
        <v>2733</v>
      </c>
    </row>
    <row r="612" spans="1:18" x14ac:dyDescent="0.2">
      <c r="A612" s="1" t="s">
        <v>53</v>
      </c>
      <c r="B612">
        <v>6</v>
      </c>
      <c r="C612" s="1" t="s">
        <v>3324</v>
      </c>
      <c r="D612" s="2">
        <v>45691</v>
      </c>
      <c r="E612" t="s">
        <v>51</v>
      </c>
      <c r="F612" s="1" t="s">
        <v>51</v>
      </c>
      <c r="G612" t="s">
        <v>51</v>
      </c>
      <c r="H612" t="s">
        <v>51</v>
      </c>
      <c r="I612" s="1" t="s">
        <v>51</v>
      </c>
      <c r="J612" t="s">
        <v>51</v>
      </c>
      <c r="K612" s="1" t="s">
        <v>2729</v>
      </c>
      <c r="L612">
        <v>1</v>
      </c>
      <c r="M612">
        <v>41.4</v>
      </c>
      <c r="N612">
        <v>3</v>
      </c>
      <c r="Q612">
        <v>38.4</v>
      </c>
      <c r="R612" s="1" t="s">
        <v>2733</v>
      </c>
    </row>
    <row r="613" spans="1:18" x14ac:dyDescent="0.2">
      <c r="A613" s="1" t="s">
        <v>46</v>
      </c>
      <c r="B613">
        <v>7</v>
      </c>
      <c r="C613" s="1" t="s">
        <v>3325</v>
      </c>
      <c r="D613" s="2">
        <v>45691</v>
      </c>
      <c r="E613" t="s">
        <v>3326</v>
      </c>
      <c r="F613" s="1" t="s">
        <v>246</v>
      </c>
      <c r="G613">
        <v>18</v>
      </c>
      <c r="H613" t="s">
        <v>167</v>
      </c>
      <c r="I613" s="1" t="s">
        <v>51</v>
      </c>
      <c r="J613">
        <v>105</v>
      </c>
      <c r="K613" s="1" t="s">
        <v>2729</v>
      </c>
      <c r="L613">
        <v>2</v>
      </c>
      <c r="M613">
        <v>118.09</v>
      </c>
      <c r="N613">
        <v>4.4000000000000004</v>
      </c>
      <c r="O613">
        <v>10</v>
      </c>
      <c r="Q613">
        <v>113.69</v>
      </c>
      <c r="R613" s="1" t="s">
        <v>2733</v>
      </c>
    </row>
    <row r="614" spans="1:18" x14ac:dyDescent="0.2">
      <c r="A614" s="1" t="s">
        <v>46</v>
      </c>
      <c r="B614">
        <v>7</v>
      </c>
      <c r="C614" s="1" t="s">
        <v>3327</v>
      </c>
      <c r="D614" s="2">
        <v>45691</v>
      </c>
      <c r="E614" t="s">
        <v>2797</v>
      </c>
      <c r="F614" s="1" t="s">
        <v>246</v>
      </c>
      <c r="G614">
        <v>20</v>
      </c>
      <c r="H614" t="s">
        <v>209</v>
      </c>
      <c r="I614" s="1" t="s">
        <v>51</v>
      </c>
      <c r="J614">
        <v>90</v>
      </c>
      <c r="K614" s="1" t="s">
        <v>2729</v>
      </c>
      <c r="L614">
        <v>2</v>
      </c>
      <c r="M614">
        <v>97.53</v>
      </c>
      <c r="N614">
        <v>5</v>
      </c>
      <c r="Q614">
        <v>92.53</v>
      </c>
      <c r="R614" s="1" t="s">
        <v>2733</v>
      </c>
    </row>
    <row r="615" spans="1:18" x14ac:dyDescent="0.2">
      <c r="A615" s="1" t="s">
        <v>46</v>
      </c>
      <c r="B615">
        <v>7</v>
      </c>
      <c r="C615" s="1" t="s">
        <v>3328</v>
      </c>
      <c r="D615" s="2">
        <v>45691</v>
      </c>
      <c r="E615" t="s">
        <v>48</v>
      </c>
      <c r="F615" s="1" t="s">
        <v>246</v>
      </c>
      <c r="G615">
        <v>16</v>
      </c>
      <c r="H615" t="s">
        <v>76</v>
      </c>
      <c r="I615" s="1" t="s">
        <v>100</v>
      </c>
      <c r="J615">
        <v>14</v>
      </c>
      <c r="K615" s="1" t="s">
        <v>2729</v>
      </c>
      <c r="L615">
        <v>1</v>
      </c>
      <c r="M615">
        <v>38.4</v>
      </c>
      <c r="N615">
        <v>2</v>
      </c>
      <c r="Q615">
        <v>36.4</v>
      </c>
      <c r="R615" s="1" t="s">
        <v>2733</v>
      </c>
    </row>
    <row r="616" spans="1:18" x14ac:dyDescent="0.2">
      <c r="A616" s="1" t="s">
        <v>46</v>
      </c>
      <c r="B616">
        <v>7</v>
      </c>
      <c r="C616" s="1" t="s">
        <v>3329</v>
      </c>
      <c r="D616" s="2">
        <v>45691</v>
      </c>
      <c r="E616" t="s">
        <v>3128</v>
      </c>
      <c r="F616" s="1" t="s">
        <v>246</v>
      </c>
      <c r="G616">
        <v>15.5</v>
      </c>
      <c r="H616" t="s">
        <v>209</v>
      </c>
      <c r="I616" s="1" t="s">
        <v>100</v>
      </c>
      <c r="J616">
        <v>100</v>
      </c>
      <c r="K616" s="1" t="s">
        <v>2729</v>
      </c>
      <c r="L616">
        <v>2</v>
      </c>
      <c r="M616">
        <v>102.56</v>
      </c>
      <c r="N616">
        <v>3.6</v>
      </c>
      <c r="Q616">
        <v>98.960000000000008</v>
      </c>
      <c r="R616" s="1" t="s">
        <v>2733</v>
      </c>
    </row>
    <row r="617" spans="1:18" x14ac:dyDescent="0.2">
      <c r="A617" s="1" t="s">
        <v>46</v>
      </c>
      <c r="B617">
        <v>7</v>
      </c>
      <c r="C617" s="1" t="s">
        <v>3330</v>
      </c>
      <c r="D617" s="2">
        <v>45691</v>
      </c>
      <c r="E617" t="s">
        <v>3331</v>
      </c>
      <c r="F617" s="1" t="s">
        <v>246</v>
      </c>
      <c r="G617">
        <v>12</v>
      </c>
      <c r="H617" t="s">
        <v>3332</v>
      </c>
      <c r="I617" s="1" t="s">
        <v>100</v>
      </c>
      <c r="J617">
        <v>100</v>
      </c>
      <c r="K617" s="1" t="s">
        <v>2729</v>
      </c>
      <c r="L617">
        <v>1</v>
      </c>
      <c r="M617">
        <v>59.12</v>
      </c>
      <c r="N617">
        <v>1.4</v>
      </c>
      <c r="Q617">
        <v>57.72</v>
      </c>
      <c r="R617" s="1" t="s">
        <v>2733</v>
      </c>
    </row>
    <row r="618" spans="1:18" x14ac:dyDescent="0.2">
      <c r="A618" s="1" t="s">
        <v>53</v>
      </c>
      <c r="B618">
        <v>7</v>
      </c>
      <c r="C618" s="1" t="s">
        <v>3330</v>
      </c>
      <c r="D618" s="2">
        <v>45691</v>
      </c>
      <c r="E618" t="s">
        <v>3331</v>
      </c>
      <c r="F618" s="1" t="s">
        <v>246</v>
      </c>
      <c r="G618">
        <v>12</v>
      </c>
      <c r="H618" t="s">
        <v>3332</v>
      </c>
      <c r="I618" s="1" t="s">
        <v>100</v>
      </c>
      <c r="J618">
        <v>100</v>
      </c>
      <c r="K618" s="1" t="s">
        <v>2729</v>
      </c>
      <c r="L618">
        <v>1</v>
      </c>
      <c r="M618">
        <v>50.86</v>
      </c>
      <c r="N618">
        <v>1.4</v>
      </c>
      <c r="Q618">
        <v>49.46</v>
      </c>
      <c r="R618" s="1" t="s">
        <v>2733</v>
      </c>
    </row>
    <row r="619" spans="1:18" x14ac:dyDescent="0.2">
      <c r="A619" s="1" t="s">
        <v>53</v>
      </c>
      <c r="B619">
        <v>7</v>
      </c>
      <c r="C619" s="1" t="s">
        <v>3333</v>
      </c>
      <c r="D619" s="2">
        <v>45691</v>
      </c>
      <c r="E619" t="s">
        <v>2829</v>
      </c>
      <c r="F619" s="1" t="s">
        <v>246</v>
      </c>
      <c r="G619">
        <v>12</v>
      </c>
      <c r="H619" t="s">
        <v>107</v>
      </c>
      <c r="I619" s="1" t="s">
        <v>100</v>
      </c>
      <c r="J619">
        <v>100</v>
      </c>
      <c r="K619" s="1" t="s">
        <v>2729</v>
      </c>
      <c r="L619">
        <v>2</v>
      </c>
      <c r="M619">
        <v>111.9</v>
      </c>
      <c r="N619">
        <v>2.8</v>
      </c>
      <c r="Q619">
        <v>109.10000000000001</v>
      </c>
      <c r="R619" s="1" t="s">
        <v>2733</v>
      </c>
    </row>
    <row r="620" spans="1:18" x14ac:dyDescent="0.2">
      <c r="A620" s="1" t="s">
        <v>53</v>
      </c>
      <c r="B620">
        <v>7</v>
      </c>
      <c r="C620" s="1" t="s">
        <v>3334</v>
      </c>
      <c r="D620" s="2">
        <v>45691</v>
      </c>
      <c r="E620" t="s">
        <v>3335</v>
      </c>
      <c r="F620" s="1" t="s">
        <v>246</v>
      </c>
      <c r="G620">
        <v>14</v>
      </c>
      <c r="H620" t="s">
        <v>134</v>
      </c>
      <c r="I620" s="1" t="s">
        <v>100</v>
      </c>
      <c r="J620">
        <v>100</v>
      </c>
      <c r="K620" s="1" t="s">
        <v>2729</v>
      </c>
      <c r="L620">
        <v>3</v>
      </c>
      <c r="M620">
        <v>109.38</v>
      </c>
      <c r="N620">
        <v>4.8000000000000007</v>
      </c>
      <c r="Q620">
        <v>104.58</v>
      </c>
      <c r="R620" s="1" t="s">
        <v>2733</v>
      </c>
    </row>
    <row r="621" spans="1:18" x14ac:dyDescent="0.2">
      <c r="A621" s="1" t="s">
        <v>53</v>
      </c>
      <c r="B621">
        <v>7</v>
      </c>
      <c r="C621" s="1" t="s">
        <v>3336</v>
      </c>
      <c r="D621" s="2">
        <v>45691</v>
      </c>
      <c r="E621" t="s">
        <v>3337</v>
      </c>
      <c r="F621" s="1" t="s">
        <v>246</v>
      </c>
      <c r="G621">
        <v>15</v>
      </c>
      <c r="H621" t="s">
        <v>134</v>
      </c>
      <c r="I621" s="1" t="s">
        <v>100</v>
      </c>
      <c r="J621">
        <v>100</v>
      </c>
      <c r="K621" s="1" t="s">
        <v>2729</v>
      </c>
      <c r="L621">
        <v>1</v>
      </c>
      <c r="M621">
        <v>47.39</v>
      </c>
      <c r="N621">
        <v>1.8</v>
      </c>
      <c r="Q621">
        <v>45.59</v>
      </c>
      <c r="R621" s="1" t="s">
        <v>2733</v>
      </c>
    </row>
    <row r="622" spans="1:18" x14ac:dyDescent="0.2">
      <c r="A622" s="1" t="s">
        <v>46</v>
      </c>
      <c r="B622">
        <v>1</v>
      </c>
      <c r="C622" s="1" t="s">
        <v>3316</v>
      </c>
      <c r="D622" s="2">
        <v>45692</v>
      </c>
      <c r="E622" t="s">
        <v>2829</v>
      </c>
      <c r="F622" s="1" t="s">
        <v>246</v>
      </c>
      <c r="G622">
        <v>8</v>
      </c>
      <c r="H622" t="s">
        <v>107</v>
      </c>
      <c r="I622" s="1" t="s">
        <v>100</v>
      </c>
      <c r="J622">
        <v>100</v>
      </c>
      <c r="K622" s="1" t="s">
        <v>2729</v>
      </c>
      <c r="L622">
        <v>1</v>
      </c>
      <c r="M622">
        <v>60.9</v>
      </c>
      <c r="N622">
        <v>1</v>
      </c>
      <c r="O622">
        <v>9</v>
      </c>
      <c r="Q622">
        <v>59.9</v>
      </c>
      <c r="R622" s="1" t="s">
        <v>2733</v>
      </c>
    </row>
    <row r="623" spans="1:18" x14ac:dyDescent="0.2">
      <c r="A623" s="1" t="s">
        <v>46</v>
      </c>
      <c r="B623">
        <v>1</v>
      </c>
      <c r="C623" s="1" t="s">
        <v>3338</v>
      </c>
      <c r="D623" s="2">
        <v>45692</v>
      </c>
      <c r="E623" t="s">
        <v>3339</v>
      </c>
      <c r="F623" s="1" t="s">
        <v>246</v>
      </c>
      <c r="G623">
        <v>7</v>
      </c>
      <c r="H623" t="s">
        <v>343</v>
      </c>
      <c r="I623" s="1" t="s">
        <v>100</v>
      </c>
      <c r="J623">
        <v>200</v>
      </c>
      <c r="K623" s="1" t="s">
        <v>2729</v>
      </c>
      <c r="L623">
        <v>3</v>
      </c>
      <c r="M623">
        <v>108.7</v>
      </c>
      <c r="N623">
        <v>2.7</v>
      </c>
      <c r="Q623">
        <v>106</v>
      </c>
      <c r="R623" s="1" t="s">
        <v>2733</v>
      </c>
    </row>
    <row r="624" spans="1:18" x14ac:dyDescent="0.2">
      <c r="A624" s="1" t="s">
        <v>53</v>
      </c>
      <c r="B624">
        <v>1</v>
      </c>
      <c r="C624" s="1" t="s">
        <v>3338</v>
      </c>
      <c r="D624" s="2">
        <v>45692</v>
      </c>
      <c r="E624" t="s">
        <v>3339</v>
      </c>
      <c r="F624" s="1" t="s">
        <v>246</v>
      </c>
      <c r="G624">
        <v>7</v>
      </c>
      <c r="H624" t="s">
        <v>343</v>
      </c>
      <c r="I624" s="1" t="s">
        <v>100</v>
      </c>
      <c r="J624">
        <v>200</v>
      </c>
      <c r="K624" s="1" t="s">
        <v>2729</v>
      </c>
      <c r="L624">
        <v>2</v>
      </c>
      <c r="M624">
        <v>98.5</v>
      </c>
      <c r="N624">
        <v>1.9</v>
      </c>
      <c r="Q624">
        <v>96.6</v>
      </c>
      <c r="R624" s="1" t="s">
        <v>2733</v>
      </c>
    </row>
    <row r="625" spans="1:18" x14ac:dyDescent="0.2">
      <c r="A625" s="1" t="s">
        <v>53</v>
      </c>
      <c r="B625">
        <v>1</v>
      </c>
      <c r="C625" s="1" t="s">
        <v>3340</v>
      </c>
      <c r="D625" s="2">
        <v>45692</v>
      </c>
      <c r="E625" t="s">
        <v>2829</v>
      </c>
      <c r="F625" s="1" t="s">
        <v>246</v>
      </c>
      <c r="G625">
        <v>7</v>
      </c>
      <c r="H625" t="s">
        <v>107</v>
      </c>
      <c r="I625" s="1" t="s">
        <v>100</v>
      </c>
      <c r="J625">
        <v>100</v>
      </c>
      <c r="K625" s="1" t="s">
        <v>2729</v>
      </c>
      <c r="L625">
        <v>1</v>
      </c>
      <c r="M625">
        <v>25.3</v>
      </c>
      <c r="N625">
        <v>0.9</v>
      </c>
      <c r="Q625">
        <v>24.400000000000002</v>
      </c>
      <c r="R625" s="1" t="s">
        <v>2733</v>
      </c>
    </row>
    <row r="626" spans="1:18" x14ac:dyDescent="0.2">
      <c r="A626" s="1" t="s">
        <v>53</v>
      </c>
      <c r="B626">
        <v>1</v>
      </c>
      <c r="C626" s="1" t="s">
        <v>3341</v>
      </c>
      <c r="D626" s="2">
        <v>45692</v>
      </c>
      <c r="E626" t="s">
        <v>3339</v>
      </c>
      <c r="F626" s="1" t="s">
        <v>246</v>
      </c>
      <c r="G626">
        <v>6</v>
      </c>
      <c r="H626" t="s">
        <v>2811</v>
      </c>
      <c r="I626" s="1" t="s">
        <v>100</v>
      </c>
      <c r="J626">
        <v>100</v>
      </c>
      <c r="K626" s="1" t="s">
        <v>2729</v>
      </c>
      <c r="L626">
        <v>2</v>
      </c>
      <c r="M626">
        <v>76.8</v>
      </c>
      <c r="N626">
        <v>1.4</v>
      </c>
      <c r="Q626">
        <v>75.399999999999991</v>
      </c>
      <c r="R626" s="1" t="s">
        <v>2733</v>
      </c>
    </row>
    <row r="627" spans="1:18" x14ac:dyDescent="0.2">
      <c r="A627" s="1" t="s">
        <v>46</v>
      </c>
      <c r="B627">
        <v>3</v>
      </c>
      <c r="C627" s="1" t="s">
        <v>3320</v>
      </c>
      <c r="D627" s="2">
        <v>45692</v>
      </c>
      <c r="E627" t="s">
        <v>2936</v>
      </c>
      <c r="F627" s="1" t="s">
        <v>3093</v>
      </c>
      <c r="G627" t="s">
        <v>2937</v>
      </c>
      <c r="H627" t="s">
        <v>2938</v>
      </c>
      <c r="I627" s="1" t="s">
        <v>51</v>
      </c>
      <c r="J627">
        <v>2500</v>
      </c>
      <c r="K627" s="1" t="s">
        <v>2729</v>
      </c>
      <c r="L627">
        <v>3</v>
      </c>
      <c r="M627">
        <v>428.9</v>
      </c>
      <c r="N627">
        <v>4.1999999999999993</v>
      </c>
      <c r="Q627">
        <v>424.7</v>
      </c>
      <c r="R627" s="1" t="s">
        <v>2733</v>
      </c>
    </row>
    <row r="628" spans="1:18" x14ac:dyDescent="0.2">
      <c r="A628" s="1" t="s">
        <v>53</v>
      </c>
      <c r="B628">
        <v>3</v>
      </c>
      <c r="C628" s="1" t="s">
        <v>3320</v>
      </c>
      <c r="D628" s="2">
        <v>45692</v>
      </c>
      <c r="E628" t="s">
        <v>2936</v>
      </c>
      <c r="F628" s="1" t="s">
        <v>3093</v>
      </c>
      <c r="G628" t="s">
        <v>2937</v>
      </c>
      <c r="H628" t="s">
        <v>2938</v>
      </c>
      <c r="I628" s="1" t="s">
        <v>51</v>
      </c>
      <c r="J628">
        <v>2500</v>
      </c>
      <c r="K628" s="1" t="s">
        <v>2729</v>
      </c>
      <c r="L628">
        <v>3</v>
      </c>
      <c r="M628">
        <v>560.79999999999995</v>
      </c>
      <c r="N628">
        <v>4.3</v>
      </c>
      <c r="Q628">
        <v>556.5</v>
      </c>
      <c r="R628" s="1" t="s">
        <v>2733</v>
      </c>
    </row>
    <row r="629" spans="1:18" x14ac:dyDescent="0.2">
      <c r="A629" s="1" t="s">
        <v>46</v>
      </c>
      <c r="B629">
        <v>6</v>
      </c>
      <c r="C629" s="1" t="s">
        <v>3277</v>
      </c>
      <c r="D629" s="2">
        <v>45692</v>
      </c>
      <c r="E629" t="s">
        <v>2954</v>
      </c>
      <c r="F629" s="1" t="s">
        <v>246</v>
      </c>
      <c r="G629">
        <v>24</v>
      </c>
      <c r="H629">
        <v>60</v>
      </c>
      <c r="I629" s="1" t="s">
        <v>2956</v>
      </c>
      <c r="J629">
        <v>12200</v>
      </c>
      <c r="K629" s="1" t="s">
        <v>2729</v>
      </c>
      <c r="L629">
        <v>7</v>
      </c>
      <c r="M629">
        <v>652</v>
      </c>
      <c r="N629">
        <v>21</v>
      </c>
      <c r="O629">
        <v>13.4</v>
      </c>
      <c r="Q629">
        <v>631</v>
      </c>
      <c r="R629" s="1" t="s">
        <v>2733</v>
      </c>
    </row>
    <row r="630" spans="1:18" x14ac:dyDescent="0.2">
      <c r="A630" s="1" t="s">
        <v>53</v>
      </c>
      <c r="B630">
        <v>6</v>
      </c>
      <c r="C630" s="1" t="s">
        <v>3342</v>
      </c>
      <c r="D630" s="2">
        <v>45692</v>
      </c>
      <c r="E630" t="s">
        <v>2976</v>
      </c>
      <c r="F630" s="1" t="s">
        <v>246</v>
      </c>
      <c r="G630">
        <v>22</v>
      </c>
      <c r="H630" t="s">
        <v>51</v>
      </c>
      <c r="I630" s="1" t="s">
        <v>100</v>
      </c>
      <c r="J630">
        <v>200</v>
      </c>
      <c r="K630" s="1" t="s">
        <v>2729</v>
      </c>
      <c r="L630">
        <v>5</v>
      </c>
      <c r="M630">
        <v>266.10000000000002</v>
      </c>
      <c r="N630">
        <v>13</v>
      </c>
      <c r="Q630">
        <v>253.10000000000002</v>
      </c>
      <c r="R630" s="1" t="s">
        <v>2733</v>
      </c>
    </row>
    <row r="631" spans="1:18" x14ac:dyDescent="0.2">
      <c r="A631" s="1" t="s">
        <v>53</v>
      </c>
      <c r="B631">
        <v>6</v>
      </c>
      <c r="C631" s="1" t="s">
        <v>3277</v>
      </c>
      <c r="D631" s="2">
        <v>45692</v>
      </c>
      <c r="E631" t="s">
        <v>2954</v>
      </c>
      <c r="F631" s="1" t="s">
        <v>246</v>
      </c>
      <c r="G631">
        <v>24</v>
      </c>
      <c r="H631">
        <v>60</v>
      </c>
      <c r="I631" s="1" t="s">
        <v>2956</v>
      </c>
      <c r="J631">
        <v>12200</v>
      </c>
      <c r="K631" s="1" t="s">
        <v>2729</v>
      </c>
      <c r="L631">
        <v>2</v>
      </c>
      <c r="M631">
        <v>279.60000000000002</v>
      </c>
      <c r="N631">
        <v>5.6</v>
      </c>
      <c r="Q631">
        <v>274</v>
      </c>
      <c r="R631" s="1" t="s">
        <v>2733</v>
      </c>
    </row>
    <row r="632" spans="1:18" x14ac:dyDescent="0.2">
      <c r="A632" s="1" t="s">
        <v>46</v>
      </c>
      <c r="B632">
        <v>7</v>
      </c>
      <c r="C632" s="1" t="s">
        <v>3336</v>
      </c>
      <c r="D632" s="2">
        <v>45692</v>
      </c>
      <c r="E632" t="s">
        <v>3337</v>
      </c>
      <c r="F632" s="1" t="s">
        <v>246</v>
      </c>
      <c r="G632">
        <v>15</v>
      </c>
      <c r="H632" t="s">
        <v>134</v>
      </c>
      <c r="I632" s="1" t="s">
        <v>100</v>
      </c>
      <c r="J632">
        <v>100</v>
      </c>
      <c r="K632" s="1" t="s">
        <v>2729</v>
      </c>
      <c r="L632">
        <v>1</v>
      </c>
      <c r="M632">
        <v>55.4</v>
      </c>
      <c r="N632">
        <v>1.8</v>
      </c>
      <c r="O632">
        <v>20</v>
      </c>
      <c r="Q632">
        <v>53.6</v>
      </c>
      <c r="R632" s="1" t="s">
        <v>2733</v>
      </c>
    </row>
    <row r="633" spans="1:18" x14ac:dyDescent="0.2">
      <c r="A633" s="1" t="s">
        <v>46</v>
      </c>
      <c r="B633">
        <v>7</v>
      </c>
      <c r="C633" s="1" t="s">
        <v>3342</v>
      </c>
      <c r="D633" s="2">
        <v>45692</v>
      </c>
      <c r="E633" t="s">
        <v>2976</v>
      </c>
      <c r="F633" s="1" t="s">
        <v>246</v>
      </c>
      <c r="G633">
        <v>22</v>
      </c>
      <c r="H633" t="s">
        <v>51</v>
      </c>
      <c r="I633" s="1" t="s">
        <v>100</v>
      </c>
      <c r="J633">
        <v>200</v>
      </c>
      <c r="K633" s="1" t="s">
        <v>2729</v>
      </c>
      <c r="L633">
        <v>2</v>
      </c>
      <c r="M633">
        <v>114</v>
      </c>
      <c r="N633">
        <v>5.2</v>
      </c>
      <c r="Q633">
        <v>108.8</v>
      </c>
      <c r="R633" s="1" t="s">
        <v>2733</v>
      </c>
    </row>
    <row r="634" spans="1:18" x14ac:dyDescent="0.2">
      <c r="A634" s="1" t="s">
        <v>46</v>
      </c>
      <c r="B634">
        <v>7</v>
      </c>
      <c r="C634" s="1" t="s">
        <v>3343</v>
      </c>
      <c r="D634" s="2">
        <v>45692</v>
      </c>
      <c r="E634" t="s">
        <v>2757</v>
      </c>
      <c r="F634" s="1" t="s">
        <v>246</v>
      </c>
      <c r="G634">
        <v>16</v>
      </c>
      <c r="H634" t="s">
        <v>134</v>
      </c>
      <c r="I634" s="1" t="s">
        <v>100</v>
      </c>
      <c r="J634">
        <v>65</v>
      </c>
      <c r="K634" s="1" t="s">
        <v>2729</v>
      </c>
      <c r="L634">
        <v>1</v>
      </c>
      <c r="M634">
        <v>61.5</v>
      </c>
      <c r="N634">
        <v>1.9</v>
      </c>
      <c r="Q634">
        <v>59.6</v>
      </c>
      <c r="R634" s="1" t="s">
        <v>2733</v>
      </c>
    </row>
    <row r="635" spans="1:18" x14ac:dyDescent="0.2">
      <c r="A635" s="1" t="s">
        <v>53</v>
      </c>
      <c r="B635">
        <v>7</v>
      </c>
      <c r="C635" s="1" t="s">
        <v>3344</v>
      </c>
      <c r="D635" s="2">
        <v>45692</v>
      </c>
      <c r="E635" t="s">
        <v>2897</v>
      </c>
      <c r="F635" s="1" t="s">
        <v>246</v>
      </c>
      <c r="G635">
        <v>21</v>
      </c>
      <c r="H635" t="s">
        <v>209</v>
      </c>
      <c r="I635" s="1" t="s">
        <v>100</v>
      </c>
      <c r="J635">
        <v>30</v>
      </c>
      <c r="K635" s="1" t="s">
        <v>2729</v>
      </c>
      <c r="L635">
        <v>2</v>
      </c>
      <c r="M635">
        <v>144.51</v>
      </c>
      <c r="N635">
        <v>5.2</v>
      </c>
      <c r="Q635">
        <v>139.31</v>
      </c>
      <c r="R635" s="1" t="s">
        <v>2733</v>
      </c>
    </row>
    <row r="636" spans="1:18" x14ac:dyDescent="0.2">
      <c r="A636" s="1" t="s">
        <v>53</v>
      </c>
      <c r="B636">
        <v>7</v>
      </c>
      <c r="C636" s="1" t="s">
        <v>3345</v>
      </c>
      <c r="D636" s="2">
        <v>45692</v>
      </c>
      <c r="E636" t="s">
        <v>2897</v>
      </c>
      <c r="F636" s="1" t="s">
        <v>246</v>
      </c>
      <c r="G636">
        <v>19</v>
      </c>
      <c r="H636" t="s">
        <v>209</v>
      </c>
      <c r="I636" s="1" t="s">
        <v>100</v>
      </c>
      <c r="J636">
        <v>85</v>
      </c>
      <c r="K636" s="1" t="s">
        <v>2729</v>
      </c>
      <c r="L636">
        <v>2</v>
      </c>
      <c r="M636">
        <v>90.300000000000011</v>
      </c>
      <c r="N636">
        <v>3.8</v>
      </c>
      <c r="Q636">
        <v>86.500000000000014</v>
      </c>
      <c r="R636" s="1" t="s">
        <v>2733</v>
      </c>
    </row>
    <row r="637" spans="1:18" x14ac:dyDescent="0.2">
      <c r="A637" s="1" t="s">
        <v>53</v>
      </c>
      <c r="B637">
        <v>7</v>
      </c>
      <c r="C637" s="1" t="s">
        <v>3346</v>
      </c>
      <c r="D637" s="2">
        <v>45692</v>
      </c>
      <c r="E637" t="s">
        <v>48</v>
      </c>
      <c r="F637" s="1" t="s">
        <v>246</v>
      </c>
      <c r="G637">
        <v>18</v>
      </c>
      <c r="H637" t="s">
        <v>209</v>
      </c>
      <c r="I637" s="1" t="s">
        <v>100</v>
      </c>
      <c r="J637">
        <v>25</v>
      </c>
      <c r="K637" s="1" t="s">
        <v>2729</v>
      </c>
      <c r="L637">
        <v>2</v>
      </c>
      <c r="M637">
        <v>119.08</v>
      </c>
      <c r="N637">
        <v>3.6</v>
      </c>
      <c r="Q637">
        <v>115.48</v>
      </c>
      <c r="R637" s="1" t="s">
        <v>2733</v>
      </c>
    </row>
    <row r="638" spans="1:18" x14ac:dyDescent="0.2">
      <c r="A638" s="1" t="s">
        <v>53</v>
      </c>
      <c r="B638">
        <v>7</v>
      </c>
      <c r="C638" s="1" t="s">
        <v>3347</v>
      </c>
      <c r="D638" s="2">
        <v>45692</v>
      </c>
      <c r="E638" t="s">
        <v>48</v>
      </c>
      <c r="F638" s="1" t="s">
        <v>246</v>
      </c>
      <c r="G638">
        <v>16</v>
      </c>
      <c r="H638" t="s">
        <v>209</v>
      </c>
      <c r="I638" s="1" t="s">
        <v>100</v>
      </c>
      <c r="J638">
        <v>200</v>
      </c>
      <c r="K638" s="1" t="s">
        <v>2729</v>
      </c>
      <c r="L638">
        <v>2</v>
      </c>
      <c r="M638">
        <v>122.85</v>
      </c>
      <c r="N638">
        <v>3.2</v>
      </c>
      <c r="Q638">
        <v>119.64999999999999</v>
      </c>
      <c r="R638" s="1" t="s">
        <v>2733</v>
      </c>
    </row>
    <row r="639" spans="1:18" x14ac:dyDescent="0.2">
      <c r="A639" s="1" t="s">
        <v>46</v>
      </c>
      <c r="B639">
        <v>1</v>
      </c>
      <c r="C639" s="1" t="s">
        <v>3348</v>
      </c>
      <c r="D639" s="2">
        <v>45693</v>
      </c>
      <c r="E639" t="s">
        <v>3339</v>
      </c>
      <c r="F639" s="1" t="s">
        <v>246</v>
      </c>
      <c r="G639">
        <v>5</v>
      </c>
      <c r="H639" t="s">
        <v>2811</v>
      </c>
      <c r="I639" s="1" t="s">
        <v>100</v>
      </c>
      <c r="J639">
        <v>100</v>
      </c>
      <c r="K639" s="1" t="s">
        <v>2729</v>
      </c>
      <c r="L639">
        <v>3</v>
      </c>
      <c r="M639">
        <v>102.5</v>
      </c>
      <c r="N639">
        <v>2.4</v>
      </c>
      <c r="O639">
        <v>50</v>
      </c>
      <c r="Q639">
        <v>100.1</v>
      </c>
      <c r="R639" s="1" t="s">
        <v>2733</v>
      </c>
    </row>
    <row r="640" spans="1:18" x14ac:dyDescent="0.2">
      <c r="A640" s="1" t="s">
        <v>46</v>
      </c>
      <c r="B640">
        <v>1</v>
      </c>
      <c r="C640" s="1" t="s">
        <v>3349</v>
      </c>
      <c r="D640" s="2">
        <v>45693</v>
      </c>
      <c r="E640" t="s">
        <v>3339</v>
      </c>
      <c r="F640" s="1" t="s">
        <v>246</v>
      </c>
      <c r="G640">
        <v>9</v>
      </c>
      <c r="H640" t="s">
        <v>107</v>
      </c>
      <c r="I640" s="1" t="s">
        <v>100</v>
      </c>
      <c r="J640">
        <v>200</v>
      </c>
      <c r="K640" s="1" t="s">
        <v>2729</v>
      </c>
      <c r="L640">
        <v>1</v>
      </c>
      <c r="M640">
        <v>49.7</v>
      </c>
      <c r="N640">
        <v>1.1000000000000001</v>
      </c>
      <c r="Q640">
        <v>48.6</v>
      </c>
      <c r="R640" s="1" t="s">
        <v>2733</v>
      </c>
    </row>
    <row r="641" spans="1:18" x14ac:dyDescent="0.2">
      <c r="A641" s="1" t="s">
        <v>53</v>
      </c>
      <c r="B641">
        <v>1</v>
      </c>
      <c r="C641" s="1" t="s">
        <v>3349</v>
      </c>
      <c r="D641" s="2">
        <v>45693</v>
      </c>
      <c r="E641" t="s">
        <v>3339</v>
      </c>
      <c r="F641" s="1" t="s">
        <v>246</v>
      </c>
      <c r="G641">
        <v>9</v>
      </c>
      <c r="H641" t="s">
        <v>107</v>
      </c>
      <c r="I641" s="1" t="s">
        <v>100</v>
      </c>
      <c r="J641">
        <v>200</v>
      </c>
      <c r="K641" s="1" t="s">
        <v>2729</v>
      </c>
      <c r="L641">
        <v>3</v>
      </c>
      <c r="M641">
        <v>154.905</v>
      </c>
      <c r="N641">
        <v>3.3000000000000003</v>
      </c>
      <c r="O641">
        <v>50</v>
      </c>
      <c r="Q641">
        <v>151.60499999999999</v>
      </c>
      <c r="R641" s="1" t="s">
        <v>2733</v>
      </c>
    </row>
    <row r="642" spans="1:18" x14ac:dyDescent="0.2">
      <c r="A642" s="1" t="s">
        <v>53</v>
      </c>
      <c r="B642">
        <v>1</v>
      </c>
      <c r="C642" s="1" t="s">
        <v>3350</v>
      </c>
      <c r="D642" s="2">
        <v>45693</v>
      </c>
      <c r="E642" t="s">
        <v>3339</v>
      </c>
      <c r="F642" s="1" t="s">
        <v>246</v>
      </c>
      <c r="G642">
        <v>12</v>
      </c>
      <c r="H642" t="s">
        <v>107</v>
      </c>
      <c r="I642" s="1" t="s">
        <v>100</v>
      </c>
      <c r="J642">
        <v>200</v>
      </c>
      <c r="K642" s="1" t="s">
        <v>2729</v>
      </c>
      <c r="L642">
        <v>1</v>
      </c>
      <c r="M642">
        <v>65.33</v>
      </c>
      <c r="N642">
        <v>1.5</v>
      </c>
      <c r="Q642">
        <v>63.83</v>
      </c>
      <c r="R642" s="1" t="s">
        <v>2733</v>
      </c>
    </row>
    <row r="643" spans="1:18" x14ac:dyDescent="0.2">
      <c r="A643" s="1" t="s">
        <v>46</v>
      </c>
      <c r="B643">
        <v>2</v>
      </c>
      <c r="C643" s="1" t="s">
        <v>3351</v>
      </c>
      <c r="D643" s="2">
        <v>45693</v>
      </c>
      <c r="E643" t="s">
        <v>3352</v>
      </c>
      <c r="F643" s="1" t="s">
        <v>246</v>
      </c>
      <c r="G643">
        <v>8</v>
      </c>
      <c r="H643">
        <v>10</v>
      </c>
      <c r="I643" s="1" t="s">
        <v>2766</v>
      </c>
      <c r="J643">
        <v>100</v>
      </c>
      <c r="K643" s="1" t="s">
        <v>2729</v>
      </c>
      <c r="L643">
        <v>4</v>
      </c>
      <c r="M643">
        <v>108.50000000000001</v>
      </c>
      <c r="N643">
        <v>4</v>
      </c>
      <c r="Q643">
        <v>104.50000000000001</v>
      </c>
      <c r="R643" s="1" t="s">
        <v>2733</v>
      </c>
    </row>
    <row r="644" spans="1:18" x14ac:dyDescent="0.2">
      <c r="A644" s="1" t="s">
        <v>53</v>
      </c>
      <c r="B644">
        <v>2</v>
      </c>
      <c r="C644" s="1" t="s">
        <v>3353</v>
      </c>
      <c r="D644" s="2">
        <v>45693</v>
      </c>
      <c r="E644" t="s">
        <v>3354</v>
      </c>
      <c r="F644" s="1" t="s">
        <v>3355</v>
      </c>
      <c r="G644">
        <v>13</v>
      </c>
      <c r="H644" t="s">
        <v>438</v>
      </c>
      <c r="I644" s="1" t="s">
        <v>2818</v>
      </c>
      <c r="J644">
        <v>1000</v>
      </c>
      <c r="K644" s="1" t="s">
        <v>2729</v>
      </c>
      <c r="L644">
        <v>4</v>
      </c>
      <c r="M644">
        <v>252.2</v>
      </c>
      <c r="N644">
        <v>6.2</v>
      </c>
      <c r="Q644">
        <v>246</v>
      </c>
      <c r="R644" s="1" t="s">
        <v>2733</v>
      </c>
    </row>
    <row r="645" spans="1:18" x14ac:dyDescent="0.2">
      <c r="A645" s="1" t="s">
        <v>53</v>
      </c>
      <c r="B645">
        <v>2</v>
      </c>
      <c r="C645" s="1" t="s">
        <v>3356</v>
      </c>
      <c r="D645" s="2">
        <v>45693</v>
      </c>
      <c r="E645" t="s">
        <v>3354</v>
      </c>
      <c r="F645" s="1" t="s">
        <v>3355</v>
      </c>
      <c r="G645">
        <v>16</v>
      </c>
      <c r="H645" t="s">
        <v>438</v>
      </c>
      <c r="I645" s="1" t="s">
        <v>2818</v>
      </c>
      <c r="J645">
        <v>1300</v>
      </c>
      <c r="K645" s="1" t="s">
        <v>2729</v>
      </c>
      <c r="L645">
        <v>2</v>
      </c>
      <c r="M645">
        <v>173.2</v>
      </c>
      <c r="N645">
        <v>3.8</v>
      </c>
      <c r="Q645">
        <v>169.39999999999998</v>
      </c>
      <c r="R645" s="1" t="s">
        <v>2733</v>
      </c>
    </row>
    <row r="646" spans="1:18" x14ac:dyDescent="0.2">
      <c r="A646" s="1" t="s">
        <v>46</v>
      </c>
      <c r="B646">
        <v>3</v>
      </c>
      <c r="C646" s="1" t="s">
        <v>3320</v>
      </c>
      <c r="D646" s="2">
        <v>45693</v>
      </c>
      <c r="E646" t="s">
        <v>2936</v>
      </c>
      <c r="F646" s="1" t="s">
        <v>3093</v>
      </c>
      <c r="G646" t="s">
        <v>2937</v>
      </c>
      <c r="H646" t="s">
        <v>2938</v>
      </c>
      <c r="I646" s="1" t="s">
        <v>51</v>
      </c>
      <c r="J646">
        <v>2500</v>
      </c>
      <c r="K646" s="1" t="s">
        <v>2729</v>
      </c>
      <c r="L646">
        <v>3</v>
      </c>
      <c r="M646">
        <v>541.79999999999995</v>
      </c>
      <c r="N646">
        <v>4.1999999999999993</v>
      </c>
      <c r="Q646">
        <v>537.59999999999991</v>
      </c>
      <c r="R646" s="1" t="s">
        <v>2733</v>
      </c>
    </row>
    <row r="647" spans="1:18" x14ac:dyDescent="0.2">
      <c r="A647" s="1" t="s">
        <v>53</v>
      </c>
      <c r="B647">
        <v>3</v>
      </c>
      <c r="C647" s="1" t="s">
        <v>3320</v>
      </c>
      <c r="D647" s="2">
        <v>45693</v>
      </c>
      <c r="E647" t="s">
        <v>2936</v>
      </c>
      <c r="F647" s="1" t="s">
        <v>3093</v>
      </c>
      <c r="G647" t="s">
        <v>2937</v>
      </c>
      <c r="H647" t="s">
        <v>2938</v>
      </c>
      <c r="I647" s="1" t="s">
        <v>51</v>
      </c>
      <c r="J647">
        <v>2500</v>
      </c>
      <c r="K647" s="1" t="s">
        <v>2729</v>
      </c>
      <c r="L647">
        <v>3</v>
      </c>
      <c r="M647">
        <v>375.4</v>
      </c>
      <c r="N647">
        <v>4.1999999999999993</v>
      </c>
      <c r="Q647">
        <v>371.2</v>
      </c>
      <c r="R647" s="1" t="s">
        <v>2733</v>
      </c>
    </row>
    <row r="648" spans="1:18" x14ac:dyDescent="0.2">
      <c r="A648" s="1" t="s">
        <v>53</v>
      </c>
      <c r="B648">
        <v>3</v>
      </c>
      <c r="C648" s="1" t="s">
        <v>3061</v>
      </c>
      <c r="D648" s="2">
        <v>45693</v>
      </c>
      <c r="E648" t="s">
        <v>3062</v>
      </c>
      <c r="F648" s="1" t="s">
        <v>106</v>
      </c>
      <c r="G648">
        <v>30</v>
      </c>
      <c r="H648" t="s">
        <v>107</v>
      </c>
      <c r="I648" s="1" t="s">
        <v>1346</v>
      </c>
      <c r="J648">
        <v>0</v>
      </c>
      <c r="K648" s="1" t="s">
        <v>2729</v>
      </c>
      <c r="L648">
        <v>2</v>
      </c>
      <c r="M648">
        <v>139.80000000000001</v>
      </c>
      <c r="N648">
        <v>3.8</v>
      </c>
      <c r="Q648">
        <v>136</v>
      </c>
      <c r="R648" s="1" t="s">
        <v>2733</v>
      </c>
    </row>
    <row r="649" spans="1:18" x14ac:dyDescent="0.2">
      <c r="A649" s="1" t="s">
        <v>46</v>
      </c>
      <c r="B649">
        <v>6</v>
      </c>
      <c r="C649" s="1" t="s">
        <v>3357</v>
      </c>
      <c r="D649" s="2">
        <v>45693</v>
      </c>
      <c r="E649" t="s">
        <v>3358</v>
      </c>
      <c r="F649" s="1" t="s">
        <v>246</v>
      </c>
      <c r="G649">
        <v>30</v>
      </c>
      <c r="H649">
        <v>9</v>
      </c>
      <c r="I649" s="1" t="s">
        <v>3359</v>
      </c>
      <c r="J649">
        <v>500</v>
      </c>
      <c r="K649" s="1" t="s">
        <v>2729</v>
      </c>
      <c r="L649">
        <v>20</v>
      </c>
      <c r="M649">
        <v>505.53500000000003</v>
      </c>
      <c r="N649">
        <v>22.400000000000002</v>
      </c>
      <c r="Q649">
        <v>483.13500000000005</v>
      </c>
      <c r="R649" s="1" t="s">
        <v>2733</v>
      </c>
    </row>
    <row r="650" spans="1:18" x14ac:dyDescent="0.2">
      <c r="A650" s="1" t="s">
        <v>46</v>
      </c>
      <c r="B650">
        <v>6</v>
      </c>
      <c r="C650" s="1" t="s">
        <v>3360</v>
      </c>
      <c r="D650" s="2">
        <v>45693</v>
      </c>
      <c r="E650" t="s">
        <v>3361</v>
      </c>
      <c r="F650" s="1" t="s">
        <v>106</v>
      </c>
      <c r="G650">
        <v>17</v>
      </c>
      <c r="H650" t="s">
        <v>343</v>
      </c>
      <c r="I650" s="1" t="s">
        <v>108</v>
      </c>
      <c r="J650">
        <v>100</v>
      </c>
      <c r="K650" s="1" t="s">
        <v>2729</v>
      </c>
      <c r="L650">
        <v>1</v>
      </c>
      <c r="M650">
        <v>50.2</v>
      </c>
      <c r="N650">
        <v>2.2000000000000002</v>
      </c>
      <c r="Q650">
        <v>48</v>
      </c>
      <c r="R650" s="1" t="s">
        <v>2733</v>
      </c>
    </row>
    <row r="651" spans="1:18" x14ac:dyDescent="0.2">
      <c r="A651" s="1" t="s">
        <v>46</v>
      </c>
      <c r="B651">
        <v>6</v>
      </c>
      <c r="C651" s="1" t="s">
        <v>3061</v>
      </c>
      <c r="D651" s="2">
        <v>45693</v>
      </c>
      <c r="E651" t="s">
        <v>3062</v>
      </c>
      <c r="F651" s="1" t="s">
        <v>106</v>
      </c>
      <c r="G651">
        <v>30</v>
      </c>
      <c r="H651" t="s">
        <v>107</v>
      </c>
      <c r="I651" s="1" t="s">
        <v>1346</v>
      </c>
      <c r="J651">
        <v>0</v>
      </c>
      <c r="K651" s="1" t="s">
        <v>2729</v>
      </c>
      <c r="L651">
        <v>1</v>
      </c>
      <c r="M651">
        <v>68.2</v>
      </c>
      <c r="N651">
        <v>2.2000000000000002</v>
      </c>
      <c r="Q651">
        <v>66</v>
      </c>
      <c r="R651" s="1" t="s">
        <v>2733</v>
      </c>
    </row>
    <row r="652" spans="1:18" x14ac:dyDescent="0.2">
      <c r="A652" s="1" t="s">
        <v>53</v>
      </c>
      <c r="B652">
        <v>6</v>
      </c>
      <c r="C652" s="1" t="s">
        <v>3362</v>
      </c>
      <c r="D652" s="2">
        <v>45693</v>
      </c>
      <c r="E652" t="s">
        <v>3363</v>
      </c>
      <c r="F652" s="1" t="s">
        <v>106</v>
      </c>
      <c r="G652">
        <v>18</v>
      </c>
      <c r="H652" t="s">
        <v>2817</v>
      </c>
      <c r="I652" s="1" t="s">
        <v>108</v>
      </c>
      <c r="J652">
        <v>100</v>
      </c>
      <c r="K652" s="1" t="s">
        <v>2729</v>
      </c>
      <c r="L652">
        <v>1</v>
      </c>
      <c r="M652">
        <v>58.2</v>
      </c>
      <c r="N652">
        <v>2.2000000000000002</v>
      </c>
      <c r="Q652">
        <v>56</v>
      </c>
      <c r="R652" s="1" t="s">
        <v>2733</v>
      </c>
    </row>
    <row r="653" spans="1:18" x14ac:dyDescent="0.2">
      <c r="A653" s="1" t="s">
        <v>53</v>
      </c>
      <c r="B653">
        <v>6</v>
      </c>
      <c r="C653" s="1" t="s">
        <v>3360</v>
      </c>
      <c r="D653" s="2">
        <v>45693</v>
      </c>
      <c r="E653" t="s">
        <v>3361</v>
      </c>
      <c r="F653" s="1" t="s">
        <v>106</v>
      </c>
      <c r="G653">
        <v>17</v>
      </c>
      <c r="H653" t="s">
        <v>343</v>
      </c>
      <c r="I653" s="1" t="s">
        <v>108</v>
      </c>
      <c r="J653">
        <v>100</v>
      </c>
      <c r="K653" s="1" t="s">
        <v>2729</v>
      </c>
      <c r="L653">
        <v>2</v>
      </c>
      <c r="M653">
        <v>108.80000000000001</v>
      </c>
      <c r="N653">
        <v>4.2</v>
      </c>
      <c r="Q653">
        <v>104.60000000000001</v>
      </c>
      <c r="R653" s="1" t="s">
        <v>2733</v>
      </c>
    </row>
    <row r="654" spans="1:18" x14ac:dyDescent="0.2">
      <c r="A654" s="1" t="s">
        <v>53</v>
      </c>
      <c r="B654">
        <v>6</v>
      </c>
      <c r="C654" s="1" t="s">
        <v>2745</v>
      </c>
      <c r="D654" s="2">
        <v>45693</v>
      </c>
      <c r="E654" t="s">
        <v>51</v>
      </c>
      <c r="F654" s="1" t="s">
        <v>51</v>
      </c>
      <c r="G654" t="s">
        <v>51</v>
      </c>
      <c r="H654" t="s">
        <v>51</v>
      </c>
      <c r="I654" s="1" t="s">
        <v>51</v>
      </c>
      <c r="J654" t="s">
        <v>51</v>
      </c>
      <c r="K654" s="1" t="s">
        <v>2729</v>
      </c>
      <c r="L654">
        <v>4</v>
      </c>
      <c r="M654">
        <v>68.099999999999994</v>
      </c>
      <c r="N654">
        <v>8</v>
      </c>
      <c r="Q654">
        <v>60.099999999999994</v>
      </c>
      <c r="R654" s="1" t="s">
        <v>2733</v>
      </c>
    </row>
    <row r="655" spans="1:18" x14ac:dyDescent="0.2">
      <c r="A655" s="1" t="s">
        <v>53</v>
      </c>
      <c r="B655">
        <v>6</v>
      </c>
      <c r="C655" s="1" t="s">
        <v>3364</v>
      </c>
      <c r="D655" s="2">
        <v>45693</v>
      </c>
      <c r="E655" t="s">
        <v>3135</v>
      </c>
      <c r="F655" s="1" t="s">
        <v>246</v>
      </c>
      <c r="G655" t="s">
        <v>3136</v>
      </c>
      <c r="H655" t="s">
        <v>3137</v>
      </c>
      <c r="I655" s="1" t="s">
        <v>100</v>
      </c>
      <c r="J655">
        <v>100</v>
      </c>
      <c r="K655" s="1" t="s">
        <v>2729</v>
      </c>
      <c r="L655">
        <v>2</v>
      </c>
      <c r="M655">
        <v>120.8</v>
      </c>
      <c r="N655">
        <v>4</v>
      </c>
      <c r="Q655">
        <v>116.8</v>
      </c>
      <c r="R655" s="1" t="s">
        <v>2733</v>
      </c>
    </row>
    <row r="656" spans="1:18" x14ac:dyDescent="0.2">
      <c r="A656" s="1" t="s">
        <v>53</v>
      </c>
      <c r="B656">
        <v>6</v>
      </c>
      <c r="C656" s="1" t="s">
        <v>3365</v>
      </c>
      <c r="D656" s="2">
        <v>45693</v>
      </c>
      <c r="E656" t="s">
        <v>2747</v>
      </c>
      <c r="F656" s="1" t="s">
        <v>246</v>
      </c>
      <c r="G656">
        <v>16</v>
      </c>
      <c r="H656" t="s">
        <v>209</v>
      </c>
      <c r="I656" s="1" t="s">
        <v>100</v>
      </c>
      <c r="J656">
        <v>630</v>
      </c>
      <c r="K656" s="1" t="s">
        <v>2729</v>
      </c>
      <c r="L656">
        <v>3</v>
      </c>
      <c r="M656">
        <v>207.4</v>
      </c>
      <c r="N656">
        <v>6</v>
      </c>
      <c r="Q656">
        <v>201.4</v>
      </c>
      <c r="R656" s="1" t="s">
        <v>2733</v>
      </c>
    </row>
    <row r="657" spans="1:18" x14ac:dyDescent="0.2">
      <c r="A657" s="1" t="s">
        <v>46</v>
      </c>
      <c r="B657">
        <v>7</v>
      </c>
      <c r="C657" s="1" t="s">
        <v>3347</v>
      </c>
      <c r="D657" s="2">
        <v>45693</v>
      </c>
      <c r="E657" t="s">
        <v>48</v>
      </c>
      <c r="F657" s="1" t="s">
        <v>246</v>
      </c>
      <c r="G657">
        <v>16</v>
      </c>
      <c r="H657" t="s">
        <v>209</v>
      </c>
      <c r="I657" s="1" t="s">
        <v>100</v>
      </c>
      <c r="J657">
        <v>200</v>
      </c>
      <c r="K657" s="1" t="s">
        <v>2729</v>
      </c>
      <c r="L657">
        <v>2</v>
      </c>
      <c r="M657">
        <v>93.6</v>
      </c>
      <c r="N657">
        <v>3.6</v>
      </c>
      <c r="Q657">
        <v>90</v>
      </c>
      <c r="R657" s="1" t="s">
        <v>2733</v>
      </c>
    </row>
    <row r="658" spans="1:18" x14ac:dyDescent="0.2">
      <c r="A658" s="1" t="s">
        <v>46</v>
      </c>
      <c r="B658">
        <v>7</v>
      </c>
      <c r="C658" s="1" t="s">
        <v>3366</v>
      </c>
      <c r="D658" s="2">
        <v>45693</v>
      </c>
      <c r="E658" t="s">
        <v>48</v>
      </c>
      <c r="F658" s="1" t="s">
        <v>246</v>
      </c>
      <c r="G658">
        <v>14</v>
      </c>
      <c r="H658" t="s">
        <v>209</v>
      </c>
      <c r="I658" s="1" t="s">
        <v>100</v>
      </c>
      <c r="J658">
        <v>100</v>
      </c>
      <c r="K658" s="1" t="s">
        <v>2729</v>
      </c>
      <c r="L658">
        <v>3</v>
      </c>
      <c r="M658">
        <v>159.6</v>
      </c>
      <c r="N658">
        <v>4.7</v>
      </c>
      <c r="Q658">
        <v>154.9</v>
      </c>
      <c r="R658" s="1" t="s">
        <v>2733</v>
      </c>
    </row>
    <row r="659" spans="1:18" x14ac:dyDescent="0.2">
      <c r="A659" s="1" t="s">
        <v>46</v>
      </c>
      <c r="B659">
        <v>7</v>
      </c>
      <c r="C659" s="1" t="s">
        <v>3277</v>
      </c>
      <c r="D659" s="2">
        <v>45693</v>
      </c>
      <c r="E659" t="s">
        <v>2954</v>
      </c>
      <c r="F659" s="1" t="s">
        <v>246</v>
      </c>
      <c r="G659">
        <v>24</v>
      </c>
      <c r="H659">
        <v>60</v>
      </c>
      <c r="I659" s="1" t="s">
        <v>2956</v>
      </c>
      <c r="J659">
        <v>12200</v>
      </c>
      <c r="K659" s="1" t="s">
        <v>2729</v>
      </c>
      <c r="L659">
        <v>2</v>
      </c>
      <c r="M659">
        <v>185.6</v>
      </c>
      <c r="N659">
        <v>6</v>
      </c>
      <c r="Q659">
        <v>179.6</v>
      </c>
      <c r="R659" s="1" t="s">
        <v>2733</v>
      </c>
    </row>
    <row r="660" spans="1:18" x14ac:dyDescent="0.2">
      <c r="A660" s="1" t="s">
        <v>53</v>
      </c>
      <c r="B660">
        <v>7</v>
      </c>
      <c r="C660" s="1" t="s">
        <v>3277</v>
      </c>
      <c r="D660" s="2">
        <v>45693</v>
      </c>
      <c r="E660" t="s">
        <v>2954</v>
      </c>
      <c r="F660" s="1" t="s">
        <v>246</v>
      </c>
      <c r="G660">
        <v>24</v>
      </c>
      <c r="H660">
        <v>60</v>
      </c>
      <c r="I660" s="1" t="s">
        <v>2956</v>
      </c>
      <c r="J660">
        <v>12200</v>
      </c>
      <c r="K660" s="1" t="s">
        <v>2729</v>
      </c>
      <c r="L660">
        <v>6</v>
      </c>
      <c r="M660">
        <v>673.32</v>
      </c>
      <c r="N660">
        <v>18</v>
      </c>
      <c r="Q660">
        <v>655.32000000000005</v>
      </c>
      <c r="R660" s="1" t="s">
        <v>2733</v>
      </c>
    </row>
    <row r="661" spans="1:18" x14ac:dyDescent="0.2">
      <c r="A661" s="1" t="s">
        <v>46</v>
      </c>
      <c r="B661">
        <v>1</v>
      </c>
      <c r="C661" s="1" t="s">
        <v>3350</v>
      </c>
      <c r="D661" s="2">
        <v>45694</v>
      </c>
      <c r="E661" t="s">
        <v>3339</v>
      </c>
      <c r="F661" s="1" t="s">
        <v>246</v>
      </c>
      <c r="G661">
        <v>12</v>
      </c>
      <c r="H661" t="s">
        <v>107</v>
      </c>
      <c r="I661" s="1" t="s">
        <v>100</v>
      </c>
      <c r="J661">
        <v>200</v>
      </c>
      <c r="K661" s="1" t="s">
        <v>2729</v>
      </c>
      <c r="L661">
        <v>3</v>
      </c>
      <c r="M661">
        <v>140.69999999999999</v>
      </c>
      <c r="N661">
        <v>4.1999999999999993</v>
      </c>
      <c r="O661">
        <v>28</v>
      </c>
      <c r="Q661">
        <v>136.5</v>
      </c>
      <c r="R661" s="1" t="s">
        <v>2733</v>
      </c>
    </row>
    <row r="662" spans="1:18" x14ac:dyDescent="0.2">
      <c r="A662" s="1" t="s">
        <v>46</v>
      </c>
      <c r="B662">
        <v>1</v>
      </c>
      <c r="C662" s="1" t="s">
        <v>3367</v>
      </c>
      <c r="D662" s="2">
        <v>45694</v>
      </c>
      <c r="E662" t="s">
        <v>3368</v>
      </c>
      <c r="F662" s="1" t="s">
        <v>246</v>
      </c>
      <c r="G662">
        <v>12</v>
      </c>
      <c r="H662">
        <v>15</v>
      </c>
      <c r="I662" s="1" t="s">
        <v>100</v>
      </c>
      <c r="J662">
        <v>100</v>
      </c>
      <c r="K662" s="1" t="s">
        <v>2729</v>
      </c>
      <c r="L662">
        <v>2</v>
      </c>
      <c r="M662">
        <v>106.4</v>
      </c>
      <c r="N662">
        <v>2.8</v>
      </c>
      <c r="Q662">
        <v>103.60000000000001</v>
      </c>
      <c r="R662" s="1" t="s">
        <v>2733</v>
      </c>
    </row>
    <row r="663" spans="1:18" x14ac:dyDescent="0.2">
      <c r="A663" s="1" t="s">
        <v>53</v>
      </c>
      <c r="B663">
        <v>1</v>
      </c>
      <c r="C663" s="1" t="s">
        <v>3369</v>
      </c>
      <c r="D663" s="2">
        <v>45694</v>
      </c>
      <c r="E663">
        <v>1500502274</v>
      </c>
      <c r="F663" s="1" t="s">
        <v>246</v>
      </c>
      <c r="G663">
        <v>14</v>
      </c>
      <c r="H663" t="s">
        <v>2811</v>
      </c>
      <c r="I663" s="1" t="s">
        <v>100</v>
      </c>
      <c r="J663">
        <v>15</v>
      </c>
      <c r="K663" s="1" t="s">
        <v>2729</v>
      </c>
      <c r="L663">
        <v>1</v>
      </c>
      <c r="M663">
        <v>62.2</v>
      </c>
      <c r="N663">
        <v>1.8</v>
      </c>
      <c r="O663">
        <v>65</v>
      </c>
      <c r="Q663">
        <v>60.400000000000006</v>
      </c>
      <c r="R663" s="1" t="s">
        <v>2733</v>
      </c>
    </row>
    <row r="664" spans="1:18" x14ac:dyDescent="0.2">
      <c r="A664" s="1" t="s">
        <v>53</v>
      </c>
      <c r="B664">
        <v>1</v>
      </c>
      <c r="C664" s="1" t="s">
        <v>3370</v>
      </c>
      <c r="D664" s="2">
        <v>45694</v>
      </c>
      <c r="E664" t="s">
        <v>3371</v>
      </c>
      <c r="F664" s="1" t="s">
        <v>246</v>
      </c>
      <c r="G664">
        <v>14</v>
      </c>
      <c r="H664" t="s">
        <v>167</v>
      </c>
      <c r="I664" s="1" t="s">
        <v>100</v>
      </c>
      <c r="J664">
        <v>35</v>
      </c>
      <c r="K664" s="1" t="s">
        <v>2729</v>
      </c>
      <c r="L664">
        <v>1</v>
      </c>
      <c r="M664">
        <v>40.1</v>
      </c>
      <c r="N664">
        <v>1.7</v>
      </c>
      <c r="Q664">
        <v>38.4</v>
      </c>
      <c r="R664" s="1" t="s">
        <v>2733</v>
      </c>
    </row>
    <row r="665" spans="1:18" x14ac:dyDescent="0.2">
      <c r="A665" s="1" t="s">
        <v>53</v>
      </c>
      <c r="B665">
        <v>1</v>
      </c>
      <c r="C665" s="1" t="s">
        <v>3372</v>
      </c>
      <c r="D665" s="2">
        <v>45694</v>
      </c>
      <c r="E665">
        <v>1500502173</v>
      </c>
      <c r="F665" s="1" t="s">
        <v>246</v>
      </c>
      <c r="G665">
        <v>8</v>
      </c>
      <c r="H665" t="s">
        <v>735</v>
      </c>
      <c r="I665" s="1" t="s">
        <v>100</v>
      </c>
      <c r="J665">
        <v>125</v>
      </c>
      <c r="K665" s="1" t="s">
        <v>2729</v>
      </c>
      <c r="L665">
        <v>3</v>
      </c>
      <c r="M665">
        <v>105.2</v>
      </c>
      <c r="N665">
        <v>3</v>
      </c>
      <c r="Q665">
        <v>102.2</v>
      </c>
      <c r="R665" s="1" t="s">
        <v>2733</v>
      </c>
    </row>
    <row r="666" spans="1:18" x14ac:dyDescent="0.2">
      <c r="A666" s="1" t="s">
        <v>46</v>
      </c>
      <c r="B666">
        <v>2</v>
      </c>
      <c r="C666" s="1" t="s">
        <v>3356</v>
      </c>
      <c r="D666" s="2">
        <v>45694</v>
      </c>
      <c r="E666" t="s">
        <v>3354</v>
      </c>
      <c r="F666" s="1" t="s">
        <v>3355</v>
      </c>
      <c r="G666">
        <v>16</v>
      </c>
      <c r="H666" t="s">
        <v>438</v>
      </c>
      <c r="I666" s="1" t="s">
        <v>2818</v>
      </c>
      <c r="J666">
        <v>1300</v>
      </c>
      <c r="K666" s="1" t="s">
        <v>2729</v>
      </c>
      <c r="L666">
        <v>2</v>
      </c>
      <c r="M666">
        <v>158.4</v>
      </c>
      <c r="N666">
        <v>3.7</v>
      </c>
      <c r="Q666">
        <v>154.70000000000002</v>
      </c>
      <c r="R666" s="1" t="s">
        <v>2733</v>
      </c>
    </row>
    <row r="667" spans="1:18" x14ac:dyDescent="0.2">
      <c r="A667" s="1" t="s">
        <v>46</v>
      </c>
      <c r="B667">
        <v>2</v>
      </c>
      <c r="C667" s="1" t="s">
        <v>3373</v>
      </c>
      <c r="D667" s="2">
        <v>45694</v>
      </c>
      <c r="E667" t="s">
        <v>3354</v>
      </c>
      <c r="F667" s="1" t="s">
        <v>3355</v>
      </c>
      <c r="G667">
        <v>18</v>
      </c>
      <c r="H667" t="s">
        <v>438</v>
      </c>
      <c r="I667" s="1" t="s">
        <v>2818</v>
      </c>
      <c r="J667">
        <v>2000</v>
      </c>
      <c r="K667" s="1" t="s">
        <v>2729</v>
      </c>
      <c r="L667">
        <v>4</v>
      </c>
      <c r="M667">
        <v>362.8</v>
      </c>
      <c r="N667">
        <v>8.4</v>
      </c>
      <c r="Q667">
        <v>354.40000000000003</v>
      </c>
      <c r="R667" s="1" t="s">
        <v>2733</v>
      </c>
    </row>
    <row r="668" spans="1:18" x14ac:dyDescent="0.2">
      <c r="A668" s="1" t="s">
        <v>53</v>
      </c>
      <c r="B668">
        <v>2</v>
      </c>
      <c r="C668" s="1" t="s">
        <v>3373</v>
      </c>
      <c r="D668" s="2">
        <v>45694</v>
      </c>
      <c r="E668" t="s">
        <v>3354</v>
      </c>
      <c r="F668" s="1" t="s">
        <v>3355</v>
      </c>
      <c r="G668">
        <v>18</v>
      </c>
      <c r="H668" t="s">
        <v>438</v>
      </c>
      <c r="I668" s="1" t="s">
        <v>2818</v>
      </c>
      <c r="J668">
        <v>2000</v>
      </c>
      <c r="K668" s="1" t="s">
        <v>2729</v>
      </c>
      <c r="L668">
        <v>2</v>
      </c>
      <c r="M668">
        <v>169.6</v>
      </c>
      <c r="N668">
        <v>4.3000000000000007</v>
      </c>
      <c r="Q668">
        <v>165.29999999999998</v>
      </c>
      <c r="R668" s="1" t="s">
        <v>2733</v>
      </c>
    </row>
    <row r="669" spans="1:18" x14ac:dyDescent="0.2">
      <c r="A669" s="1" t="s">
        <v>53</v>
      </c>
      <c r="B669">
        <v>2</v>
      </c>
      <c r="C669" s="1" t="s">
        <v>3374</v>
      </c>
      <c r="D669" s="2">
        <v>45694</v>
      </c>
      <c r="E669" t="s">
        <v>3354</v>
      </c>
      <c r="F669" s="1" t="s">
        <v>3355</v>
      </c>
      <c r="G669">
        <v>22</v>
      </c>
      <c r="H669" t="s">
        <v>438</v>
      </c>
      <c r="I669" s="1" t="s">
        <v>2818</v>
      </c>
      <c r="J669">
        <v>2000</v>
      </c>
      <c r="K669" s="1" t="s">
        <v>2729</v>
      </c>
      <c r="L669">
        <v>2</v>
      </c>
      <c r="M669">
        <v>194.60000000000002</v>
      </c>
      <c r="N669">
        <v>5.3000000000000007</v>
      </c>
      <c r="Q669">
        <v>189.3</v>
      </c>
      <c r="R669" s="1" t="s">
        <v>2733</v>
      </c>
    </row>
    <row r="670" spans="1:18" x14ac:dyDescent="0.2">
      <c r="A670" s="1" t="s">
        <v>46</v>
      </c>
      <c r="B670">
        <v>3</v>
      </c>
      <c r="C670" s="1" t="s">
        <v>3375</v>
      </c>
      <c r="D670" s="2">
        <v>45694</v>
      </c>
      <c r="E670" t="s">
        <v>3376</v>
      </c>
      <c r="F670" s="1" t="s">
        <v>106</v>
      </c>
      <c r="G670">
        <v>13</v>
      </c>
      <c r="H670" t="s">
        <v>93</v>
      </c>
      <c r="I670" s="1" t="s">
        <v>3377</v>
      </c>
      <c r="J670">
        <v>100</v>
      </c>
      <c r="K670" s="1" t="s">
        <v>2729</v>
      </c>
      <c r="L670">
        <v>2</v>
      </c>
      <c r="M670">
        <v>113.9</v>
      </c>
      <c r="N670">
        <v>3</v>
      </c>
      <c r="Q670">
        <v>110.9</v>
      </c>
      <c r="R670" s="1" t="s">
        <v>2733</v>
      </c>
    </row>
    <row r="671" spans="1:18" x14ac:dyDescent="0.2">
      <c r="A671" s="1" t="s">
        <v>46</v>
      </c>
      <c r="B671">
        <v>3</v>
      </c>
      <c r="C671" s="1" t="s">
        <v>3378</v>
      </c>
      <c r="D671" s="2">
        <v>45694</v>
      </c>
      <c r="E671" t="s">
        <v>3376</v>
      </c>
      <c r="F671" s="1" t="s">
        <v>106</v>
      </c>
      <c r="G671">
        <v>11</v>
      </c>
      <c r="H671" t="s">
        <v>93</v>
      </c>
      <c r="I671" s="1" t="s">
        <v>3377</v>
      </c>
      <c r="J671">
        <v>200</v>
      </c>
      <c r="K671" s="1" t="s">
        <v>2729</v>
      </c>
      <c r="L671">
        <v>5</v>
      </c>
      <c r="M671">
        <v>219.8</v>
      </c>
      <c r="N671">
        <v>6.5</v>
      </c>
      <c r="Q671">
        <v>213.3</v>
      </c>
      <c r="R671" s="1" t="s">
        <v>2733</v>
      </c>
    </row>
    <row r="672" spans="1:18" x14ac:dyDescent="0.2">
      <c r="A672" s="1" t="s">
        <v>46</v>
      </c>
      <c r="B672">
        <v>3</v>
      </c>
      <c r="C672" s="1" t="s">
        <v>3379</v>
      </c>
      <c r="D672" s="2">
        <v>45694</v>
      </c>
      <c r="E672" t="s">
        <v>3380</v>
      </c>
      <c r="F672" s="1" t="s">
        <v>106</v>
      </c>
      <c r="G672">
        <v>9</v>
      </c>
      <c r="H672">
        <v>12</v>
      </c>
      <c r="I672" s="1" t="s">
        <v>3381</v>
      </c>
      <c r="J672">
        <v>125</v>
      </c>
      <c r="K672" s="1" t="s">
        <v>2729</v>
      </c>
      <c r="L672">
        <v>2</v>
      </c>
      <c r="M672">
        <v>71.8</v>
      </c>
      <c r="N672">
        <v>2.2000000000000002</v>
      </c>
      <c r="Q672">
        <v>69.599999999999994</v>
      </c>
      <c r="R672" s="1" t="s">
        <v>2733</v>
      </c>
    </row>
    <row r="673" spans="1:18" x14ac:dyDescent="0.2">
      <c r="A673" s="1" t="s">
        <v>53</v>
      </c>
      <c r="B673">
        <v>3</v>
      </c>
      <c r="C673" s="1" t="s">
        <v>3379</v>
      </c>
      <c r="D673" s="2">
        <v>45694</v>
      </c>
      <c r="E673" t="s">
        <v>3380</v>
      </c>
      <c r="F673" s="1" t="s">
        <v>106</v>
      </c>
      <c r="G673">
        <v>9</v>
      </c>
      <c r="H673">
        <v>12</v>
      </c>
      <c r="I673" s="1" t="s">
        <v>3381</v>
      </c>
      <c r="J673">
        <v>125</v>
      </c>
      <c r="K673" s="1" t="s">
        <v>2729</v>
      </c>
      <c r="L673">
        <v>1</v>
      </c>
      <c r="M673">
        <v>64.599999999999994</v>
      </c>
      <c r="N673">
        <v>1.1000000000000001</v>
      </c>
      <c r="Q673">
        <v>63.499999999999993</v>
      </c>
      <c r="R673" s="1" t="s">
        <v>2733</v>
      </c>
    </row>
    <row r="674" spans="1:18" x14ac:dyDescent="0.2">
      <c r="A674" s="1" t="s">
        <v>53</v>
      </c>
      <c r="B674">
        <v>3</v>
      </c>
      <c r="C674" s="1" t="s">
        <v>3382</v>
      </c>
      <c r="D674" s="2">
        <v>45694</v>
      </c>
      <c r="E674" t="s">
        <v>3380</v>
      </c>
      <c r="F674" s="1" t="s">
        <v>106</v>
      </c>
      <c r="G674">
        <v>8</v>
      </c>
      <c r="H674">
        <v>12</v>
      </c>
      <c r="I674" s="1" t="s">
        <v>3381</v>
      </c>
      <c r="J674">
        <v>125</v>
      </c>
      <c r="K674" s="1" t="s">
        <v>2729</v>
      </c>
      <c r="L674">
        <v>5</v>
      </c>
      <c r="M674">
        <v>134</v>
      </c>
      <c r="N674">
        <v>5</v>
      </c>
      <c r="Q674">
        <v>129</v>
      </c>
      <c r="R674" s="1" t="s">
        <v>2733</v>
      </c>
    </row>
    <row r="675" spans="1:18" x14ac:dyDescent="0.2">
      <c r="A675" s="1" t="s">
        <v>53</v>
      </c>
      <c r="B675">
        <v>3</v>
      </c>
      <c r="C675" s="1" t="s">
        <v>3383</v>
      </c>
      <c r="D675" s="2">
        <v>45694</v>
      </c>
      <c r="E675" t="s">
        <v>3384</v>
      </c>
      <c r="F675" s="1" t="s">
        <v>106</v>
      </c>
      <c r="G675">
        <v>20</v>
      </c>
      <c r="H675" t="s">
        <v>2817</v>
      </c>
      <c r="I675" s="1" t="s">
        <v>108</v>
      </c>
      <c r="J675">
        <v>100</v>
      </c>
      <c r="K675" s="1" t="s">
        <v>2729</v>
      </c>
      <c r="L675">
        <v>2</v>
      </c>
      <c r="M675">
        <v>103.4</v>
      </c>
      <c r="N675">
        <v>5</v>
      </c>
      <c r="Q675">
        <v>98.4</v>
      </c>
      <c r="R675" s="1" t="s">
        <v>2733</v>
      </c>
    </row>
    <row r="676" spans="1:18" x14ac:dyDescent="0.2">
      <c r="A676" s="1" t="s">
        <v>53</v>
      </c>
      <c r="B676">
        <v>3</v>
      </c>
      <c r="C676" s="1" t="s">
        <v>3385</v>
      </c>
      <c r="D676" s="2">
        <v>45694</v>
      </c>
      <c r="E676" t="s">
        <v>3386</v>
      </c>
      <c r="F676" s="1" t="s">
        <v>2816</v>
      </c>
      <c r="G676">
        <v>20</v>
      </c>
      <c r="H676" t="s">
        <v>107</v>
      </c>
      <c r="I676" s="1" t="s">
        <v>108</v>
      </c>
      <c r="J676">
        <v>100</v>
      </c>
      <c r="K676" s="1" t="s">
        <v>2729</v>
      </c>
      <c r="L676">
        <v>2</v>
      </c>
      <c r="M676">
        <v>102</v>
      </c>
      <c r="N676">
        <v>4.5</v>
      </c>
      <c r="Q676">
        <v>97.5</v>
      </c>
      <c r="R676" s="1" t="s">
        <v>2733</v>
      </c>
    </row>
    <row r="677" spans="1:18" x14ac:dyDescent="0.2">
      <c r="A677" s="1" t="s">
        <v>46</v>
      </c>
      <c r="B677">
        <v>6</v>
      </c>
      <c r="C677" s="1" t="s">
        <v>3365</v>
      </c>
      <c r="D677" s="2">
        <v>45694</v>
      </c>
      <c r="E677" t="s">
        <v>2747</v>
      </c>
      <c r="F677" s="1" t="s">
        <v>246</v>
      </c>
      <c r="G677">
        <v>16</v>
      </c>
      <c r="H677" t="s">
        <v>209</v>
      </c>
      <c r="I677" s="1" t="s">
        <v>100</v>
      </c>
      <c r="J677">
        <v>630</v>
      </c>
      <c r="K677" s="1" t="s">
        <v>2729</v>
      </c>
      <c r="L677">
        <v>7</v>
      </c>
      <c r="M677">
        <v>448.00000000000006</v>
      </c>
      <c r="N677">
        <v>13.8</v>
      </c>
      <c r="Q677">
        <v>434.20000000000005</v>
      </c>
      <c r="R677" s="1" t="s">
        <v>2733</v>
      </c>
    </row>
    <row r="678" spans="1:18" x14ac:dyDescent="0.2">
      <c r="A678" s="1" t="s">
        <v>46</v>
      </c>
      <c r="B678">
        <v>6</v>
      </c>
      <c r="C678" s="1" t="s">
        <v>3387</v>
      </c>
      <c r="D678" s="2">
        <v>45694</v>
      </c>
      <c r="E678" t="s">
        <v>3009</v>
      </c>
      <c r="F678" s="1" t="s">
        <v>246</v>
      </c>
      <c r="G678">
        <v>18</v>
      </c>
      <c r="H678" t="s">
        <v>2811</v>
      </c>
      <c r="I678" s="1" t="s">
        <v>100</v>
      </c>
      <c r="J678">
        <v>150</v>
      </c>
      <c r="K678" s="1" t="s">
        <v>2729</v>
      </c>
      <c r="L678">
        <v>1</v>
      </c>
      <c r="M678">
        <v>62.8</v>
      </c>
      <c r="N678">
        <v>2.2000000000000002</v>
      </c>
      <c r="Q678">
        <v>60.599999999999994</v>
      </c>
      <c r="R678" s="1" t="s">
        <v>2733</v>
      </c>
    </row>
    <row r="679" spans="1:18" x14ac:dyDescent="0.2">
      <c r="A679" s="1" t="s">
        <v>53</v>
      </c>
      <c r="B679">
        <v>6</v>
      </c>
      <c r="C679" s="1" t="s">
        <v>3387</v>
      </c>
      <c r="D679" s="2">
        <v>45694</v>
      </c>
      <c r="E679" t="s">
        <v>3009</v>
      </c>
      <c r="F679" s="1" t="s">
        <v>246</v>
      </c>
      <c r="G679">
        <v>18</v>
      </c>
      <c r="H679" t="s">
        <v>2811</v>
      </c>
      <c r="I679" s="1" t="s">
        <v>100</v>
      </c>
      <c r="J679">
        <v>150</v>
      </c>
      <c r="K679" s="1" t="s">
        <v>2729</v>
      </c>
      <c r="L679">
        <v>2</v>
      </c>
      <c r="M679">
        <v>96.4</v>
      </c>
      <c r="N679">
        <v>4.4000000000000004</v>
      </c>
      <c r="Q679">
        <v>92</v>
      </c>
      <c r="R679" s="1" t="s">
        <v>2733</v>
      </c>
    </row>
    <row r="680" spans="1:18" x14ac:dyDescent="0.2">
      <c r="A680" s="1" t="s">
        <v>53</v>
      </c>
      <c r="B680">
        <v>6</v>
      </c>
      <c r="C680" s="1" t="s">
        <v>3388</v>
      </c>
      <c r="D680" s="2">
        <v>45694</v>
      </c>
      <c r="E680" t="s">
        <v>3389</v>
      </c>
      <c r="F680" s="1" t="s">
        <v>246</v>
      </c>
      <c r="G680">
        <v>19.5</v>
      </c>
      <c r="H680" t="s">
        <v>64</v>
      </c>
      <c r="I680" s="1" t="s">
        <v>100</v>
      </c>
      <c r="J680">
        <v>210</v>
      </c>
      <c r="K680" s="1" t="s">
        <v>2729</v>
      </c>
      <c r="L680">
        <v>3</v>
      </c>
      <c r="M680">
        <v>216</v>
      </c>
      <c r="N680">
        <v>6</v>
      </c>
      <c r="Q680">
        <v>210</v>
      </c>
      <c r="R680" s="1" t="s">
        <v>2733</v>
      </c>
    </row>
    <row r="681" spans="1:18" x14ac:dyDescent="0.2">
      <c r="A681" s="1" t="s">
        <v>53</v>
      </c>
      <c r="B681">
        <v>6</v>
      </c>
      <c r="C681" s="1" t="s">
        <v>3390</v>
      </c>
      <c r="D681" s="2">
        <v>45694</v>
      </c>
      <c r="E681" t="s">
        <v>3391</v>
      </c>
      <c r="F681" s="1" t="s">
        <v>246</v>
      </c>
      <c r="G681">
        <v>21</v>
      </c>
      <c r="H681" t="s">
        <v>79</v>
      </c>
      <c r="I681" s="1" t="s">
        <v>100</v>
      </c>
      <c r="J681">
        <v>275</v>
      </c>
      <c r="K681" s="1" t="s">
        <v>2729</v>
      </c>
      <c r="L681">
        <v>4</v>
      </c>
      <c r="M681">
        <v>302.8</v>
      </c>
      <c r="N681">
        <v>10.4</v>
      </c>
      <c r="Q681">
        <v>292.40000000000003</v>
      </c>
      <c r="R681" s="1" t="s">
        <v>2733</v>
      </c>
    </row>
    <row r="682" spans="1:18" x14ac:dyDescent="0.2">
      <c r="A682" s="1" t="s">
        <v>46</v>
      </c>
      <c r="B682">
        <v>7</v>
      </c>
      <c r="C682" s="1" t="s">
        <v>3277</v>
      </c>
      <c r="D682" s="2">
        <v>45694</v>
      </c>
      <c r="E682" t="s">
        <v>2954</v>
      </c>
      <c r="F682" s="1" t="s">
        <v>246</v>
      </c>
      <c r="G682">
        <v>24</v>
      </c>
      <c r="H682">
        <v>60</v>
      </c>
      <c r="I682" s="1" t="s">
        <v>2956</v>
      </c>
      <c r="J682">
        <v>12200</v>
      </c>
      <c r="K682" s="1" t="s">
        <v>2729</v>
      </c>
      <c r="L682">
        <v>5</v>
      </c>
      <c r="M682">
        <v>580.49</v>
      </c>
      <c r="N682">
        <v>15</v>
      </c>
      <c r="Q682">
        <v>565.49</v>
      </c>
      <c r="R682" s="1" t="s">
        <v>2733</v>
      </c>
    </row>
    <row r="683" spans="1:18" x14ac:dyDescent="0.2">
      <c r="A683" s="1" t="s">
        <v>53</v>
      </c>
      <c r="B683">
        <v>7</v>
      </c>
      <c r="C683" s="1" t="s">
        <v>3277</v>
      </c>
      <c r="D683" s="2">
        <v>45694</v>
      </c>
      <c r="E683" t="s">
        <v>2954</v>
      </c>
      <c r="F683" s="1" t="s">
        <v>246</v>
      </c>
      <c r="G683">
        <v>24</v>
      </c>
      <c r="H683">
        <v>60</v>
      </c>
      <c r="I683" s="1" t="s">
        <v>2956</v>
      </c>
      <c r="J683">
        <v>12200</v>
      </c>
      <c r="K683" s="1" t="s">
        <v>2729</v>
      </c>
      <c r="L683">
        <v>4</v>
      </c>
      <c r="M683">
        <v>545.1</v>
      </c>
      <c r="N683">
        <v>11.8</v>
      </c>
      <c r="Q683">
        <v>533.30000000000007</v>
      </c>
      <c r="R683" s="1" t="s">
        <v>2733</v>
      </c>
    </row>
    <row r="684" spans="1:18" x14ac:dyDescent="0.2">
      <c r="A684" s="1" t="s">
        <v>46</v>
      </c>
      <c r="B684">
        <v>2</v>
      </c>
      <c r="C684" s="1" t="s">
        <v>3374</v>
      </c>
      <c r="D684" s="2">
        <v>45695</v>
      </c>
      <c r="E684" t="s">
        <v>3354</v>
      </c>
      <c r="F684" s="1" t="s">
        <v>3355</v>
      </c>
      <c r="G684">
        <v>22</v>
      </c>
      <c r="H684" t="s">
        <v>438</v>
      </c>
      <c r="I684" s="1" t="s">
        <v>2818</v>
      </c>
      <c r="J684">
        <v>2000</v>
      </c>
      <c r="K684" s="1" t="s">
        <v>2729</v>
      </c>
      <c r="L684">
        <v>5</v>
      </c>
      <c r="M684">
        <v>504</v>
      </c>
      <c r="N684">
        <v>13</v>
      </c>
      <c r="Q684">
        <v>491</v>
      </c>
      <c r="R684" s="1" t="s">
        <v>2733</v>
      </c>
    </row>
    <row r="685" spans="1:18" x14ac:dyDescent="0.2">
      <c r="A685" s="1" t="s">
        <v>53</v>
      </c>
      <c r="B685">
        <v>2</v>
      </c>
      <c r="C685" s="1" t="s">
        <v>3374</v>
      </c>
      <c r="D685" s="2">
        <v>45695</v>
      </c>
      <c r="E685" t="s">
        <v>3354</v>
      </c>
      <c r="F685" s="1" t="s">
        <v>3355</v>
      </c>
      <c r="G685">
        <v>22</v>
      </c>
      <c r="H685" t="s">
        <v>438</v>
      </c>
      <c r="I685" s="1" t="s">
        <v>2818</v>
      </c>
      <c r="J685">
        <v>2000</v>
      </c>
      <c r="K685" s="1" t="s">
        <v>2729</v>
      </c>
      <c r="L685">
        <v>3</v>
      </c>
      <c r="M685">
        <v>406.8</v>
      </c>
      <c r="N685">
        <v>8.3999999999999986</v>
      </c>
      <c r="O685">
        <v>2.4</v>
      </c>
      <c r="Q685">
        <v>398.40000000000003</v>
      </c>
      <c r="R685" s="1" t="s">
        <v>2733</v>
      </c>
    </row>
    <row r="686" spans="1:18" x14ac:dyDescent="0.2">
      <c r="A686" s="1" t="s">
        <v>53</v>
      </c>
      <c r="B686">
        <v>2</v>
      </c>
      <c r="C686" s="1" t="s">
        <v>3373</v>
      </c>
      <c r="D686" s="2">
        <v>45695</v>
      </c>
      <c r="E686" t="s">
        <v>3354</v>
      </c>
      <c r="F686" s="1" t="s">
        <v>3355</v>
      </c>
      <c r="G686">
        <v>18</v>
      </c>
      <c r="H686" t="s">
        <v>438</v>
      </c>
      <c r="I686" s="1" t="s">
        <v>2818</v>
      </c>
      <c r="J686">
        <v>2000</v>
      </c>
      <c r="K686" s="1" t="s">
        <v>2729</v>
      </c>
      <c r="L686">
        <v>2</v>
      </c>
      <c r="M686">
        <v>195.4</v>
      </c>
      <c r="N686">
        <v>4.2</v>
      </c>
      <c r="Q686">
        <v>191.20000000000002</v>
      </c>
      <c r="R686" s="1" t="s">
        <v>2733</v>
      </c>
    </row>
    <row r="687" spans="1:18" x14ac:dyDescent="0.2">
      <c r="A687" s="1" t="s">
        <v>46</v>
      </c>
      <c r="B687">
        <v>3</v>
      </c>
      <c r="C687" s="1" t="s">
        <v>3392</v>
      </c>
      <c r="D687" s="2">
        <v>45695</v>
      </c>
      <c r="E687" t="s">
        <v>3386</v>
      </c>
      <c r="F687" s="1" t="s">
        <v>2816</v>
      </c>
      <c r="G687">
        <v>24</v>
      </c>
      <c r="H687" t="s">
        <v>107</v>
      </c>
      <c r="I687" s="1" t="s">
        <v>108</v>
      </c>
      <c r="J687">
        <v>100</v>
      </c>
      <c r="K687" s="1" t="s">
        <v>2729</v>
      </c>
      <c r="L687">
        <v>2</v>
      </c>
      <c r="M687">
        <v>119</v>
      </c>
      <c r="N687">
        <v>5.2</v>
      </c>
      <c r="Q687">
        <v>113.8</v>
      </c>
      <c r="R687" s="1" t="s">
        <v>2733</v>
      </c>
    </row>
    <row r="688" spans="1:18" x14ac:dyDescent="0.2">
      <c r="A688" s="1" t="s">
        <v>46</v>
      </c>
      <c r="B688">
        <v>3</v>
      </c>
      <c r="C688" s="1" t="s">
        <v>3393</v>
      </c>
      <c r="D688" s="2">
        <v>45695</v>
      </c>
      <c r="E688" t="s">
        <v>3009</v>
      </c>
      <c r="F688" s="1" t="s">
        <v>2816</v>
      </c>
      <c r="G688">
        <v>18</v>
      </c>
      <c r="H688" t="s">
        <v>2811</v>
      </c>
      <c r="I688" s="1" t="s">
        <v>2996</v>
      </c>
      <c r="J688">
        <v>100</v>
      </c>
      <c r="K688" s="1" t="s">
        <v>2729</v>
      </c>
      <c r="L688">
        <v>2</v>
      </c>
      <c r="M688">
        <v>112.8</v>
      </c>
      <c r="N688">
        <v>4.2</v>
      </c>
      <c r="Q688">
        <v>108.6</v>
      </c>
      <c r="R688" s="1" t="s">
        <v>2733</v>
      </c>
    </row>
    <row r="689" spans="1:18" x14ac:dyDescent="0.2">
      <c r="A689" s="1" t="s">
        <v>46</v>
      </c>
      <c r="B689">
        <v>3</v>
      </c>
      <c r="C689" s="1" t="s">
        <v>3394</v>
      </c>
      <c r="D689" s="2">
        <v>45695</v>
      </c>
      <c r="E689" t="s">
        <v>3009</v>
      </c>
      <c r="F689" s="1" t="s">
        <v>2816</v>
      </c>
      <c r="G689">
        <v>18</v>
      </c>
      <c r="H689" t="s">
        <v>2811</v>
      </c>
      <c r="I689" s="1" t="s">
        <v>2996</v>
      </c>
      <c r="J689">
        <v>150</v>
      </c>
      <c r="K689" s="1" t="s">
        <v>2729</v>
      </c>
      <c r="L689">
        <v>3</v>
      </c>
      <c r="M689">
        <v>165.60000000000002</v>
      </c>
      <c r="N689">
        <v>6.3000000000000007</v>
      </c>
      <c r="Q689">
        <v>159.30000000000001</v>
      </c>
      <c r="R689" s="1" t="s">
        <v>2733</v>
      </c>
    </row>
    <row r="690" spans="1:18" x14ac:dyDescent="0.2">
      <c r="A690" s="1" t="s">
        <v>46</v>
      </c>
      <c r="B690">
        <v>3</v>
      </c>
      <c r="C690" s="1" t="s">
        <v>3395</v>
      </c>
      <c r="D690" s="2">
        <v>45695</v>
      </c>
      <c r="E690" t="s">
        <v>3009</v>
      </c>
      <c r="F690" s="1" t="s">
        <v>2816</v>
      </c>
      <c r="G690">
        <v>16</v>
      </c>
      <c r="H690" t="s">
        <v>2811</v>
      </c>
      <c r="I690" s="1" t="s">
        <v>2996</v>
      </c>
      <c r="J690">
        <v>150</v>
      </c>
      <c r="K690" s="1" t="s">
        <v>2729</v>
      </c>
      <c r="L690">
        <v>1</v>
      </c>
      <c r="M690">
        <v>54</v>
      </c>
      <c r="N690">
        <v>1.9</v>
      </c>
      <c r="Q690">
        <v>52.1</v>
      </c>
      <c r="R690" s="1" t="s">
        <v>2733</v>
      </c>
    </row>
    <row r="691" spans="1:18" x14ac:dyDescent="0.2">
      <c r="A691" s="1" t="s">
        <v>53</v>
      </c>
      <c r="B691">
        <v>3</v>
      </c>
      <c r="C691" s="1" t="s">
        <v>3395</v>
      </c>
      <c r="D691" s="2">
        <v>45695</v>
      </c>
      <c r="E691" t="s">
        <v>3009</v>
      </c>
      <c r="F691" s="1" t="s">
        <v>2816</v>
      </c>
      <c r="G691">
        <v>16</v>
      </c>
      <c r="H691" t="s">
        <v>2811</v>
      </c>
      <c r="I691" s="1" t="s">
        <v>2996</v>
      </c>
      <c r="J691">
        <v>150</v>
      </c>
      <c r="K691" s="1" t="s">
        <v>2729</v>
      </c>
      <c r="L691">
        <v>2</v>
      </c>
      <c r="M691">
        <v>119.2</v>
      </c>
      <c r="N691">
        <v>3.8</v>
      </c>
      <c r="Q691">
        <v>115.4</v>
      </c>
      <c r="R691" s="1" t="s">
        <v>2730</v>
      </c>
    </row>
    <row r="692" spans="1:18" x14ac:dyDescent="0.2">
      <c r="A692" s="1" t="s">
        <v>53</v>
      </c>
      <c r="B692">
        <v>3</v>
      </c>
      <c r="C692" s="1" t="s">
        <v>3061</v>
      </c>
      <c r="D692" s="2">
        <v>45695</v>
      </c>
      <c r="E692" t="s">
        <v>3062</v>
      </c>
      <c r="F692" s="1" t="s">
        <v>106</v>
      </c>
      <c r="G692">
        <v>30</v>
      </c>
      <c r="H692" t="s">
        <v>107</v>
      </c>
      <c r="I692" s="1" t="s">
        <v>1346</v>
      </c>
      <c r="J692">
        <v>0</v>
      </c>
      <c r="K692" s="1" t="s">
        <v>2729</v>
      </c>
      <c r="L692">
        <v>2</v>
      </c>
      <c r="M692">
        <v>132.80000000000001</v>
      </c>
      <c r="N692">
        <v>3.8</v>
      </c>
      <c r="O692">
        <v>5</v>
      </c>
      <c r="Q692">
        <v>129</v>
      </c>
      <c r="R692" s="1" t="s">
        <v>2730</v>
      </c>
    </row>
    <row r="693" spans="1:18" x14ac:dyDescent="0.2">
      <c r="A693" s="1" t="s">
        <v>53</v>
      </c>
      <c r="B693">
        <v>3</v>
      </c>
      <c r="C693" s="1" t="s">
        <v>2879</v>
      </c>
      <c r="D693" s="2">
        <v>45695</v>
      </c>
      <c r="E693" t="s">
        <v>281</v>
      </c>
      <c r="F693" s="1" t="s">
        <v>246</v>
      </c>
      <c r="G693" t="s">
        <v>2880</v>
      </c>
      <c r="H693" t="s">
        <v>2744</v>
      </c>
      <c r="I693" s="1" t="s">
        <v>100</v>
      </c>
      <c r="J693">
        <v>2000</v>
      </c>
      <c r="K693" s="1" t="s">
        <v>2729</v>
      </c>
      <c r="L693">
        <v>2</v>
      </c>
      <c r="M693">
        <v>182.39999999999998</v>
      </c>
      <c r="N693">
        <v>5.9</v>
      </c>
      <c r="Q693">
        <v>176.49999999999997</v>
      </c>
      <c r="R693" s="1" t="s">
        <v>2730</v>
      </c>
    </row>
    <row r="694" spans="1:18" x14ac:dyDescent="0.2">
      <c r="A694" s="1" t="s">
        <v>46</v>
      </c>
      <c r="B694">
        <v>6</v>
      </c>
      <c r="C694" s="1" t="s">
        <v>3396</v>
      </c>
      <c r="D694" s="2">
        <v>45695</v>
      </c>
      <c r="E694" t="s">
        <v>3397</v>
      </c>
      <c r="F694" s="1" t="s">
        <v>246</v>
      </c>
      <c r="G694">
        <v>22</v>
      </c>
      <c r="H694" t="s">
        <v>79</v>
      </c>
      <c r="I694" s="1" t="s">
        <v>100</v>
      </c>
      <c r="J694">
        <v>400</v>
      </c>
      <c r="K694" s="1" t="s">
        <v>2729</v>
      </c>
      <c r="L694">
        <v>5</v>
      </c>
      <c r="M694">
        <v>418.00000000000006</v>
      </c>
      <c r="N694">
        <v>14</v>
      </c>
      <c r="O694">
        <v>40</v>
      </c>
      <c r="Q694">
        <v>404.00000000000006</v>
      </c>
      <c r="R694" s="1" t="s">
        <v>2733</v>
      </c>
    </row>
    <row r="695" spans="1:18" x14ac:dyDescent="0.2">
      <c r="A695" s="1" t="s">
        <v>46</v>
      </c>
      <c r="B695">
        <v>6</v>
      </c>
      <c r="C695" s="1" t="s">
        <v>3398</v>
      </c>
      <c r="D695" s="2">
        <v>45695</v>
      </c>
      <c r="E695" t="s">
        <v>3399</v>
      </c>
      <c r="F695" s="1" t="s">
        <v>246</v>
      </c>
      <c r="G695">
        <v>22</v>
      </c>
      <c r="H695" t="s">
        <v>79</v>
      </c>
      <c r="I695" s="1" t="s">
        <v>100</v>
      </c>
      <c r="J695">
        <v>25</v>
      </c>
      <c r="K695" s="1" t="s">
        <v>2729</v>
      </c>
      <c r="L695">
        <v>1</v>
      </c>
      <c r="M695">
        <v>46.6</v>
      </c>
      <c r="N695">
        <v>2.8</v>
      </c>
      <c r="Q695">
        <v>43.800000000000004</v>
      </c>
      <c r="R695" s="1" t="s">
        <v>2733</v>
      </c>
    </row>
    <row r="696" spans="1:18" x14ac:dyDescent="0.2">
      <c r="A696" s="1" t="s">
        <v>46</v>
      </c>
      <c r="B696">
        <v>6</v>
      </c>
      <c r="C696" s="1" t="s">
        <v>3400</v>
      </c>
      <c r="D696" s="2">
        <v>45695</v>
      </c>
      <c r="E696">
        <v>1500502176</v>
      </c>
      <c r="F696" s="1" t="s">
        <v>246</v>
      </c>
      <c r="G696">
        <v>22</v>
      </c>
      <c r="H696" t="s">
        <v>735</v>
      </c>
      <c r="I696" s="1" t="s">
        <v>100</v>
      </c>
      <c r="J696">
        <v>155</v>
      </c>
      <c r="K696" s="1" t="s">
        <v>2729</v>
      </c>
      <c r="L696">
        <v>2</v>
      </c>
      <c r="M696">
        <v>171.2</v>
      </c>
      <c r="N696">
        <v>5.6</v>
      </c>
      <c r="Q696">
        <v>165.6</v>
      </c>
      <c r="R696" s="1" t="s">
        <v>2733</v>
      </c>
    </row>
    <row r="697" spans="1:18" x14ac:dyDescent="0.2">
      <c r="A697" s="1" t="s">
        <v>53</v>
      </c>
      <c r="B697">
        <v>6</v>
      </c>
      <c r="C697" s="1" t="s">
        <v>3401</v>
      </c>
      <c r="D697" s="2">
        <v>45695</v>
      </c>
      <c r="E697">
        <v>1500502157</v>
      </c>
      <c r="F697" s="1" t="s">
        <v>246</v>
      </c>
      <c r="G697">
        <v>16</v>
      </c>
      <c r="H697" t="s">
        <v>2963</v>
      </c>
      <c r="I697" s="1" t="s">
        <v>100</v>
      </c>
      <c r="J697">
        <v>90</v>
      </c>
      <c r="K697" s="1" t="s">
        <v>2729</v>
      </c>
      <c r="L697">
        <v>2</v>
      </c>
      <c r="M697">
        <v>96.4</v>
      </c>
      <c r="N697">
        <v>3.2</v>
      </c>
      <c r="Q697">
        <v>93.2</v>
      </c>
      <c r="R697" s="1" t="s">
        <v>2730</v>
      </c>
    </row>
    <row r="698" spans="1:18" x14ac:dyDescent="0.2">
      <c r="A698" s="1" t="s">
        <v>53</v>
      </c>
      <c r="B698">
        <v>6</v>
      </c>
      <c r="C698" s="1" t="s">
        <v>3402</v>
      </c>
      <c r="D698" s="2">
        <v>45695</v>
      </c>
      <c r="E698" t="s">
        <v>3403</v>
      </c>
      <c r="F698" s="1" t="s">
        <v>246</v>
      </c>
      <c r="G698" t="s">
        <v>2931</v>
      </c>
      <c r="H698" t="s">
        <v>3404</v>
      </c>
      <c r="I698" s="1" t="s">
        <v>100</v>
      </c>
      <c r="J698">
        <v>100</v>
      </c>
      <c r="K698" s="1" t="s">
        <v>2729</v>
      </c>
      <c r="L698">
        <v>2</v>
      </c>
      <c r="M698">
        <v>117.2</v>
      </c>
      <c r="N698">
        <v>4.8</v>
      </c>
      <c r="O698">
        <v>37</v>
      </c>
      <c r="Q698">
        <v>112.4</v>
      </c>
      <c r="R698" s="1" t="s">
        <v>2730</v>
      </c>
    </row>
    <row r="699" spans="1:18" x14ac:dyDescent="0.2">
      <c r="A699" s="1" t="s">
        <v>53</v>
      </c>
      <c r="B699">
        <v>6</v>
      </c>
      <c r="C699" s="1" t="s">
        <v>3405</v>
      </c>
      <c r="D699" s="2">
        <v>45695</v>
      </c>
      <c r="E699" t="s">
        <v>3406</v>
      </c>
      <c r="F699" s="1" t="s">
        <v>246</v>
      </c>
      <c r="G699" t="s">
        <v>3407</v>
      </c>
      <c r="H699" t="s">
        <v>2744</v>
      </c>
      <c r="I699" s="1" t="s">
        <v>100</v>
      </c>
      <c r="J699">
        <v>150</v>
      </c>
      <c r="K699" s="1" t="s">
        <v>2729</v>
      </c>
      <c r="L699">
        <v>3</v>
      </c>
      <c r="M699">
        <v>164.8</v>
      </c>
      <c r="N699">
        <v>8.3999999999999986</v>
      </c>
      <c r="Q699">
        <v>156.4</v>
      </c>
      <c r="R699" s="1" t="s">
        <v>2730</v>
      </c>
    </row>
    <row r="700" spans="1:18" x14ac:dyDescent="0.2">
      <c r="A700" s="1" t="s">
        <v>53</v>
      </c>
      <c r="B700">
        <v>6</v>
      </c>
      <c r="C700" s="1" t="s">
        <v>2745</v>
      </c>
      <c r="D700" s="2">
        <v>45695</v>
      </c>
      <c r="E700" t="s">
        <v>51</v>
      </c>
      <c r="F700" s="1" t="s">
        <v>51</v>
      </c>
      <c r="G700" t="s">
        <v>51</v>
      </c>
      <c r="H700" t="s">
        <v>51</v>
      </c>
      <c r="I700" s="1" t="s">
        <v>51</v>
      </c>
      <c r="J700" t="s">
        <v>51</v>
      </c>
      <c r="K700" s="1" t="s">
        <v>2729</v>
      </c>
      <c r="L700">
        <v>1</v>
      </c>
      <c r="M700">
        <v>77.400000000000006</v>
      </c>
      <c r="N700">
        <v>2.2000000000000002</v>
      </c>
      <c r="Q700">
        <v>75.2</v>
      </c>
      <c r="R700" s="1" t="s">
        <v>2730</v>
      </c>
    </row>
    <row r="701" spans="1:18" x14ac:dyDescent="0.2">
      <c r="A701" s="1" t="s">
        <v>46</v>
      </c>
      <c r="B701">
        <v>7</v>
      </c>
      <c r="C701" s="1" t="s">
        <v>3277</v>
      </c>
      <c r="D701" s="2">
        <v>45695</v>
      </c>
      <c r="E701" t="s">
        <v>2954</v>
      </c>
      <c r="F701" s="1" t="s">
        <v>246</v>
      </c>
      <c r="G701">
        <v>24</v>
      </c>
      <c r="H701">
        <v>60</v>
      </c>
      <c r="I701" s="1" t="s">
        <v>2956</v>
      </c>
      <c r="J701">
        <v>12200</v>
      </c>
      <c r="K701" s="1" t="s">
        <v>2729</v>
      </c>
      <c r="L701">
        <v>2</v>
      </c>
      <c r="M701">
        <v>228.12</v>
      </c>
      <c r="N701">
        <v>6</v>
      </c>
      <c r="O701">
        <v>20</v>
      </c>
      <c r="Q701">
        <v>222.12</v>
      </c>
      <c r="R701" s="1" t="s">
        <v>2733</v>
      </c>
    </row>
    <row r="702" spans="1:18" x14ac:dyDescent="0.2">
      <c r="A702" s="1" t="s">
        <v>46</v>
      </c>
      <c r="B702">
        <v>7</v>
      </c>
      <c r="C702" s="1" t="s">
        <v>3408</v>
      </c>
      <c r="D702" s="2">
        <v>45695</v>
      </c>
      <c r="E702" t="s">
        <v>2907</v>
      </c>
      <c r="F702" s="1" t="s">
        <v>246</v>
      </c>
      <c r="G702">
        <v>23</v>
      </c>
      <c r="H702" t="s">
        <v>2908</v>
      </c>
      <c r="I702" s="1" t="s">
        <v>100</v>
      </c>
      <c r="J702">
        <v>2000</v>
      </c>
      <c r="K702" s="1" t="s">
        <v>2729</v>
      </c>
      <c r="L702">
        <v>4</v>
      </c>
      <c r="M702">
        <v>355.33000000000004</v>
      </c>
      <c r="N702">
        <v>10.8</v>
      </c>
      <c r="Q702">
        <v>344.53000000000003</v>
      </c>
      <c r="R702" s="1" t="s">
        <v>2733</v>
      </c>
    </row>
    <row r="703" spans="1:18" x14ac:dyDescent="0.2">
      <c r="A703" s="1" t="s">
        <v>53</v>
      </c>
      <c r="B703">
        <v>7</v>
      </c>
      <c r="C703" s="1" t="s">
        <v>3408</v>
      </c>
      <c r="D703" s="2">
        <v>45695</v>
      </c>
      <c r="E703" t="s">
        <v>2907</v>
      </c>
      <c r="F703" s="1" t="s">
        <v>246</v>
      </c>
      <c r="G703">
        <v>23</v>
      </c>
      <c r="H703" t="s">
        <v>2908</v>
      </c>
      <c r="I703" s="1" t="s">
        <v>100</v>
      </c>
      <c r="J703">
        <v>2000</v>
      </c>
      <c r="K703" s="1" t="s">
        <v>2729</v>
      </c>
      <c r="L703">
        <v>4</v>
      </c>
      <c r="M703">
        <v>508</v>
      </c>
      <c r="N703">
        <v>11.2</v>
      </c>
      <c r="Q703">
        <v>496.8</v>
      </c>
      <c r="R703" s="1" t="s">
        <v>2730</v>
      </c>
    </row>
    <row r="704" spans="1:18" x14ac:dyDescent="0.2">
      <c r="A704" s="1" t="s">
        <v>46</v>
      </c>
      <c r="B704">
        <v>2</v>
      </c>
      <c r="C704" s="1" t="s">
        <v>3373</v>
      </c>
      <c r="D704" s="2">
        <v>45696</v>
      </c>
      <c r="E704" t="s">
        <v>3354</v>
      </c>
      <c r="F704" s="1" t="s">
        <v>3355</v>
      </c>
      <c r="G704">
        <v>18</v>
      </c>
      <c r="H704" t="s">
        <v>438</v>
      </c>
      <c r="I704" s="1" t="s">
        <v>2818</v>
      </c>
      <c r="J704">
        <v>2000</v>
      </c>
      <c r="K704" s="1" t="s">
        <v>2729</v>
      </c>
      <c r="L704">
        <v>3</v>
      </c>
      <c r="M704">
        <v>331.6</v>
      </c>
      <c r="N704">
        <v>6.3000000000000007</v>
      </c>
      <c r="O704">
        <v>23</v>
      </c>
      <c r="Q704">
        <v>325.3</v>
      </c>
      <c r="R704" s="1" t="s">
        <v>2730</v>
      </c>
    </row>
    <row r="705" spans="1:18" x14ac:dyDescent="0.2">
      <c r="A705" s="1" t="s">
        <v>46</v>
      </c>
      <c r="B705">
        <v>2</v>
      </c>
      <c r="C705" s="1" t="s">
        <v>3356</v>
      </c>
      <c r="D705" s="2">
        <v>45696</v>
      </c>
      <c r="E705" t="s">
        <v>3354</v>
      </c>
      <c r="F705" s="1" t="s">
        <v>3355</v>
      </c>
      <c r="G705">
        <v>16</v>
      </c>
      <c r="H705" t="s">
        <v>438</v>
      </c>
      <c r="I705" s="1" t="s">
        <v>2818</v>
      </c>
      <c r="J705">
        <v>1300</v>
      </c>
      <c r="K705" s="1" t="s">
        <v>2729</v>
      </c>
      <c r="L705">
        <v>2</v>
      </c>
      <c r="M705">
        <v>207.8</v>
      </c>
      <c r="N705">
        <v>3.8</v>
      </c>
      <c r="Q705">
        <v>204</v>
      </c>
      <c r="R705" s="1" t="s">
        <v>2730</v>
      </c>
    </row>
    <row r="706" spans="1:18" x14ac:dyDescent="0.2">
      <c r="A706" s="1" t="s">
        <v>53</v>
      </c>
      <c r="B706">
        <v>2</v>
      </c>
      <c r="C706" s="1" t="s">
        <v>3356</v>
      </c>
      <c r="D706" s="2">
        <v>45696</v>
      </c>
      <c r="E706" t="s">
        <v>3354</v>
      </c>
      <c r="F706" s="1" t="s">
        <v>3355</v>
      </c>
      <c r="G706">
        <v>16</v>
      </c>
      <c r="H706" t="s">
        <v>438</v>
      </c>
      <c r="I706" s="1" t="s">
        <v>2818</v>
      </c>
      <c r="J706">
        <v>1300</v>
      </c>
      <c r="K706" s="1" t="s">
        <v>2729</v>
      </c>
      <c r="L706">
        <v>2</v>
      </c>
      <c r="M706">
        <v>133.19999999999999</v>
      </c>
      <c r="N706">
        <v>3.8</v>
      </c>
      <c r="O706">
        <v>18</v>
      </c>
      <c r="Q706">
        <v>129.39999999999998</v>
      </c>
      <c r="R706" s="1" t="s">
        <v>2730</v>
      </c>
    </row>
    <row r="707" spans="1:18" x14ac:dyDescent="0.2">
      <c r="A707" s="1" t="s">
        <v>53</v>
      </c>
      <c r="B707">
        <v>2</v>
      </c>
      <c r="C707" s="1" t="s">
        <v>3353</v>
      </c>
      <c r="D707" s="2">
        <v>45696</v>
      </c>
      <c r="E707" t="s">
        <v>3354</v>
      </c>
      <c r="F707" s="1" t="s">
        <v>3355</v>
      </c>
      <c r="G707">
        <v>13</v>
      </c>
      <c r="H707" t="s">
        <v>438</v>
      </c>
      <c r="I707" s="1" t="s">
        <v>2818</v>
      </c>
      <c r="J707">
        <v>1000</v>
      </c>
      <c r="K707" s="1" t="s">
        <v>2729</v>
      </c>
      <c r="L707">
        <v>3</v>
      </c>
      <c r="M707">
        <v>251.8</v>
      </c>
      <c r="N707">
        <v>3.9000000000000004</v>
      </c>
      <c r="Q707">
        <v>247.9</v>
      </c>
      <c r="R707" s="1" t="s">
        <v>2730</v>
      </c>
    </row>
    <row r="708" spans="1:18" x14ac:dyDescent="0.2">
      <c r="A708" s="1" t="s">
        <v>46</v>
      </c>
      <c r="B708">
        <v>3</v>
      </c>
      <c r="C708" s="1" t="s">
        <v>2879</v>
      </c>
      <c r="D708" s="2">
        <v>45696</v>
      </c>
      <c r="E708" t="s">
        <v>281</v>
      </c>
      <c r="F708" s="1" t="s">
        <v>246</v>
      </c>
      <c r="G708" t="s">
        <v>2880</v>
      </c>
      <c r="H708" t="s">
        <v>2744</v>
      </c>
      <c r="I708" s="1" t="s">
        <v>100</v>
      </c>
      <c r="J708">
        <v>2000</v>
      </c>
      <c r="K708" s="1" t="s">
        <v>2729</v>
      </c>
      <c r="L708">
        <v>6</v>
      </c>
      <c r="M708">
        <v>562.80000000000007</v>
      </c>
      <c r="N708">
        <v>17.399999999999999</v>
      </c>
      <c r="Q708">
        <v>545.40000000000009</v>
      </c>
      <c r="R708" s="1" t="s">
        <v>2730</v>
      </c>
    </row>
    <row r="709" spans="1:18" x14ac:dyDescent="0.2">
      <c r="A709" s="1" t="s">
        <v>53</v>
      </c>
      <c r="B709">
        <v>3</v>
      </c>
      <c r="C709" s="1" t="s">
        <v>3409</v>
      </c>
      <c r="D709" s="2">
        <v>45696</v>
      </c>
      <c r="E709" t="s">
        <v>2797</v>
      </c>
      <c r="F709" s="1" t="s">
        <v>246</v>
      </c>
      <c r="G709">
        <v>20</v>
      </c>
      <c r="H709" t="s">
        <v>209</v>
      </c>
      <c r="I709" s="1" t="s">
        <v>100</v>
      </c>
      <c r="J709">
        <v>155</v>
      </c>
      <c r="K709" s="1" t="s">
        <v>2729</v>
      </c>
      <c r="L709">
        <v>3</v>
      </c>
      <c r="M709">
        <v>165</v>
      </c>
      <c r="N709">
        <v>7.3</v>
      </c>
      <c r="Q709">
        <v>157.69999999999999</v>
      </c>
      <c r="R709" s="1" t="s">
        <v>2730</v>
      </c>
    </row>
    <row r="710" spans="1:18" x14ac:dyDescent="0.2">
      <c r="A710" s="1" t="s">
        <v>53</v>
      </c>
      <c r="B710">
        <v>3</v>
      </c>
      <c r="C710" s="1" t="s">
        <v>3410</v>
      </c>
      <c r="D710" s="2">
        <v>45696</v>
      </c>
      <c r="E710" t="s">
        <v>2797</v>
      </c>
      <c r="F710" s="1" t="s">
        <v>246</v>
      </c>
      <c r="G710">
        <v>18</v>
      </c>
      <c r="H710" t="s">
        <v>209</v>
      </c>
      <c r="I710" s="1" t="s">
        <v>100</v>
      </c>
      <c r="J710">
        <v>125</v>
      </c>
      <c r="K710" s="1" t="s">
        <v>2729</v>
      </c>
      <c r="L710">
        <v>2</v>
      </c>
      <c r="M710">
        <v>131.4</v>
      </c>
      <c r="N710">
        <v>4.4000000000000004</v>
      </c>
      <c r="Q710">
        <v>127</v>
      </c>
      <c r="R710" s="1" t="s">
        <v>2730</v>
      </c>
    </row>
    <row r="711" spans="1:18" x14ac:dyDescent="0.2">
      <c r="A711" s="1" t="s">
        <v>53</v>
      </c>
      <c r="B711">
        <v>3</v>
      </c>
      <c r="C711" s="1" t="s">
        <v>3411</v>
      </c>
      <c r="D711" s="2">
        <v>45696</v>
      </c>
      <c r="E711" t="s">
        <v>3412</v>
      </c>
      <c r="F711" s="1" t="s">
        <v>246</v>
      </c>
      <c r="G711">
        <v>17</v>
      </c>
      <c r="H711" t="s">
        <v>167</v>
      </c>
      <c r="I711" s="1" t="s">
        <v>100</v>
      </c>
      <c r="J711">
        <v>150</v>
      </c>
      <c r="K711" s="1" t="s">
        <v>2729</v>
      </c>
      <c r="L711">
        <v>2</v>
      </c>
      <c r="M711">
        <v>123.19999999999999</v>
      </c>
      <c r="N711">
        <v>3.4</v>
      </c>
      <c r="Q711">
        <v>119.79999999999998</v>
      </c>
      <c r="R711" s="1" t="s">
        <v>2730</v>
      </c>
    </row>
    <row r="712" spans="1:18" x14ac:dyDescent="0.2">
      <c r="A712" s="1" t="s">
        <v>46</v>
      </c>
      <c r="B712">
        <v>6</v>
      </c>
      <c r="C712" s="1" t="s">
        <v>3413</v>
      </c>
      <c r="D712" s="2">
        <v>45696</v>
      </c>
      <c r="E712" t="s">
        <v>3414</v>
      </c>
      <c r="F712" s="1" t="s">
        <v>246</v>
      </c>
      <c r="G712" t="s">
        <v>3407</v>
      </c>
      <c r="H712" t="s">
        <v>2744</v>
      </c>
      <c r="I712" s="1" t="s">
        <v>100</v>
      </c>
      <c r="J712">
        <v>150</v>
      </c>
      <c r="K712" s="1" t="s">
        <v>2729</v>
      </c>
      <c r="L712">
        <v>2</v>
      </c>
      <c r="M712">
        <v>182</v>
      </c>
      <c r="N712">
        <v>6.4</v>
      </c>
      <c r="Q712">
        <v>175.6</v>
      </c>
      <c r="R712" s="1" t="s">
        <v>2730</v>
      </c>
    </row>
    <row r="713" spans="1:18" x14ac:dyDescent="0.2">
      <c r="A713" s="1" t="s">
        <v>46</v>
      </c>
      <c r="B713">
        <v>6</v>
      </c>
      <c r="C713" s="1" t="s">
        <v>3408</v>
      </c>
      <c r="D713" s="2">
        <v>45696</v>
      </c>
      <c r="E713" t="s">
        <v>2907</v>
      </c>
      <c r="F713" s="1" t="s">
        <v>246</v>
      </c>
      <c r="G713">
        <v>23</v>
      </c>
      <c r="H713" t="s">
        <v>2908</v>
      </c>
      <c r="I713" s="1" t="s">
        <v>100</v>
      </c>
      <c r="J713">
        <v>2000</v>
      </c>
      <c r="K713" s="1" t="s">
        <v>2729</v>
      </c>
      <c r="L713">
        <v>2</v>
      </c>
      <c r="M713">
        <v>255.20000000000002</v>
      </c>
      <c r="N713">
        <v>5.6</v>
      </c>
      <c r="Q713">
        <v>249.60000000000002</v>
      </c>
      <c r="R713" s="1" t="s">
        <v>2730</v>
      </c>
    </row>
    <row r="714" spans="1:18" x14ac:dyDescent="0.2">
      <c r="A714" s="1" t="s">
        <v>53</v>
      </c>
      <c r="B714">
        <v>6</v>
      </c>
      <c r="C714" s="1" t="s">
        <v>3277</v>
      </c>
      <c r="D714" s="2">
        <v>45696</v>
      </c>
      <c r="E714" t="s">
        <v>2954</v>
      </c>
      <c r="F714" s="1" t="s">
        <v>246</v>
      </c>
      <c r="G714">
        <v>24</v>
      </c>
      <c r="H714">
        <v>60</v>
      </c>
      <c r="I714" s="1" t="s">
        <v>2956</v>
      </c>
      <c r="J714">
        <v>12200</v>
      </c>
      <c r="K714" s="1" t="s">
        <v>2729</v>
      </c>
      <c r="L714">
        <v>3</v>
      </c>
      <c r="M714">
        <v>428.80000000000007</v>
      </c>
      <c r="N714">
        <v>8.6</v>
      </c>
      <c r="Q714">
        <v>420.20000000000005</v>
      </c>
      <c r="R714" s="1" t="s">
        <v>2730</v>
      </c>
    </row>
    <row r="715" spans="1:18" x14ac:dyDescent="0.2">
      <c r="A715" s="1" t="s">
        <v>46</v>
      </c>
      <c r="B715">
        <v>7</v>
      </c>
      <c r="C715" s="1" t="s">
        <v>3408</v>
      </c>
      <c r="D715" s="2">
        <v>45696</v>
      </c>
      <c r="E715" t="s">
        <v>2907</v>
      </c>
      <c r="F715" s="1" t="s">
        <v>246</v>
      </c>
      <c r="G715">
        <v>23</v>
      </c>
      <c r="H715" t="s">
        <v>2908</v>
      </c>
      <c r="I715" s="1" t="s">
        <v>100</v>
      </c>
      <c r="J715">
        <v>2000</v>
      </c>
      <c r="K715" s="1" t="s">
        <v>2729</v>
      </c>
      <c r="L715">
        <v>6</v>
      </c>
      <c r="M715">
        <v>582.54999999999995</v>
      </c>
      <c r="N715">
        <v>16.799999999999997</v>
      </c>
      <c r="O715">
        <v>5</v>
      </c>
      <c r="Q715">
        <v>565.75</v>
      </c>
      <c r="R715" s="1" t="s">
        <v>2730</v>
      </c>
    </row>
    <row r="716" spans="1:18" x14ac:dyDescent="0.2">
      <c r="A716" s="1" t="s">
        <v>53</v>
      </c>
      <c r="B716">
        <v>7</v>
      </c>
      <c r="C716" s="1" t="s">
        <v>3408</v>
      </c>
      <c r="D716" s="2">
        <v>45696</v>
      </c>
      <c r="E716" t="s">
        <v>2907</v>
      </c>
      <c r="F716" s="1" t="s">
        <v>246</v>
      </c>
      <c r="G716">
        <v>23</v>
      </c>
      <c r="H716" t="s">
        <v>2908</v>
      </c>
      <c r="I716" s="1" t="s">
        <v>100</v>
      </c>
      <c r="J716">
        <v>2000</v>
      </c>
      <c r="K716" s="1" t="s">
        <v>2729</v>
      </c>
      <c r="L716">
        <v>4</v>
      </c>
      <c r="M716">
        <v>483.6</v>
      </c>
      <c r="N716">
        <v>11.399999999999999</v>
      </c>
      <c r="Q716">
        <v>472.20000000000005</v>
      </c>
      <c r="R716" s="1" t="s">
        <v>2730</v>
      </c>
    </row>
    <row r="717" spans="1:18" x14ac:dyDescent="0.2">
      <c r="A717" s="1" t="s">
        <v>46</v>
      </c>
      <c r="B717">
        <v>2</v>
      </c>
      <c r="C717" s="1" t="s">
        <v>3353</v>
      </c>
      <c r="D717" s="2">
        <v>45697</v>
      </c>
      <c r="E717" t="s">
        <v>3354</v>
      </c>
      <c r="F717" s="1" t="s">
        <v>3355</v>
      </c>
      <c r="G717">
        <v>13</v>
      </c>
      <c r="H717" t="s">
        <v>438</v>
      </c>
      <c r="I717" s="1" t="s">
        <v>2818</v>
      </c>
      <c r="J717">
        <v>1000</v>
      </c>
      <c r="K717" s="1" t="s">
        <v>2729</v>
      </c>
      <c r="L717">
        <v>4</v>
      </c>
      <c r="M717">
        <v>281.5</v>
      </c>
      <c r="N717">
        <v>6</v>
      </c>
      <c r="O717">
        <v>32</v>
      </c>
      <c r="Q717">
        <v>275.5</v>
      </c>
      <c r="R717" s="1" t="s">
        <v>2730</v>
      </c>
    </row>
    <row r="718" spans="1:18" x14ac:dyDescent="0.2">
      <c r="A718" s="1" t="s">
        <v>46</v>
      </c>
      <c r="B718">
        <v>2</v>
      </c>
      <c r="C718" s="1" t="s">
        <v>3356</v>
      </c>
      <c r="D718" s="2">
        <v>45697</v>
      </c>
      <c r="E718" t="s">
        <v>3354</v>
      </c>
      <c r="F718" s="1" t="s">
        <v>3355</v>
      </c>
      <c r="G718">
        <v>16</v>
      </c>
      <c r="H718" t="s">
        <v>438</v>
      </c>
      <c r="I718" s="1" t="s">
        <v>2818</v>
      </c>
      <c r="J718">
        <v>1300</v>
      </c>
      <c r="K718" s="1" t="s">
        <v>2729</v>
      </c>
      <c r="L718">
        <v>1</v>
      </c>
      <c r="M718">
        <v>105.4</v>
      </c>
      <c r="N718">
        <v>1.9</v>
      </c>
      <c r="Q718">
        <v>103.5</v>
      </c>
      <c r="R718" s="1" t="s">
        <v>2730</v>
      </c>
    </row>
    <row r="719" spans="1:18" x14ac:dyDescent="0.2">
      <c r="A719" s="1" t="s">
        <v>53</v>
      </c>
      <c r="B719">
        <v>2</v>
      </c>
      <c r="C719" s="1" t="s">
        <v>3356</v>
      </c>
      <c r="D719" s="2">
        <v>45697</v>
      </c>
      <c r="E719" t="s">
        <v>3354</v>
      </c>
      <c r="F719" s="1" t="s">
        <v>3355</v>
      </c>
      <c r="G719">
        <v>16</v>
      </c>
      <c r="H719" t="s">
        <v>438</v>
      </c>
      <c r="I719" s="1" t="s">
        <v>2818</v>
      </c>
      <c r="J719">
        <v>1300</v>
      </c>
      <c r="K719" s="1" t="s">
        <v>2729</v>
      </c>
      <c r="L719">
        <v>2</v>
      </c>
      <c r="M719">
        <v>230.4</v>
      </c>
      <c r="N719">
        <v>3.8</v>
      </c>
      <c r="Q719">
        <v>226.6</v>
      </c>
      <c r="R719" s="1" t="s">
        <v>2730</v>
      </c>
    </row>
    <row r="720" spans="1:18" x14ac:dyDescent="0.2">
      <c r="A720" s="1" t="s">
        <v>53</v>
      </c>
      <c r="B720">
        <v>2</v>
      </c>
      <c r="C720" s="1" t="s">
        <v>3373</v>
      </c>
      <c r="D720" s="2">
        <v>45697</v>
      </c>
      <c r="E720" t="s">
        <v>3354</v>
      </c>
      <c r="F720" s="1" t="s">
        <v>3355</v>
      </c>
      <c r="G720">
        <v>18</v>
      </c>
      <c r="H720" t="s">
        <v>438</v>
      </c>
      <c r="I720" s="1" t="s">
        <v>2818</v>
      </c>
      <c r="J720">
        <v>2000</v>
      </c>
      <c r="K720" s="1" t="s">
        <v>2729</v>
      </c>
      <c r="L720">
        <v>2</v>
      </c>
      <c r="M720">
        <v>213.4</v>
      </c>
      <c r="N720">
        <v>4.4000000000000004</v>
      </c>
      <c r="Q720">
        <v>209</v>
      </c>
      <c r="R720" s="1" t="s">
        <v>2730</v>
      </c>
    </row>
    <row r="721" spans="1:18" x14ac:dyDescent="0.2">
      <c r="A721" s="1" t="s">
        <v>46</v>
      </c>
      <c r="B721">
        <v>3</v>
      </c>
      <c r="C721" s="1" t="s">
        <v>3411</v>
      </c>
      <c r="D721" s="2">
        <v>45697</v>
      </c>
      <c r="E721" t="s">
        <v>3412</v>
      </c>
      <c r="F721" s="1" t="s">
        <v>246</v>
      </c>
      <c r="G721">
        <v>17</v>
      </c>
      <c r="H721" t="s">
        <v>167</v>
      </c>
      <c r="I721" s="1" t="s">
        <v>100</v>
      </c>
      <c r="J721">
        <v>150</v>
      </c>
      <c r="K721" s="1" t="s">
        <v>2729</v>
      </c>
      <c r="L721">
        <v>1</v>
      </c>
      <c r="M721">
        <v>46.6</v>
      </c>
      <c r="N721">
        <v>2.1</v>
      </c>
      <c r="Q721">
        <v>44.5</v>
      </c>
      <c r="R721" s="1" t="s">
        <v>2730</v>
      </c>
    </row>
    <row r="722" spans="1:18" x14ac:dyDescent="0.2">
      <c r="A722" s="1" t="s">
        <v>46</v>
      </c>
      <c r="B722">
        <v>3</v>
      </c>
      <c r="C722" s="1" t="s">
        <v>3415</v>
      </c>
      <c r="D722" s="2">
        <v>45697</v>
      </c>
      <c r="E722" t="s">
        <v>3416</v>
      </c>
      <c r="F722" s="1" t="s">
        <v>246</v>
      </c>
      <c r="G722">
        <v>17</v>
      </c>
      <c r="H722" t="s">
        <v>99</v>
      </c>
      <c r="I722" s="1" t="s">
        <v>2760</v>
      </c>
      <c r="J722">
        <v>300</v>
      </c>
      <c r="K722" s="1" t="s">
        <v>2729</v>
      </c>
      <c r="L722">
        <v>4</v>
      </c>
      <c r="M722">
        <v>304.39999999999998</v>
      </c>
      <c r="N722">
        <v>8.4</v>
      </c>
      <c r="Q722">
        <v>296</v>
      </c>
      <c r="R722" s="1" t="s">
        <v>2730</v>
      </c>
    </row>
    <row r="723" spans="1:18" x14ac:dyDescent="0.2">
      <c r="A723" s="1" t="s">
        <v>53</v>
      </c>
      <c r="B723">
        <v>3</v>
      </c>
      <c r="C723" s="1" t="s">
        <v>3417</v>
      </c>
      <c r="D723" s="2">
        <v>45697</v>
      </c>
      <c r="E723" t="s">
        <v>3416</v>
      </c>
      <c r="F723" s="1" t="s">
        <v>246</v>
      </c>
      <c r="G723">
        <v>17</v>
      </c>
      <c r="H723" t="s">
        <v>99</v>
      </c>
      <c r="I723" s="1" t="s">
        <v>2760</v>
      </c>
      <c r="J723">
        <v>300</v>
      </c>
      <c r="K723" s="1" t="s">
        <v>2729</v>
      </c>
      <c r="L723">
        <v>5</v>
      </c>
      <c r="M723">
        <v>308.8</v>
      </c>
      <c r="N723">
        <v>10.5</v>
      </c>
      <c r="Q723">
        <v>298.3</v>
      </c>
      <c r="R723" s="1" t="s">
        <v>2730</v>
      </c>
    </row>
    <row r="724" spans="1:18" x14ac:dyDescent="0.2">
      <c r="A724" s="1" t="s">
        <v>46</v>
      </c>
      <c r="B724">
        <v>6</v>
      </c>
      <c r="C724" s="1" t="s">
        <v>3277</v>
      </c>
      <c r="D724" s="2">
        <v>45697</v>
      </c>
      <c r="E724" t="s">
        <v>2954</v>
      </c>
      <c r="F724" s="1" t="s">
        <v>246</v>
      </c>
      <c r="G724">
        <v>24</v>
      </c>
      <c r="H724">
        <v>60</v>
      </c>
      <c r="I724" s="1" t="s">
        <v>2956</v>
      </c>
      <c r="J724">
        <v>12200</v>
      </c>
      <c r="K724" s="1" t="s">
        <v>2729</v>
      </c>
      <c r="L724">
        <v>2</v>
      </c>
      <c r="M724">
        <v>259.8</v>
      </c>
      <c r="N724">
        <v>5.6</v>
      </c>
      <c r="Q724">
        <v>254.20000000000002</v>
      </c>
      <c r="R724" s="1" t="s">
        <v>2730</v>
      </c>
    </row>
    <row r="725" spans="1:18" x14ac:dyDescent="0.2">
      <c r="A725" s="1" t="s">
        <v>46</v>
      </c>
      <c r="B725">
        <v>6</v>
      </c>
      <c r="C725" s="1" t="s">
        <v>3418</v>
      </c>
      <c r="D725" s="2">
        <v>45697</v>
      </c>
      <c r="E725" t="s">
        <v>3419</v>
      </c>
      <c r="F725" s="1" t="s">
        <v>246</v>
      </c>
      <c r="G725">
        <v>23</v>
      </c>
      <c r="H725">
        <v>6</v>
      </c>
      <c r="I725" s="1" t="s">
        <v>3420</v>
      </c>
      <c r="J725">
        <v>2000</v>
      </c>
      <c r="K725" s="1" t="s">
        <v>2729</v>
      </c>
      <c r="L725">
        <v>2</v>
      </c>
      <c r="M725">
        <v>131.60000000000002</v>
      </c>
      <c r="N725">
        <v>5.2</v>
      </c>
      <c r="Q725">
        <v>126.40000000000002</v>
      </c>
      <c r="R725" s="1" t="s">
        <v>2730</v>
      </c>
    </row>
    <row r="726" spans="1:18" x14ac:dyDescent="0.2">
      <c r="A726" s="1" t="s">
        <v>53</v>
      </c>
      <c r="B726">
        <v>6</v>
      </c>
      <c r="C726" s="1" t="s">
        <v>3418</v>
      </c>
      <c r="D726" s="2">
        <v>45697</v>
      </c>
      <c r="E726" t="s">
        <v>3419</v>
      </c>
      <c r="F726" s="1" t="s">
        <v>246</v>
      </c>
      <c r="G726">
        <v>23</v>
      </c>
      <c r="H726">
        <v>6</v>
      </c>
      <c r="I726" s="1" t="s">
        <v>3420</v>
      </c>
      <c r="J726">
        <v>2000</v>
      </c>
      <c r="K726" s="1" t="s">
        <v>2729</v>
      </c>
      <c r="L726">
        <v>7</v>
      </c>
      <c r="M726">
        <v>610.19999999999993</v>
      </c>
      <c r="N726">
        <v>19.599999999999998</v>
      </c>
      <c r="O726">
        <v>28</v>
      </c>
      <c r="Q726">
        <v>590.59999999999991</v>
      </c>
      <c r="R726" s="1" t="s">
        <v>2730</v>
      </c>
    </row>
    <row r="727" spans="1:18" x14ac:dyDescent="0.2">
      <c r="A727" s="1" t="s">
        <v>46</v>
      </c>
      <c r="B727">
        <v>7</v>
      </c>
      <c r="C727" s="1" t="s">
        <v>3277</v>
      </c>
      <c r="D727" s="2">
        <v>45697</v>
      </c>
      <c r="E727" t="s">
        <v>2954</v>
      </c>
      <c r="F727" s="1" t="s">
        <v>246</v>
      </c>
      <c r="G727">
        <v>24</v>
      </c>
      <c r="H727">
        <v>60</v>
      </c>
      <c r="I727" s="1" t="s">
        <v>2956</v>
      </c>
      <c r="J727">
        <v>12200</v>
      </c>
      <c r="K727" s="1" t="s">
        <v>2729</v>
      </c>
      <c r="L727">
        <v>4</v>
      </c>
      <c r="M727">
        <v>591</v>
      </c>
      <c r="N727">
        <v>11.6</v>
      </c>
      <c r="Q727">
        <v>579.4</v>
      </c>
      <c r="R727" s="1" t="s">
        <v>2730</v>
      </c>
    </row>
    <row r="728" spans="1:18" x14ac:dyDescent="0.2">
      <c r="A728" s="1" t="s">
        <v>53</v>
      </c>
      <c r="B728">
        <v>7</v>
      </c>
      <c r="C728" s="1" t="s">
        <v>3277</v>
      </c>
      <c r="D728" s="2">
        <v>45697</v>
      </c>
      <c r="E728" t="s">
        <v>2954</v>
      </c>
      <c r="F728" s="1" t="s">
        <v>246</v>
      </c>
      <c r="G728">
        <v>24</v>
      </c>
      <c r="H728">
        <v>60</v>
      </c>
      <c r="I728" s="1" t="s">
        <v>2956</v>
      </c>
      <c r="J728">
        <v>12200</v>
      </c>
      <c r="K728" s="1" t="s">
        <v>2729</v>
      </c>
      <c r="L728">
        <v>5</v>
      </c>
      <c r="M728">
        <v>556.21</v>
      </c>
      <c r="N728">
        <v>15</v>
      </c>
      <c r="Q728">
        <v>541.21</v>
      </c>
      <c r="R728" s="1" t="s">
        <v>2730</v>
      </c>
    </row>
    <row r="729" spans="1:18" x14ac:dyDescent="0.2">
      <c r="A729" s="1" t="s">
        <v>46</v>
      </c>
      <c r="B729">
        <v>2</v>
      </c>
      <c r="C729" s="1" t="s">
        <v>3373</v>
      </c>
      <c r="D729" s="2">
        <v>45698</v>
      </c>
      <c r="E729" t="s">
        <v>3354</v>
      </c>
      <c r="F729" s="1" t="s">
        <v>3355</v>
      </c>
      <c r="G729">
        <v>18</v>
      </c>
      <c r="H729" t="s">
        <v>438</v>
      </c>
      <c r="I729" s="1" t="s">
        <v>2818</v>
      </c>
      <c r="J729">
        <v>2000</v>
      </c>
      <c r="K729" s="1" t="s">
        <v>2729</v>
      </c>
      <c r="L729">
        <v>3</v>
      </c>
      <c r="M729">
        <v>318.20000000000005</v>
      </c>
      <c r="N729">
        <v>6.4</v>
      </c>
      <c r="O729">
        <v>6</v>
      </c>
      <c r="Q729">
        <v>311.80000000000007</v>
      </c>
      <c r="R729" s="1" t="s">
        <v>2730</v>
      </c>
    </row>
    <row r="730" spans="1:18" x14ac:dyDescent="0.2">
      <c r="A730" s="1" t="s">
        <v>46</v>
      </c>
      <c r="B730">
        <v>2</v>
      </c>
      <c r="C730" s="1" t="s">
        <v>3374</v>
      </c>
      <c r="D730" s="2">
        <v>45698</v>
      </c>
      <c r="E730" t="s">
        <v>3354</v>
      </c>
      <c r="F730" s="1" t="s">
        <v>3355</v>
      </c>
      <c r="G730">
        <v>22</v>
      </c>
      <c r="H730" t="s">
        <v>438</v>
      </c>
      <c r="I730" s="1" t="s">
        <v>2818</v>
      </c>
      <c r="J730">
        <v>2000</v>
      </c>
      <c r="K730" s="1" t="s">
        <v>2729</v>
      </c>
      <c r="L730">
        <v>2</v>
      </c>
      <c r="M730">
        <v>227</v>
      </c>
      <c r="N730">
        <v>5.2</v>
      </c>
      <c r="Q730">
        <v>221.8</v>
      </c>
      <c r="R730" s="1" t="s">
        <v>2730</v>
      </c>
    </row>
    <row r="731" spans="1:18" x14ac:dyDescent="0.2">
      <c r="A731" s="1" t="s">
        <v>53</v>
      </c>
      <c r="B731">
        <v>2</v>
      </c>
      <c r="C731" s="1" t="s">
        <v>3374</v>
      </c>
      <c r="D731" s="2">
        <v>45698</v>
      </c>
      <c r="E731" t="s">
        <v>3354</v>
      </c>
      <c r="F731" s="1" t="s">
        <v>3355</v>
      </c>
      <c r="G731">
        <v>22</v>
      </c>
      <c r="H731" t="s">
        <v>438</v>
      </c>
      <c r="I731" s="1" t="s">
        <v>2818</v>
      </c>
      <c r="J731">
        <v>2000</v>
      </c>
      <c r="K731" s="1" t="s">
        <v>2729</v>
      </c>
      <c r="L731">
        <v>3</v>
      </c>
      <c r="M731">
        <v>370</v>
      </c>
      <c r="N731">
        <v>7.8000000000000007</v>
      </c>
      <c r="O731">
        <v>8</v>
      </c>
      <c r="Q731">
        <v>362.2</v>
      </c>
      <c r="R731" s="1" t="s">
        <v>2730</v>
      </c>
    </row>
    <row r="732" spans="1:18" x14ac:dyDescent="0.2">
      <c r="A732" s="1" t="s">
        <v>46</v>
      </c>
      <c r="B732">
        <v>3</v>
      </c>
      <c r="C732" s="1" t="s">
        <v>3277</v>
      </c>
      <c r="D732" s="2">
        <v>45698</v>
      </c>
      <c r="E732" t="s">
        <v>2954</v>
      </c>
      <c r="F732" s="1" t="s">
        <v>246</v>
      </c>
      <c r="G732">
        <v>24</v>
      </c>
      <c r="H732">
        <v>60</v>
      </c>
      <c r="I732" s="1" t="s">
        <v>2956</v>
      </c>
      <c r="J732">
        <v>12200</v>
      </c>
      <c r="K732" s="1" t="s">
        <v>2729</v>
      </c>
      <c r="L732">
        <v>3</v>
      </c>
      <c r="M732">
        <v>518.79999999999995</v>
      </c>
      <c r="N732">
        <v>8.9</v>
      </c>
      <c r="Q732">
        <v>509.9</v>
      </c>
      <c r="R732" s="1" t="s">
        <v>2730</v>
      </c>
    </row>
    <row r="733" spans="1:18" x14ac:dyDescent="0.2">
      <c r="A733" s="1" t="s">
        <v>53</v>
      </c>
      <c r="B733">
        <v>3</v>
      </c>
      <c r="C733" s="1" t="s">
        <v>3277</v>
      </c>
      <c r="D733" s="2">
        <v>45698</v>
      </c>
      <c r="E733" t="s">
        <v>2954</v>
      </c>
      <c r="F733" s="1" t="s">
        <v>246</v>
      </c>
      <c r="G733">
        <v>24</v>
      </c>
      <c r="H733">
        <v>60</v>
      </c>
      <c r="I733" s="1" t="s">
        <v>2956</v>
      </c>
      <c r="J733">
        <v>12200</v>
      </c>
      <c r="K733" s="1" t="s">
        <v>2729</v>
      </c>
      <c r="L733">
        <v>4</v>
      </c>
      <c r="M733">
        <v>547.40000000000009</v>
      </c>
      <c r="N733">
        <v>11.6</v>
      </c>
      <c r="Q733">
        <v>535.80000000000007</v>
      </c>
      <c r="R733" s="1" t="s">
        <v>2730</v>
      </c>
    </row>
    <row r="734" spans="1:18" x14ac:dyDescent="0.2">
      <c r="A734" s="1" t="s">
        <v>46</v>
      </c>
      <c r="B734">
        <v>6</v>
      </c>
      <c r="C734" s="1" t="s">
        <v>3418</v>
      </c>
      <c r="D734" s="2">
        <v>45698</v>
      </c>
      <c r="E734" t="s">
        <v>3419</v>
      </c>
      <c r="F734" s="1" t="s">
        <v>246</v>
      </c>
      <c r="G734">
        <v>23</v>
      </c>
      <c r="H734">
        <v>6</v>
      </c>
      <c r="I734" s="1" t="s">
        <v>3420</v>
      </c>
      <c r="J734">
        <v>2000</v>
      </c>
      <c r="K734" s="1" t="s">
        <v>2729</v>
      </c>
      <c r="L734">
        <v>8</v>
      </c>
      <c r="M734">
        <v>651.59999999999991</v>
      </c>
      <c r="N734">
        <v>22.4</v>
      </c>
      <c r="Q734">
        <v>629.19999999999993</v>
      </c>
      <c r="R734" s="1" t="s">
        <v>2730</v>
      </c>
    </row>
    <row r="735" spans="1:18" x14ac:dyDescent="0.2">
      <c r="A735" s="1" t="s">
        <v>53</v>
      </c>
      <c r="B735">
        <v>6</v>
      </c>
      <c r="C735" s="1" t="s">
        <v>3418</v>
      </c>
      <c r="D735" s="2">
        <v>45698</v>
      </c>
      <c r="E735" t="s">
        <v>3419</v>
      </c>
      <c r="F735" s="1" t="s">
        <v>246</v>
      </c>
      <c r="G735">
        <v>23</v>
      </c>
      <c r="H735">
        <v>6</v>
      </c>
      <c r="I735" s="1" t="s">
        <v>3420</v>
      </c>
      <c r="J735">
        <v>2000</v>
      </c>
      <c r="K735" s="1" t="s">
        <v>2729</v>
      </c>
      <c r="L735">
        <v>7</v>
      </c>
      <c r="M735">
        <v>618.20000000000005</v>
      </c>
      <c r="N735">
        <v>19.599999999999998</v>
      </c>
      <c r="Q735">
        <v>598.6</v>
      </c>
      <c r="R735" s="1" t="s">
        <v>2730</v>
      </c>
    </row>
    <row r="736" spans="1:18" x14ac:dyDescent="0.2">
      <c r="A736" s="1" t="s">
        <v>46</v>
      </c>
      <c r="B736">
        <v>7</v>
      </c>
      <c r="C736" s="1" t="s">
        <v>3277</v>
      </c>
      <c r="D736" s="2">
        <v>45698</v>
      </c>
      <c r="E736" t="s">
        <v>2954</v>
      </c>
      <c r="F736" s="1" t="s">
        <v>246</v>
      </c>
      <c r="G736">
        <v>24</v>
      </c>
      <c r="H736">
        <v>60</v>
      </c>
      <c r="I736" s="1" t="s">
        <v>2956</v>
      </c>
      <c r="J736">
        <v>12200</v>
      </c>
      <c r="K736" s="1" t="s">
        <v>2729</v>
      </c>
      <c r="L736">
        <v>4</v>
      </c>
      <c r="M736">
        <v>577.59999999999991</v>
      </c>
      <c r="N736">
        <v>11.6</v>
      </c>
      <c r="Q736">
        <v>565.99999999999989</v>
      </c>
      <c r="R736" s="1" t="s">
        <v>2730</v>
      </c>
    </row>
    <row r="737" spans="1:18" x14ac:dyDescent="0.2">
      <c r="A737" s="1" t="s">
        <v>53</v>
      </c>
      <c r="B737">
        <v>7</v>
      </c>
      <c r="C737" s="1" t="s">
        <v>3277</v>
      </c>
      <c r="D737" s="2">
        <v>45698</v>
      </c>
      <c r="E737" t="s">
        <v>2954</v>
      </c>
      <c r="F737" s="1" t="s">
        <v>246</v>
      </c>
      <c r="G737">
        <v>24</v>
      </c>
      <c r="H737">
        <v>60</v>
      </c>
      <c r="I737" s="1" t="s">
        <v>2956</v>
      </c>
      <c r="J737">
        <v>12200</v>
      </c>
      <c r="K737" s="1" t="s">
        <v>2729</v>
      </c>
      <c r="L737">
        <v>5</v>
      </c>
      <c r="M737">
        <v>535</v>
      </c>
      <c r="N737">
        <v>14.5</v>
      </c>
      <c r="Q737">
        <v>520.5</v>
      </c>
      <c r="R737" s="1" t="s">
        <v>2730</v>
      </c>
    </row>
    <row r="738" spans="1:18" x14ac:dyDescent="0.2">
      <c r="A738" s="1" t="s">
        <v>46</v>
      </c>
      <c r="B738">
        <v>1</v>
      </c>
      <c r="C738" s="1" t="s">
        <v>2745</v>
      </c>
      <c r="D738" s="2">
        <v>45699</v>
      </c>
      <c r="E738" t="s">
        <v>51</v>
      </c>
      <c r="F738" s="1" t="s">
        <v>51</v>
      </c>
      <c r="G738" t="s">
        <v>51</v>
      </c>
      <c r="H738" t="s">
        <v>51</v>
      </c>
      <c r="I738" s="1" t="s">
        <v>51</v>
      </c>
      <c r="J738" t="s">
        <v>51</v>
      </c>
      <c r="K738" s="1" t="s">
        <v>2729</v>
      </c>
      <c r="L738">
        <v>1</v>
      </c>
      <c r="M738">
        <v>28.6</v>
      </c>
      <c r="N738">
        <v>1</v>
      </c>
      <c r="O738">
        <v>15</v>
      </c>
      <c r="Q738">
        <v>27.6</v>
      </c>
      <c r="R738" s="1" t="s">
        <v>2730</v>
      </c>
    </row>
    <row r="739" spans="1:18" x14ac:dyDescent="0.2">
      <c r="A739" s="1" t="s">
        <v>53</v>
      </c>
      <c r="B739">
        <v>1</v>
      </c>
      <c r="C739" s="1" t="s">
        <v>3272</v>
      </c>
      <c r="D739" s="2">
        <v>45699</v>
      </c>
      <c r="E739" t="s">
        <v>3273</v>
      </c>
      <c r="F739" s="1" t="s">
        <v>106</v>
      </c>
      <c r="G739">
        <v>9</v>
      </c>
      <c r="H739">
        <v>18</v>
      </c>
      <c r="I739" s="1" t="s">
        <v>2766</v>
      </c>
      <c r="J739">
        <v>125</v>
      </c>
      <c r="K739" s="1" t="s">
        <v>2729</v>
      </c>
      <c r="L739">
        <v>4</v>
      </c>
      <c r="M739">
        <v>140.80000000000001</v>
      </c>
      <c r="N739">
        <v>4</v>
      </c>
      <c r="O739">
        <v>15</v>
      </c>
      <c r="Q739">
        <v>136.80000000000001</v>
      </c>
      <c r="R739" s="1" t="s">
        <v>2730</v>
      </c>
    </row>
    <row r="740" spans="1:18" x14ac:dyDescent="0.2">
      <c r="A740" s="1" t="s">
        <v>46</v>
      </c>
      <c r="B740">
        <v>3</v>
      </c>
      <c r="C740" s="1" t="s">
        <v>3277</v>
      </c>
      <c r="D740" s="2">
        <v>45699</v>
      </c>
      <c r="E740" t="s">
        <v>2954</v>
      </c>
      <c r="F740" s="1" t="s">
        <v>246</v>
      </c>
      <c r="G740">
        <v>24</v>
      </c>
      <c r="H740">
        <v>60</v>
      </c>
      <c r="I740" s="1" t="s">
        <v>2956</v>
      </c>
      <c r="J740">
        <v>12200</v>
      </c>
      <c r="K740" s="1" t="s">
        <v>2729</v>
      </c>
      <c r="L740">
        <v>2</v>
      </c>
      <c r="M740">
        <v>274.60000000000002</v>
      </c>
      <c r="N740">
        <v>5.6999999999999993</v>
      </c>
      <c r="Q740">
        <v>268.90000000000003</v>
      </c>
      <c r="R740" s="1" t="s">
        <v>2730</v>
      </c>
    </row>
    <row r="741" spans="1:18" x14ac:dyDescent="0.2">
      <c r="A741" s="1" t="s">
        <v>46</v>
      </c>
      <c r="B741">
        <v>3</v>
      </c>
      <c r="C741" s="1" t="s">
        <v>3421</v>
      </c>
      <c r="D741" s="2">
        <v>45699</v>
      </c>
      <c r="E741" t="s">
        <v>51</v>
      </c>
      <c r="F741" s="1" t="s">
        <v>51</v>
      </c>
      <c r="G741" t="s">
        <v>51</v>
      </c>
      <c r="H741" t="s">
        <v>51</v>
      </c>
      <c r="I741" s="1" t="s">
        <v>51</v>
      </c>
      <c r="J741" t="s">
        <v>51</v>
      </c>
      <c r="K741" s="1" t="s">
        <v>2729</v>
      </c>
      <c r="L741">
        <v>1</v>
      </c>
      <c r="M741">
        <v>52.8</v>
      </c>
      <c r="N741">
        <v>1</v>
      </c>
      <c r="Q741">
        <v>51.8</v>
      </c>
      <c r="R741" s="1" t="s">
        <v>2730</v>
      </c>
    </row>
    <row r="742" spans="1:18" x14ac:dyDescent="0.2">
      <c r="A742" s="1" t="s">
        <v>46</v>
      </c>
      <c r="B742">
        <v>6</v>
      </c>
      <c r="C742" s="1" t="s">
        <v>3418</v>
      </c>
      <c r="D742" s="2">
        <v>45699</v>
      </c>
      <c r="E742" t="s">
        <v>3419</v>
      </c>
      <c r="F742" s="1" t="s">
        <v>246</v>
      </c>
      <c r="G742">
        <v>23</v>
      </c>
      <c r="H742">
        <v>6</v>
      </c>
      <c r="I742" s="1" t="s">
        <v>3420</v>
      </c>
      <c r="J742">
        <v>2000</v>
      </c>
      <c r="K742" s="1" t="s">
        <v>2729</v>
      </c>
      <c r="L742">
        <v>1</v>
      </c>
      <c r="M742">
        <v>65.599999999999994</v>
      </c>
      <c r="N742">
        <v>2.8</v>
      </c>
      <c r="Q742">
        <v>62.8</v>
      </c>
      <c r="R742" s="1" t="s">
        <v>2730</v>
      </c>
    </row>
    <row r="743" spans="1:18" x14ac:dyDescent="0.2">
      <c r="A743" s="1" t="s">
        <v>46</v>
      </c>
      <c r="B743">
        <v>6</v>
      </c>
      <c r="C743" s="1" t="s">
        <v>3422</v>
      </c>
      <c r="D743" s="2">
        <v>45699</v>
      </c>
      <c r="E743" t="s">
        <v>3416</v>
      </c>
      <c r="F743" s="1" t="s">
        <v>246</v>
      </c>
      <c r="G743">
        <v>30</v>
      </c>
      <c r="H743" t="s">
        <v>99</v>
      </c>
      <c r="I743" s="1" t="s">
        <v>2760</v>
      </c>
      <c r="J743">
        <v>100</v>
      </c>
      <c r="K743" s="1" t="s">
        <v>2729</v>
      </c>
      <c r="L743">
        <v>2</v>
      </c>
      <c r="M743">
        <v>108.8</v>
      </c>
      <c r="N743">
        <v>6.8</v>
      </c>
      <c r="O743">
        <v>40</v>
      </c>
      <c r="Q743">
        <v>102</v>
      </c>
      <c r="R743" s="1" t="s">
        <v>2730</v>
      </c>
    </row>
    <row r="744" spans="1:18" x14ac:dyDescent="0.2">
      <c r="A744" s="1" t="s">
        <v>46</v>
      </c>
      <c r="B744">
        <v>6</v>
      </c>
      <c r="C744" s="1" t="s">
        <v>3423</v>
      </c>
      <c r="D744" s="2">
        <v>45699</v>
      </c>
      <c r="E744" t="s">
        <v>2757</v>
      </c>
      <c r="F744" s="1" t="s">
        <v>246</v>
      </c>
      <c r="G744">
        <v>30</v>
      </c>
      <c r="H744" t="s">
        <v>167</v>
      </c>
      <c r="I744" s="1" t="s">
        <v>100</v>
      </c>
      <c r="J744">
        <v>100</v>
      </c>
      <c r="K744" s="1" t="s">
        <v>2729</v>
      </c>
      <c r="L744">
        <v>2</v>
      </c>
      <c r="M744">
        <v>105.19999999999999</v>
      </c>
      <c r="N744">
        <v>6.8</v>
      </c>
      <c r="Q744">
        <v>98.399999999999991</v>
      </c>
      <c r="R744" s="1" t="s">
        <v>2730</v>
      </c>
    </row>
    <row r="745" spans="1:18" x14ac:dyDescent="0.2">
      <c r="A745" s="1" t="s">
        <v>46</v>
      </c>
      <c r="B745">
        <v>6</v>
      </c>
      <c r="C745" s="1" t="s">
        <v>3424</v>
      </c>
      <c r="D745" s="2">
        <v>45699</v>
      </c>
      <c r="E745" t="s">
        <v>3425</v>
      </c>
      <c r="F745" s="1" t="s">
        <v>246</v>
      </c>
      <c r="G745">
        <v>28</v>
      </c>
      <c r="H745" t="s">
        <v>2641</v>
      </c>
      <c r="I745" s="1" t="s">
        <v>100</v>
      </c>
      <c r="J745">
        <v>52</v>
      </c>
      <c r="K745" s="1" t="s">
        <v>2729</v>
      </c>
      <c r="L745">
        <v>1</v>
      </c>
      <c r="M745">
        <v>56.6</v>
      </c>
      <c r="N745">
        <v>3.2</v>
      </c>
      <c r="Q745">
        <v>53.4</v>
      </c>
      <c r="R745" s="1" t="s">
        <v>2730</v>
      </c>
    </row>
    <row r="746" spans="1:18" x14ac:dyDescent="0.2">
      <c r="A746" s="1" t="s">
        <v>46</v>
      </c>
      <c r="B746">
        <v>6</v>
      </c>
      <c r="C746" s="1" t="s">
        <v>3426</v>
      </c>
      <c r="D746" s="2">
        <v>45699</v>
      </c>
      <c r="E746" t="s">
        <v>3425</v>
      </c>
      <c r="F746" s="1" t="s">
        <v>246</v>
      </c>
      <c r="G746">
        <v>27</v>
      </c>
      <c r="H746" t="s">
        <v>2641</v>
      </c>
      <c r="I746" s="1" t="s">
        <v>100</v>
      </c>
      <c r="J746">
        <v>82</v>
      </c>
      <c r="K746" s="1" t="s">
        <v>2729</v>
      </c>
      <c r="L746">
        <v>1</v>
      </c>
      <c r="M746">
        <v>61.6</v>
      </c>
      <c r="N746">
        <v>3.6</v>
      </c>
      <c r="Q746">
        <v>58</v>
      </c>
      <c r="R746" s="1" t="s">
        <v>2730</v>
      </c>
    </row>
    <row r="747" spans="1:18" x14ac:dyDescent="0.2">
      <c r="A747" s="1" t="s">
        <v>46</v>
      </c>
      <c r="B747">
        <v>6</v>
      </c>
      <c r="C747" s="1" t="s">
        <v>3427</v>
      </c>
      <c r="D747" s="2">
        <v>45699</v>
      </c>
      <c r="E747" t="s">
        <v>3428</v>
      </c>
      <c r="F747" s="1" t="s">
        <v>246</v>
      </c>
      <c r="G747" t="s">
        <v>247</v>
      </c>
      <c r="H747" t="s">
        <v>201</v>
      </c>
      <c r="I747" s="1" t="s">
        <v>100</v>
      </c>
      <c r="J747">
        <v>100</v>
      </c>
      <c r="K747" s="1" t="s">
        <v>2729</v>
      </c>
      <c r="L747">
        <v>2</v>
      </c>
      <c r="M747">
        <v>110.6</v>
      </c>
      <c r="N747">
        <v>7.6</v>
      </c>
      <c r="Q747">
        <v>103</v>
      </c>
      <c r="R747" s="1" t="s">
        <v>2730</v>
      </c>
    </row>
    <row r="748" spans="1:18" x14ac:dyDescent="0.2">
      <c r="A748" s="1" t="s">
        <v>53</v>
      </c>
      <c r="B748">
        <v>6</v>
      </c>
      <c r="C748" s="1" t="s">
        <v>3429</v>
      </c>
      <c r="D748" s="2">
        <v>45699</v>
      </c>
      <c r="E748" t="s">
        <v>3428</v>
      </c>
      <c r="F748" s="1" t="s">
        <v>246</v>
      </c>
      <c r="G748" t="s">
        <v>3167</v>
      </c>
      <c r="H748" t="s">
        <v>201</v>
      </c>
      <c r="I748" s="1" t="s">
        <v>100</v>
      </c>
      <c r="J748">
        <v>100</v>
      </c>
      <c r="K748" s="1" t="s">
        <v>2729</v>
      </c>
      <c r="L748">
        <v>2</v>
      </c>
      <c r="M748">
        <v>115.4</v>
      </c>
      <c r="N748">
        <v>8</v>
      </c>
      <c r="O748">
        <v>27.6</v>
      </c>
      <c r="Q748">
        <v>107.4</v>
      </c>
      <c r="R748" s="1" t="s">
        <v>2730</v>
      </c>
    </row>
    <row r="749" spans="1:18" x14ac:dyDescent="0.2">
      <c r="A749" s="1" t="s">
        <v>53</v>
      </c>
      <c r="B749">
        <v>6</v>
      </c>
      <c r="C749" s="1" t="s">
        <v>3430</v>
      </c>
      <c r="D749" s="2">
        <v>45699</v>
      </c>
      <c r="E749" t="s">
        <v>3431</v>
      </c>
      <c r="F749" s="1" t="s">
        <v>246</v>
      </c>
      <c r="G749" t="s">
        <v>3432</v>
      </c>
      <c r="H749" t="s">
        <v>3433</v>
      </c>
      <c r="I749" s="1" t="s">
        <v>100</v>
      </c>
      <c r="J749">
        <v>100</v>
      </c>
      <c r="K749" s="1" t="s">
        <v>2729</v>
      </c>
      <c r="L749">
        <v>2</v>
      </c>
      <c r="M749">
        <v>103.4</v>
      </c>
      <c r="N749">
        <v>8</v>
      </c>
      <c r="Q749">
        <v>95.4</v>
      </c>
      <c r="R749" s="1" t="s">
        <v>2730</v>
      </c>
    </row>
    <row r="750" spans="1:18" x14ac:dyDescent="0.2">
      <c r="A750" s="1" t="s">
        <v>53</v>
      </c>
      <c r="B750">
        <v>6</v>
      </c>
      <c r="C750" s="1" t="s">
        <v>3434</v>
      </c>
      <c r="D750" s="2">
        <v>45699</v>
      </c>
      <c r="E750" t="s">
        <v>3435</v>
      </c>
      <c r="F750" s="1" t="s">
        <v>246</v>
      </c>
      <c r="G750">
        <v>25</v>
      </c>
      <c r="H750" t="s">
        <v>2774</v>
      </c>
      <c r="I750" s="1" t="s">
        <v>100</v>
      </c>
      <c r="J750">
        <v>100</v>
      </c>
      <c r="K750" s="1" t="s">
        <v>2729</v>
      </c>
      <c r="L750">
        <v>1</v>
      </c>
      <c r="M750">
        <v>108.2</v>
      </c>
      <c r="N750">
        <v>3.2</v>
      </c>
      <c r="Q750">
        <v>105</v>
      </c>
      <c r="R750" s="1" t="s">
        <v>2730</v>
      </c>
    </row>
    <row r="751" spans="1:18" x14ac:dyDescent="0.2">
      <c r="A751" s="1" t="s">
        <v>53</v>
      </c>
      <c r="B751">
        <v>6</v>
      </c>
      <c r="C751" s="1" t="s">
        <v>3436</v>
      </c>
      <c r="D751" s="2">
        <v>45699</v>
      </c>
      <c r="E751" t="s">
        <v>3435</v>
      </c>
      <c r="F751" s="1" t="s">
        <v>3064</v>
      </c>
      <c r="G751">
        <v>19</v>
      </c>
      <c r="H751" t="s">
        <v>2983</v>
      </c>
      <c r="I751" s="1" t="s">
        <v>2996</v>
      </c>
      <c r="J751">
        <v>100</v>
      </c>
      <c r="K751" s="1" t="s">
        <v>2729</v>
      </c>
      <c r="L751">
        <v>2</v>
      </c>
      <c r="M751">
        <v>105</v>
      </c>
      <c r="N751">
        <v>4.8</v>
      </c>
      <c r="Q751">
        <v>100.2</v>
      </c>
      <c r="R751" s="1" t="s">
        <v>2730</v>
      </c>
    </row>
    <row r="752" spans="1:18" x14ac:dyDescent="0.2">
      <c r="A752" s="1" t="s">
        <v>53</v>
      </c>
      <c r="B752">
        <v>6</v>
      </c>
      <c r="C752" s="1" t="s">
        <v>969</v>
      </c>
      <c r="D752" s="2">
        <v>45699</v>
      </c>
      <c r="E752" t="s">
        <v>1316</v>
      </c>
      <c r="F752" s="1" t="s">
        <v>49</v>
      </c>
      <c r="G752">
        <v>18</v>
      </c>
      <c r="H752" t="s">
        <v>134</v>
      </c>
      <c r="I752" s="1" t="s">
        <v>51</v>
      </c>
      <c r="J752">
        <v>200</v>
      </c>
      <c r="K752" s="1" t="s">
        <v>2729</v>
      </c>
      <c r="L752">
        <v>2</v>
      </c>
      <c r="M752">
        <v>114.4</v>
      </c>
      <c r="N752">
        <v>4.8</v>
      </c>
      <c r="Q752">
        <v>109.60000000000001</v>
      </c>
      <c r="R752" s="1" t="s">
        <v>2730</v>
      </c>
    </row>
    <row r="753" spans="1:18" x14ac:dyDescent="0.2">
      <c r="A753" s="1" t="s">
        <v>53</v>
      </c>
      <c r="B753">
        <v>6</v>
      </c>
      <c r="C753" s="1" t="s">
        <v>3437</v>
      </c>
      <c r="D753" s="2">
        <v>45699</v>
      </c>
      <c r="E753" t="s">
        <v>3435</v>
      </c>
      <c r="F753" s="1" t="s">
        <v>3064</v>
      </c>
      <c r="G753">
        <v>14</v>
      </c>
      <c r="H753" t="s">
        <v>2983</v>
      </c>
      <c r="I753" s="1" t="s">
        <v>2996</v>
      </c>
      <c r="J753">
        <v>100</v>
      </c>
      <c r="K753" s="1" t="s">
        <v>2729</v>
      </c>
      <c r="L753">
        <v>2</v>
      </c>
      <c r="M753">
        <v>107.8</v>
      </c>
      <c r="N753">
        <v>3.6</v>
      </c>
      <c r="Q753">
        <v>104.2</v>
      </c>
      <c r="R753" s="1" t="s">
        <v>2730</v>
      </c>
    </row>
    <row r="754" spans="1:18" x14ac:dyDescent="0.2">
      <c r="A754" s="1" t="s">
        <v>46</v>
      </c>
      <c r="B754">
        <v>7</v>
      </c>
      <c r="C754" s="1" t="s">
        <v>3277</v>
      </c>
      <c r="D754" s="2">
        <v>45699</v>
      </c>
      <c r="E754" t="s">
        <v>2954</v>
      </c>
      <c r="F754" s="1" t="s">
        <v>246</v>
      </c>
      <c r="G754">
        <v>24</v>
      </c>
      <c r="H754">
        <v>60</v>
      </c>
      <c r="I754" s="1" t="s">
        <v>2956</v>
      </c>
      <c r="J754">
        <v>12200</v>
      </c>
      <c r="K754" s="1" t="s">
        <v>2729</v>
      </c>
      <c r="L754">
        <v>2</v>
      </c>
      <c r="M754">
        <v>285</v>
      </c>
      <c r="N754">
        <v>5.6</v>
      </c>
      <c r="Q754">
        <v>279.39999999999998</v>
      </c>
      <c r="R754" s="1" t="s">
        <v>2730</v>
      </c>
    </row>
    <row r="755" spans="1:18" x14ac:dyDescent="0.2">
      <c r="A755" s="1" t="s">
        <v>46</v>
      </c>
      <c r="B755">
        <v>7</v>
      </c>
      <c r="C755" s="1" t="s">
        <v>3438</v>
      </c>
      <c r="D755" s="2">
        <v>45699</v>
      </c>
      <c r="E755" t="s">
        <v>3439</v>
      </c>
      <c r="F755" s="1" t="s">
        <v>246</v>
      </c>
      <c r="G755">
        <v>20</v>
      </c>
      <c r="H755">
        <v>18</v>
      </c>
      <c r="I755" s="1" t="s">
        <v>2766</v>
      </c>
      <c r="J755">
        <v>1000</v>
      </c>
      <c r="K755" s="1" t="s">
        <v>2729</v>
      </c>
      <c r="L755">
        <v>1</v>
      </c>
      <c r="M755">
        <v>115.8</v>
      </c>
      <c r="N755">
        <v>2.2999999999999998</v>
      </c>
      <c r="Q755">
        <v>113.5</v>
      </c>
      <c r="R755" s="1" t="s">
        <v>2730</v>
      </c>
    </row>
    <row r="756" spans="1:18" x14ac:dyDescent="0.2">
      <c r="A756" s="1" t="s">
        <v>46</v>
      </c>
      <c r="B756">
        <v>7</v>
      </c>
      <c r="C756" s="1" t="s">
        <v>3440</v>
      </c>
      <c r="D756" s="2">
        <v>45699</v>
      </c>
      <c r="E756" t="s">
        <v>3439</v>
      </c>
      <c r="F756" s="1" t="s">
        <v>246</v>
      </c>
      <c r="G756">
        <v>12</v>
      </c>
      <c r="H756">
        <v>14</v>
      </c>
      <c r="I756" s="1" t="s">
        <v>2766</v>
      </c>
      <c r="J756">
        <v>1000</v>
      </c>
      <c r="K756" s="1" t="s">
        <v>2729</v>
      </c>
      <c r="L756">
        <v>2</v>
      </c>
      <c r="M756">
        <v>99.2</v>
      </c>
      <c r="N756">
        <v>2.8</v>
      </c>
      <c r="Q756">
        <v>96.4</v>
      </c>
      <c r="R756" s="1" t="s">
        <v>2730</v>
      </c>
    </row>
    <row r="757" spans="1:18" x14ac:dyDescent="0.2">
      <c r="A757" s="1" t="s">
        <v>53</v>
      </c>
      <c r="B757">
        <v>7</v>
      </c>
      <c r="C757" s="1" t="s">
        <v>3440</v>
      </c>
      <c r="D757" s="2">
        <v>45699</v>
      </c>
      <c r="E757" t="s">
        <v>3439</v>
      </c>
      <c r="F757" s="1" t="s">
        <v>246</v>
      </c>
      <c r="G757">
        <v>12</v>
      </c>
      <c r="H757">
        <v>14</v>
      </c>
      <c r="I757" s="1" t="s">
        <v>2766</v>
      </c>
      <c r="J757">
        <v>1000</v>
      </c>
      <c r="K757" s="1" t="s">
        <v>2729</v>
      </c>
      <c r="L757">
        <v>7</v>
      </c>
      <c r="M757">
        <v>332.36</v>
      </c>
      <c r="N757">
        <v>9.7999999999999989</v>
      </c>
      <c r="O757">
        <v>5</v>
      </c>
      <c r="Q757">
        <v>322.56</v>
      </c>
      <c r="R757" s="1" t="s">
        <v>2730</v>
      </c>
    </row>
    <row r="758" spans="1:18" x14ac:dyDescent="0.2">
      <c r="A758" s="1" t="s">
        <v>46</v>
      </c>
      <c r="B758">
        <v>1</v>
      </c>
      <c r="C758" s="1" t="s">
        <v>3272</v>
      </c>
      <c r="D758" s="2">
        <v>45700</v>
      </c>
      <c r="E758" t="s">
        <v>3273</v>
      </c>
      <c r="F758" s="1" t="s">
        <v>106</v>
      </c>
      <c r="G758">
        <v>9</v>
      </c>
      <c r="H758">
        <v>18</v>
      </c>
      <c r="I758" s="1" t="s">
        <v>2766</v>
      </c>
      <c r="J758">
        <v>125</v>
      </c>
      <c r="K758" s="1" t="s">
        <v>2729</v>
      </c>
      <c r="L758">
        <v>3</v>
      </c>
      <c r="M758">
        <v>113</v>
      </c>
      <c r="N758">
        <v>3.3000000000000003</v>
      </c>
      <c r="O758">
        <v>3</v>
      </c>
      <c r="Q758">
        <v>109.7</v>
      </c>
      <c r="R758" s="1" t="s">
        <v>2730</v>
      </c>
    </row>
    <row r="759" spans="1:18" x14ac:dyDescent="0.2">
      <c r="A759" s="1" t="s">
        <v>46</v>
      </c>
      <c r="B759">
        <v>1</v>
      </c>
      <c r="C759" s="1" t="s">
        <v>3272</v>
      </c>
      <c r="D759" s="2">
        <v>45700</v>
      </c>
      <c r="E759" t="s">
        <v>3273</v>
      </c>
      <c r="F759" s="1" t="s">
        <v>106</v>
      </c>
      <c r="G759">
        <v>9</v>
      </c>
      <c r="H759">
        <v>18</v>
      </c>
      <c r="I759" s="1" t="s">
        <v>2766</v>
      </c>
      <c r="J759">
        <v>125</v>
      </c>
      <c r="K759" s="1" t="s">
        <v>2729</v>
      </c>
      <c r="L759">
        <v>2</v>
      </c>
      <c r="M759">
        <v>72.400000000000006</v>
      </c>
      <c r="N759">
        <v>2.2000000000000002</v>
      </c>
      <c r="Q759">
        <v>70.2</v>
      </c>
      <c r="R759" s="1" t="s">
        <v>2730</v>
      </c>
    </row>
    <row r="760" spans="1:18" x14ac:dyDescent="0.2">
      <c r="A760" s="1" t="s">
        <v>53</v>
      </c>
      <c r="B760">
        <v>1</v>
      </c>
      <c r="C760" s="1" t="s">
        <v>3441</v>
      </c>
      <c r="D760" s="2">
        <v>45700</v>
      </c>
      <c r="E760" t="s">
        <v>3442</v>
      </c>
      <c r="F760" s="1" t="s">
        <v>246</v>
      </c>
      <c r="G760">
        <v>7</v>
      </c>
      <c r="H760">
        <v>10</v>
      </c>
      <c r="I760" s="1" t="s">
        <v>100</v>
      </c>
      <c r="J760">
        <v>120</v>
      </c>
      <c r="K760" s="1" t="s">
        <v>2729</v>
      </c>
      <c r="L760">
        <v>3</v>
      </c>
      <c r="M760">
        <v>96.6</v>
      </c>
      <c r="N760">
        <v>2.7</v>
      </c>
      <c r="O760">
        <v>8</v>
      </c>
      <c r="Q760">
        <v>93.899999999999991</v>
      </c>
      <c r="R760" s="1" t="s">
        <v>2733</v>
      </c>
    </row>
    <row r="761" spans="1:18" x14ac:dyDescent="0.2">
      <c r="A761" s="1" t="s">
        <v>53</v>
      </c>
      <c r="B761">
        <v>2</v>
      </c>
      <c r="C761" s="1" t="s">
        <v>3374</v>
      </c>
      <c r="D761" s="2">
        <v>45700</v>
      </c>
      <c r="E761" t="s">
        <v>3354</v>
      </c>
      <c r="F761" s="1" t="s">
        <v>3355</v>
      </c>
      <c r="G761">
        <v>22</v>
      </c>
      <c r="H761" t="s">
        <v>438</v>
      </c>
      <c r="I761" s="1" t="s">
        <v>2818</v>
      </c>
      <c r="J761">
        <v>2000</v>
      </c>
      <c r="K761" s="1" t="s">
        <v>2729</v>
      </c>
      <c r="L761">
        <v>3</v>
      </c>
      <c r="M761">
        <v>374.6</v>
      </c>
      <c r="N761">
        <v>8.3999999999999986</v>
      </c>
      <c r="O761">
        <v>5</v>
      </c>
      <c r="Q761">
        <v>366.20000000000005</v>
      </c>
      <c r="R761" s="1" t="s">
        <v>2733</v>
      </c>
    </row>
    <row r="762" spans="1:18" x14ac:dyDescent="0.2">
      <c r="A762" s="1" t="s">
        <v>46</v>
      </c>
      <c r="B762">
        <v>6</v>
      </c>
      <c r="C762" s="1" t="s">
        <v>3061</v>
      </c>
      <c r="D762" s="2">
        <v>45700</v>
      </c>
      <c r="E762" t="s">
        <v>3062</v>
      </c>
      <c r="F762" s="1" t="s">
        <v>106</v>
      </c>
      <c r="G762">
        <v>30</v>
      </c>
      <c r="H762" t="s">
        <v>107</v>
      </c>
      <c r="I762" s="1" t="s">
        <v>1346</v>
      </c>
      <c r="J762">
        <v>0</v>
      </c>
      <c r="K762" s="1" t="s">
        <v>2729</v>
      </c>
      <c r="L762">
        <v>2</v>
      </c>
      <c r="M762">
        <v>130.80000000000001</v>
      </c>
      <c r="N762">
        <v>3.7</v>
      </c>
      <c r="O762">
        <v>22</v>
      </c>
      <c r="Q762">
        <v>127.10000000000001</v>
      </c>
      <c r="R762" s="1" t="s">
        <v>2730</v>
      </c>
    </row>
    <row r="763" spans="1:18" x14ac:dyDescent="0.2">
      <c r="A763" s="1" t="s">
        <v>46</v>
      </c>
      <c r="B763">
        <v>6</v>
      </c>
      <c r="C763" s="1" t="s">
        <v>3443</v>
      </c>
      <c r="D763" s="2">
        <v>45700</v>
      </c>
      <c r="E763" t="s">
        <v>48</v>
      </c>
      <c r="F763" s="1" t="s">
        <v>106</v>
      </c>
      <c r="G763">
        <v>14</v>
      </c>
      <c r="H763" t="s">
        <v>2562</v>
      </c>
      <c r="I763" s="1" t="s">
        <v>108</v>
      </c>
      <c r="J763">
        <v>300</v>
      </c>
      <c r="K763" s="1" t="s">
        <v>2729</v>
      </c>
      <c r="L763">
        <v>4</v>
      </c>
      <c r="M763">
        <v>312.39999999999998</v>
      </c>
      <c r="N763">
        <v>8.4</v>
      </c>
      <c r="Q763">
        <v>304</v>
      </c>
      <c r="R763" s="1" t="s">
        <v>2730</v>
      </c>
    </row>
    <row r="764" spans="1:18" x14ac:dyDescent="0.2">
      <c r="A764" s="1" t="s">
        <v>46</v>
      </c>
      <c r="B764">
        <v>6</v>
      </c>
      <c r="C764" s="1" t="s">
        <v>3444</v>
      </c>
      <c r="D764" s="2">
        <v>45700</v>
      </c>
      <c r="E764" t="s">
        <v>3445</v>
      </c>
      <c r="F764" s="1" t="s">
        <v>106</v>
      </c>
      <c r="G764">
        <v>20</v>
      </c>
      <c r="H764" t="s">
        <v>107</v>
      </c>
      <c r="I764" s="1" t="s">
        <v>108</v>
      </c>
      <c r="J764">
        <v>100</v>
      </c>
      <c r="K764" s="1" t="s">
        <v>2729</v>
      </c>
      <c r="L764">
        <v>2</v>
      </c>
      <c r="M764">
        <v>110</v>
      </c>
      <c r="N764">
        <v>5</v>
      </c>
      <c r="Q764">
        <v>105</v>
      </c>
      <c r="R764" s="1" t="s">
        <v>2730</v>
      </c>
    </row>
    <row r="765" spans="1:18" x14ac:dyDescent="0.2">
      <c r="A765" s="1" t="s">
        <v>53</v>
      </c>
      <c r="B765">
        <v>6</v>
      </c>
      <c r="C765" s="1" t="s">
        <v>3446</v>
      </c>
      <c r="D765" s="2">
        <v>45700</v>
      </c>
      <c r="E765" t="s">
        <v>2994</v>
      </c>
      <c r="F765" s="1" t="s">
        <v>106</v>
      </c>
      <c r="G765" t="s">
        <v>2995</v>
      </c>
      <c r="H765" t="s">
        <v>51</v>
      </c>
      <c r="I765" s="1" t="s">
        <v>2996</v>
      </c>
      <c r="J765">
        <v>300</v>
      </c>
      <c r="K765" s="1" t="s">
        <v>2729</v>
      </c>
      <c r="L765">
        <v>5</v>
      </c>
      <c r="M765">
        <v>313.19999999999993</v>
      </c>
      <c r="N765">
        <v>11.200000000000001</v>
      </c>
      <c r="O765">
        <v>16</v>
      </c>
      <c r="Q765">
        <v>301.99999999999994</v>
      </c>
      <c r="R765" s="1" t="s">
        <v>2733</v>
      </c>
    </row>
    <row r="766" spans="1:18" x14ac:dyDescent="0.2">
      <c r="A766" s="1" t="s">
        <v>53</v>
      </c>
      <c r="B766">
        <v>6</v>
      </c>
      <c r="C766" s="1" t="s">
        <v>3447</v>
      </c>
      <c r="D766" s="2">
        <v>45700</v>
      </c>
      <c r="E766" t="s">
        <v>3448</v>
      </c>
      <c r="F766" s="1" t="s">
        <v>106</v>
      </c>
      <c r="G766" t="s">
        <v>2995</v>
      </c>
      <c r="H766" t="s">
        <v>51</v>
      </c>
      <c r="I766" s="1" t="s">
        <v>2996</v>
      </c>
      <c r="J766">
        <v>300</v>
      </c>
      <c r="K766" s="1" t="s">
        <v>2729</v>
      </c>
      <c r="L766">
        <v>3</v>
      </c>
      <c r="M766">
        <v>209</v>
      </c>
      <c r="N766">
        <v>7.1999999999999993</v>
      </c>
      <c r="Q766">
        <v>201.8</v>
      </c>
      <c r="R766" s="1" t="s">
        <v>2733</v>
      </c>
    </row>
    <row r="767" spans="1:18" x14ac:dyDescent="0.2">
      <c r="A767" s="1" t="s">
        <v>46</v>
      </c>
      <c r="B767">
        <v>7</v>
      </c>
      <c r="C767" s="1" t="s">
        <v>3440</v>
      </c>
      <c r="D767" s="2">
        <v>45700</v>
      </c>
      <c r="E767" t="s">
        <v>3439</v>
      </c>
      <c r="F767" s="1" t="s">
        <v>246</v>
      </c>
      <c r="G767">
        <v>12</v>
      </c>
      <c r="H767">
        <v>14</v>
      </c>
      <c r="I767" s="1" t="s">
        <v>2766</v>
      </c>
      <c r="J767">
        <v>1000</v>
      </c>
      <c r="K767" s="1" t="s">
        <v>2729</v>
      </c>
      <c r="L767">
        <v>2</v>
      </c>
      <c r="M767">
        <v>102.44999999999999</v>
      </c>
      <c r="N767">
        <v>2.8</v>
      </c>
      <c r="O767">
        <v>5</v>
      </c>
      <c r="Q767">
        <v>99.649999999999991</v>
      </c>
      <c r="R767" s="1" t="s">
        <v>2730</v>
      </c>
    </row>
    <row r="768" spans="1:18" x14ac:dyDescent="0.2">
      <c r="A768" s="1" t="s">
        <v>46</v>
      </c>
      <c r="B768">
        <v>7</v>
      </c>
      <c r="C768" s="1" t="s">
        <v>3449</v>
      </c>
      <c r="D768" s="2">
        <v>45700</v>
      </c>
      <c r="E768" t="s">
        <v>3450</v>
      </c>
      <c r="F768" s="1" t="s">
        <v>246</v>
      </c>
      <c r="G768">
        <v>17</v>
      </c>
      <c r="H768" t="s">
        <v>167</v>
      </c>
      <c r="I768" s="1" t="s">
        <v>100</v>
      </c>
      <c r="J768">
        <v>105</v>
      </c>
      <c r="K768" s="1" t="s">
        <v>2729</v>
      </c>
      <c r="L768">
        <v>2</v>
      </c>
      <c r="M768">
        <v>87.3</v>
      </c>
      <c r="N768">
        <v>4.7</v>
      </c>
      <c r="Q768">
        <v>82.6</v>
      </c>
      <c r="R768" s="1" t="s">
        <v>2730</v>
      </c>
    </row>
    <row r="769" spans="1:18" x14ac:dyDescent="0.2">
      <c r="A769" s="1" t="s">
        <v>46</v>
      </c>
      <c r="B769">
        <v>7</v>
      </c>
      <c r="C769" s="1" t="s">
        <v>3451</v>
      </c>
      <c r="D769" s="2">
        <v>45700</v>
      </c>
      <c r="E769" t="s">
        <v>3412</v>
      </c>
      <c r="F769" s="1" t="s">
        <v>246</v>
      </c>
      <c r="G769">
        <v>15</v>
      </c>
      <c r="H769" t="s">
        <v>167</v>
      </c>
      <c r="I769" s="1" t="s">
        <v>100</v>
      </c>
      <c r="J769">
        <v>52</v>
      </c>
      <c r="K769" s="1" t="s">
        <v>2729</v>
      </c>
      <c r="L769">
        <v>1</v>
      </c>
      <c r="M769">
        <v>67.400000000000006</v>
      </c>
      <c r="N769">
        <v>1.8</v>
      </c>
      <c r="Q769">
        <v>65.600000000000009</v>
      </c>
      <c r="R769" s="1" t="s">
        <v>2730</v>
      </c>
    </row>
    <row r="770" spans="1:18" x14ac:dyDescent="0.2">
      <c r="A770" s="1" t="s">
        <v>46</v>
      </c>
      <c r="B770">
        <v>7</v>
      </c>
      <c r="C770" s="1" t="s">
        <v>3452</v>
      </c>
      <c r="D770" s="2">
        <v>45700</v>
      </c>
      <c r="E770" t="s">
        <v>2757</v>
      </c>
      <c r="F770" s="1" t="s">
        <v>246</v>
      </c>
      <c r="G770">
        <v>16</v>
      </c>
      <c r="H770" t="s">
        <v>134</v>
      </c>
      <c r="I770" s="1" t="s">
        <v>100</v>
      </c>
      <c r="J770">
        <v>185</v>
      </c>
      <c r="K770" s="1" t="s">
        <v>2729</v>
      </c>
      <c r="L770">
        <v>2</v>
      </c>
      <c r="M770">
        <v>79.5</v>
      </c>
      <c r="N770">
        <v>3.8</v>
      </c>
      <c r="Q770">
        <v>75.7</v>
      </c>
      <c r="R770" s="1" t="s">
        <v>2730</v>
      </c>
    </row>
    <row r="771" spans="1:18" x14ac:dyDescent="0.2">
      <c r="A771" s="1" t="s">
        <v>53</v>
      </c>
      <c r="B771">
        <v>7</v>
      </c>
      <c r="C771" s="1" t="s">
        <v>3452</v>
      </c>
      <c r="D771" s="2">
        <v>45700</v>
      </c>
      <c r="E771" t="s">
        <v>2757</v>
      </c>
      <c r="F771" s="1" t="s">
        <v>246</v>
      </c>
      <c r="G771">
        <v>16</v>
      </c>
      <c r="H771" t="s">
        <v>134</v>
      </c>
      <c r="I771" s="1" t="s">
        <v>100</v>
      </c>
      <c r="J771">
        <v>185</v>
      </c>
      <c r="K771" s="1" t="s">
        <v>2729</v>
      </c>
      <c r="L771">
        <v>1</v>
      </c>
      <c r="M771">
        <v>40.799999999999997</v>
      </c>
      <c r="N771">
        <v>1.9</v>
      </c>
      <c r="Q771">
        <v>38.9</v>
      </c>
      <c r="R771" s="1" t="s">
        <v>2733</v>
      </c>
    </row>
    <row r="772" spans="1:18" x14ac:dyDescent="0.2">
      <c r="A772" s="1" t="s">
        <v>53</v>
      </c>
      <c r="B772">
        <v>7</v>
      </c>
      <c r="C772" s="1" t="s">
        <v>3453</v>
      </c>
      <c r="D772" s="2">
        <v>45700</v>
      </c>
      <c r="E772" t="s">
        <v>2757</v>
      </c>
      <c r="F772" s="1" t="s">
        <v>246</v>
      </c>
      <c r="G772">
        <v>16</v>
      </c>
      <c r="H772" t="s">
        <v>134</v>
      </c>
      <c r="I772" s="1" t="s">
        <v>100</v>
      </c>
      <c r="J772">
        <v>45</v>
      </c>
      <c r="K772" s="1" t="s">
        <v>2729</v>
      </c>
      <c r="L772">
        <v>1</v>
      </c>
      <c r="M772">
        <v>68.8</v>
      </c>
      <c r="N772">
        <v>1.9</v>
      </c>
      <c r="Q772">
        <v>66.899999999999991</v>
      </c>
      <c r="R772" s="1" t="s">
        <v>2733</v>
      </c>
    </row>
    <row r="773" spans="1:18" x14ac:dyDescent="0.2">
      <c r="A773" s="1" t="s">
        <v>53</v>
      </c>
      <c r="B773">
        <v>7</v>
      </c>
      <c r="C773" s="1" t="s">
        <v>3454</v>
      </c>
      <c r="D773" s="2">
        <v>45700</v>
      </c>
      <c r="E773" t="s">
        <v>2757</v>
      </c>
      <c r="F773" s="1" t="s">
        <v>246</v>
      </c>
      <c r="G773">
        <v>15</v>
      </c>
      <c r="H773" t="s">
        <v>134</v>
      </c>
      <c r="I773" s="1" t="s">
        <v>100</v>
      </c>
      <c r="J773">
        <v>160</v>
      </c>
      <c r="K773" s="1" t="s">
        <v>2729</v>
      </c>
      <c r="L773">
        <v>2</v>
      </c>
      <c r="M773">
        <v>91.300000000000011</v>
      </c>
      <c r="N773">
        <v>3.6500000000000004</v>
      </c>
      <c r="Q773">
        <v>87.65</v>
      </c>
      <c r="R773" s="1" t="s">
        <v>2733</v>
      </c>
    </row>
    <row r="774" spans="1:18" x14ac:dyDescent="0.2">
      <c r="A774" s="1" t="s">
        <v>46</v>
      </c>
      <c r="B774">
        <v>1</v>
      </c>
      <c r="C774" s="1" t="s">
        <v>3441</v>
      </c>
      <c r="D774" s="2">
        <v>45701</v>
      </c>
      <c r="E774" t="s">
        <v>3442</v>
      </c>
      <c r="F774" s="1" t="s">
        <v>246</v>
      </c>
      <c r="G774">
        <v>7</v>
      </c>
      <c r="H774">
        <v>10</v>
      </c>
      <c r="I774" s="1" t="s">
        <v>100</v>
      </c>
      <c r="J774">
        <v>120</v>
      </c>
      <c r="K774" s="1" t="s">
        <v>2729</v>
      </c>
      <c r="L774">
        <v>1</v>
      </c>
      <c r="M774">
        <v>31.7</v>
      </c>
      <c r="N774">
        <v>0.7</v>
      </c>
      <c r="O774">
        <v>8.3000000000000007</v>
      </c>
      <c r="Q774">
        <v>31</v>
      </c>
      <c r="R774" s="1" t="s">
        <v>2730</v>
      </c>
    </row>
    <row r="775" spans="1:18" x14ac:dyDescent="0.2">
      <c r="A775" s="1" t="s">
        <v>46</v>
      </c>
      <c r="B775">
        <v>1</v>
      </c>
      <c r="C775" s="1" t="s">
        <v>3455</v>
      </c>
      <c r="D775" s="2">
        <v>45701</v>
      </c>
      <c r="E775" t="s">
        <v>3442</v>
      </c>
      <c r="F775" s="1" t="s">
        <v>246</v>
      </c>
      <c r="G775">
        <v>6</v>
      </c>
      <c r="H775">
        <v>10</v>
      </c>
      <c r="I775" s="1" t="s">
        <v>100</v>
      </c>
      <c r="J775">
        <v>120</v>
      </c>
      <c r="K775" s="1" t="s">
        <v>2729</v>
      </c>
      <c r="L775">
        <v>3</v>
      </c>
      <c r="M775">
        <v>126.1</v>
      </c>
      <c r="N775">
        <v>2.0999999999999996</v>
      </c>
      <c r="Q775">
        <v>124</v>
      </c>
      <c r="R775" s="1" t="s">
        <v>2730</v>
      </c>
    </row>
    <row r="776" spans="1:18" x14ac:dyDescent="0.2">
      <c r="A776" s="1" t="s">
        <v>46</v>
      </c>
      <c r="B776">
        <v>1</v>
      </c>
      <c r="C776" s="1" t="s">
        <v>3456</v>
      </c>
      <c r="D776" s="2">
        <v>45701</v>
      </c>
      <c r="E776" t="s">
        <v>3442</v>
      </c>
      <c r="F776" s="1" t="s">
        <v>246</v>
      </c>
      <c r="G776">
        <v>5</v>
      </c>
      <c r="H776">
        <v>10</v>
      </c>
      <c r="I776" s="1" t="s">
        <v>100</v>
      </c>
      <c r="J776">
        <v>120</v>
      </c>
      <c r="K776" s="1" t="s">
        <v>2729</v>
      </c>
      <c r="L776">
        <v>1</v>
      </c>
      <c r="M776">
        <v>33.299999999999997</v>
      </c>
      <c r="N776">
        <v>0.5</v>
      </c>
      <c r="Q776">
        <v>32.799999999999997</v>
      </c>
      <c r="R776" s="1" t="s">
        <v>2730</v>
      </c>
    </row>
    <row r="777" spans="1:18" x14ac:dyDescent="0.2">
      <c r="A777" s="1" t="s">
        <v>53</v>
      </c>
      <c r="B777">
        <v>1</v>
      </c>
      <c r="C777" s="1" t="s">
        <v>3456</v>
      </c>
      <c r="D777" s="2">
        <v>45701</v>
      </c>
      <c r="E777" t="s">
        <v>3442</v>
      </c>
      <c r="F777" s="1" t="s">
        <v>246</v>
      </c>
      <c r="G777">
        <v>5</v>
      </c>
      <c r="H777">
        <v>10</v>
      </c>
      <c r="I777" s="1" t="s">
        <v>100</v>
      </c>
      <c r="J777">
        <v>120</v>
      </c>
      <c r="K777" s="1" t="s">
        <v>2729</v>
      </c>
      <c r="L777">
        <v>3</v>
      </c>
      <c r="M777">
        <v>94.1</v>
      </c>
      <c r="N777">
        <v>2.0999999999999996</v>
      </c>
      <c r="O777">
        <v>3</v>
      </c>
      <c r="Q777">
        <v>92</v>
      </c>
      <c r="R777" s="1" t="s">
        <v>2733</v>
      </c>
    </row>
    <row r="778" spans="1:18" x14ac:dyDescent="0.2">
      <c r="A778" s="1" t="s">
        <v>53</v>
      </c>
      <c r="B778">
        <v>1</v>
      </c>
      <c r="C778" s="1" t="s">
        <v>3457</v>
      </c>
      <c r="D778" s="2">
        <v>45701</v>
      </c>
      <c r="E778" t="s">
        <v>3442</v>
      </c>
      <c r="F778" s="1" t="s">
        <v>246</v>
      </c>
      <c r="G778">
        <v>4</v>
      </c>
      <c r="H778">
        <v>10</v>
      </c>
      <c r="I778" s="1" t="s">
        <v>100</v>
      </c>
      <c r="J778">
        <v>120</v>
      </c>
      <c r="K778" s="1" t="s">
        <v>2729</v>
      </c>
      <c r="L778">
        <v>1</v>
      </c>
      <c r="M778">
        <v>52.6</v>
      </c>
      <c r="N778">
        <v>0.9</v>
      </c>
      <c r="Q778">
        <v>51.7</v>
      </c>
      <c r="R778" s="1" t="s">
        <v>2733</v>
      </c>
    </row>
    <row r="779" spans="1:18" x14ac:dyDescent="0.2">
      <c r="A779" s="1" t="s">
        <v>46</v>
      </c>
      <c r="B779">
        <v>2</v>
      </c>
      <c r="C779" s="1" t="s">
        <v>3374</v>
      </c>
      <c r="D779" s="2">
        <v>45701</v>
      </c>
      <c r="E779" t="s">
        <v>3354</v>
      </c>
      <c r="F779" s="1" t="s">
        <v>3355</v>
      </c>
      <c r="G779">
        <v>22</v>
      </c>
      <c r="H779" t="s">
        <v>438</v>
      </c>
      <c r="I779" s="1" t="s">
        <v>2818</v>
      </c>
      <c r="J779">
        <v>2000</v>
      </c>
      <c r="K779" s="1" t="s">
        <v>2729</v>
      </c>
      <c r="L779">
        <v>2</v>
      </c>
      <c r="M779">
        <v>180.2</v>
      </c>
      <c r="N779">
        <v>5.6</v>
      </c>
      <c r="O779">
        <v>4</v>
      </c>
      <c r="Q779">
        <v>174.6</v>
      </c>
      <c r="R779" s="1" t="s">
        <v>2730</v>
      </c>
    </row>
    <row r="780" spans="1:18" x14ac:dyDescent="0.2">
      <c r="A780" s="1" t="s">
        <v>46</v>
      </c>
      <c r="B780">
        <v>2</v>
      </c>
      <c r="C780" s="1" t="s">
        <v>3373</v>
      </c>
      <c r="D780" s="2">
        <v>45701</v>
      </c>
      <c r="E780" t="s">
        <v>3354</v>
      </c>
      <c r="F780" s="1" t="s">
        <v>3355</v>
      </c>
      <c r="G780">
        <v>18</v>
      </c>
      <c r="H780" t="s">
        <v>438</v>
      </c>
      <c r="I780" s="1" t="s">
        <v>2818</v>
      </c>
      <c r="J780">
        <v>2000</v>
      </c>
      <c r="K780" s="1" t="s">
        <v>2729</v>
      </c>
      <c r="L780">
        <v>3</v>
      </c>
      <c r="M780">
        <v>357.6</v>
      </c>
      <c r="N780">
        <v>6.3000000000000007</v>
      </c>
      <c r="Q780">
        <v>351.3</v>
      </c>
      <c r="R780" s="1" t="s">
        <v>2730</v>
      </c>
    </row>
    <row r="781" spans="1:18" x14ac:dyDescent="0.2">
      <c r="A781" s="1" t="s">
        <v>53</v>
      </c>
      <c r="B781">
        <v>2</v>
      </c>
      <c r="C781" s="1" t="s">
        <v>3373</v>
      </c>
      <c r="D781" s="2">
        <v>45701</v>
      </c>
      <c r="E781" t="s">
        <v>3354</v>
      </c>
      <c r="F781" s="1" t="s">
        <v>3355</v>
      </c>
      <c r="G781">
        <v>18</v>
      </c>
      <c r="H781" t="s">
        <v>438</v>
      </c>
      <c r="I781" s="1" t="s">
        <v>2818</v>
      </c>
      <c r="J781">
        <v>2000</v>
      </c>
      <c r="K781" s="1" t="s">
        <v>2729</v>
      </c>
      <c r="L781">
        <v>2</v>
      </c>
      <c r="M781">
        <v>162.80000000000001</v>
      </c>
      <c r="N781">
        <v>4.2</v>
      </c>
      <c r="O781">
        <v>6</v>
      </c>
      <c r="Q781">
        <v>158.60000000000002</v>
      </c>
      <c r="R781" s="1" t="s">
        <v>2733</v>
      </c>
    </row>
    <row r="782" spans="1:18" x14ac:dyDescent="0.2">
      <c r="A782" s="1" t="s">
        <v>53</v>
      </c>
      <c r="B782">
        <v>2</v>
      </c>
      <c r="C782" s="1" t="s">
        <v>3356</v>
      </c>
      <c r="D782" s="2">
        <v>45701</v>
      </c>
      <c r="E782" t="s">
        <v>3354</v>
      </c>
      <c r="F782" s="1" t="s">
        <v>3355</v>
      </c>
      <c r="G782">
        <v>16</v>
      </c>
      <c r="H782" t="s">
        <v>438</v>
      </c>
      <c r="I782" s="1" t="s">
        <v>2818</v>
      </c>
      <c r="J782">
        <v>1300</v>
      </c>
      <c r="K782" s="1" t="s">
        <v>2729</v>
      </c>
      <c r="L782">
        <v>3</v>
      </c>
      <c r="M782">
        <v>289.60000000000002</v>
      </c>
      <c r="N782">
        <v>5.6999999999999993</v>
      </c>
      <c r="Q782">
        <v>283.90000000000003</v>
      </c>
      <c r="R782" s="1" t="s">
        <v>2733</v>
      </c>
    </row>
    <row r="783" spans="1:18" x14ac:dyDescent="0.2">
      <c r="A783" s="1" t="s">
        <v>46</v>
      </c>
      <c r="B783">
        <v>6</v>
      </c>
      <c r="C783" s="1" t="s">
        <v>3447</v>
      </c>
      <c r="D783" s="2">
        <v>45701</v>
      </c>
      <c r="E783" t="s">
        <v>3448</v>
      </c>
      <c r="F783" s="1" t="s">
        <v>106</v>
      </c>
      <c r="G783" t="s">
        <v>2995</v>
      </c>
      <c r="H783" t="s">
        <v>51</v>
      </c>
      <c r="I783" s="1" t="s">
        <v>2996</v>
      </c>
      <c r="J783">
        <v>300</v>
      </c>
      <c r="K783" s="1" t="s">
        <v>2729</v>
      </c>
      <c r="L783">
        <v>1</v>
      </c>
      <c r="M783">
        <v>78.400000000000006</v>
      </c>
      <c r="N783">
        <v>2.4</v>
      </c>
      <c r="O783">
        <v>25</v>
      </c>
      <c r="Q783">
        <v>76</v>
      </c>
      <c r="R783" s="1" t="s">
        <v>2730</v>
      </c>
    </row>
    <row r="784" spans="1:18" x14ac:dyDescent="0.2">
      <c r="A784" s="1" t="s">
        <v>46</v>
      </c>
      <c r="B784">
        <v>6</v>
      </c>
      <c r="C784" s="1" t="s">
        <v>3458</v>
      </c>
      <c r="D784" s="2">
        <v>45701</v>
      </c>
      <c r="E784" t="s">
        <v>2998</v>
      </c>
      <c r="F784" s="1" t="s">
        <v>106</v>
      </c>
      <c r="G784" t="s">
        <v>2995</v>
      </c>
      <c r="H784" t="s">
        <v>51</v>
      </c>
      <c r="I784" s="1" t="s">
        <v>2996</v>
      </c>
      <c r="J784">
        <v>300</v>
      </c>
      <c r="K784" s="1" t="s">
        <v>2729</v>
      </c>
      <c r="L784">
        <v>4</v>
      </c>
      <c r="M784">
        <v>294.39999999999998</v>
      </c>
      <c r="N784">
        <v>9.8000000000000007</v>
      </c>
      <c r="Q784">
        <v>284.59999999999997</v>
      </c>
      <c r="R784" s="1" t="s">
        <v>2730</v>
      </c>
    </row>
    <row r="785" spans="1:18" x14ac:dyDescent="0.2">
      <c r="A785" s="1" t="s">
        <v>46</v>
      </c>
      <c r="B785">
        <v>6</v>
      </c>
      <c r="C785" s="1" t="s">
        <v>3459</v>
      </c>
      <c r="D785" s="2">
        <v>45701</v>
      </c>
      <c r="E785" t="s">
        <v>3000</v>
      </c>
      <c r="F785" s="1" t="s">
        <v>106</v>
      </c>
      <c r="G785" t="s">
        <v>3001</v>
      </c>
      <c r="H785" t="s">
        <v>51</v>
      </c>
      <c r="I785" s="1" t="s">
        <v>2996</v>
      </c>
      <c r="J785">
        <v>450</v>
      </c>
      <c r="K785" s="1" t="s">
        <v>2729</v>
      </c>
      <c r="L785">
        <v>3</v>
      </c>
      <c r="M785">
        <v>212.8</v>
      </c>
      <c r="N785">
        <v>8</v>
      </c>
      <c r="Q785">
        <v>204.8</v>
      </c>
      <c r="R785" s="1" t="s">
        <v>2730</v>
      </c>
    </row>
    <row r="786" spans="1:18" x14ac:dyDescent="0.2">
      <c r="A786" s="1" t="s">
        <v>53</v>
      </c>
      <c r="B786">
        <v>6</v>
      </c>
      <c r="C786" s="1" t="s">
        <v>3459</v>
      </c>
      <c r="D786" s="2">
        <v>45701</v>
      </c>
      <c r="E786" t="s">
        <v>3000</v>
      </c>
      <c r="F786" s="1" t="s">
        <v>106</v>
      </c>
      <c r="G786" t="s">
        <v>3001</v>
      </c>
      <c r="H786" t="s">
        <v>51</v>
      </c>
      <c r="I786" s="1" t="s">
        <v>2996</v>
      </c>
      <c r="J786">
        <v>450</v>
      </c>
      <c r="K786" s="1" t="s">
        <v>2729</v>
      </c>
      <c r="L786">
        <v>4</v>
      </c>
      <c r="M786">
        <v>271.39999999999998</v>
      </c>
      <c r="N786">
        <v>10.4</v>
      </c>
      <c r="O786">
        <v>15</v>
      </c>
      <c r="Q786">
        <v>261</v>
      </c>
      <c r="R786" s="1" t="s">
        <v>2733</v>
      </c>
    </row>
    <row r="787" spans="1:18" x14ac:dyDescent="0.2">
      <c r="A787" s="1" t="s">
        <v>53</v>
      </c>
      <c r="B787">
        <v>6</v>
      </c>
      <c r="C787" s="1" t="s">
        <v>3460</v>
      </c>
      <c r="D787" s="2">
        <v>45701</v>
      </c>
      <c r="E787" t="s">
        <v>3461</v>
      </c>
      <c r="F787" s="1" t="s">
        <v>106</v>
      </c>
      <c r="G787" t="s">
        <v>2743</v>
      </c>
      <c r="H787" t="s">
        <v>3462</v>
      </c>
      <c r="I787" s="1" t="s">
        <v>108</v>
      </c>
      <c r="J787">
        <v>220</v>
      </c>
      <c r="K787" s="1" t="s">
        <v>2729</v>
      </c>
      <c r="L787">
        <v>6</v>
      </c>
      <c r="M787">
        <v>217.8</v>
      </c>
      <c r="N787">
        <v>9</v>
      </c>
      <c r="Q787">
        <v>208.8</v>
      </c>
      <c r="R787" s="1" t="s">
        <v>2733</v>
      </c>
    </row>
    <row r="788" spans="1:18" x14ac:dyDescent="0.2">
      <c r="A788" s="1" t="s">
        <v>53</v>
      </c>
      <c r="B788">
        <v>6</v>
      </c>
      <c r="C788" s="1" t="s">
        <v>3463</v>
      </c>
      <c r="D788" s="2">
        <v>45701</v>
      </c>
      <c r="E788" t="s">
        <v>2926</v>
      </c>
      <c r="F788" s="1" t="s">
        <v>106</v>
      </c>
      <c r="G788" t="s">
        <v>2743</v>
      </c>
      <c r="H788" t="s">
        <v>2928</v>
      </c>
      <c r="I788" s="1" t="s">
        <v>108</v>
      </c>
      <c r="J788">
        <v>170</v>
      </c>
      <c r="K788" s="1" t="s">
        <v>2729</v>
      </c>
      <c r="L788">
        <v>4</v>
      </c>
      <c r="M788">
        <v>139</v>
      </c>
      <c r="N788">
        <v>6</v>
      </c>
      <c r="Q788">
        <v>133</v>
      </c>
      <c r="R788" s="1" t="s">
        <v>2733</v>
      </c>
    </row>
    <row r="789" spans="1:18" x14ac:dyDescent="0.2">
      <c r="A789" s="1" t="s">
        <v>53</v>
      </c>
      <c r="B789">
        <v>6</v>
      </c>
      <c r="C789" s="1" t="s">
        <v>3460</v>
      </c>
      <c r="D789" s="2">
        <v>45701</v>
      </c>
      <c r="E789" t="s">
        <v>3461</v>
      </c>
      <c r="F789" s="1" t="s">
        <v>106</v>
      </c>
      <c r="G789" t="s">
        <v>2743</v>
      </c>
      <c r="H789" t="s">
        <v>3462</v>
      </c>
      <c r="I789" s="1" t="s">
        <v>108</v>
      </c>
      <c r="J789">
        <v>220</v>
      </c>
      <c r="K789" s="1" t="s">
        <v>2729</v>
      </c>
      <c r="L789">
        <v>1</v>
      </c>
      <c r="M789">
        <v>12.8</v>
      </c>
      <c r="N789">
        <v>1.2</v>
      </c>
      <c r="Q789">
        <v>11.600000000000001</v>
      </c>
      <c r="R789" s="1" t="s">
        <v>2733</v>
      </c>
    </row>
    <row r="790" spans="1:18" x14ac:dyDescent="0.2">
      <c r="A790" s="1" t="s">
        <v>46</v>
      </c>
      <c r="B790">
        <v>7</v>
      </c>
      <c r="C790" s="1" t="s">
        <v>3454</v>
      </c>
      <c r="D790" s="2">
        <v>45701</v>
      </c>
      <c r="E790" t="s">
        <v>2757</v>
      </c>
      <c r="F790" s="1" t="s">
        <v>246</v>
      </c>
      <c r="G790">
        <v>15</v>
      </c>
      <c r="H790" t="s">
        <v>134</v>
      </c>
      <c r="I790" s="1" t="s">
        <v>100</v>
      </c>
      <c r="J790">
        <v>160</v>
      </c>
      <c r="K790" s="1" t="s">
        <v>2729</v>
      </c>
      <c r="L790">
        <v>2</v>
      </c>
      <c r="M790">
        <v>77.300000000000011</v>
      </c>
      <c r="N790">
        <v>3.7</v>
      </c>
      <c r="O790">
        <v>15</v>
      </c>
      <c r="Q790">
        <v>73.600000000000009</v>
      </c>
      <c r="R790" s="1" t="s">
        <v>2730</v>
      </c>
    </row>
    <row r="791" spans="1:18" x14ac:dyDescent="0.2">
      <c r="A791" s="1" t="s">
        <v>46</v>
      </c>
      <c r="B791">
        <v>7</v>
      </c>
      <c r="C791" s="1" t="s">
        <v>3464</v>
      </c>
      <c r="D791" s="2">
        <v>45701</v>
      </c>
      <c r="E791" t="s">
        <v>3465</v>
      </c>
      <c r="F791" s="1" t="s">
        <v>246</v>
      </c>
      <c r="G791">
        <v>21</v>
      </c>
      <c r="H791" t="s">
        <v>167</v>
      </c>
      <c r="I791" s="1" t="s">
        <v>51</v>
      </c>
      <c r="J791">
        <v>56</v>
      </c>
      <c r="K791" s="1" t="s">
        <v>2729</v>
      </c>
      <c r="L791">
        <v>2</v>
      </c>
      <c r="M791">
        <v>113.80000000000001</v>
      </c>
      <c r="N791">
        <v>5</v>
      </c>
      <c r="Q791">
        <v>108.80000000000001</v>
      </c>
      <c r="R791" s="1" t="s">
        <v>2730</v>
      </c>
    </row>
    <row r="792" spans="1:18" x14ac:dyDescent="0.2">
      <c r="A792" s="1" t="s">
        <v>46</v>
      </c>
      <c r="B792">
        <v>7</v>
      </c>
      <c r="C792" s="1" t="s">
        <v>3466</v>
      </c>
      <c r="D792" s="2">
        <v>45701</v>
      </c>
      <c r="E792" t="s">
        <v>2797</v>
      </c>
      <c r="F792" s="1" t="s">
        <v>246</v>
      </c>
      <c r="G792">
        <v>22</v>
      </c>
      <c r="H792" t="s">
        <v>209</v>
      </c>
      <c r="I792" s="1" t="s">
        <v>51</v>
      </c>
      <c r="J792">
        <v>170</v>
      </c>
      <c r="K792" s="1" t="s">
        <v>2729</v>
      </c>
      <c r="L792">
        <v>2</v>
      </c>
      <c r="M792">
        <v>181</v>
      </c>
      <c r="N792">
        <v>5.2</v>
      </c>
      <c r="Q792">
        <v>175.8</v>
      </c>
      <c r="R792" s="1" t="s">
        <v>2730</v>
      </c>
    </row>
    <row r="793" spans="1:18" x14ac:dyDescent="0.2">
      <c r="A793" s="1" t="s">
        <v>46</v>
      </c>
      <c r="B793">
        <v>7</v>
      </c>
      <c r="C793" s="1" t="s">
        <v>3467</v>
      </c>
      <c r="D793" s="2">
        <v>45701</v>
      </c>
      <c r="E793" t="s">
        <v>2985</v>
      </c>
      <c r="F793" s="1" t="s">
        <v>246</v>
      </c>
      <c r="G793">
        <v>20</v>
      </c>
      <c r="H793" t="s">
        <v>2983</v>
      </c>
      <c r="I793" s="1" t="s">
        <v>51</v>
      </c>
      <c r="J793">
        <v>100</v>
      </c>
      <c r="K793" s="1" t="s">
        <v>2729</v>
      </c>
      <c r="L793">
        <v>2</v>
      </c>
      <c r="M793">
        <v>100</v>
      </c>
      <c r="N793">
        <v>4.5999999999999996</v>
      </c>
      <c r="Q793">
        <v>95.4</v>
      </c>
      <c r="R793" s="1" t="s">
        <v>2730</v>
      </c>
    </row>
    <row r="794" spans="1:18" x14ac:dyDescent="0.2">
      <c r="A794" s="1" t="s">
        <v>53</v>
      </c>
      <c r="B794">
        <v>7</v>
      </c>
      <c r="C794" s="1" t="s">
        <v>3468</v>
      </c>
      <c r="D794" s="2">
        <v>45701</v>
      </c>
      <c r="E794" t="s">
        <v>2985</v>
      </c>
      <c r="F794" s="1" t="s">
        <v>246</v>
      </c>
      <c r="G794">
        <v>24</v>
      </c>
      <c r="H794" t="s">
        <v>2983</v>
      </c>
      <c r="I794" s="1" t="s">
        <v>51</v>
      </c>
      <c r="J794">
        <v>150</v>
      </c>
      <c r="K794" s="1" t="s">
        <v>2729</v>
      </c>
      <c r="L794">
        <v>2</v>
      </c>
      <c r="M794">
        <v>155.80000000000001</v>
      </c>
      <c r="N794">
        <v>5.8</v>
      </c>
      <c r="O794">
        <v>15</v>
      </c>
      <c r="Q794">
        <v>150</v>
      </c>
      <c r="R794" s="1" t="s">
        <v>2733</v>
      </c>
    </row>
    <row r="795" spans="1:18" x14ac:dyDescent="0.2">
      <c r="A795" s="1" t="s">
        <v>53</v>
      </c>
      <c r="B795">
        <v>7</v>
      </c>
      <c r="C795" s="1" t="s">
        <v>3469</v>
      </c>
      <c r="D795" s="2">
        <v>45701</v>
      </c>
      <c r="E795" t="s">
        <v>3470</v>
      </c>
      <c r="F795" s="1" t="s">
        <v>246</v>
      </c>
      <c r="G795">
        <v>25</v>
      </c>
      <c r="H795" t="s">
        <v>2740</v>
      </c>
      <c r="I795" s="1" t="s">
        <v>100</v>
      </c>
      <c r="J795">
        <v>100</v>
      </c>
      <c r="K795" s="1" t="s">
        <v>2729</v>
      </c>
      <c r="L795">
        <v>2</v>
      </c>
      <c r="M795">
        <v>117.1</v>
      </c>
      <c r="N795">
        <v>6.2</v>
      </c>
      <c r="Q795">
        <v>110.89999999999999</v>
      </c>
      <c r="R795" s="1" t="s">
        <v>2733</v>
      </c>
    </row>
    <row r="796" spans="1:18" x14ac:dyDescent="0.2">
      <c r="A796" s="1" t="s">
        <v>53</v>
      </c>
      <c r="B796">
        <v>7</v>
      </c>
      <c r="C796" s="1" t="s">
        <v>3471</v>
      </c>
      <c r="D796" s="2">
        <v>45701</v>
      </c>
      <c r="E796" t="s">
        <v>2985</v>
      </c>
      <c r="F796" s="1" t="s">
        <v>246</v>
      </c>
      <c r="G796">
        <v>18</v>
      </c>
      <c r="H796" t="s">
        <v>2983</v>
      </c>
      <c r="I796" s="1" t="s">
        <v>51</v>
      </c>
      <c r="J796">
        <v>100</v>
      </c>
      <c r="K796" s="1" t="s">
        <v>2729</v>
      </c>
      <c r="L796">
        <v>2</v>
      </c>
      <c r="M796">
        <v>96.8</v>
      </c>
      <c r="N796">
        <v>4.4000000000000004</v>
      </c>
      <c r="Q796">
        <v>92.399999999999991</v>
      </c>
      <c r="R796" s="1" t="s">
        <v>2733</v>
      </c>
    </row>
    <row r="797" spans="1:18" x14ac:dyDescent="0.2">
      <c r="A797" s="1" t="s">
        <v>53</v>
      </c>
      <c r="B797">
        <v>7</v>
      </c>
      <c r="C797" s="1" t="s">
        <v>3472</v>
      </c>
      <c r="D797" s="2">
        <v>45701</v>
      </c>
      <c r="E797" t="s">
        <v>2985</v>
      </c>
      <c r="F797" s="1" t="s">
        <v>246</v>
      </c>
      <c r="G797">
        <v>18</v>
      </c>
      <c r="H797" t="s">
        <v>2983</v>
      </c>
      <c r="I797" s="1" t="s">
        <v>51</v>
      </c>
      <c r="J797">
        <v>100</v>
      </c>
      <c r="K797" s="1" t="s">
        <v>2729</v>
      </c>
      <c r="L797">
        <v>2</v>
      </c>
      <c r="M797">
        <v>103.5</v>
      </c>
      <c r="N797">
        <v>4.4000000000000004</v>
      </c>
      <c r="Q797">
        <v>99.1</v>
      </c>
      <c r="R797" s="1" t="s">
        <v>2733</v>
      </c>
    </row>
    <row r="798" spans="1:18" x14ac:dyDescent="0.2">
      <c r="A798" s="1" t="s">
        <v>46</v>
      </c>
      <c r="B798">
        <v>1</v>
      </c>
      <c r="C798" s="1" t="s">
        <v>3457</v>
      </c>
      <c r="D798" s="2">
        <v>45702</v>
      </c>
      <c r="E798" t="s">
        <v>3442</v>
      </c>
      <c r="F798" s="1" t="s">
        <v>246</v>
      </c>
      <c r="G798">
        <v>4</v>
      </c>
      <c r="H798">
        <v>10</v>
      </c>
      <c r="I798" s="1" t="s">
        <v>100</v>
      </c>
      <c r="J798">
        <v>120</v>
      </c>
      <c r="K798" s="1" t="s">
        <v>2729</v>
      </c>
      <c r="L798">
        <v>2</v>
      </c>
      <c r="M798">
        <v>77.599999999999994</v>
      </c>
      <c r="N798">
        <v>1.3</v>
      </c>
      <c r="O798">
        <v>40</v>
      </c>
      <c r="Q798">
        <v>76.3</v>
      </c>
      <c r="R798" s="1" t="s">
        <v>2730</v>
      </c>
    </row>
    <row r="799" spans="1:18" x14ac:dyDescent="0.2">
      <c r="A799" s="1" t="s">
        <v>46</v>
      </c>
      <c r="B799">
        <v>1</v>
      </c>
      <c r="C799" s="1" t="s">
        <v>3473</v>
      </c>
      <c r="D799" s="2">
        <v>45702</v>
      </c>
      <c r="E799" t="s">
        <v>3474</v>
      </c>
      <c r="F799" s="1" t="s">
        <v>246</v>
      </c>
      <c r="G799">
        <v>5</v>
      </c>
      <c r="H799">
        <v>10</v>
      </c>
      <c r="I799" s="1" t="s">
        <v>100</v>
      </c>
      <c r="J799">
        <v>100</v>
      </c>
      <c r="K799" s="1" t="s">
        <v>2729</v>
      </c>
      <c r="L799">
        <v>2</v>
      </c>
      <c r="M799">
        <v>71.400000000000006</v>
      </c>
      <c r="N799">
        <v>1.4</v>
      </c>
      <c r="Q799">
        <v>70</v>
      </c>
      <c r="R799" s="1" t="s">
        <v>2730</v>
      </c>
    </row>
    <row r="800" spans="1:18" x14ac:dyDescent="0.2">
      <c r="A800" s="1" t="s">
        <v>53</v>
      </c>
      <c r="B800">
        <v>1</v>
      </c>
      <c r="C800" s="1" t="s">
        <v>3473</v>
      </c>
      <c r="D800" s="2">
        <v>45702</v>
      </c>
      <c r="E800" t="s">
        <v>3474</v>
      </c>
      <c r="F800" s="1" t="s">
        <v>246</v>
      </c>
      <c r="G800">
        <v>5</v>
      </c>
      <c r="H800">
        <v>10</v>
      </c>
      <c r="I800" s="1" t="s">
        <v>100</v>
      </c>
      <c r="J800">
        <v>100</v>
      </c>
      <c r="K800" s="1" t="s">
        <v>2729</v>
      </c>
      <c r="L800">
        <v>1</v>
      </c>
      <c r="M800">
        <v>30.4</v>
      </c>
      <c r="N800">
        <v>0.7</v>
      </c>
      <c r="Q800">
        <v>29.7</v>
      </c>
      <c r="R800" s="1" t="s">
        <v>2733</v>
      </c>
    </row>
    <row r="801" spans="1:18" x14ac:dyDescent="0.2">
      <c r="A801" s="1" t="s">
        <v>53</v>
      </c>
      <c r="B801">
        <v>1</v>
      </c>
      <c r="C801" s="1" t="s">
        <v>3475</v>
      </c>
      <c r="D801" s="2">
        <v>45702</v>
      </c>
      <c r="E801" t="s">
        <v>3474</v>
      </c>
      <c r="F801" s="1" t="s">
        <v>246</v>
      </c>
      <c r="G801">
        <v>7</v>
      </c>
      <c r="H801">
        <v>10</v>
      </c>
      <c r="I801" s="1" t="s">
        <v>100</v>
      </c>
      <c r="J801">
        <v>100</v>
      </c>
      <c r="K801" s="1" t="s">
        <v>2729</v>
      </c>
      <c r="L801">
        <v>3</v>
      </c>
      <c r="M801">
        <v>100.8</v>
      </c>
      <c r="N801">
        <v>2.7</v>
      </c>
      <c r="Q801">
        <v>98.1</v>
      </c>
      <c r="R801" s="1" t="s">
        <v>2733</v>
      </c>
    </row>
    <row r="802" spans="1:18" x14ac:dyDescent="0.2">
      <c r="A802" s="1" t="s">
        <v>53</v>
      </c>
      <c r="B802">
        <v>1</v>
      </c>
      <c r="C802" s="1" t="s">
        <v>3476</v>
      </c>
      <c r="D802" s="2">
        <v>45702</v>
      </c>
      <c r="E802" t="s">
        <v>3477</v>
      </c>
      <c r="F802" s="1" t="s">
        <v>246</v>
      </c>
      <c r="G802">
        <v>7</v>
      </c>
      <c r="H802" t="s">
        <v>2572</v>
      </c>
      <c r="I802" s="1" t="s">
        <v>100</v>
      </c>
      <c r="J802">
        <v>100</v>
      </c>
      <c r="K802" s="1" t="s">
        <v>2729</v>
      </c>
      <c r="L802">
        <v>1</v>
      </c>
      <c r="M802">
        <v>28.8</v>
      </c>
      <c r="N802">
        <v>0.9</v>
      </c>
      <c r="Q802">
        <v>27.900000000000002</v>
      </c>
      <c r="R802" s="1" t="s">
        <v>2733</v>
      </c>
    </row>
    <row r="803" spans="1:18" x14ac:dyDescent="0.2">
      <c r="A803" s="1" t="s">
        <v>46</v>
      </c>
      <c r="B803">
        <v>2</v>
      </c>
      <c r="C803" s="1" t="s">
        <v>3356</v>
      </c>
      <c r="D803" s="2">
        <v>45702</v>
      </c>
      <c r="E803" t="s">
        <v>3354</v>
      </c>
      <c r="F803" s="1" t="s">
        <v>3355</v>
      </c>
      <c r="G803">
        <v>16</v>
      </c>
      <c r="H803" t="s">
        <v>438</v>
      </c>
      <c r="I803" s="1" t="s">
        <v>2818</v>
      </c>
      <c r="J803">
        <v>1300</v>
      </c>
      <c r="K803" s="1" t="s">
        <v>2729</v>
      </c>
      <c r="L803">
        <v>1</v>
      </c>
      <c r="M803">
        <v>55.2</v>
      </c>
      <c r="N803">
        <v>1.9</v>
      </c>
      <c r="O803">
        <v>40</v>
      </c>
      <c r="Q803">
        <v>53.300000000000004</v>
      </c>
      <c r="R803" s="1" t="s">
        <v>2730</v>
      </c>
    </row>
    <row r="804" spans="1:18" x14ac:dyDescent="0.2">
      <c r="A804" s="1" t="s">
        <v>46</v>
      </c>
      <c r="B804">
        <v>2</v>
      </c>
      <c r="C804" s="1" t="s">
        <v>3353</v>
      </c>
      <c r="D804" s="2">
        <v>45702</v>
      </c>
      <c r="E804" t="s">
        <v>3354</v>
      </c>
      <c r="F804" s="1" t="s">
        <v>3355</v>
      </c>
      <c r="G804">
        <v>13</v>
      </c>
      <c r="H804" t="s">
        <v>438</v>
      </c>
      <c r="I804" s="1" t="s">
        <v>2818</v>
      </c>
      <c r="J804">
        <v>1000</v>
      </c>
      <c r="K804" s="1" t="s">
        <v>2729</v>
      </c>
      <c r="L804">
        <v>3</v>
      </c>
      <c r="M804">
        <v>257</v>
      </c>
      <c r="N804">
        <v>5.0999999999999996</v>
      </c>
      <c r="Q804">
        <v>251.9</v>
      </c>
      <c r="R804" s="1" t="s">
        <v>2730</v>
      </c>
    </row>
    <row r="805" spans="1:18" x14ac:dyDescent="0.2">
      <c r="A805" s="1" t="s">
        <v>46</v>
      </c>
      <c r="B805">
        <v>2</v>
      </c>
      <c r="C805" s="1" t="s">
        <v>3478</v>
      </c>
      <c r="D805" s="2">
        <v>45702</v>
      </c>
      <c r="E805" t="s">
        <v>3479</v>
      </c>
      <c r="F805" s="1" t="s">
        <v>2816</v>
      </c>
      <c r="G805">
        <v>18</v>
      </c>
      <c r="H805" t="s">
        <v>338</v>
      </c>
      <c r="I805" s="1" t="s">
        <v>2818</v>
      </c>
      <c r="J805">
        <v>250</v>
      </c>
      <c r="K805" s="1" t="s">
        <v>2729</v>
      </c>
      <c r="L805">
        <v>1</v>
      </c>
      <c r="M805">
        <v>105</v>
      </c>
      <c r="N805">
        <v>2.1</v>
      </c>
      <c r="Q805">
        <v>102.9</v>
      </c>
      <c r="R805" s="1" t="s">
        <v>2730</v>
      </c>
    </row>
    <row r="806" spans="1:18" x14ac:dyDescent="0.2">
      <c r="A806" s="1" t="s">
        <v>53</v>
      </c>
      <c r="B806">
        <v>2</v>
      </c>
      <c r="C806" s="1" t="s">
        <v>3480</v>
      </c>
      <c r="D806" s="2">
        <v>45702</v>
      </c>
      <c r="E806" t="s">
        <v>2815</v>
      </c>
      <c r="F806" s="1" t="s">
        <v>2816</v>
      </c>
      <c r="G806">
        <v>18</v>
      </c>
      <c r="H806" t="s">
        <v>338</v>
      </c>
      <c r="I806" s="1" t="s">
        <v>2818</v>
      </c>
      <c r="J806">
        <v>250</v>
      </c>
      <c r="K806" s="1" t="s">
        <v>2729</v>
      </c>
      <c r="L806">
        <v>3</v>
      </c>
      <c r="M806">
        <v>275.60000000000002</v>
      </c>
      <c r="N806">
        <v>6.3000000000000007</v>
      </c>
      <c r="Q806">
        <v>269.3</v>
      </c>
      <c r="R806" s="1" t="s">
        <v>2733</v>
      </c>
    </row>
    <row r="807" spans="1:18" x14ac:dyDescent="0.2">
      <c r="A807" s="1" t="s">
        <v>53</v>
      </c>
      <c r="B807">
        <v>2</v>
      </c>
      <c r="C807" s="1" t="s">
        <v>3478</v>
      </c>
      <c r="D807" s="2">
        <v>45702</v>
      </c>
      <c r="E807" t="s">
        <v>3479</v>
      </c>
      <c r="F807" s="1" t="s">
        <v>2816</v>
      </c>
      <c r="G807">
        <v>18</v>
      </c>
      <c r="H807" t="s">
        <v>338</v>
      </c>
      <c r="I807" s="1" t="s">
        <v>2818</v>
      </c>
      <c r="J807">
        <v>250</v>
      </c>
      <c r="K807" s="1" t="s">
        <v>2729</v>
      </c>
      <c r="L807">
        <v>2</v>
      </c>
      <c r="M807">
        <v>204.8</v>
      </c>
      <c r="N807">
        <v>4.2</v>
      </c>
      <c r="Q807">
        <v>200.60000000000002</v>
      </c>
      <c r="R807" s="1" t="s">
        <v>2733</v>
      </c>
    </row>
    <row r="808" spans="1:18" x14ac:dyDescent="0.2">
      <c r="A808" s="1" t="s">
        <v>46</v>
      </c>
      <c r="B808">
        <v>6</v>
      </c>
      <c r="C808" s="1" t="s">
        <v>3463</v>
      </c>
      <c r="D808" s="2">
        <v>45702</v>
      </c>
      <c r="E808" t="s">
        <v>2926</v>
      </c>
      <c r="F808" s="1" t="s">
        <v>106</v>
      </c>
      <c r="G808" t="s">
        <v>2743</v>
      </c>
      <c r="H808" t="s">
        <v>2928</v>
      </c>
      <c r="I808" s="1" t="s">
        <v>108</v>
      </c>
      <c r="J808">
        <v>170</v>
      </c>
      <c r="K808" s="1" t="s">
        <v>2729</v>
      </c>
      <c r="L808">
        <v>2</v>
      </c>
      <c r="M808">
        <v>143.1</v>
      </c>
      <c r="N808">
        <v>3</v>
      </c>
      <c r="Q808">
        <v>140.1</v>
      </c>
      <c r="R808" s="1" t="s">
        <v>2730</v>
      </c>
    </row>
    <row r="809" spans="1:18" x14ac:dyDescent="0.2">
      <c r="A809" s="1" t="s">
        <v>46</v>
      </c>
      <c r="B809">
        <v>6</v>
      </c>
      <c r="C809" s="1" t="s">
        <v>3481</v>
      </c>
      <c r="D809" s="2">
        <v>45702</v>
      </c>
      <c r="E809" t="s">
        <v>2926</v>
      </c>
      <c r="F809" s="1" t="s">
        <v>106</v>
      </c>
      <c r="G809" t="s">
        <v>2743</v>
      </c>
      <c r="H809" t="s">
        <v>2928</v>
      </c>
      <c r="I809" s="1" t="s">
        <v>108</v>
      </c>
      <c r="J809">
        <v>110</v>
      </c>
      <c r="K809" s="1" t="s">
        <v>2729</v>
      </c>
      <c r="L809">
        <v>3</v>
      </c>
      <c r="M809">
        <v>123.19999999999999</v>
      </c>
      <c r="N809">
        <v>4.5</v>
      </c>
      <c r="Q809">
        <v>118.69999999999999</v>
      </c>
      <c r="R809" s="1" t="s">
        <v>2730</v>
      </c>
    </row>
    <row r="810" spans="1:18" x14ac:dyDescent="0.2">
      <c r="A810" s="1" t="s">
        <v>46</v>
      </c>
      <c r="B810">
        <v>6</v>
      </c>
      <c r="C810" s="1" t="s">
        <v>3482</v>
      </c>
      <c r="D810" s="2">
        <v>45702</v>
      </c>
      <c r="E810" t="s">
        <v>3358</v>
      </c>
      <c r="F810" s="1" t="s">
        <v>246</v>
      </c>
      <c r="G810">
        <v>36</v>
      </c>
      <c r="H810">
        <v>8</v>
      </c>
      <c r="I810" s="1" t="s">
        <v>3359</v>
      </c>
      <c r="J810">
        <v>200</v>
      </c>
      <c r="K810" s="1" t="s">
        <v>2729</v>
      </c>
      <c r="L810">
        <v>8</v>
      </c>
      <c r="M810">
        <v>211.8</v>
      </c>
      <c r="N810">
        <v>17.600000000000001</v>
      </c>
      <c r="Q810">
        <v>194.20000000000002</v>
      </c>
      <c r="R810" s="1" t="s">
        <v>2730</v>
      </c>
    </row>
    <row r="811" spans="1:18" x14ac:dyDescent="0.2">
      <c r="A811" s="1" t="s">
        <v>46</v>
      </c>
      <c r="B811">
        <v>6</v>
      </c>
      <c r="C811" s="1" t="s">
        <v>3483</v>
      </c>
      <c r="D811" s="2">
        <v>45702</v>
      </c>
      <c r="E811" t="s">
        <v>3484</v>
      </c>
      <c r="F811" s="1" t="s">
        <v>106</v>
      </c>
      <c r="G811">
        <v>22</v>
      </c>
      <c r="H811" t="s">
        <v>2744</v>
      </c>
      <c r="I811" s="1" t="s">
        <v>108</v>
      </c>
      <c r="J811">
        <v>110</v>
      </c>
      <c r="K811" s="1" t="s">
        <v>2729</v>
      </c>
      <c r="L811">
        <v>3</v>
      </c>
      <c r="M811">
        <v>115.19999999999999</v>
      </c>
      <c r="N811">
        <v>4</v>
      </c>
      <c r="Q811">
        <v>111.19999999999999</v>
      </c>
      <c r="R811" s="1" t="s">
        <v>2730</v>
      </c>
    </row>
    <row r="812" spans="1:18" x14ac:dyDescent="0.2">
      <c r="A812" s="1" t="s">
        <v>46</v>
      </c>
      <c r="B812">
        <v>6</v>
      </c>
      <c r="C812" s="1" t="s">
        <v>3485</v>
      </c>
      <c r="D812" s="2">
        <v>45702</v>
      </c>
      <c r="E812" t="s">
        <v>2974</v>
      </c>
      <c r="F812" s="1" t="s">
        <v>246</v>
      </c>
      <c r="G812">
        <v>32</v>
      </c>
      <c r="H812" t="s">
        <v>93</v>
      </c>
      <c r="I812" s="1" t="s">
        <v>2760</v>
      </c>
      <c r="J812">
        <v>544</v>
      </c>
      <c r="K812" s="1" t="s">
        <v>2729</v>
      </c>
      <c r="L812">
        <v>1</v>
      </c>
      <c r="M812">
        <v>80.400000000000006</v>
      </c>
      <c r="N812">
        <v>3.9</v>
      </c>
      <c r="Q812">
        <v>76.5</v>
      </c>
      <c r="R812" s="1" t="s">
        <v>2730</v>
      </c>
    </row>
    <row r="813" spans="1:18" x14ac:dyDescent="0.2">
      <c r="A813" s="1" t="s">
        <v>53</v>
      </c>
      <c r="B813">
        <v>6</v>
      </c>
      <c r="C813" s="1" t="s">
        <v>3485</v>
      </c>
      <c r="D813" s="2">
        <v>45702</v>
      </c>
      <c r="E813" t="s">
        <v>2974</v>
      </c>
      <c r="F813" s="1" t="s">
        <v>246</v>
      </c>
      <c r="G813">
        <v>32</v>
      </c>
      <c r="H813" t="s">
        <v>93</v>
      </c>
      <c r="I813" s="1" t="s">
        <v>2760</v>
      </c>
      <c r="J813">
        <v>544</v>
      </c>
      <c r="K813" s="1" t="s">
        <v>2729</v>
      </c>
      <c r="L813">
        <v>6</v>
      </c>
      <c r="M813">
        <v>503.19999999999993</v>
      </c>
      <c r="N813">
        <v>23.4</v>
      </c>
      <c r="O813">
        <v>36</v>
      </c>
      <c r="Q813">
        <v>479.79999999999995</v>
      </c>
      <c r="R813" s="1" t="s">
        <v>2733</v>
      </c>
    </row>
    <row r="814" spans="1:18" x14ac:dyDescent="0.2">
      <c r="A814" s="1" t="s">
        <v>53</v>
      </c>
      <c r="B814">
        <v>6</v>
      </c>
      <c r="C814" s="1" t="s">
        <v>3486</v>
      </c>
      <c r="D814" s="2">
        <v>45702</v>
      </c>
      <c r="E814" t="s">
        <v>2974</v>
      </c>
      <c r="F814" s="1" t="s">
        <v>246</v>
      </c>
      <c r="G814" t="s">
        <v>3047</v>
      </c>
      <c r="H814" t="s">
        <v>287</v>
      </c>
      <c r="I814" s="1" t="s">
        <v>2760</v>
      </c>
      <c r="J814">
        <v>805</v>
      </c>
      <c r="K814" s="1" t="s">
        <v>2729</v>
      </c>
      <c r="L814">
        <v>3</v>
      </c>
      <c r="M814">
        <v>210.4</v>
      </c>
      <c r="N814">
        <v>11.399999999999999</v>
      </c>
      <c r="Q814">
        <v>199</v>
      </c>
      <c r="R814" s="1" t="s">
        <v>2733</v>
      </c>
    </row>
    <row r="815" spans="1:18" x14ac:dyDescent="0.2">
      <c r="A815" s="1" t="s">
        <v>46</v>
      </c>
      <c r="B815">
        <v>7</v>
      </c>
      <c r="C815" s="1" t="s">
        <v>3487</v>
      </c>
      <c r="D815" s="2">
        <v>45702</v>
      </c>
      <c r="E815" t="s">
        <v>2985</v>
      </c>
      <c r="F815" s="1" t="s">
        <v>246</v>
      </c>
      <c r="G815">
        <v>14</v>
      </c>
      <c r="H815" t="s">
        <v>2983</v>
      </c>
      <c r="I815" s="1" t="s">
        <v>51</v>
      </c>
      <c r="J815">
        <v>100</v>
      </c>
      <c r="K815" s="1" t="s">
        <v>2729</v>
      </c>
      <c r="L815">
        <v>2</v>
      </c>
      <c r="M815">
        <v>106.19999999999999</v>
      </c>
      <c r="N815">
        <v>3.4</v>
      </c>
      <c r="Q815">
        <v>102.79999999999998</v>
      </c>
      <c r="R815" s="1" t="s">
        <v>2730</v>
      </c>
    </row>
    <row r="816" spans="1:18" x14ac:dyDescent="0.2">
      <c r="A816" s="1" t="s">
        <v>46</v>
      </c>
      <c r="B816">
        <v>7</v>
      </c>
      <c r="C816" s="1" t="s">
        <v>3488</v>
      </c>
      <c r="D816" s="2">
        <v>45702</v>
      </c>
      <c r="E816" t="s">
        <v>3128</v>
      </c>
      <c r="F816" s="1" t="s">
        <v>246</v>
      </c>
      <c r="G816">
        <v>14.5</v>
      </c>
      <c r="H816" t="s">
        <v>209</v>
      </c>
      <c r="I816" s="1" t="s">
        <v>100</v>
      </c>
      <c r="J816">
        <v>100</v>
      </c>
      <c r="K816" s="1" t="s">
        <v>2729</v>
      </c>
      <c r="L816">
        <v>2</v>
      </c>
      <c r="M816">
        <v>107.5</v>
      </c>
      <c r="N816">
        <v>3.4</v>
      </c>
      <c r="Q816">
        <v>104.1</v>
      </c>
      <c r="R816" s="1" t="s">
        <v>2730</v>
      </c>
    </row>
    <row r="817" spans="1:18" x14ac:dyDescent="0.2">
      <c r="A817" s="1" t="s">
        <v>46</v>
      </c>
      <c r="B817">
        <v>7</v>
      </c>
      <c r="C817" s="1" t="s">
        <v>3489</v>
      </c>
      <c r="D817" s="2">
        <v>45702</v>
      </c>
      <c r="E817" t="s">
        <v>2985</v>
      </c>
      <c r="F817" s="1" t="s">
        <v>246</v>
      </c>
      <c r="G817">
        <v>12</v>
      </c>
      <c r="H817" t="s">
        <v>2983</v>
      </c>
      <c r="I817" s="1" t="s">
        <v>51</v>
      </c>
      <c r="J817">
        <v>100</v>
      </c>
      <c r="K817" s="1" t="s">
        <v>2729</v>
      </c>
      <c r="L817">
        <v>2</v>
      </c>
      <c r="M817">
        <v>101.1</v>
      </c>
      <c r="N817">
        <v>2.8</v>
      </c>
      <c r="Q817">
        <v>98.3</v>
      </c>
      <c r="R817" s="1" t="s">
        <v>2730</v>
      </c>
    </row>
    <row r="818" spans="1:18" x14ac:dyDescent="0.2">
      <c r="A818" s="1" t="s">
        <v>46</v>
      </c>
      <c r="B818">
        <v>7</v>
      </c>
      <c r="C818" s="1" t="s">
        <v>3490</v>
      </c>
      <c r="D818" s="2">
        <v>45702</v>
      </c>
      <c r="E818" t="s">
        <v>3491</v>
      </c>
      <c r="F818" s="1" t="s">
        <v>246</v>
      </c>
      <c r="G818">
        <v>9</v>
      </c>
      <c r="H818" t="s">
        <v>2243</v>
      </c>
      <c r="I818" s="1" t="s">
        <v>100</v>
      </c>
      <c r="J818">
        <v>100</v>
      </c>
      <c r="K818" s="1" t="s">
        <v>2729</v>
      </c>
      <c r="L818">
        <v>1</v>
      </c>
      <c r="M818">
        <v>37.4</v>
      </c>
      <c r="N818">
        <v>1.1000000000000001</v>
      </c>
      <c r="Q818">
        <v>36.299999999999997</v>
      </c>
      <c r="R818" s="1" t="s">
        <v>2730</v>
      </c>
    </row>
    <row r="819" spans="1:18" x14ac:dyDescent="0.2">
      <c r="A819" s="1" t="s">
        <v>53</v>
      </c>
      <c r="B819">
        <v>7</v>
      </c>
      <c r="C819" s="1" t="s">
        <v>3490</v>
      </c>
      <c r="D819" s="2">
        <v>45702</v>
      </c>
      <c r="E819" t="s">
        <v>3491</v>
      </c>
      <c r="F819" s="1" t="s">
        <v>246</v>
      </c>
      <c r="G819">
        <v>9</v>
      </c>
      <c r="H819" t="s">
        <v>2243</v>
      </c>
      <c r="I819" s="1" t="s">
        <v>100</v>
      </c>
      <c r="J819">
        <v>100</v>
      </c>
      <c r="K819" s="1" t="s">
        <v>2729</v>
      </c>
      <c r="L819">
        <v>2</v>
      </c>
      <c r="M819">
        <v>71.25</v>
      </c>
      <c r="N819">
        <v>2</v>
      </c>
      <c r="O819">
        <v>13.3</v>
      </c>
      <c r="Q819">
        <v>69.25</v>
      </c>
      <c r="R819" s="1" t="s">
        <v>2733</v>
      </c>
    </row>
    <row r="820" spans="1:18" x14ac:dyDescent="0.2">
      <c r="A820" s="1" t="s">
        <v>53</v>
      </c>
      <c r="B820">
        <v>7</v>
      </c>
      <c r="C820" s="1" t="s">
        <v>3492</v>
      </c>
      <c r="D820" s="2">
        <v>45702</v>
      </c>
      <c r="E820" t="s">
        <v>3493</v>
      </c>
      <c r="F820" s="1" t="s">
        <v>246</v>
      </c>
      <c r="G820">
        <v>9</v>
      </c>
      <c r="H820" t="s">
        <v>2243</v>
      </c>
      <c r="I820" s="1" t="s">
        <v>100</v>
      </c>
      <c r="J820">
        <v>75</v>
      </c>
      <c r="K820" s="1" t="s">
        <v>2729</v>
      </c>
      <c r="L820">
        <v>2</v>
      </c>
      <c r="M820">
        <v>77.430000000000007</v>
      </c>
      <c r="N820">
        <v>2</v>
      </c>
      <c r="Q820">
        <v>75.430000000000007</v>
      </c>
      <c r="R820" s="1" t="s">
        <v>2733</v>
      </c>
    </row>
    <row r="821" spans="1:18" x14ac:dyDescent="0.2">
      <c r="A821" s="1" t="s">
        <v>53</v>
      </c>
      <c r="B821">
        <v>7</v>
      </c>
      <c r="C821" s="1" t="s">
        <v>3494</v>
      </c>
      <c r="D821" s="2">
        <v>45702</v>
      </c>
      <c r="E821" t="s">
        <v>3495</v>
      </c>
      <c r="F821" s="1" t="s">
        <v>246</v>
      </c>
      <c r="G821">
        <v>16</v>
      </c>
      <c r="H821" t="s">
        <v>167</v>
      </c>
      <c r="I821" s="1" t="s">
        <v>51</v>
      </c>
      <c r="J821">
        <v>90</v>
      </c>
      <c r="K821" s="1" t="s">
        <v>2729</v>
      </c>
      <c r="L821">
        <v>2</v>
      </c>
      <c r="M821">
        <v>100</v>
      </c>
      <c r="N821">
        <v>3.6</v>
      </c>
      <c r="Q821">
        <v>96.4</v>
      </c>
      <c r="R821" s="1" t="s">
        <v>2733</v>
      </c>
    </row>
    <row r="822" spans="1:18" x14ac:dyDescent="0.2">
      <c r="A822" s="1" t="s">
        <v>53</v>
      </c>
      <c r="B822">
        <v>7</v>
      </c>
      <c r="C822" s="1" t="s">
        <v>3496</v>
      </c>
      <c r="D822" s="2">
        <v>45702</v>
      </c>
      <c r="E822" t="s">
        <v>3470</v>
      </c>
      <c r="F822" s="1" t="s">
        <v>246</v>
      </c>
      <c r="G822">
        <v>17</v>
      </c>
      <c r="H822" t="s">
        <v>2740</v>
      </c>
      <c r="I822" s="1" t="s">
        <v>100</v>
      </c>
      <c r="J822">
        <v>100</v>
      </c>
      <c r="K822" s="1" t="s">
        <v>2729</v>
      </c>
      <c r="L822">
        <v>1</v>
      </c>
      <c r="M822">
        <v>55.52</v>
      </c>
      <c r="N822">
        <v>2</v>
      </c>
      <c r="Q822">
        <v>53.52</v>
      </c>
      <c r="R822" s="1" t="s">
        <v>2733</v>
      </c>
    </row>
    <row r="823" spans="1:18" x14ac:dyDescent="0.2">
      <c r="A823" s="1" t="s">
        <v>46</v>
      </c>
      <c r="B823">
        <v>1</v>
      </c>
      <c r="C823" s="1" t="s">
        <v>3476</v>
      </c>
      <c r="D823" s="2">
        <v>45703</v>
      </c>
      <c r="E823" t="s">
        <v>3477</v>
      </c>
      <c r="F823" s="1" t="s">
        <v>246</v>
      </c>
      <c r="G823">
        <v>7</v>
      </c>
      <c r="H823" t="s">
        <v>2572</v>
      </c>
      <c r="I823" s="1" t="s">
        <v>100</v>
      </c>
      <c r="J823">
        <v>100</v>
      </c>
      <c r="K823" s="1" t="s">
        <v>2729</v>
      </c>
      <c r="L823">
        <v>2</v>
      </c>
      <c r="M823">
        <v>57.8</v>
      </c>
      <c r="N823">
        <v>1.8</v>
      </c>
      <c r="Q823">
        <v>56</v>
      </c>
      <c r="R823" s="1" t="s">
        <v>2730</v>
      </c>
    </row>
    <row r="824" spans="1:18" x14ac:dyDescent="0.2">
      <c r="A824" s="1" t="s">
        <v>46</v>
      </c>
      <c r="B824">
        <v>1</v>
      </c>
      <c r="C824" s="1" t="s">
        <v>3497</v>
      </c>
      <c r="D824" s="2">
        <v>45703</v>
      </c>
      <c r="E824" t="s">
        <v>3477</v>
      </c>
      <c r="F824" s="1" t="s">
        <v>246</v>
      </c>
      <c r="G824">
        <v>6</v>
      </c>
      <c r="H824" t="s">
        <v>2572</v>
      </c>
      <c r="I824" s="1" t="s">
        <v>100</v>
      </c>
      <c r="J824">
        <v>100</v>
      </c>
      <c r="K824" s="1" t="s">
        <v>2729</v>
      </c>
      <c r="L824">
        <v>1</v>
      </c>
      <c r="M824">
        <v>47.8</v>
      </c>
      <c r="N824">
        <v>1.6</v>
      </c>
      <c r="Q824">
        <v>46.199999999999996</v>
      </c>
      <c r="R824" s="1" t="s">
        <v>2730</v>
      </c>
    </row>
    <row r="825" spans="1:18" x14ac:dyDescent="0.2">
      <c r="A825" s="1" t="s">
        <v>53</v>
      </c>
      <c r="B825">
        <v>1</v>
      </c>
      <c r="C825" s="1" t="s">
        <v>3497</v>
      </c>
      <c r="D825" s="2">
        <v>45703</v>
      </c>
      <c r="E825" t="s">
        <v>3477</v>
      </c>
      <c r="F825" s="1" t="s">
        <v>246</v>
      </c>
      <c r="G825">
        <v>6</v>
      </c>
      <c r="H825" t="s">
        <v>2572</v>
      </c>
      <c r="I825" s="1" t="s">
        <v>100</v>
      </c>
      <c r="J825">
        <v>100</v>
      </c>
      <c r="K825" s="1" t="s">
        <v>2729</v>
      </c>
      <c r="L825">
        <v>2</v>
      </c>
      <c r="M825">
        <v>60.68</v>
      </c>
      <c r="N825">
        <v>1.6</v>
      </c>
      <c r="O825">
        <v>3</v>
      </c>
      <c r="Q825">
        <v>59.08</v>
      </c>
      <c r="R825" s="1" t="s">
        <v>2733</v>
      </c>
    </row>
    <row r="826" spans="1:18" x14ac:dyDescent="0.2">
      <c r="A826" s="1" t="s">
        <v>53</v>
      </c>
      <c r="B826">
        <v>1</v>
      </c>
      <c r="C826" s="1" t="s">
        <v>3498</v>
      </c>
      <c r="D826" s="2">
        <v>45703</v>
      </c>
      <c r="E826" t="s">
        <v>3499</v>
      </c>
      <c r="F826" s="1" t="s">
        <v>246</v>
      </c>
      <c r="G826">
        <v>6</v>
      </c>
      <c r="H826" t="s">
        <v>2245</v>
      </c>
      <c r="I826" s="1" t="s">
        <v>100</v>
      </c>
      <c r="J826">
        <v>100</v>
      </c>
      <c r="K826" s="1" t="s">
        <v>2729</v>
      </c>
      <c r="L826">
        <v>4</v>
      </c>
      <c r="M826">
        <v>104.3</v>
      </c>
      <c r="N826">
        <v>3.2</v>
      </c>
      <c r="Q826">
        <v>101.1</v>
      </c>
      <c r="R826" s="1" t="s">
        <v>2733</v>
      </c>
    </row>
    <row r="827" spans="1:18" x14ac:dyDescent="0.2">
      <c r="A827" s="1" t="s">
        <v>53</v>
      </c>
      <c r="B827">
        <v>3</v>
      </c>
      <c r="C827" s="1" t="s">
        <v>2879</v>
      </c>
      <c r="D827" s="2">
        <v>45703</v>
      </c>
      <c r="E827" t="s">
        <v>281</v>
      </c>
      <c r="F827" s="1" t="s">
        <v>246</v>
      </c>
      <c r="G827" t="s">
        <v>2880</v>
      </c>
      <c r="H827" t="s">
        <v>2744</v>
      </c>
      <c r="I827" s="1" t="s">
        <v>100</v>
      </c>
      <c r="J827">
        <v>2000</v>
      </c>
      <c r="K827" s="1" t="s">
        <v>2729</v>
      </c>
      <c r="L827">
        <v>2</v>
      </c>
      <c r="M827">
        <v>141.19999999999999</v>
      </c>
      <c r="N827">
        <v>5.8</v>
      </c>
      <c r="O827">
        <v>5</v>
      </c>
      <c r="Q827">
        <v>135.39999999999998</v>
      </c>
      <c r="R827" s="1" t="s">
        <v>2733</v>
      </c>
    </row>
    <row r="828" spans="1:18" x14ac:dyDescent="0.2">
      <c r="A828" s="1" t="s">
        <v>53</v>
      </c>
      <c r="B828">
        <v>3</v>
      </c>
      <c r="C828" s="1" t="s">
        <v>3500</v>
      </c>
      <c r="D828" s="2">
        <v>45703</v>
      </c>
      <c r="E828" t="s">
        <v>3501</v>
      </c>
      <c r="F828" s="1" t="s">
        <v>246</v>
      </c>
      <c r="G828">
        <v>17</v>
      </c>
      <c r="H828" t="s">
        <v>332</v>
      </c>
      <c r="I828" s="1" t="s">
        <v>51</v>
      </c>
      <c r="J828">
        <v>300</v>
      </c>
      <c r="K828" s="1" t="s">
        <v>2729</v>
      </c>
      <c r="L828">
        <v>2</v>
      </c>
      <c r="M828">
        <v>105.2</v>
      </c>
      <c r="N828">
        <v>3.8</v>
      </c>
      <c r="Q828">
        <v>101.4</v>
      </c>
      <c r="R828" s="1" t="s">
        <v>2733</v>
      </c>
    </row>
    <row r="829" spans="1:18" x14ac:dyDescent="0.2">
      <c r="A829" s="1" t="s">
        <v>46</v>
      </c>
      <c r="B829">
        <v>6</v>
      </c>
      <c r="C829" s="1" t="s">
        <v>3486</v>
      </c>
      <c r="D829" s="2">
        <v>45703</v>
      </c>
      <c r="E829" t="s">
        <v>2974</v>
      </c>
      <c r="F829" s="1" t="s">
        <v>246</v>
      </c>
      <c r="G829" t="s">
        <v>3047</v>
      </c>
      <c r="H829" t="s">
        <v>287</v>
      </c>
      <c r="I829" s="1" t="s">
        <v>2760</v>
      </c>
      <c r="J829">
        <v>805</v>
      </c>
      <c r="K829" s="1" t="s">
        <v>2729</v>
      </c>
      <c r="L829">
        <v>8</v>
      </c>
      <c r="M829">
        <v>655.8</v>
      </c>
      <c r="N829">
        <v>30.35</v>
      </c>
      <c r="Q829">
        <v>625.44999999999993</v>
      </c>
      <c r="R829" s="1" t="s">
        <v>2730</v>
      </c>
    </row>
    <row r="830" spans="1:18" x14ac:dyDescent="0.2">
      <c r="A830" s="1" t="s">
        <v>46</v>
      </c>
      <c r="B830">
        <v>6</v>
      </c>
      <c r="C830" s="1" t="s">
        <v>3502</v>
      </c>
      <c r="D830" s="2">
        <v>45703</v>
      </c>
      <c r="E830" t="s">
        <v>2974</v>
      </c>
      <c r="F830" s="1" t="s">
        <v>246</v>
      </c>
      <c r="G830" t="s">
        <v>3203</v>
      </c>
      <c r="H830" t="s">
        <v>287</v>
      </c>
      <c r="I830" s="1" t="s">
        <v>2760</v>
      </c>
      <c r="J830">
        <v>100</v>
      </c>
      <c r="K830" s="1" t="s">
        <v>2729</v>
      </c>
      <c r="L830">
        <v>2</v>
      </c>
      <c r="M830">
        <v>111.19999999999999</v>
      </c>
      <c r="N830">
        <v>7</v>
      </c>
      <c r="Q830">
        <v>104.19999999999999</v>
      </c>
      <c r="R830" s="1" t="s">
        <v>2730</v>
      </c>
    </row>
    <row r="831" spans="1:18" x14ac:dyDescent="0.2">
      <c r="A831" s="1" t="s">
        <v>46</v>
      </c>
      <c r="B831">
        <v>6</v>
      </c>
      <c r="C831" s="1" t="s">
        <v>3503</v>
      </c>
      <c r="D831" s="2">
        <v>45703</v>
      </c>
      <c r="E831" t="s">
        <v>3504</v>
      </c>
      <c r="F831" s="1" t="s">
        <v>106</v>
      </c>
      <c r="G831">
        <v>18</v>
      </c>
      <c r="H831" t="s">
        <v>107</v>
      </c>
      <c r="I831" s="1" t="s">
        <v>108</v>
      </c>
      <c r="J831">
        <v>100</v>
      </c>
      <c r="K831" s="1" t="s">
        <v>2729</v>
      </c>
      <c r="L831">
        <v>1</v>
      </c>
      <c r="M831">
        <v>101.8</v>
      </c>
      <c r="N831">
        <v>2.1</v>
      </c>
      <c r="Q831">
        <v>99.7</v>
      </c>
      <c r="R831" s="1" t="s">
        <v>2730</v>
      </c>
    </row>
    <row r="832" spans="1:18" x14ac:dyDescent="0.2">
      <c r="A832" s="1" t="s">
        <v>53</v>
      </c>
      <c r="B832">
        <v>6</v>
      </c>
      <c r="C832" s="1" t="s">
        <v>3505</v>
      </c>
      <c r="D832" s="2">
        <v>45703</v>
      </c>
      <c r="E832" t="s">
        <v>3506</v>
      </c>
      <c r="F832" s="1" t="s">
        <v>246</v>
      </c>
      <c r="G832">
        <v>18</v>
      </c>
      <c r="H832" t="s">
        <v>160</v>
      </c>
      <c r="I832" s="1" t="s">
        <v>108</v>
      </c>
      <c r="J832">
        <v>100</v>
      </c>
      <c r="K832" s="1" t="s">
        <v>2729</v>
      </c>
      <c r="L832">
        <v>2</v>
      </c>
      <c r="M832">
        <v>103.80000000000001</v>
      </c>
      <c r="N832">
        <v>4.4000000000000004</v>
      </c>
      <c r="O832">
        <v>11.2</v>
      </c>
      <c r="Q832">
        <v>99.4</v>
      </c>
      <c r="R832" s="1" t="s">
        <v>2733</v>
      </c>
    </row>
    <row r="833" spans="1:18" x14ac:dyDescent="0.2">
      <c r="A833" s="1" t="s">
        <v>53</v>
      </c>
      <c r="B833">
        <v>6</v>
      </c>
      <c r="C833" s="1" t="s">
        <v>3507</v>
      </c>
      <c r="D833" s="2">
        <v>45703</v>
      </c>
      <c r="E833" t="s">
        <v>3508</v>
      </c>
      <c r="F833" s="1" t="s">
        <v>106</v>
      </c>
      <c r="G833" t="s">
        <v>2743</v>
      </c>
      <c r="H833" t="s">
        <v>2744</v>
      </c>
      <c r="I833" s="1" t="s">
        <v>108</v>
      </c>
      <c r="J833">
        <v>110</v>
      </c>
      <c r="K833" s="1" t="s">
        <v>2729</v>
      </c>
      <c r="L833">
        <v>3</v>
      </c>
      <c r="M833">
        <v>111.80000000000001</v>
      </c>
      <c r="N833">
        <v>4.1999999999999993</v>
      </c>
      <c r="Q833">
        <v>107.60000000000001</v>
      </c>
      <c r="R833" s="1" t="s">
        <v>2733</v>
      </c>
    </row>
    <row r="834" spans="1:18" x14ac:dyDescent="0.2">
      <c r="A834" s="1" t="s">
        <v>53</v>
      </c>
      <c r="B834">
        <v>6</v>
      </c>
      <c r="C834" s="1" t="s">
        <v>3509</v>
      </c>
      <c r="D834" s="2">
        <v>45703</v>
      </c>
      <c r="E834" t="s">
        <v>2742</v>
      </c>
      <c r="F834" s="1" t="s">
        <v>106</v>
      </c>
      <c r="G834" t="s">
        <v>2743</v>
      </c>
      <c r="H834" t="s">
        <v>2744</v>
      </c>
      <c r="I834" s="1" t="s">
        <v>108</v>
      </c>
      <c r="J834">
        <v>110</v>
      </c>
      <c r="K834" s="1" t="s">
        <v>2729</v>
      </c>
      <c r="L834">
        <v>3</v>
      </c>
      <c r="M834">
        <v>110.80000000000001</v>
      </c>
      <c r="N834">
        <v>4.1999999999999993</v>
      </c>
      <c r="Q834">
        <v>106.60000000000001</v>
      </c>
      <c r="R834" s="1" t="s">
        <v>2733</v>
      </c>
    </row>
    <row r="835" spans="1:18" x14ac:dyDescent="0.2">
      <c r="A835" s="1" t="s">
        <v>53</v>
      </c>
      <c r="B835">
        <v>6</v>
      </c>
      <c r="C835" s="1" t="s">
        <v>3510</v>
      </c>
      <c r="D835" s="2">
        <v>45703</v>
      </c>
      <c r="E835" t="s">
        <v>3511</v>
      </c>
      <c r="F835" s="1" t="s">
        <v>106</v>
      </c>
      <c r="G835" t="s">
        <v>2743</v>
      </c>
      <c r="H835" t="s">
        <v>3512</v>
      </c>
      <c r="I835" s="1" t="s">
        <v>108</v>
      </c>
      <c r="J835">
        <v>110</v>
      </c>
      <c r="K835" s="1" t="s">
        <v>2729</v>
      </c>
      <c r="L835">
        <v>3</v>
      </c>
      <c r="M835">
        <v>113</v>
      </c>
      <c r="N835">
        <v>4.1999999999999993</v>
      </c>
      <c r="Q835">
        <v>108.8</v>
      </c>
      <c r="R835" s="1" t="s">
        <v>2733</v>
      </c>
    </row>
    <row r="836" spans="1:18" x14ac:dyDescent="0.2">
      <c r="A836" s="1" t="s">
        <v>53</v>
      </c>
      <c r="B836">
        <v>6</v>
      </c>
      <c r="C836" s="1" t="s">
        <v>3513</v>
      </c>
      <c r="D836" s="2">
        <v>45703</v>
      </c>
      <c r="E836" t="s">
        <v>2742</v>
      </c>
      <c r="F836" s="1" t="s">
        <v>106</v>
      </c>
      <c r="G836" t="s">
        <v>3514</v>
      </c>
      <c r="H836" t="s">
        <v>2744</v>
      </c>
      <c r="I836" s="1" t="s">
        <v>108</v>
      </c>
      <c r="J836">
        <v>110</v>
      </c>
      <c r="K836" s="1" t="s">
        <v>2729</v>
      </c>
      <c r="L836">
        <v>3</v>
      </c>
      <c r="M836">
        <v>116</v>
      </c>
      <c r="N836">
        <v>3.5999999999999996</v>
      </c>
      <c r="Q836">
        <v>112.4</v>
      </c>
      <c r="R836" s="1" t="s">
        <v>2733</v>
      </c>
    </row>
    <row r="837" spans="1:18" x14ac:dyDescent="0.2">
      <c r="A837" s="1" t="s">
        <v>53</v>
      </c>
      <c r="B837">
        <v>6</v>
      </c>
      <c r="C837" s="1" t="s">
        <v>3515</v>
      </c>
      <c r="D837" s="2">
        <v>45703</v>
      </c>
      <c r="E837" t="s">
        <v>3504</v>
      </c>
      <c r="F837" s="1" t="s">
        <v>106</v>
      </c>
      <c r="G837">
        <v>16</v>
      </c>
      <c r="H837" t="s">
        <v>338</v>
      </c>
      <c r="I837" s="1" t="s">
        <v>108</v>
      </c>
      <c r="J837">
        <v>100</v>
      </c>
      <c r="K837" s="1" t="s">
        <v>2729</v>
      </c>
      <c r="L837">
        <v>2</v>
      </c>
      <c r="M837">
        <v>109.6</v>
      </c>
      <c r="N837">
        <v>4.2</v>
      </c>
      <c r="Q837">
        <v>105.39999999999999</v>
      </c>
      <c r="R837" s="1" t="s">
        <v>2733</v>
      </c>
    </row>
    <row r="838" spans="1:18" x14ac:dyDescent="0.2">
      <c r="A838" s="1" t="s">
        <v>46</v>
      </c>
      <c r="B838">
        <v>7</v>
      </c>
      <c r="C838" s="1" t="s">
        <v>3496</v>
      </c>
      <c r="D838" s="2">
        <v>45703</v>
      </c>
      <c r="E838" t="s">
        <v>3470</v>
      </c>
      <c r="F838" s="1" t="s">
        <v>246</v>
      </c>
      <c r="G838">
        <v>17</v>
      </c>
      <c r="H838" t="s">
        <v>2740</v>
      </c>
      <c r="I838" s="1" t="s">
        <v>100</v>
      </c>
      <c r="J838">
        <v>100</v>
      </c>
      <c r="K838" s="1" t="s">
        <v>2729</v>
      </c>
      <c r="L838">
        <v>1</v>
      </c>
      <c r="M838">
        <v>56.2</v>
      </c>
      <c r="N838">
        <v>2</v>
      </c>
      <c r="Q838">
        <v>54.2</v>
      </c>
      <c r="R838" s="1" t="s">
        <v>2730</v>
      </c>
    </row>
    <row r="839" spans="1:18" x14ac:dyDescent="0.2">
      <c r="A839" s="1" t="s">
        <v>46</v>
      </c>
      <c r="B839">
        <v>7</v>
      </c>
      <c r="C839" s="1" t="s">
        <v>3516</v>
      </c>
      <c r="D839" s="2">
        <v>45703</v>
      </c>
      <c r="E839" t="s">
        <v>3470</v>
      </c>
      <c r="F839" s="1" t="s">
        <v>246</v>
      </c>
      <c r="G839">
        <v>21</v>
      </c>
      <c r="H839" t="s">
        <v>2740</v>
      </c>
      <c r="I839" s="1" t="s">
        <v>100</v>
      </c>
      <c r="J839">
        <v>100</v>
      </c>
      <c r="K839" s="1" t="s">
        <v>2729</v>
      </c>
      <c r="L839">
        <v>2</v>
      </c>
      <c r="M839">
        <v>111.36</v>
      </c>
      <c r="N839">
        <v>4.8</v>
      </c>
      <c r="Q839">
        <v>106.56</v>
      </c>
      <c r="R839" s="1" t="s">
        <v>2730</v>
      </c>
    </row>
    <row r="840" spans="1:18" x14ac:dyDescent="0.2">
      <c r="A840" s="1" t="s">
        <v>46</v>
      </c>
      <c r="B840">
        <v>7</v>
      </c>
      <c r="C840" s="1" t="s">
        <v>3517</v>
      </c>
      <c r="D840" s="2">
        <v>45703</v>
      </c>
      <c r="E840" t="s">
        <v>3518</v>
      </c>
      <c r="F840" s="1" t="s">
        <v>246</v>
      </c>
      <c r="G840">
        <v>23</v>
      </c>
      <c r="H840" t="s">
        <v>167</v>
      </c>
      <c r="I840" s="1" t="s">
        <v>2760</v>
      </c>
      <c r="J840">
        <v>175</v>
      </c>
      <c r="K840" s="1" t="s">
        <v>2729</v>
      </c>
      <c r="L840">
        <v>2</v>
      </c>
      <c r="M840">
        <v>172</v>
      </c>
      <c r="N840">
        <v>5.6</v>
      </c>
      <c r="Q840">
        <v>166.4</v>
      </c>
      <c r="R840" s="1" t="s">
        <v>2730</v>
      </c>
    </row>
    <row r="841" spans="1:18" x14ac:dyDescent="0.2">
      <c r="A841" s="1" t="s">
        <v>46</v>
      </c>
      <c r="B841">
        <v>7</v>
      </c>
      <c r="C841" s="1" t="s">
        <v>3519</v>
      </c>
      <c r="D841" s="2">
        <v>45703</v>
      </c>
      <c r="E841" t="s">
        <v>3044</v>
      </c>
      <c r="F841" s="1" t="s">
        <v>246</v>
      </c>
      <c r="G841">
        <v>23</v>
      </c>
      <c r="H841">
        <v>13</v>
      </c>
      <c r="I841" s="1" t="s">
        <v>3045</v>
      </c>
      <c r="J841">
        <v>250</v>
      </c>
      <c r="K841" s="1" t="s">
        <v>2729</v>
      </c>
      <c r="L841">
        <v>2</v>
      </c>
      <c r="M841">
        <v>126.82</v>
      </c>
      <c r="N841">
        <v>5.6</v>
      </c>
      <c r="Q841">
        <v>121.22</v>
      </c>
      <c r="R841" s="1" t="s">
        <v>2730</v>
      </c>
    </row>
    <row r="842" spans="1:18" x14ac:dyDescent="0.2">
      <c r="A842" s="1" t="s">
        <v>53</v>
      </c>
      <c r="B842">
        <v>7</v>
      </c>
      <c r="C842" s="1" t="s">
        <v>3519</v>
      </c>
      <c r="D842" s="2">
        <v>45703</v>
      </c>
      <c r="E842" t="s">
        <v>3044</v>
      </c>
      <c r="F842" s="1" t="s">
        <v>246</v>
      </c>
      <c r="G842">
        <v>23</v>
      </c>
      <c r="H842">
        <v>13</v>
      </c>
      <c r="I842" s="1" t="s">
        <v>3045</v>
      </c>
      <c r="J842">
        <v>250</v>
      </c>
      <c r="K842" s="1" t="s">
        <v>2729</v>
      </c>
      <c r="L842">
        <v>2</v>
      </c>
      <c r="M842">
        <v>134.63999999999999</v>
      </c>
      <c r="N842">
        <v>5.6</v>
      </c>
      <c r="O842">
        <v>15.2</v>
      </c>
      <c r="Q842">
        <v>129.04</v>
      </c>
      <c r="R842" s="1" t="s">
        <v>2733</v>
      </c>
    </row>
    <row r="843" spans="1:18" x14ac:dyDescent="0.2">
      <c r="A843" s="1" t="s">
        <v>53</v>
      </c>
      <c r="B843">
        <v>7</v>
      </c>
      <c r="C843" s="1" t="s">
        <v>3520</v>
      </c>
      <c r="D843" s="2">
        <v>45703</v>
      </c>
      <c r="E843" t="s">
        <v>503</v>
      </c>
      <c r="F843" s="1" t="s">
        <v>246</v>
      </c>
      <c r="G843">
        <v>24</v>
      </c>
      <c r="H843" t="s">
        <v>3521</v>
      </c>
      <c r="I843" s="1" t="s">
        <v>100</v>
      </c>
      <c r="J843">
        <v>400</v>
      </c>
      <c r="K843" s="1" t="s">
        <v>2729</v>
      </c>
      <c r="L843">
        <v>4</v>
      </c>
      <c r="M843">
        <v>432.59999999999997</v>
      </c>
      <c r="N843">
        <v>11.399999999999999</v>
      </c>
      <c r="Q843">
        <v>421.2</v>
      </c>
      <c r="R843" s="1" t="s">
        <v>2733</v>
      </c>
    </row>
    <row r="844" spans="1:18" x14ac:dyDescent="0.2">
      <c r="A844" s="1" t="s">
        <v>46</v>
      </c>
      <c r="B844">
        <v>1</v>
      </c>
      <c r="C844" s="1" t="s">
        <v>3522</v>
      </c>
      <c r="D844" s="2">
        <v>45704</v>
      </c>
      <c r="E844" t="s">
        <v>3499</v>
      </c>
      <c r="F844" s="1" t="s">
        <v>246</v>
      </c>
      <c r="G844">
        <v>7</v>
      </c>
      <c r="H844" t="s">
        <v>2245</v>
      </c>
      <c r="I844" s="1" t="s">
        <v>100</v>
      </c>
      <c r="J844">
        <v>100</v>
      </c>
      <c r="K844" s="1" t="s">
        <v>2729</v>
      </c>
      <c r="L844">
        <v>4</v>
      </c>
      <c r="M844">
        <v>107.89999999999999</v>
      </c>
      <c r="N844">
        <v>3.6</v>
      </c>
      <c r="Q844">
        <v>104.3</v>
      </c>
      <c r="R844" s="1" t="s">
        <v>2733</v>
      </c>
    </row>
    <row r="845" spans="1:18" x14ac:dyDescent="0.2">
      <c r="A845" s="1" t="s">
        <v>46</v>
      </c>
      <c r="B845">
        <v>1</v>
      </c>
      <c r="C845" s="1" t="s">
        <v>3523</v>
      </c>
      <c r="D845" s="2">
        <v>45704</v>
      </c>
      <c r="E845" t="s">
        <v>2728</v>
      </c>
      <c r="F845" s="1" t="s">
        <v>246</v>
      </c>
      <c r="G845">
        <v>7</v>
      </c>
      <c r="H845" t="s">
        <v>107</v>
      </c>
      <c r="I845" s="1" t="s">
        <v>100</v>
      </c>
      <c r="J845">
        <v>125</v>
      </c>
      <c r="K845" s="1" t="s">
        <v>2729</v>
      </c>
      <c r="L845">
        <v>1</v>
      </c>
      <c r="M845">
        <v>37.200000000000003</v>
      </c>
      <c r="N845">
        <v>0.9</v>
      </c>
      <c r="Q845">
        <v>36.300000000000004</v>
      </c>
      <c r="R845" s="1" t="s">
        <v>2733</v>
      </c>
    </row>
    <row r="846" spans="1:18" x14ac:dyDescent="0.2">
      <c r="A846" s="1" t="s">
        <v>53</v>
      </c>
      <c r="B846">
        <v>1</v>
      </c>
      <c r="C846" s="1" t="s">
        <v>3523</v>
      </c>
      <c r="D846" s="2">
        <v>45704</v>
      </c>
      <c r="E846" t="s">
        <v>2728</v>
      </c>
      <c r="F846" s="1" t="s">
        <v>246</v>
      </c>
      <c r="G846">
        <v>7</v>
      </c>
      <c r="H846" t="s">
        <v>107</v>
      </c>
      <c r="I846" s="1" t="s">
        <v>100</v>
      </c>
      <c r="J846">
        <v>125</v>
      </c>
      <c r="K846" s="1" t="s">
        <v>2729</v>
      </c>
      <c r="L846">
        <v>3</v>
      </c>
      <c r="M846">
        <v>89.289999999999992</v>
      </c>
      <c r="N846">
        <v>2.7</v>
      </c>
      <c r="Q846">
        <v>86.589999999999989</v>
      </c>
      <c r="R846" s="1" t="s">
        <v>2733</v>
      </c>
    </row>
    <row r="847" spans="1:18" x14ac:dyDescent="0.2">
      <c r="A847" s="1" t="s">
        <v>53</v>
      </c>
      <c r="B847">
        <v>1</v>
      </c>
      <c r="C847" s="1" t="s">
        <v>3524</v>
      </c>
      <c r="D847" s="2">
        <v>45704</v>
      </c>
      <c r="E847" t="s">
        <v>2728</v>
      </c>
      <c r="F847" s="1" t="s">
        <v>246</v>
      </c>
      <c r="G847">
        <v>7</v>
      </c>
      <c r="H847" t="s">
        <v>107</v>
      </c>
      <c r="I847" s="1" t="s">
        <v>100</v>
      </c>
      <c r="J847">
        <v>125</v>
      </c>
      <c r="K847" s="1" t="s">
        <v>2729</v>
      </c>
      <c r="L847">
        <v>2</v>
      </c>
      <c r="M847">
        <v>81.93</v>
      </c>
      <c r="N847">
        <v>1.8</v>
      </c>
      <c r="Q847">
        <v>80.13000000000001</v>
      </c>
      <c r="R847" s="1" t="s">
        <v>2733</v>
      </c>
    </row>
    <row r="848" spans="1:18" x14ac:dyDescent="0.2">
      <c r="A848" s="1" t="s">
        <v>46</v>
      </c>
      <c r="B848">
        <v>3</v>
      </c>
      <c r="C848" s="1" t="s">
        <v>3500</v>
      </c>
      <c r="D848" s="2">
        <v>45704</v>
      </c>
      <c r="E848" t="s">
        <v>3501</v>
      </c>
      <c r="F848" s="1" t="s">
        <v>246</v>
      </c>
      <c r="G848">
        <v>17</v>
      </c>
      <c r="H848" t="s">
        <v>332</v>
      </c>
      <c r="I848" s="1" t="s">
        <v>51</v>
      </c>
      <c r="J848">
        <v>300</v>
      </c>
      <c r="K848" s="1" t="s">
        <v>2729</v>
      </c>
      <c r="L848">
        <v>4</v>
      </c>
      <c r="M848">
        <v>204.6</v>
      </c>
      <c r="N848">
        <v>7.6</v>
      </c>
      <c r="Q848">
        <v>197</v>
      </c>
      <c r="R848" s="1" t="s">
        <v>2733</v>
      </c>
    </row>
    <row r="849" spans="1:18" x14ac:dyDescent="0.2">
      <c r="A849" s="1" t="s">
        <v>46</v>
      </c>
      <c r="B849">
        <v>3</v>
      </c>
      <c r="C849" s="1" t="s">
        <v>3525</v>
      </c>
      <c r="D849" s="2">
        <v>45704</v>
      </c>
      <c r="E849" t="s">
        <v>48</v>
      </c>
      <c r="F849" s="1" t="s">
        <v>246</v>
      </c>
      <c r="G849">
        <v>17</v>
      </c>
      <c r="H849" t="s">
        <v>332</v>
      </c>
      <c r="I849" s="1" t="s">
        <v>51</v>
      </c>
      <c r="J849">
        <v>700</v>
      </c>
      <c r="K849" s="1" t="s">
        <v>2729</v>
      </c>
      <c r="L849">
        <v>1</v>
      </c>
      <c r="M849">
        <v>57.6</v>
      </c>
      <c r="N849">
        <v>1.9</v>
      </c>
      <c r="Q849">
        <v>55.7</v>
      </c>
      <c r="R849" s="1" t="s">
        <v>2733</v>
      </c>
    </row>
    <row r="850" spans="1:18" x14ac:dyDescent="0.2">
      <c r="A850" s="1" t="s">
        <v>53</v>
      </c>
      <c r="B850">
        <v>3</v>
      </c>
      <c r="C850" s="1" t="s">
        <v>3525</v>
      </c>
      <c r="D850" s="2">
        <v>45704</v>
      </c>
      <c r="E850" t="s">
        <v>48</v>
      </c>
      <c r="F850" s="1" t="s">
        <v>246</v>
      </c>
      <c r="G850">
        <v>17</v>
      </c>
      <c r="H850" t="s">
        <v>332</v>
      </c>
      <c r="I850" s="1" t="s">
        <v>51</v>
      </c>
      <c r="J850">
        <v>700</v>
      </c>
      <c r="K850" s="1" t="s">
        <v>2729</v>
      </c>
      <c r="L850">
        <v>5</v>
      </c>
      <c r="M850">
        <v>297</v>
      </c>
      <c r="N850">
        <v>9.5</v>
      </c>
      <c r="Q850">
        <v>287.5</v>
      </c>
      <c r="R850" s="1" t="s">
        <v>2733</v>
      </c>
    </row>
    <row r="851" spans="1:18" x14ac:dyDescent="0.2">
      <c r="A851" s="1" t="s">
        <v>46</v>
      </c>
      <c r="B851">
        <v>6</v>
      </c>
      <c r="C851" s="1" t="s">
        <v>3526</v>
      </c>
      <c r="D851" s="2">
        <v>45704</v>
      </c>
      <c r="E851" t="s">
        <v>3527</v>
      </c>
      <c r="F851" s="1" t="s">
        <v>106</v>
      </c>
      <c r="G851">
        <v>18.5</v>
      </c>
      <c r="H851" t="s">
        <v>2817</v>
      </c>
      <c r="I851" s="1" t="s">
        <v>108</v>
      </c>
      <c r="J851">
        <v>200</v>
      </c>
      <c r="K851" s="1" t="s">
        <v>2729</v>
      </c>
      <c r="L851">
        <v>3</v>
      </c>
      <c r="M851">
        <v>218.8</v>
      </c>
      <c r="N851">
        <v>6.8999999999999995</v>
      </c>
      <c r="O851">
        <v>7</v>
      </c>
      <c r="Q851">
        <v>211.9</v>
      </c>
      <c r="R851" s="1" t="s">
        <v>2733</v>
      </c>
    </row>
    <row r="852" spans="1:18" x14ac:dyDescent="0.2">
      <c r="A852" s="1" t="s">
        <v>46</v>
      </c>
      <c r="B852">
        <v>6</v>
      </c>
      <c r="C852" s="1" t="s">
        <v>3447</v>
      </c>
      <c r="D852" s="2">
        <v>45704</v>
      </c>
      <c r="E852" t="s">
        <v>3448</v>
      </c>
      <c r="F852" s="1" t="s">
        <v>106</v>
      </c>
      <c r="G852" t="s">
        <v>2995</v>
      </c>
      <c r="H852" t="s">
        <v>51</v>
      </c>
      <c r="I852" s="1" t="s">
        <v>2996</v>
      </c>
      <c r="J852">
        <v>300</v>
      </c>
      <c r="K852" s="1" t="s">
        <v>2729</v>
      </c>
      <c r="L852">
        <v>2</v>
      </c>
      <c r="M852">
        <v>132.60000000000002</v>
      </c>
      <c r="N852">
        <v>4.4000000000000004</v>
      </c>
      <c r="Q852">
        <v>128.20000000000002</v>
      </c>
      <c r="R852" s="1" t="s">
        <v>2733</v>
      </c>
    </row>
    <row r="853" spans="1:18" x14ac:dyDescent="0.2">
      <c r="A853" s="1" t="s">
        <v>46</v>
      </c>
      <c r="B853">
        <v>6</v>
      </c>
      <c r="C853" s="1" t="s">
        <v>3528</v>
      </c>
      <c r="D853" s="2">
        <v>45704</v>
      </c>
      <c r="E853" t="s">
        <v>3529</v>
      </c>
      <c r="F853" s="1" t="s">
        <v>106</v>
      </c>
      <c r="G853">
        <v>17</v>
      </c>
      <c r="H853" t="s">
        <v>51</v>
      </c>
      <c r="I853" s="1" t="s">
        <v>108</v>
      </c>
      <c r="J853">
        <v>290</v>
      </c>
      <c r="K853" s="1" t="s">
        <v>2729</v>
      </c>
      <c r="L853">
        <v>1</v>
      </c>
      <c r="M853">
        <v>149.4</v>
      </c>
      <c r="N853">
        <v>2.2000000000000002</v>
      </c>
      <c r="Q853">
        <v>147.20000000000002</v>
      </c>
      <c r="R853" s="1" t="s">
        <v>2733</v>
      </c>
    </row>
    <row r="854" spans="1:18" x14ac:dyDescent="0.2">
      <c r="A854" s="1" t="s">
        <v>53</v>
      </c>
      <c r="B854">
        <v>6</v>
      </c>
      <c r="C854" s="1" t="s">
        <v>3528</v>
      </c>
      <c r="D854" s="2">
        <v>45704</v>
      </c>
      <c r="E854" t="s">
        <v>3529</v>
      </c>
      <c r="F854" s="1" t="s">
        <v>106</v>
      </c>
      <c r="G854">
        <v>17</v>
      </c>
      <c r="H854" t="s">
        <v>51</v>
      </c>
      <c r="I854" s="1" t="s">
        <v>108</v>
      </c>
      <c r="J854">
        <v>290</v>
      </c>
      <c r="K854" s="1" t="s">
        <v>2729</v>
      </c>
      <c r="L854">
        <v>1</v>
      </c>
      <c r="M854">
        <v>155.6</v>
      </c>
      <c r="N854">
        <v>2.2000000000000002</v>
      </c>
      <c r="Q854">
        <v>153.4</v>
      </c>
      <c r="R854" s="1" t="s">
        <v>2733</v>
      </c>
    </row>
    <row r="855" spans="1:18" x14ac:dyDescent="0.2">
      <c r="A855" s="1" t="s">
        <v>53</v>
      </c>
      <c r="B855">
        <v>6</v>
      </c>
      <c r="C855" s="1" t="s">
        <v>3530</v>
      </c>
      <c r="D855" s="2">
        <v>45704</v>
      </c>
      <c r="E855" t="s">
        <v>3527</v>
      </c>
      <c r="F855" s="1" t="s">
        <v>106</v>
      </c>
      <c r="G855">
        <v>14</v>
      </c>
      <c r="H855" t="s">
        <v>3224</v>
      </c>
      <c r="I855" s="1" t="s">
        <v>108</v>
      </c>
      <c r="J855">
        <v>300</v>
      </c>
      <c r="K855" s="1" t="s">
        <v>2729</v>
      </c>
      <c r="L855">
        <v>5</v>
      </c>
      <c r="M855">
        <v>320.2</v>
      </c>
      <c r="N855">
        <v>9.3000000000000007</v>
      </c>
      <c r="Q855">
        <v>310.89999999999998</v>
      </c>
      <c r="R855" s="1" t="s">
        <v>2733</v>
      </c>
    </row>
    <row r="856" spans="1:18" x14ac:dyDescent="0.2">
      <c r="A856" s="1" t="s">
        <v>53</v>
      </c>
      <c r="B856">
        <v>6</v>
      </c>
      <c r="C856" s="1" t="s">
        <v>3531</v>
      </c>
      <c r="D856" s="2">
        <v>45704</v>
      </c>
      <c r="E856" t="s">
        <v>3527</v>
      </c>
      <c r="F856" s="1" t="s">
        <v>106</v>
      </c>
      <c r="G856">
        <v>13</v>
      </c>
      <c r="H856" t="s">
        <v>338</v>
      </c>
      <c r="I856" s="1" t="s">
        <v>108</v>
      </c>
      <c r="J856">
        <v>250</v>
      </c>
      <c r="K856" s="1" t="s">
        <v>2729</v>
      </c>
      <c r="L856">
        <v>2</v>
      </c>
      <c r="M856">
        <v>146.39999999999998</v>
      </c>
      <c r="N856">
        <v>3.3</v>
      </c>
      <c r="Q856">
        <v>143.09999999999997</v>
      </c>
      <c r="R856" s="1" t="s">
        <v>2733</v>
      </c>
    </row>
    <row r="857" spans="1:18" x14ac:dyDescent="0.2">
      <c r="A857" s="1" t="s">
        <v>46</v>
      </c>
      <c r="B857">
        <v>7</v>
      </c>
      <c r="C857" s="1" t="s">
        <v>3532</v>
      </c>
      <c r="D857" s="2">
        <v>45704</v>
      </c>
      <c r="E857" t="s">
        <v>503</v>
      </c>
      <c r="F857" s="1" t="s">
        <v>246</v>
      </c>
      <c r="G857">
        <v>22</v>
      </c>
      <c r="H857" t="s">
        <v>3521</v>
      </c>
      <c r="I857" s="1" t="s">
        <v>100</v>
      </c>
      <c r="J857">
        <v>300</v>
      </c>
      <c r="K857" s="1" t="s">
        <v>2729</v>
      </c>
      <c r="L857">
        <v>3</v>
      </c>
      <c r="M857">
        <v>320.39999999999998</v>
      </c>
      <c r="N857">
        <v>8.1000000000000014</v>
      </c>
      <c r="O857">
        <v>8.1999999999999993</v>
      </c>
      <c r="Q857">
        <v>312.29999999999995</v>
      </c>
      <c r="R857" s="1" t="s">
        <v>2733</v>
      </c>
    </row>
    <row r="858" spans="1:18" x14ac:dyDescent="0.2">
      <c r="A858" s="1" t="s">
        <v>46</v>
      </c>
      <c r="B858">
        <v>7</v>
      </c>
      <c r="C858" s="1" t="s">
        <v>3533</v>
      </c>
      <c r="D858" s="2">
        <v>45704</v>
      </c>
      <c r="E858" t="s">
        <v>503</v>
      </c>
      <c r="F858" s="1" t="s">
        <v>246</v>
      </c>
      <c r="G858">
        <v>20</v>
      </c>
      <c r="H858" t="s">
        <v>3521</v>
      </c>
      <c r="I858" s="1" t="s">
        <v>100</v>
      </c>
      <c r="J858">
        <v>300</v>
      </c>
      <c r="K858" s="1" t="s">
        <v>2729</v>
      </c>
      <c r="L858">
        <v>2</v>
      </c>
      <c r="M858">
        <v>140.9</v>
      </c>
      <c r="N858">
        <v>5</v>
      </c>
      <c r="Q858">
        <v>135.9</v>
      </c>
      <c r="R858" s="1" t="s">
        <v>2733</v>
      </c>
    </row>
    <row r="859" spans="1:18" x14ac:dyDescent="0.2">
      <c r="A859" s="1" t="s">
        <v>53</v>
      </c>
      <c r="B859">
        <v>7</v>
      </c>
      <c r="C859" s="1" t="s">
        <v>3533</v>
      </c>
      <c r="D859" s="2">
        <v>45704</v>
      </c>
      <c r="E859" t="s">
        <v>503</v>
      </c>
      <c r="F859" s="1" t="s">
        <v>246</v>
      </c>
      <c r="G859">
        <v>20</v>
      </c>
      <c r="H859" t="s">
        <v>3521</v>
      </c>
      <c r="I859" s="1" t="s">
        <v>100</v>
      </c>
      <c r="J859">
        <v>300</v>
      </c>
      <c r="K859" s="1" t="s">
        <v>2729</v>
      </c>
      <c r="L859">
        <v>2</v>
      </c>
      <c r="M859">
        <v>174.39999999999998</v>
      </c>
      <c r="N859">
        <v>5</v>
      </c>
      <c r="O859">
        <v>15</v>
      </c>
      <c r="Q859">
        <v>169.39999999999998</v>
      </c>
      <c r="R859" s="1" t="s">
        <v>2733</v>
      </c>
    </row>
    <row r="860" spans="1:18" x14ac:dyDescent="0.2">
      <c r="A860" s="1" t="s">
        <v>53</v>
      </c>
      <c r="B860">
        <v>7</v>
      </c>
      <c r="C860" s="1" t="s">
        <v>3534</v>
      </c>
      <c r="D860" s="2">
        <v>45704</v>
      </c>
      <c r="E860" t="s">
        <v>48</v>
      </c>
      <c r="F860" s="1" t="s">
        <v>246</v>
      </c>
      <c r="G860">
        <v>26</v>
      </c>
      <c r="H860" t="s">
        <v>332</v>
      </c>
      <c r="I860" s="1" t="s">
        <v>51</v>
      </c>
      <c r="J860">
        <v>300</v>
      </c>
      <c r="K860" s="1" t="s">
        <v>2729</v>
      </c>
      <c r="L860">
        <v>4</v>
      </c>
      <c r="M860">
        <v>326.59999999999997</v>
      </c>
      <c r="N860">
        <v>12.4</v>
      </c>
      <c r="Q860">
        <v>314.2</v>
      </c>
      <c r="R860" s="1" t="s">
        <v>2733</v>
      </c>
    </row>
    <row r="861" spans="1:18" x14ac:dyDescent="0.2">
      <c r="A861" s="1" t="s">
        <v>53</v>
      </c>
      <c r="B861">
        <v>7</v>
      </c>
      <c r="C861" s="1" t="s">
        <v>3535</v>
      </c>
      <c r="D861" s="2">
        <v>45704</v>
      </c>
      <c r="E861" t="s">
        <v>48</v>
      </c>
      <c r="F861" s="1" t="s">
        <v>246</v>
      </c>
      <c r="G861">
        <v>28</v>
      </c>
      <c r="H861" t="s">
        <v>332</v>
      </c>
      <c r="I861" s="1" t="s">
        <v>51</v>
      </c>
      <c r="J861">
        <v>200</v>
      </c>
      <c r="K861" s="1" t="s">
        <v>2729</v>
      </c>
      <c r="L861">
        <v>1</v>
      </c>
      <c r="M861">
        <v>120</v>
      </c>
      <c r="N861">
        <v>3.35</v>
      </c>
      <c r="Q861">
        <v>116.65</v>
      </c>
      <c r="R861" s="1" t="s">
        <v>2733</v>
      </c>
    </row>
    <row r="862" spans="1:18" x14ac:dyDescent="0.2">
      <c r="A862" s="1" t="s">
        <v>46</v>
      </c>
      <c r="B862">
        <v>1</v>
      </c>
      <c r="C862" s="1" t="s">
        <v>3524</v>
      </c>
      <c r="D862" s="2">
        <v>45705</v>
      </c>
      <c r="E862" t="s">
        <v>2728</v>
      </c>
      <c r="F862" s="1" t="s">
        <v>246</v>
      </c>
      <c r="G862">
        <v>7</v>
      </c>
      <c r="H862" t="s">
        <v>107</v>
      </c>
      <c r="I862" s="1" t="s">
        <v>100</v>
      </c>
      <c r="J862">
        <v>125</v>
      </c>
      <c r="K862" s="1" t="s">
        <v>2729</v>
      </c>
      <c r="L862">
        <v>1</v>
      </c>
      <c r="M862">
        <v>48.5</v>
      </c>
      <c r="N862">
        <v>0.9</v>
      </c>
      <c r="O862">
        <v>42</v>
      </c>
      <c r="Q862">
        <v>47.6</v>
      </c>
      <c r="R862" s="1" t="s">
        <v>2733</v>
      </c>
    </row>
    <row r="863" spans="1:18" x14ac:dyDescent="0.2">
      <c r="A863" s="1" t="s">
        <v>46</v>
      </c>
      <c r="B863">
        <v>1</v>
      </c>
      <c r="C863" s="1" t="s">
        <v>3536</v>
      </c>
      <c r="D863" s="2">
        <v>45705</v>
      </c>
      <c r="E863" t="s">
        <v>3537</v>
      </c>
      <c r="F863" s="1" t="s">
        <v>246</v>
      </c>
      <c r="G863">
        <v>6</v>
      </c>
      <c r="H863" t="s">
        <v>107</v>
      </c>
      <c r="I863" s="1" t="s">
        <v>100</v>
      </c>
      <c r="J863">
        <v>100</v>
      </c>
      <c r="K863" s="1" t="s">
        <v>2729</v>
      </c>
      <c r="L863">
        <v>3</v>
      </c>
      <c r="M863">
        <v>116</v>
      </c>
      <c r="N863">
        <v>2.4000000000000004</v>
      </c>
      <c r="Q863">
        <v>113.6</v>
      </c>
      <c r="R863" s="1" t="s">
        <v>2733</v>
      </c>
    </row>
    <row r="864" spans="1:18" x14ac:dyDescent="0.2">
      <c r="A864" s="1" t="s">
        <v>46</v>
      </c>
      <c r="B864">
        <v>1</v>
      </c>
      <c r="C864" s="1" t="s">
        <v>3538</v>
      </c>
      <c r="D864" s="2">
        <v>45705</v>
      </c>
      <c r="E864" t="s">
        <v>3537</v>
      </c>
      <c r="F864" s="1" t="s">
        <v>246</v>
      </c>
      <c r="G864">
        <v>6</v>
      </c>
      <c r="H864" t="s">
        <v>107</v>
      </c>
      <c r="I864" s="1" t="s">
        <v>100</v>
      </c>
      <c r="J864">
        <v>100</v>
      </c>
      <c r="K864" s="1" t="s">
        <v>2729</v>
      </c>
      <c r="L864">
        <v>1</v>
      </c>
      <c r="M864">
        <v>27.7</v>
      </c>
      <c r="N864">
        <v>0.8</v>
      </c>
      <c r="Q864">
        <v>26.9</v>
      </c>
      <c r="R864" s="1" t="s">
        <v>2733</v>
      </c>
    </row>
    <row r="865" spans="1:18" x14ac:dyDescent="0.2">
      <c r="A865" s="1" t="s">
        <v>53</v>
      </c>
      <c r="B865">
        <v>1</v>
      </c>
      <c r="C865" s="1" t="s">
        <v>3538</v>
      </c>
      <c r="D865" s="2">
        <v>45705</v>
      </c>
      <c r="E865" t="s">
        <v>3537</v>
      </c>
      <c r="F865" s="1" t="s">
        <v>246</v>
      </c>
      <c r="G865">
        <v>6</v>
      </c>
      <c r="H865" t="s">
        <v>107</v>
      </c>
      <c r="I865" s="1" t="s">
        <v>100</v>
      </c>
      <c r="J865">
        <v>100</v>
      </c>
      <c r="K865" s="1" t="s">
        <v>2729</v>
      </c>
      <c r="L865">
        <v>2</v>
      </c>
      <c r="M865">
        <v>80.3</v>
      </c>
      <c r="N865">
        <v>1.4</v>
      </c>
      <c r="O865">
        <v>55</v>
      </c>
      <c r="Q865">
        <v>78.899999999999991</v>
      </c>
      <c r="R865" s="1" t="s">
        <v>2733</v>
      </c>
    </row>
    <row r="866" spans="1:18" x14ac:dyDescent="0.2">
      <c r="A866" s="1" t="s">
        <v>53</v>
      </c>
      <c r="B866">
        <v>1</v>
      </c>
      <c r="C866" s="1" t="s">
        <v>3539</v>
      </c>
      <c r="D866" s="2">
        <v>45705</v>
      </c>
      <c r="E866" t="s">
        <v>2728</v>
      </c>
      <c r="F866" s="1" t="s">
        <v>246</v>
      </c>
      <c r="G866">
        <v>7</v>
      </c>
      <c r="H866" t="s">
        <v>107</v>
      </c>
      <c r="I866" s="1" t="s">
        <v>100</v>
      </c>
      <c r="J866">
        <v>100</v>
      </c>
      <c r="K866" s="1" t="s">
        <v>2729</v>
      </c>
      <c r="L866">
        <v>1</v>
      </c>
      <c r="M866">
        <v>37.799999999999997</v>
      </c>
      <c r="N866">
        <v>0.8</v>
      </c>
      <c r="Q866">
        <v>37</v>
      </c>
      <c r="R866" s="1" t="s">
        <v>2733</v>
      </c>
    </row>
    <row r="867" spans="1:18" x14ac:dyDescent="0.2">
      <c r="A867" s="1" t="s">
        <v>53</v>
      </c>
      <c r="B867">
        <v>1</v>
      </c>
      <c r="C867" s="1" t="s">
        <v>3540</v>
      </c>
      <c r="D867" s="2">
        <v>45705</v>
      </c>
      <c r="E867" t="s">
        <v>213</v>
      </c>
      <c r="F867" s="1" t="s">
        <v>246</v>
      </c>
      <c r="G867">
        <v>6</v>
      </c>
      <c r="H867" t="s">
        <v>2740</v>
      </c>
      <c r="I867" s="1" t="s">
        <v>100</v>
      </c>
      <c r="J867">
        <v>50</v>
      </c>
      <c r="K867" s="1" t="s">
        <v>2729</v>
      </c>
      <c r="L867">
        <v>2</v>
      </c>
      <c r="M867">
        <v>58.22</v>
      </c>
      <c r="N867">
        <v>1.4</v>
      </c>
      <c r="Q867">
        <v>56.82</v>
      </c>
      <c r="R867" s="1" t="s">
        <v>2733</v>
      </c>
    </row>
    <row r="868" spans="1:18" x14ac:dyDescent="0.2">
      <c r="A868" s="1" t="s">
        <v>46</v>
      </c>
      <c r="B868">
        <v>3</v>
      </c>
      <c r="C868" s="1" t="s">
        <v>3525</v>
      </c>
      <c r="D868" s="2">
        <v>45705</v>
      </c>
      <c r="E868" t="s">
        <v>48</v>
      </c>
      <c r="F868" s="1" t="s">
        <v>246</v>
      </c>
      <c r="G868">
        <v>17</v>
      </c>
      <c r="H868" t="s">
        <v>332</v>
      </c>
      <c r="I868" s="1" t="s">
        <v>51</v>
      </c>
      <c r="J868">
        <v>700</v>
      </c>
      <c r="K868" s="1" t="s">
        <v>2729</v>
      </c>
      <c r="L868">
        <v>5</v>
      </c>
      <c r="M868">
        <v>309.2</v>
      </c>
      <c r="N868">
        <v>9.5</v>
      </c>
      <c r="Q868">
        <v>299.7</v>
      </c>
      <c r="R868" s="1" t="s">
        <v>2733</v>
      </c>
    </row>
    <row r="869" spans="1:18" x14ac:dyDescent="0.2">
      <c r="A869" s="1" t="s">
        <v>53</v>
      </c>
      <c r="B869">
        <v>3</v>
      </c>
      <c r="C869" s="1" t="s">
        <v>3525</v>
      </c>
      <c r="D869" s="2">
        <v>45705</v>
      </c>
      <c r="E869" t="s">
        <v>48</v>
      </c>
      <c r="F869" s="1" t="s">
        <v>246</v>
      </c>
      <c r="G869">
        <v>17</v>
      </c>
      <c r="H869" t="s">
        <v>332</v>
      </c>
      <c r="I869" s="1" t="s">
        <v>51</v>
      </c>
      <c r="J869">
        <v>700</v>
      </c>
      <c r="K869" s="1" t="s">
        <v>2729</v>
      </c>
      <c r="L869">
        <v>1</v>
      </c>
      <c r="M869">
        <v>68.599999999999994</v>
      </c>
      <c r="N869">
        <v>1.9</v>
      </c>
      <c r="Q869">
        <v>66.699999999999989</v>
      </c>
      <c r="R869" s="1" t="s">
        <v>2733</v>
      </c>
    </row>
    <row r="870" spans="1:18" x14ac:dyDescent="0.2">
      <c r="A870" s="1" t="s">
        <v>53</v>
      </c>
      <c r="B870">
        <v>3</v>
      </c>
      <c r="C870" s="1" t="s">
        <v>3541</v>
      </c>
      <c r="D870" s="2">
        <v>45705</v>
      </c>
      <c r="E870" t="s">
        <v>2803</v>
      </c>
      <c r="F870" s="1" t="s">
        <v>246</v>
      </c>
      <c r="G870">
        <v>7</v>
      </c>
      <c r="H870">
        <v>10</v>
      </c>
      <c r="I870" s="1" t="s">
        <v>100</v>
      </c>
      <c r="J870">
        <v>100</v>
      </c>
      <c r="K870" s="1" t="s">
        <v>2729</v>
      </c>
      <c r="L870">
        <v>3</v>
      </c>
      <c r="M870">
        <v>96.699999999999989</v>
      </c>
      <c r="N870">
        <v>2.4000000000000004</v>
      </c>
      <c r="Q870">
        <v>94.299999999999983</v>
      </c>
      <c r="R870" s="1" t="s">
        <v>2733</v>
      </c>
    </row>
    <row r="871" spans="1:18" x14ac:dyDescent="0.2">
      <c r="A871" s="1" t="s">
        <v>53</v>
      </c>
      <c r="B871">
        <v>3</v>
      </c>
      <c r="C871" s="1" t="s">
        <v>3542</v>
      </c>
      <c r="D871" s="2">
        <v>45705</v>
      </c>
      <c r="E871" t="s">
        <v>3543</v>
      </c>
      <c r="F871" s="1" t="s">
        <v>246</v>
      </c>
      <c r="G871">
        <v>9</v>
      </c>
      <c r="H871" t="s">
        <v>134</v>
      </c>
      <c r="I871" s="1" t="s">
        <v>100</v>
      </c>
      <c r="J871">
        <v>300</v>
      </c>
      <c r="K871" s="1" t="s">
        <v>2729</v>
      </c>
      <c r="L871">
        <v>2</v>
      </c>
      <c r="M871">
        <v>60.8</v>
      </c>
      <c r="N871">
        <v>2.2000000000000002</v>
      </c>
      <c r="Q871">
        <v>58.599999999999994</v>
      </c>
      <c r="R871" s="1" t="s">
        <v>2733</v>
      </c>
    </row>
    <row r="872" spans="1:18" x14ac:dyDescent="0.2">
      <c r="A872" s="1" t="s">
        <v>53</v>
      </c>
      <c r="B872">
        <v>3</v>
      </c>
      <c r="C872" s="1" t="s">
        <v>3544</v>
      </c>
      <c r="D872" s="2">
        <v>45705</v>
      </c>
      <c r="E872" t="s">
        <v>3545</v>
      </c>
      <c r="F872" s="1" t="s">
        <v>246</v>
      </c>
      <c r="G872">
        <v>7</v>
      </c>
      <c r="H872">
        <v>10</v>
      </c>
      <c r="I872" s="1" t="s">
        <v>100</v>
      </c>
      <c r="J872">
        <v>100</v>
      </c>
      <c r="K872" s="1" t="s">
        <v>2729</v>
      </c>
      <c r="L872">
        <v>1</v>
      </c>
      <c r="M872">
        <v>31.5</v>
      </c>
      <c r="N872">
        <v>0.8</v>
      </c>
      <c r="Q872">
        <v>30.7</v>
      </c>
      <c r="R872" s="1" t="s">
        <v>2733</v>
      </c>
    </row>
    <row r="873" spans="1:18" x14ac:dyDescent="0.2">
      <c r="A873" s="1" t="s">
        <v>46</v>
      </c>
      <c r="B873">
        <v>6</v>
      </c>
      <c r="C873" s="1" t="s">
        <v>3531</v>
      </c>
      <c r="D873" s="2">
        <v>45705</v>
      </c>
      <c r="E873" t="s">
        <v>3527</v>
      </c>
      <c r="F873" s="1" t="s">
        <v>106</v>
      </c>
      <c r="G873">
        <v>13</v>
      </c>
      <c r="H873" t="s">
        <v>338</v>
      </c>
      <c r="I873" s="1" t="s">
        <v>108</v>
      </c>
      <c r="J873">
        <v>250</v>
      </c>
      <c r="K873" s="1" t="s">
        <v>2729</v>
      </c>
      <c r="L873">
        <v>2</v>
      </c>
      <c r="M873">
        <v>125.39999999999999</v>
      </c>
      <c r="N873">
        <v>3.6</v>
      </c>
      <c r="Q873">
        <v>121.8</v>
      </c>
      <c r="R873" s="1" t="s">
        <v>2733</v>
      </c>
    </row>
    <row r="874" spans="1:18" x14ac:dyDescent="0.2">
      <c r="A874" s="1" t="s">
        <v>46</v>
      </c>
      <c r="B874">
        <v>6</v>
      </c>
      <c r="C874" s="1" t="s">
        <v>3546</v>
      </c>
      <c r="D874" s="2">
        <v>45705</v>
      </c>
      <c r="E874" t="s">
        <v>3547</v>
      </c>
      <c r="F874" s="1" t="s">
        <v>106</v>
      </c>
      <c r="G874">
        <v>18</v>
      </c>
      <c r="H874" t="s">
        <v>343</v>
      </c>
      <c r="I874" s="1" t="s">
        <v>3548</v>
      </c>
      <c r="J874">
        <v>500</v>
      </c>
      <c r="K874" s="1" t="s">
        <v>2729</v>
      </c>
      <c r="L874">
        <v>5</v>
      </c>
      <c r="M874">
        <v>532.4</v>
      </c>
      <c r="N874">
        <v>11</v>
      </c>
      <c r="Q874">
        <v>521.4</v>
      </c>
      <c r="R874" s="1" t="s">
        <v>2733</v>
      </c>
    </row>
    <row r="875" spans="1:18" x14ac:dyDescent="0.2">
      <c r="A875" s="1" t="s">
        <v>46</v>
      </c>
      <c r="B875">
        <v>6</v>
      </c>
      <c r="C875" s="1" t="s">
        <v>2879</v>
      </c>
      <c r="D875" s="2">
        <v>45705</v>
      </c>
      <c r="E875" t="s">
        <v>281</v>
      </c>
      <c r="F875" s="1" t="s">
        <v>246</v>
      </c>
      <c r="G875" t="s">
        <v>2880</v>
      </c>
      <c r="H875" t="s">
        <v>2744</v>
      </c>
      <c r="I875" s="1" t="s">
        <v>100</v>
      </c>
      <c r="J875">
        <v>2000</v>
      </c>
      <c r="K875" s="1" t="s">
        <v>2729</v>
      </c>
      <c r="L875">
        <v>2</v>
      </c>
      <c r="M875">
        <v>127.19999999999999</v>
      </c>
      <c r="N875">
        <v>10</v>
      </c>
      <c r="Q875">
        <v>117.19999999999999</v>
      </c>
      <c r="R875" s="1" t="s">
        <v>2733</v>
      </c>
    </row>
    <row r="876" spans="1:18" x14ac:dyDescent="0.2">
      <c r="A876" s="1" t="s">
        <v>53</v>
      </c>
      <c r="B876">
        <v>6</v>
      </c>
      <c r="C876" s="1" t="s">
        <v>3549</v>
      </c>
      <c r="D876" s="2">
        <v>45705</v>
      </c>
      <c r="E876" t="s">
        <v>3550</v>
      </c>
      <c r="F876" s="1" t="s">
        <v>246</v>
      </c>
      <c r="G876">
        <v>39</v>
      </c>
      <c r="H876" t="s">
        <v>3551</v>
      </c>
      <c r="I876" s="1" t="s">
        <v>2766</v>
      </c>
      <c r="J876">
        <v>200</v>
      </c>
      <c r="K876" s="1" t="s">
        <v>2729</v>
      </c>
      <c r="L876">
        <v>3</v>
      </c>
      <c r="M876">
        <v>224.60000000000002</v>
      </c>
      <c r="N876">
        <v>12.600000000000001</v>
      </c>
      <c r="Q876">
        <v>212.00000000000003</v>
      </c>
      <c r="R876" s="1" t="s">
        <v>2733</v>
      </c>
    </row>
    <row r="877" spans="1:18" x14ac:dyDescent="0.2">
      <c r="A877" s="1" t="s">
        <v>53</v>
      </c>
      <c r="B877">
        <v>6</v>
      </c>
      <c r="C877" s="1" t="s">
        <v>3324</v>
      </c>
      <c r="D877" s="2">
        <v>45705</v>
      </c>
      <c r="E877" t="s">
        <v>51</v>
      </c>
      <c r="F877" s="1" t="s">
        <v>51</v>
      </c>
      <c r="G877" t="s">
        <v>51</v>
      </c>
      <c r="H877" t="s">
        <v>51</v>
      </c>
      <c r="I877" s="1" t="s">
        <v>51</v>
      </c>
      <c r="J877" t="s">
        <v>51</v>
      </c>
      <c r="K877" s="1" t="s">
        <v>2729</v>
      </c>
      <c r="L877">
        <v>1</v>
      </c>
      <c r="M877">
        <v>121.4</v>
      </c>
      <c r="Q877">
        <v>121.4</v>
      </c>
      <c r="R877" s="1" t="s">
        <v>2733</v>
      </c>
    </row>
    <row r="878" spans="1:18" x14ac:dyDescent="0.2">
      <c r="A878" s="1" t="s">
        <v>53</v>
      </c>
      <c r="B878">
        <v>6</v>
      </c>
      <c r="C878" s="1" t="s">
        <v>3552</v>
      </c>
      <c r="D878" s="2">
        <v>45705</v>
      </c>
      <c r="E878" t="s">
        <v>3547</v>
      </c>
      <c r="F878" s="1" t="s">
        <v>106</v>
      </c>
      <c r="G878">
        <v>22</v>
      </c>
      <c r="H878" t="s">
        <v>343</v>
      </c>
      <c r="I878" s="1" t="s">
        <v>3548</v>
      </c>
      <c r="J878">
        <v>750</v>
      </c>
      <c r="K878" s="1" t="s">
        <v>2729</v>
      </c>
      <c r="L878">
        <v>3</v>
      </c>
      <c r="M878">
        <v>333</v>
      </c>
      <c r="N878">
        <v>8</v>
      </c>
      <c r="Q878">
        <v>325</v>
      </c>
      <c r="R878" s="1" t="s">
        <v>2733</v>
      </c>
    </row>
    <row r="879" spans="1:18" x14ac:dyDescent="0.2">
      <c r="A879" s="1" t="s">
        <v>46</v>
      </c>
      <c r="B879">
        <v>7</v>
      </c>
      <c r="C879" s="1" t="s">
        <v>3535</v>
      </c>
      <c r="D879" s="2">
        <v>45705</v>
      </c>
      <c r="E879" t="s">
        <v>48</v>
      </c>
      <c r="F879" s="1" t="s">
        <v>246</v>
      </c>
      <c r="G879">
        <v>28</v>
      </c>
      <c r="H879" t="s">
        <v>332</v>
      </c>
      <c r="I879" s="1" t="s">
        <v>51</v>
      </c>
      <c r="J879">
        <v>200</v>
      </c>
      <c r="K879" s="1" t="s">
        <v>2729</v>
      </c>
      <c r="L879">
        <v>1</v>
      </c>
      <c r="M879">
        <v>110</v>
      </c>
      <c r="N879">
        <v>3.6</v>
      </c>
      <c r="Q879">
        <v>106.4</v>
      </c>
      <c r="R879" s="1" t="s">
        <v>2733</v>
      </c>
    </row>
    <row r="880" spans="1:18" x14ac:dyDescent="0.2">
      <c r="A880" s="1" t="s">
        <v>46</v>
      </c>
      <c r="B880">
        <v>7</v>
      </c>
      <c r="C880" s="1" t="s">
        <v>3553</v>
      </c>
      <c r="D880" s="2">
        <v>45705</v>
      </c>
      <c r="E880" t="s">
        <v>48</v>
      </c>
      <c r="F880" s="1" t="s">
        <v>246</v>
      </c>
      <c r="G880">
        <v>33</v>
      </c>
      <c r="H880" t="s">
        <v>332</v>
      </c>
      <c r="I880" s="1" t="s">
        <v>51</v>
      </c>
      <c r="J880">
        <v>225</v>
      </c>
      <c r="K880" s="1" t="s">
        <v>2729</v>
      </c>
      <c r="L880">
        <v>2</v>
      </c>
      <c r="M880">
        <v>233.86</v>
      </c>
      <c r="N880">
        <v>8</v>
      </c>
      <c r="Q880">
        <v>225.86</v>
      </c>
      <c r="R880" s="1" t="s">
        <v>2733</v>
      </c>
    </row>
    <row r="881" spans="1:18" x14ac:dyDescent="0.2">
      <c r="A881" s="1" t="s">
        <v>46</v>
      </c>
      <c r="B881">
        <v>7</v>
      </c>
      <c r="C881" s="1" t="s">
        <v>3554</v>
      </c>
      <c r="D881" s="2">
        <v>45705</v>
      </c>
      <c r="E881" t="s">
        <v>3501</v>
      </c>
      <c r="F881" s="1" t="s">
        <v>246</v>
      </c>
      <c r="G881">
        <v>19</v>
      </c>
      <c r="H881" t="s">
        <v>332</v>
      </c>
      <c r="I881" s="1" t="s">
        <v>51</v>
      </c>
      <c r="J881">
        <v>200</v>
      </c>
      <c r="K881" s="1" t="s">
        <v>2729</v>
      </c>
      <c r="L881">
        <v>2</v>
      </c>
      <c r="M881">
        <v>136.87</v>
      </c>
      <c r="N881">
        <v>4.8</v>
      </c>
      <c r="Q881">
        <v>132.07</v>
      </c>
      <c r="R881" s="1" t="s">
        <v>2733</v>
      </c>
    </row>
    <row r="882" spans="1:18" x14ac:dyDescent="0.2">
      <c r="A882" s="1" t="s">
        <v>53</v>
      </c>
      <c r="B882">
        <v>7</v>
      </c>
      <c r="C882" s="1" t="s">
        <v>3554</v>
      </c>
      <c r="D882" s="2">
        <v>45705</v>
      </c>
      <c r="E882" t="s">
        <v>3501</v>
      </c>
      <c r="F882" s="1" t="s">
        <v>246</v>
      </c>
      <c r="G882">
        <v>19</v>
      </c>
      <c r="H882" t="s">
        <v>332</v>
      </c>
      <c r="I882" s="1" t="s">
        <v>51</v>
      </c>
      <c r="J882">
        <v>200</v>
      </c>
      <c r="K882" s="1" t="s">
        <v>2729</v>
      </c>
      <c r="L882">
        <v>1</v>
      </c>
      <c r="M882">
        <v>72.900000000000006</v>
      </c>
      <c r="N882">
        <v>2.4</v>
      </c>
      <c r="Q882">
        <v>70.5</v>
      </c>
      <c r="R882" s="1" t="s">
        <v>2733</v>
      </c>
    </row>
    <row r="883" spans="1:18" x14ac:dyDescent="0.2">
      <c r="A883" s="1" t="s">
        <v>53</v>
      </c>
      <c r="B883">
        <v>7</v>
      </c>
      <c r="C883" s="1" t="s">
        <v>3555</v>
      </c>
      <c r="D883" s="2">
        <v>45705</v>
      </c>
      <c r="E883" t="s">
        <v>3556</v>
      </c>
      <c r="F883" s="1" t="s">
        <v>246</v>
      </c>
      <c r="G883">
        <v>19</v>
      </c>
      <c r="H883" t="s">
        <v>332</v>
      </c>
      <c r="I883" s="1" t="s">
        <v>100</v>
      </c>
      <c r="J883">
        <v>300</v>
      </c>
      <c r="K883" s="1" t="s">
        <v>2729</v>
      </c>
      <c r="L883">
        <v>3</v>
      </c>
      <c r="M883">
        <v>315.20000000000005</v>
      </c>
      <c r="N883">
        <v>6.5000000000000009</v>
      </c>
      <c r="Q883">
        <v>308.70000000000005</v>
      </c>
      <c r="R883" s="1" t="s">
        <v>2733</v>
      </c>
    </row>
    <row r="884" spans="1:18" x14ac:dyDescent="0.2">
      <c r="A884" s="1" t="s">
        <v>53</v>
      </c>
      <c r="B884">
        <v>7</v>
      </c>
      <c r="C884" s="1" t="s">
        <v>3557</v>
      </c>
      <c r="D884" s="2">
        <v>45705</v>
      </c>
      <c r="E884" t="s">
        <v>2797</v>
      </c>
      <c r="F884" s="1" t="s">
        <v>246</v>
      </c>
      <c r="G884">
        <v>22</v>
      </c>
      <c r="H884" t="s">
        <v>209</v>
      </c>
      <c r="I884" s="1" t="s">
        <v>51</v>
      </c>
      <c r="J884">
        <v>138</v>
      </c>
      <c r="K884" s="1" t="s">
        <v>2729</v>
      </c>
      <c r="L884">
        <v>1</v>
      </c>
      <c r="M884">
        <v>68.2</v>
      </c>
      <c r="N884">
        <v>2.8</v>
      </c>
      <c r="Q884">
        <v>65.400000000000006</v>
      </c>
      <c r="R884" s="1" t="s">
        <v>2733</v>
      </c>
    </row>
    <row r="885" spans="1:18" x14ac:dyDescent="0.2">
      <c r="A885" s="1" t="s">
        <v>46</v>
      </c>
      <c r="B885">
        <v>1</v>
      </c>
      <c r="C885" s="1" t="s">
        <v>3539</v>
      </c>
      <c r="D885" s="2">
        <v>45706</v>
      </c>
      <c r="E885" t="s">
        <v>2728</v>
      </c>
      <c r="F885" s="1" t="s">
        <v>246</v>
      </c>
      <c r="G885">
        <v>7</v>
      </c>
      <c r="H885" t="s">
        <v>107</v>
      </c>
      <c r="I885" s="1" t="s">
        <v>100</v>
      </c>
      <c r="J885">
        <v>100</v>
      </c>
      <c r="K885" s="1" t="s">
        <v>2729</v>
      </c>
      <c r="L885">
        <v>2</v>
      </c>
      <c r="M885">
        <v>78.3</v>
      </c>
      <c r="N885">
        <v>1.8</v>
      </c>
      <c r="Q885">
        <v>76.5</v>
      </c>
      <c r="R885" s="1" t="s">
        <v>2733</v>
      </c>
    </row>
    <row r="886" spans="1:18" x14ac:dyDescent="0.2">
      <c r="A886" s="1" t="s">
        <v>46</v>
      </c>
      <c r="B886">
        <v>1</v>
      </c>
      <c r="C886" s="1" t="s">
        <v>3558</v>
      </c>
      <c r="D886" s="2">
        <v>45706</v>
      </c>
      <c r="E886" t="s">
        <v>3491</v>
      </c>
      <c r="F886" s="1" t="s">
        <v>246</v>
      </c>
      <c r="G886">
        <v>8</v>
      </c>
      <c r="H886" t="s">
        <v>2243</v>
      </c>
      <c r="I886" s="1" t="s">
        <v>100</v>
      </c>
      <c r="J886">
        <v>50</v>
      </c>
      <c r="K886" s="1" t="s">
        <v>2729</v>
      </c>
      <c r="L886">
        <v>1</v>
      </c>
      <c r="M886">
        <v>55.6</v>
      </c>
      <c r="N886">
        <v>1</v>
      </c>
      <c r="Q886">
        <v>54.6</v>
      </c>
      <c r="R886" s="1" t="s">
        <v>2733</v>
      </c>
    </row>
    <row r="887" spans="1:18" x14ac:dyDescent="0.2">
      <c r="A887" s="1" t="s">
        <v>46</v>
      </c>
      <c r="B887">
        <v>1</v>
      </c>
      <c r="C887" s="1" t="s">
        <v>3559</v>
      </c>
      <c r="D887" s="2">
        <v>45706</v>
      </c>
      <c r="E887" t="s">
        <v>3493</v>
      </c>
      <c r="F887" s="1" t="s">
        <v>246</v>
      </c>
      <c r="G887">
        <v>8</v>
      </c>
      <c r="H887" t="s">
        <v>2243</v>
      </c>
      <c r="I887" s="1" t="s">
        <v>100</v>
      </c>
      <c r="J887">
        <v>50</v>
      </c>
      <c r="K887" s="1" t="s">
        <v>2729</v>
      </c>
      <c r="L887">
        <v>1</v>
      </c>
      <c r="M887">
        <v>55.8</v>
      </c>
      <c r="N887">
        <v>1</v>
      </c>
      <c r="Q887">
        <v>54.8</v>
      </c>
      <c r="R887" s="1" t="s">
        <v>2733</v>
      </c>
    </row>
    <row r="888" spans="1:18" x14ac:dyDescent="0.2">
      <c r="A888" s="1" t="s">
        <v>53</v>
      </c>
      <c r="B888">
        <v>1</v>
      </c>
      <c r="C888" s="1" t="s">
        <v>3560</v>
      </c>
      <c r="D888" s="2">
        <v>45706</v>
      </c>
      <c r="E888" t="s">
        <v>3545</v>
      </c>
      <c r="F888" s="1" t="s">
        <v>246</v>
      </c>
      <c r="G888">
        <v>5</v>
      </c>
      <c r="H888">
        <v>10</v>
      </c>
      <c r="I888" s="1" t="s">
        <v>100</v>
      </c>
      <c r="J888">
        <v>100</v>
      </c>
      <c r="K888" s="1" t="s">
        <v>2729</v>
      </c>
      <c r="L888">
        <v>3</v>
      </c>
      <c r="M888">
        <v>111.2</v>
      </c>
      <c r="N888">
        <v>1.7999999999999998</v>
      </c>
      <c r="Q888">
        <v>109.4</v>
      </c>
      <c r="R888" s="1" t="s">
        <v>2733</v>
      </c>
    </row>
    <row r="889" spans="1:18" x14ac:dyDescent="0.2">
      <c r="A889" s="1" t="s">
        <v>53</v>
      </c>
      <c r="B889">
        <v>1</v>
      </c>
      <c r="C889" s="1" t="s">
        <v>3561</v>
      </c>
      <c r="D889" s="2">
        <v>45706</v>
      </c>
      <c r="E889" t="s">
        <v>2803</v>
      </c>
      <c r="F889" s="1" t="s">
        <v>246</v>
      </c>
      <c r="G889">
        <v>5</v>
      </c>
      <c r="H889">
        <v>10</v>
      </c>
      <c r="I889" s="1" t="s">
        <v>100</v>
      </c>
      <c r="J889">
        <v>100</v>
      </c>
      <c r="K889" s="1" t="s">
        <v>2729</v>
      </c>
      <c r="L889">
        <v>1</v>
      </c>
      <c r="M889">
        <v>37.9</v>
      </c>
      <c r="N889">
        <v>0.6</v>
      </c>
      <c r="Q889">
        <v>37.299999999999997</v>
      </c>
      <c r="R889" s="1" t="s">
        <v>2733</v>
      </c>
    </row>
    <row r="890" spans="1:18" x14ac:dyDescent="0.2">
      <c r="A890" s="1" t="s">
        <v>46</v>
      </c>
      <c r="B890">
        <v>3</v>
      </c>
      <c r="C890" s="1" t="s">
        <v>3544</v>
      </c>
      <c r="D890" s="2">
        <v>45706</v>
      </c>
      <c r="E890" t="s">
        <v>3545</v>
      </c>
      <c r="F890" s="1" t="s">
        <v>246</v>
      </c>
      <c r="G890">
        <v>7</v>
      </c>
      <c r="H890">
        <v>10</v>
      </c>
      <c r="I890" s="1" t="s">
        <v>100</v>
      </c>
      <c r="J890">
        <v>100</v>
      </c>
      <c r="K890" s="1" t="s">
        <v>2729</v>
      </c>
      <c r="L890">
        <v>2</v>
      </c>
      <c r="M890">
        <v>72</v>
      </c>
      <c r="N890">
        <v>1.8</v>
      </c>
      <c r="Q890">
        <v>70.2</v>
      </c>
      <c r="R890" s="1" t="s">
        <v>2733</v>
      </c>
    </row>
    <row r="891" spans="1:18" x14ac:dyDescent="0.2">
      <c r="A891" s="1" t="s">
        <v>46</v>
      </c>
      <c r="B891">
        <v>3</v>
      </c>
      <c r="C891" s="1" t="s">
        <v>3562</v>
      </c>
      <c r="D891" s="2">
        <v>45706</v>
      </c>
      <c r="E891" t="s">
        <v>2803</v>
      </c>
      <c r="F891" s="1" t="s">
        <v>246</v>
      </c>
      <c r="G891">
        <v>6</v>
      </c>
      <c r="H891">
        <v>10</v>
      </c>
      <c r="I891" s="1" t="s">
        <v>100</v>
      </c>
      <c r="J891">
        <v>100</v>
      </c>
      <c r="K891" s="1" t="s">
        <v>2729</v>
      </c>
      <c r="L891">
        <v>3</v>
      </c>
      <c r="M891">
        <v>94.6</v>
      </c>
      <c r="N891">
        <v>2.4000000000000004</v>
      </c>
      <c r="Q891">
        <v>92.199999999999989</v>
      </c>
      <c r="R891" s="1" t="s">
        <v>2733</v>
      </c>
    </row>
    <row r="892" spans="1:18" x14ac:dyDescent="0.2">
      <c r="A892" s="1" t="s">
        <v>46</v>
      </c>
      <c r="B892">
        <v>3</v>
      </c>
      <c r="C892" s="1" t="s">
        <v>3563</v>
      </c>
      <c r="D892" s="2">
        <v>45706</v>
      </c>
      <c r="E892" t="s">
        <v>3545</v>
      </c>
      <c r="F892" s="1" t="s">
        <v>246</v>
      </c>
      <c r="G892">
        <v>6</v>
      </c>
      <c r="H892">
        <v>10</v>
      </c>
      <c r="I892" s="1" t="s">
        <v>100</v>
      </c>
      <c r="J892">
        <v>100</v>
      </c>
      <c r="K892" s="1" t="s">
        <v>2729</v>
      </c>
      <c r="L892">
        <v>2</v>
      </c>
      <c r="M892">
        <v>70</v>
      </c>
      <c r="N892">
        <v>1.6</v>
      </c>
      <c r="Q892">
        <v>68.400000000000006</v>
      </c>
      <c r="R892" s="1" t="s">
        <v>2733</v>
      </c>
    </row>
    <row r="893" spans="1:18" x14ac:dyDescent="0.2">
      <c r="A893" s="1" t="s">
        <v>53</v>
      </c>
      <c r="B893">
        <v>3</v>
      </c>
      <c r="C893" s="1" t="s">
        <v>3563</v>
      </c>
      <c r="D893" s="2">
        <v>45706</v>
      </c>
      <c r="E893" t="s">
        <v>3545</v>
      </c>
      <c r="F893" s="1" t="s">
        <v>246</v>
      </c>
      <c r="G893">
        <v>6</v>
      </c>
      <c r="H893">
        <v>10</v>
      </c>
      <c r="I893" s="1" t="s">
        <v>100</v>
      </c>
      <c r="J893">
        <v>100</v>
      </c>
      <c r="K893" s="1" t="s">
        <v>2729</v>
      </c>
      <c r="L893">
        <v>1</v>
      </c>
      <c r="M893">
        <v>35.6</v>
      </c>
      <c r="N893">
        <v>0.8</v>
      </c>
      <c r="Q893">
        <v>34.800000000000004</v>
      </c>
      <c r="R893" s="1" t="s">
        <v>2733</v>
      </c>
    </row>
    <row r="894" spans="1:18" x14ac:dyDescent="0.2">
      <c r="A894" s="1" t="s">
        <v>53</v>
      </c>
      <c r="B894">
        <v>3</v>
      </c>
      <c r="C894" s="1" t="s">
        <v>3564</v>
      </c>
      <c r="D894" s="2">
        <v>45706</v>
      </c>
      <c r="E894" t="s">
        <v>3537</v>
      </c>
      <c r="F894" s="1" t="s">
        <v>246</v>
      </c>
      <c r="G894">
        <v>6</v>
      </c>
      <c r="H894" t="s">
        <v>107</v>
      </c>
      <c r="I894" s="1" t="s">
        <v>100</v>
      </c>
      <c r="J894">
        <v>125</v>
      </c>
      <c r="K894" s="1" t="s">
        <v>2729</v>
      </c>
      <c r="L894">
        <v>3</v>
      </c>
      <c r="M894">
        <v>132.19999999999999</v>
      </c>
      <c r="N894">
        <v>2.0999999999999996</v>
      </c>
      <c r="Q894">
        <v>130.1</v>
      </c>
      <c r="R894" s="1" t="s">
        <v>2733</v>
      </c>
    </row>
    <row r="895" spans="1:18" x14ac:dyDescent="0.2">
      <c r="A895" s="1" t="s">
        <v>53</v>
      </c>
      <c r="B895">
        <v>3</v>
      </c>
      <c r="C895" s="1" t="s">
        <v>3565</v>
      </c>
      <c r="D895" s="2">
        <v>45706</v>
      </c>
      <c r="E895" t="s">
        <v>213</v>
      </c>
      <c r="F895" s="1" t="s">
        <v>246</v>
      </c>
      <c r="G895">
        <v>6</v>
      </c>
      <c r="H895" t="s">
        <v>2740</v>
      </c>
      <c r="I895" s="1" t="s">
        <v>100</v>
      </c>
      <c r="J895">
        <v>50</v>
      </c>
      <c r="K895" s="1" t="s">
        <v>2729</v>
      </c>
      <c r="L895">
        <v>2</v>
      </c>
      <c r="M895">
        <v>53.8</v>
      </c>
      <c r="N895">
        <v>1.4</v>
      </c>
      <c r="Q895">
        <v>52.4</v>
      </c>
      <c r="R895" s="1" t="s">
        <v>2733</v>
      </c>
    </row>
    <row r="896" spans="1:18" x14ac:dyDescent="0.2">
      <c r="A896" s="1" t="s">
        <v>46</v>
      </c>
      <c r="B896">
        <v>6</v>
      </c>
      <c r="C896" s="1" t="s">
        <v>3552</v>
      </c>
      <c r="D896" s="2">
        <v>45706</v>
      </c>
      <c r="E896" t="s">
        <v>3547</v>
      </c>
      <c r="F896" s="1" t="s">
        <v>106</v>
      </c>
      <c r="G896">
        <v>22</v>
      </c>
      <c r="H896" t="s">
        <v>343</v>
      </c>
      <c r="I896" s="1" t="s">
        <v>3548</v>
      </c>
      <c r="J896">
        <v>750</v>
      </c>
      <c r="K896" s="1" t="s">
        <v>2729</v>
      </c>
      <c r="L896">
        <v>4</v>
      </c>
      <c r="M896">
        <v>455.59999999999997</v>
      </c>
      <c r="N896">
        <v>11.2</v>
      </c>
      <c r="O896">
        <v>48</v>
      </c>
      <c r="Q896">
        <v>444.4</v>
      </c>
      <c r="R896" s="1" t="s">
        <v>2733</v>
      </c>
    </row>
    <row r="897" spans="1:18" x14ac:dyDescent="0.2">
      <c r="A897" s="1" t="s">
        <v>46</v>
      </c>
      <c r="B897">
        <v>6</v>
      </c>
      <c r="C897" s="1" t="s">
        <v>3566</v>
      </c>
      <c r="D897" s="2">
        <v>45706</v>
      </c>
      <c r="E897" t="s">
        <v>3567</v>
      </c>
      <c r="F897" s="1" t="s">
        <v>106</v>
      </c>
      <c r="G897">
        <v>20</v>
      </c>
      <c r="H897" t="s">
        <v>3568</v>
      </c>
      <c r="I897" s="1" t="s">
        <v>51</v>
      </c>
      <c r="J897">
        <v>200</v>
      </c>
      <c r="K897" s="1" t="s">
        <v>2729</v>
      </c>
      <c r="L897">
        <v>1</v>
      </c>
      <c r="M897">
        <v>72.2</v>
      </c>
      <c r="N897">
        <v>2.8</v>
      </c>
      <c r="Q897">
        <v>69.400000000000006</v>
      </c>
      <c r="R897" s="1" t="s">
        <v>2733</v>
      </c>
    </row>
    <row r="898" spans="1:18" x14ac:dyDescent="0.2">
      <c r="A898" s="1" t="s">
        <v>46</v>
      </c>
      <c r="B898">
        <v>6</v>
      </c>
      <c r="C898" s="1" t="s">
        <v>3569</v>
      </c>
      <c r="D898" s="2">
        <v>45706</v>
      </c>
      <c r="E898" t="s">
        <v>3570</v>
      </c>
      <c r="F898" s="1" t="s">
        <v>106</v>
      </c>
      <c r="G898">
        <v>20</v>
      </c>
      <c r="H898" t="s">
        <v>3568</v>
      </c>
      <c r="I898" s="1" t="s">
        <v>51</v>
      </c>
      <c r="J898">
        <v>200</v>
      </c>
      <c r="K898" s="1" t="s">
        <v>2729</v>
      </c>
      <c r="L898">
        <v>1</v>
      </c>
      <c r="M898">
        <v>96.2</v>
      </c>
      <c r="N898">
        <v>2.6</v>
      </c>
      <c r="Q898">
        <v>93.600000000000009</v>
      </c>
      <c r="R898" s="1" t="s">
        <v>2733</v>
      </c>
    </row>
    <row r="899" spans="1:18" x14ac:dyDescent="0.2">
      <c r="A899" s="1" t="s">
        <v>53</v>
      </c>
      <c r="B899">
        <v>6</v>
      </c>
      <c r="C899" s="1" t="s">
        <v>3569</v>
      </c>
      <c r="D899" s="2">
        <v>45706</v>
      </c>
      <c r="E899" t="s">
        <v>3570</v>
      </c>
      <c r="F899" s="1" t="s">
        <v>106</v>
      </c>
      <c r="G899">
        <v>20</v>
      </c>
      <c r="H899" t="s">
        <v>3568</v>
      </c>
      <c r="I899" s="1" t="s">
        <v>51</v>
      </c>
      <c r="J899">
        <v>200</v>
      </c>
      <c r="K899" s="1" t="s">
        <v>2729</v>
      </c>
      <c r="L899">
        <v>1</v>
      </c>
      <c r="M899">
        <v>103.6</v>
      </c>
      <c r="N899">
        <v>2.6</v>
      </c>
      <c r="O899">
        <v>45</v>
      </c>
      <c r="Q899">
        <v>101</v>
      </c>
      <c r="R899" s="1" t="s">
        <v>2733</v>
      </c>
    </row>
    <row r="900" spans="1:18" x14ac:dyDescent="0.2">
      <c r="A900" s="1" t="s">
        <v>53</v>
      </c>
      <c r="B900">
        <v>6</v>
      </c>
      <c r="C900" s="1" t="s">
        <v>3566</v>
      </c>
      <c r="D900" s="2">
        <v>45706</v>
      </c>
      <c r="E900" t="s">
        <v>3567</v>
      </c>
      <c r="F900" s="1" t="s">
        <v>106</v>
      </c>
      <c r="G900">
        <v>20</v>
      </c>
      <c r="H900" t="s">
        <v>3568</v>
      </c>
      <c r="I900" s="1" t="s">
        <v>51</v>
      </c>
      <c r="J900">
        <v>200</v>
      </c>
      <c r="K900" s="1" t="s">
        <v>2729</v>
      </c>
      <c r="L900">
        <v>2</v>
      </c>
      <c r="M900">
        <v>136.80000000000001</v>
      </c>
      <c r="N900">
        <v>5.2</v>
      </c>
      <c r="Q900">
        <v>131.60000000000002</v>
      </c>
      <c r="R900" s="1" t="s">
        <v>2733</v>
      </c>
    </row>
    <row r="901" spans="1:18" x14ac:dyDescent="0.2">
      <c r="A901" s="1" t="s">
        <v>53</v>
      </c>
      <c r="B901">
        <v>6</v>
      </c>
      <c r="C901" s="1" t="s">
        <v>3571</v>
      </c>
      <c r="D901" s="2">
        <v>45706</v>
      </c>
      <c r="E901" t="s">
        <v>3572</v>
      </c>
      <c r="F901" s="1" t="s">
        <v>246</v>
      </c>
      <c r="G901" t="s">
        <v>3573</v>
      </c>
      <c r="H901" t="s">
        <v>2786</v>
      </c>
      <c r="I901" s="1" t="s">
        <v>100</v>
      </c>
      <c r="J901">
        <v>250</v>
      </c>
      <c r="K901" s="1" t="s">
        <v>2729</v>
      </c>
      <c r="L901">
        <v>2</v>
      </c>
      <c r="M901">
        <v>161.39999999999998</v>
      </c>
      <c r="N901">
        <v>4.8</v>
      </c>
      <c r="Q901">
        <v>156.59999999999997</v>
      </c>
      <c r="R901" s="1" t="s">
        <v>2733</v>
      </c>
    </row>
    <row r="902" spans="1:18" x14ac:dyDescent="0.2">
      <c r="A902" s="1" t="s">
        <v>53</v>
      </c>
      <c r="B902">
        <v>6</v>
      </c>
      <c r="C902" s="1" t="s">
        <v>2879</v>
      </c>
      <c r="D902" s="2">
        <v>45706</v>
      </c>
      <c r="E902" t="s">
        <v>281</v>
      </c>
      <c r="F902" s="1" t="s">
        <v>246</v>
      </c>
      <c r="G902" t="s">
        <v>2880</v>
      </c>
      <c r="H902" t="s">
        <v>2744</v>
      </c>
      <c r="I902" s="1" t="s">
        <v>100</v>
      </c>
      <c r="J902">
        <v>2000</v>
      </c>
      <c r="K902" s="1" t="s">
        <v>2729</v>
      </c>
      <c r="L902">
        <v>2</v>
      </c>
      <c r="M902">
        <v>175.6</v>
      </c>
      <c r="N902">
        <v>7.2</v>
      </c>
      <c r="Q902">
        <v>168.4</v>
      </c>
      <c r="R902" s="1" t="s">
        <v>2733</v>
      </c>
    </row>
    <row r="903" spans="1:18" x14ac:dyDescent="0.2">
      <c r="A903" s="1" t="s">
        <v>46</v>
      </c>
      <c r="B903">
        <v>7</v>
      </c>
      <c r="C903" s="1" t="s">
        <v>3557</v>
      </c>
      <c r="D903" s="2">
        <v>45706</v>
      </c>
      <c r="E903" t="s">
        <v>2797</v>
      </c>
      <c r="F903" s="1" t="s">
        <v>246</v>
      </c>
      <c r="G903">
        <v>22</v>
      </c>
      <c r="H903" t="s">
        <v>209</v>
      </c>
      <c r="I903" s="1" t="s">
        <v>51</v>
      </c>
      <c r="J903">
        <v>138</v>
      </c>
      <c r="K903" s="1" t="s">
        <v>2729</v>
      </c>
      <c r="L903">
        <v>1</v>
      </c>
      <c r="M903">
        <v>74.400000000000006</v>
      </c>
      <c r="N903">
        <v>2.8</v>
      </c>
      <c r="Q903">
        <v>71.600000000000009</v>
      </c>
      <c r="R903" s="1" t="s">
        <v>2733</v>
      </c>
    </row>
    <row r="904" spans="1:18" x14ac:dyDescent="0.2">
      <c r="A904" s="1" t="s">
        <v>46</v>
      </c>
      <c r="B904">
        <v>7</v>
      </c>
      <c r="C904" s="1" t="s">
        <v>3574</v>
      </c>
      <c r="D904" s="2">
        <v>45706</v>
      </c>
      <c r="E904" t="s">
        <v>503</v>
      </c>
      <c r="F904" s="1" t="s">
        <v>246</v>
      </c>
      <c r="G904">
        <v>10</v>
      </c>
      <c r="H904" t="s">
        <v>343</v>
      </c>
      <c r="I904" s="1" t="s">
        <v>100</v>
      </c>
      <c r="J904">
        <v>500</v>
      </c>
      <c r="K904" s="1" t="s">
        <v>2729</v>
      </c>
      <c r="L904">
        <v>4</v>
      </c>
      <c r="M904">
        <v>177.84</v>
      </c>
      <c r="N904">
        <v>4.8</v>
      </c>
      <c r="Q904">
        <v>173.04</v>
      </c>
      <c r="R904" s="1" t="s">
        <v>2733</v>
      </c>
    </row>
    <row r="905" spans="1:18" x14ac:dyDescent="0.2">
      <c r="A905" s="1" t="s">
        <v>53</v>
      </c>
      <c r="B905">
        <v>7</v>
      </c>
      <c r="C905" s="1" t="s">
        <v>3575</v>
      </c>
      <c r="D905" s="2">
        <v>45706</v>
      </c>
      <c r="E905" t="s">
        <v>3576</v>
      </c>
      <c r="F905" s="1" t="s">
        <v>246</v>
      </c>
      <c r="G905">
        <v>21</v>
      </c>
      <c r="H905" t="s">
        <v>79</v>
      </c>
      <c r="I905" s="1" t="s">
        <v>100</v>
      </c>
      <c r="J905">
        <v>75</v>
      </c>
      <c r="K905" s="1" t="s">
        <v>2729</v>
      </c>
      <c r="L905">
        <v>1</v>
      </c>
      <c r="M905">
        <v>89.4</v>
      </c>
      <c r="N905">
        <v>2.4</v>
      </c>
      <c r="Q905">
        <v>87</v>
      </c>
      <c r="R905" s="1" t="s">
        <v>2733</v>
      </c>
    </row>
    <row r="906" spans="1:18" x14ac:dyDescent="0.2">
      <c r="A906" s="1" t="s">
        <v>53</v>
      </c>
      <c r="B906">
        <v>7</v>
      </c>
      <c r="C906" s="1" t="s">
        <v>3574</v>
      </c>
      <c r="D906" s="2">
        <v>45706</v>
      </c>
      <c r="E906" t="s">
        <v>503</v>
      </c>
      <c r="F906" s="1" t="s">
        <v>246</v>
      </c>
      <c r="G906">
        <v>10</v>
      </c>
      <c r="H906" t="s">
        <v>343</v>
      </c>
      <c r="I906" s="1" t="s">
        <v>100</v>
      </c>
      <c r="J906">
        <v>500</v>
      </c>
      <c r="K906" s="1" t="s">
        <v>2729</v>
      </c>
      <c r="L906">
        <v>5</v>
      </c>
      <c r="M906">
        <v>292.59999999999997</v>
      </c>
      <c r="N906">
        <v>6</v>
      </c>
      <c r="Q906">
        <v>286.59999999999997</v>
      </c>
      <c r="R906" s="1" t="s">
        <v>2733</v>
      </c>
    </row>
    <row r="907" spans="1:18" x14ac:dyDescent="0.2">
      <c r="A907" s="1" t="s">
        <v>46</v>
      </c>
      <c r="B907">
        <v>1</v>
      </c>
      <c r="C907" s="1" t="s">
        <v>3561</v>
      </c>
      <c r="D907" s="2">
        <v>45707</v>
      </c>
      <c r="E907" t="s">
        <v>2803</v>
      </c>
      <c r="F907" s="1" t="s">
        <v>246</v>
      </c>
      <c r="G907">
        <v>5</v>
      </c>
      <c r="H907">
        <v>10</v>
      </c>
      <c r="I907" s="1" t="s">
        <v>100</v>
      </c>
      <c r="J907">
        <v>100</v>
      </c>
      <c r="K907" s="1" t="s">
        <v>2729</v>
      </c>
      <c r="L907">
        <v>2</v>
      </c>
      <c r="M907">
        <v>70.7</v>
      </c>
      <c r="N907">
        <v>1.6</v>
      </c>
      <c r="Q907">
        <v>69.100000000000009</v>
      </c>
      <c r="R907" s="1" t="s">
        <v>2733</v>
      </c>
    </row>
    <row r="908" spans="1:18" x14ac:dyDescent="0.2">
      <c r="A908" s="1" t="s">
        <v>46</v>
      </c>
      <c r="B908">
        <v>1</v>
      </c>
      <c r="C908" s="1" t="s">
        <v>3577</v>
      </c>
      <c r="D908" s="2">
        <v>45707</v>
      </c>
      <c r="E908" t="s">
        <v>213</v>
      </c>
      <c r="F908" s="1" t="s">
        <v>246</v>
      </c>
      <c r="G908">
        <v>5</v>
      </c>
      <c r="H908" t="s">
        <v>2740</v>
      </c>
      <c r="I908" s="1" t="s">
        <v>100</v>
      </c>
      <c r="J908">
        <v>50</v>
      </c>
      <c r="K908" s="1" t="s">
        <v>2729</v>
      </c>
      <c r="L908">
        <v>2</v>
      </c>
      <c r="M908">
        <v>57.6</v>
      </c>
      <c r="N908">
        <v>1.4</v>
      </c>
      <c r="Q908">
        <v>56.2</v>
      </c>
      <c r="R908" s="1" t="s">
        <v>2733</v>
      </c>
    </row>
    <row r="909" spans="1:18" x14ac:dyDescent="0.2">
      <c r="A909" s="1" t="s">
        <v>53</v>
      </c>
      <c r="B909">
        <v>1</v>
      </c>
      <c r="C909" s="1" t="s">
        <v>3578</v>
      </c>
      <c r="D909" s="2">
        <v>45707</v>
      </c>
      <c r="E909" t="s">
        <v>213</v>
      </c>
      <c r="F909" s="1" t="s">
        <v>246</v>
      </c>
      <c r="G909">
        <v>5</v>
      </c>
      <c r="H909" t="s">
        <v>2740</v>
      </c>
      <c r="I909" s="1" t="s">
        <v>100</v>
      </c>
      <c r="J909">
        <v>50</v>
      </c>
      <c r="K909" s="1" t="s">
        <v>2729</v>
      </c>
      <c r="L909">
        <v>2</v>
      </c>
      <c r="M909">
        <v>56.1</v>
      </c>
      <c r="N909">
        <v>1.2</v>
      </c>
      <c r="O909">
        <v>4.5</v>
      </c>
      <c r="Q909">
        <v>54.9</v>
      </c>
      <c r="R909" s="1" t="s">
        <v>2730</v>
      </c>
    </row>
    <row r="910" spans="1:18" x14ac:dyDescent="0.2">
      <c r="A910" s="1" t="s">
        <v>53</v>
      </c>
      <c r="B910">
        <v>1</v>
      </c>
      <c r="C910" s="1" t="s">
        <v>3579</v>
      </c>
      <c r="D910" s="2">
        <v>45707</v>
      </c>
      <c r="E910" t="s">
        <v>2803</v>
      </c>
      <c r="F910" s="1" t="s">
        <v>246</v>
      </c>
      <c r="G910">
        <v>4</v>
      </c>
      <c r="H910">
        <v>10</v>
      </c>
      <c r="I910" s="1" t="s">
        <v>100</v>
      </c>
      <c r="J910">
        <v>100</v>
      </c>
      <c r="K910" s="1" t="s">
        <v>2729</v>
      </c>
      <c r="L910">
        <v>2</v>
      </c>
      <c r="M910">
        <v>67.8</v>
      </c>
      <c r="N910">
        <v>1</v>
      </c>
      <c r="Q910">
        <v>66.8</v>
      </c>
      <c r="R910" s="1" t="s">
        <v>2730</v>
      </c>
    </row>
    <row r="911" spans="1:18" x14ac:dyDescent="0.2">
      <c r="A911" s="1" t="s">
        <v>46</v>
      </c>
      <c r="B911">
        <v>3</v>
      </c>
      <c r="C911" s="1" t="s">
        <v>3580</v>
      </c>
      <c r="D911" s="2">
        <v>45707</v>
      </c>
      <c r="E911" t="s">
        <v>2728</v>
      </c>
      <c r="F911" s="1" t="s">
        <v>246</v>
      </c>
      <c r="G911">
        <v>7</v>
      </c>
      <c r="H911" t="s">
        <v>107</v>
      </c>
      <c r="I911" s="1" t="s">
        <v>100</v>
      </c>
      <c r="J911">
        <v>100</v>
      </c>
      <c r="K911" s="1" t="s">
        <v>2729</v>
      </c>
      <c r="L911">
        <v>3</v>
      </c>
      <c r="M911">
        <v>106.8</v>
      </c>
      <c r="N911">
        <v>2.7</v>
      </c>
      <c r="O911">
        <v>9</v>
      </c>
      <c r="Q911">
        <v>104.1</v>
      </c>
      <c r="R911" s="1" t="s">
        <v>2733</v>
      </c>
    </row>
    <row r="912" spans="1:18" x14ac:dyDescent="0.2">
      <c r="A912" s="1" t="s">
        <v>46</v>
      </c>
      <c r="B912">
        <v>3</v>
      </c>
      <c r="C912" s="1" t="s">
        <v>3069</v>
      </c>
      <c r="D912" s="2">
        <v>45707</v>
      </c>
      <c r="E912" t="s">
        <v>3070</v>
      </c>
      <c r="F912" s="1" t="s">
        <v>246</v>
      </c>
      <c r="G912">
        <v>18</v>
      </c>
      <c r="H912">
        <v>13</v>
      </c>
      <c r="I912" s="1" t="s">
        <v>100</v>
      </c>
      <c r="J912">
        <v>2000</v>
      </c>
      <c r="K912" s="1" t="s">
        <v>2729</v>
      </c>
      <c r="L912">
        <v>2</v>
      </c>
      <c r="M912">
        <v>106.6</v>
      </c>
      <c r="N912">
        <v>4.2</v>
      </c>
      <c r="Q912">
        <v>102.39999999999999</v>
      </c>
      <c r="R912" s="1" t="s">
        <v>2733</v>
      </c>
    </row>
    <row r="913" spans="1:18" x14ac:dyDescent="0.2">
      <c r="A913" s="1" t="s">
        <v>46</v>
      </c>
      <c r="B913">
        <v>3</v>
      </c>
      <c r="C913" s="1" t="s">
        <v>3581</v>
      </c>
      <c r="D913" s="2">
        <v>45707</v>
      </c>
      <c r="E913" t="s">
        <v>3067</v>
      </c>
      <c r="F913" s="1" t="s">
        <v>3068</v>
      </c>
      <c r="G913">
        <v>16</v>
      </c>
      <c r="H913" t="s">
        <v>2811</v>
      </c>
      <c r="I913" s="1" t="s">
        <v>108</v>
      </c>
      <c r="J913">
        <v>150</v>
      </c>
      <c r="K913" s="1" t="s">
        <v>2729</v>
      </c>
      <c r="L913">
        <v>1</v>
      </c>
      <c r="M913">
        <v>72.599999999999994</v>
      </c>
      <c r="N913">
        <v>1.9</v>
      </c>
      <c r="Q913">
        <v>70.699999999999989</v>
      </c>
      <c r="R913" s="1" t="s">
        <v>2733</v>
      </c>
    </row>
    <row r="914" spans="1:18" x14ac:dyDescent="0.2">
      <c r="A914" s="1" t="s">
        <v>53</v>
      </c>
      <c r="B914">
        <v>3</v>
      </c>
      <c r="C914" s="1" t="s">
        <v>3581</v>
      </c>
      <c r="D914" s="2">
        <v>45707</v>
      </c>
      <c r="E914" t="s">
        <v>3067</v>
      </c>
      <c r="F914" s="1" t="s">
        <v>3068</v>
      </c>
      <c r="G914">
        <v>16</v>
      </c>
      <c r="H914" t="s">
        <v>2811</v>
      </c>
      <c r="I914" s="1" t="s">
        <v>108</v>
      </c>
      <c r="J914">
        <v>150</v>
      </c>
      <c r="K914" s="1" t="s">
        <v>2729</v>
      </c>
      <c r="L914">
        <v>1</v>
      </c>
      <c r="M914">
        <v>85.2</v>
      </c>
      <c r="N914">
        <v>1.9</v>
      </c>
      <c r="Q914">
        <v>83.3</v>
      </c>
      <c r="R914" s="1" t="s">
        <v>2730</v>
      </c>
    </row>
    <row r="915" spans="1:18" x14ac:dyDescent="0.2">
      <c r="A915" s="1" t="s">
        <v>53</v>
      </c>
      <c r="B915">
        <v>3</v>
      </c>
      <c r="C915" s="1" t="s">
        <v>3582</v>
      </c>
      <c r="D915" s="2">
        <v>45707</v>
      </c>
      <c r="E915" t="s">
        <v>3583</v>
      </c>
      <c r="F915" s="1" t="s">
        <v>3093</v>
      </c>
      <c r="G915">
        <v>14</v>
      </c>
      <c r="H915" t="s">
        <v>2811</v>
      </c>
      <c r="I915" s="1" t="s">
        <v>2996</v>
      </c>
      <c r="J915">
        <v>100</v>
      </c>
      <c r="K915" s="1" t="s">
        <v>2729</v>
      </c>
      <c r="L915">
        <v>2</v>
      </c>
      <c r="M915">
        <v>108.80000000000001</v>
      </c>
      <c r="N915">
        <v>3.4</v>
      </c>
      <c r="Q915">
        <v>105.4</v>
      </c>
      <c r="R915" s="1" t="s">
        <v>2730</v>
      </c>
    </row>
    <row r="916" spans="1:18" x14ac:dyDescent="0.2">
      <c r="A916" s="1" t="s">
        <v>53</v>
      </c>
      <c r="B916">
        <v>3</v>
      </c>
      <c r="C916" s="1" t="s">
        <v>3584</v>
      </c>
      <c r="D916" s="2">
        <v>45707</v>
      </c>
      <c r="E916" t="s">
        <v>3585</v>
      </c>
      <c r="F916" s="1" t="s">
        <v>3068</v>
      </c>
      <c r="G916">
        <v>16</v>
      </c>
      <c r="H916" t="s">
        <v>2811</v>
      </c>
      <c r="I916" s="1" t="s">
        <v>108</v>
      </c>
      <c r="J916">
        <v>150</v>
      </c>
      <c r="K916" s="1" t="s">
        <v>2729</v>
      </c>
      <c r="L916">
        <v>3</v>
      </c>
      <c r="M916">
        <v>215.2</v>
      </c>
      <c r="N916">
        <v>5.6999999999999993</v>
      </c>
      <c r="Q916">
        <v>209.5</v>
      </c>
      <c r="R916" s="1" t="s">
        <v>2730</v>
      </c>
    </row>
    <row r="917" spans="1:18" x14ac:dyDescent="0.2">
      <c r="A917" s="1" t="s">
        <v>46</v>
      </c>
      <c r="B917">
        <v>6</v>
      </c>
      <c r="C917" s="1" t="s">
        <v>3586</v>
      </c>
      <c r="D917" s="2">
        <v>45707</v>
      </c>
      <c r="E917" t="s">
        <v>3587</v>
      </c>
      <c r="F917" s="1" t="s">
        <v>246</v>
      </c>
      <c r="G917" t="s">
        <v>3573</v>
      </c>
      <c r="H917" t="s">
        <v>2786</v>
      </c>
      <c r="I917" s="1" t="s">
        <v>100</v>
      </c>
      <c r="J917">
        <v>250</v>
      </c>
      <c r="K917" s="1" t="s">
        <v>2729</v>
      </c>
      <c r="L917">
        <v>2</v>
      </c>
      <c r="M917">
        <v>249.39999999999998</v>
      </c>
      <c r="N917">
        <v>5.2</v>
      </c>
      <c r="Q917">
        <v>244.2</v>
      </c>
      <c r="R917" s="1" t="s">
        <v>2733</v>
      </c>
    </row>
    <row r="918" spans="1:18" x14ac:dyDescent="0.2">
      <c r="A918" s="1" t="s">
        <v>46</v>
      </c>
      <c r="B918">
        <v>6</v>
      </c>
      <c r="C918" s="1" t="s">
        <v>3588</v>
      </c>
      <c r="D918" s="2">
        <v>45707</v>
      </c>
      <c r="E918" t="s">
        <v>3589</v>
      </c>
      <c r="F918" s="1" t="s">
        <v>246</v>
      </c>
      <c r="G918" t="s">
        <v>3573</v>
      </c>
      <c r="H918" t="s">
        <v>2786</v>
      </c>
      <c r="I918" s="1" t="s">
        <v>100</v>
      </c>
      <c r="J918">
        <v>250</v>
      </c>
      <c r="K918" s="1" t="s">
        <v>2729</v>
      </c>
      <c r="L918">
        <v>2</v>
      </c>
      <c r="M918">
        <v>257.60000000000002</v>
      </c>
      <c r="N918">
        <v>5.2</v>
      </c>
      <c r="Q918">
        <v>252.40000000000003</v>
      </c>
      <c r="R918" s="1" t="s">
        <v>2733</v>
      </c>
    </row>
    <row r="919" spans="1:18" x14ac:dyDescent="0.2">
      <c r="A919" s="1" t="s">
        <v>53</v>
      </c>
      <c r="B919">
        <v>6</v>
      </c>
      <c r="C919" s="1" t="s">
        <v>3590</v>
      </c>
      <c r="D919" s="2">
        <v>45707</v>
      </c>
      <c r="E919" t="s">
        <v>3591</v>
      </c>
      <c r="F919" s="1" t="s">
        <v>246</v>
      </c>
      <c r="G919" t="s">
        <v>3573</v>
      </c>
      <c r="H919" t="s">
        <v>2786</v>
      </c>
      <c r="I919" s="1" t="s">
        <v>100</v>
      </c>
      <c r="J919">
        <v>500</v>
      </c>
      <c r="K919" s="1" t="s">
        <v>2729</v>
      </c>
      <c r="L919">
        <v>5</v>
      </c>
      <c r="M919">
        <v>519.4</v>
      </c>
      <c r="N919">
        <v>13</v>
      </c>
      <c r="O919">
        <v>20</v>
      </c>
      <c r="Q919">
        <v>506.4</v>
      </c>
      <c r="R919" s="1" t="s">
        <v>2730</v>
      </c>
    </row>
    <row r="920" spans="1:18" x14ac:dyDescent="0.2">
      <c r="A920" s="1" t="s">
        <v>53</v>
      </c>
      <c r="B920">
        <v>6</v>
      </c>
      <c r="C920" s="1" t="s">
        <v>3571</v>
      </c>
      <c r="D920" s="2">
        <v>45707</v>
      </c>
      <c r="E920" t="s">
        <v>3572</v>
      </c>
      <c r="F920" s="1" t="s">
        <v>246</v>
      </c>
      <c r="G920" t="s">
        <v>3573</v>
      </c>
      <c r="H920" t="s">
        <v>2786</v>
      </c>
      <c r="I920" s="1" t="s">
        <v>100</v>
      </c>
      <c r="J920">
        <v>250</v>
      </c>
      <c r="K920" s="1" t="s">
        <v>2729</v>
      </c>
      <c r="L920">
        <v>1</v>
      </c>
      <c r="M920">
        <v>101.8</v>
      </c>
      <c r="N920">
        <v>2.6</v>
      </c>
      <c r="Q920">
        <v>99.2</v>
      </c>
      <c r="R920" s="1" t="s">
        <v>2730</v>
      </c>
    </row>
    <row r="921" spans="1:18" x14ac:dyDescent="0.2">
      <c r="A921" s="1" t="s">
        <v>53</v>
      </c>
      <c r="B921">
        <v>6</v>
      </c>
      <c r="C921" s="1" t="s">
        <v>3592</v>
      </c>
      <c r="D921" s="2">
        <v>45707</v>
      </c>
      <c r="E921" t="s">
        <v>3593</v>
      </c>
      <c r="F921" s="1" t="s">
        <v>3594</v>
      </c>
      <c r="G921">
        <v>28</v>
      </c>
      <c r="H921">
        <v>90</v>
      </c>
      <c r="I921" s="1" t="s">
        <v>2766</v>
      </c>
      <c r="J921">
        <v>1000</v>
      </c>
      <c r="K921" s="1" t="s">
        <v>2729</v>
      </c>
      <c r="L921">
        <v>1</v>
      </c>
      <c r="M921">
        <v>125.6</v>
      </c>
      <c r="N921">
        <v>3.6</v>
      </c>
      <c r="Q921">
        <v>122</v>
      </c>
      <c r="R921" s="1" t="s">
        <v>2730</v>
      </c>
    </row>
    <row r="922" spans="1:18" x14ac:dyDescent="0.2">
      <c r="A922" s="1" t="s">
        <v>46</v>
      </c>
      <c r="B922">
        <v>7</v>
      </c>
      <c r="C922" s="1" t="s">
        <v>3574</v>
      </c>
      <c r="D922" s="2">
        <v>45707</v>
      </c>
      <c r="E922" t="s">
        <v>503</v>
      </c>
      <c r="F922" s="1" t="s">
        <v>246</v>
      </c>
      <c r="G922">
        <v>10</v>
      </c>
      <c r="H922" t="s">
        <v>343</v>
      </c>
      <c r="I922" s="1" t="s">
        <v>100</v>
      </c>
      <c r="J922">
        <v>500</v>
      </c>
      <c r="K922" s="1" t="s">
        <v>2729</v>
      </c>
      <c r="L922">
        <v>1</v>
      </c>
      <c r="M922">
        <v>65.39</v>
      </c>
      <c r="N922">
        <v>1.2</v>
      </c>
      <c r="O922">
        <v>20</v>
      </c>
      <c r="Q922">
        <v>64.19</v>
      </c>
      <c r="R922" s="1" t="s">
        <v>2733</v>
      </c>
    </row>
    <row r="923" spans="1:18" x14ac:dyDescent="0.2">
      <c r="A923" s="1" t="s">
        <v>46</v>
      </c>
      <c r="B923">
        <v>7</v>
      </c>
      <c r="C923" s="1" t="s">
        <v>3542</v>
      </c>
      <c r="D923" s="2">
        <v>45707</v>
      </c>
      <c r="E923" t="s">
        <v>3543</v>
      </c>
      <c r="F923" s="1" t="s">
        <v>246</v>
      </c>
      <c r="G923">
        <v>9</v>
      </c>
      <c r="H923" t="s">
        <v>134</v>
      </c>
      <c r="I923" s="1" t="s">
        <v>100</v>
      </c>
      <c r="J923">
        <v>300</v>
      </c>
      <c r="K923" s="1" t="s">
        <v>2729</v>
      </c>
      <c r="L923">
        <v>5</v>
      </c>
      <c r="M923">
        <v>185.19</v>
      </c>
      <c r="N923">
        <v>5.5</v>
      </c>
      <c r="Q923">
        <v>179.69</v>
      </c>
      <c r="R923" s="1" t="s">
        <v>2733</v>
      </c>
    </row>
    <row r="924" spans="1:18" x14ac:dyDescent="0.2">
      <c r="A924" s="1" t="s">
        <v>53</v>
      </c>
      <c r="B924">
        <v>7</v>
      </c>
      <c r="C924" s="1" t="s">
        <v>3542</v>
      </c>
      <c r="D924" s="2">
        <v>45707</v>
      </c>
      <c r="E924" t="s">
        <v>3543</v>
      </c>
      <c r="F924" s="1" t="s">
        <v>246</v>
      </c>
      <c r="G924">
        <v>9</v>
      </c>
      <c r="H924" t="s">
        <v>134</v>
      </c>
      <c r="I924" s="1" t="s">
        <v>100</v>
      </c>
      <c r="J924">
        <v>300</v>
      </c>
      <c r="K924" s="1" t="s">
        <v>2729</v>
      </c>
      <c r="L924">
        <v>1</v>
      </c>
      <c r="M924">
        <v>55</v>
      </c>
      <c r="N924">
        <v>1.1000000000000001</v>
      </c>
      <c r="O924">
        <v>18</v>
      </c>
      <c r="Q924">
        <v>53.9</v>
      </c>
      <c r="R924" s="1" t="s">
        <v>2730</v>
      </c>
    </row>
    <row r="925" spans="1:18" x14ac:dyDescent="0.2">
      <c r="A925" s="1" t="s">
        <v>53</v>
      </c>
      <c r="B925">
        <v>7</v>
      </c>
      <c r="C925" s="1" t="s">
        <v>3595</v>
      </c>
      <c r="D925" s="2">
        <v>45707</v>
      </c>
      <c r="E925" t="s">
        <v>3596</v>
      </c>
      <c r="F925" s="1" t="s">
        <v>246</v>
      </c>
      <c r="G925">
        <v>17.5</v>
      </c>
      <c r="H925" t="s">
        <v>167</v>
      </c>
      <c r="I925" s="1" t="s">
        <v>51</v>
      </c>
      <c r="J925">
        <v>105</v>
      </c>
      <c r="K925" s="1" t="s">
        <v>2729</v>
      </c>
      <c r="L925">
        <v>2</v>
      </c>
      <c r="M925">
        <v>114.9</v>
      </c>
      <c r="N925">
        <v>4.3000000000000007</v>
      </c>
      <c r="Q925">
        <v>110.60000000000001</v>
      </c>
      <c r="R925" s="1" t="s">
        <v>2730</v>
      </c>
    </row>
    <row r="926" spans="1:18" x14ac:dyDescent="0.2">
      <c r="A926" s="1" t="s">
        <v>53</v>
      </c>
      <c r="B926">
        <v>7</v>
      </c>
      <c r="C926" s="1" t="s">
        <v>3597</v>
      </c>
      <c r="D926" s="2">
        <v>45707</v>
      </c>
      <c r="E926" t="s">
        <v>3598</v>
      </c>
      <c r="F926" s="1" t="s">
        <v>246</v>
      </c>
      <c r="G926">
        <v>17.5</v>
      </c>
      <c r="H926" t="s">
        <v>167</v>
      </c>
      <c r="I926" s="1" t="s">
        <v>2760</v>
      </c>
      <c r="J926">
        <v>60</v>
      </c>
      <c r="K926" s="1" t="s">
        <v>2729</v>
      </c>
      <c r="L926">
        <v>1</v>
      </c>
      <c r="M926">
        <v>57</v>
      </c>
      <c r="N926">
        <v>2.2000000000000002</v>
      </c>
      <c r="Q926">
        <v>54.8</v>
      </c>
      <c r="R926" s="1" t="s">
        <v>2730</v>
      </c>
    </row>
    <row r="927" spans="1:18" x14ac:dyDescent="0.2">
      <c r="A927" s="1" t="s">
        <v>53</v>
      </c>
      <c r="B927">
        <v>7</v>
      </c>
      <c r="C927" s="1" t="s">
        <v>3592</v>
      </c>
      <c r="D927" s="2">
        <v>45707</v>
      </c>
      <c r="E927" t="s">
        <v>3593</v>
      </c>
      <c r="F927" s="1" t="s">
        <v>3594</v>
      </c>
      <c r="G927">
        <v>28</v>
      </c>
      <c r="H927">
        <v>90</v>
      </c>
      <c r="I927" s="1" t="s">
        <v>2766</v>
      </c>
      <c r="J927">
        <v>1000</v>
      </c>
      <c r="K927" s="1" t="s">
        <v>2729</v>
      </c>
      <c r="L927">
        <v>2</v>
      </c>
      <c r="M927">
        <v>235.6</v>
      </c>
      <c r="N927">
        <v>7.4</v>
      </c>
      <c r="Q927">
        <v>228.2</v>
      </c>
      <c r="R927" s="1" t="s">
        <v>2730</v>
      </c>
    </row>
    <row r="928" spans="1:18" x14ac:dyDescent="0.2">
      <c r="A928" s="1" t="s">
        <v>46</v>
      </c>
      <c r="B928">
        <v>1</v>
      </c>
      <c r="C928" s="1" t="s">
        <v>3599</v>
      </c>
      <c r="D928" s="2">
        <v>45708</v>
      </c>
      <c r="E928" t="s">
        <v>2803</v>
      </c>
      <c r="F928" s="1" t="s">
        <v>246</v>
      </c>
      <c r="G928">
        <v>4</v>
      </c>
      <c r="H928">
        <v>10</v>
      </c>
      <c r="I928" s="1" t="s">
        <v>100</v>
      </c>
      <c r="J928">
        <v>100</v>
      </c>
      <c r="K928" s="1" t="s">
        <v>2729</v>
      </c>
      <c r="L928">
        <v>1</v>
      </c>
      <c r="M928">
        <v>35.700000000000003</v>
      </c>
      <c r="N928">
        <v>0.6</v>
      </c>
      <c r="Q928">
        <v>35.1</v>
      </c>
      <c r="R928" s="1" t="s">
        <v>2730</v>
      </c>
    </row>
    <row r="929" spans="1:18" x14ac:dyDescent="0.2">
      <c r="A929" s="1" t="s">
        <v>46</v>
      </c>
      <c r="B929">
        <v>1</v>
      </c>
      <c r="C929" s="1" t="s">
        <v>3600</v>
      </c>
      <c r="D929" s="2">
        <v>45708</v>
      </c>
      <c r="E929" t="s">
        <v>3545</v>
      </c>
      <c r="F929" s="1" t="s">
        <v>246</v>
      </c>
      <c r="G929">
        <v>4</v>
      </c>
      <c r="H929">
        <v>10</v>
      </c>
      <c r="I929" s="1" t="s">
        <v>100</v>
      </c>
      <c r="J929">
        <v>100</v>
      </c>
      <c r="K929" s="1" t="s">
        <v>2729</v>
      </c>
      <c r="L929">
        <v>1</v>
      </c>
      <c r="M929">
        <v>32.9</v>
      </c>
      <c r="N929">
        <v>0.6</v>
      </c>
      <c r="Q929">
        <v>32.299999999999997</v>
      </c>
      <c r="R929" s="1" t="s">
        <v>2730</v>
      </c>
    </row>
    <row r="930" spans="1:18" x14ac:dyDescent="0.2">
      <c r="A930" s="1" t="s">
        <v>46</v>
      </c>
      <c r="B930">
        <v>1</v>
      </c>
      <c r="C930" s="1" t="s">
        <v>3578</v>
      </c>
      <c r="D930" s="2">
        <v>45708</v>
      </c>
      <c r="E930" t="s">
        <v>213</v>
      </c>
      <c r="F930" s="1" t="s">
        <v>246</v>
      </c>
      <c r="G930">
        <v>5</v>
      </c>
      <c r="H930" t="s">
        <v>2740</v>
      </c>
      <c r="I930" s="1" t="s">
        <v>100</v>
      </c>
      <c r="J930">
        <v>50</v>
      </c>
      <c r="K930" s="1" t="s">
        <v>2729</v>
      </c>
      <c r="L930">
        <v>2</v>
      </c>
      <c r="M930">
        <v>52.6</v>
      </c>
      <c r="N930">
        <v>1.2</v>
      </c>
      <c r="Q930">
        <v>51.4</v>
      </c>
      <c r="R930" s="1" t="s">
        <v>2730</v>
      </c>
    </row>
    <row r="931" spans="1:18" x14ac:dyDescent="0.2">
      <c r="A931" s="1" t="s">
        <v>46</v>
      </c>
      <c r="B931">
        <v>1</v>
      </c>
      <c r="C931" s="1" t="s">
        <v>3565</v>
      </c>
      <c r="D931" s="2">
        <v>45708</v>
      </c>
      <c r="E931" t="s">
        <v>213</v>
      </c>
      <c r="F931" s="1" t="s">
        <v>246</v>
      </c>
      <c r="G931">
        <v>6</v>
      </c>
      <c r="H931" t="s">
        <v>2740</v>
      </c>
      <c r="I931" s="1" t="s">
        <v>100</v>
      </c>
      <c r="J931">
        <v>50</v>
      </c>
      <c r="K931" s="1" t="s">
        <v>2729</v>
      </c>
      <c r="L931">
        <v>1</v>
      </c>
      <c r="M931">
        <v>31.5</v>
      </c>
      <c r="N931">
        <v>0.6</v>
      </c>
      <c r="Q931">
        <v>30.9</v>
      </c>
      <c r="R931" s="1" t="s">
        <v>2730</v>
      </c>
    </row>
    <row r="932" spans="1:18" x14ac:dyDescent="0.2">
      <c r="A932" s="1" t="s">
        <v>53</v>
      </c>
      <c r="B932">
        <v>1</v>
      </c>
      <c r="C932" s="1" t="s">
        <v>3565</v>
      </c>
      <c r="D932" s="2">
        <v>45708</v>
      </c>
      <c r="E932" t="s">
        <v>213</v>
      </c>
      <c r="F932" s="1" t="s">
        <v>246</v>
      </c>
      <c r="G932">
        <v>6</v>
      </c>
      <c r="H932" t="s">
        <v>2740</v>
      </c>
      <c r="I932" s="1" t="s">
        <v>100</v>
      </c>
      <c r="J932">
        <v>50</v>
      </c>
      <c r="K932" s="1" t="s">
        <v>2729</v>
      </c>
      <c r="L932">
        <v>1</v>
      </c>
      <c r="M932">
        <v>22.3</v>
      </c>
      <c r="N932">
        <v>0.7</v>
      </c>
      <c r="Q932">
        <v>21.6</v>
      </c>
      <c r="R932" s="1" t="s">
        <v>2730</v>
      </c>
    </row>
    <row r="933" spans="1:18" x14ac:dyDescent="0.2">
      <c r="A933" s="1" t="s">
        <v>53</v>
      </c>
      <c r="B933">
        <v>1</v>
      </c>
      <c r="C933" s="1" t="s">
        <v>3601</v>
      </c>
      <c r="D933" s="2">
        <v>45708</v>
      </c>
      <c r="E933" t="s">
        <v>3602</v>
      </c>
      <c r="F933" s="1" t="s">
        <v>246</v>
      </c>
      <c r="G933">
        <v>4</v>
      </c>
      <c r="H933">
        <v>10</v>
      </c>
      <c r="I933" s="1" t="s">
        <v>100</v>
      </c>
      <c r="J933">
        <v>60</v>
      </c>
      <c r="K933" s="1" t="s">
        <v>2729</v>
      </c>
      <c r="L933">
        <v>1</v>
      </c>
      <c r="M933">
        <v>32.200000000000003</v>
      </c>
      <c r="N933">
        <v>0.5</v>
      </c>
      <c r="Q933">
        <v>31.700000000000003</v>
      </c>
      <c r="R933" s="1" t="s">
        <v>2730</v>
      </c>
    </row>
    <row r="934" spans="1:18" x14ac:dyDescent="0.2">
      <c r="A934" s="1" t="s">
        <v>53</v>
      </c>
      <c r="B934">
        <v>1</v>
      </c>
      <c r="C934" s="1" t="s">
        <v>3603</v>
      </c>
      <c r="D934" s="2">
        <v>45708</v>
      </c>
      <c r="E934" t="s">
        <v>3545</v>
      </c>
      <c r="F934" s="1" t="s">
        <v>246</v>
      </c>
      <c r="G934">
        <v>4</v>
      </c>
      <c r="H934">
        <v>10</v>
      </c>
      <c r="I934" s="1" t="s">
        <v>100</v>
      </c>
      <c r="J934">
        <v>100</v>
      </c>
      <c r="K934" s="1" t="s">
        <v>2729</v>
      </c>
      <c r="L934">
        <v>2</v>
      </c>
      <c r="M934">
        <v>70.3</v>
      </c>
      <c r="N934">
        <v>1</v>
      </c>
      <c r="Q934">
        <v>69.3</v>
      </c>
      <c r="R934" s="1" t="s">
        <v>2730</v>
      </c>
    </row>
    <row r="935" spans="1:18" x14ac:dyDescent="0.2">
      <c r="A935" s="1" t="s">
        <v>46</v>
      </c>
      <c r="B935">
        <v>3</v>
      </c>
      <c r="C935" s="1" t="s">
        <v>3604</v>
      </c>
      <c r="D935" s="2">
        <v>45708</v>
      </c>
      <c r="E935" t="s">
        <v>3605</v>
      </c>
      <c r="F935" s="1" t="s">
        <v>3606</v>
      </c>
      <c r="G935" t="s">
        <v>3607</v>
      </c>
      <c r="H935" t="s">
        <v>2847</v>
      </c>
      <c r="I935" s="1" t="s">
        <v>108</v>
      </c>
      <c r="J935">
        <v>170</v>
      </c>
      <c r="K935" s="1" t="s">
        <v>2729</v>
      </c>
      <c r="L935">
        <v>4</v>
      </c>
      <c r="M935">
        <v>186.6</v>
      </c>
      <c r="N935">
        <v>4.4000000000000004</v>
      </c>
      <c r="O935">
        <v>30</v>
      </c>
      <c r="Q935">
        <v>182.2</v>
      </c>
      <c r="R935" s="1" t="s">
        <v>2730</v>
      </c>
    </row>
    <row r="936" spans="1:18" x14ac:dyDescent="0.2">
      <c r="A936" s="1" t="s">
        <v>46</v>
      </c>
      <c r="B936">
        <v>3</v>
      </c>
      <c r="C936" s="1" t="s">
        <v>3608</v>
      </c>
      <c r="D936" s="2">
        <v>45708</v>
      </c>
      <c r="E936" t="s">
        <v>3605</v>
      </c>
      <c r="F936" s="1" t="s">
        <v>3609</v>
      </c>
      <c r="G936" t="s">
        <v>3607</v>
      </c>
      <c r="H936" t="s">
        <v>2847</v>
      </c>
      <c r="I936" s="1" t="s">
        <v>108</v>
      </c>
      <c r="J936">
        <v>170</v>
      </c>
      <c r="K936" s="1" t="s">
        <v>2729</v>
      </c>
      <c r="L936">
        <v>3</v>
      </c>
      <c r="M936">
        <v>126.2</v>
      </c>
      <c r="N936">
        <v>3.3000000000000003</v>
      </c>
      <c r="Q936">
        <v>122.9</v>
      </c>
      <c r="R936" s="1" t="s">
        <v>2730</v>
      </c>
    </row>
    <row r="937" spans="1:18" x14ac:dyDescent="0.2">
      <c r="A937" s="1" t="s">
        <v>53</v>
      </c>
      <c r="B937">
        <v>3</v>
      </c>
      <c r="C937" s="1" t="s">
        <v>3608</v>
      </c>
      <c r="D937" s="2">
        <v>45708</v>
      </c>
      <c r="E937" t="s">
        <v>3605</v>
      </c>
      <c r="F937" s="1" t="s">
        <v>3609</v>
      </c>
      <c r="G937" t="s">
        <v>3607</v>
      </c>
      <c r="H937" t="s">
        <v>2847</v>
      </c>
      <c r="I937" s="1" t="s">
        <v>108</v>
      </c>
      <c r="J937">
        <v>170</v>
      </c>
      <c r="K937" s="1" t="s">
        <v>2729</v>
      </c>
      <c r="L937">
        <v>1</v>
      </c>
      <c r="M937">
        <v>49.4</v>
      </c>
      <c r="N937">
        <v>1.2</v>
      </c>
      <c r="Q937">
        <v>48.199999999999996</v>
      </c>
      <c r="R937" s="1" t="s">
        <v>2730</v>
      </c>
    </row>
    <row r="938" spans="1:18" x14ac:dyDescent="0.2">
      <c r="A938" s="1" t="s">
        <v>53</v>
      </c>
      <c r="B938">
        <v>3</v>
      </c>
      <c r="C938" s="1" t="s">
        <v>51</v>
      </c>
      <c r="D938" s="2">
        <v>45708</v>
      </c>
      <c r="E938" t="s">
        <v>51</v>
      </c>
      <c r="F938" s="1" t="s">
        <v>51</v>
      </c>
      <c r="G938" t="s">
        <v>51</v>
      </c>
      <c r="H938" t="s">
        <v>51</v>
      </c>
      <c r="I938" s="1" t="s">
        <v>51</v>
      </c>
      <c r="J938" t="s">
        <v>51</v>
      </c>
      <c r="K938" s="1" t="s">
        <v>2729</v>
      </c>
      <c r="L938">
        <v>1</v>
      </c>
      <c r="M938">
        <v>69.599999999999994</v>
      </c>
      <c r="N938">
        <v>2.1</v>
      </c>
      <c r="Q938">
        <v>67.5</v>
      </c>
      <c r="R938" s="1" t="s">
        <v>2730</v>
      </c>
    </row>
    <row r="939" spans="1:18" x14ac:dyDescent="0.2">
      <c r="A939" s="1" t="s">
        <v>53</v>
      </c>
      <c r="B939">
        <v>3</v>
      </c>
      <c r="C939" s="1" t="s">
        <v>3610</v>
      </c>
      <c r="D939" s="2">
        <v>45708</v>
      </c>
      <c r="E939" t="s">
        <v>3605</v>
      </c>
      <c r="F939" s="1" t="s">
        <v>3609</v>
      </c>
      <c r="G939" t="s">
        <v>2743</v>
      </c>
      <c r="H939" t="s">
        <v>2847</v>
      </c>
      <c r="I939" s="1" t="s">
        <v>108</v>
      </c>
      <c r="J939">
        <v>220</v>
      </c>
      <c r="K939" s="1" t="s">
        <v>2729</v>
      </c>
      <c r="L939">
        <v>5</v>
      </c>
      <c r="M939">
        <v>230.99999999999997</v>
      </c>
      <c r="N939">
        <v>7.5</v>
      </c>
      <c r="O939">
        <v>25</v>
      </c>
      <c r="Q939">
        <v>223.49999999999997</v>
      </c>
      <c r="R939" s="1" t="s">
        <v>2730</v>
      </c>
    </row>
    <row r="940" spans="1:18" x14ac:dyDescent="0.2">
      <c r="A940" s="1" t="s">
        <v>46</v>
      </c>
      <c r="B940">
        <v>6</v>
      </c>
      <c r="C940" s="1" t="s">
        <v>3611</v>
      </c>
      <c r="D940" s="2">
        <v>45708</v>
      </c>
      <c r="E940" t="s">
        <v>3612</v>
      </c>
      <c r="F940" s="1" t="s">
        <v>246</v>
      </c>
      <c r="G940" t="s">
        <v>247</v>
      </c>
      <c r="H940" t="s">
        <v>201</v>
      </c>
      <c r="I940" s="1" t="s">
        <v>100</v>
      </c>
      <c r="J940">
        <v>150</v>
      </c>
      <c r="K940" s="1" t="s">
        <v>2729</v>
      </c>
      <c r="L940">
        <v>2</v>
      </c>
      <c r="M940">
        <v>174.8</v>
      </c>
      <c r="N940">
        <v>7.2</v>
      </c>
      <c r="Q940">
        <v>167.60000000000002</v>
      </c>
      <c r="R940" s="1" t="s">
        <v>2730</v>
      </c>
    </row>
    <row r="941" spans="1:18" x14ac:dyDescent="0.2">
      <c r="A941" s="1" t="s">
        <v>46</v>
      </c>
      <c r="B941">
        <v>6</v>
      </c>
      <c r="C941" s="1" t="s">
        <v>3613</v>
      </c>
      <c r="D941" s="2">
        <v>45708</v>
      </c>
      <c r="E941" t="s">
        <v>3614</v>
      </c>
      <c r="F941" s="1" t="s">
        <v>3615</v>
      </c>
      <c r="G941">
        <v>34</v>
      </c>
      <c r="H941">
        <v>16</v>
      </c>
      <c r="I941" s="1" t="s">
        <v>2766</v>
      </c>
      <c r="J941">
        <v>2000</v>
      </c>
      <c r="K941" s="1" t="s">
        <v>2729</v>
      </c>
      <c r="L941">
        <v>5</v>
      </c>
      <c r="M941">
        <v>718</v>
      </c>
      <c r="N941">
        <v>21</v>
      </c>
      <c r="Q941">
        <v>697</v>
      </c>
      <c r="R941" s="1" t="s">
        <v>2730</v>
      </c>
    </row>
    <row r="942" spans="1:18" x14ac:dyDescent="0.2">
      <c r="A942" s="1" t="s">
        <v>53</v>
      </c>
      <c r="B942">
        <v>6</v>
      </c>
      <c r="C942" s="1" t="s">
        <v>3613</v>
      </c>
      <c r="D942" s="2">
        <v>45708</v>
      </c>
      <c r="E942" t="s">
        <v>3614</v>
      </c>
      <c r="F942" s="1" t="s">
        <v>3615</v>
      </c>
      <c r="G942">
        <v>34</v>
      </c>
      <c r="H942">
        <v>16</v>
      </c>
      <c r="I942" s="1" t="s">
        <v>2766</v>
      </c>
      <c r="J942">
        <v>2000</v>
      </c>
      <c r="K942" s="1" t="s">
        <v>2729</v>
      </c>
      <c r="L942">
        <v>6</v>
      </c>
      <c r="M942">
        <v>973.6</v>
      </c>
      <c r="N942">
        <v>25.200000000000003</v>
      </c>
      <c r="Q942">
        <v>948.4</v>
      </c>
      <c r="R942" s="1" t="s">
        <v>2730</v>
      </c>
    </row>
    <row r="943" spans="1:18" x14ac:dyDescent="0.2">
      <c r="A943" s="1" t="s">
        <v>46</v>
      </c>
      <c r="B943">
        <v>7</v>
      </c>
      <c r="C943" s="1" t="s">
        <v>3592</v>
      </c>
      <c r="D943" s="2">
        <v>45708</v>
      </c>
      <c r="E943" t="s">
        <v>3593</v>
      </c>
      <c r="F943" s="1" t="s">
        <v>3594</v>
      </c>
      <c r="G943">
        <v>28</v>
      </c>
      <c r="H943">
        <v>90</v>
      </c>
      <c r="I943" s="1" t="s">
        <v>2766</v>
      </c>
      <c r="J943">
        <v>1000</v>
      </c>
      <c r="K943" s="1" t="s">
        <v>2729</v>
      </c>
      <c r="L943">
        <v>4</v>
      </c>
      <c r="M943">
        <v>548.82000000000005</v>
      </c>
      <c r="N943">
        <v>14.1</v>
      </c>
      <c r="O943">
        <v>2</v>
      </c>
      <c r="Q943">
        <v>534.72</v>
      </c>
      <c r="R943" s="1" t="s">
        <v>2730</v>
      </c>
    </row>
    <row r="944" spans="1:18" x14ac:dyDescent="0.2">
      <c r="A944" s="1" t="s">
        <v>53</v>
      </c>
      <c r="B944">
        <v>7</v>
      </c>
      <c r="C944" s="1" t="s">
        <v>3592</v>
      </c>
      <c r="D944" s="2">
        <v>45708</v>
      </c>
      <c r="E944" t="s">
        <v>3593</v>
      </c>
      <c r="F944" s="1" t="s">
        <v>3594</v>
      </c>
      <c r="G944">
        <v>28</v>
      </c>
      <c r="H944">
        <v>90</v>
      </c>
      <c r="I944" s="1" t="s">
        <v>2766</v>
      </c>
      <c r="J944">
        <v>1000</v>
      </c>
      <c r="K944" s="1" t="s">
        <v>2729</v>
      </c>
      <c r="L944">
        <v>1</v>
      </c>
      <c r="M944">
        <v>140</v>
      </c>
      <c r="N944">
        <v>3.8</v>
      </c>
      <c r="Q944">
        <v>136.19999999999999</v>
      </c>
      <c r="R944" s="1" t="s">
        <v>2730</v>
      </c>
    </row>
    <row r="945" spans="1:18" x14ac:dyDescent="0.2">
      <c r="A945" s="1" t="s">
        <v>53</v>
      </c>
      <c r="B945">
        <v>7</v>
      </c>
      <c r="C945" s="1" t="s">
        <v>3616</v>
      </c>
      <c r="D945" s="2">
        <v>45708</v>
      </c>
      <c r="E945" t="s">
        <v>3617</v>
      </c>
      <c r="F945" s="1" t="s">
        <v>246</v>
      </c>
      <c r="G945">
        <v>18.75</v>
      </c>
      <c r="H945" t="s">
        <v>134</v>
      </c>
      <c r="I945" s="1" t="s">
        <v>51</v>
      </c>
      <c r="J945">
        <v>33</v>
      </c>
      <c r="K945" s="1" t="s">
        <v>2729</v>
      </c>
      <c r="L945">
        <v>1</v>
      </c>
      <c r="M945">
        <v>50</v>
      </c>
      <c r="N945">
        <v>2.1</v>
      </c>
      <c r="Q945">
        <v>47.9</v>
      </c>
      <c r="R945" s="1" t="s">
        <v>2730</v>
      </c>
    </row>
    <row r="946" spans="1:18" x14ac:dyDescent="0.2">
      <c r="A946" s="1" t="s">
        <v>53</v>
      </c>
      <c r="B946">
        <v>7</v>
      </c>
      <c r="C946" s="1" t="s">
        <v>3618</v>
      </c>
      <c r="D946" s="2">
        <v>45708</v>
      </c>
      <c r="E946" t="s">
        <v>3619</v>
      </c>
      <c r="F946" s="1" t="s">
        <v>246</v>
      </c>
      <c r="G946">
        <v>17</v>
      </c>
      <c r="H946" t="s">
        <v>99</v>
      </c>
      <c r="I946" s="1" t="s">
        <v>51</v>
      </c>
      <c r="J946">
        <v>470</v>
      </c>
      <c r="K946" s="1" t="s">
        <v>2729</v>
      </c>
      <c r="L946">
        <v>3</v>
      </c>
      <c r="M946">
        <v>213.60000000000002</v>
      </c>
      <c r="N946">
        <v>7.1</v>
      </c>
      <c r="Q946">
        <v>206.50000000000003</v>
      </c>
      <c r="R946" s="1" t="s">
        <v>2730</v>
      </c>
    </row>
    <row r="947" spans="1:18" x14ac:dyDescent="0.2">
      <c r="A947" s="1" t="s">
        <v>46</v>
      </c>
      <c r="B947">
        <v>1</v>
      </c>
      <c r="C947" s="1" t="s">
        <v>3620</v>
      </c>
      <c r="D947" s="2">
        <v>45709</v>
      </c>
      <c r="E947" t="s">
        <v>3621</v>
      </c>
      <c r="F947" s="1" t="s">
        <v>761</v>
      </c>
      <c r="G947" t="s">
        <v>2927</v>
      </c>
      <c r="H947" t="s">
        <v>51</v>
      </c>
      <c r="I947" s="1" t="s">
        <v>763</v>
      </c>
      <c r="J947">
        <v>220</v>
      </c>
      <c r="K947" s="1" t="s">
        <v>2729</v>
      </c>
      <c r="L947">
        <v>1</v>
      </c>
      <c r="M947">
        <v>38.4</v>
      </c>
      <c r="N947">
        <v>0.7</v>
      </c>
      <c r="O947">
        <v>110</v>
      </c>
      <c r="Q947">
        <v>37.699999999999996</v>
      </c>
      <c r="R947" s="1" t="s">
        <v>2730</v>
      </c>
    </row>
    <row r="948" spans="1:18" x14ac:dyDescent="0.2">
      <c r="A948" s="1" t="s">
        <v>46</v>
      </c>
      <c r="B948">
        <v>1</v>
      </c>
      <c r="C948" s="1" t="s">
        <v>3622</v>
      </c>
      <c r="D948" s="2">
        <v>45709</v>
      </c>
      <c r="E948" t="s">
        <v>2829</v>
      </c>
      <c r="F948" s="1" t="s">
        <v>246</v>
      </c>
      <c r="G948">
        <v>7</v>
      </c>
      <c r="H948" t="s">
        <v>107</v>
      </c>
      <c r="I948" s="1" t="s">
        <v>100</v>
      </c>
      <c r="J948">
        <v>100</v>
      </c>
      <c r="K948" s="1" t="s">
        <v>2729</v>
      </c>
      <c r="L948">
        <v>3</v>
      </c>
      <c r="M948">
        <v>115</v>
      </c>
      <c r="N948">
        <v>2.7</v>
      </c>
      <c r="Q948">
        <v>112.3</v>
      </c>
      <c r="R948" s="1" t="s">
        <v>2730</v>
      </c>
    </row>
    <row r="949" spans="1:18" x14ac:dyDescent="0.2">
      <c r="A949" s="1" t="s">
        <v>53</v>
      </c>
      <c r="B949">
        <v>1</v>
      </c>
      <c r="C949" s="1" t="s">
        <v>2745</v>
      </c>
      <c r="D949" s="2">
        <v>45709</v>
      </c>
      <c r="E949" t="s">
        <v>51</v>
      </c>
      <c r="F949" s="1" t="s">
        <v>51</v>
      </c>
      <c r="G949" t="s">
        <v>51</v>
      </c>
      <c r="H949" t="s">
        <v>51</v>
      </c>
      <c r="I949" s="1" t="s">
        <v>51</v>
      </c>
      <c r="J949" t="s">
        <v>51</v>
      </c>
      <c r="K949" s="1" t="s">
        <v>2729</v>
      </c>
      <c r="L949">
        <v>2</v>
      </c>
      <c r="M949">
        <v>48.599999999999994</v>
      </c>
      <c r="N949">
        <v>1.2</v>
      </c>
      <c r="Q949">
        <v>47.399999999999991</v>
      </c>
      <c r="R949" s="1" t="s">
        <v>2730</v>
      </c>
    </row>
    <row r="950" spans="1:18" x14ac:dyDescent="0.2">
      <c r="A950" s="1" t="s">
        <v>53</v>
      </c>
      <c r="B950">
        <v>1</v>
      </c>
      <c r="C950" s="1" t="s">
        <v>3623</v>
      </c>
      <c r="D950" s="2">
        <v>45709</v>
      </c>
      <c r="E950" t="s">
        <v>3624</v>
      </c>
      <c r="F950" s="1" t="s">
        <v>106</v>
      </c>
      <c r="G950">
        <v>6.5</v>
      </c>
      <c r="H950" t="s">
        <v>3032</v>
      </c>
      <c r="I950" s="1" t="s">
        <v>100</v>
      </c>
      <c r="J950">
        <v>200</v>
      </c>
      <c r="K950" s="1" t="s">
        <v>2729</v>
      </c>
      <c r="L950">
        <v>3</v>
      </c>
      <c r="M950">
        <v>123.1</v>
      </c>
      <c r="N950">
        <v>2.0999999999999996</v>
      </c>
      <c r="Q950">
        <v>121</v>
      </c>
      <c r="R950" s="1" t="s">
        <v>2730</v>
      </c>
    </row>
    <row r="951" spans="1:18" x14ac:dyDescent="0.2">
      <c r="A951" s="1" t="s">
        <v>46</v>
      </c>
      <c r="B951">
        <v>3</v>
      </c>
      <c r="C951" s="1" t="s">
        <v>3625</v>
      </c>
      <c r="D951" s="2">
        <v>45709</v>
      </c>
      <c r="E951" t="s">
        <v>3626</v>
      </c>
      <c r="F951" s="1" t="s">
        <v>3609</v>
      </c>
      <c r="G951">
        <v>17</v>
      </c>
      <c r="H951" t="s">
        <v>107</v>
      </c>
      <c r="I951" s="1" t="s">
        <v>108</v>
      </c>
      <c r="J951">
        <v>150</v>
      </c>
      <c r="K951" s="1" t="s">
        <v>2729</v>
      </c>
      <c r="L951">
        <v>1</v>
      </c>
      <c r="M951">
        <v>106.4</v>
      </c>
      <c r="N951">
        <v>1.9</v>
      </c>
      <c r="Q951">
        <v>104.5</v>
      </c>
      <c r="R951" s="1" t="s">
        <v>2730</v>
      </c>
    </row>
    <row r="952" spans="1:18" x14ac:dyDescent="0.2">
      <c r="A952" s="1" t="s">
        <v>46</v>
      </c>
      <c r="B952">
        <v>3</v>
      </c>
      <c r="C952" s="1" t="s">
        <v>3627</v>
      </c>
      <c r="D952" s="2">
        <v>45709</v>
      </c>
      <c r="E952" t="s">
        <v>3628</v>
      </c>
      <c r="F952" s="1" t="s">
        <v>3319</v>
      </c>
      <c r="G952">
        <v>18</v>
      </c>
      <c r="H952" t="s">
        <v>2817</v>
      </c>
      <c r="I952" s="1" t="s">
        <v>108</v>
      </c>
      <c r="J952">
        <v>100</v>
      </c>
      <c r="K952" s="1" t="s">
        <v>2729</v>
      </c>
      <c r="L952">
        <v>2</v>
      </c>
      <c r="M952">
        <v>122.19999999999999</v>
      </c>
      <c r="N952">
        <v>4.2</v>
      </c>
      <c r="Q952">
        <v>117.99999999999999</v>
      </c>
      <c r="R952" s="1" t="s">
        <v>2730</v>
      </c>
    </row>
    <row r="953" spans="1:18" x14ac:dyDescent="0.2">
      <c r="A953" s="1" t="s">
        <v>46</v>
      </c>
      <c r="B953">
        <v>3</v>
      </c>
      <c r="C953" s="1" t="s">
        <v>3629</v>
      </c>
      <c r="D953" s="2">
        <v>45709</v>
      </c>
      <c r="E953" t="s">
        <v>3630</v>
      </c>
      <c r="F953" s="1" t="s">
        <v>3631</v>
      </c>
      <c r="G953" t="s">
        <v>2743</v>
      </c>
      <c r="H953" t="s">
        <v>2744</v>
      </c>
      <c r="I953" s="1" t="s">
        <v>108</v>
      </c>
      <c r="J953">
        <v>110</v>
      </c>
      <c r="K953" s="1" t="s">
        <v>2729</v>
      </c>
      <c r="L953">
        <v>3</v>
      </c>
      <c r="M953">
        <v>110.6</v>
      </c>
      <c r="N953">
        <v>4.1999999999999993</v>
      </c>
      <c r="Q953">
        <v>106.39999999999999</v>
      </c>
      <c r="R953" s="1" t="s">
        <v>2730</v>
      </c>
    </row>
    <row r="954" spans="1:18" x14ac:dyDescent="0.2">
      <c r="A954" s="1" t="s">
        <v>53</v>
      </c>
      <c r="B954">
        <v>3</v>
      </c>
      <c r="C954" s="1" t="s">
        <v>2879</v>
      </c>
      <c r="D954" s="2">
        <v>45709</v>
      </c>
      <c r="E954" t="s">
        <v>281</v>
      </c>
      <c r="F954" s="1" t="s">
        <v>246</v>
      </c>
      <c r="G954" t="s">
        <v>2880</v>
      </c>
      <c r="H954" t="s">
        <v>2744</v>
      </c>
      <c r="I954" s="1" t="s">
        <v>100</v>
      </c>
      <c r="J954">
        <v>2000</v>
      </c>
      <c r="K954" s="1" t="s">
        <v>2729</v>
      </c>
      <c r="L954">
        <v>6</v>
      </c>
      <c r="M954">
        <v>546.6</v>
      </c>
      <c r="N954">
        <v>19.200000000000003</v>
      </c>
      <c r="Q954">
        <v>527.4</v>
      </c>
      <c r="R954" s="1" t="s">
        <v>2730</v>
      </c>
    </row>
    <row r="955" spans="1:18" x14ac:dyDescent="0.2">
      <c r="A955" s="1" t="s">
        <v>46</v>
      </c>
      <c r="B955">
        <v>6</v>
      </c>
      <c r="C955" s="1" t="s">
        <v>3613</v>
      </c>
      <c r="D955" s="2">
        <v>45709</v>
      </c>
      <c r="E955" t="s">
        <v>3614</v>
      </c>
      <c r="F955" s="1" t="s">
        <v>3615</v>
      </c>
      <c r="G955">
        <v>34</v>
      </c>
      <c r="H955">
        <v>16</v>
      </c>
      <c r="I955" s="1" t="s">
        <v>2766</v>
      </c>
      <c r="J955">
        <v>2000</v>
      </c>
      <c r="K955" s="1" t="s">
        <v>2729</v>
      </c>
      <c r="L955">
        <v>3</v>
      </c>
      <c r="M955">
        <v>400.2</v>
      </c>
      <c r="N955">
        <v>12.600000000000001</v>
      </c>
      <c r="Q955">
        <v>387.59999999999997</v>
      </c>
      <c r="R955" s="1" t="s">
        <v>2730</v>
      </c>
    </row>
    <row r="956" spans="1:18" x14ac:dyDescent="0.2">
      <c r="A956" s="1" t="s">
        <v>46</v>
      </c>
      <c r="B956">
        <v>6</v>
      </c>
      <c r="C956" s="1" t="s">
        <v>3061</v>
      </c>
      <c r="D956" s="2">
        <v>45709</v>
      </c>
      <c r="E956" t="s">
        <v>3062</v>
      </c>
      <c r="F956" s="1" t="s">
        <v>106</v>
      </c>
      <c r="G956">
        <v>30</v>
      </c>
      <c r="H956" t="s">
        <v>107</v>
      </c>
      <c r="I956" s="1" t="s">
        <v>1346</v>
      </c>
      <c r="J956">
        <v>0</v>
      </c>
      <c r="K956" s="1" t="s">
        <v>2729</v>
      </c>
      <c r="L956">
        <v>2</v>
      </c>
      <c r="M956">
        <v>232</v>
      </c>
      <c r="N956">
        <v>7.2</v>
      </c>
      <c r="Q956">
        <v>224.8</v>
      </c>
      <c r="R956" s="1" t="s">
        <v>2730</v>
      </c>
    </row>
    <row r="957" spans="1:18" x14ac:dyDescent="0.2">
      <c r="A957" s="1" t="s">
        <v>46</v>
      </c>
      <c r="B957">
        <v>6</v>
      </c>
      <c r="C957" s="1" t="s">
        <v>3632</v>
      </c>
      <c r="D957" s="2">
        <v>45709</v>
      </c>
      <c r="E957" t="s">
        <v>3148</v>
      </c>
      <c r="F957" s="1" t="s">
        <v>246</v>
      </c>
      <c r="G957">
        <v>19</v>
      </c>
      <c r="H957" t="s">
        <v>2983</v>
      </c>
      <c r="I957" s="1" t="s">
        <v>100</v>
      </c>
      <c r="J957">
        <v>50</v>
      </c>
      <c r="K957" s="1" t="s">
        <v>2729</v>
      </c>
      <c r="L957">
        <v>2</v>
      </c>
      <c r="M957">
        <v>130.6</v>
      </c>
      <c r="N957">
        <v>6.8</v>
      </c>
      <c r="Q957">
        <v>123.8</v>
      </c>
      <c r="R957" s="1" t="s">
        <v>2730</v>
      </c>
    </row>
    <row r="958" spans="1:18" x14ac:dyDescent="0.2">
      <c r="A958" s="1" t="s">
        <v>46</v>
      </c>
      <c r="B958">
        <v>6</v>
      </c>
      <c r="C958" s="1" t="s">
        <v>3633</v>
      </c>
      <c r="D958" s="2">
        <v>45709</v>
      </c>
      <c r="E958" t="s">
        <v>105</v>
      </c>
      <c r="F958" s="1" t="s">
        <v>106</v>
      </c>
      <c r="G958">
        <v>12</v>
      </c>
      <c r="H958" t="s">
        <v>107</v>
      </c>
      <c r="I958" s="1" t="s">
        <v>108</v>
      </c>
      <c r="J958">
        <v>300</v>
      </c>
      <c r="K958" s="1" t="s">
        <v>2729</v>
      </c>
      <c r="L958">
        <v>1</v>
      </c>
      <c r="M958">
        <v>123.8</v>
      </c>
      <c r="N958">
        <v>3</v>
      </c>
      <c r="Q958">
        <v>120.8</v>
      </c>
      <c r="R958" s="1" t="s">
        <v>2730</v>
      </c>
    </row>
    <row r="959" spans="1:18" x14ac:dyDescent="0.2">
      <c r="A959" s="1" t="s">
        <v>53</v>
      </c>
      <c r="B959">
        <v>6</v>
      </c>
      <c r="C959" s="1" t="s">
        <v>3633</v>
      </c>
      <c r="D959" s="2">
        <v>45709</v>
      </c>
      <c r="E959" t="s">
        <v>105</v>
      </c>
      <c r="F959" s="1" t="s">
        <v>106</v>
      </c>
      <c r="G959">
        <v>12</v>
      </c>
      <c r="H959" t="s">
        <v>107</v>
      </c>
      <c r="I959" s="1" t="s">
        <v>108</v>
      </c>
      <c r="J959">
        <v>300</v>
      </c>
      <c r="K959" s="1" t="s">
        <v>2729</v>
      </c>
      <c r="L959">
        <v>2</v>
      </c>
      <c r="M959">
        <v>188</v>
      </c>
      <c r="N959">
        <v>6</v>
      </c>
      <c r="Q959">
        <v>182</v>
      </c>
      <c r="R959" s="1" t="s">
        <v>2730</v>
      </c>
    </row>
    <row r="960" spans="1:18" x14ac:dyDescent="0.2">
      <c r="A960" s="1" t="s">
        <v>53</v>
      </c>
      <c r="B960">
        <v>6</v>
      </c>
      <c r="C960" s="1" t="s">
        <v>3634</v>
      </c>
      <c r="D960" s="2">
        <v>45709</v>
      </c>
      <c r="E960" t="s">
        <v>3635</v>
      </c>
      <c r="F960" s="1" t="s">
        <v>106</v>
      </c>
      <c r="G960">
        <v>20</v>
      </c>
      <c r="H960" t="s">
        <v>107</v>
      </c>
      <c r="I960" s="1" t="s">
        <v>108</v>
      </c>
      <c r="J960">
        <v>100</v>
      </c>
      <c r="K960" s="1" t="s">
        <v>2729</v>
      </c>
      <c r="L960">
        <v>2</v>
      </c>
      <c r="M960">
        <v>109.89999999999999</v>
      </c>
      <c r="N960">
        <v>4.5999999999999996</v>
      </c>
      <c r="Q960">
        <v>105.3</v>
      </c>
      <c r="R960" s="1" t="s">
        <v>2730</v>
      </c>
    </row>
    <row r="961" spans="1:18" x14ac:dyDescent="0.2">
      <c r="A961" s="1" t="s">
        <v>53</v>
      </c>
      <c r="B961">
        <v>6</v>
      </c>
      <c r="C961" s="1" t="s">
        <v>3061</v>
      </c>
      <c r="D961" s="2">
        <v>45709</v>
      </c>
      <c r="E961" t="s">
        <v>3062</v>
      </c>
      <c r="F961" s="1" t="s">
        <v>106</v>
      </c>
      <c r="G961">
        <v>30</v>
      </c>
      <c r="H961" t="s">
        <v>107</v>
      </c>
      <c r="I961" s="1" t="s">
        <v>1346</v>
      </c>
      <c r="J961">
        <v>0</v>
      </c>
      <c r="K961" s="1" t="s">
        <v>2729</v>
      </c>
      <c r="L961">
        <v>1</v>
      </c>
      <c r="M961">
        <v>19.600000000000001</v>
      </c>
      <c r="Q961">
        <v>19.600000000000001</v>
      </c>
      <c r="R961" s="1" t="s">
        <v>2730</v>
      </c>
    </row>
    <row r="962" spans="1:18" x14ac:dyDescent="0.2">
      <c r="A962" s="1" t="s">
        <v>53</v>
      </c>
      <c r="B962">
        <v>6</v>
      </c>
      <c r="C962" s="1" t="s">
        <v>3636</v>
      </c>
      <c r="D962" s="2">
        <v>45709</v>
      </c>
      <c r="E962" t="s">
        <v>3014</v>
      </c>
      <c r="F962" s="1" t="s">
        <v>2816</v>
      </c>
      <c r="G962">
        <v>16</v>
      </c>
      <c r="H962" t="s">
        <v>338</v>
      </c>
      <c r="I962" s="1" t="s">
        <v>3015</v>
      </c>
      <c r="J962">
        <v>375</v>
      </c>
      <c r="K962" s="1" t="s">
        <v>2729</v>
      </c>
      <c r="L962">
        <v>4</v>
      </c>
      <c r="M962">
        <v>366.59999999999997</v>
      </c>
      <c r="N962">
        <v>8.8000000000000007</v>
      </c>
      <c r="Q962">
        <v>357.79999999999995</v>
      </c>
      <c r="R962" s="1" t="s">
        <v>2730</v>
      </c>
    </row>
    <row r="963" spans="1:18" x14ac:dyDescent="0.2">
      <c r="A963" s="1" t="s">
        <v>46</v>
      </c>
      <c r="B963">
        <v>7</v>
      </c>
      <c r="C963" s="1" t="s">
        <v>3618</v>
      </c>
      <c r="D963" s="2">
        <v>45709</v>
      </c>
      <c r="E963" t="s">
        <v>3619</v>
      </c>
      <c r="F963" s="1" t="s">
        <v>246</v>
      </c>
      <c r="G963">
        <v>17</v>
      </c>
      <c r="H963" t="s">
        <v>99</v>
      </c>
      <c r="I963" s="1" t="s">
        <v>51</v>
      </c>
      <c r="J963">
        <v>470</v>
      </c>
      <c r="K963" s="1" t="s">
        <v>2729</v>
      </c>
      <c r="L963">
        <v>5</v>
      </c>
      <c r="M963">
        <v>255.58999999999997</v>
      </c>
      <c r="N963">
        <v>11.399999999999999</v>
      </c>
      <c r="Q963">
        <v>244.18999999999997</v>
      </c>
      <c r="R963" s="1" t="s">
        <v>2730</v>
      </c>
    </row>
    <row r="964" spans="1:18" x14ac:dyDescent="0.2">
      <c r="A964" s="1" t="s">
        <v>53</v>
      </c>
      <c r="B964">
        <v>7</v>
      </c>
      <c r="C964" s="1" t="s">
        <v>3637</v>
      </c>
      <c r="D964" s="2">
        <v>45709</v>
      </c>
      <c r="E964" t="s">
        <v>3412</v>
      </c>
      <c r="F964" s="1" t="s">
        <v>246</v>
      </c>
      <c r="G964">
        <v>16</v>
      </c>
      <c r="H964" t="s">
        <v>167</v>
      </c>
      <c r="I964" s="1" t="s">
        <v>51</v>
      </c>
      <c r="J964">
        <v>60</v>
      </c>
      <c r="K964" s="1" t="s">
        <v>2729</v>
      </c>
      <c r="L964">
        <v>2</v>
      </c>
      <c r="M964">
        <v>137.4</v>
      </c>
      <c r="N964">
        <v>4.4000000000000004</v>
      </c>
      <c r="Q964">
        <v>133</v>
      </c>
      <c r="R964" s="1" t="s">
        <v>2730</v>
      </c>
    </row>
    <row r="965" spans="1:18" x14ac:dyDescent="0.2">
      <c r="A965" s="1" t="s">
        <v>53</v>
      </c>
      <c r="B965">
        <v>7</v>
      </c>
      <c r="C965" s="1" t="s">
        <v>3638</v>
      </c>
      <c r="D965" s="2">
        <v>45709</v>
      </c>
      <c r="E965" t="s">
        <v>2757</v>
      </c>
      <c r="F965" s="1" t="s">
        <v>246</v>
      </c>
      <c r="G965">
        <v>16</v>
      </c>
      <c r="H965" t="s">
        <v>134</v>
      </c>
      <c r="I965" s="1" t="s">
        <v>51</v>
      </c>
      <c r="J965">
        <v>100</v>
      </c>
      <c r="K965" s="1" t="s">
        <v>2729</v>
      </c>
      <c r="L965">
        <v>2</v>
      </c>
      <c r="M965">
        <v>114.30000000000001</v>
      </c>
      <c r="N965">
        <v>4</v>
      </c>
      <c r="Q965">
        <v>110.30000000000001</v>
      </c>
      <c r="R965" s="1" t="s">
        <v>2730</v>
      </c>
    </row>
    <row r="966" spans="1:18" x14ac:dyDescent="0.2">
      <c r="A966" s="1" t="s">
        <v>53</v>
      </c>
      <c r="B966">
        <v>7</v>
      </c>
      <c r="C966" s="1" t="s">
        <v>3639</v>
      </c>
      <c r="D966" s="2">
        <v>45709</v>
      </c>
      <c r="E966" t="s">
        <v>48</v>
      </c>
      <c r="F966" s="1" t="s">
        <v>246</v>
      </c>
      <c r="G966" t="s">
        <v>3136</v>
      </c>
      <c r="H966" t="s">
        <v>3640</v>
      </c>
      <c r="I966" s="1" t="s">
        <v>51</v>
      </c>
      <c r="J966">
        <v>800</v>
      </c>
      <c r="K966" s="1" t="s">
        <v>2729</v>
      </c>
      <c r="L966">
        <v>1</v>
      </c>
      <c r="M966">
        <v>79.8</v>
      </c>
      <c r="N966">
        <v>2</v>
      </c>
      <c r="Q966">
        <v>77.8</v>
      </c>
      <c r="R966" s="1" t="s">
        <v>2730</v>
      </c>
    </row>
    <row r="967" spans="1:18" x14ac:dyDescent="0.2">
      <c r="A967" s="1" t="s">
        <v>46</v>
      </c>
      <c r="B967">
        <v>1</v>
      </c>
      <c r="C967" s="1" t="s">
        <v>3623</v>
      </c>
      <c r="D967" s="2">
        <v>45710</v>
      </c>
      <c r="E967" t="s">
        <v>3624</v>
      </c>
      <c r="F967" s="1" t="s">
        <v>106</v>
      </c>
      <c r="G967">
        <v>6.5</v>
      </c>
      <c r="H967" t="s">
        <v>3032</v>
      </c>
      <c r="I967" s="1" t="s">
        <v>100</v>
      </c>
      <c r="J967">
        <v>200</v>
      </c>
      <c r="K967" s="1" t="s">
        <v>2729</v>
      </c>
      <c r="L967">
        <v>3</v>
      </c>
      <c r="M967">
        <v>117.27</v>
      </c>
      <c r="N967">
        <v>2.4500000000000002</v>
      </c>
      <c r="Q967">
        <v>114.82</v>
      </c>
      <c r="R967" s="1" t="s">
        <v>2730</v>
      </c>
    </row>
    <row r="968" spans="1:18" x14ac:dyDescent="0.2">
      <c r="A968" s="1" t="s">
        <v>46</v>
      </c>
      <c r="B968">
        <v>1</v>
      </c>
      <c r="C968" s="1" t="s">
        <v>3641</v>
      </c>
      <c r="D968" s="2">
        <v>45710</v>
      </c>
      <c r="E968" t="s">
        <v>3642</v>
      </c>
      <c r="F968" s="1" t="s">
        <v>106</v>
      </c>
      <c r="G968" t="s">
        <v>3643</v>
      </c>
      <c r="H968" t="s">
        <v>2817</v>
      </c>
      <c r="I968" s="1" t="s">
        <v>100</v>
      </c>
      <c r="J968">
        <v>100</v>
      </c>
      <c r="K968" s="1" t="s">
        <v>2729</v>
      </c>
      <c r="L968">
        <v>2</v>
      </c>
      <c r="M968">
        <v>74.8</v>
      </c>
      <c r="N968">
        <v>1.8</v>
      </c>
      <c r="Q968">
        <v>73</v>
      </c>
      <c r="R968" s="1" t="s">
        <v>2730</v>
      </c>
    </row>
    <row r="969" spans="1:18" x14ac:dyDescent="0.2">
      <c r="A969" s="1" t="s">
        <v>53</v>
      </c>
      <c r="B969">
        <v>1</v>
      </c>
      <c r="C969" s="1" t="s">
        <v>3641</v>
      </c>
      <c r="D969" s="2">
        <v>45710</v>
      </c>
      <c r="E969" t="s">
        <v>3642</v>
      </c>
      <c r="F969" s="1" t="s">
        <v>106</v>
      </c>
      <c r="G969" t="s">
        <v>3643</v>
      </c>
      <c r="H969" t="s">
        <v>2817</v>
      </c>
      <c r="I969" s="1" t="s">
        <v>100</v>
      </c>
      <c r="J969">
        <v>100</v>
      </c>
      <c r="K969" s="1" t="s">
        <v>2729</v>
      </c>
      <c r="L969">
        <v>1</v>
      </c>
      <c r="M969">
        <v>21.8</v>
      </c>
      <c r="Q969">
        <v>21.8</v>
      </c>
      <c r="R969" s="1" t="s">
        <v>2730</v>
      </c>
    </row>
    <row r="970" spans="1:18" x14ac:dyDescent="0.2">
      <c r="A970" s="1" t="s">
        <v>53</v>
      </c>
      <c r="B970">
        <v>1</v>
      </c>
      <c r="C970" s="1" t="s">
        <v>2745</v>
      </c>
      <c r="D970" s="2">
        <v>45710</v>
      </c>
      <c r="E970" t="s">
        <v>51</v>
      </c>
      <c r="F970" s="1" t="s">
        <v>51</v>
      </c>
      <c r="G970" t="s">
        <v>51</v>
      </c>
      <c r="H970" t="s">
        <v>51</v>
      </c>
      <c r="I970" s="1" t="s">
        <v>51</v>
      </c>
      <c r="J970" t="s">
        <v>51</v>
      </c>
      <c r="K970" s="1" t="s">
        <v>2729</v>
      </c>
      <c r="L970">
        <v>3</v>
      </c>
      <c r="M970">
        <v>68.300000000000011</v>
      </c>
      <c r="N970">
        <v>1.8</v>
      </c>
      <c r="O970">
        <v>4</v>
      </c>
      <c r="Q970">
        <v>66.500000000000014</v>
      </c>
      <c r="R970" s="1" t="s">
        <v>2730</v>
      </c>
    </row>
    <row r="971" spans="1:18" x14ac:dyDescent="0.2">
      <c r="A971" s="1" t="s">
        <v>53</v>
      </c>
      <c r="B971">
        <v>1</v>
      </c>
      <c r="C971" s="1" t="s">
        <v>3644</v>
      </c>
      <c r="D971" s="2">
        <v>45710</v>
      </c>
      <c r="E971" t="s">
        <v>3602</v>
      </c>
      <c r="F971" s="1" t="s">
        <v>246</v>
      </c>
      <c r="G971">
        <v>7</v>
      </c>
      <c r="H971">
        <v>10</v>
      </c>
      <c r="I971" s="1" t="s">
        <v>100</v>
      </c>
      <c r="J971">
        <v>60</v>
      </c>
      <c r="K971" s="1" t="s">
        <v>2729</v>
      </c>
      <c r="L971">
        <v>1</v>
      </c>
      <c r="M971">
        <v>31.4</v>
      </c>
      <c r="N971">
        <v>0.9</v>
      </c>
      <c r="Q971">
        <v>30.5</v>
      </c>
      <c r="R971" s="1" t="s">
        <v>2730</v>
      </c>
    </row>
    <row r="972" spans="1:18" x14ac:dyDescent="0.2">
      <c r="A972" s="1" t="s">
        <v>46</v>
      </c>
      <c r="B972">
        <v>3</v>
      </c>
      <c r="C972" s="1" t="s">
        <v>3645</v>
      </c>
      <c r="D972" s="2">
        <v>45710</v>
      </c>
      <c r="E972" t="s">
        <v>2829</v>
      </c>
      <c r="F972" s="1" t="s">
        <v>246</v>
      </c>
      <c r="G972">
        <v>9</v>
      </c>
      <c r="H972" t="s">
        <v>107</v>
      </c>
      <c r="I972" s="1" t="s">
        <v>100</v>
      </c>
      <c r="J972">
        <v>150</v>
      </c>
      <c r="K972" s="1" t="s">
        <v>2729</v>
      </c>
      <c r="L972">
        <v>3</v>
      </c>
      <c r="M972">
        <v>149.6</v>
      </c>
      <c r="N972">
        <v>3.3000000000000003</v>
      </c>
      <c r="Q972">
        <v>146.29999999999998</v>
      </c>
      <c r="R972" s="1" t="s">
        <v>2733</v>
      </c>
    </row>
    <row r="973" spans="1:18" x14ac:dyDescent="0.2">
      <c r="A973" s="1" t="s">
        <v>46</v>
      </c>
      <c r="B973">
        <v>3</v>
      </c>
      <c r="C973" s="1" t="s">
        <v>3646</v>
      </c>
      <c r="D973" s="2">
        <v>45710</v>
      </c>
      <c r="E973" t="s">
        <v>2829</v>
      </c>
      <c r="F973" s="1" t="s">
        <v>246</v>
      </c>
      <c r="G973">
        <v>8</v>
      </c>
      <c r="H973" t="s">
        <v>107</v>
      </c>
      <c r="I973" s="1" t="s">
        <v>100</v>
      </c>
      <c r="J973">
        <v>100</v>
      </c>
      <c r="K973" s="1" t="s">
        <v>2729</v>
      </c>
      <c r="L973">
        <v>2</v>
      </c>
      <c r="M973">
        <v>95</v>
      </c>
      <c r="N973">
        <v>2.2000000000000002</v>
      </c>
      <c r="Q973">
        <v>92.8</v>
      </c>
      <c r="R973" s="1" t="s">
        <v>2733</v>
      </c>
    </row>
    <row r="974" spans="1:18" x14ac:dyDescent="0.2">
      <c r="A974" s="1" t="s">
        <v>53</v>
      </c>
      <c r="B974">
        <v>3</v>
      </c>
      <c r="C974" s="1" t="s">
        <v>3647</v>
      </c>
      <c r="D974" s="2">
        <v>45710</v>
      </c>
      <c r="E974" t="s">
        <v>3648</v>
      </c>
      <c r="F974" s="1" t="s">
        <v>246</v>
      </c>
      <c r="G974">
        <v>8</v>
      </c>
      <c r="H974" t="s">
        <v>2740</v>
      </c>
      <c r="I974" s="1" t="s">
        <v>100</v>
      </c>
      <c r="J974">
        <v>200</v>
      </c>
      <c r="K974" s="1" t="s">
        <v>2729</v>
      </c>
      <c r="L974">
        <v>4</v>
      </c>
      <c r="M974">
        <v>209.8</v>
      </c>
      <c r="N974">
        <v>3.6</v>
      </c>
      <c r="O974">
        <v>2</v>
      </c>
      <c r="Q974">
        <v>206.20000000000002</v>
      </c>
      <c r="R974" s="1" t="s">
        <v>2730</v>
      </c>
    </row>
    <row r="975" spans="1:18" x14ac:dyDescent="0.2">
      <c r="A975" s="1" t="s">
        <v>53</v>
      </c>
      <c r="B975">
        <v>3</v>
      </c>
      <c r="C975" s="1" t="s">
        <v>3649</v>
      </c>
      <c r="D975" s="2">
        <v>45710</v>
      </c>
      <c r="E975" t="s">
        <v>3650</v>
      </c>
      <c r="F975" s="1" t="s">
        <v>246</v>
      </c>
      <c r="G975">
        <v>12</v>
      </c>
      <c r="H975" t="s">
        <v>332</v>
      </c>
      <c r="I975" s="1" t="s">
        <v>100</v>
      </c>
      <c r="J975">
        <v>120</v>
      </c>
      <c r="K975" s="1" t="s">
        <v>2729</v>
      </c>
      <c r="L975">
        <v>1</v>
      </c>
      <c r="M975">
        <v>64.599999999999994</v>
      </c>
      <c r="N975">
        <v>1.5</v>
      </c>
      <c r="Q975">
        <v>63.099999999999994</v>
      </c>
      <c r="R975" s="1" t="s">
        <v>2730</v>
      </c>
    </row>
    <row r="976" spans="1:18" x14ac:dyDescent="0.2">
      <c r="A976" s="1" t="s">
        <v>46</v>
      </c>
      <c r="B976">
        <v>6</v>
      </c>
      <c r="C976" s="1" t="s">
        <v>3651</v>
      </c>
      <c r="D976" s="2">
        <v>45710</v>
      </c>
      <c r="E976" t="s">
        <v>3014</v>
      </c>
      <c r="F976" s="1" t="s">
        <v>2816</v>
      </c>
      <c r="G976">
        <v>18</v>
      </c>
      <c r="H976" t="s">
        <v>338</v>
      </c>
      <c r="I976" s="1" t="s">
        <v>3015</v>
      </c>
      <c r="J976">
        <v>375</v>
      </c>
      <c r="K976" s="1" t="s">
        <v>2729</v>
      </c>
      <c r="L976">
        <v>4</v>
      </c>
      <c r="M976">
        <v>396.40000000000003</v>
      </c>
      <c r="N976">
        <v>8.8000000000000007</v>
      </c>
      <c r="O976">
        <v>30</v>
      </c>
      <c r="Q976">
        <v>387.6</v>
      </c>
      <c r="R976" s="1" t="s">
        <v>2730</v>
      </c>
    </row>
    <row r="977" spans="1:18" x14ac:dyDescent="0.2">
      <c r="A977" s="1" t="s">
        <v>46</v>
      </c>
      <c r="B977">
        <v>6</v>
      </c>
      <c r="C977" s="1" t="s">
        <v>3652</v>
      </c>
      <c r="D977" s="2">
        <v>45710</v>
      </c>
      <c r="E977" t="s">
        <v>3653</v>
      </c>
      <c r="F977" s="1" t="s">
        <v>2816</v>
      </c>
      <c r="G977">
        <v>18</v>
      </c>
      <c r="H977" t="s">
        <v>3654</v>
      </c>
      <c r="I977" s="1" t="s">
        <v>108</v>
      </c>
      <c r="J977">
        <v>100</v>
      </c>
      <c r="K977" s="1" t="s">
        <v>2729</v>
      </c>
      <c r="L977">
        <v>2</v>
      </c>
      <c r="M977">
        <v>123</v>
      </c>
      <c r="N977">
        <v>4.2</v>
      </c>
      <c r="Q977">
        <v>118.8</v>
      </c>
      <c r="R977" s="1" t="s">
        <v>2730</v>
      </c>
    </row>
    <row r="978" spans="1:18" x14ac:dyDescent="0.2">
      <c r="A978" s="1" t="s">
        <v>53</v>
      </c>
      <c r="B978">
        <v>6</v>
      </c>
      <c r="C978" s="1" t="s">
        <v>3655</v>
      </c>
      <c r="D978" s="2">
        <v>45710</v>
      </c>
      <c r="E978" t="s">
        <v>3529</v>
      </c>
      <c r="F978" s="1" t="s">
        <v>2816</v>
      </c>
      <c r="G978">
        <v>17</v>
      </c>
      <c r="H978" t="s">
        <v>51</v>
      </c>
      <c r="I978" s="1" t="s">
        <v>108</v>
      </c>
      <c r="J978">
        <v>480</v>
      </c>
      <c r="K978" s="1" t="s">
        <v>2729</v>
      </c>
      <c r="L978">
        <v>6</v>
      </c>
      <c r="M978">
        <v>578.20000000000005</v>
      </c>
      <c r="N978">
        <v>13.200000000000001</v>
      </c>
      <c r="O978">
        <v>40</v>
      </c>
      <c r="Q978">
        <v>565</v>
      </c>
      <c r="R978" s="1" t="s">
        <v>2730</v>
      </c>
    </row>
    <row r="979" spans="1:18" x14ac:dyDescent="0.2">
      <c r="A979" s="1" t="s">
        <v>53</v>
      </c>
      <c r="B979">
        <v>6</v>
      </c>
      <c r="C979" s="1" t="s">
        <v>3656</v>
      </c>
      <c r="D979" s="2">
        <v>45710</v>
      </c>
      <c r="E979" t="s">
        <v>3657</v>
      </c>
      <c r="F979" s="1" t="s">
        <v>2816</v>
      </c>
      <c r="G979">
        <v>18</v>
      </c>
      <c r="H979" t="s">
        <v>51</v>
      </c>
      <c r="I979" s="1" t="s">
        <v>108</v>
      </c>
      <c r="J979">
        <v>2000</v>
      </c>
      <c r="K979" s="1" t="s">
        <v>2729</v>
      </c>
      <c r="L979">
        <v>1</v>
      </c>
      <c r="M979">
        <v>130.19999999999999</v>
      </c>
      <c r="N979">
        <v>2.1</v>
      </c>
      <c r="Q979">
        <v>128.1</v>
      </c>
      <c r="R979" s="1" t="s">
        <v>2730</v>
      </c>
    </row>
    <row r="980" spans="1:18" x14ac:dyDescent="0.2">
      <c r="A980" s="1" t="s">
        <v>46</v>
      </c>
      <c r="B980">
        <v>7</v>
      </c>
      <c r="C980" s="1" t="s">
        <v>3639</v>
      </c>
      <c r="D980" s="2">
        <v>45710</v>
      </c>
      <c r="E980" t="s">
        <v>48</v>
      </c>
      <c r="F980" s="1" t="s">
        <v>246</v>
      </c>
      <c r="G980" t="s">
        <v>3136</v>
      </c>
      <c r="H980" t="s">
        <v>3640</v>
      </c>
      <c r="I980" s="1" t="s">
        <v>51</v>
      </c>
      <c r="J980">
        <v>800</v>
      </c>
      <c r="K980" s="1" t="s">
        <v>2729</v>
      </c>
      <c r="L980">
        <v>3</v>
      </c>
      <c r="M980">
        <v>132.05000000000001</v>
      </c>
      <c r="N980">
        <v>6</v>
      </c>
      <c r="O980">
        <v>30</v>
      </c>
      <c r="Q980">
        <v>126.05000000000001</v>
      </c>
      <c r="R980" s="1" t="s">
        <v>2730</v>
      </c>
    </row>
    <row r="981" spans="1:18" x14ac:dyDescent="0.2">
      <c r="A981" s="1" t="s">
        <v>46</v>
      </c>
      <c r="B981">
        <v>7</v>
      </c>
      <c r="C981" s="1" t="s">
        <v>3658</v>
      </c>
      <c r="D981" s="2">
        <v>45710</v>
      </c>
      <c r="E981" t="s">
        <v>3659</v>
      </c>
      <c r="F981" s="1" t="s">
        <v>246</v>
      </c>
      <c r="G981">
        <v>22</v>
      </c>
      <c r="H981" t="s">
        <v>241</v>
      </c>
      <c r="I981" s="1" t="s">
        <v>100</v>
      </c>
      <c r="J981">
        <v>100</v>
      </c>
      <c r="K981" s="1" t="s">
        <v>2729</v>
      </c>
      <c r="L981">
        <v>2</v>
      </c>
      <c r="M981">
        <v>128.91</v>
      </c>
      <c r="N981">
        <v>5.2</v>
      </c>
      <c r="Q981">
        <v>123.71</v>
      </c>
      <c r="R981" s="1" t="s">
        <v>2730</v>
      </c>
    </row>
    <row r="982" spans="1:18" x14ac:dyDescent="0.2">
      <c r="A982" s="1" t="s">
        <v>46</v>
      </c>
      <c r="B982">
        <v>7</v>
      </c>
      <c r="C982" s="1" t="s">
        <v>3660</v>
      </c>
      <c r="D982" s="2">
        <v>45710</v>
      </c>
      <c r="E982" t="s">
        <v>3128</v>
      </c>
      <c r="F982" s="1" t="s">
        <v>246</v>
      </c>
      <c r="G982">
        <v>22</v>
      </c>
      <c r="H982" t="s">
        <v>99</v>
      </c>
      <c r="I982" s="1" t="s">
        <v>100</v>
      </c>
      <c r="J982">
        <v>100</v>
      </c>
      <c r="K982" s="1" t="s">
        <v>2729</v>
      </c>
      <c r="L982">
        <v>2</v>
      </c>
      <c r="M982">
        <v>106.61</v>
      </c>
      <c r="N982">
        <v>5.4</v>
      </c>
      <c r="Q982">
        <v>101.21</v>
      </c>
      <c r="R982" s="1" t="s">
        <v>2730</v>
      </c>
    </row>
    <row r="983" spans="1:18" x14ac:dyDescent="0.2">
      <c r="A983" s="1" t="s">
        <v>53</v>
      </c>
      <c r="B983">
        <v>7</v>
      </c>
      <c r="C983" s="1" t="s">
        <v>3639</v>
      </c>
      <c r="D983" s="2">
        <v>45710</v>
      </c>
      <c r="E983" t="s">
        <v>48</v>
      </c>
      <c r="F983" s="1" t="s">
        <v>246</v>
      </c>
      <c r="G983" t="s">
        <v>3136</v>
      </c>
      <c r="H983" t="s">
        <v>3640</v>
      </c>
      <c r="I983" s="1" t="s">
        <v>51</v>
      </c>
      <c r="J983">
        <v>800</v>
      </c>
      <c r="K983" s="1" t="s">
        <v>2729</v>
      </c>
      <c r="L983">
        <v>5</v>
      </c>
      <c r="M983">
        <v>429.4</v>
      </c>
      <c r="N983">
        <v>10.5</v>
      </c>
      <c r="O983">
        <v>5</v>
      </c>
      <c r="Q983">
        <v>418.9</v>
      </c>
      <c r="R983" s="1" t="s">
        <v>2730</v>
      </c>
    </row>
    <row r="984" spans="1:18" x14ac:dyDescent="0.2">
      <c r="A984" s="1" t="s">
        <v>46</v>
      </c>
      <c r="B984">
        <v>1</v>
      </c>
      <c r="C984" s="1" t="s">
        <v>3661</v>
      </c>
      <c r="D984" s="2">
        <v>45711</v>
      </c>
      <c r="E984" t="s">
        <v>3602</v>
      </c>
      <c r="F984" s="1" t="s">
        <v>246</v>
      </c>
      <c r="G984">
        <v>7</v>
      </c>
      <c r="H984">
        <v>10</v>
      </c>
      <c r="I984" s="1" t="s">
        <v>100</v>
      </c>
      <c r="J984">
        <v>60</v>
      </c>
      <c r="K984" s="1" t="s">
        <v>2729</v>
      </c>
      <c r="L984">
        <v>1</v>
      </c>
      <c r="M984">
        <v>33.700000000000003</v>
      </c>
      <c r="N984">
        <v>0.9</v>
      </c>
      <c r="O984">
        <v>5</v>
      </c>
      <c r="Q984">
        <v>32.800000000000004</v>
      </c>
      <c r="R984" s="1" t="s">
        <v>2730</v>
      </c>
    </row>
    <row r="985" spans="1:18" x14ac:dyDescent="0.2">
      <c r="A985" s="1" t="s">
        <v>46</v>
      </c>
      <c r="B985">
        <v>1</v>
      </c>
      <c r="C985" s="1" t="s">
        <v>3662</v>
      </c>
      <c r="D985" s="2">
        <v>45711</v>
      </c>
      <c r="E985" t="s">
        <v>3602</v>
      </c>
      <c r="F985" s="1" t="s">
        <v>246</v>
      </c>
      <c r="G985">
        <v>5</v>
      </c>
      <c r="H985">
        <v>10</v>
      </c>
      <c r="I985" s="1" t="s">
        <v>100</v>
      </c>
      <c r="J985">
        <v>60</v>
      </c>
      <c r="K985" s="1" t="s">
        <v>2729</v>
      </c>
      <c r="L985">
        <v>2</v>
      </c>
      <c r="M985">
        <v>63.8</v>
      </c>
      <c r="N985">
        <v>1.4</v>
      </c>
      <c r="Q985">
        <v>62.4</v>
      </c>
      <c r="R985" s="1" t="s">
        <v>2730</v>
      </c>
    </row>
    <row r="986" spans="1:18" x14ac:dyDescent="0.2">
      <c r="A986" s="1" t="s">
        <v>46</v>
      </c>
      <c r="B986">
        <v>1</v>
      </c>
      <c r="C986" s="1" t="s">
        <v>3663</v>
      </c>
      <c r="D986" s="2">
        <v>45711</v>
      </c>
      <c r="E986" t="s">
        <v>2773</v>
      </c>
      <c r="F986" s="1" t="s">
        <v>246</v>
      </c>
      <c r="G986">
        <v>10</v>
      </c>
      <c r="H986" t="s">
        <v>2774</v>
      </c>
      <c r="I986" s="1" t="s">
        <v>100</v>
      </c>
      <c r="J986">
        <v>650</v>
      </c>
      <c r="K986" s="1" t="s">
        <v>2729</v>
      </c>
      <c r="L986">
        <v>1</v>
      </c>
      <c r="M986">
        <v>52.1</v>
      </c>
      <c r="N986">
        <v>1.2</v>
      </c>
      <c r="Q986">
        <v>50.9</v>
      </c>
      <c r="R986" s="1" t="s">
        <v>2730</v>
      </c>
    </row>
    <row r="987" spans="1:18" x14ac:dyDescent="0.2">
      <c r="A987" s="1" t="s">
        <v>53</v>
      </c>
      <c r="B987">
        <v>1</v>
      </c>
      <c r="C987" s="1" t="s">
        <v>3663</v>
      </c>
      <c r="D987" s="2">
        <v>45711</v>
      </c>
      <c r="E987" t="s">
        <v>2773</v>
      </c>
      <c r="F987" s="1" t="s">
        <v>246</v>
      </c>
      <c r="G987">
        <v>10</v>
      </c>
      <c r="H987" t="s">
        <v>2774</v>
      </c>
      <c r="I987" s="1" t="s">
        <v>100</v>
      </c>
      <c r="J987">
        <v>650</v>
      </c>
      <c r="K987" s="1" t="s">
        <v>2729</v>
      </c>
      <c r="L987">
        <v>3</v>
      </c>
      <c r="M987">
        <v>162.4</v>
      </c>
      <c r="N987">
        <v>3.5999999999999996</v>
      </c>
      <c r="Q987">
        <v>158.80000000000001</v>
      </c>
      <c r="R987" s="1" t="s">
        <v>2730</v>
      </c>
    </row>
    <row r="988" spans="1:18" x14ac:dyDescent="0.2">
      <c r="A988" s="1" t="s">
        <v>46</v>
      </c>
      <c r="B988">
        <v>3</v>
      </c>
      <c r="C988" s="1" t="s">
        <v>3649</v>
      </c>
      <c r="D988" s="2">
        <v>45711</v>
      </c>
      <c r="E988" t="s">
        <v>3650</v>
      </c>
      <c r="F988" s="1" t="s">
        <v>246</v>
      </c>
      <c r="G988">
        <v>12</v>
      </c>
      <c r="H988" t="s">
        <v>332</v>
      </c>
      <c r="I988" s="1" t="s">
        <v>100</v>
      </c>
      <c r="J988">
        <v>120</v>
      </c>
      <c r="K988" s="1" t="s">
        <v>2729</v>
      </c>
      <c r="L988">
        <v>1</v>
      </c>
      <c r="M988">
        <v>66.2</v>
      </c>
      <c r="N988">
        <v>1.4</v>
      </c>
      <c r="O988">
        <v>2</v>
      </c>
      <c r="Q988">
        <v>64.8</v>
      </c>
      <c r="R988" s="1" t="s">
        <v>2730</v>
      </c>
    </row>
    <row r="989" spans="1:18" x14ac:dyDescent="0.2">
      <c r="A989" s="1" t="s">
        <v>46</v>
      </c>
      <c r="B989">
        <v>3</v>
      </c>
      <c r="C989" s="1" t="s">
        <v>3664</v>
      </c>
      <c r="D989" s="2">
        <v>45711</v>
      </c>
      <c r="E989" t="s">
        <v>2825</v>
      </c>
      <c r="F989" s="1" t="s">
        <v>246</v>
      </c>
      <c r="G989">
        <v>14</v>
      </c>
      <c r="H989">
        <v>12</v>
      </c>
      <c r="I989" s="1" t="s">
        <v>2826</v>
      </c>
      <c r="J989">
        <v>200</v>
      </c>
      <c r="K989" s="1" t="s">
        <v>2729</v>
      </c>
      <c r="L989">
        <v>3</v>
      </c>
      <c r="M989">
        <v>201.20000000000002</v>
      </c>
      <c r="N989">
        <v>4.7</v>
      </c>
      <c r="Q989">
        <v>196.50000000000003</v>
      </c>
      <c r="R989" s="1" t="s">
        <v>2730</v>
      </c>
    </row>
    <row r="990" spans="1:18" x14ac:dyDescent="0.2">
      <c r="A990" s="1" t="s">
        <v>53</v>
      </c>
      <c r="B990">
        <v>3</v>
      </c>
      <c r="C990" s="1" t="s">
        <v>3665</v>
      </c>
      <c r="D990" s="2">
        <v>45711</v>
      </c>
      <c r="E990" t="s">
        <v>3666</v>
      </c>
      <c r="F990" s="1" t="s">
        <v>246</v>
      </c>
      <c r="G990">
        <v>15</v>
      </c>
      <c r="H990" t="s">
        <v>79</v>
      </c>
      <c r="I990" s="1" t="s">
        <v>2760</v>
      </c>
      <c r="J990">
        <v>150</v>
      </c>
      <c r="K990" s="1" t="s">
        <v>2729</v>
      </c>
      <c r="L990">
        <v>3</v>
      </c>
      <c r="M990">
        <v>163</v>
      </c>
      <c r="N990">
        <v>5.0999999999999996</v>
      </c>
      <c r="Q990">
        <v>157.9</v>
      </c>
      <c r="R990" s="1" t="s">
        <v>2730</v>
      </c>
    </row>
    <row r="991" spans="1:18" x14ac:dyDescent="0.2">
      <c r="A991" s="1" t="s">
        <v>53</v>
      </c>
      <c r="B991">
        <v>3</v>
      </c>
      <c r="C991" s="1" t="s">
        <v>3667</v>
      </c>
      <c r="D991" s="2">
        <v>45711</v>
      </c>
      <c r="E991" t="s">
        <v>3668</v>
      </c>
      <c r="F991" s="1" t="s">
        <v>246</v>
      </c>
      <c r="G991">
        <v>17</v>
      </c>
      <c r="H991" t="s">
        <v>209</v>
      </c>
      <c r="I991" s="1" t="s">
        <v>2760</v>
      </c>
      <c r="J991">
        <v>500</v>
      </c>
      <c r="K991" s="1" t="s">
        <v>2729</v>
      </c>
      <c r="L991">
        <v>2</v>
      </c>
      <c r="M991">
        <v>125.4</v>
      </c>
      <c r="N991">
        <v>4</v>
      </c>
      <c r="Q991">
        <v>121.4</v>
      </c>
      <c r="R991" s="1" t="s">
        <v>2730</v>
      </c>
    </row>
    <row r="992" spans="1:18" x14ac:dyDescent="0.2">
      <c r="A992" s="1" t="s">
        <v>46</v>
      </c>
      <c r="B992">
        <v>6</v>
      </c>
      <c r="C992" s="1" t="s">
        <v>3656</v>
      </c>
      <c r="D992" s="2">
        <v>45711</v>
      </c>
      <c r="E992" t="s">
        <v>3657</v>
      </c>
      <c r="F992" s="1" t="s">
        <v>2816</v>
      </c>
      <c r="G992">
        <v>18</v>
      </c>
      <c r="H992" t="s">
        <v>51</v>
      </c>
      <c r="I992" s="1" t="s">
        <v>108</v>
      </c>
      <c r="J992">
        <v>2000</v>
      </c>
      <c r="K992" s="1" t="s">
        <v>2729</v>
      </c>
      <c r="L992">
        <v>5</v>
      </c>
      <c r="M992">
        <v>657.4</v>
      </c>
      <c r="N992">
        <v>8.9</v>
      </c>
      <c r="Q992">
        <v>648.5</v>
      </c>
      <c r="R992" s="1" t="s">
        <v>2730</v>
      </c>
    </row>
    <row r="993" spans="1:18" x14ac:dyDescent="0.2">
      <c r="A993" s="1" t="s">
        <v>53</v>
      </c>
      <c r="B993">
        <v>6</v>
      </c>
      <c r="C993" s="1" t="s">
        <v>3656</v>
      </c>
      <c r="D993" s="2">
        <v>45711</v>
      </c>
      <c r="E993" t="s">
        <v>3657</v>
      </c>
      <c r="F993" s="1" t="s">
        <v>2816</v>
      </c>
      <c r="G993">
        <v>18</v>
      </c>
      <c r="H993" t="s">
        <v>51</v>
      </c>
      <c r="I993" s="1" t="s">
        <v>108</v>
      </c>
      <c r="J993">
        <v>2000</v>
      </c>
      <c r="K993" s="1" t="s">
        <v>2729</v>
      </c>
      <c r="L993">
        <v>5</v>
      </c>
      <c r="M993">
        <v>643.80000000000007</v>
      </c>
      <c r="N993">
        <v>11</v>
      </c>
      <c r="Q993">
        <v>632.80000000000007</v>
      </c>
      <c r="R993" s="1" t="s">
        <v>2730</v>
      </c>
    </row>
    <row r="994" spans="1:18" x14ac:dyDescent="0.2">
      <c r="A994" s="1" t="s">
        <v>46</v>
      </c>
      <c r="B994">
        <v>7</v>
      </c>
      <c r="C994" s="1" t="s">
        <v>3639</v>
      </c>
      <c r="D994" s="2">
        <v>45711</v>
      </c>
      <c r="E994" t="s">
        <v>48</v>
      </c>
      <c r="F994" s="1" t="s">
        <v>246</v>
      </c>
      <c r="G994" t="s">
        <v>3136</v>
      </c>
      <c r="H994" t="s">
        <v>3640</v>
      </c>
      <c r="I994" s="1" t="s">
        <v>51</v>
      </c>
      <c r="J994">
        <v>800</v>
      </c>
      <c r="K994" s="1" t="s">
        <v>2729</v>
      </c>
      <c r="L994">
        <v>2</v>
      </c>
      <c r="M994">
        <v>159</v>
      </c>
      <c r="N994">
        <v>3.2</v>
      </c>
      <c r="O994">
        <v>10</v>
      </c>
      <c r="Q994">
        <v>155.80000000000001</v>
      </c>
      <c r="R994" s="1" t="s">
        <v>2730</v>
      </c>
    </row>
    <row r="995" spans="1:18" x14ac:dyDescent="0.2">
      <c r="A995" s="1" t="s">
        <v>46</v>
      </c>
      <c r="B995">
        <v>7</v>
      </c>
      <c r="C995" s="1" t="s">
        <v>3669</v>
      </c>
      <c r="D995" s="2">
        <v>45711</v>
      </c>
      <c r="E995" t="s">
        <v>3543</v>
      </c>
      <c r="F995" s="1" t="s">
        <v>246</v>
      </c>
      <c r="G995">
        <v>20</v>
      </c>
      <c r="H995">
        <v>6</v>
      </c>
      <c r="I995" s="1" t="s">
        <v>100</v>
      </c>
      <c r="J995">
        <v>100</v>
      </c>
      <c r="K995" s="1" t="s">
        <v>2729</v>
      </c>
      <c r="L995">
        <v>2</v>
      </c>
      <c r="M995">
        <v>116.5</v>
      </c>
      <c r="N995">
        <v>4.8</v>
      </c>
      <c r="Q995">
        <v>111.7</v>
      </c>
      <c r="R995" s="1" t="s">
        <v>2730</v>
      </c>
    </row>
    <row r="996" spans="1:18" x14ac:dyDescent="0.2">
      <c r="A996" s="1" t="s">
        <v>46</v>
      </c>
      <c r="B996">
        <v>7</v>
      </c>
      <c r="C996" s="1" t="s">
        <v>3632</v>
      </c>
      <c r="D996" s="2">
        <v>45711</v>
      </c>
      <c r="E996" t="s">
        <v>3148</v>
      </c>
      <c r="F996" s="1" t="s">
        <v>246</v>
      </c>
      <c r="G996">
        <v>19</v>
      </c>
      <c r="H996" t="s">
        <v>2983</v>
      </c>
      <c r="I996" s="1" t="s">
        <v>100</v>
      </c>
      <c r="J996">
        <v>50</v>
      </c>
      <c r="K996" s="1" t="s">
        <v>2729</v>
      </c>
      <c r="L996">
        <v>1</v>
      </c>
      <c r="M996">
        <v>58.6</v>
      </c>
      <c r="N996">
        <v>2.2000000000000002</v>
      </c>
      <c r="Q996">
        <v>56.4</v>
      </c>
      <c r="R996" s="1" t="s">
        <v>2730</v>
      </c>
    </row>
    <row r="997" spans="1:18" x14ac:dyDescent="0.2">
      <c r="A997" s="1" t="s">
        <v>46</v>
      </c>
      <c r="B997">
        <v>7</v>
      </c>
      <c r="C997" s="1" t="s">
        <v>3670</v>
      </c>
      <c r="D997" s="2">
        <v>45711</v>
      </c>
      <c r="E997" t="s">
        <v>3671</v>
      </c>
      <c r="F997" s="1" t="s">
        <v>246</v>
      </c>
      <c r="G997">
        <v>19</v>
      </c>
      <c r="H997" t="s">
        <v>167</v>
      </c>
      <c r="I997" s="1" t="s">
        <v>100</v>
      </c>
      <c r="J997">
        <v>150</v>
      </c>
      <c r="K997" s="1" t="s">
        <v>2729</v>
      </c>
      <c r="L997">
        <v>1</v>
      </c>
      <c r="M997">
        <v>80.599999999999994</v>
      </c>
      <c r="N997">
        <v>2.2999999999999998</v>
      </c>
      <c r="Q997">
        <v>78.3</v>
      </c>
      <c r="R997" s="1" t="s">
        <v>2730</v>
      </c>
    </row>
    <row r="998" spans="1:18" x14ac:dyDescent="0.2">
      <c r="A998" s="1" t="s">
        <v>53</v>
      </c>
      <c r="B998">
        <v>7</v>
      </c>
      <c r="C998" s="1" t="s">
        <v>3670</v>
      </c>
      <c r="D998" s="2">
        <v>45711</v>
      </c>
      <c r="E998" t="s">
        <v>3671</v>
      </c>
      <c r="F998" s="1" t="s">
        <v>246</v>
      </c>
      <c r="G998">
        <v>19</v>
      </c>
      <c r="H998" t="s">
        <v>167</v>
      </c>
      <c r="I998" s="1" t="s">
        <v>100</v>
      </c>
      <c r="J998">
        <v>150</v>
      </c>
      <c r="K998" s="1" t="s">
        <v>2729</v>
      </c>
      <c r="L998">
        <v>1</v>
      </c>
      <c r="M998">
        <v>92.3</v>
      </c>
      <c r="N998">
        <v>2.2999999999999998</v>
      </c>
      <c r="Q998">
        <v>90</v>
      </c>
      <c r="R998" s="1" t="s">
        <v>2730</v>
      </c>
    </row>
    <row r="999" spans="1:18" x14ac:dyDescent="0.2">
      <c r="A999" s="1" t="s">
        <v>53</v>
      </c>
      <c r="B999">
        <v>7</v>
      </c>
      <c r="C999" s="1" t="s">
        <v>3672</v>
      </c>
      <c r="D999" s="2">
        <v>45711</v>
      </c>
      <c r="E999" t="s">
        <v>3673</v>
      </c>
      <c r="F999" s="1" t="s">
        <v>246</v>
      </c>
      <c r="G999">
        <v>25</v>
      </c>
      <c r="H999" t="s">
        <v>160</v>
      </c>
      <c r="I999" s="1" t="s">
        <v>100</v>
      </c>
      <c r="J999">
        <v>150</v>
      </c>
      <c r="K999" s="1" t="s">
        <v>2729</v>
      </c>
      <c r="L999">
        <v>2</v>
      </c>
      <c r="M999">
        <v>169.23000000000002</v>
      </c>
      <c r="N999">
        <v>6.4</v>
      </c>
      <c r="O999">
        <v>31</v>
      </c>
      <c r="Q999">
        <v>162.83000000000001</v>
      </c>
      <c r="R999" s="1" t="s">
        <v>2730</v>
      </c>
    </row>
    <row r="1000" spans="1:18" x14ac:dyDescent="0.2">
      <c r="A1000" s="1" t="s">
        <v>53</v>
      </c>
      <c r="B1000">
        <v>7</v>
      </c>
      <c r="C1000" s="1" t="s">
        <v>3674</v>
      </c>
      <c r="D1000" s="2">
        <v>45711</v>
      </c>
      <c r="E1000" t="s">
        <v>3128</v>
      </c>
      <c r="F1000" s="1" t="s">
        <v>246</v>
      </c>
      <c r="G1000">
        <v>22</v>
      </c>
      <c r="H1000" t="s">
        <v>99</v>
      </c>
      <c r="I1000" s="1" t="s">
        <v>100</v>
      </c>
      <c r="J1000">
        <v>100</v>
      </c>
      <c r="K1000" s="1" t="s">
        <v>2729</v>
      </c>
      <c r="L1000">
        <v>2</v>
      </c>
      <c r="M1000">
        <v>111.59</v>
      </c>
      <c r="N1000">
        <v>4.8</v>
      </c>
      <c r="Q1000">
        <v>106.79</v>
      </c>
      <c r="R1000" s="1" t="s">
        <v>2730</v>
      </c>
    </row>
    <row r="1001" spans="1:18" x14ac:dyDescent="0.2">
      <c r="A1001" s="1" t="s">
        <v>53</v>
      </c>
      <c r="B1001">
        <v>7</v>
      </c>
      <c r="C1001" s="1" t="s">
        <v>3675</v>
      </c>
      <c r="D1001" s="2">
        <v>45711</v>
      </c>
      <c r="E1001" t="s">
        <v>3148</v>
      </c>
      <c r="F1001" s="1" t="s">
        <v>246</v>
      </c>
      <c r="G1001">
        <v>23</v>
      </c>
      <c r="H1001" t="s">
        <v>2983</v>
      </c>
      <c r="I1001" s="1" t="s">
        <v>100</v>
      </c>
      <c r="J1001">
        <v>100</v>
      </c>
      <c r="K1001" s="1" t="s">
        <v>2729</v>
      </c>
      <c r="L1001">
        <v>2</v>
      </c>
      <c r="M1001">
        <v>109.63</v>
      </c>
      <c r="N1001">
        <v>5.2</v>
      </c>
      <c r="Q1001">
        <v>104.42999999999999</v>
      </c>
      <c r="R1001" s="1" t="s">
        <v>2730</v>
      </c>
    </row>
    <row r="1002" spans="1:18" x14ac:dyDescent="0.2">
      <c r="A1002" s="1" t="s">
        <v>53</v>
      </c>
      <c r="B1002">
        <v>7</v>
      </c>
      <c r="C1002" s="1" t="s">
        <v>3676</v>
      </c>
      <c r="D1002" s="2">
        <v>45711</v>
      </c>
      <c r="E1002" t="s">
        <v>3148</v>
      </c>
      <c r="F1002" s="1" t="s">
        <v>246</v>
      </c>
      <c r="G1002">
        <v>23</v>
      </c>
      <c r="H1002" t="s">
        <v>2983</v>
      </c>
      <c r="I1002" s="1" t="s">
        <v>100</v>
      </c>
      <c r="J1002">
        <v>100</v>
      </c>
      <c r="K1002" s="1" t="s">
        <v>2729</v>
      </c>
      <c r="L1002">
        <v>2</v>
      </c>
      <c r="M1002">
        <v>106.65</v>
      </c>
      <c r="N1002">
        <v>5.2</v>
      </c>
      <c r="Q1002">
        <v>101.45</v>
      </c>
      <c r="R1002" s="1" t="s">
        <v>2730</v>
      </c>
    </row>
    <row r="1003" spans="1:18" x14ac:dyDescent="0.2">
      <c r="A1003" s="1" t="s">
        <v>46</v>
      </c>
      <c r="B1003">
        <v>1</v>
      </c>
      <c r="C1003" s="1" t="s">
        <v>3677</v>
      </c>
      <c r="D1003" s="2">
        <v>45712</v>
      </c>
      <c r="E1003" t="s">
        <v>2773</v>
      </c>
      <c r="F1003" s="1" t="s">
        <v>246</v>
      </c>
      <c r="G1003">
        <v>10</v>
      </c>
      <c r="H1003" t="s">
        <v>2774</v>
      </c>
      <c r="I1003" s="1" t="s">
        <v>100</v>
      </c>
      <c r="J1003">
        <v>650</v>
      </c>
      <c r="K1003" s="1" t="s">
        <v>2729</v>
      </c>
      <c r="L1003">
        <v>3</v>
      </c>
      <c r="M1003">
        <v>192.9</v>
      </c>
      <c r="N1003">
        <v>3.5</v>
      </c>
      <c r="Q1003">
        <v>189.4</v>
      </c>
      <c r="R1003" s="1" t="s">
        <v>2730</v>
      </c>
    </row>
    <row r="1004" spans="1:18" x14ac:dyDescent="0.2">
      <c r="A1004" s="1" t="s">
        <v>53</v>
      </c>
      <c r="B1004">
        <v>1</v>
      </c>
      <c r="C1004" s="1" t="s">
        <v>3677</v>
      </c>
      <c r="D1004" s="2">
        <v>45712</v>
      </c>
      <c r="E1004" t="s">
        <v>2773</v>
      </c>
      <c r="F1004" s="1" t="s">
        <v>246</v>
      </c>
      <c r="G1004">
        <v>10</v>
      </c>
      <c r="H1004" t="s">
        <v>2774</v>
      </c>
      <c r="I1004" s="1" t="s">
        <v>100</v>
      </c>
      <c r="J1004">
        <v>650</v>
      </c>
      <c r="K1004" s="1" t="s">
        <v>2729</v>
      </c>
      <c r="L1004">
        <v>3</v>
      </c>
      <c r="M1004">
        <v>159.30000000000001</v>
      </c>
      <c r="N1004">
        <v>3.5999999999999996</v>
      </c>
      <c r="Q1004">
        <v>155.70000000000002</v>
      </c>
      <c r="R1004" s="1" t="s">
        <v>2733</v>
      </c>
    </row>
    <row r="1005" spans="1:18" x14ac:dyDescent="0.2">
      <c r="A1005" s="1" t="s">
        <v>46</v>
      </c>
      <c r="B1005">
        <v>3</v>
      </c>
      <c r="C1005" s="1" t="s">
        <v>3667</v>
      </c>
      <c r="D1005" s="2">
        <v>45712</v>
      </c>
      <c r="E1005" t="s">
        <v>3668</v>
      </c>
      <c r="F1005" s="1" t="s">
        <v>246</v>
      </c>
      <c r="G1005">
        <v>17</v>
      </c>
      <c r="H1005" t="s">
        <v>209</v>
      </c>
      <c r="I1005" s="1" t="s">
        <v>2760</v>
      </c>
      <c r="J1005">
        <v>500</v>
      </c>
      <c r="K1005" s="1" t="s">
        <v>2729</v>
      </c>
      <c r="L1005">
        <v>3</v>
      </c>
      <c r="M1005">
        <v>224.8</v>
      </c>
      <c r="N1005">
        <v>5.6</v>
      </c>
      <c r="O1005">
        <v>13</v>
      </c>
      <c r="Q1005">
        <v>219.20000000000002</v>
      </c>
      <c r="R1005" s="1" t="s">
        <v>2730</v>
      </c>
    </row>
    <row r="1006" spans="1:18" x14ac:dyDescent="0.2">
      <c r="A1006" s="1" t="s">
        <v>46</v>
      </c>
      <c r="B1006">
        <v>3</v>
      </c>
      <c r="C1006" s="1" t="s">
        <v>3060</v>
      </c>
      <c r="D1006" s="2">
        <v>45712</v>
      </c>
      <c r="E1006" t="s">
        <v>51</v>
      </c>
      <c r="F1006" s="1" t="s">
        <v>51</v>
      </c>
      <c r="G1006" t="s">
        <v>51</v>
      </c>
      <c r="H1006" t="s">
        <v>51</v>
      </c>
      <c r="I1006" s="1" t="s">
        <v>51</v>
      </c>
      <c r="J1006" t="s">
        <v>51</v>
      </c>
      <c r="K1006" s="1" t="s">
        <v>2729</v>
      </c>
      <c r="L1006">
        <v>1</v>
      </c>
      <c r="M1006">
        <v>9.1999999999999993</v>
      </c>
      <c r="N1006">
        <v>1.8</v>
      </c>
      <c r="Q1006">
        <v>7.3999999999999995</v>
      </c>
      <c r="R1006" s="1" t="s">
        <v>2730</v>
      </c>
    </row>
    <row r="1007" spans="1:18" x14ac:dyDescent="0.2">
      <c r="A1007" s="1" t="s">
        <v>46</v>
      </c>
      <c r="B1007">
        <v>3</v>
      </c>
      <c r="C1007" s="1" t="s">
        <v>3678</v>
      </c>
      <c r="D1007" s="2">
        <v>45712</v>
      </c>
      <c r="E1007" t="s">
        <v>48</v>
      </c>
      <c r="F1007" s="1" t="s">
        <v>246</v>
      </c>
      <c r="G1007">
        <v>19.25</v>
      </c>
      <c r="H1007" t="s">
        <v>99</v>
      </c>
      <c r="I1007" s="1" t="s">
        <v>100</v>
      </c>
      <c r="J1007">
        <v>125</v>
      </c>
      <c r="K1007" s="1" t="s">
        <v>2729</v>
      </c>
      <c r="L1007">
        <v>2</v>
      </c>
      <c r="M1007">
        <v>131.6</v>
      </c>
      <c r="N1007">
        <v>4.4000000000000004</v>
      </c>
      <c r="Q1007">
        <v>127.19999999999999</v>
      </c>
      <c r="R1007" s="1" t="s">
        <v>2730</v>
      </c>
    </row>
    <row r="1008" spans="1:18" x14ac:dyDescent="0.2">
      <c r="A1008" s="1" t="s">
        <v>53</v>
      </c>
      <c r="B1008">
        <v>3</v>
      </c>
      <c r="C1008" s="1" t="s">
        <v>3667</v>
      </c>
      <c r="D1008" s="2">
        <v>45712</v>
      </c>
      <c r="E1008" t="s">
        <v>3668</v>
      </c>
      <c r="F1008" s="1" t="s">
        <v>246</v>
      </c>
      <c r="G1008">
        <v>17</v>
      </c>
      <c r="H1008" t="s">
        <v>209</v>
      </c>
      <c r="I1008" s="1" t="s">
        <v>2760</v>
      </c>
      <c r="J1008">
        <v>500</v>
      </c>
      <c r="K1008" s="1" t="s">
        <v>2729</v>
      </c>
      <c r="L1008">
        <v>3</v>
      </c>
      <c r="M1008">
        <v>170.2</v>
      </c>
      <c r="N1008">
        <v>6</v>
      </c>
      <c r="Q1008">
        <v>164.2</v>
      </c>
      <c r="R1008" s="1" t="s">
        <v>2733</v>
      </c>
    </row>
    <row r="1009" spans="1:18" x14ac:dyDescent="0.2">
      <c r="A1009" s="1" t="s">
        <v>53</v>
      </c>
      <c r="B1009">
        <v>3</v>
      </c>
      <c r="C1009" s="1" t="s">
        <v>3679</v>
      </c>
      <c r="D1009" s="2">
        <v>45712</v>
      </c>
      <c r="E1009" t="s">
        <v>3680</v>
      </c>
      <c r="F1009" s="1" t="s">
        <v>246</v>
      </c>
      <c r="G1009">
        <v>17</v>
      </c>
      <c r="H1009" t="s">
        <v>99</v>
      </c>
      <c r="I1009" s="1" t="s">
        <v>2760</v>
      </c>
      <c r="J1009">
        <v>75</v>
      </c>
      <c r="K1009" s="1" t="s">
        <v>2729</v>
      </c>
      <c r="L1009">
        <v>2</v>
      </c>
      <c r="M1009">
        <v>80.400000000000006</v>
      </c>
      <c r="N1009">
        <v>4</v>
      </c>
      <c r="Q1009">
        <v>76.400000000000006</v>
      </c>
      <c r="R1009" s="1" t="s">
        <v>2733</v>
      </c>
    </row>
    <row r="1010" spans="1:18" x14ac:dyDescent="0.2">
      <c r="A1010" s="1" t="s">
        <v>53</v>
      </c>
      <c r="B1010">
        <v>3</v>
      </c>
      <c r="C1010" s="1" t="s">
        <v>3681</v>
      </c>
      <c r="D1010" s="2">
        <v>45712</v>
      </c>
      <c r="E1010" t="s">
        <v>3680</v>
      </c>
      <c r="F1010" s="1" t="s">
        <v>246</v>
      </c>
      <c r="G1010">
        <v>18</v>
      </c>
      <c r="H1010" t="s">
        <v>99</v>
      </c>
      <c r="I1010" s="1" t="s">
        <v>2760</v>
      </c>
      <c r="J1010">
        <v>150</v>
      </c>
      <c r="K1010" s="1" t="s">
        <v>2729</v>
      </c>
      <c r="L1010">
        <v>2</v>
      </c>
      <c r="M1010">
        <v>105.2</v>
      </c>
      <c r="N1010">
        <v>4.2</v>
      </c>
      <c r="Q1010">
        <v>101</v>
      </c>
      <c r="R1010" s="1" t="s">
        <v>2733</v>
      </c>
    </row>
    <row r="1011" spans="1:18" x14ac:dyDescent="0.2">
      <c r="A1011" s="1" t="s">
        <v>46</v>
      </c>
      <c r="B1011">
        <v>6</v>
      </c>
      <c r="C1011" s="1" t="s">
        <v>3656</v>
      </c>
      <c r="D1011" s="2">
        <v>45712</v>
      </c>
      <c r="E1011" t="s">
        <v>3657</v>
      </c>
      <c r="F1011" s="1" t="s">
        <v>2816</v>
      </c>
      <c r="G1011">
        <v>18</v>
      </c>
      <c r="H1011" t="s">
        <v>51</v>
      </c>
      <c r="I1011" s="1" t="s">
        <v>108</v>
      </c>
      <c r="J1011">
        <v>2000</v>
      </c>
      <c r="K1011" s="1" t="s">
        <v>2729</v>
      </c>
      <c r="L1011">
        <v>5</v>
      </c>
      <c r="M1011">
        <v>641.20000000000005</v>
      </c>
      <c r="N1011">
        <v>11</v>
      </c>
      <c r="Q1011">
        <v>630.20000000000005</v>
      </c>
      <c r="R1011" s="1" t="s">
        <v>2730</v>
      </c>
    </row>
    <row r="1012" spans="1:18" x14ac:dyDescent="0.2">
      <c r="A1012" s="1" t="s">
        <v>53</v>
      </c>
      <c r="B1012">
        <v>6</v>
      </c>
      <c r="C1012" s="1" t="s">
        <v>3656</v>
      </c>
      <c r="D1012" s="2">
        <v>45712</v>
      </c>
      <c r="E1012" t="s">
        <v>3657</v>
      </c>
      <c r="F1012" s="1" t="s">
        <v>2816</v>
      </c>
      <c r="G1012">
        <v>18</v>
      </c>
      <c r="H1012" t="s">
        <v>51</v>
      </c>
      <c r="I1012" s="1" t="s">
        <v>108</v>
      </c>
      <c r="J1012">
        <v>2000</v>
      </c>
      <c r="K1012" s="1" t="s">
        <v>2729</v>
      </c>
      <c r="L1012">
        <v>2</v>
      </c>
      <c r="M1012">
        <v>263.79999999999995</v>
      </c>
      <c r="N1012">
        <v>4.4000000000000004</v>
      </c>
      <c r="O1012">
        <v>16</v>
      </c>
      <c r="Q1012">
        <v>259.39999999999998</v>
      </c>
      <c r="R1012" s="1" t="s">
        <v>2733</v>
      </c>
    </row>
    <row r="1013" spans="1:18" x14ac:dyDescent="0.2">
      <c r="A1013" s="1" t="s">
        <v>53</v>
      </c>
      <c r="B1013">
        <v>6</v>
      </c>
      <c r="C1013" s="1" t="s">
        <v>3682</v>
      </c>
      <c r="D1013" s="2">
        <v>45712</v>
      </c>
      <c r="E1013" t="s">
        <v>3034</v>
      </c>
      <c r="F1013" s="1" t="s">
        <v>3035</v>
      </c>
      <c r="G1013">
        <v>19.5</v>
      </c>
      <c r="H1013" t="s">
        <v>107</v>
      </c>
      <c r="I1013" s="1" t="s">
        <v>108</v>
      </c>
      <c r="J1013">
        <v>1000</v>
      </c>
      <c r="K1013" s="1" t="s">
        <v>2729</v>
      </c>
      <c r="L1013">
        <v>4</v>
      </c>
      <c r="M1013">
        <v>396.6</v>
      </c>
      <c r="N1013">
        <v>10</v>
      </c>
      <c r="Q1013">
        <v>386.6</v>
      </c>
      <c r="R1013" s="1" t="s">
        <v>2733</v>
      </c>
    </row>
    <row r="1014" spans="1:18" x14ac:dyDescent="0.2">
      <c r="A1014" s="1" t="s">
        <v>46</v>
      </c>
      <c r="B1014">
        <v>7</v>
      </c>
      <c r="C1014" s="1" t="s">
        <v>3683</v>
      </c>
      <c r="D1014" s="2">
        <v>45712</v>
      </c>
      <c r="E1014" t="s">
        <v>3148</v>
      </c>
      <c r="F1014" s="1" t="s">
        <v>246</v>
      </c>
      <c r="G1014">
        <v>23</v>
      </c>
      <c r="H1014" t="s">
        <v>2983</v>
      </c>
      <c r="I1014" s="1" t="s">
        <v>100</v>
      </c>
      <c r="J1014">
        <v>50</v>
      </c>
      <c r="K1014" s="1" t="s">
        <v>2729</v>
      </c>
      <c r="L1014">
        <v>1</v>
      </c>
      <c r="M1014">
        <v>49</v>
      </c>
      <c r="N1014">
        <v>2.8</v>
      </c>
      <c r="O1014">
        <v>18</v>
      </c>
      <c r="Q1014">
        <v>46.2</v>
      </c>
      <c r="R1014" s="1" t="s">
        <v>2730</v>
      </c>
    </row>
    <row r="1015" spans="1:18" x14ac:dyDescent="0.2">
      <c r="A1015" s="1" t="s">
        <v>46</v>
      </c>
      <c r="B1015">
        <v>7</v>
      </c>
      <c r="C1015" s="1" t="s">
        <v>3684</v>
      </c>
      <c r="D1015" s="2">
        <v>45712</v>
      </c>
      <c r="E1015" t="s">
        <v>3673</v>
      </c>
      <c r="F1015" s="1" t="s">
        <v>246</v>
      </c>
      <c r="G1015">
        <v>23</v>
      </c>
      <c r="H1015" t="s">
        <v>160</v>
      </c>
      <c r="I1015" s="1" t="s">
        <v>100</v>
      </c>
      <c r="J1015">
        <v>100</v>
      </c>
      <c r="K1015" s="1" t="s">
        <v>2729</v>
      </c>
      <c r="L1015">
        <v>1</v>
      </c>
      <c r="M1015">
        <v>111.8</v>
      </c>
      <c r="N1015">
        <v>2.8</v>
      </c>
      <c r="Q1015">
        <v>109</v>
      </c>
      <c r="R1015" s="1" t="s">
        <v>2730</v>
      </c>
    </row>
    <row r="1016" spans="1:18" x14ac:dyDescent="0.2">
      <c r="A1016" s="1" t="s">
        <v>46</v>
      </c>
      <c r="B1016">
        <v>7</v>
      </c>
      <c r="C1016" s="1" t="s">
        <v>3685</v>
      </c>
      <c r="D1016" s="2">
        <v>45712</v>
      </c>
      <c r="E1016" t="s">
        <v>2825</v>
      </c>
      <c r="F1016" s="1" t="s">
        <v>246</v>
      </c>
      <c r="G1016">
        <v>40</v>
      </c>
      <c r="H1016">
        <v>6</v>
      </c>
      <c r="I1016" s="1" t="s">
        <v>2826</v>
      </c>
      <c r="J1016">
        <v>400</v>
      </c>
      <c r="K1016" s="1" t="s">
        <v>2729</v>
      </c>
      <c r="L1016">
        <v>5</v>
      </c>
      <c r="M1016">
        <v>414.2</v>
      </c>
      <c r="N1016">
        <v>25.2</v>
      </c>
      <c r="Q1016">
        <v>389</v>
      </c>
      <c r="R1016" s="1" t="s">
        <v>2730</v>
      </c>
    </row>
    <row r="1017" spans="1:18" x14ac:dyDescent="0.2">
      <c r="A1017" s="1" t="s">
        <v>53</v>
      </c>
      <c r="B1017">
        <v>7</v>
      </c>
      <c r="C1017" s="1" t="s">
        <v>3686</v>
      </c>
      <c r="D1017" s="2">
        <v>45712</v>
      </c>
      <c r="E1017" t="s">
        <v>2825</v>
      </c>
      <c r="F1017" s="1" t="s">
        <v>246</v>
      </c>
      <c r="G1017">
        <v>40</v>
      </c>
      <c r="H1017">
        <v>6</v>
      </c>
      <c r="I1017" s="1" t="s">
        <v>2826</v>
      </c>
      <c r="J1017">
        <v>250</v>
      </c>
      <c r="K1017" s="1" t="s">
        <v>2729</v>
      </c>
      <c r="L1017">
        <v>3</v>
      </c>
      <c r="M1017">
        <v>271.8</v>
      </c>
      <c r="N1017">
        <v>14.399999999999999</v>
      </c>
      <c r="O1017">
        <v>9</v>
      </c>
      <c r="Q1017">
        <v>257.40000000000003</v>
      </c>
      <c r="R1017" s="1" t="s">
        <v>2733</v>
      </c>
    </row>
    <row r="1018" spans="1:18" x14ac:dyDescent="0.2">
      <c r="A1018" s="1" t="s">
        <v>53</v>
      </c>
      <c r="B1018">
        <v>7</v>
      </c>
      <c r="C1018" s="1" t="s">
        <v>3687</v>
      </c>
      <c r="D1018" s="2">
        <v>45712</v>
      </c>
      <c r="E1018" t="s">
        <v>3688</v>
      </c>
      <c r="F1018" s="1" t="s">
        <v>246</v>
      </c>
      <c r="G1018">
        <v>28</v>
      </c>
      <c r="H1018" t="s">
        <v>2770</v>
      </c>
      <c r="I1018" s="1" t="s">
        <v>2766</v>
      </c>
      <c r="J1018">
        <v>300</v>
      </c>
      <c r="K1018" s="1" t="s">
        <v>2729</v>
      </c>
      <c r="L1018">
        <v>3</v>
      </c>
      <c r="M1018">
        <v>194.00000000000003</v>
      </c>
      <c r="N1018">
        <v>10.5</v>
      </c>
      <c r="Q1018">
        <v>183.50000000000003</v>
      </c>
      <c r="R1018" s="1" t="s">
        <v>2733</v>
      </c>
    </row>
    <row r="1019" spans="1:18" x14ac:dyDescent="0.2">
      <c r="A1019" s="1" t="s">
        <v>53</v>
      </c>
      <c r="B1019">
        <v>7</v>
      </c>
      <c r="C1019" s="1" t="s">
        <v>3689</v>
      </c>
      <c r="D1019" s="2">
        <v>45712</v>
      </c>
      <c r="E1019" t="s">
        <v>3688</v>
      </c>
      <c r="F1019" s="1" t="s">
        <v>246</v>
      </c>
      <c r="G1019">
        <v>30</v>
      </c>
      <c r="H1019" t="s">
        <v>2770</v>
      </c>
      <c r="I1019" s="1" t="s">
        <v>2766</v>
      </c>
      <c r="J1019">
        <v>100</v>
      </c>
      <c r="K1019" s="1" t="s">
        <v>2729</v>
      </c>
      <c r="L1019">
        <v>2</v>
      </c>
      <c r="M1019">
        <v>116.6</v>
      </c>
      <c r="N1019">
        <v>7.2</v>
      </c>
      <c r="Q1019">
        <v>109.39999999999999</v>
      </c>
      <c r="R1019" s="1" t="s">
        <v>2733</v>
      </c>
    </row>
    <row r="1020" spans="1:18" x14ac:dyDescent="0.2">
      <c r="A1020" s="1" t="s">
        <v>46</v>
      </c>
      <c r="B1020">
        <v>1</v>
      </c>
      <c r="C1020" s="1" t="s">
        <v>3677</v>
      </c>
      <c r="D1020" s="2">
        <v>45713</v>
      </c>
      <c r="E1020" t="s">
        <v>2773</v>
      </c>
      <c r="F1020" s="1" t="s">
        <v>246</v>
      </c>
      <c r="G1020">
        <v>10</v>
      </c>
      <c r="H1020" t="s">
        <v>2774</v>
      </c>
      <c r="I1020" s="1" t="s">
        <v>100</v>
      </c>
      <c r="J1020">
        <v>650</v>
      </c>
      <c r="K1020" s="1" t="s">
        <v>2729</v>
      </c>
      <c r="L1020">
        <v>2</v>
      </c>
      <c r="M1020">
        <v>122.5</v>
      </c>
      <c r="N1020">
        <v>2.4</v>
      </c>
      <c r="Q1020">
        <v>120.1</v>
      </c>
      <c r="R1020" s="1" t="s">
        <v>2730</v>
      </c>
    </row>
    <row r="1021" spans="1:18" x14ac:dyDescent="0.2">
      <c r="A1021" s="1" t="s">
        <v>46</v>
      </c>
      <c r="B1021">
        <v>1</v>
      </c>
      <c r="C1021" s="1" t="s">
        <v>3690</v>
      </c>
      <c r="D1021" s="2">
        <v>45713</v>
      </c>
      <c r="E1021" t="s">
        <v>3691</v>
      </c>
      <c r="F1021" s="1" t="s">
        <v>246</v>
      </c>
      <c r="G1021">
        <v>10</v>
      </c>
      <c r="H1021" t="s">
        <v>64</v>
      </c>
      <c r="I1021" s="1" t="s">
        <v>100</v>
      </c>
      <c r="J1021">
        <v>100</v>
      </c>
      <c r="K1021" s="1" t="s">
        <v>2729</v>
      </c>
      <c r="L1021">
        <v>1</v>
      </c>
      <c r="M1021">
        <v>62.4</v>
      </c>
      <c r="N1021">
        <v>1.2</v>
      </c>
      <c r="Q1021">
        <v>61.199999999999996</v>
      </c>
      <c r="R1021" s="1" t="s">
        <v>2730</v>
      </c>
    </row>
    <row r="1022" spans="1:18" x14ac:dyDescent="0.2">
      <c r="A1022" s="1" t="s">
        <v>53</v>
      </c>
      <c r="B1022">
        <v>1</v>
      </c>
      <c r="C1022" s="1" t="s">
        <v>3690</v>
      </c>
      <c r="D1022" s="2">
        <v>45713</v>
      </c>
      <c r="E1022" t="s">
        <v>3691</v>
      </c>
      <c r="F1022" s="1" t="s">
        <v>246</v>
      </c>
      <c r="G1022">
        <v>10</v>
      </c>
      <c r="H1022" t="s">
        <v>64</v>
      </c>
      <c r="I1022" s="1" t="s">
        <v>100</v>
      </c>
      <c r="J1022">
        <v>100</v>
      </c>
      <c r="K1022" s="1" t="s">
        <v>2729</v>
      </c>
      <c r="L1022">
        <v>1</v>
      </c>
      <c r="M1022">
        <v>56.1</v>
      </c>
      <c r="N1022">
        <v>1.2</v>
      </c>
      <c r="Q1022">
        <v>54.9</v>
      </c>
      <c r="R1022" s="1" t="s">
        <v>2733</v>
      </c>
    </row>
    <row r="1023" spans="1:18" x14ac:dyDescent="0.2">
      <c r="A1023" s="1" t="s">
        <v>53</v>
      </c>
      <c r="B1023">
        <v>1</v>
      </c>
      <c r="C1023" s="1" t="s">
        <v>3692</v>
      </c>
      <c r="D1023" s="2">
        <v>45713</v>
      </c>
      <c r="E1023" t="s">
        <v>3059</v>
      </c>
      <c r="F1023" s="1" t="s">
        <v>246</v>
      </c>
      <c r="G1023">
        <v>14</v>
      </c>
      <c r="H1023" t="s">
        <v>76</v>
      </c>
      <c r="I1023" s="1" t="s">
        <v>100</v>
      </c>
      <c r="J1023">
        <v>125</v>
      </c>
      <c r="K1023" s="1" t="s">
        <v>2729</v>
      </c>
      <c r="L1023">
        <v>3</v>
      </c>
      <c r="M1023">
        <v>125.4</v>
      </c>
      <c r="N1023">
        <v>4.8000000000000007</v>
      </c>
      <c r="Q1023">
        <v>120.60000000000001</v>
      </c>
      <c r="R1023" s="1" t="s">
        <v>2733</v>
      </c>
    </row>
    <row r="1024" spans="1:18" x14ac:dyDescent="0.2">
      <c r="A1024" s="1" t="s">
        <v>53</v>
      </c>
      <c r="B1024">
        <v>1</v>
      </c>
      <c r="C1024" s="1" t="s">
        <v>3693</v>
      </c>
      <c r="D1024" s="2">
        <v>45713</v>
      </c>
      <c r="E1024" t="s">
        <v>2757</v>
      </c>
      <c r="F1024" s="1" t="s">
        <v>246</v>
      </c>
      <c r="G1024">
        <v>15</v>
      </c>
      <c r="H1024" t="s">
        <v>134</v>
      </c>
      <c r="I1024" s="1" t="s">
        <v>100</v>
      </c>
      <c r="J1024">
        <v>65</v>
      </c>
      <c r="K1024" s="1" t="s">
        <v>2729</v>
      </c>
      <c r="L1024">
        <v>1</v>
      </c>
      <c r="M1024">
        <v>41</v>
      </c>
      <c r="N1024">
        <v>1.7</v>
      </c>
      <c r="O1024">
        <v>7</v>
      </c>
      <c r="Q1024">
        <v>39.299999999999997</v>
      </c>
      <c r="R1024" s="1" t="s">
        <v>2733</v>
      </c>
    </row>
    <row r="1025" spans="1:18" x14ac:dyDescent="0.2">
      <c r="A1025" s="1" t="s">
        <v>46</v>
      </c>
      <c r="B1025">
        <v>3</v>
      </c>
      <c r="C1025" s="1" t="s">
        <v>3681</v>
      </c>
      <c r="D1025" s="2">
        <v>45713</v>
      </c>
      <c r="E1025" t="s">
        <v>3680</v>
      </c>
      <c r="F1025" s="1" t="s">
        <v>246</v>
      </c>
      <c r="G1025">
        <v>18</v>
      </c>
      <c r="H1025" t="s">
        <v>99</v>
      </c>
      <c r="I1025" s="1" t="s">
        <v>2760</v>
      </c>
      <c r="J1025">
        <v>150</v>
      </c>
      <c r="K1025" s="1" t="s">
        <v>2729</v>
      </c>
      <c r="L1025">
        <v>1</v>
      </c>
      <c r="M1025">
        <v>60</v>
      </c>
      <c r="N1025">
        <v>2.1</v>
      </c>
      <c r="O1025">
        <v>3</v>
      </c>
      <c r="Q1025">
        <v>57.9</v>
      </c>
      <c r="R1025" s="1" t="s">
        <v>2730</v>
      </c>
    </row>
    <row r="1026" spans="1:18" x14ac:dyDescent="0.2">
      <c r="A1026" s="1" t="s">
        <v>46</v>
      </c>
      <c r="B1026">
        <v>3</v>
      </c>
      <c r="C1026" s="1" t="s">
        <v>3694</v>
      </c>
      <c r="D1026" s="2">
        <v>45713</v>
      </c>
      <c r="E1026" t="s">
        <v>48</v>
      </c>
      <c r="F1026" s="1" t="s">
        <v>246</v>
      </c>
      <c r="G1026">
        <v>18</v>
      </c>
      <c r="H1026" t="s">
        <v>167</v>
      </c>
      <c r="I1026" s="1" t="s">
        <v>100</v>
      </c>
      <c r="J1026">
        <v>15</v>
      </c>
      <c r="K1026" s="1" t="s">
        <v>2729</v>
      </c>
      <c r="L1026">
        <v>2</v>
      </c>
      <c r="M1026">
        <v>113.4</v>
      </c>
      <c r="N1026">
        <v>4.2</v>
      </c>
      <c r="Q1026">
        <v>109.2</v>
      </c>
      <c r="R1026" s="1" t="s">
        <v>2730</v>
      </c>
    </row>
    <row r="1027" spans="1:18" x14ac:dyDescent="0.2">
      <c r="A1027" s="1" t="s">
        <v>46</v>
      </c>
      <c r="B1027">
        <v>3</v>
      </c>
      <c r="C1027" s="1" t="s">
        <v>3695</v>
      </c>
      <c r="D1027" s="2">
        <v>45713</v>
      </c>
      <c r="E1027" t="s">
        <v>48</v>
      </c>
      <c r="F1027" s="1" t="s">
        <v>246</v>
      </c>
      <c r="G1027">
        <v>17</v>
      </c>
      <c r="H1027" t="s">
        <v>167</v>
      </c>
      <c r="I1027" s="1" t="s">
        <v>100</v>
      </c>
      <c r="J1027">
        <v>38</v>
      </c>
      <c r="K1027" s="1" t="s">
        <v>2729</v>
      </c>
      <c r="L1027">
        <v>2</v>
      </c>
      <c r="M1027">
        <v>105.6</v>
      </c>
      <c r="N1027">
        <v>3.9</v>
      </c>
      <c r="Q1027">
        <v>101.69999999999999</v>
      </c>
      <c r="R1027" s="1" t="s">
        <v>2730</v>
      </c>
    </row>
    <row r="1028" spans="1:18" x14ac:dyDescent="0.2">
      <c r="A1028" s="1" t="s">
        <v>46</v>
      </c>
      <c r="B1028">
        <v>3</v>
      </c>
      <c r="C1028" s="1" t="s">
        <v>3696</v>
      </c>
      <c r="D1028" s="2">
        <v>45713</v>
      </c>
      <c r="E1028" t="s">
        <v>3126</v>
      </c>
      <c r="F1028" s="1" t="s">
        <v>246</v>
      </c>
      <c r="G1028">
        <v>16</v>
      </c>
      <c r="H1028">
        <v>8</v>
      </c>
      <c r="I1028" s="1" t="s">
        <v>100</v>
      </c>
      <c r="J1028">
        <v>100</v>
      </c>
      <c r="K1028" s="1" t="s">
        <v>2729</v>
      </c>
      <c r="L1028">
        <v>2</v>
      </c>
      <c r="M1028">
        <v>102.4</v>
      </c>
      <c r="N1028">
        <v>3.7</v>
      </c>
      <c r="Q1028">
        <v>98.7</v>
      </c>
      <c r="R1028" s="1" t="s">
        <v>2730</v>
      </c>
    </row>
    <row r="1029" spans="1:18" x14ac:dyDescent="0.2">
      <c r="A1029" s="1" t="s">
        <v>53</v>
      </c>
      <c r="B1029">
        <v>3</v>
      </c>
      <c r="C1029" s="1" t="s">
        <v>3697</v>
      </c>
      <c r="D1029" s="2">
        <v>45713</v>
      </c>
      <c r="E1029">
        <v>1500502274</v>
      </c>
      <c r="F1029" s="1" t="s">
        <v>246</v>
      </c>
      <c r="G1029">
        <v>14</v>
      </c>
      <c r="H1029" t="s">
        <v>2811</v>
      </c>
      <c r="I1029" s="1" t="s">
        <v>100</v>
      </c>
      <c r="J1029">
        <v>0</v>
      </c>
      <c r="K1029" s="1" t="s">
        <v>2729</v>
      </c>
      <c r="L1029">
        <v>1</v>
      </c>
      <c r="M1029">
        <v>50</v>
      </c>
      <c r="N1029">
        <v>1.6</v>
      </c>
      <c r="O1029">
        <v>13</v>
      </c>
      <c r="Q1029">
        <v>48.4</v>
      </c>
      <c r="R1029" s="1" t="s">
        <v>2733</v>
      </c>
    </row>
    <row r="1030" spans="1:18" x14ac:dyDescent="0.2">
      <c r="A1030" s="1" t="s">
        <v>53</v>
      </c>
      <c r="B1030">
        <v>3</v>
      </c>
      <c r="C1030" s="1" t="s">
        <v>3698</v>
      </c>
      <c r="D1030" s="2">
        <v>45713</v>
      </c>
      <c r="E1030" t="s">
        <v>3699</v>
      </c>
      <c r="F1030" s="1" t="s">
        <v>246</v>
      </c>
      <c r="G1030">
        <v>23.5</v>
      </c>
      <c r="H1030">
        <v>70</v>
      </c>
      <c r="I1030" s="1" t="s">
        <v>2766</v>
      </c>
      <c r="J1030">
        <v>2800</v>
      </c>
      <c r="K1030" s="1" t="s">
        <v>2729</v>
      </c>
      <c r="L1030">
        <v>3</v>
      </c>
      <c r="M1030">
        <v>281.60000000000002</v>
      </c>
      <c r="N1030">
        <v>9</v>
      </c>
      <c r="Q1030">
        <v>272.60000000000002</v>
      </c>
      <c r="R1030" s="1" t="s">
        <v>2733</v>
      </c>
    </row>
    <row r="1031" spans="1:18" x14ac:dyDescent="0.2">
      <c r="A1031" s="1" t="s">
        <v>53</v>
      </c>
      <c r="B1031">
        <v>3</v>
      </c>
      <c r="C1031" s="1" t="s">
        <v>3700</v>
      </c>
      <c r="D1031" s="2">
        <v>45713</v>
      </c>
      <c r="E1031" t="s">
        <v>51</v>
      </c>
      <c r="F1031" s="1" t="s">
        <v>51</v>
      </c>
      <c r="G1031" t="s">
        <v>51</v>
      </c>
      <c r="H1031" t="s">
        <v>51</v>
      </c>
      <c r="I1031" s="1" t="s">
        <v>51</v>
      </c>
      <c r="J1031" t="s">
        <v>51</v>
      </c>
      <c r="K1031" s="1" t="s">
        <v>2729</v>
      </c>
      <c r="L1031">
        <v>1</v>
      </c>
      <c r="M1031">
        <v>60.8</v>
      </c>
      <c r="N1031">
        <v>1.9</v>
      </c>
      <c r="Q1031">
        <v>58.9</v>
      </c>
      <c r="R1031" s="1" t="s">
        <v>2733</v>
      </c>
    </row>
    <row r="1032" spans="1:18" x14ac:dyDescent="0.2">
      <c r="A1032" s="1" t="s">
        <v>46</v>
      </c>
      <c r="B1032">
        <v>6</v>
      </c>
      <c r="C1032" s="1" t="s">
        <v>3682</v>
      </c>
      <c r="D1032" s="2">
        <v>45713</v>
      </c>
      <c r="E1032" t="s">
        <v>3034</v>
      </c>
      <c r="F1032" s="1" t="s">
        <v>3035</v>
      </c>
      <c r="G1032">
        <v>19.5</v>
      </c>
      <c r="H1032" t="s">
        <v>107</v>
      </c>
      <c r="I1032" s="1" t="s">
        <v>108</v>
      </c>
      <c r="J1032">
        <v>1000</v>
      </c>
      <c r="K1032" s="1" t="s">
        <v>2729</v>
      </c>
      <c r="L1032">
        <v>6</v>
      </c>
      <c r="M1032">
        <v>623.59999999999991</v>
      </c>
      <c r="N1032">
        <v>15</v>
      </c>
      <c r="O1032">
        <v>22.4</v>
      </c>
      <c r="Q1032">
        <v>608.59999999999991</v>
      </c>
      <c r="R1032" s="1" t="s">
        <v>2730</v>
      </c>
    </row>
    <row r="1033" spans="1:18" x14ac:dyDescent="0.2">
      <c r="A1033" s="1" t="s">
        <v>46</v>
      </c>
      <c r="B1033">
        <v>6</v>
      </c>
      <c r="C1033" s="1" t="s">
        <v>3701</v>
      </c>
      <c r="D1033" s="2">
        <v>45713</v>
      </c>
      <c r="E1033" t="s">
        <v>51</v>
      </c>
      <c r="F1033" s="1" t="s">
        <v>51</v>
      </c>
      <c r="G1033" t="s">
        <v>51</v>
      </c>
      <c r="H1033" t="s">
        <v>51</v>
      </c>
      <c r="I1033" s="1" t="s">
        <v>51</v>
      </c>
      <c r="J1033" t="s">
        <v>51</v>
      </c>
      <c r="K1033" s="1" t="s">
        <v>2729</v>
      </c>
      <c r="L1033">
        <v>1</v>
      </c>
      <c r="M1033">
        <v>70.400000000000006</v>
      </c>
      <c r="N1033">
        <v>1.7</v>
      </c>
      <c r="Q1033">
        <v>68.7</v>
      </c>
      <c r="R1033" s="1" t="s">
        <v>2730</v>
      </c>
    </row>
    <row r="1034" spans="1:18" x14ac:dyDescent="0.2">
      <c r="A1034" s="1" t="s">
        <v>46</v>
      </c>
      <c r="B1034">
        <v>6</v>
      </c>
      <c r="C1034" s="1" t="s">
        <v>3702</v>
      </c>
      <c r="D1034" s="2">
        <v>45713</v>
      </c>
      <c r="E1034" t="s">
        <v>3703</v>
      </c>
      <c r="F1034" s="1" t="s">
        <v>3704</v>
      </c>
      <c r="G1034">
        <v>21</v>
      </c>
      <c r="H1034" t="s">
        <v>3224</v>
      </c>
      <c r="I1034" s="1" t="s">
        <v>108</v>
      </c>
      <c r="J1034">
        <v>100</v>
      </c>
      <c r="K1034" s="1" t="s">
        <v>2729</v>
      </c>
      <c r="L1034">
        <v>2</v>
      </c>
      <c r="M1034">
        <v>105.2</v>
      </c>
      <c r="N1034">
        <v>4</v>
      </c>
      <c r="Q1034">
        <v>101.2</v>
      </c>
      <c r="R1034" s="1" t="s">
        <v>2730</v>
      </c>
    </row>
    <row r="1035" spans="1:18" x14ac:dyDescent="0.2">
      <c r="A1035" s="1" t="s">
        <v>53</v>
      </c>
      <c r="B1035">
        <v>6</v>
      </c>
      <c r="C1035" s="1" t="s">
        <v>3701</v>
      </c>
      <c r="D1035" s="2">
        <v>45713</v>
      </c>
      <c r="E1035" t="s">
        <v>51</v>
      </c>
      <c r="F1035" s="1" t="s">
        <v>51</v>
      </c>
      <c r="G1035" t="s">
        <v>51</v>
      </c>
      <c r="H1035" t="s">
        <v>51</v>
      </c>
      <c r="I1035" s="1" t="s">
        <v>51</v>
      </c>
      <c r="J1035" t="s">
        <v>51</v>
      </c>
      <c r="K1035" s="1" t="s">
        <v>2729</v>
      </c>
      <c r="L1035">
        <v>1</v>
      </c>
      <c r="M1035">
        <v>58.8</v>
      </c>
      <c r="N1035">
        <v>1.8</v>
      </c>
      <c r="O1035">
        <v>34</v>
      </c>
      <c r="Q1035">
        <v>57</v>
      </c>
      <c r="R1035" s="1" t="s">
        <v>2733</v>
      </c>
    </row>
    <row r="1036" spans="1:18" x14ac:dyDescent="0.2">
      <c r="A1036" s="1" t="s">
        <v>53</v>
      </c>
      <c r="B1036">
        <v>6</v>
      </c>
      <c r="C1036" s="1" t="s">
        <v>2822</v>
      </c>
      <c r="D1036" s="2">
        <v>45713</v>
      </c>
      <c r="E1036" t="s">
        <v>281</v>
      </c>
      <c r="F1036" s="1" t="s">
        <v>246</v>
      </c>
      <c r="G1036" t="s">
        <v>2823</v>
      </c>
      <c r="H1036" t="s">
        <v>2744</v>
      </c>
      <c r="I1036" s="1" t="s">
        <v>100</v>
      </c>
      <c r="J1036">
        <v>2000</v>
      </c>
      <c r="K1036" s="1" t="s">
        <v>2729</v>
      </c>
      <c r="L1036">
        <v>2</v>
      </c>
      <c r="M1036">
        <v>213.4</v>
      </c>
      <c r="N1036">
        <v>3.4</v>
      </c>
      <c r="Q1036">
        <v>210</v>
      </c>
      <c r="R1036" s="1" t="s">
        <v>2733</v>
      </c>
    </row>
    <row r="1037" spans="1:18" x14ac:dyDescent="0.2">
      <c r="A1037" s="1" t="s">
        <v>53</v>
      </c>
      <c r="B1037">
        <v>6</v>
      </c>
      <c r="C1037" s="1" t="s">
        <v>3705</v>
      </c>
      <c r="D1037" s="2">
        <v>45713</v>
      </c>
      <c r="E1037" t="s">
        <v>3614</v>
      </c>
      <c r="F1037" s="1" t="s">
        <v>246</v>
      </c>
      <c r="G1037">
        <v>28</v>
      </c>
      <c r="H1037">
        <v>8</v>
      </c>
      <c r="I1037" s="1" t="s">
        <v>2766</v>
      </c>
      <c r="J1037">
        <v>200</v>
      </c>
      <c r="K1037" s="1" t="s">
        <v>2729</v>
      </c>
      <c r="L1037">
        <v>8</v>
      </c>
      <c r="M1037">
        <v>232.00000000000003</v>
      </c>
      <c r="N1037">
        <v>11.2</v>
      </c>
      <c r="Q1037">
        <v>220.80000000000004</v>
      </c>
      <c r="R1037" s="1" t="s">
        <v>2733</v>
      </c>
    </row>
    <row r="1038" spans="1:18" x14ac:dyDescent="0.2">
      <c r="A1038" s="1" t="s">
        <v>46</v>
      </c>
      <c r="B1038">
        <v>7</v>
      </c>
      <c r="C1038" s="1" t="s">
        <v>3687</v>
      </c>
      <c r="D1038" s="2">
        <v>45713</v>
      </c>
      <c r="E1038" t="s">
        <v>3688</v>
      </c>
      <c r="F1038" s="1" t="s">
        <v>246</v>
      </c>
      <c r="G1038">
        <v>28</v>
      </c>
      <c r="H1038" t="s">
        <v>2770</v>
      </c>
      <c r="I1038" s="1" t="s">
        <v>2766</v>
      </c>
      <c r="J1038">
        <v>300</v>
      </c>
      <c r="K1038" s="1" t="s">
        <v>2729</v>
      </c>
      <c r="L1038">
        <v>2</v>
      </c>
      <c r="M1038">
        <v>118.7</v>
      </c>
      <c r="N1038">
        <v>7</v>
      </c>
      <c r="O1038">
        <v>6</v>
      </c>
      <c r="Q1038">
        <v>111.7</v>
      </c>
      <c r="R1038" s="1" t="s">
        <v>2730</v>
      </c>
    </row>
    <row r="1039" spans="1:18" x14ac:dyDescent="0.2">
      <c r="A1039" s="1" t="s">
        <v>46</v>
      </c>
      <c r="B1039">
        <v>7</v>
      </c>
      <c r="C1039" s="1" t="s">
        <v>3706</v>
      </c>
      <c r="D1039" s="2">
        <v>45713</v>
      </c>
      <c r="E1039" t="s">
        <v>3688</v>
      </c>
      <c r="F1039" s="1" t="s">
        <v>246</v>
      </c>
      <c r="G1039">
        <v>24</v>
      </c>
      <c r="H1039" t="s">
        <v>2770</v>
      </c>
      <c r="I1039" s="1" t="s">
        <v>2766</v>
      </c>
      <c r="J1039">
        <v>200</v>
      </c>
      <c r="K1039" s="1" t="s">
        <v>2729</v>
      </c>
      <c r="L1039">
        <v>4</v>
      </c>
      <c r="M1039">
        <v>210.1</v>
      </c>
      <c r="N1039">
        <v>11.7</v>
      </c>
      <c r="Q1039">
        <v>198.4</v>
      </c>
      <c r="R1039" s="1" t="s">
        <v>2730</v>
      </c>
    </row>
    <row r="1040" spans="1:18" x14ac:dyDescent="0.2">
      <c r="A1040" s="1" t="s">
        <v>46</v>
      </c>
      <c r="B1040">
        <v>7</v>
      </c>
      <c r="C1040" s="1" t="s">
        <v>3707</v>
      </c>
      <c r="D1040" s="2">
        <v>45713</v>
      </c>
      <c r="E1040" t="s">
        <v>3688</v>
      </c>
      <c r="F1040" s="1" t="s">
        <v>246</v>
      </c>
      <c r="G1040">
        <v>18</v>
      </c>
      <c r="H1040" t="s">
        <v>2770</v>
      </c>
      <c r="I1040" s="1" t="s">
        <v>2766</v>
      </c>
      <c r="J1040">
        <v>300</v>
      </c>
      <c r="K1040" s="1" t="s">
        <v>2729</v>
      </c>
      <c r="L1040">
        <v>2</v>
      </c>
      <c r="M1040">
        <v>85</v>
      </c>
      <c r="N1040">
        <v>4</v>
      </c>
      <c r="Q1040">
        <v>81</v>
      </c>
      <c r="R1040" s="1" t="s">
        <v>2730</v>
      </c>
    </row>
    <row r="1041" spans="1:18" x14ac:dyDescent="0.2">
      <c r="A1041" s="1" t="s">
        <v>53</v>
      </c>
      <c r="B1041">
        <v>7</v>
      </c>
      <c r="C1041" s="1" t="s">
        <v>3707</v>
      </c>
      <c r="D1041" s="2">
        <v>45713</v>
      </c>
      <c r="E1041" t="s">
        <v>3688</v>
      </c>
      <c r="F1041" s="1" t="s">
        <v>246</v>
      </c>
      <c r="G1041">
        <v>18</v>
      </c>
      <c r="H1041" t="s">
        <v>2770</v>
      </c>
      <c r="I1041" s="1" t="s">
        <v>2766</v>
      </c>
      <c r="J1041">
        <v>300</v>
      </c>
      <c r="K1041" s="1" t="s">
        <v>2729</v>
      </c>
      <c r="L1041">
        <v>4</v>
      </c>
      <c r="M1041">
        <v>224.8</v>
      </c>
      <c r="N1041">
        <v>8.4</v>
      </c>
      <c r="O1041">
        <v>7</v>
      </c>
      <c r="Q1041">
        <v>216.4</v>
      </c>
      <c r="R1041" s="1" t="s">
        <v>2733</v>
      </c>
    </row>
    <row r="1042" spans="1:18" x14ac:dyDescent="0.2">
      <c r="A1042" s="1" t="s">
        <v>53</v>
      </c>
      <c r="B1042">
        <v>7</v>
      </c>
      <c r="C1042" s="1" t="s">
        <v>3708</v>
      </c>
      <c r="D1042" s="2">
        <v>45713</v>
      </c>
      <c r="E1042" t="s">
        <v>3425</v>
      </c>
      <c r="F1042" s="1" t="s">
        <v>246</v>
      </c>
      <c r="G1042">
        <v>27</v>
      </c>
      <c r="H1042" t="s">
        <v>2641</v>
      </c>
      <c r="I1042" s="1" t="s">
        <v>100</v>
      </c>
      <c r="J1042">
        <v>52</v>
      </c>
      <c r="K1042" s="1" t="s">
        <v>2729</v>
      </c>
      <c r="L1042">
        <v>1</v>
      </c>
      <c r="M1042">
        <v>77</v>
      </c>
      <c r="N1042">
        <v>3.2</v>
      </c>
      <c r="Q1042">
        <v>73.8</v>
      </c>
      <c r="R1042" s="1" t="s">
        <v>2733</v>
      </c>
    </row>
    <row r="1043" spans="1:18" x14ac:dyDescent="0.2">
      <c r="A1043" s="1" t="s">
        <v>53</v>
      </c>
      <c r="B1043">
        <v>7</v>
      </c>
      <c r="C1043" s="1" t="s">
        <v>3709</v>
      </c>
      <c r="D1043" s="2">
        <v>45713</v>
      </c>
      <c r="E1043" t="s">
        <v>48</v>
      </c>
      <c r="F1043" s="1" t="s">
        <v>246</v>
      </c>
      <c r="G1043">
        <v>23</v>
      </c>
      <c r="H1043" t="s">
        <v>167</v>
      </c>
      <c r="I1043" s="1" t="s">
        <v>100</v>
      </c>
      <c r="J1043">
        <v>12</v>
      </c>
      <c r="K1043" s="1" t="s">
        <v>2729</v>
      </c>
      <c r="L1043">
        <v>1</v>
      </c>
      <c r="M1043">
        <v>77.5</v>
      </c>
      <c r="N1043">
        <v>2.9</v>
      </c>
      <c r="Q1043">
        <v>74.599999999999994</v>
      </c>
      <c r="R1043" s="1" t="s">
        <v>2733</v>
      </c>
    </row>
    <row r="1044" spans="1:18" x14ac:dyDescent="0.2">
      <c r="A1044" s="1" t="s">
        <v>46</v>
      </c>
      <c r="B1044">
        <v>1</v>
      </c>
      <c r="C1044" s="1" t="s">
        <v>3693</v>
      </c>
      <c r="D1044" s="2">
        <v>45714</v>
      </c>
      <c r="E1044" t="s">
        <v>2757</v>
      </c>
      <c r="F1044" s="1" t="s">
        <v>246</v>
      </c>
      <c r="G1044">
        <v>15</v>
      </c>
      <c r="H1044" t="s">
        <v>134</v>
      </c>
      <c r="I1044" s="1" t="s">
        <v>100</v>
      </c>
      <c r="J1044">
        <v>65</v>
      </c>
      <c r="K1044" s="1" t="s">
        <v>2729</v>
      </c>
      <c r="L1044">
        <v>1</v>
      </c>
      <c r="M1044">
        <v>28.8</v>
      </c>
      <c r="N1044">
        <v>1.8</v>
      </c>
      <c r="O1044">
        <v>5</v>
      </c>
      <c r="P1044">
        <v>200</v>
      </c>
      <c r="Q1044">
        <v>27</v>
      </c>
      <c r="R1044" s="1" t="s">
        <v>2730</v>
      </c>
    </row>
    <row r="1045" spans="1:18" x14ac:dyDescent="0.2">
      <c r="A1045" s="1" t="s">
        <v>46</v>
      </c>
      <c r="B1045">
        <v>1</v>
      </c>
      <c r="C1045" s="1" t="s">
        <v>3274</v>
      </c>
      <c r="D1045" s="2">
        <v>45714</v>
      </c>
      <c r="E1045" t="s">
        <v>3273</v>
      </c>
      <c r="F1045" s="1" t="s">
        <v>106</v>
      </c>
      <c r="G1045">
        <v>7</v>
      </c>
      <c r="H1045">
        <v>18</v>
      </c>
      <c r="I1045" s="1" t="s">
        <v>2766</v>
      </c>
      <c r="J1045">
        <v>250</v>
      </c>
      <c r="K1045" s="1" t="s">
        <v>2729</v>
      </c>
      <c r="L1045">
        <v>1</v>
      </c>
      <c r="M1045">
        <v>30.5</v>
      </c>
      <c r="N1045">
        <v>1</v>
      </c>
      <c r="Q1045">
        <v>29.5</v>
      </c>
      <c r="R1045" s="1" t="s">
        <v>2730</v>
      </c>
    </row>
    <row r="1046" spans="1:18" x14ac:dyDescent="0.2">
      <c r="A1046" s="1" t="s">
        <v>46</v>
      </c>
      <c r="B1046">
        <v>1</v>
      </c>
      <c r="C1046" s="1" t="s">
        <v>3710</v>
      </c>
      <c r="D1046" s="2">
        <v>45714</v>
      </c>
      <c r="E1046">
        <v>1500502173</v>
      </c>
      <c r="F1046" s="1" t="s">
        <v>246</v>
      </c>
      <c r="G1046">
        <v>8</v>
      </c>
      <c r="H1046" t="s">
        <v>735</v>
      </c>
      <c r="I1046" s="1" t="s">
        <v>100</v>
      </c>
      <c r="J1046">
        <v>245</v>
      </c>
      <c r="K1046" s="1" t="s">
        <v>2729</v>
      </c>
      <c r="L1046">
        <v>2</v>
      </c>
      <c r="M1046">
        <v>104.4</v>
      </c>
      <c r="N1046">
        <v>2</v>
      </c>
      <c r="Q1046">
        <v>102.4</v>
      </c>
      <c r="R1046" s="1" t="s">
        <v>2730</v>
      </c>
    </row>
    <row r="1047" spans="1:18" x14ac:dyDescent="0.2">
      <c r="A1047" s="1" t="s">
        <v>53</v>
      </c>
      <c r="B1047">
        <v>1</v>
      </c>
      <c r="C1047" s="1" t="s">
        <v>3710</v>
      </c>
      <c r="D1047" s="2">
        <v>45714</v>
      </c>
      <c r="E1047">
        <v>1500502173</v>
      </c>
      <c r="F1047" s="1" t="s">
        <v>246</v>
      </c>
      <c r="G1047">
        <v>8</v>
      </c>
      <c r="H1047" t="s">
        <v>735</v>
      </c>
      <c r="I1047" s="1" t="s">
        <v>100</v>
      </c>
      <c r="J1047">
        <v>245</v>
      </c>
      <c r="K1047" s="1" t="s">
        <v>2729</v>
      </c>
      <c r="L1047">
        <v>3</v>
      </c>
      <c r="M1047">
        <v>149.6</v>
      </c>
      <c r="N1047">
        <v>3</v>
      </c>
      <c r="Q1047">
        <v>146.6</v>
      </c>
      <c r="R1047" s="1" t="s">
        <v>2733</v>
      </c>
    </row>
    <row r="1048" spans="1:18" x14ac:dyDescent="0.2">
      <c r="A1048" s="1" t="s">
        <v>53</v>
      </c>
      <c r="B1048">
        <v>1</v>
      </c>
      <c r="C1048" s="1" t="s">
        <v>3711</v>
      </c>
      <c r="D1048" s="2">
        <v>45714</v>
      </c>
      <c r="E1048">
        <v>1500502172</v>
      </c>
      <c r="F1048" s="1" t="s">
        <v>246</v>
      </c>
      <c r="G1048">
        <v>12</v>
      </c>
      <c r="H1048" t="s">
        <v>735</v>
      </c>
      <c r="I1048" s="1" t="s">
        <v>100</v>
      </c>
      <c r="J1048">
        <v>120</v>
      </c>
      <c r="K1048" s="1" t="s">
        <v>2729</v>
      </c>
      <c r="L1048">
        <v>1</v>
      </c>
      <c r="M1048">
        <v>37.1</v>
      </c>
      <c r="N1048">
        <v>1.4</v>
      </c>
      <c r="Q1048">
        <v>35.700000000000003</v>
      </c>
      <c r="R1048" s="1" t="s">
        <v>2733</v>
      </c>
    </row>
    <row r="1049" spans="1:18" x14ac:dyDescent="0.2">
      <c r="A1049" s="1" t="s">
        <v>46</v>
      </c>
      <c r="B1049">
        <v>3</v>
      </c>
      <c r="C1049" s="1" t="s">
        <v>3712</v>
      </c>
      <c r="D1049" s="2">
        <v>45714</v>
      </c>
      <c r="E1049" t="s">
        <v>3614</v>
      </c>
      <c r="F1049" s="1" t="s">
        <v>246</v>
      </c>
      <c r="G1049" t="s">
        <v>3713</v>
      </c>
      <c r="H1049" t="s">
        <v>3714</v>
      </c>
      <c r="I1049" s="1" t="s">
        <v>2766</v>
      </c>
      <c r="J1049">
        <v>600</v>
      </c>
      <c r="K1049" s="1" t="s">
        <v>2729</v>
      </c>
      <c r="L1049">
        <v>8</v>
      </c>
      <c r="M1049">
        <v>536.4</v>
      </c>
      <c r="N1049">
        <v>15.7</v>
      </c>
      <c r="O1049">
        <v>10</v>
      </c>
      <c r="Q1049">
        <v>520.69999999999993</v>
      </c>
      <c r="R1049" s="1" t="s">
        <v>2730</v>
      </c>
    </row>
    <row r="1050" spans="1:18" x14ac:dyDescent="0.2">
      <c r="A1050" s="1" t="s">
        <v>46</v>
      </c>
      <c r="B1050">
        <v>3</v>
      </c>
      <c r="C1050" s="1" t="s">
        <v>3715</v>
      </c>
      <c r="D1050" s="2">
        <v>45714</v>
      </c>
      <c r="E1050" t="s">
        <v>3716</v>
      </c>
      <c r="F1050" s="1" t="s">
        <v>106</v>
      </c>
      <c r="G1050">
        <v>23</v>
      </c>
      <c r="H1050" t="s">
        <v>2847</v>
      </c>
      <c r="I1050" s="1" t="s">
        <v>108</v>
      </c>
      <c r="J1050">
        <v>330</v>
      </c>
      <c r="K1050" s="1" t="s">
        <v>2729</v>
      </c>
      <c r="L1050">
        <v>1</v>
      </c>
      <c r="M1050">
        <v>61.8</v>
      </c>
      <c r="N1050">
        <v>1.8</v>
      </c>
      <c r="Q1050">
        <v>60</v>
      </c>
      <c r="R1050" s="1" t="s">
        <v>2730</v>
      </c>
    </row>
    <row r="1051" spans="1:18" x14ac:dyDescent="0.2">
      <c r="A1051" s="1" t="s">
        <v>53</v>
      </c>
      <c r="B1051">
        <v>3</v>
      </c>
      <c r="C1051" s="1" t="s">
        <v>3715</v>
      </c>
      <c r="D1051" s="2">
        <v>45714</v>
      </c>
      <c r="E1051" t="s">
        <v>3716</v>
      </c>
      <c r="F1051" s="1" t="s">
        <v>106</v>
      </c>
      <c r="G1051">
        <v>23</v>
      </c>
      <c r="H1051" t="s">
        <v>2847</v>
      </c>
      <c r="I1051" s="1" t="s">
        <v>108</v>
      </c>
      <c r="J1051">
        <v>330</v>
      </c>
      <c r="K1051" s="1" t="s">
        <v>2729</v>
      </c>
      <c r="L1051">
        <v>5</v>
      </c>
      <c r="M1051">
        <v>277.40000000000003</v>
      </c>
      <c r="N1051">
        <v>8</v>
      </c>
      <c r="O1051">
        <v>10</v>
      </c>
      <c r="Q1051">
        <v>269.40000000000003</v>
      </c>
      <c r="R1051" s="1" t="s">
        <v>2733</v>
      </c>
    </row>
    <row r="1052" spans="1:18" x14ac:dyDescent="0.2">
      <c r="A1052" s="1" t="s">
        <v>53</v>
      </c>
      <c r="B1052">
        <v>3</v>
      </c>
      <c r="C1052" s="1" t="s">
        <v>3717</v>
      </c>
      <c r="D1052" s="2">
        <v>45714</v>
      </c>
      <c r="E1052" t="s">
        <v>3716</v>
      </c>
      <c r="F1052" s="1" t="s">
        <v>106</v>
      </c>
      <c r="G1052">
        <v>19</v>
      </c>
      <c r="H1052" t="s">
        <v>2847</v>
      </c>
      <c r="I1052" s="1" t="s">
        <v>108</v>
      </c>
      <c r="J1052">
        <v>280</v>
      </c>
      <c r="K1052" s="1" t="s">
        <v>2729</v>
      </c>
      <c r="L1052">
        <v>5</v>
      </c>
      <c r="M1052">
        <v>272.39999999999998</v>
      </c>
      <c r="N1052">
        <v>7.1999999999999993</v>
      </c>
      <c r="Q1052">
        <v>265.2</v>
      </c>
      <c r="R1052" s="1" t="s">
        <v>2733</v>
      </c>
    </row>
    <row r="1053" spans="1:18" x14ac:dyDescent="0.2">
      <c r="A1053" s="1" t="s">
        <v>46</v>
      </c>
      <c r="B1053">
        <v>5</v>
      </c>
      <c r="C1053" s="1" t="s">
        <v>3718</v>
      </c>
      <c r="D1053" s="2">
        <v>45714</v>
      </c>
      <c r="E1053" t="s">
        <v>3719</v>
      </c>
      <c r="F1053" s="1" t="s">
        <v>246</v>
      </c>
      <c r="G1053">
        <v>40</v>
      </c>
      <c r="H1053" t="s">
        <v>93</v>
      </c>
      <c r="I1053" s="1" t="s">
        <v>2766</v>
      </c>
      <c r="J1053">
        <v>500</v>
      </c>
      <c r="K1053" s="1" t="s">
        <v>2729</v>
      </c>
      <c r="L1053">
        <v>4</v>
      </c>
      <c r="M1053">
        <v>88.9</v>
      </c>
      <c r="N1053">
        <v>20.8</v>
      </c>
      <c r="Q1053">
        <v>68.100000000000009</v>
      </c>
      <c r="R1053" s="1" t="s">
        <v>2730</v>
      </c>
    </row>
    <row r="1054" spans="1:18" x14ac:dyDescent="0.2">
      <c r="A1054" s="1" t="s">
        <v>46</v>
      </c>
      <c r="B1054">
        <v>5</v>
      </c>
      <c r="C1054" s="1" t="s">
        <v>2879</v>
      </c>
      <c r="D1054" s="2">
        <v>45714</v>
      </c>
      <c r="E1054" t="s">
        <v>281</v>
      </c>
      <c r="F1054" s="1" t="s">
        <v>246</v>
      </c>
      <c r="G1054" t="s">
        <v>2880</v>
      </c>
      <c r="H1054" t="s">
        <v>2744</v>
      </c>
      <c r="I1054" s="1" t="s">
        <v>100</v>
      </c>
      <c r="J1054">
        <v>2000</v>
      </c>
      <c r="K1054" s="1" t="s">
        <v>2729</v>
      </c>
      <c r="L1054">
        <v>2</v>
      </c>
      <c r="M1054">
        <v>176</v>
      </c>
      <c r="N1054">
        <v>7</v>
      </c>
      <c r="Q1054">
        <v>169</v>
      </c>
      <c r="R1054" s="1" t="s">
        <v>2730</v>
      </c>
    </row>
    <row r="1055" spans="1:18" x14ac:dyDescent="0.2">
      <c r="A1055" s="1" t="s">
        <v>46</v>
      </c>
      <c r="B1055">
        <v>6</v>
      </c>
      <c r="C1055" s="1" t="s">
        <v>3720</v>
      </c>
      <c r="D1055" s="2">
        <v>45714</v>
      </c>
      <c r="E1055" t="s">
        <v>3721</v>
      </c>
      <c r="F1055" s="1" t="s">
        <v>246</v>
      </c>
      <c r="G1055">
        <v>25</v>
      </c>
      <c r="H1055" t="s">
        <v>1733</v>
      </c>
      <c r="I1055" s="1" t="s">
        <v>2760</v>
      </c>
      <c r="J1055">
        <v>165</v>
      </c>
      <c r="K1055" s="1" t="s">
        <v>2729</v>
      </c>
      <c r="L1055">
        <v>2</v>
      </c>
      <c r="M1055">
        <v>169.6</v>
      </c>
      <c r="N1055">
        <v>7.2</v>
      </c>
      <c r="O1055">
        <v>33</v>
      </c>
      <c r="Q1055">
        <v>162.4</v>
      </c>
      <c r="R1055" s="1" t="s">
        <v>2730</v>
      </c>
    </row>
    <row r="1056" spans="1:18" x14ac:dyDescent="0.2">
      <c r="A1056" s="1" t="s">
        <v>46</v>
      </c>
      <c r="B1056">
        <v>6</v>
      </c>
      <c r="C1056" s="1" t="s">
        <v>3722</v>
      </c>
      <c r="D1056" s="2">
        <v>45714</v>
      </c>
      <c r="E1056" t="s">
        <v>3723</v>
      </c>
      <c r="F1056" s="1" t="s">
        <v>106</v>
      </c>
      <c r="G1056">
        <v>17</v>
      </c>
      <c r="H1056" t="s">
        <v>2983</v>
      </c>
      <c r="I1056" s="1" t="s">
        <v>108</v>
      </c>
      <c r="J1056">
        <v>100</v>
      </c>
      <c r="K1056" s="1" t="s">
        <v>2729</v>
      </c>
      <c r="L1056">
        <v>2</v>
      </c>
      <c r="M1056">
        <v>105.4</v>
      </c>
      <c r="N1056">
        <v>4</v>
      </c>
      <c r="Q1056">
        <v>101.4</v>
      </c>
      <c r="R1056" s="1" t="s">
        <v>2730</v>
      </c>
    </row>
    <row r="1057" spans="1:18" x14ac:dyDescent="0.2">
      <c r="A1057" s="1" t="s">
        <v>46</v>
      </c>
      <c r="B1057">
        <v>6</v>
      </c>
      <c r="C1057" s="1" t="s">
        <v>3724</v>
      </c>
      <c r="D1057" s="2">
        <v>45714</v>
      </c>
      <c r="E1057" t="s">
        <v>3626</v>
      </c>
      <c r="F1057" s="1" t="s">
        <v>106</v>
      </c>
      <c r="G1057">
        <v>19</v>
      </c>
      <c r="H1057" t="s">
        <v>2811</v>
      </c>
      <c r="I1057" s="1" t="s">
        <v>108</v>
      </c>
      <c r="J1057">
        <v>150</v>
      </c>
      <c r="K1057" s="1" t="s">
        <v>2729</v>
      </c>
      <c r="L1057">
        <v>3</v>
      </c>
      <c r="M1057">
        <v>155.60000000000002</v>
      </c>
      <c r="N1057">
        <v>6.6000000000000005</v>
      </c>
      <c r="Q1057">
        <v>149.00000000000003</v>
      </c>
      <c r="R1057" s="1" t="s">
        <v>2730</v>
      </c>
    </row>
    <row r="1058" spans="1:18" x14ac:dyDescent="0.2">
      <c r="A1058" s="1" t="s">
        <v>46</v>
      </c>
      <c r="B1058">
        <v>6</v>
      </c>
      <c r="C1058" s="1" t="s">
        <v>3725</v>
      </c>
      <c r="D1058" s="2">
        <v>45714</v>
      </c>
      <c r="E1058" t="s">
        <v>3726</v>
      </c>
      <c r="F1058" s="1" t="s">
        <v>106</v>
      </c>
      <c r="G1058">
        <v>20</v>
      </c>
      <c r="H1058" t="s">
        <v>2817</v>
      </c>
      <c r="I1058" s="1" t="s">
        <v>108</v>
      </c>
      <c r="J1058">
        <v>100</v>
      </c>
      <c r="K1058" s="1" t="s">
        <v>2729</v>
      </c>
      <c r="L1058">
        <v>2</v>
      </c>
      <c r="M1058">
        <v>107</v>
      </c>
      <c r="N1058">
        <v>4.4000000000000004</v>
      </c>
      <c r="Q1058">
        <v>102.6</v>
      </c>
      <c r="R1058" s="1" t="s">
        <v>2730</v>
      </c>
    </row>
    <row r="1059" spans="1:18" x14ac:dyDescent="0.2">
      <c r="A1059" s="1" t="s">
        <v>46</v>
      </c>
      <c r="B1059">
        <v>6</v>
      </c>
      <c r="C1059" s="1" t="s">
        <v>3727</v>
      </c>
      <c r="D1059" s="2">
        <v>45714</v>
      </c>
      <c r="E1059" t="s">
        <v>3728</v>
      </c>
      <c r="F1059" s="1" t="s">
        <v>106</v>
      </c>
      <c r="G1059">
        <v>20</v>
      </c>
      <c r="H1059" t="s">
        <v>2817</v>
      </c>
      <c r="I1059" s="1" t="s">
        <v>108</v>
      </c>
      <c r="J1059">
        <v>100</v>
      </c>
      <c r="K1059" s="1" t="s">
        <v>2729</v>
      </c>
      <c r="L1059">
        <v>2</v>
      </c>
      <c r="M1059">
        <v>107.8</v>
      </c>
      <c r="N1059">
        <v>4.5999999999999996</v>
      </c>
      <c r="Q1059">
        <v>103.2</v>
      </c>
      <c r="R1059" s="1" t="s">
        <v>2730</v>
      </c>
    </row>
    <row r="1060" spans="1:18" x14ac:dyDescent="0.2">
      <c r="A1060" s="1" t="s">
        <v>53</v>
      </c>
      <c r="B1060">
        <v>6</v>
      </c>
      <c r="C1060" s="1" t="s">
        <v>3729</v>
      </c>
      <c r="D1060" s="2">
        <v>45714</v>
      </c>
      <c r="E1060" t="s">
        <v>3730</v>
      </c>
      <c r="F1060" s="1" t="s">
        <v>106</v>
      </c>
      <c r="G1060">
        <v>18</v>
      </c>
      <c r="H1060" t="s">
        <v>51</v>
      </c>
      <c r="I1060" s="1" t="s">
        <v>108</v>
      </c>
      <c r="J1060">
        <v>200</v>
      </c>
      <c r="K1060" s="1" t="s">
        <v>2729</v>
      </c>
      <c r="L1060">
        <v>2</v>
      </c>
      <c r="M1060">
        <v>226</v>
      </c>
      <c r="N1060">
        <v>4.8</v>
      </c>
      <c r="Q1060">
        <v>221.2</v>
      </c>
      <c r="R1060" s="1" t="s">
        <v>2733</v>
      </c>
    </row>
    <row r="1061" spans="1:18" x14ac:dyDescent="0.2">
      <c r="A1061" s="1" t="s">
        <v>53</v>
      </c>
      <c r="B1061">
        <v>6</v>
      </c>
      <c r="C1061" s="1" t="s">
        <v>3731</v>
      </c>
      <c r="D1061" s="2">
        <v>45714</v>
      </c>
      <c r="E1061" t="s">
        <v>3732</v>
      </c>
      <c r="F1061" s="1" t="s">
        <v>3733</v>
      </c>
      <c r="G1061" t="s">
        <v>2931</v>
      </c>
      <c r="H1061" t="s">
        <v>960</v>
      </c>
      <c r="I1061" s="1" t="s">
        <v>108</v>
      </c>
      <c r="J1061">
        <v>250</v>
      </c>
      <c r="K1061" s="1" t="s">
        <v>2729</v>
      </c>
      <c r="L1061">
        <v>4</v>
      </c>
      <c r="M1061">
        <v>266.2</v>
      </c>
      <c r="N1061">
        <v>10.4</v>
      </c>
      <c r="Q1061">
        <v>255.79999999999998</v>
      </c>
      <c r="R1061" s="1" t="s">
        <v>2733</v>
      </c>
    </row>
    <row r="1062" spans="1:18" x14ac:dyDescent="0.2">
      <c r="A1062" s="1" t="s">
        <v>53</v>
      </c>
      <c r="B1062">
        <v>6</v>
      </c>
      <c r="C1062" s="1" t="s">
        <v>3734</v>
      </c>
      <c r="D1062" s="2">
        <v>45714</v>
      </c>
      <c r="E1062">
        <v>1500502255</v>
      </c>
      <c r="F1062" s="1" t="s">
        <v>106</v>
      </c>
      <c r="G1062" t="s">
        <v>2273</v>
      </c>
      <c r="H1062" t="s">
        <v>287</v>
      </c>
      <c r="I1062" s="1" t="s">
        <v>108</v>
      </c>
      <c r="J1062">
        <v>200</v>
      </c>
      <c r="K1062" s="1" t="s">
        <v>2729</v>
      </c>
      <c r="L1062">
        <v>2</v>
      </c>
      <c r="M1062">
        <v>116.86</v>
      </c>
      <c r="N1062">
        <v>4</v>
      </c>
      <c r="Q1062">
        <v>112.86</v>
      </c>
      <c r="R1062" s="1" t="s">
        <v>2733</v>
      </c>
    </row>
    <row r="1063" spans="1:18" x14ac:dyDescent="0.2">
      <c r="A1063" s="1" t="s">
        <v>46</v>
      </c>
      <c r="B1063">
        <v>7</v>
      </c>
      <c r="C1063" s="1" t="s">
        <v>3698</v>
      </c>
      <c r="D1063" s="2">
        <v>45714</v>
      </c>
      <c r="E1063" t="s">
        <v>3699</v>
      </c>
      <c r="F1063" s="1" t="s">
        <v>246</v>
      </c>
      <c r="G1063">
        <v>23.5</v>
      </c>
      <c r="H1063">
        <v>70</v>
      </c>
      <c r="I1063" s="1" t="s">
        <v>2766</v>
      </c>
      <c r="J1063">
        <v>2800</v>
      </c>
      <c r="K1063" s="1" t="s">
        <v>2729</v>
      </c>
      <c r="L1063">
        <v>6</v>
      </c>
      <c r="M1063">
        <v>560.4</v>
      </c>
      <c r="N1063">
        <v>17.5</v>
      </c>
      <c r="O1063">
        <v>11</v>
      </c>
      <c r="Q1063">
        <v>542.9</v>
      </c>
      <c r="R1063" s="1" t="s">
        <v>2730</v>
      </c>
    </row>
    <row r="1064" spans="1:18" x14ac:dyDescent="0.2">
      <c r="A1064" s="1" t="s">
        <v>46</v>
      </c>
      <c r="B1064">
        <v>7</v>
      </c>
      <c r="C1064" s="1" t="s">
        <v>3735</v>
      </c>
      <c r="D1064" s="2">
        <v>45714</v>
      </c>
      <c r="E1064" t="s">
        <v>3736</v>
      </c>
      <c r="F1064" s="1" t="s">
        <v>246</v>
      </c>
      <c r="G1064" t="s">
        <v>51</v>
      </c>
      <c r="H1064" t="s">
        <v>51</v>
      </c>
      <c r="I1064" s="1" t="s">
        <v>100</v>
      </c>
      <c r="J1064">
        <v>100</v>
      </c>
      <c r="K1064" s="1" t="s">
        <v>2729</v>
      </c>
      <c r="L1064">
        <v>1</v>
      </c>
      <c r="M1064">
        <v>46.2</v>
      </c>
      <c r="N1064">
        <v>2.2000000000000002</v>
      </c>
      <c r="Q1064">
        <v>44</v>
      </c>
      <c r="R1064" s="1" t="s">
        <v>2730</v>
      </c>
    </row>
    <row r="1065" spans="1:18" x14ac:dyDescent="0.2">
      <c r="A1065" s="1" t="s">
        <v>53</v>
      </c>
      <c r="B1065">
        <v>7</v>
      </c>
      <c r="C1065" s="1" t="s">
        <v>3735</v>
      </c>
      <c r="D1065" s="2">
        <v>45714</v>
      </c>
      <c r="E1065" t="s">
        <v>3736</v>
      </c>
      <c r="F1065" s="1" t="s">
        <v>246</v>
      </c>
      <c r="G1065" t="s">
        <v>51</v>
      </c>
      <c r="H1065" t="s">
        <v>51</v>
      </c>
      <c r="I1065" s="1" t="s">
        <v>100</v>
      </c>
      <c r="J1065">
        <v>100</v>
      </c>
      <c r="K1065" s="1" t="s">
        <v>2729</v>
      </c>
      <c r="L1065">
        <v>1</v>
      </c>
      <c r="M1065">
        <v>69.7</v>
      </c>
      <c r="N1065">
        <v>2.2000000000000002</v>
      </c>
      <c r="Q1065">
        <v>67.5</v>
      </c>
      <c r="R1065" s="1" t="s">
        <v>2733</v>
      </c>
    </row>
    <row r="1066" spans="1:18" x14ac:dyDescent="0.2">
      <c r="A1066" s="1" t="s">
        <v>53</v>
      </c>
      <c r="B1066">
        <v>7</v>
      </c>
      <c r="C1066" s="1" t="s">
        <v>3737</v>
      </c>
      <c r="D1066" s="2">
        <v>45714</v>
      </c>
      <c r="E1066" t="s">
        <v>51</v>
      </c>
      <c r="F1066" s="1" t="s">
        <v>51</v>
      </c>
      <c r="G1066" t="s">
        <v>51</v>
      </c>
      <c r="H1066" t="s">
        <v>51</v>
      </c>
      <c r="I1066" s="1" t="s">
        <v>51</v>
      </c>
      <c r="J1066" t="s">
        <v>51</v>
      </c>
      <c r="K1066" s="1" t="s">
        <v>2729</v>
      </c>
      <c r="L1066">
        <v>1</v>
      </c>
      <c r="M1066">
        <v>63.9</v>
      </c>
      <c r="N1066">
        <v>3.2</v>
      </c>
      <c r="Q1066">
        <v>60.699999999999996</v>
      </c>
      <c r="R1066" s="1" t="s">
        <v>2733</v>
      </c>
    </row>
    <row r="1067" spans="1:18" x14ac:dyDescent="0.2">
      <c r="A1067" s="1" t="s">
        <v>53</v>
      </c>
      <c r="B1067">
        <v>7</v>
      </c>
      <c r="C1067" s="1" t="s">
        <v>3738</v>
      </c>
      <c r="D1067" s="2">
        <v>45714</v>
      </c>
      <c r="E1067" t="s">
        <v>2825</v>
      </c>
      <c r="F1067" s="1" t="s">
        <v>246</v>
      </c>
      <c r="G1067">
        <v>24</v>
      </c>
      <c r="H1067">
        <v>6</v>
      </c>
      <c r="I1067" s="1" t="s">
        <v>2826</v>
      </c>
      <c r="J1067">
        <v>300</v>
      </c>
      <c r="K1067" s="1" t="s">
        <v>2729</v>
      </c>
      <c r="L1067">
        <v>6</v>
      </c>
      <c r="M1067">
        <v>330.66999999999996</v>
      </c>
      <c r="N1067">
        <v>19.200000000000003</v>
      </c>
      <c r="O1067">
        <v>10.6</v>
      </c>
      <c r="Q1067">
        <v>311.46999999999997</v>
      </c>
      <c r="R1067" s="1" t="s">
        <v>2733</v>
      </c>
    </row>
    <row r="1068" spans="1:18" x14ac:dyDescent="0.2">
      <c r="A1068" s="1" t="s">
        <v>46</v>
      </c>
      <c r="B1068">
        <v>1</v>
      </c>
      <c r="C1068" s="1" t="s">
        <v>3711</v>
      </c>
      <c r="D1068" s="2">
        <v>45715</v>
      </c>
      <c r="E1068">
        <v>1500502172</v>
      </c>
      <c r="F1068" s="1" t="s">
        <v>246</v>
      </c>
      <c r="G1068">
        <v>12</v>
      </c>
      <c r="H1068" t="s">
        <v>735</v>
      </c>
      <c r="I1068" s="1" t="s">
        <v>100</v>
      </c>
      <c r="J1068">
        <v>120</v>
      </c>
      <c r="K1068" s="1" t="s">
        <v>2729</v>
      </c>
      <c r="L1068">
        <v>2</v>
      </c>
      <c r="M1068">
        <v>93.5</v>
      </c>
      <c r="N1068">
        <v>3</v>
      </c>
      <c r="Q1068">
        <v>90.5</v>
      </c>
      <c r="R1068" s="1" t="s">
        <v>2730</v>
      </c>
    </row>
    <row r="1069" spans="1:18" x14ac:dyDescent="0.2">
      <c r="A1069" s="1" t="s">
        <v>46</v>
      </c>
      <c r="B1069">
        <v>1</v>
      </c>
      <c r="C1069" s="1" t="s">
        <v>3739</v>
      </c>
      <c r="D1069" s="2">
        <v>45715</v>
      </c>
      <c r="E1069">
        <v>1500502175</v>
      </c>
      <c r="F1069" s="1" t="s">
        <v>246</v>
      </c>
      <c r="G1069">
        <v>13</v>
      </c>
      <c r="H1069" t="s">
        <v>735</v>
      </c>
      <c r="I1069" s="1" t="s">
        <v>100</v>
      </c>
      <c r="J1069">
        <v>380</v>
      </c>
      <c r="K1069" s="1" t="s">
        <v>2729</v>
      </c>
      <c r="L1069">
        <v>2</v>
      </c>
      <c r="M1069">
        <v>122.5</v>
      </c>
      <c r="N1069">
        <v>3.3</v>
      </c>
      <c r="Q1069">
        <v>119.2</v>
      </c>
      <c r="R1069" s="1" t="s">
        <v>2730</v>
      </c>
    </row>
    <row r="1070" spans="1:18" x14ac:dyDescent="0.2">
      <c r="A1070" s="1" t="s">
        <v>53</v>
      </c>
      <c r="B1070">
        <v>1</v>
      </c>
      <c r="C1070" s="1" t="s">
        <v>3739</v>
      </c>
      <c r="D1070" s="2">
        <v>45715</v>
      </c>
      <c r="E1070">
        <v>1500502175</v>
      </c>
      <c r="F1070" s="1" t="s">
        <v>246</v>
      </c>
      <c r="G1070">
        <v>13</v>
      </c>
      <c r="H1070" t="s">
        <v>735</v>
      </c>
      <c r="I1070" s="1" t="s">
        <v>100</v>
      </c>
      <c r="J1070">
        <v>380</v>
      </c>
      <c r="K1070" s="1" t="s">
        <v>2729</v>
      </c>
      <c r="L1070">
        <v>3</v>
      </c>
      <c r="M1070">
        <v>161.19999999999999</v>
      </c>
      <c r="N1070">
        <v>4.5</v>
      </c>
      <c r="Q1070">
        <v>156.69999999999999</v>
      </c>
      <c r="R1070" s="1" t="s">
        <v>2733</v>
      </c>
    </row>
    <row r="1071" spans="1:18" x14ac:dyDescent="0.2">
      <c r="A1071" s="1" t="s">
        <v>46</v>
      </c>
      <c r="B1071">
        <v>3</v>
      </c>
      <c r="C1071" s="1" t="s">
        <v>3717</v>
      </c>
      <c r="D1071" s="2">
        <v>45715</v>
      </c>
      <c r="E1071" t="s">
        <v>3716</v>
      </c>
      <c r="F1071" s="1" t="s">
        <v>106</v>
      </c>
      <c r="G1071">
        <v>19</v>
      </c>
      <c r="H1071" t="s">
        <v>2847</v>
      </c>
      <c r="I1071" s="1" t="s">
        <v>108</v>
      </c>
      <c r="J1071">
        <v>280</v>
      </c>
      <c r="K1071" s="1" t="s">
        <v>2729</v>
      </c>
      <c r="L1071">
        <v>2</v>
      </c>
      <c r="M1071">
        <v>82.800000000000011</v>
      </c>
      <c r="N1071">
        <v>2.8</v>
      </c>
      <c r="Q1071">
        <v>80.000000000000014</v>
      </c>
      <c r="R1071" s="1" t="s">
        <v>2730</v>
      </c>
    </row>
    <row r="1072" spans="1:18" x14ac:dyDescent="0.2">
      <c r="A1072" s="1" t="s">
        <v>46</v>
      </c>
      <c r="B1072">
        <v>3</v>
      </c>
      <c r="C1072" s="1" t="s">
        <v>3740</v>
      </c>
      <c r="D1072" s="2">
        <v>45715</v>
      </c>
      <c r="E1072" t="s">
        <v>2914</v>
      </c>
      <c r="F1072" s="1" t="s">
        <v>106</v>
      </c>
      <c r="G1072" t="s">
        <v>2743</v>
      </c>
      <c r="H1072" t="s">
        <v>2928</v>
      </c>
      <c r="I1072" s="1" t="s">
        <v>108</v>
      </c>
      <c r="J1072">
        <v>170</v>
      </c>
      <c r="K1072" s="1" t="s">
        <v>2729</v>
      </c>
      <c r="L1072">
        <v>4</v>
      </c>
      <c r="M1072">
        <v>183.8</v>
      </c>
      <c r="N1072">
        <v>5.9</v>
      </c>
      <c r="Q1072">
        <v>177.9</v>
      </c>
      <c r="R1072" s="1" t="s">
        <v>2730</v>
      </c>
    </row>
    <row r="1073" spans="1:18" x14ac:dyDescent="0.2">
      <c r="A1073" s="1" t="s">
        <v>46</v>
      </c>
      <c r="B1073">
        <v>3</v>
      </c>
      <c r="C1073" s="1" t="s">
        <v>3741</v>
      </c>
      <c r="D1073" s="2">
        <v>45715</v>
      </c>
      <c r="E1073" t="s">
        <v>3075</v>
      </c>
      <c r="F1073" s="1" t="s">
        <v>106</v>
      </c>
      <c r="G1073">
        <v>15</v>
      </c>
      <c r="H1073" t="s">
        <v>51</v>
      </c>
      <c r="I1073" s="1" t="s">
        <v>108</v>
      </c>
      <c r="J1073">
        <v>1000</v>
      </c>
      <c r="K1073" s="1" t="s">
        <v>2729</v>
      </c>
      <c r="L1073">
        <v>3</v>
      </c>
      <c r="M1073">
        <v>258.60000000000002</v>
      </c>
      <c r="N1073">
        <v>5.5</v>
      </c>
      <c r="Q1073">
        <v>253.10000000000002</v>
      </c>
      <c r="R1073" s="1" t="s">
        <v>2730</v>
      </c>
    </row>
    <row r="1074" spans="1:18" x14ac:dyDescent="0.2">
      <c r="A1074" s="1" t="s">
        <v>53</v>
      </c>
      <c r="B1074">
        <v>3</v>
      </c>
      <c r="C1074" s="1" t="s">
        <v>3741</v>
      </c>
      <c r="D1074" s="2">
        <v>45715</v>
      </c>
      <c r="E1074" t="s">
        <v>3075</v>
      </c>
      <c r="F1074" s="1" t="s">
        <v>106</v>
      </c>
      <c r="G1074">
        <v>15</v>
      </c>
      <c r="H1074" t="s">
        <v>51</v>
      </c>
      <c r="I1074" s="1" t="s">
        <v>108</v>
      </c>
      <c r="J1074">
        <v>1000</v>
      </c>
      <c r="K1074" s="1" t="s">
        <v>2729</v>
      </c>
      <c r="L1074">
        <v>5</v>
      </c>
      <c r="M1074">
        <v>473</v>
      </c>
      <c r="N1074">
        <v>8.5</v>
      </c>
      <c r="Q1074">
        <v>464.5</v>
      </c>
      <c r="R1074" s="1" t="s">
        <v>2733</v>
      </c>
    </row>
    <row r="1075" spans="1:18" x14ac:dyDescent="0.2">
      <c r="A1075" s="1" t="s">
        <v>46</v>
      </c>
      <c r="B1075">
        <v>5</v>
      </c>
      <c r="C1075" s="1" t="s">
        <v>3718</v>
      </c>
      <c r="D1075" s="2">
        <v>45715</v>
      </c>
      <c r="E1075" t="s">
        <v>3719</v>
      </c>
      <c r="F1075" s="1" t="s">
        <v>246</v>
      </c>
      <c r="G1075">
        <v>40</v>
      </c>
      <c r="H1075" t="s">
        <v>93</v>
      </c>
      <c r="I1075" s="1" t="s">
        <v>2766</v>
      </c>
      <c r="J1075">
        <v>500</v>
      </c>
      <c r="K1075" s="1" t="s">
        <v>2729</v>
      </c>
      <c r="L1075">
        <v>7</v>
      </c>
      <c r="M1075">
        <v>518.6</v>
      </c>
      <c r="N1075">
        <v>37.1</v>
      </c>
      <c r="Q1075">
        <v>481.5</v>
      </c>
      <c r="R1075" s="1" t="s">
        <v>2730</v>
      </c>
    </row>
    <row r="1076" spans="1:18" x14ac:dyDescent="0.2">
      <c r="A1076" s="1" t="s">
        <v>46</v>
      </c>
      <c r="B1076">
        <v>6</v>
      </c>
      <c r="C1076" s="1" t="s">
        <v>3734</v>
      </c>
      <c r="D1076" s="2">
        <v>45715</v>
      </c>
      <c r="E1076">
        <v>1500502255</v>
      </c>
      <c r="F1076" s="1" t="s">
        <v>106</v>
      </c>
      <c r="G1076" t="s">
        <v>2273</v>
      </c>
      <c r="H1076" t="s">
        <v>287</v>
      </c>
      <c r="I1076" s="1" t="s">
        <v>108</v>
      </c>
      <c r="J1076">
        <v>200</v>
      </c>
      <c r="K1076" s="1" t="s">
        <v>2729</v>
      </c>
      <c r="L1076">
        <v>2</v>
      </c>
      <c r="M1076">
        <v>96</v>
      </c>
      <c r="N1076">
        <v>4</v>
      </c>
      <c r="O1076">
        <v>25</v>
      </c>
      <c r="Q1076">
        <v>92</v>
      </c>
      <c r="R1076" s="1" t="s">
        <v>2730</v>
      </c>
    </row>
    <row r="1077" spans="1:18" x14ac:dyDescent="0.2">
      <c r="A1077" s="1" t="s">
        <v>46</v>
      </c>
      <c r="B1077">
        <v>6</v>
      </c>
      <c r="C1077" s="1" t="s">
        <v>3741</v>
      </c>
      <c r="D1077" s="2">
        <v>45715</v>
      </c>
      <c r="E1077" t="s">
        <v>3075</v>
      </c>
      <c r="F1077" s="1" t="s">
        <v>106</v>
      </c>
      <c r="G1077">
        <v>15</v>
      </c>
      <c r="H1077" t="s">
        <v>51</v>
      </c>
      <c r="I1077" s="1" t="s">
        <v>108</v>
      </c>
      <c r="J1077">
        <v>1000</v>
      </c>
      <c r="K1077" s="1" t="s">
        <v>2729</v>
      </c>
      <c r="L1077">
        <v>2</v>
      </c>
      <c r="M1077">
        <v>144.80000000000001</v>
      </c>
      <c r="N1077">
        <v>3.2</v>
      </c>
      <c r="Q1077">
        <v>141.60000000000002</v>
      </c>
      <c r="R1077" s="1" t="s">
        <v>2730</v>
      </c>
    </row>
    <row r="1078" spans="1:18" x14ac:dyDescent="0.2">
      <c r="A1078" s="1" t="s">
        <v>46</v>
      </c>
      <c r="B1078">
        <v>6</v>
      </c>
      <c r="C1078" s="1" t="s">
        <v>3742</v>
      </c>
      <c r="D1078" s="2">
        <v>45715</v>
      </c>
      <c r="E1078" t="s">
        <v>3743</v>
      </c>
      <c r="F1078" s="1" t="s">
        <v>106</v>
      </c>
      <c r="G1078" t="s">
        <v>3172</v>
      </c>
      <c r="H1078" t="s">
        <v>3744</v>
      </c>
      <c r="I1078" s="1" t="s">
        <v>3745</v>
      </c>
      <c r="J1078">
        <v>1800</v>
      </c>
      <c r="K1078" s="1" t="s">
        <v>2729</v>
      </c>
      <c r="L1078">
        <v>2</v>
      </c>
      <c r="M1078">
        <v>239</v>
      </c>
      <c r="N1078">
        <v>10.4</v>
      </c>
      <c r="Q1078">
        <v>228.6</v>
      </c>
      <c r="R1078" s="1" t="s">
        <v>2730</v>
      </c>
    </row>
    <row r="1079" spans="1:18" x14ac:dyDescent="0.2">
      <c r="A1079" s="1" t="s">
        <v>46</v>
      </c>
      <c r="B1079">
        <v>6</v>
      </c>
      <c r="C1079" s="1" t="s">
        <v>2879</v>
      </c>
      <c r="D1079" s="2">
        <v>45715</v>
      </c>
      <c r="E1079" t="s">
        <v>281</v>
      </c>
      <c r="F1079" s="1" t="s">
        <v>246</v>
      </c>
      <c r="G1079" t="s">
        <v>2880</v>
      </c>
      <c r="H1079" t="s">
        <v>2744</v>
      </c>
      <c r="I1079" s="1" t="s">
        <v>100</v>
      </c>
      <c r="J1079">
        <v>2000</v>
      </c>
      <c r="K1079" s="1" t="s">
        <v>2729</v>
      </c>
      <c r="L1079">
        <v>2</v>
      </c>
      <c r="M1079">
        <v>185.8</v>
      </c>
      <c r="N1079">
        <v>7.2</v>
      </c>
      <c r="Q1079">
        <v>178.60000000000002</v>
      </c>
      <c r="R1079" s="1" t="s">
        <v>2730</v>
      </c>
    </row>
    <row r="1080" spans="1:18" x14ac:dyDescent="0.2">
      <c r="A1080" s="1" t="s">
        <v>53</v>
      </c>
      <c r="B1080">
        <v>6</v>
      </c>
      <c r="C1080" s="1" t="s">
        <v>3698</v>
      </c>
      <c r="D1080" s="2">
        <v>45715</v>
      </c>
      <c r="E1080" t="s">
        <v>3699</v>
      </c>
      <c r="F1080" s="1" t="s">
        <v>246</v>
      </c>
      <c r="G1080">
        <v>23.5</v>
      </c>
      <c r="H1080">
        <v>70</v>
      </c>
      <c r="I1080" s="1" t="s">
        <v>2766</v>
      </c>
      <c r="J1080">
        <v>2800</v>
      </c>
      <c r="K1080" s="1" t="s">
        <v>2729</v>
      </c>
      <c r="L1080">
        <v>5</v>
      </c>
      <c r="M1080">
        <v>611.6</v>
      </c>
      <c r="N1080">
        <v>14</v>
      </c>
      <c r="Q1080">
        <v>597.6</v>
      </c>
      <c r="R1080" s="1" t="s">
        <v>2733</v>
      </c>
    </row>
    <row r="1081" spans="1:18" x14ac:dyDescent="0.2">
      <c r="A1081" s="1" t="s">
        <v>46</v>
      </c>
      <c r="B1081">
        <v>7</v>
      </c>
      <c r="C1081" s="1" t="s">
        <v>3746</v>
      </c>
      <c r="D1081" s="2">
        <v>45715</v>
      </c>
      <c r="E1081" t="s">
        <v>2825</v>
      </c>
      <c r="F1081" s="1" t="s">
        <v>246</v>
      </c>
      <c r="G1081">
        <v>20</v>
      </c>
      <c r="H1081">
        <v>12</v>
      </c>
      <c r="I1081" s="1" t="s">
        <v>2826</v>
      </c>
      <c r="J1081">
        <v>200</v>
      </c>
      <c r="K1081" s="1" t="s">
        <v>2729</v>
      </c>
      <c r="L1081">
        <v>2</v>
      </c>
      <c r="M1081">
        <v>209</v>
      </c>
      <c r="N1081">
        <v>4.8</v>
      </c>
      <c r="O1081">
        <v>15</v>
      </c>
      <c r="Q1081">
        <v>204.2</v>
      </c>
      <c r="R1081" s="1" t="s">
        <v>2730</v>
      </c>
    </row>
    <row r="1082" spans="1:18" x14ac:dyDescent="0.2">
      <c r="A1082" s="1" t="s">
        <v>46</v>
      </c>
      <c r="B1082">
        <v>7</v>
      </c>
      <c r="C1082" s="1" t="s">
        <v>3747</v>
      </c>
      <c r="D1082" s="2">
        <v>45715</v>
      </c>
      <c r="E1082" t="s">
        <v>3425</v>
      </c>
      <c r="F1082" s="1" t="s">
        <v>246</v>
      </c>
      <c r="G1082">
        <v>28</v>
      </c>
      <c r="H1082" t="s">
        <v>2641</v>
      </c>
      <c r="I1082" s="1" t="s">
        <v>100</v>
      </c>
      <c r="J1082">
        <v>38</v>
      </c>
      <c r="K1082" s="1" t="s">
        <v>2729</v>
      </c>
      <c r="L1082">
        <v>1</v>
      </c>
      <c r="M1082">
        <v>44.7</v>
      </c>
      <c r="N1082">
        <v>3.2</v>
      </c>
      <c r="Q1082">
        <v>41.5</v>
      </c>
      <c r="R1082" s="1" t="s">
        <v>2730</v>
      </c>
    </row>
    <row r="1083" spans="1:18" x14ac:dyDescent="0.2">
      <c r="A1083" s="1" t="s">
        <v>46</v>
      </c>
      <c r="B1083">
        <v>7</v>
      </c>
      <c r="C1083" s="1" t="s">
        <v>3748</v>
      </c>
      <c r="D1083" s="2">
        <v>45715</v>
      </c>
      <c r="E1083" t="s">
        <v>2825</v>
      </c>
      <c r="F1083" s="1" t="s">
        <v>246</v>
      </c>
      <c r="G1083">
        <v>17</v>
      </c>
      <c r="H1083">
        <v>6</v>
      </c>
      <c r="I1083" s="1" t="s">
        <v>2826</v>
      </c>
      <c r="J1083">
        <v>100</v>
      </c>
      <c r="K1083" s="1" t="s">
        <v>2729</v>
      </c>
      <c r="L1083">
        <v>2</v>
      </c>
      <c r="M1083">
        <v>115.9</v>
      </c>
      <c r="N1083">
        <v>4.0999999999999996</v>
      </c>
      <c r="Q1083">
        <v>111.80000000000001</v>
      </c>
      <c r="R1083" s="1" t="s">
        <v>2730</v>
      </c>
    </row>
    <row r="1084" spans="1:18" x14ac:dyDescent="0.2">
      <c r="A1084" s="1" t="s">
        <v>46</v>
      </c>
      <c r="B1084">
        <v>7</v>
      </c>
      <c r="C1084" s="1" t="s">
        <v>3749</v>
      </c>
      <c r="D1084" s="2">
        <v>45715</v>
      </c>
      <c r="E1084" t="s">
        <v>3750</v>
      </c>
      <c r="F1084" s="1" t="s">
        <v>246</v>
      </c>
      <c r="G1084">
        <v>28</v>
      </c>
      <c r="H1084" t="s">
        <v>209</v>
      </c>
      <c r="I1084" s="1" t="s">
        <v>100</v>
      </c>
      <c r="J1084">
        <v>45</v>
      </c>
      <c r="K1084" s="1" t="s">
        <v>2729</v>
      </c>
      <c r="L1084">
        <v>1</v>
      </c>
      <c r="M1084">
        <v>54.6</v>
      </c>
      <c r="N1084">
        <v>3.4</v>
      </c>
      <c r="Q1084">
        <v>51.2</v>
      </c>
      <c r="R1084" s="1" t="s">
        <v>2730</v>
      </c>
    </row>
    <row r="1085" spans="1:18" x14ac:dyDescent="0.2">
      <c r="A1085" s="1" t="s">
        <v>53</v>
      </c>
      <c r="B1085">
        <v>7</v>
      </c>
      <c r="C1085" s="1" t="s">
        <v>3751</v>
      </c>
      <c r="D1085" s="2">
        <v>45715</v>
      </c>
      <c r="E1085" t="s">
        <v>3750</v>
      </c>
      <c r="F1085" s="1" t="s">
        <v>246</v>
      </c>
      <c r="G1085">
        <v>30</v>
      </c>
      <c r="H1085" t="s">
        <v>209</v>
      </c>
      <c r="I1085" s="1" t="s">
        <v>100</v>
      </c>
      <c r="J1085">
        <v>75</v>
      </c>
      <c r="K1085" s="1" t="s">
        <v>2729</v>
      </c>
      <c r="L1085">
        <v>1</v>
      </c>
      <c r="M1085">
        <v>79.69</v>
      </c>
      <c r="N1085">
        <v>3.6</v>
      </c>
      <c r="O1085">
        <v>18</v>
      </c>
      <c r="Q1085">
        <v>76.09</v>
      </c>
      <c r="R1085" s="1" t="s">
        <v>2733</v>
      </c>
    </row>
    <row r="1086" spans="1:18" x14ac:dyDescent="0.2">
      <c r="A1086" s="1" t="s">
        <v>53</v>
      </c>
      <c r="B1086">
        <v>7</v>
      </c>
      <c r="C1086" s="1" t="s">
        <v>3752</v>
      </c>
      <c r="D1086" s="2">
        <v>45715</v>
      </c>
      <c r="E1086" t="s">
        <v>3750</v>
      </c>
      <c r="F1086" s="1" t="s">
        <v>246</v>
      </c>
      <c r="G1086">
        <v>36</v>
      </c>
      <c r="H1086" t="s">
        <v>209</v>
      </c>
      <c r="I1086" s="1" t="s">
        <v>100</v>
      </c>
      <c r="J1086">
        <v>45</v>
      </c>
      <c r="K1086" s="1" t="s">
        <v>2729</v>
      </c>
      <c r="L1086">
        <v>1</v>
      </c>
      <c r="M1086">
        <v>75</v>
      </c>
      <c r="N1086">
        <v>4.5999999999999996</v>
      </c>
      <c r="Q1086">
        <v>70.400000000000006</v>
      </c>
      <c r="R1086" s="1" t="s">
        <v>2733</v>
      </c>
    </row>
    <row r="1087" spans="1:18" x14ac:dyDescent="0.2">
      <c r="A1087" s="1" t="s">
        <v>53</v>
      </c>
      <c r="B1087">
        <v>7</v>
      </c>
      <c r="C1087" s="1" t="s">
        <v>3753</v>
      </c>
      <c r="D1087" s="2">
        <v>45715</v>
      </c>
      <c r="E1087" t="s">
        <v>48</v>
      </c>
      <c r="F1087" s="1" t="s">
        <v>246</v>
      </c>
      <c r="G1087" t="s">
        <v>3136</v>
      </c>
      <c r="H1087" t="s">
        <v>3640</v>
      </c>
      <c r="I1087" s="1" t="s">
        <v>100</v>
      </c>
      <c r="J1087">
        <v>1200</v>
      </c>
      <c r="K1087" s="1" t="s">
        <v>2729</v>
      </c>
      <c r="L1087">
        <v>5</v>
      </c>
      <c r="M1087">
        <v>297.08000000000004</v>
      </c>
      <c r="N1087">
        <v>10.5</v>
      </c>
      <c r="Q1087">
        <v>286.58000000000004</v>
      </c>
      <c r="R1087" s="1" t="s">
        <v>2733</v>
      </c>
    </row>
    <row r="1088" spans="1:18" x14ac:dyDescent="0.2">
      <c r="A1088" s="1" t="s">
        <v>46</v>
      </c>
      <c r="B1088">
        <v>1</v>
      </c>
      <c r="C1088" s="1" t="s">
        <v>3739</v>
      </c>
      <c r="D1088" s="2">
        <v>45716</v>
      </c>
      <c r="E1088">
        <v>1500502175</v>
      </c>
      <c r="F1088" s="1" t="s">
        <v>246</v>
      </c>
      <c r="G1088">
        <v>13</v>
      </c>
      <c r="H1088" t="s">
        <v>735</v>
      </c>
      <c r="I1088" s="1" t="s">
        <v>100</v>
      </c>
      <c r="J1088">
        <v>380</v>
      </c>
      <c r="K1088" s="1" t="s">
        <v>2729</v>
      </c>
      <c r="L1088">
        <v>1</v>
      </c>
      <c r="M1088">
        <v>67.8</v>
      </c>
      <c r="N1088">
        <v>1.8</v>
      </c>
      <c r="Q1088">
        <v>66</v>
      </c>
      <c r="R1088" s="1" t="s">
        <v>2730</v>
      </c>
    </row>
    <row r="1089" spans="1:18" x14ac:dyDescent="0.2">
      <c r="A1089" s="1" t="s">
        <v>46</v>
      </c>
      <c r="B1089">
        <v>1</v>
      </c>
      <c r="C1089" s="1" t="s">
        <v>3754</v>
      </c>
      <c r="D1089" s="2">
        <v>45716</v>
      </c>
      <c r="E1089">
        <v>1500502157</v>
      </c>
      <c r="F1089" s="1" t="s">
        <v>246</v>
      </c>
      <c r="G1089">
        <v>16</v>
      </c>
      <c r="H1089" t="s">
        <v>2963</v>
      </c>
      <c r="I1089" s="1" t="s">
        <v>100</v>
      </c>
      <c r="J1089">
        <v>135</v>
      </c>
      <c r="K1089" s="1" t="s">
        <v>2729</v>
      </c>
      <c r="L1089">
        <v>2</v>
      </c>
      <c r="M1089">
        <v>146</v>
      </c>
      <c r="N1089">
        <v>3.7</v>
      </c>
      <c r="Q1089">
        <v>142.30000000000001</v>
      </c>
      <c r="R1089" s="1" t="s">
        <v>2730</v>
      </c>
    </row>
    <row r="1090" spans="1:18" x14ac:dyDescent="0.2">
      <c r="A1090" s="1" t="s">
        <v>46</v>
      </c>
      <c r="B1090">
        <v>1</v>
      </c>
      <c r="C1090" s="1" t="s">
        <v>3755</v>
      </c>
      <c r="D1090" s="2">
        <v>45716</v>
      </c>
      <c r="E1090">
        <v>1500199052</v>
      </c>
      <c r="F1090" s="1" t="s">
        <v>246</v>
      </c>
      <c r="G1090">
        <v>16</v>
      </c>
      <c r="H1090">
        <v>9</v>
      </c>
      <c r="I1090" s="1" t="s">
        <v>100</v>
      </c>
      <c r="J1090">
        <v>40</v>
      </c>
      <c r="K1090" s="1" t="s">
        <v>2729</v>
      </c>
      <c r="L1090">
        <v>1</v>
      </c>
      <c r="M1090">
        <v>48.6</v>
      </c>
      <c r="N1090">
        <v>1.9</v>
      </c>
      <c r="Q1090">
        <v>46.7</v>
      </c>
      <c r="R1090" s="1" t="s">
        <v>2730</v>
      </c>
    </row>
    <row r="1091" spans="1:18" x14ac:dyDescent="0.2">
      <c r="A1091" s="1" t="s">
        <v>53</v>
      </c>
      <c r="B1091">
        <v>1</v>
      </c>
      <c r="C1091" s="1" t="s">
        <v>3756</v>
      </c>
      <c r="D1091" s="2">
        <v>45716</v>
      </c>
      <c r="E1091" t="s">
        <v>3337</v>
      </c>
      <c r="F1091" s="1" t="s">
        <v>246</v>
      </c>
      <c r="G1091">
        <v>15</v>
      </c>
      <c r="H1091" t="s">
        <v>134</v>
      </c>
      <c r="I1091" s="1" t="s">
        <v>100</v>
      </c>
      <c r="J1091">
        <v>100</v>
      </c>
      <c r="K1091" s="1" t="s">
        <v>2729</v>
      </c>
      <c r="L1091">
        <v>3</v>
      </c>
      <c r="M1091">
        <v>117.60000000000001</v>
      </c>
      <c r="N1091">
        <v>5.0999999999999996</v>
      </c>
      <c r="Q1091">
        <v>112.50000000000001</v>
      </c>
      <c r="R1091" s="1" t="s">
        <v>2733</v>
      </c>
    </row>
    <row r="1092" spans="1:18" x14ac:dyDescent="0.2">
      <c r="A1092" s="1" t="s">
        <v>53</v>
      </c>
      <c r="B1092">
        <v>1</v>
      </c>
      <c r="C1092" s="1" t="s">
        <v>3757</v>
      </c>
      <c r="D1092" s="2">
        <v>45716</v>
      </c>
      <c r="E1092" t="s">
        <v>3758</v>
      </c>
      <c r="F1092" s="1" t="s">
        <v>246</v>
      </c>
      <c r="G1092">
        <v>7</v>
      </c>
      <c r="H1092">
        <v>10</v>
      </c>
      <c r="I1092" s="1" t="s">
        <v>100</v>
      </c>
      <c r="J1092">
        <v>60</v>
      </c>
      <c r="K1092" s="1" t="s">
        <v>2729</v>
      </c>
      <c r="L1092">
        <v>2</v>
      </c>
      <c r="M1092">
        <v>70.7</v>
      </c>
      <c r="N1092">
        <v>1.8</v>
      </c>
      <c r="Q1092">
        <v>68.900000000000006</v>
      </c>
      <c r="R1092" s="1" t="s">
        <v>2733</v>
      </c>
    </row>
    <row r="1093" spans="1:18" x14ac:dyDescent="0.2">
      <c r="A1093" s="1" t="s">
        <v>46</v>
      </c>
      <c r="B1093">
        <v>3</v>
      </c>
      <c r="C1093" s="1" t="s">
        <v>3741</v>
      </c>
      <c r="D1093" s="2">
        <v>45716</v>
      </c>
      <c r="E1093" t="s">
        <v>3075</v>
      </c>
      <c r="F1093" s="1" t="s">
        <v>106</v>
      </c>
      <c r="G1093">
        <v>15</v>
      </c>
      <c r="H1093" t="s">
        <v>51</v>
      </c>
      <c r="I1093" s="1" t="s">
        <v>108</v>
      </c>
      <c r="J1093">
        <v>1000</v>
      </c>
      <c r="K1093" s="1" t="s">
        <v>2729</v>
      </c>
      <c r="L1093">
        <v>2</v>
      </c>
      <c r="M1093">
        <v>182</v>
      </c>
      <c r="N1093">
        <v>4.2</v>
      </c>
      <c r="O1093">
        <v>20</v>
      </c>
      <c r="Q1093">
        <v>177.8</v>
      </c>
      <c r="R1093" s="1" t="s">
        <v>2730</v>
      </c>
    </row>
    <row r="1094" spans="1:18" x14ac:dyDescent="0.2">
      <c r="A1094" s="1" t="s">
        <v>46</v>
      </c>
      <c r="B1094">
        <v>3</v>
      </c>
      <c r="C1094" s="1" t="s">
        <v>3759</v>
      </c>
      <c r="D1094" s="2">
        <v>45716</v>
      </c>
      <c r="E1094" t="s">
        <v>3760</v>
      </c>
      <c r="F1094" s="1" t="s">
        <v>106</v>
      </c>
      <c r="G1094">
        <v>19</v>
      </c>
      <c r="H1094" t="s">
        <v>107</v>
      </c>
      <c r="I1094" s="1" t="s">
        <v>108</v>
      </c>
      <c r="J1094">
        <v>250</v>
      </c>
      <c r="K1094" s="1" t="s">
        <v>2729</v>
      </c>
      <c r="L1094">
        <v>3</v>
      </c>
      <c r="M1094">
        <v>260.39999999999998</v>
      </c>
      <c r="N1094">
        <v>6.6000000000000005</v>
      </c>
      <c r="Q1094">
        <v>253.79999999999998</v>
      </c>
      <c r="R1094" s="1" t="s">
        <v>2730</v>
      </c>
    </row>
    <row r="1095" spans="1:18" x14ac:dyDescent="0.2">
      <c r="A1095" s="1" t="s">
        <v>53</v>
      </c>
      <c r="B1095">
        <v>3</v>
      </c>
      <c r="C1095" s="1" t="s">
        <v>3761</v>
      </c>
      <c r="D1095" s="2">
        <v>45716</v>
      </c>
      <c r="E1095" t="s">
        <v>2914</v>
      </c>
      <c r="F1095" s="1" t="s">
        <v>106</v>
      </c>
      <c r="G1095">
        <v>20</v>
      </c>
      <c r="H1095" t="s">
        <v>2883</v>
      </c>
      <c r="I1095" s="1" t="s">
        <v>108</v>
      </c>
      <c r="J1095">
        <v>150</v>
      </c>
      <c r="K1095" s="1" t="s">
        <v>2729</v>
      </c>
      <c r="L1095">
        <v>2</v>
      </c>
      <c r="M1095">
        <v>164.4</v>
      </c>
      <c r="N1095">
        <v>4.8</v>
      </c>
      <c r="O1095">
        <v>18</v>
      </c>
      <c r="Q1095">
        <v>159.6</v>
      </c>
      <c r="R1095" s="1" t="s">
        <v>2733</v>
      </c>
    </row>
    <row r="1096" spans="1:18" x14ac:dyDescent="0.2">
      <c r="A1096" s="1" t="s">
        <v>53</v>
      </c>
      <c r="B1096">
        <v>3</v>
      </c>
      <c r="C1096" s="1" t="s">
        <v>3762</v>
      </c>
      <c r="D1096" s="2">
        <v>45716</v>
      </c>
      <c r="E1096" t="s">
        <v>3763</v>
      </c>
      <c r="F1096" s="1" t="s">
        <v>106</v>
      </c>
      <c r="G1096" t="s">
        <v>2743</v>
      </c>
      <c r="H1096" t="s">
        <v>2744</v>
      </c>
      <c r="I1096" s="1" t="s">
        <v>108</v>
      </c>
      <c r="J1096">
        <v>110</v>
      </c>
      <c r="K1096" s="1" t="s">
        <v>2729</v>
      </c>
      <c r="L1096">
        <v>3</v>
      </c>
      <c r="M1096">
        <v>123</v>
      </c>
      <c r="N1096">
        <v>4.1999999999999993</v>
      </c>
      <c r="Q1096">
        <v>118.8</v>
      </c>
      <c r="R1096" s="1" t="s">
        <v>2733</v>
      </c>
    </row>
    <row r="1097" spans="1:18" x14ac:dyDescent="0.2">
      <c r="A1097" s="1" t="s">
        <v>53</v>
      </c>
      <c r="B1097">
        <v>3</v>
      </c>
      <c r="C1097" s="1" t="s">
        <v>3764</v>
      </c>
      <c r="D1097" s="2">
        <v>45716</v>
      </c>
      <c r="E1097" t="s">
        <v>3763</v>
      </c>
      <c r="F1097" s="1" t="s">
        <v>106</v>
      </c>
      <c r="G1097" t="s">
        <v>2927</v>
      </c>
      <c r="H1097" t="s">
        <v>2847</v>
      </c>
      <c r="I1097" s="1" t="s">
        <v>108</v>
      </c>
      <c r="J1097">
        <v>110</v>
      </c>
      <c r="K1097" s="1" t="s">
        <v>2729</v>
      </c>
      <c r="L1097">
        <v>3</v>
      </c>
      <c r="M1097">
        <v>128.6</v>
      </c>
      <c r="N1097">
        <v>3.9000000000000004</v>
      </c>
      <c r="Q1097">
        <v>124.69999999999999</v>
      </c>
      <c r="R1097" s="1" t="s">
        <v>2733</v>
      </c>
    </row>
    <row r="1098" spans="1:18" x14ac:dyDescent="0.2">
      <c r="A1098" s="1" t="s">
        <v>53</v>
      </c>
      <c r="B1098">
        <v>3</v>
      </c>
      <c r="C1098" s="1" t="s">
        <v>3765</v>
      </c>
      <c r="D1098" s="2">
        <v>45716</v>
      </c>
      <c r="E1098" t="s">
        <v>3626</v>
      </c>
      <c r="F1098" s="1" t="s">
        <v>106</v>
      </c>
      <c r="G1098">
        <v>7.5</v>
      </c>
      <c r="H1098" t="s">
        <v>3766</v>
      </c>
      <c r="I1098" s="1" t="s">
        <v>108</v>
      </c>
      <c r="J1098">
        <v>150</v>
      </c>
      <c r="K1098" s="1" t="s">
        <v>2729</v>
      </c>
      <c r="L1098">
        <v>1</v>
      </c>
      <c r="M1098">
        <v>47.6</v>
      </c>
      <c r="N1098">
        <v>0.9</v>
      </c>
      <c r="Q1098">
        <v>46.7</v>
      </c>
      <c r="R1098" s="1" t="s">
        <v>2733</v>
      </c>
    </row>
    <row r="1099" spans="1:18" x14ac:dyDescent="0.2">
      <c r="A1099" s="1" t="s">
        <v>46</v>
      </c>
      <c r="B1099">
        <v>6</v>
      </c>
      <c r="C1099" s="1" t="s">
        <v>3698</v>
      </c>
      <c r="D1099" s="2">
        <v>45716</v>
      </c>
      <c r="E1099" t="s">
        <v>3699</v>
      </c>
      <c r="F1099" s="1" t="s">
        <v>246</v>
      </c>
      <c r="G1099">
        <v>23.5</v>
      </c>
      <c r="H1099">
        <v>70</v>
      </c>
      <c r="I1099" s="1" t="s">
        <v>2766</v>
      </c>
      <c r="J1099">
        <v>2800</v>
      </c>
      <c r="K1099" s="1" t="s">
        <v>2729</v>
      </c>
      <c r="L1099">
        <v>2</v>
      </c>
      <c r="M1099">
        <v>191.4</v>
      </c>
      <c r="N1099">
        <v>5.6</v>
      </c>
      <c r="O1099">
        <v>13</v>
      </c>
      <c r="Q1099">
        <v>185.8</v>
      </c>
      <c r="R1099" s="1" t="s">
        <v>2730</v>
      </c>
    </row>
    <row r="1100" spans="1:18" x14ac:dyDescent="0.2">
      <c r="A1100" s="1" t="s">
        <v>46</v>
      </c>
      <c r="B1100">
        <v>6</v>
      </c>
      <c r="C1100" s="1" t="s">
        <v>3767</v>
      </c>
      <c r="D1100" s="2">
        <v>45716</v>
      </c>
      <c r="E1100">
        <v>1500502164</v>
      </c>
      <c r="F1100" s="1" t="s">
        <v>246</v>
      </c>
      <c r="G1100">
        <v>22</v>
      </c>
      <c r="H1100" t="s">
        <v>338</v>
      </c>
      <c r="I1100" s="1" t="s">
        <v>100</v>
      </c>
      <c r="J1100">
        <v>215</v>
      </c>
      <c r="K1100" s="1" t="s">
        <v>2729</v>
      </c>
      <c r="L1100">
        <v>3</v>
      </c>
      <c r="M1100">
        <v>214.8</v>
      </c>
      <c r="N1100">
        <v>7.1999999999999993</v>
      </c>
      <c r="Q1100">
        <v>207.60000000000002</v>
      </c>
      <c r="R1100" s="1" t="s">
        <v>2730</v>
      </c>
    </row>
    <row r="1101" spans="1:18" x14ac:dyDescent="0.2">
      <c r="A1101" s="1" t="s">
        <v>46</v>
      </c>
      <c r="B1101">
        <v>6</v>
      </c>
      <c r="C1101" s="1" t="s">
        <v>3768</v>
      </c>
      <c r="D1101" s="2">
        <v>45716</v>
      </c>
      <c r="E1101">
        <v>1500502176</v>
      </c>
      <c r="F1101" s="1" t="s">
        <v>246</v>
      </c>
      <c r="G1101">
        <v>22</v>
      </c>
      <c r="H1101" t="s">
        <v>735</v>
      </c>
      <c r="I1101" s="1" t="s">
        <v>100</v>
      </c>
      <c r="J1101">
        <v>155</v>
      </c>
      <c r="K1101" s="1" t="s">
        <v>2729</v>
      </c>
      <c r="L1101">
        <v>2</v>
      </c>
      <c r="M1101">
        <v>163.19999999999999</v>
      </c>
      <c r="N1101">
        <v>4.8</v>
      </c>
      <c r="Q1101">
        <v>158.39999999999998</v>
      </c>
      <c r="R1101" s="1" t="s">
        <v>2730</v>
      </c>
    </row>
    <row r="1102" spans="1:18" x14ac:dyDescent="0.2">
      <c r="A1102" s="1" t="s">
        <v>46</v>
      </c>
      <c r="B1102">
        <v>6</v>
      </c>
      <c r="C1102" s="1" t="s">
        <v>3769</v>
      </c>
      <c r="D1102" s="2">
        <v>45716</v>
      </c>
      <c r="E1102">
        <v>1500502296</v>
      </c>
      <c r="F1102" s="1" t="s">
        <v>246</v>
      </c>
      <c r="G1102">
        <v>21</v>
      </c>
      <c r="H1102" t="s">
        <v>2963</v>
      </c>
      <c r="I1102" s="1" t="s">
        <v>100</v>
      </c>
      <c r="J1102">
        <v>80</v>
      </c>
      <c r="K1102" s="1" t="s">
        <v>2729</v>
      </c>
      <c r="L1102">
        <v>1</v>
      </c>
      <c r="M1102">
        <v>46.8</v>
      </c>
      <c r="N1102">
        <v>2.1</v>
      </c>
      <c r="Q1102">
        <v>44.699999999999996</v>
      </c>
      <c r="R1102" s="1" t="s">
        <v>2730</v>
      </c>
    </row>
    <row r="1103" spans="1:18" x14ac:dyDescent="0.2">
      <c r="A1103" s="1" t="s">
        <v>53</v>
      </c>
      <c r="B1103">
        <v>6</v>
      </c>
      <c r="C1103" s="1" t="s">
        <v>3769</v>
      </c>
      <c r="D1103" s="2">
        <v>45716</v>
      </c>
      <c r="E1103">
        <v>1500502296</v>
      </c>
      <c r="F1103" s="1" t="s">
        <v>246</v>
      </c>
      <c r="G1103">
        <v>21</v>
      </c>
      <c r="H1103" t="s">
        <v>2963</v>
      </c>
      <c r="I1103" s="1" t="s">
        <v>100</v>
      </c>
      <c r="J1103">
        <v>80</v>
      </c>
      <c r="K1103" s="1" t="s">
        <v>2729</v>
      </c>
      <c r="L1103">
        <v>1</v>
      </c>
      <c r="M1103">
        <v>57.4</v>
      </c>
      <c r="N1103">
        <v>2.6</v>
      </c>
      <c r="O1103">
        <v>30</v>
      </c>
      <c r="Q1103">
        <v>54.8</v>
      </c>
      <c r="R1103" s="1" t="s">
        <v>2733</v>
      </c>
    </row>
    <row r="1104" spans="1:18" x14ac:dyDescent="0.2">
      <c r="A1104" s="1" t="s">
        <v>53</v>
      </c>
      <c r="B1104">
        <v>6</v>
      </c>
      <c r="C1104" s="1" t="s">
        <v>3770</v>
      </c>
      <c r="D1104" s="2">
        <v>45716</v>
      </c>
      <c r="E1104" t="s">
        <v>3403</v>
      </c>
      <c r="F1104" s="1" t="s">
        <v>246</v>
      </c>
      <c r="G1104" t="s">
        <v>2931</v>
      </c>
      <c r="H1104" t="s">
        <v>3404</v>
      </c>
      <c r="I1104" s="1" t="s">
        <v>100</v>
      </c>
      <c r="J1104">
        <v>100</v>
      </c>
      <c r="K1104" s="1" t="s">
        <v>2729</v>
      </c>
      <c r="L1104">
        <v>2</v>
      </c>
      <c r="M1104">
        <v>118.80000000000001</v>
      </c>
      <c r="N1104">
        <v>5</v>
      </c>
      <c r="Q1104">
        <v>113.80000000000001</v>
      </c>
      <c r="R1104" s="1" t="s">
        <v>2733</v>
      </c>
    </row>
    <row r="1105" spans="1:18" x14ac:dyDescent="0.2">
      <c r="A1105" s="1" t="s">
        <v>53</v>
      </c>
      <c r="B1105">
        <v>6</v>
      </c>
      <c r="C1105" s="1" t="s">
        <v>3771</v>
      </c>
      <c r="D1105" s="2">
        <v>45716</v>
      </c>
      <c r="E1105" t="s">
        <v>3772</v>
      </c>
      <c r="F1105" s="1" t="s">
        <v>246</v>
      </c>
      <c r="G1105">
        <v>20</v>
      </c>
      <c r="H1105" t="s">
        <v>2641</v>
      </c>
      <c r="I1105" s="1" t="s">
        <v>100</v>
      </c>
      <c r="J1105">
        <v>100</v>
      </c>
      <c r="K1105" s="1" t="s">
        <v>2729</v>
      </c>
      <c r="L1105">
        <v>2</v>
      </c>
      <c r="M1105">
        <v>109.6</v>
      </c>
      <c r="N1105">
        <v>5</v>
      </c>
      <c r="Q1105">
        <v>104.6</v>
      </c>
      <c r="R1105" s="1" t="s">
        <v>2733</v>
      </c>
    </row>
    <row r="1106" spans="1:18" x14ac:dyDescent="0.2">
      <c r="A1106" s="1" t="s">
        <v>53</v>
      </c>
      <c r="B1106">
        <v>6</v>
      </c>
      <c r="C1106" s="1" t="s">
        <v>3773</v>
      </c>
      <c r="D1106" s="2">
        <v>45716</v>
      </c>
      <c r="E1106" t="s">
        <v>3774</v>
      </c>
      <c r="F1106" s="1" t="s">
        <v>246</v>
      </c>
      <c r="G1106">
        <v>25</v>
      </c>
      <c r="H1106" t="s">
        <v>241</v>
      </c>
      <c r="I1106" s="1" t="s">
        <v>3775</v>
      </c>
      <c r="J1106">
        <v>100</v>
      </c>
      <c r="K1106" s="1" t="s">
        <v>2729</v>
      </c>
      <c r="L1106">
        <v>3</v>
      </c>
      <c r="M1106">
        <v>108.80000000000001</v>
      </c>
      <c r="N1106">
        <v>9.6000000000000014</v>
      </c>
      <c r="Q1106">
        <v>99.200000000000017</v>
      </c>
      <c r="R1106" s="1" t="s">
        <v>2733</v>
      </c>
    </row>
    <row r="1107" spans="1:18" x14ac:dyDescent="0.2">
      <c r="A1107" s="1" t="s">
        <v>53</v>
      </c>
      <c r="B1107">
        <v>6</v>
      </c>
      <c r="C1107" s="1" t="s">
        <v>3776</v>
      </c>
      <c r="D1107" s="2">
        <v>45716</v>
      </c>
      <c r="E1107" t="s">
        <v>3774</v>
      </c>
      <c r="F1107" s="1" t="s">
        <v>246</v>
      </c>
      <c r="G1107">
        <v>25</v>
      </c>
      <c r="H1107" t="s">
        <v>241</v>
      </c>
      <c r="I1107" s="1" t="s">
        <v>3775</v>
      </c>
      <c r="J1107">
        <v>100</v>
      </c>
      <c r="K1107" s="1" t="s">
        <v>2729</v>
      </c>
      <c r="L1107">
        <v>3</v>
      </c>
      <c r="M1107">
        <v>113.80000000000001</v>
      </c>
      <c r="N1107">
        <v>9.6000000000000014</v>
      </c>
      <c r="Q1107">
        <v>104.20000000000002</v>
      </c>
      <c r="R1107" s="1" t="s">
        <v>2733</v>
      </c>
    </row>
    <row r="1108" spans="1:18" x14ac:dyDescent="0.2">
      <c r="A1108" s="1" t="s">
        <v>46</v>
      </c>
      <c r="B1108">
        <v>7</v>
      </c>
      <c r="C1108" s="1" t="s">
        <v>3753</v>
      </c>
      <c r="D1108" s="2">
        <v>45716</v>
      </c>
      <c r="E1108" t="s">
        <v>48</v>
      </c>
      <c r="F1108" s="1" t="s">
        <v>246</v>
      </c>
      <c r="G1108" t="s">
        <v>3136</v>
      </c>
      <c r="H1108" t="s">
        <v>3640</v>
      </c>
      <c r="I1108" s="1" t="s">
        <v>100</v>
      </c>
      <c r="J1108">
        <v>1200</v>
      </c>
      <c r="K1108" s="1" t="s">
        <v>2729</v>
      </c>
      <c r="L1108">
        <v>5</v>
      </c>
      <c r="M1108">
        <v>375.2</v>
      </c>
      <c r="N1108">
        <v>10.5</v>
      </c>
      <c r="Q1108">
        <v>364.7</v>
      </c>
      <c r="R1108" s="1" t="s">
        <v>2730</v>
      </c>
    </row>
    <row r="1109" spans="1:18" x14ac:dyDescent="0.2">
      <c r="A1109" s="1" t="s">
        <v>53</v>
      </c>
      <c r="B1109">
        <v>7</v>
      </c>
      <c r="C1109" s="1" t="s">
        <v>3753</v>
      </c>
      <c r="D1109" s="2">
        <v>45716</v>
      </c>
      <c r="E1109" t="s">
        <v>48</v>
      </c>
      <c r="F1109" s="1" t="s">
        <v>246</v>
      </c>
      <c r="G1109" t="s">
        <v>3136</v>
      </c>
      <c r="H1109" t="s">
        <v>3640</v>
      </c>
      <c r="I1109" s="1" t="s">
        <v>100</v>
      </c>
      <c r="J1109">
        <v>1200</v>
      </c>
      <c r="K1109" s="1" t="s">
        <v>2729</v>
      </c>
      <c r="L1109">
        <v>7</v>
      </c>
      <c r="M1109">
        <v>405.88</v>
      </c>
      <c r="N1109">
        <v>14.700000000000001</v>
      </c>
      <c r="O1109">
        <v>2</v>
      </c>
      <c r="Q1109">
        <v>391.18</v>
      </c>
      <c r="R1109" s="1" t="s">
        <v>2733</v>
      </c>
    </row>
    <row r="1110" spans="1:18" x14ac:dyDescent="0.2">
      <c r="A1110" s="1" t="s">
        <v>46</v>
      </c>
      <c r="B1110">
        <v>1</v>
      </c>
      <c r="C1110" s="1" t="s">
        <v>3777</v>
      </c>
      <c r="D1110" s="2">
        <v>45717</v>
      </c>
      <c r="E1110" t="s">
        <v>3758</v>
      </c>
      <c r="F1110" s="1" t="s">
        <v>246</v>
      </c>
      <c r="G1110">
        <v>6</v>
      </c>
      <c r="H1110">
        <v>10</v>
      </c>
      <c r="I1110" s="1" t="s">
        <v>100</v>
      </c>
      <c r="J1110">
        <v>60</v>
      </c>
      <c r="K1110" s="1" t="s">
        <v>2729</v>
      </c>
      <c r="L1110">
        <v>1</v>
      </c>
      <c r="M1110">
        <v>56.6</v>
      </c>
      <c r="N1110">
        <v>0.8</v>
      </c>
      <c r="O1110">
        <v>3</v>
      </c>
      <c r="Q1110">
        <v>55.800000000000004</v>
      </c>
      <c r="R1110" s="1"/>
    </row>
    <row r="1111" spans="1:18" x14ac:dyDescent="0.2">
      <c r="A1111" s="1" t="s">
        <v>46</v>
      </c>
      <c r="B1111">
        <v>1</v>
      </c>
      <c r="C1111" s="1" t="s">
        <v>3778</v>
      </c>
      <c r="D1111" s="2">
        <v>45717</v>
      </c>
      <c r="E1111" t="s">
        <v>3758</v>
      </c>
      <c r="F1111" s="1" t="s">
        <v>246</v>
      </c>
      <c r="G1111">
        <v>5</v>
      </c>
      <c r="H1111">
        <v>10</v>
      </c>
      <c r="I1111" s="1" t="s">
        <v>100</v>
      </c>
      <c r="J1111">
        <v>60</v>
      </c>
      <c r="K1111" s="1" t="s">
        <v>2729</v>
      </c>
      <c r="L1111">
        <v>2</v>
      </c>
      <c r="M1111">
        <v>68.5</v>
      </c>
      <c r="N1111">
        <v>1.8</v>
      </c>
      <c r="Q1111">
        <v>66.7</v>
      </c>
      <c r="R1111" s="1"/>
    </row>
    <row r="1112" spans="1:18" x14ac:dyDescent="0.2">
      <c r="A1112" s="1" t="s">
        <v>46</v>
      </c>
      <c r="B1112">
        <v>1</v>
      </c>
      <c r="C1112" s="1" t="s">
        <v>3779</v>
      </c>
      <c r="D1112" s="2">
        <v>45717</v>
      </c>
      <c r="E1112" t="s">
        <v>3758</v>
      </c>
      <c r="F1112" s="1" t="s">
        <v>246</v>
      </c>
      <c r="G1112">
        <v>4</v>
      </c>
      <c r="H1112">
        <v>10</v>
      </c>
      <c r="I1112" s="1" t="s">
        <v>100</v>
      </c>
      <c r="J1112">
        <v>60</v>
      </c>
      <c r="K1112" s="1" t="s">
        <v>2729</v>
      </c>
      <c r="L1112">
        <v>2</v>
      </c>
      <c r="M1112">
        <v>64.8</v>
      </c>
      <c r="N1112">
        <v>1.2</v>
      </c>
      <c r="Q1112">
        <v>63.599999999999994</v>
      </c>
      <c r="R1112" s="1"/>
    </row>
    <row r="1113" spans="1:18" x14ac:dyDescent="0.2">
      <c r="A1113" s="1" t="s">
        <v>53</v>
      </c>
      <c r="B1113">
        <v>1</v>
      </c>
      <c r="C1113" s="1" t="s">
        <v>3780</v>
      </c>
      <c r="D1113" s="2">
        <v>45717</v>
      </c>
      <c r="E1113" t="s">
        <v>2960</v>
      </c>
      <c r="F1113" s="1" t="s">
        <v>246</v>
      </c>
      <c r="G1113">
        <v>8</v>
      </c>
      <c r="H1113" t="s">
        <v>93</v>
      </c>
      <c r="I1113" s="1" t="s">
        <v>100</v>
      </c>
      <c r="J1113">
        <v>500</v>
      </c>
      <c r="K1113" s="1" t="s">
        <v>2729</v>
      </c>
      <c r="L1113">
        <v>1</v>
      </c>
      <c r="M1113">
        <v>35.5</v>
      </c>
      <c r="N1113">
        <v>1</v>
      </c>
      <c r="Q1113">
        <v>34.5</v>
      </c>
      <c r="R1113" s="1"/>
    </row>
    <row r="1114" spans="1:18" x14ac:dyDescent="0.2">
      <c r="A1114" s="1" t="s">
        <v>53</v>
      </c>
      <c r="B1114">
        <v>1</v>
      </c>
      <c r="C1114" s="1" t="s">
        <v>3781</v>
      </c>
      <c r="D1114" s="2">
        <v>45717</v>
      </c>
      <c r="E1114" t="s">
        <v>3782</v>
      </c>
      <c r="F1114" s="1" t="s">
        <v>3319</v>
      </c>
      <c r="G1114">
        <v>8</v>
      </c>
      <c r="H1114">
        <v>20</v>
      </c>
      <c r="I1114" s="1" t="s">
        <v>108</v>
      </c>
      <c r="J1114">
        <v>100</v>
      </c>
      <c r="K1114" s="1" t="s">
        <v>2729</v>
      </c>
      <c r="L1114">
        <v>2</v>
      </c>
      <c r="M1114">
        <v>100.03</v>
      </c>
      <c r="N1114">
        <v>2</v>
      </c>
      <c r="Q1114">
        <v>98.03</v>
      </c>
      <c r="R1114" s="1"/>
    </row>
    <row r="1115" spans="1:18" x14ac:dyDescent="0.2">
      <c r="A1115" s="1" t="s">
        <v>46</v>
      </c>
      <c r="B1115">
        <v>3</v>
      </c>
      <c r="C1115" s="1" t="s">
        <v>3765</v>
      </c>
      <c r="D1115" s="2">
        <v>45717</v>
      </c>
      <c r="E1115" t="s">
        <v>3626</v>
      </c>
      <c r="F1115" s="1" t="s">
        <v>106</v>
      </c>
      <c r="G1115">
        <v>7.5</v>
      </c>
      <c r="H1115" t="s">
        <v>3766</v>
      </c>
      <c r="I1115" s="1" t="s">
        <v>108</v>
      </c>
      <c r="J1115">
        <v>150</v>
      </c>
      <c r="K1115" s="1" t="s">
        <v>2729</v>
      </c>
      <c r="L1115">
        <v>2</v>
      </c>
      <c r="M1115">
        <v>116.8</v>
      </c>
      <c r="N1115">
        <v>1.7000000000000002</v>
      </c>
      <c r="Q1115">
        <v>115.1</v>
      </c>
      <c r="R1115" s="1"/>
    </row>
    <row r="1116" spans="1:18" x14ac:dyDescent="0.2">
      <c r="A1116" s="1" t="s">
        <v>46</v>
      </c>
      <c r="B1116">
        <v>3</v>
      </c>
      <c r="C1116" s="1" t="s">
        <v>3783</v>
      </c>
      <c r="D1116" s="2">
        <v>45717</v>
      </c>
      <c r="E1116" t="s">
        <v>3784</v>
      </c>
      <c r="F1116" s="1" t="s">
        <v>106</v>
      </c>
      <c r="G1116">
        <v>19</v>
      </c>
      <c r="H1116" t="s">
        <v>2963</v>
      </c>
      <c r="I1116" s="1" t="s">
        <v>108</v>
      </c>
      <c r="J1116">
        <v>100</v>
      </c>
      <c r="K1116" s="1" t="s">
        <v>2729</v>
      </c>
      <c r="L1116">
        <v>2</v>
      </c>
      <c r="M1116">
        <v>120.4</v>
      </c>
      <c r="N1116">
        <v>4.4000000000000004</v>
      </c>
      <c r="Q1116">
        <v>116</v>
      </c>
      <c r="R1116" s="1"/>
    </row>
    <row r="1117" spans="1:18" x14ac:dyDescent="0.2">
      <c r="A1117" s="1" t="s">
        <v>46</v>
      </c>
      <c r="B1117">
        <v>3</v>
      </c>
      <c r="C1117" s="1" t="s">
        <v>3785</v>
      </c>
      <c r="D1117" s="2">
        <v>45717</v>
      </c>
      <c r="E1117" t="s">
        <v>3786</v>
      </c>
      <c r="F1117" s="1" t="s">
        <v>106</v>
      </c>
      <c r="G1117">
        <v>21.5</v>
      </c>
      <c r="H1117" t="s">
        <v>2817</v>
      </c>
      <c r="I1117" s="1" t="s">
        <v>108</v>
      </c>
      <c r="J1117">
        <v>100</v>
      </c>
      <c r="K1117" s="1" t="s">
        <v>2729</v>
      </c>
      <c r="L1117">
        <v>2</v>
      </c>
      <c r="M1117">
        <v>120.80000000000001</v>
      </c>
      <c r="N1117">
        <v>5.4</v>
      </c>
      <c r="Q1117">
        <v>115.4</v>
      </c>
      <c r="R1117" s="1"/>
    </row>
    <row r="1118" spans="1:18" x14ac:dyDescent="0.2">
      <c r="A1118" s="1" t="s">
        <v>46</v>
      </c>
      <c r="B1118">
        <v>3</v>
      </c>
      <c r="C1118" s="1" t="s">
        <v>3787</v>
      </c>
      <c r="D1118" s="2">
        <v>45717</v>
      </c>
      <c r="E1118" t="s">
        <v>3788</v>
      </c>
      <c r="F1118" s="1" t="s">
        <v>3068</v>
      </c>
      <c r="G1118">
        <v>15</v>
      </c>
      <c r="H1118" t="s">
        <v>2811</v>
      </c>
      <c r="I1118" s="1" t="s">
        <v>108</v>
      </c>
      <c r="J1118">
        <v>300</v>
      </c>
      <c r="K1118" s="1" t="s">
        <v>2729</v>
      </c>
      <c r="L1118">
        <v>1</v>
      </c>
      <c r="M1118">
        <v>68</v>
      </c>
      <c r="N1118">
        <v>1.8</v>
      </c>
      <c r="Q1118">
        <v>66.2</v>
      </c>
      <c r="R1118" s="1"/>
    </row>
    <row r="1119" spans="1:18" x14ac:dyDescent="0.2">
      <c r="A1119" s="1" t="s">
        <v>53</v>
      </c>
      <c r="B1119">
        <v>3</v>
      </c>
      <c r="C1119" s="1" t="s">
        <v>3787</v>
      </c>
      <c r="D1119" s="2">
        <v>45717</v>
      </c>
      <c r="E1119" t="s">
        <v>3788</v>
      </c>
      <c r="F1119" s="1" t="s">
        <v>3068</v>
      </c>
      <c r="G1119">
        <v>15</v>
      </c>
      <c r="H1119" t="s">
        <v>2811</v>
      </c>
      <c r="I1119" s="1" t="s">
        <v>108</v>
      </c>
      <c r="J1119">
        <v>300</v>
      </c>
      <c r="K1119" s="1" t="s">
        <v>2729</v>
      </c>
      <c r="L1119">
        <v>4</v>
      </c>
      <c r="M1119">
        <v>248.9</v>
      </c>
      <c r="N1119">
        <v>6.8</v>
      </c>
      <c r="Q1119">
        <v>242.1</v>
      </c>
      <c r="R1119" s="1"/>
    </row>
    <row r="1120" spans="1:18" x14ac:dyDescent="0.2">
      <c r="A1120" s="1" t="s">
        <v>53</v>
      </c>
      <c r="B1120">
        <v>3</v>
      </c>
      <c r="C1120" s="1" t="s">
        <v>3789</v>
      </c>
      <c r="D1120" s="2">
        <v>45717</v>
      </c>
      <c r="E1120" t="s">
        <v>3788</v>
      </c>
      <c r="F1120" s="1" t="s">
        <v>3068</v>
      </c>
      <c r="G1120">
        <v>15</v>
      </c>
      <c r="H1120" t="s">
        <v>2811</v>
      </c>
      <c r="I1120" s="1" t="s">
        <v>108</v>
      </c>
      <c r="J1120">
        <v>300</v>
      </c>
      <c r="K1120" s="1" t="s">
        <v>2729</v>
      </c>
      <c r="L1120">
        <v>3</v>
      </c>
      <c r="M1120">
        <v>186.2</v>
      </c>
      <c r="N1120">
        <v>5.3</v>
      </c>
      <c r="Q1120">
        <v>180.89999999999998</v>
      </c>
      <c r="R1120" s="1"/>
    </row>
    <row r="1121" spans="1:18" x14ac:dyDescent="0.2">
      <c r="A1121" s="1" t="s">
        <v>46</v>
      </c>
      <c r="B1121">
        <v>6</v>
      </c>
      <c r="C1121" s="1" t="s">
        <v>3790</v>
      </c>
      <c r="D1121" s="2">
        <v>45717</v>
      </c>
      <c r="E1121" t="s">
        <v>51</v>
      </c>
      <c r="F1121" s="1" t="s">
        <v>51</v>
      </c>
      <c r="G1121" t="s">
        <v>51</v>
      </c>
      <c r="H1121" t="s">
        <v>51</v>
      </c>
      <c r="I1121" s="1" t="s">
        <v>51</v>
      </c>
      <c r="J1121" t="s">
        <v>51</v>
      </c>
      <c r="K1121" s="1" t="s">
        <v>2729</v>
      </c>
      <c r="L1121">
        <v>1</v>
      </c>
      <c r="M1121">
        <v>40.200000000000003</v>
      </c>
      <c r="N1121">
        <v>2.4</v>
      </c>
      <c r="O1121">
        <v>38</v>
      </c>
      <c r="Q1121">
        <v>37.800000000000004</v>
      </c>
      <c r="R1121" s="1"/>
    </row>
    <row r="1122" spans="1:18" x14ac:dyDescent="0.2">
      <c r="A1122" s="1" t="s">
        <v>46</v>
      </c>
      <c r="B1122">
        <v>6</v>
      </c>
      <c r="C1122" s="1" t="s">
        <v>3791</v>
      </c>
      <c r="D1122" s="2">
        <v>45717</v>
      </c>
      <c r="E1122" t="s">
        <v>3792</v>
      </c>
      <c r="F1122" s="1" t="s">
        <v>246</v>
      </c>
      <c r="G1122" t="s">
        <v>247</v>
      </c>
      <c r="H1122" t="s">
        <v>201</v>
      </c>
      <c r="I1122" s="1" t="s">
        <v>100</v>
      </c>
      <c r="J1122">
        <v>300</v>
      </c>
      <c r="K1122" s="1" t="s">
        <v>2729</v>
      </c>
      <c r="L1122">
        <v>4</v>
      </c>
      <c r="M1122">
        <v>325.59999999999997</v>
      </c>
      <c r="N1122">
        <v>13.6</v>
      </c>
      <c r="Q1122">
        <v>311.99999999999994</v>
      </c>
      <c r="R1122" s="1"/>
    </row>
    <row r="1123" spans="1:18" x14ac:dyDescent="0.2">
      <c r="A1123" s="1" t="s">
        <v>46</v>
      </c>
      <c r="B1123">
        <v>6</v>
      </c>
      <c r="C1123" s="1" t="s">
        <v>3060</v>
      </c>
      <c r="D1123" s="2">
        <v>45717</v>
      </c>
      <c r="E1123" t="s">
        <v>51</v>
      </c>
      <c r="F1123" s="1" t="s">
        <v>51</v>
      </c>
      <c r="G1123" t="s">
        <v>51</v>
      </c>
      <c r="H1123" t="s">
        <v>51</v>
      </c>
      <c r="I1123" s="1" t="s">
        <v>51</v>
      </c>
      <c r="J1123" t="s">
        <v>51</v>
      </c>
      <c r="K1123" s="1" t="s">
        <v>2729</v>
      </c>
      <c r="L1123">
        <v>3</v>
      </c>
      <c r="M1123">
        <v>138.10000000000002</v>
      </c>
      <c r="N1123">
        <v>7.1999999999999993</v>
      </c>
      <c r="Q1123">
        <v>130.90000000000003</v>
      </c>
      <c r="R1123" s="1"/>
    </row>
    <row r="1124" spans="1:18" x14ac:dyDescent="0.2">
      <c r="A1124" s="1" t="s">
        <v>53</v>
      </c>
      <c r="B1124">
        <v>6</v>
      </c>
      <c r="C1124" s="1" t="s">
        <v>3793</v>
      </c>
      <c r="D1124" s="2">
        <v>45717</v>
      </c>
      <c r="E1124" t="s">
        <v>3794</v>
      </c>
      <c r="F1124" s="1" t="s">
        <v>246</v>
      </c>
      <c r="G1124" t="s">
        <v>3167</v>
      </c>
      <c r="H1124" t="s">
        <v>201</v>
      </c>
      <c r="I1124" s="1" t="s">
        <v>100</v>
      </c>
      <c r="J1124">
        <v>150</v>
      </c>
      <c r="K1124" s="1" t="s">
        <v>2729</v>
      </c>
      <c r="L1124">
        <v>2</v>
      </c>
      <c r="M1124">
        <v>161.80000000000001</v>
      </c>
      <c r="N1124">
        <v>8.4</v>
      </c>
      <c r="O1124">
        <v>29</v>
      </c>
      <c r="Q1124">
        <v>153.4</v>
      </c>
      <c r="R1124" s="1"/>
    </row>
    <row r="1125" spans="1:18" x14ac:dyDescent="0.2">
      <c r="A1125" s="1" t="s">
        <v>53</v>
      </c>
      <c r="B1125">
        <v>6</v>
      </c>
      <c r="C1125" s="1" t="s">
        <v>3795</v>
      </c>
      <c r="D1125" s="2">
        <v>45717</v>
      </c>
      <c r="E1125" t="s">
        <v>3194</v>
      </c>
      <c r="F1125" s="1" t="s">
        <v>246</v>
      </c>
      <c r="G1125" t="s">
        <v>3796</v>
      </c>
      <c r="H1125" t="s">
        <v>201</v>
      </c>
      <c r="I1125" s="1" t="s">
        <v>100</v>
      </c>
      <c r="J1125">
        <v>150</v>
      </c>
      <c r="K1125" s="1" t="s">
        <v>2729</v>
      </c>
      <c r="L1125">
        <v>2</v>
      </c>
      <c r="M1125">
        <v>163.19999999999999</v>
      </c>
      <c r="N1125">
        <v>8.5</v>
      </c>
      <c r="Q1125">
        <v>154.69999999999999</v>
      </c>
      <c r="R1125" s="1"/>
    </row>
    <row r="1126" spans="1:18" x14ac:dyDescent="0.2">
      <c r="A1126" s="1" t="s">
        <v>53</v>
      </c>
      <c r="B1126">
        <v>6</v>
      </c>
      <c r="C1126" s="1" t="s">
        <v>3797</v>
      </c>
      <c r="D1126" s="2">
        <v>45717</v>
      </c>
      <c r="E1126" t="s">
        <v>2799</v>
      </c>
      <c r="F1126" s="1" t="s">
        <v>246</v>
      </c>
      <c r="G1126">
        <v>24</v>
      </c>
      <c r="H1126" t="s">
        <v>51</v>
      </c>
      <c r="I1126" s="1" t="s">
        <v>100</v>
      </c>
      <c r="J1126">
        <v>600</v>
      </c>
      <c r="K1126" s="1" t="s">
        <v>2729</v>
      </c>
      <c r="L1126">
        <v>4</v>
      </c>
      <c r="M1126">
        <v>419.2</v>
      </c>
      <c r="N1126">
        <v>11.600000000000001</v>
      </c>
      <c r="Q1126">
        <v>407.59999999999997</v>
      </c>
      <c r="R1126" s="1"/>
    </row>
    <row r="1127" spans="1:18" x14ac:dyDescent="0.2">
      <c r="A1127" s="1" t="s">
        <v>53</v>
      </c>
      <c r="B1127">
        <v>6</v>
      </c>
      <c r="C1127" s="1" t="s">
        <v>3324</v>
      </c>
      <c r="D1127" s="2">
        <v>45717</v>
      </c>
      <c r="E1127" t="s">
        <v>51</v>
      </c>
      <c r="F1127" s="1" t="s">
        <v>51</v>
      </c>
      <c r="G1127" t="s">
        <v>51</v>
      </c>
      <c r="H1127" t="s">
        <v>51</v>
      </c>
      <c r="I1127" s="1" t="s">
        <v>51</v>
      </c>
      <c r="J1127" t="s">
        <v>51</v>
      </c>
      <c r="K1127" s="1" t="s">
        <v>2729</v>
      </c>
      <c r="L1127">
        <v>1</v>
      </c>
      <c r="M1127">
        <v>81</v>
      </c>
      <c r="N1127">
        <v>2.8</v>
      </c>
      <c r="Q1127">
        <v>78.2</v>
      </c>
      <c r="R1127" s="1"/>
    </row>
    <row r="1128" spans="1:18" x14ac:dyDescent="0.2">
      <c r="A1128" s="1" t="s">
        <v>46</v>
      </c>
      <c r="B1128">
        <v>7</v>
      </c>
      <c r="C1128" s="1" t="s">
        <v>3753</v>
      </c>
      <c r="D1128" s="2">
        <v>45717</v>
      </c>
      <c r="E1128" t="s">
        <v>48</v>
      </c>
      <c r="F1128" s="1" t="s">
        <v>246</v>
      </c>
      <c r="G1128" t="s">
        <v>3136</v>
      </c>
      <c r="H1128" t="s">
        <v>3640</v>
      </c>
      <c r="I1128" s="1" t="s">
        <v>100</v>
      </c>
      <c r="J1128">
        <v>1200</v>
      </c>
      <c r="K1128" s="1" t="s">
        <v>2729</v>
      </c>
      <c r="L1128">
        <v>3</v>
      </c>
      <c r="M1128">
        <v>200.26999999999998</v>
      </c>
      <c r="N1128">
        <v>6.3000000000000007</v>
      </c>
      <c r="Q1128">
        <v>193.96999999999997</v>
      </c>
      <c r="R1128" s="1"/>
    </row>
    <row r="1129" spans="1:18" x14ac:dyDescent="0.2">
      <c r="A1129" s="1" t="s">
        <v>46</v>
      </c>
      <c r="B1129">
        <v>7</v>
      </c>
      <c r="C1129" s="1" t="s">
        <v>3798</v>
      </c>
      <c r="D1129" s="2">
        <v>45717</v>
      </c>
      <c r="E1129" t="s">
        <v>48</v>
      </c>
      <c r="F1129" s="1" t="s">
        <v>246</v>
      </c>
      <c r="G1129">
        <v>15.75</v>
      </c>
      <c r="H1129" t="s">
        <v>99</v>
      </c>
      <c r="I1129" s="1" t="s">
        <v>100</v>
      </c>
      <c r="J1129">
        <v>40</v>
      </c>
      <c r="K1129" s="1" t="s">
        <v>2729</v>
      </c>
      <c r="L1129">
        <v>2</v>
      </c>
      <c r="M1129">
        <v>98.7</v>
      </c>
      <c r="N1129">
        <v>4</v>
      </c>
      <c r="Q1129">
        <v>94.7</v>
      </c>
      <c r="R1129" s="1"/>
    </row>
    <row r="1130" spans="1:18" x14ac:dyDescent="0.2">
      <c r="A1130" s="1" t="s">
        <v>46</v>
      </c>
      <c r="B1130">
        <v>7</v>
      </c>
      <c r="C1130" s="1" t="s">
        <v>3799</v>
      </c>
      <c r="D1130" s="2">
        <v>45717</v>
      </c>
      <c r="E1130" t="s">
        <v>3800</v>
      </c>
      <c r="F1130" s="1" t="s">
        <v>246</v>
      </c>
      <c r="G1130">
        <v>16.25</v>
      </c>
      <c r="H1130" t="s">
        <v>99</v>
      </c>
      <c r="I1130" s="1" t="s">
        <v>100</v>
      </c>
      <c r="J1130">
        <v>70</v>
      </c>
      <c r="K1130" s="1" t="s">
        <v>2729</v>
      </c>
      <c r="L1130">
        <v>1</v>
      </c>
      <c r="M1130">
        <v>75.599999999999994</v>
      </c>
      <c r="N1130">
        <v>2.1</v>
      </c>
      <c r="Q1130">
        <v>73.5</v>
      </c>
      <c r="R1130" s="1"/>
    </row>
    <row r="1131" spans="1:18" x14ac:dyDescent="0.2">
      <c r="A1131" s="1" t="s">
        <v>53</v>
      </c>
      <c r="B1131">
        <v>7</v>
      </c>
      <c r="C1131" s="1" t="s">
        <v>3801</v>
      </c>
      <c r="D1131" s="2">
        <v>45717</v>
      </c>
      <c r="E1131" t="s">
        <v>48</v>
      </c>
      <c r="F1131" s="1" t="s">
        <v>246</v>
      </c>
      <c r="G1131">
        <v>17.75</v>
      </c>
      <c r="H1131" t="s">
        <v>99</v>
      </c>
      <c r="I1131" s="1" t="s">
        <v>100</v>
      </c>
      <c r="J1131">
        <v>55</v>
      </c>
      <c r="K1131" s="1" t="s">
        <v>2729</v>
      </c>
      <c r="L1131">
        <v>2</v>
      </c>
      <c r="M1131">
        <v>125.16</v>
      </c>
      <c r="N1131">
        <v>5.5</v>
      </c>
      <c r="O1131">
        <v>4</v>
      </c>
      <c r="Q1131">
        <v>119.66</v>
      </c>
      <c r="R1131" s="1"/>
    </row>
    <row r="1132" spans="1:18" x14ac:dyDescent="0.2">
      <c r="A1132" s="1" t="s">
        <v>53</v>
      </c>
      <c r="B1132">
        <v>7</v>
      </c>
      <c r="C1132" s="1" t="s">
        <v>3802</v>
      </c>
      <c r="D1132" s="2">
        <v>45717</v>
      </c>
      <c r="E1132" t="s">
        <v>3803</v>
      </c>
      <c r="F1132" s="1" t="s">
        <v>246</v>
      </c>
      <c r="G1132">
        <v>17</v>
      </c>
      <c r="H1132" t="s">
        <v>332</v>
      </c>
      <c r="I1132" s="1" t="s">
        <v>2760</v>
      </c>
      <c r="J1132">
        <v>450</v>
      </c>
      <c r="K1132" s="1" t="s">
        <v>2729</v>
      </c>
      <c r="L1132">
        <v>4</v>
      </c>
      <c r="M1132">
        <v>293.98499999999996</v>
      </c>
      <c r="N1132">
        <v>8.56</v>
      </c>
      <c r="Q1132">
        <v>285.42499999999995</v>
      </c>
      <c r="R1132" s="1"/>
    </row>
    <row r="1133" spans="1:18" x14ac:dyDescent="0.2">
      <c r="A1133" s="1" t="s">
        <v>46</v>
      </c>
      <c r="B1133">
        <v>1</v>
      </c>
      <c r="C1133" s="1" t="s">
        <v>2745</v>
      </c>
      <c r="D1133" s="2">
        <v>45718</v>
      </c>
      <c r="E1133" t="s">
        <v>51</v>
      </c>
      <c r="F1133" s="1" t="s">
        <v>51</v>
      </c>
      <c r="G1133" t="s">
        <v>51</v>
      </c>
      <c r="H1133" t="s">
        <v>51</v>
      </c>
      <c r="I1133" s="1" t="s">
        <v>51</v>
      </c>
      <c r="J1133" t="s">
        <v>51</v>
      </c>
      <c r="K1133" s="1" t="s">
        <v>2729</v>
      </c>
      <c r="L1133">
        <v>1</v>
      </c>
      <c r="M1133">
        <v>28</v>
      </c>
      <c r="N1133">
        <v>0.6</v>
      </c>
      <c r="Q1133">
        <v>27.4</v>
      </c>
      <c r="R1133" s="1"/>
    </row>
    <row r="1134" spans="1:18" x14ac:dyDescent="0.2">
      <c r="A1134" s="1" t="s">
        <v>46</v>
      </c>
      <c r="B1134">
        <v>1</v>
      </c>
      <c r="C1134" s="1" t="s">
        <v>3780</v>
      </c>
      <c r="D1134" s="2">
        <v>45718</v>
      </c>
      <c r="E1134" t="s">
        <v>2960</v>
      </c>
      <c r="F1134" s="1" t="s">
        <v>246</v>
      </c>
      <c r="G1134">
        <v>8</v>
      </c>
      <c r="H1134" t="s">
        <v>93</v>
      </c>
      <c r="I1134" s="1" t="s">
        <v>100</v>
      </c>
      <c r="J1134">
        <v>500</v>
      </c>
      <c r="K1134" s="1" t="s">
        <v>2729</v>
      </c>
      <c r="L1134">
        <v>3</v>
      </c>
      <c r="M1134">
        <v>130.19999999999999</v>
      </c>
      <c r="N1134">
        <v>3</v>
      </c>
      <c r="Q1134">
        <v>127.19999999999999</v>
      </c>
      <c r="R1134" s="1"/>
    </row>
    <row r="1135" spans="1:18" x14ac:dyDescent="0.2">
      <c r="A1135" s="1" t="s">
        <v>53</v>
      </c>
      <c r="B1135">
        <v>1</v>
      </c>
      <c r="C1135" s="1" t="s">
        <v>3780</v>
      </c>
      <c r="D1135" s="2">
        <v>45718</v>
      </c>
      <c r="E1135" t="s">
        <v>2960</v>
      </c>
      <c r="F1135" s="1" t="s">
        <v>246</v>
      </c>
      <c r="G1135">
        <v>8</v>
      </c>
      <c r="H1135" t="s">
        <v>93</v>
      </c>
      <c r="I1135" s="1" t="s">
        <v>100</v>
      </c>
      <c r="J1135">
        <v>500</v>
      </c>
      <c r="K1135" s="1" t="s">
        <v>2729</v>
      </c>
      <c r="L1135">
        <v>4</v>
      </c>
      <c r="M1135">
        <v>174</v>
      </c>
      <c r="N1135">
        <v>4</v>
      </c>
      <c r="Q1135">
        <v>170</v>
      </c>
      <c r="R1135" s="1"/>
    </row>
    <row r="1136" spans="1:18" x14ac:dyDescent="0.2">
      <c r="A1136" s="1" t="s">
        <v>46</v>
      </c>
      <c r="B1136">
        <v>3</v>
      </c>
      <c r="C1136" s="1" t="s">
        <v>3789</v>
      </c>
      <c r="D1136" s="2">
        <v>45718</v>
      </c>
      <c r="E1136" t="s">
        <v>3788</v>
      </c>
      <c r="F1136" s="1" t="s">
        <v>3068</v>
      </c>
      <c r="G1136">
        <v>15</v>
      </c>
      <c r="H1136" t="s">
        <v>2811</v>
      </c>
      <c r="I1136" s="1" t="s">
        <v>108</v>
      </c>
      <c r="J1136">
        <v>300</v>
      </c>
      <c r="K1136" s="1" t="s">
        <v>2729</v>
      </c>
      <c r="L1136">
        <v>3</v>
      </c>
      <c r="M1136">
        <v>165.60000000000002</v>
      </c>
      <c r="N1136">
        <v>5.4</v>
      </c>
      <c r="Q1136">
        <v>160.20000000000002</v>
      </c>
      <c r="R1136" s="1"/>
    </row>
    <row r="1137" spans="1:18" x14ac:dyDescent="0.2">
      <c r="A1137" s="1" t="s">
        <v>46</v>
      </c>
      <c r="B1137">
        <v>3</v>
      </c>
      <c r="C1137" s="1" t="s">
        <v>3804</v>
      </c>
      <c r="D1137" s="2">
        <v>45718</v>
      </c>
      <c r="E1137" t="s">
        <v>3788</v>
      </c>
      <c r="F1137" s="1" t="s">
        <v>3068</v>
      </c>
      <c r="G1137">
        <v>16</v>
      </c>
      <c r="H1137" t="s">
        <v>2811</v>
      </c>
      <c r="I1137" s="1" t="s">
        <v>108</v>
      </c>
      <c r="J1137">
        <v>250</v>
      </c>
      <c r="K1137" s="1" t="s">
        <v>2729</v>
      </c>
      <c r="L1137">
        <v>3</v>
      </c>
      <c r="M1137">
        <v>203.6</v>
      </c>
      <c r="N1137">
        <v>5.6999999999999993</v>
      </c>
      <c r="Q1137">
        <v>197.9</v>
      </c>
      <c r="R1137" s="1"/>
    </row>
    <row r="1138" spans="1:18" x14ac:dyDescent="0.2">
      <c r="A1138" s="1" t="s">
        <v>53</v>
      </c>
      <c r="B1138">
        <v>3</v>
      </c>
      <c r="C1138" s="1" t="s">
        <v>3804</v>
      </c>
      <c r="D1138" s="2">
        <v>45718</v>
      </c>
      <c r="E1138" t="s">
        <v>3788</v>
      </c>
      <c r="F1138" s="1" t="s">
        <v>3068</v>
      </c>
      <c r="G1138">
        <v>16</v>
      </c>
      <c r="H1138" t="s">
        <v>2811</v>
      </c>
      <c r="I1138" s="1" t="s">
        <v>108</v>
      </c>
      <c r="J1138">
        <v>250</v>
      </c>
      <c r="K1138" s="1" t="s">
        <v>2729</v>
      </c>
      <c r="L1138">
        <v>1</v>
      </c>
      <c r="M1138">
        <v>56.4</v>
      </c>
      <c r="N1138">
        <v>1.8</v>
      </c>
      <c r="Q1138">
        <v>54.6</v>
      </c>
      <c r="R1138" s="1"/>
    </row>
    <row r="1139" spans="1:18" x14ac:dyDescent="0.2">
      <c r="A1139" s="1" t="s">
        <v>53</v>
      </c>
      <c r="B1139">
        <v>3</v>
      </c>
      <c r="C1139" s="1" t="s">
        <v>3805</v>
      </c>
      <c r="D1139" s="2">
        <v>45718</v>
      </c>
      <c r="E1139" t="s">
        <v>3067</v>
      </c>
      <c r="F1139" s="1" t="s">
        <v>3068</v>
      </c>
      <c r="G1139">
        <v>16</v>
      </c>
      <c r="H1139" t="s">
        <v>2811</v>
      </c>
      <c r="I1139" s="1" t="s">
        <v>108</v>
      </c>
      <c r="J1139">
        <v>250</v>
      </c>
      <c r="K1139" s="1" t="s">
        <v>2729</v>
      </c>
      <c r="L1139">
        <v>4</v>
      </c>
      <c r="M1139">
        <v>254.8</v>
      </c>
      <c r="N1139">
        <v>7.6</v>
      </c>
      <c r="Q1139">
        <v>247.20000000000002</v>
      </c>
      <c r="R1139" s="1"/>
    </row>
    <row r="1140" spans="1:18" x14ac:dyDescent="0.2">
      <c r="A1140" s="1" t="s">
        <v>53</v>
      </c>
      <c r="B1140">
        <v>3</v>
      </c>
      <c r="C1140" s="1" t="s">
        <v>3806</v>
      </c>
      <c r="D1140" s="2">
        <v>45718</v>
      </c>
      <c r="E1140" t="s">
        <v>3807</v>
      </c>
      <c r="F1140" s="1" t="s">
        <v>3068</v>
      </c>
      <c r="G1140">
        <v>16</v>
      </c>
      <c r="H1140" t="s">
        <v>2811</v>
      </c>
      <c r="I1140" s="1" t="s">
        <v>108</v>
      </c>
      <c r="J1140">
        <v>100</v>
      </c>
      <c r="K1140" s="1" t="s">
        <v>2729</v>
      </c>
      <c r="L1140">
        <v>2</v>
      </c>
      <c r="M1140">
        <v>99.199999999999989</v>
      </c>
      <c r="N1140">
        <v>3.7</v>
      </c>
      <c r="Q1140">
        <v>95.499999999999986</v>
      </c>
      <c r="R1140" s="1"/>
    </row>
    <row r="1141" spans="1:18" x14ac:dyDescent="0.2">
      <c r="A1141" s="1" t="s">
        <v>46</v>
      </c>
      <c r="B1141">
        <v>6</v>
      </c>
      <c r="C1141" s="1" t="s">
        <v>3797</v>
      </c>
      <c r="D1141" s="2">
        <v>45718</v>
      </c>
      <c r="E1141" t="s">
        <v>2799</v>
      </c>
      <c r="F1141" s="1" t="s">
        <v>246</v>
      </c>
      <c r="G1141">
        <v>24</v>
      </c>
      <c r="H1141" t="s">
        <v>51</v>
      </c>
      <c r="I1141" s="1" t="s">
        <v>100</v>
      </c>
      <c r="J1141">
        <v>600</v>
      </c>
      <c r="K1141" s="1" t="s">
        <v>2729</v>
      </c>
      <c r="L1141">
        <v>3</v>
      </c>
      <c r="M1141">
        <v>297</v>
      </c>
      <c r="N1141">
        <v>8.3999999999999986</v>
      </c>
      <c r="O1141">
        <v>15</v>
      </c>
      <c r="Q1141">
        <v>288.60000000000002</v>
      </c>
      <c r="R1141" s="1"/>
    </row>
    <row r="1142" spans="1:18" x14ac:dyDescent="0.2">
      <c r="A1142" s="1" t="s">
        <v>46</v>
      </c>
      <c r="B1142">
        <v>6</v>
      </c>
      <c r="C1142" s="1" t="s">
        <v>3698</v>
      </c>
      <c r="D1142" s="2">
        <v>45718</v>
      </c>
      <c r="E1142" t="s">
        <v>3699</v>
      </c>
      <c r="F1142" s="1" t="s">
        <v>246</v>
      </c>
      <c r="G1142">
        <v>23.5</v>
      </c>
      <c r="H1142">
        <v>70</v>
      </c>
      <c r="I1142" s="1" t="s">
        <v>2766</v>
      </c>
      <c r="J1142">
        <v>2800</v>
      </c>
      <c r="K1142" s="1" t="s">
        <v>2729</v>
      </c>
      <c r="L1142">
        <v>3</v>
      </c>
      <c r="M1142">
        <v>338.4</v>
      </c>
      <c r="N1142">
        <v>8.3999999999999986</v>
      </c>
      <c r="Q1142">
        <v>330</v>
      </c>
      <c r="R1142" s="1"/>
    </row>
    <row r="1143" spans="1:18" x14ac:dyDescent="0.2">
      <c r="A1143" s="1" t="s">
        <v>53</v>
      </c>
      <c r="B1143">
        <v>6</v>
      </c>
      <c r="C1143" s="1" t="s">
        <v>3729</v>
      </c>
      <c r="D1143" s="2">
        <v>45718</v>
      </c>
      <c r="E1143" t="s">
        <v>3730</v>
      </c>
      <c r="F1143" s="1" t="s">
        <v>106</v>
      </c>
      <c r="G1143">
        <v>18</v>
      </c>
      <c r="H1143" t="s">
        <v>51</v>
      </c>
      <c r="I1143" s="1" t="s">
        <v>108</v>
      </c>
      <c r="J1143">
        <v>200</v>
      </c>
      <c r="K1143" s="1" t="s">
        <v>2729</v>
      </c>
      <c r="L1143">
        <v>2</v>
      </c>
      <c r="M1143">
        <v>209.4</v>
      </c>
      <c r="N1143">
        <v>4.8</v>
      </c>
      <c r="Q1143">
        <v>204.6</v>
      </c>
      <c r="R1143" s="1"/>
    </row>
    <row r="1144" spans="1:18" x14ac:dyDescent="0.2">
      <c r="A1144" s="1" t="s">
        <v>53</v>
      </c>
      <c r="B1144">
        <v>6</v>
      </c>
      <c r="C1144" s="1" t="s">
        <v>3324</v>
      </c>
      <c r="D1144" s="2">
        <v>45718</v>
      </c>
      <c r="E1144" t="s">
        <v>51</v>
      </c>
      <c r="F1144" s="1" t="s">
        <v>51</v>
      </c>
      <c r="G1144" t="s">
        <v>51</v>
      </c>
      <c r="H1144" t="s">
        <v>51</v>
      </c>
      <c r="I1144" s="1" t="s">
        <v>51</v>
      </c>
      <c r="J1144" t="s">
        <v>51</v>
      </c>
      <c r="K1144" s="1" t="s">
        <v>2729</v>
      </c>
      <c r="L1144">
        <v>1</v>
      </c>
      <c r="M1144">
        <v>46</v>
      </c>
      <c r="N1144">
        <v>3</v>
      </c>
      <c r="Q1144">
        <v>43</v>
      </c>
      <c r="R1144" s="1"/>
    </row>
    <row r="1145" spans="1:18" x14ac:dyDescent="0.2">
      <c r="A1145" s="1" t="s">
        <v>53</v>
      </c>
      <c r="B1145">
        <v>6</v>
      </c>
      <c r="C1145" s="1" t="s">
        <v>2822</v>
      </c>
      <c r="D1145" s="2">
        <v>45718</v>
      </c>
      <c r="E1145" t="s">
        <v>281</v>
      </c>
      <c r="F1145" s="1" t="s">
        <v>246</v>
      </c>
      <c r="G1145" t="s">
        <v>2823</v>
      </c>
      <c r="H1145" t="s">
        <v>2744</v>
      </c>
      <c r="I1145" s="1" t="s">
        <v>100</v>
      </c>
      <c r="J1145">
        <v>2000</v>
      </c>
      <c r="K1145" s="1" t="s">
        <v>2729</v>
      </c>
      <c r="L1145">
        <v>1</v>
      </c>
      <c r="M1145">
        <v>40.299999999999997</v>
      </c>
      <c r="N1145">
        <v>4.2</v>
      </c>
      <c r="Q1145">
        <v>36.099999999999994</v>
      </c>
      <c r="R1145" s="1"/>
    </row>
    <row r="1146" spans="1:18" x14ac:dyDescent="0.2">
      <c r="A1146" s="1" t="s">
        <v>53</v>
      </c>
      <c r="B1146">
        <v>6</v>
      </c>
      <c r="C1146" s="1" t="s">
        <v>3698</v>
      </c>
      <c r="D1146" s="2">
        <v>45718</v>
      </c>
      <c r="E1146" t="s">
        <v>3699</v>
      </c>
      <c r="F1146" s="1" t="s">
        <v>246</v>
      </c>
      <c r="G1146">
        <v>23.5</v>
      </c>
      <c r="H1146">
        <v>70</v>
      </c>
      <c r="I1146" s="1" t="s">
        <v>2766</v>
      </c>
      <c r="J1146">
        <v>2800</v>
      </c>
      <c r="K1146" s="1" t="s">
        <v>2729</v>
      </c>
      <c r="L1146">
        <v>3</v>
      </c>
      <c r="M1146">
        <v>343.6</v>
      </c>
      <c r="N1146">
        <v>8.3999999999999986</v>
      </c>
      <c r="Q1146">
        <v>335.20000000000005</v>
      </c>
      <c r="R1146" s="1"/>
    </row>
    <row r="1147" spans="1:18" x14ac:dyDescent="0.2">
      <c r="A1147" s="1" t="s">
        <v>46</v>
      </c>
      <c r="B1147">
        <v>7</v>
      </c>
      <c r="C1147" s="1" t="s">
        <v>3802</v>
      </c>
      <c r="D1147" s="2">
        <v>45718</v>
      </c>
      <c r="E1147" t="s">
        <v>3803</v>
      </c>
      <c r="F1147" s="1" t="s">
        <v>246</v>
      </c>
      <c r="G1147">
        <v>17</v>
      </c>
      <c r="H1147" t="s">
        <v>332</v>
      </c>
      <c r="I1147" s="1" t="s">
        <v>2760</v>
      </c>
      <c r="J1147">
        <v>450</v>
      </c>
      <c r="K1147" s="1" t="s">
        <v>2729</v>
      </c>
      <c r="L1147">
        <v>2</v>
      </c>
      <c r="M1147">
        <v>129.73000000000002</v>
      </c>
      <c r="N1147">
        <v>4.8</v>
      </c>
      <c r="O1147">
        <v>12</v>
      </c>
      <c r="Q1147">
        <v>124.93000000000002</v>
      </c>
      <c r="R1147" s="1"/>
    </row>
    <row r="1148" spans="1:18" x14ac:dyDescent="0.2">
      <c r="A1148" s="1" t="s">
        <v>46</v>
      </c>
      <c r="B1148">
        <v>7</v>
      </c>
      <c r="C1148" s="1" t="s">
        <v>3808</v>
      </c>
      <c r="D1148" s="2">
        <v>45718</v>
      </c>
      <c r="E1148" t="s">
        <v>2801</v>
      </c>
      <c r="F1148" s="1" t="s">
        <v>246</v>
      </c>
      <c r="G1148">
        <v>17</v>
      </c>
      <c r="H1148" t="s">
        <v>167</v>
      </c>
      <c r="I1148" s="1" t="s">
        <v>2760</v>
      </c>
      <c r="J1148">
        <v>58</v>
      </c>
      <c r="K1148" s="1" t="s">
        <v>2729</v>
      </c>
      <c r="L1148">
        <v>1</v>
      </c>
      <c r="M1148">
        <v>70.95</v>
      </c>
      <c r="N1148">
        <v>2.1</v>
      </c>
      <c r="Q1148">
        <v>68.850000000000009</v>
      </c>
      <c r="R1148" s="1"/>
    </row>
    <row r="1149" spans="1:18" x14ac:dyDescent="0.2">
      <c r="A1149" s="1" t="s">
        <v>46</v>
      </c>
      <c r="B1149">
        <v>7</v>
      </c>
      <c r="C1149" s="1" t="s">
        <v>3809</v>
      </c>
      <c r="D1149" s="2">
        <v>45718</v>
      </c>
      <c r="E1149" t="s">
        <v>2801</v>
      </c>
      <c r="F1149" s="1" t="s">
        <v>246</v>
      </c>
      <c r="G1149">
        <v>24</v>
      </c>
      <c r="H1149" t="s">
        <v>167</v>
      </c>
      <c r="I1149" s="1" t="s">
        <v>2760</v>
      </c>
      <c r="J1149">
        <v>40</v>
      </c>
      <c r="K1149" s="1" t="s">
        <v>2729</v>
      </c>
      <c r="L1149">
        <v>2</v>
      </c>
      <c r="M1149">
        <v>147.01</v>
      </c>
      <c r="N1149">
        <v>6</v>
      </c>
      <c r="Q1149">
        <v>141.01</v>
      </c>
      <c r="R1149" s="1"/>
    </row>
    <row r="1150" spans="1:18" x14ac:dyDescent="0.2">
      <c r="A1150" s="1" t="s">
        <v>46</v>
      </c>
      <c r="B1150">
        <v>7</v>
      </c>
      <c r="C1150" s="1" t="s">
        <v>3810</v>
      </c>
      <c r="D1150" s="2">
        <v>45718</v>
      </c>
      <c r="E1150" t="s">
        <v>3811</v>
      </c>
      <c r="F1150" s="1" t="s">
        <v>246</v>
      </c>
      <c r="G1150">
        <v>16</v>
      </c>
      <c r="H1150" t="s">
        <v>99</v>
      </c>
      <c r="I1150" s="1" t="s">
        <v>100</v>
      </c>
      <c r="J1150">
        <v>225</v>
      </c>
      <c r="K1150" s="1" t="s">
        <v>2729</v>
      </c>
      <c r="L1150">
        <v>2</v>
      </c>
      <c r="M1150">
        <v>105.65</v>
      </c>
      <c r="N1150">
        <v>5.4</v>
      </c>
      <c r="Q1150">
        <v>100.25</v>
      </c>
      <c r="R1150" s="1"/>
    </row>
    <row r="1151" spans="1:18" x14ac:dyDescent="0.2">
      <c r="A1151" s="1" t="s">
        <v>53</v>
      </c>
      <c r="B1151">
        <v>7</v>
      </c>
      <c r="C1151" s="1" t="s">
        <v>3812</v>
      </c>
      <c r="D1151" s="2">
        <v>45718</v>
      </c>
      <c r="E1151" t="s">
        <v>3813</v>
      </c>
      <c r="F1151" s="1" t="s">
        <v>246</v>
      </c>
      <c r="G1151">
        <v>22</v>
      </c>
      <c r="H1151" t="s">
        <v>2774</v>
      </c>
      <c r="I1151" s="1" t="s">
        <v>100</v>
      </c>
      <c r="J1151">
        <v>100</v>
      </c>
      <c r="K1151" s="1" t="s">
        <v>2729</v>
      </c>
      <c r="L1151">
        <v>2</v>
      </c>
      <c r="M1151">
        <v>112.6</v>
      </c>
      <c r="N1151">
        <v>5.4</v>
      </c>
      <c r="Q1151">
        <v>107.19999999999999</v>
      </c>
      <c r="R1151" s="1"/>
    </row>
    <row r="1152" spans="1:18" x14ac:dyDescent="0.2">
      <c r="A1152" s="1" t="s">
        <v>53</v>
      </c>
      <c r="B1152">
        <v>7</v>
      </c>
      <c r="C1152" s="1" t="s">
        <v>3814</v>
      </c>
      <c r="D1152" s="2">
        <v>45718</v>
      </c>
      <c r="E1152" t="s">
        <v>3815</v>
      </c>
      <c r="F1152" s="1" t="s">
        <v>246</v>
      </c>
      <c r="G1152">
        <v>12</v>
      </c>
      <c r="H1152">
        <v>10</v>
      </c>
      <c r="I1152" s="1" t="s">
        <v>100</v>
      </c>
      <c r="J1152">
        <v>200</v>
      </c>
      <c r="K1152" s="1" t="s">
        <v>2729</v>
      </c>
      <c r="L1152">
        <v>4</v>
      </c>
      <c r="M1152">
        <v>216.89999999999998</v>
      </c>
      <c r="N1152">
        <v>5.6</v>
      </c>
      <c r="Q1152">
        <v>211.29999999999998</v>
      </c>
      <c r="R1152" s="1"/>
    </row>
    <row r="1153" spans="1:18" x14ac:dyDescent="0.2">
      <c r="A1153" s="1" t="s">
        <v>53</v>
      </c>
      <c r="B1153">
        <v>7</v>
      </c>
      <c r="C1153" s="1" t="s">
        <v>3816</v>
      </c>
      <c r="D1153" s="2">
        <v>45718</v>
      </c>
      <c r="E1153" t="s">
        <v>2902</v>
      </c>
      <c r="F1153" s="1" t="s">
        <v>246</v>
      </c>
      <c r="G1153">
        <v>12</v>
      </c>
      <c r="H1153" t="s">
        <v>735</v>
      </c>
      <c r="I1153" s="1" t="s">
        <v>100</v>
      </c>
      <c r="J1153">
        <v>500</v>
      </c>
      <c r="K1153" s="1" t="s">
        <v>2729</v>
      </c>
      <c r="L1153">
        <v>1</v>
      </c>
      <c r="M1153">
        <v>49</v>
      </c>
      <c r="N1153">
        <v>1.4</v>
      </c>
      <c r="Q1153">
        <v>47.6</v>
      </c>
      <c r="R1153" s="1"/>
    </row>
    <row r="1154" spans="1:18" x14ac:dyDescent="0.2">
      <c r="A1154" s="1" t="s">
        <v>46</v>
      </c>
      <c r="B1154">
        <v>1</v>
      </c>
      <c r="C1154" s="1" t="s">
        <v>3817</v>
      </c>
      <c r="D1154" s="2">
        <v>45719</v>
      </c>
      <c r="E1154" t="s">
        <v>2960</v>
      </c>
      <c r="F1154" s="1" t="s">
        <v>246</v>
      </c>
      <c r="G1154">
        <v>8</v>
      </c>
      <c r="H1154" t="s">
        <v>93</v>
      </c>
      <c r="I1154" s="1" t="s">
        <v>100</v>
      </c>
      <c r="J1154">
        <v>500</v>
      </c>
      <c r="K1154" s="1" t="s">
        <v>2729</v>
      </c>
      <c r="L1154">
        <v>3</v>
      </c>
      <c r="M1154">
        <v>168.7</v>
      </c>
      <c r="N1154">
        <v>3</v>
      </c>
      <c r="Q1154">
        <v>165.7</v>
      </c>
      <c r="R1154" s="1"/>
    </row>
    <row r="1155" spans="1:18" x14ac:dyDescent="0.2">
      <c r="A1155" s="1" t="s">
        <v>53</v>
      </c>
      <c r="B1155">
        <v>1</v>
      </c>
      <c r="C1155" s="1" t="s">
        <v>3818</v>
      </c>
      <c r="D1155" s="2">
        <v>45719</v>
      </c>
      <c r="E1155" t="s">
        <v>2960</v>
      </c>
      <c r="F1155" s="1" t="s">
        <v>246</v>
      </c>
      <c r="G1155">
        <v>9</v>
      </c>
      <c r="H1155" t="s">
        <v>93</v>
      </c>
      <c r="I1155" s="1" t="s">
        <v>100</v>
      </c>
      <c r="J1155">
        <v>200</v>
      </c>
      <c r="K1155" s="1" t="s">
        <v>2729</v>
      </c>
      <c r="L1155">
        <v>3</v>
      </c>
      <c r="M1155">
        <v>160.4</v>
      </c>
      <c r="N1155">
        <v>3.5999999999999996</v>
      </c>
      <c r="Q1155">
        <v>156.80000000000001</v>
      </c>
      <c r="R1155" s="1"/>
    </row>
    <row r="1156" spans="1:18" x14ac:dyDescent="0.2">
      <c r="A1156" s="1" t="s">
        <v>46</v>
      </c>
      <c r="B1156">
        <v>3</v>
      </c>
      <c r="C1156" s="1" t="s">
        <v>3819</v>
      </c>
      <c r="D1156" s="2">
        <v>45719</v>
      </c>
      <c r="E1156" t="s">
        <v>3820</v>
      </c>
      <c r="F1156" s="1" t="s">
        <v>3068</v>
      </c>
      <c r="G1156">
        <v>16</v>
      </c>
      <c r="H1156" t="s">
        <v>2811</v>
      </c>
      <c r="I1156" s="1" t="s">
        <v>108</v>
      </c>
      <c r="J1156">
        <v>300</v>
      </c>
      <c r="K1156" s="1" t="s">
        <v>2729</v>
      </c>
      <c r="L1156">
        <v>3</v>
      </c>
      <c r="M1156">
        <v>208.8</v>
      </c>
      <c r="N1156">
        <v>5.6999999999999993</v>
      </c>
      <c r="Q1156">
        <v>203.10000000000002</v>
      </c>
      <c r="R1156" s="1"/>
    </row>
    <row r="1157" spans="1:18" x14ac:dyDescent="0.2">
      <c r="A1157" s="1" t="s">
        <v>46</v>
      </c>
      <c r="B1157">
        <v>3</v>
      </c>
      <c r="C1157" s="1" t="s">
        <v>3821</v>
      </c>
      <c r="D1157" s="2">
        <v>45719</v>
      </c>
      <c r="E1157" t="s">
        <v>3067</v>
      </c>
      <c r="F1157" s="1" t="s">
        <v>3068</v>
      </c>
      <c r="G1157">
        <v>16</v>
      </c>
      <c r="H1157" t="s">
        <v>2811</v>
      </c>
      <c r="I1157" s="1" t="s">
        <v>108</v>
      </c>
      <c r="J1157">
        <v>200</v>
      </c>
      <c r="K1157" s="1" t="s">
        <v>2729</v>
      </c>
      <c r="L1157">
        <v>2</v>
      </c>
      <c r="M1157">
        <v>157.80000000000001</v>
      </c>
      <c r="N1157">
        <v>3.8</v>
      </c>
      <c r="Q1157">
        <v>154</v>
      </c>
      <c r="R1157" s="1"/>
    </row>
    <row r="1158" spans="1:18" x14ac:dyDescent="0.2">
      <c r="A1158" s="1" t="s">
        <v>53</v>
      </c>
      <c r="B1158">
        <v>3</v>
      </c>
      <c r="C1158" s="1" t="s">
        <v>3821</v>
      </c>
      <c r="D1158" s="2">
        <v>45719</v>
      </c>
      <c r="E1158" t="s">
        <v>3067</v>
      </c>
      <c r="F1158" s="1" t="s">
        <v>3068</v>
      </c>
      <c r="G1158">
        <v>16</v>
      </c>
      <c r="H1158" t="s">
        <v>2811</v>
      </c>
      <c r="I1158" s="1" t="s">
        <v>108</v>
      </c>
      <c r="J1158">
        <v>200</v>
      </c>
      <c r="K1158" s="1" t="s">
        <v>2729</v>
      </c>
      <c r="L1158">
        <v>1</v>
      </c>
      <c r="M1158">
        <v>60.8</v>
      </c>
      <c r="N1158">
        <v>1.9</v>
      </c>
      <c r="Q1158">
        <v>58.9</v>
      </c>
      <c r="R1158" s="1"/>
    </row>
    <row r="1159" spans="1:18" x14ac:dyDescent="0.2">
      <c r="A1159" s="1" t="s">
        <v>53</v>
      </c>
      <c r="B1159">
        <v>3</v>
      </c>
      <c r="C1159" s="1" t="s">
        <v>3822</v>
      </c>
      <c r="D1159" s="2">
        <v>45719</v>
      </c>
      <c r="E1159" t="s">
        <v>3823</v>
      </c>
      <c r="F1159" s="1" t="s">
        <v>3068</v>
      </c>
      <c r="G1159">
        <v>16</v>
      </c>
      <c r="H1159" t="s">
        <v>2811</v>
      </c>
      <c r="I1159" s="1" t="s">
        <v>108</v>
      </c>
      <c r="J1159">
        <v>100</v>
      </c>
      <c r="K1159" s="1" t="s">
        <v>2729</v>
      </c>
      <c r="L1159">
        <v>2</v>
      </c>
      <c r="M1159">
        <v>112</v>
      </c>
      <c r="N1159">
        <v>3.8</v>
      </c>
      <c r="Q1159">
        <v>108.2</v>
      </c>
      <c r="R1159" s="1"/>
    </row>
    <row r="1160" spans="1:18" x14ac:dyDescent="0.2">
      <c r="A1160" s="1" t="s">
        <v>53</v>
      </c>
      <c r="B1160">
        <v>3</v>
      </c>
      <c r="C1160" s="1" t="s">
        <v>3824</v>
      </c>
      <c r="D1160" s="2">
        <v>45719</v>
      </c>
      <c r="E1160" t="s">
        <v>3823</v>
      </c>
      <c r="F1160" s="1" t="s">
        <v>3068</v>
      </c>
      <c r="G1160">
        <v>16</v>
      </c>
      <c r="H1160" t="s">
        <v>2811</v>
      </c>
      <c r="I1160" s="1" t="s">
        <v>108</v>
      </c>
      <c r="J1160">
        <v>100</v>
      </c>
      <c r="K1160" s="1" t="s">
        <v>2729</v>
      </c>
      <c r="L1160">
        <v>2</v>
      </c>
      <c r="M1160">
        <v>106</v>
      </c>
      <c r="N1160">
        <v>3.8</v>
      </c>
      <c r="Q1160">
        <v>102.2</v>
      </c>
      <c r="R1160" s="1"/>
    </row>
    <row r="1161" spans="1:18" x14ac:dyDescent="0.2">
      <c r="A1161" s="1" t="s">
        <v>53</v>
      </c>
      <c r="B1161">
        <v>3</v>
      </c>
      <c r="C1161" s="1" t="s">
        <v>3825</v>
      </c>
      <c r="D1161" s="2">
        <v>45719</v>
      </c>
      <c r="E1161" t="s">
        <v>3788</v>
      </c>
      <c r="F1161" s="1" t="s">
        <v>3068</v>
      </c>
      <c r="G1161">
        <v>16</v>
      </c>
      <c r="H1161" t="s">
        <v>2811</v>
      </c>
      <c r="I1161" s="1" t="s">
        <v>108</v>
      </c>
      <c r="J1161">
        <v>200</v>
      </c>
      <c r="K1161" s="1" t="s">
        <v>2729</v>
      </c>
      <c r="L1161">
        <v>2</v>
      </c>
      <c r="M1161">
        <v>134.4</v>
      </c>
      <c r="N1161">
        <v>3.7</v>
      </c>
      <c r="Q1161">
        <v>130.70000000000002</v>
      </c>
      <c r="R1161" s="1"/>
    </row>
    <row r="1162" spans="1:18" x14ac:dyDescent="0.2">
      <c r="A1162" s="1" t="s">
        <v>46</v>
      </c>
      <c r="B1162">
        <v>6</v>
      </c>
      <c r="C1162" s="1" t="s">
        <v>3698</v>
      </c>
      <c r="D1162" s="2">
        <v>45719</v>
      </c>
      <c r="E1162" t="s">
        <v>3699</v>
      </c>
      <c r="F1162" s="1" t="s">
        <v>246</v>
      </c>
      <c r="G1162">
        <v>23.5</v>
      </c>
      <c r="H1162">
        <v>70</v>
      </c>
      <c r="I1162" s="1" t="s">
        <v>2766</v>
      </c>
      <c r="J1162">
        <v>2800</v>
      </c>
      <c r="K1162" s="1" t="s">
        <v>2729</v>
      </c>
      <c r="L1162">
        <v>3</v>
      </c>
      <c r="M1162">
        <v>374.2</v>
      </c>
      <c r="N1162">
        <v>8.3999999999999986</v>
      </c>
      <c r="O1162">
        <v>19</v>
      </c>
      <c r="Q1162">
        <v>365.8</v>
      </c>
      <c r="R1162" s="1"/>
    </row>
    <row r="1163" spans="1:18" x14ac:dyDescent="0.2">
      <c r="A1163" s="1" t="s">
        <v>53</v>
      </c>
      <c r="B1163">
        <v>6</v>
      </c>
      <c r="C1163" s="1" t="s">
        <v>2879</v>
      </c>
      <c r="D1163" s="2">
        <v>45719</v>
      </c>
      <c r="E1163" t="s">
        <v>281</v>
      </c>
      <c r="F1163" s="1" t="s">
        <v>246</v>
      </c>
      <c r="G1163" t="s">
        <v>2880</v>
      </c>
      <c r="H1163" t="s">
        <v>2744</v>
      </c>
      <c r="I1163" s="1" t="s">
        <v>100</v>
      </c>
      <c r="J1163">
        <v>2000</v>
      </c>
      <c r="K1163" s="1" t="s">
        <v>2729</v>
      </c>
      <c r="L1163">
        <v>6</v>
      </c>
      <c r="M1163">
        <v>623.79999999999995</v>
      </c>
      <c r="N1163">
        <v>21.6</v>
      </c>
      <c r="Q1163">
        <v>602.19999999999993</v>
      </c>
      <c r="R1163" s="1"/>
    </row>
    <row r="1164" spans="1:18" x14ac:dyDescent="0.2">
      <c r="A1164" s="1" t="s">
        <v>46</v>
      </c>
      <c r="B1164">
        <v>7</v>
      </c>
      <c r="C1164" s="1" t="s">
        <v>3816</v>
      </c>
      <c r="D1164" s="2">
        <v>45719</v>
      </c>
      <c r="E1164" t="s">
        <v>2902</v>
      </c>
      <c r="F1164" s="1" t="s">
        <v>246</v>
      </c>
      <c r="G1164">
        <v>12</v>
      </c>
      <c r="H1164" t="s">
        <v>735</v>
      </c>
      <c r="I1164" s="1" t="s">
        <v>100</v>
      </c>
      <c r="J1164">
        <v>500</v>
      </c>
      <c r="K1164" s="1" t="s">
        <v>2729</v>
      </c>
      <c r="L1164">
        <v>7</v>
      </c>
      <c r="M1164">
        <v>370.67000000000007</v>
      </c>
      <c r="N1164">
        <v>9.7999999999999989</v>
      </c>
      <c r="O1164">
        <v>2</v>
      </c>
      <c r="Q1164">
        <v>360.87000000000006</v>
      </c>
      <c r="R1164" s="1"/>
    </row>
    <row r="1165" spans="1:18" x14ac:dyDescent="0.2">
      <c r="A1165" s="1" t="s">
        <v>53</v>
      </c>
      <c r="B1165">
        <v>7</v>
      </c>
      <c r="C1165" s="1" t="s">
        <v>3816</v>
      </c>
      <c r="D1165" s="2">
        <v>45719</v>
      </c>
      <c r="E1165" t="s">
        <v>2902</v>
      </c>
      <c r="F1165" s="1" t="s">
        <v>246</v>
      </c>
      <c r="G1165">
        <v>12</v>
      </c>
      <c r="H1165" t="s">
        <v>735</v>
      </c>
      <c r="I1165" s="1" t="s">
        <v>100</v>
      </c>
      <c r="J1165">
        <v>500</v>
      </c>
      <c r="K1165" s="1" t="s">
        <v>2729</v>
      </c>
      <c r="L1165">
        <v>2</v>
      </c>
      <c r="M1165">
        <v>98.6</v>
      </c>
      <c r="N1165">
        <v>2.8</v>
      </c>
      <c r="O1165">
        <v>10</v>
      </c>
      <c r="Q1165">
        <v>95.8</v>
      </c>
      <c r="R1165" s="1"/>
    </row>
    <row r="1166" spans="1:18" x14ac:dyDescent="0.2">
      <c r="A1166" s="1" t="s">
        <v>53</v>
      </c>
      <c r="B1166">
        <v>7</v>
      </c>
      <c r="C1166" s="1" t="s">
        <v>3826</v>
      </c>
      <c r="D1166" s="2">
        <v>45719</v>
      </c>
      <c r="E1166" t="s">
        <v>3827</v>
      </c>
      <c r="F1166" s="1" t="s">
        <v>246</v>
      </c>
      <c r="G1166">
        <v>12</v>
      </c>
      <c r="H1166">
        <v>20</v>
      </c>
      <c r="I1166" s="1" t="s">
        <v>100</v>
      </c>
      <c r="J1166">
        <v>100</v>
      </c>
      <c r="K1166" s="1" t="s">
        <v>2729</v>
      </c>
      <c r="L1166">
        <v>2</v>
      </c>
      <c r="M1166">
        <v>109.45</v>
      </c>
      <c r="N1166">
        <v>2.9</v>
      </c>
      <c r="Q1166">
        <v>106.55</v>
      </c>
      <c r="R1166" s="1"/>
    </row>
    <row r="1167" spans="1:18" x14ac:dyDescent="0.2">
      <c r="A1167" s="1" t="s">
        <v>53</v>
      </c>
      <c r="B1167">
        <v>7</v>
      </c>
      <c r="C1167" s="1" t="s">
        <v>3810</v>
      </c>
      <c r="D1167" s="2">
        <v>45719</v>
      </c>
      <c r="E1167" t="s">
        <v>3811</v>
      </c>
      <c r="F1167" s="1" t="s">
        <v>246</v>
      </c>
      <c r="G1167">
        <v>16</v>
      </c>
      <c r="H1167" t="s">
        <v>99</v>
      </c>
      <c r="I1167" s="1" t="s">
        <v>100</v>
      </c>
      <c r="J1167">
        <v>225</v>
      </c>
      <c r="K1167" s="1" t="s">
        <v>2729</v>
      </c>
      <c r="L1167">
        <v>2</v>
      </c>
      <c r="M1167">
        <v>138</v>
      </c>
      <c r="N1167">
        <v>4.6999999999999993</v>
      </c>
      <c r="Q1167">
        <v>133.30000000000001</v>
      </c>
      <c r="R1167" s="1"/>
    </row>
    <row r="1168" spans="1:18" x14ac:dyDescent="0.2">
      <c r="A1168" s="1" t="s">
        <v>46</v>
      </c>
      <c r="B1168">
        <v>1</v>
      </c>
      <c r="C1168" s="1" t="s">
        <v>3828</v>
      </c>
      <c r="D1168" s="2">
        <v>45720</v>
      </c>
      <c r="E1168" t="s">
        <v>2960</v>
      </c>
      <c r="F1168" s="1" t="s">
        <v>246</v>
      </c>
      <c r="G1168">
        <v>9</v>
      </c>
      <c r="H1168" t="s">
        <v>93</v>
      </c>
      <c r="I1168" s="1" t="s">
        <v>100</v>
      </c>
      <c r="J1168">
        <v>200</v>
      </c>
      <c r="K1168" s="1" t="s">
        <v>2729</v>
      </c>
      <c r="L1168">
        <v>1</v>
      </c>
      <c r="M1168">
        <v>59.1</v>
      </c>
      <c r="N1168">
        <v>1.1000000000000001</v>
      </c>
      <c r="Q1168">
        <v>58</v>
      </c>
      <c r="R1168" s="1"/>
    </row>
    <row r="1169" spans="1:18" x14ac:dyDescent="0.2">
      <c r="A1169" s="1" t="s">
        <v>46</v>
      </c>
      <c r="B1169">
        <v>1</v>
      </c>
      <c r="C1169" s="1" t="s">
        <v>3829</v>
      </c>
      <c r="D1169" s="2">
        <v>45720</v>
      </c>
      <c r="E1169" t="s">
        <v>2902</v>
      </c>
      <c r="F1169" s="1" t="s">
        <v>246</v>
      </c>
      <c r="G1169">
        <v>8.5</v>
      </c>
      <c r="H1169" t="s">
        <v>735</v>
      </c>
      <c r="I1169" s="1" t="s">
        <v>100</v>
      </c>
      <c r="J1169">
        <v>1500</v>
      </c>
      <c r="K1169" s="1" t="s">
        <v>2729</v>
      </c>
      <c r="L1169">
        <v>2</v>
      </c>
      <c r="M1169">
        <v>127</v>
      </c>
      <c r="N1169">
        <v>2</v>
      </c>
      <c r="Q1169">
        <v>125</v>
      </c>
      <c r="R1169" s="1"/>
    </row>
    <row r="1170" spans="1:18" x14ac:dyDescent="0.2">
      <c r="A1170" s="1" t="s">
        <v>53</v>
      </c>
      <c r="B1170">
        <v>1</v>
      </c>
      <c r="C1170" s="1" t="s">
        <v>3829</v>
      </c>
      <c r="D1170" s="2">
        <v>45720</v>
      </c>
      <c r="E1170" t="s">
        <v>2902</v>
      </c>
      <c r="F1170" s="1" t="s">
        <v>246</v>
      </c>
      <c r="G1170">
        <v>8.5</v>
      </c>
      <c r="H1170" t="s">
        <v>735</v>
      </c>
      <c r="I1170" s="1" t="s">
        <v>100</v>
      </c>
      <c r="J1170">
        <v>1500</v>
      </c>
      <c r="K1170" s="1" t="s">
        <v>2729</v>
      </c>
      <c r="L1170">
        <v>3</v>
      </c>
      <c r="M1170">
        <v>197.4</v>
      </c>
      <c r="N1170">
        <v>3.2</v>
      </c>
      <c r="Q1170">
        <v>194.20000000000002</v>
      </c>
      <c r="R1170" s="1"/>
    </row>
    <row r="1171" spans="1:18" x14ac:dyDescent="0.2">
      <c r="A1171" s="1" t="s">
        <v>46</v>
      </c>
      <c r="B1171">
        <v>3</v>
      </c>
      <c r="C1171" s="1" t="s">
        <v>3825</v>
      </c>
      <c r="D1171" s="2">
        <v>45720</v>
      </c>
      <c r="E1171" t="s">
        <v>3788</v>
      </c>
      <c r="F1171" s="1" t="s">
        <v>3068</v>
      </c>
      <c r="G1171">
        <v>16</v>
      </c>
      <c r="H1171" t="s">
        <v>2811</v>
      </c>
      <c r="I1171" s="1" t="s">
        <v>108</v>
      </c>
      <c r="J1171">
        <v>200</v>
      </c>
      <c r="K1171" s="1" t="s">
        <v>2729</v>
      </c>
      <c r="L1171">
        <v>1</v>
      </c>
      <c r="M1171">
        <v>99</v>
      </c>
      <c r="N1171">
        <v>1.9</v>
      </c>
      <c r="Q1171">
        <v>97.1</v>
      </c>
      <c r="R1171" s="1"/>
    </row>
    <row r="1172" spans="1:18" x14ac:dyDescent="0.2">
      <c r="A1172" s="1" t="s">
        <v>46</v>
      </c>
      <c r="B1172">
        <v>3</v>
      </c>
      <c r="C1172" s="1" t="s">
        <v>3830</v>
      </c>
      <c r="D1172" s="2">
        <v>45720</v>
      </c>
      <c r="E1172" t="s">
        <v>3807</v>
      </c>
      <c r="F1172" s="1" t="s">
        <v>3068</v>
      </c>
      <c r="G1172">
        <v>16</v>
      </c>
      <c r="H1172" t="s">
        <v>2811</v>
      </c>
      <c r="I1172" s="1" t="s">
        <v>108</v>
      </c>
      <c r="J1172">
        <v>200</v>
      </c>
      <c r="K1172" s="1" t="s">
        <v>2729</v>
      </c>
      <c r="L1172">
        <v>3</v>
      </c>
      <c r="M1172">
        <v>216.2</v>
      </c>
      <c r="N1172">
        <v>5.6999999999999993</v>
      </c>
      <c r="Q1172">
        <v>210.5</v>
      </c>
      <c r="R1172" s="1"/>
    </row>
    <row r="1173" spans="1:18" x14ac:dyDescent="0.2">
      <c r="A1173" s="1" t="s">
        <v>46</v>
      </c>
      <c r="B1173">
        <v>3</v>
      </c>
      <c r="C1173" s="1" t="s">
        <v>3831</v>
      </c>
      <c r="D1173" s="2">
        <v>45720</v>
      </c>
      <c r="E1173" t="s">
        <v>3009</v>
      </c>
      <c r="F1173" s="1" t="s">
        <v>3068</v>
      </c>
      <c r="G1173">
        <v>14</v>
      </c>
      <c r="H1173" t="s">
        <v>2811</v>
      </c>
      <c r="I1173" s="1" t="s">
        <v>2996</v>
      </c>
      <c r="J1173">
        <v>100</v>
      </c>
      <c r="K1173" s="1" t="s">
        <v>2729</v>
      </c>
      <c r="L1173">
        <v>2</v>
      </c>
      <c r="M1173">
        <v>114.19999999999999</v>
      </c>
      <c r="N1173">
        <v>3.2</v>
      </c>
      <c r="Q1173">
        <v>110.99999999999999</v>
      </c>
      <c r="R1173" s="1"/>
    </row>
    <row r="1174" spans="1:18" x14ac:dyDescent="0.2">
      <c r="A1174" s="1" t="s">
        <v>53</v>
      </c>
      <c r="B1174">
        <v>3</v>
      </c>
      <c r="C1174" s="1" t="s">
        <v>3832</v>
      </c>
      <c r="D1174" s="2">
        <v>45720</v>
      </c>
      <c r="E1174" t="s">
        <v>3009</v>
      </c>
      <c r="F1174" s="1" t="s">
        <v>3068</v>
      </c>
      <c r="G1174">
        <v>6</v>
      </c>
      <c r="H1174" t="s">
        <v>214</v>
      </c>
      <c r="I1174" s="1" t="s">
        <v>2996</v>
      </c>
      <c r="J1174">
        <v>200</v>
      </c>
      <c r="K1174" s="1" t="s">
        <v>2729</v>
      </c>
      <c r="L1174">
        <v>4</v>
      </c>
      <c r="M1174">
        <v>160.80000000000001</v>
      </c>
      <c r="N1174">
        <v>2.9000000000000004</v>
      </c>
      <c r="Q1174">
        <v>157.9</v>
      </c>
      <c r="R1174" s="1"/>
    </row>
    <row r="1175" spans="1:18" x14ac:dyDescent="0.2">
      <c r="A1175" s="1" t="s">
        <v>53</v>
      </c>
      <c r="B1175">
        <v>3</v>
      </c>
      <c r="C1175" s="1" t="s">
        <v>3061</v>
      </c>
      <c r="D1175" s="2">
        <v>45720</v>
      </c>
      <c r="E1175" t="s">
        <v>3062</v>
      </c>
      <c r="F1175" s="1" t="s">
        <v>106</v>
      </c>
      <c r="G1175">
        <v>30</v>
      </c>
      <c r="H1175" t="s">
        <v>107</v>
      </c>
      <c r="I1175" s="1" t="s">
        <v>1346</v>
      </c>
      <c r="J1175">
        <v>0</v>
      </c>
      <c r="K1175" s="1" t="s">
        <v>2729</v>
      </c>
      <c r="L1175">
        <v>1</v>
      </c>
      <c r="M1175">
        <v>75.8</v>
      </c>
      <c r="N1175">
        <v>1.9</v>
      </c>
      <c r="Q1175">
        <v>73.899999999999991</v>
      </c>
      <c r="R1175" s="1"/>
    </row>
    <row r="1176" spans="1:18" x14ac:dyDescent="0.2">
      <c r="A1176" s="1" t="s">
        <v>46</v>
      </c>
      <c r="B1176">
        <v>6</v>
      </c>
      <c r="C1176" s="1" t="s">
        <v>2879</v>
      </c>
      <c r="D1176" s="2">
        <v>45720</v>
      </c>
      <c r="E1176" t="s">
        <v>281</v>
      </c>
      <c r="F1176" s="1" t="s">
        <v>246</v>
      </c>
      <c r="G1176" t="s">
        <v>2880</v>
      </c>
      <c r="H1176" t="s">
        <v>2744</v>
      </c>
      <c r="I1176" s="1" t="s">
        <v>100</v>
      </c>
      <c r="J1176">
        <v>2000</v>
      </c>
      <c r="K1176" s="1" t="s">
        <v>2729</v>
      </c>
      <c r="L1176">
        <v>2</v>
      </c>
      <c r="M1176">
        <v>211</v>
      </c>
      <c r="N1176">
        <v>5.6</v>
      </c>
      <c r="Q1176">
        <v>205.4</v>
      </c>
      <c r="R1176" s="1"/>
    </row>
    <row r="1177" spans="1:18" x14ac:dyDescent="0.2">
      <c r="A1177" s="1" t="s">
        <v>46</v>
      </c>
      <c r="B1177">
        <v>6</v>
      </c>
      <c r="C1177" s="1" t="s">
        <v>3698</v>
      </c>
      <c r="D1177" s="2">
        <v>45720</v>
      </c>
      <c r="E1177" t="s">
        <v>3699</v>
      </c>
      <c r="F1177" s="1" t="s">
        <v>246</v>
      </c>
      <c r="G1177">
        <v>23.5</v>
      </c>
      <c r="H1177">
        <v>70</v>
      </c>
      <c r="I1177" s="1" t="s">
        <v>2766</v>
      </c>
      <c r="J1177">
        <v>2800</v>
      </c>
      <c r="K1177" s="1" t="s">
        <v>2729</v>
      </c>
      <c r="L1177">
        <v>2</v>
      </c>
      <c r="M1177">
        <v>198.4</v>
      </c>
      <c r="N1177">
        <v>5.6</v>
      </c>
      <c r="Q1177">
        <v>192.8</v>
      </c>
      <c r="R1177" s="1"/>
    </row>
    <row r="1178" spans="1:18" x14ac:dyDescent="0.2">
      <c r="A1178" s="1" t="s">
        <v>46</v>
      </c>
      <c r="B1178">
        <v>6</v>
      </c>
      <c r="C1178" s="1" t="s">
        <v>3790</v>
      </c>
      <c r="D1178" s="2">
        <v>45720</v>
      </c>
      <c r="E1178" t="s">
        <v>51</v>
      </c>
      <c r="F1178" s="1" t="s">
        <v>51</v>
      </c>
      <c r="G1178" t="s">
        <v>51</v>
      </c>
      <c r="H1178" t="s">
        <v>51</v>
      </c>
      <c r="I1178" s="1" t="s">
        <v>51</v>
      </c>
      <c r="J1178" t="s">
        <v>51</v>
      </c>
      <c r="K1178" s="1" t="s">
        <v>2729</v>
      </c>
      <c r="L1178">
        <v>5</v>
      </c>
      <c r="M1178">
        <v>282.39999999999998</v>
      </c>
      <c r="N1178">
        <v>14.2</v>
      </c>
      <c r="Q1178">
        <v>268.2</v>
      </c>
      <c r="R1178" s="1"/>
    </row>
    <row r="1179" spans="1:18" x14ac:dyDescent="0.2">
      <c r="A1179" s="1" t="s">
        <v>53</v>
      </c>
      <c r="B1179">
        <v>6</v>
      </c>
      <c r="C1179" s="1" t="s">
        <v>3790</v>
      </c>
      <c r="D1179" s="2">
        <v>45720</v>
      </c>
      <c r="E1179" t="s">
        <v>51</v>
      </c>
      <c r="F1179" s="1" t="s">
        <v>51</v>
      </c>
      <c r="G1179" t="s">
        <v>51</v>
      </c>
      <c r="H1179" t="s">
        <v>51</v>
      </c>
      <c r="I1179" s="1" t="s">
        <v>51</v>
      </c>
      <c r="J1179" t="s">
        <v>51</v>
      </c>
      <c r="K1179" s="1" t="s">
        <v>2729</v>
      </c>
      <c r="L1179">
        <v>1</v>
      </c>
      <c r="M1179">
        <v>68</v>
      </c>
      <c r="N1179">
        <v>2.8</v>
      </c>
      <c r="Q1179">
        <v>65.2</v>
      </c>
      <c r="R1179" s="1"/>
    </row>
    <row r="1180" spans="1:18" x14ac:dyDescent="0.2">
      <c r="A1180" s="1" t="s">
        <v>53</v>
      </c>
      <c r="B1180">
        <v>6</v>
      </c>
      <c r="C1180" s="1" t="s">
        <v>3833</v>
      </c>
      <c r="D1180" s="2">
        <v>45720</v>
      </c>
      <c r="E1180" t="s">
        <v>3834</v>
      </c>
      <c r="F1180" s="1" t="s">
        <v>246</v>
      </c>
      <c r="G1180">
        <v>23</v>
      </c>
      <c r="H1180" t="s">
        <v>2562</v>
      </c>
      <c r="I1180" s="1" t="s">
        <v>100</v>
      </c>
      <c r="J1180">
        <v>285</v>
      </c>
      <c r="K1180" s="1" t="s">
        <v>2729</v>
      </c>
      <c r="L1180">
        <v>4</v>
      </c>
      <c r="M1180">
        <v>293.79999999999995</v>
      </c>
      <c r="N1180">
        <v>8.8000000000000007</v>
      </c>
      <c r="Q1180">
        <v>284.99999999999994</v>
      </c>
      <c r="R1180" s="1"/>
    </row>
    <row r="1181" spans="1:18" x14ac:dyDescent="0.2">
      <c r="A1181" s="1" t="s">
        <v>53</v>
      </c>
      <c r="B1181">
        <v>6</v>
      </c>
      <c r="C1181" s="1" t="s">
        <v>3835</v>
      </c>
      <c r="D1181" s="2">
        <v>45720</v>
      </c>
      <c r="E1181" t="s">
        <v>3836</v>
      </c>
      <c r="F1181" s="1" t="s">
        <v>246</v>
      </c>
      <c r="G1181">
        <v>18</v>
      </c>
      <c r="H1181" t="s">
        <v>438</v>
      </c>
      <c r="I1181" s="1" t="s">
        <v>100</v>
      </c>
      <c r="J1181">
        <v>250</v>
      </c>
      <c r="K1181" s="1" t="s">
        <v>2729</v>
      </c>
      <c r="L1181">
        <v>2</v>
      </c>
      <c r="M1181">
        <v>163</v>
      </c>
      <c r="N1181">
        <v>4.2</v>
      </c>
      <c r="Q1181">
        <v>158.80000000000001</v>
      </c>
      <c r="R1181" s="1"/>
    </row>
    <row r="1182" spans="1:18" x14ac:dyDescent="0.2">
      <c r="A1182" s="1" t="s">
        <v>46</v>
      </c>
      <c r="B1182">
        <v>7</v>
      </c>
      <c r="C1182" s="1" t="s">
        <v>3810</v>
      </c>
      <c r="D1182" s="2">
        <v>45720</v>
      </c>
      <c r="E1182" t="s">
        <v>3811</v>
      </c>
      <c r="F1182" s="1" t="s">
        <v>246</v>
      </c>
      <c r="G1182">
        <v>16</v>
      </c>
      <c r="H1182" t="s">
        <v>99</v>
      </c>
      <c r="I1182" s="1" t="s">
        <v>100</v>
      </c>
      <c r="J1182">
        <v>225</v>
      </c>
      <c r="K1182" s="1" t="s">
        <v>2729</v>
      </c>
      <c r="L1182">
        <v>2</v>
      </c>
      <c r="M1182">
        <v>98.31</v>
      </c>
      <c r="N1182">
        <v>4</v>
      </c>
      <c r="O1182">
        <v>10</v>
      </c>
      <c r="Q1182">
        <v>94.31</v>
      </c>
      <c r="R1182" s="1"/>
    </row>
    <row r="1183" spans="1:18" x14ac:dyDescent="0.2">
      <c r="A1183" s="1" t="s">
        <v>46</v>
      </c>
      <c r="B1183">
        <v>7</v>
      </c>
      <c r="C1183" s="1" t="s">
        <v>3837</v>
      </c>
      <c r="D1183" s="2">
        <v>45720</v>
      </c>
      <c r="E1183" t="s">
        <v>3815</v>
      </c>
      <c r="F1183" s="1" t="s">
        <v>246</v>
      </c>
      <c r="G1183">
        <v>16</v>
      </c>
      <c r="H1183">
        <v>10</v>
      </c>
      <c r="I1183" s="1" t="s">
        <v>100</v>
      </c>
      <c r="J1183">
        <v>50</v>
      </c>
      <c r="K1183" s="1" t="s">
        <v>2729</v>
      </c>
      <c r="L1183">
        <v>1</v>
      </c>
      <c r="M1183">
        <v>61.08</v>
      </c>
      <c r="N1183">
        <v>1.8</v>
      </c>
      <c r="Q1183">
        <v>59.28</v>
      </c>
      <c r="R1183" s="1"/>
    </row>
    <row r="1184" spans="1:18" x14ac:dyDescent="0.2">
      <c r="A1184" s="1" t="s">
        <v>46</v>
      </c>
      <c r="B1184">
        <v>7</v>
      </c>
      <c r="C1184" s="1" t="s">
        <v>3695</v>
      </c>
      <c r="D1184" s="2">
        <v>45720</v>
      </c>
      <c r="E1184" t="s">
        <v>48</v>
      </c>
      <c r="F1184" s="1" t="s">
        <v>246</v>
      </c>
      <c r="G1184">
        <v>17</v>
      </c>
      <c r="H1184" t="s">
        <v>167</v>
      </c>
      <c r="I1184" s="1" t="s">
        <v>100</v>
      </c>
      <c r="J1184">
        <v>38</v>
      </c>
      <c r="K1184" s="1" t="s">
        <v>2729</v>
      </c>
      <c r="L1184">
        <v>1</v>
      </c>
      <c r="M1184">
        <v>64.56</v>
      </c>
      <c r="N1184">
        <v>1.6</v>
      </c>
      <c r="Q1184">
        <v>62.96</v>
      </c>
      <c r="R1184" s="1"/>
    </row>
    <row r="1185" spans="1:18" x14ac:dyDescent="0.2">
      <c r="A1185" s="1" t="s">
        <v>46</v>
      </c>
      <c r="B1185">
        <v>7</v>
      </c>
      <c r="C1185" s="1" t="s">
        <v>3838</v>
      </c>
      <c r="D1185" s="2">
        <v>45720</v>
      </c>
      <c r="E1185" t="s">
        <v>3839</v>
      </c>
      <c r="F1185" s="1" t="s">
        <v>246</v>
      </c>
      <c r="G1185">
        <v>18</v>
      </c>
      <c r="H1185" t="s">
        <v>3840</v>
      </c>
      <c r="I1185" s="1" t="s">
        <v>100</v>
      </c>
      <c r="J1185">
        <v>100</v>
      </c>
      <c r="K1185" s="1" t="s">
        <v>2729</v>
      </c>
      <c r="L1185">
        <v>2</v>
      </c>
      <c r="M1185">
        <v>121.88</v>
      </c>
      <c r="N1185">
        <v>4.5999999999999996</v>
      </c>
      <c r="Q1185">
        <v>117.28</v>
      </c>
      <c r="R1185" s="1"/>
    </row>
    <row r="1186" spans="1:18" x14ac:dyDescent="0.2">
      <c r="A1186" s="1" t="s">
        <v>46</v>
      </c>
      <c r="B1186">
        <v>7</v>
      </c>
      <c r="C1186" s="1" t="s">
        <v>3841</v>
      </c>
      <c r="D1186" s="2">
        <v>45720</v>
      </c>
      <c r="E1186" t="s">
        <v>528</v>
      </c>
      <c r="F1186" s="1" t="s">
        <v>246</v>
      </c>
      <c r="G1186">
        <v>18</v>
      </c>
      <c r="H1186" t="s">
        <v>99</v>
      </c>
      <c r="I1186" s="1" t="s">
        <v>2760</v>
      </c>
      <c r="J1186">
        <v>42</v>
      </c>
      <c r="K1186" s="1" t="s">
        <v>2729</v>
      </c>
      <c r="L1186">
        <v>1</v>
      </c>
      <c r="M1186">
        <v>43.75</v>
      </c>
      <c r="N1186">
        <v>2.4</v>
      </c>
      <c r="Q1186">
        <v>41.35</v>
      </c>
      <c r="R1186" s="1"/>
    </row>
    <row r="1187" spans="1:18" x14ac:dyDescent="0.2">
      <c r="A1187" s="1" t="s">
        <v>46</v>
      </c>
      <c r="B1187">
        <v>7</v>
      </c>
      <c r="C1187" s="1" t="s">
        <v>3842</v>
      </c>
      <c r="D1187" s="2">
        <v>45720</v>
      </c>
      <c r="E1187" t="s">
        <v>3843</v>
      </c>
      <c r="F1187" s="1" t="s">
        <v>246</v>
      </c>
      <c r="G1187">
        <v>17</v>
      </c>
      <c r="H1187" t="s">
        <v>167</v>
      </c>
      <c r="I1187" s="1" t="s">
        <v>2760</v>
      </c>
      <c r="J1187">
        <v>170</v>
      </c>
      <c r="K1187" s="1" t="s">
        <v>2729</v>
      </c>
      <c r="L1187">
        <v>1</v>
      </c>
      <c r="M1187">
        <v>53.6</v>
      </c>
      <c r="N1187">
        <v>2</v>
      </c>
      <c r="Q1187">
        <v>51.6</v>
      </c>
      <c r="R1187" s="1"/>
    </row>
    <row r="1188" spans="1:18" x14ac:dyDescent="0.2">
      <c r="A1188" s="1" t="s">
        <v>53</v>
      </c>
      <c r="B1188">
        <v>7</v>
      </c>
      <c r="C1188" s="1" t="s">
        <v>3842</v>
      </c>
      <c r="D1188" s="2">
        <v>45720</v>
      </c>
      <c r="E1188" t="s">
        <v>3843</v>
      </c>
      <c r="F1188" s="1" t="s">
        <v>246</v>
      </c>
      <c r="G1188">
        <v>17</v>
      </c>
      <c r="H1188" t="s">
        <v>167</v>
      </c>
      <c r="I1188" s="1" t="s">
        <v>2760</v>
      </c>
      <c r="J1188">
        <v>170</v>
      </c>
      <c r="K1188" s="1" t="s">
        <v>2729</v>
      </c>
      <c r="L1188">
        <v>2</v>
      </c>
      <c r="M1188">
        <v>119.8</v>
      </c>
      <c r="N1188">
        <v>4.4000000000000004</v>
      </c>
      <c r="O1188">
        <v>7</v>
      </c>
      <c r="Q1188">
        <v>115.39999999999999</v>
      </c>
      <c r="R1188" s="1"/>
    </row>
    <row r="1189" spans="1:18" x14ac:dyDescent="0.2">
      <c r="A1189" s="1" t="s">
        <v>53</v>
      </c>
      <c r="B1189">
        <v>7</v>
      </c>
      <c r="C1189" s="1" t="s">
        <v>3844</v>
      </c>
      <c r="D1189" s="2">
        <v>45720</v>
      </c>
      <c r="E1189" t="s">
        <v>528</v>
      </c>
      <c r="F1189" s="1" t="s">
        <v>246</v>
      </c>
      <c r="G1189">
        <v>19</v>
      </c>
      <c r="H1189" t="s">
        <v>99</v>
      </c>
      <c r="I1189" s="1" t="s">
        <v>2760</v>
      </c>
      <c r="J1189">
        <v>42</v>
      </c>
      <c r="K1189" s="1" t="s">
        <v>2729</v>
      </c>
      <c r="L1189">
        <v>1</v>
      </c>
      <c r="M1189">
        <v>52.7</v>
      </c>
      <c r="N1189">
        <v>2.5</v>
      </c>
      <c r="Q1189">
        <v>50.2</v>
      </c>
      <c r="R1189" s="1"/>
    </row>
    <row r="1190" spans="1:18" x14ac:dyDescent="0.2">
      <c r="A1190" s="1" t="s">
        <v>53</v>
      </c>
      <c r="B1190">
        <v>7</v>
      </c>
      <c r="C1190" s="1" t="s">
        <v>3845</v>
      </c>
      <c r="D1190" s="2">
        <v>45720</v>
      </c>
      <c r="E1190" t="s">
        <v>48</v>
      </c>
      <c r="F1190" s="1" t="s">
        <v>246</v>
      </c>
      <c r="G1190">
        <v>16</v>
      </c>
      <c r="H1190" t="s">
        <v>209</v>
      </c>
      <c r="I1190" s="1" t="s">
        <v>100</v>
      </c>
      <c r="J1190">
        <v>100</v>
      </c>
      <c r="K1190" s="1" t="s">
        <v>2729</v>
      </c>
      <c r="L1190">
        <v>2</v>
      </c>
      <c r="M1190">
        <v>108.9</v>
      </c>
      <c r="N1190">
        <v>4.0999999999999996</v>
      </c>
      <c r="Q1190">
        <v>104.80000000000001</v>
      </c>
      <c r="R1190" s="1"/>
    </row>
    <row r="1191" spans="1:18" x14ac:dyDescent="0.2">
      <c r="A1191" s="1" t="s">
        <v>53</v>
      </c>
      <c r="B1191">
        <v>7</v>
      </c>
      <c r="C1191" s="1" t="s">
        <v>3846</v>
      </c>
      <c r="D1191" s="2">
        <v>45720</v>
      </c>
      <c r="E1191" t="s">
        <v>48</v>
      </c>
      <c r="F1191" s="1" t="s">
        <v>246</v>
      </c>
      <c r="G1191">
        <v>14</v>
      </c>
      <c r="H1191" t="s">
        <v>209</v>
      </c>
      <c r="I1191" s="1" t="s">
        <v>100</v>
      </c>
      <c r="J1191">
        <v>100</v>
      </c>
      <c r="K1191" s="1" t="s">
        <v>2729</v>
      </c>
      <c r="L1191">
        <v>1</v>
      </c>
      <c r="M1191">
        <v>60</v>
      </c>
      <c r="N1191">
        <v>1.6</v>
      </c>
      <c r="Q1191">
        <v>58.4</v>
      </c>
      <c r="R1191" s="1"/>
    </row>
    <row r="1192" spans="1:18" x14ac:dyDescent="0.2">
      <c r="A1192" s="1" t="s">
        <v>46</v>
      </c>
      <c r="B1192">
        <v>1</v>
      </c>
      <c r="C1192" s="1" t="s">
        <v>3829</v>
      </c>
      <c r="D1192" s="2">
        <v>45721</v>
      </c>
      <c r="E1192" t="s">
        <v>2902</v>
      </c>
      <c r="F1192" s="1" t="s">
        <v>246</v>
      </c>
      <c r="G1192">
        <v>8.5</v>
      </c>
      <c r="H1192" t="s">
        <v>735</v>
      </c>
      <c r="I1192" s="1" t="s">
        <v>100</v>
      </c>
      <c r="J1192">
        <v>1500</v>
      </c>
      <c r="K1192" s="1" t="s">
        <v>2729</v>
      </c>
      <c r="L1192">
        <v>3</v>
      </c>
      <c r="M1192">
        <v>192.2</v>
      </c>
      <c r="N1192">
        <v>3</v>
      </c>
      <c r="O1192">
        <v>30</v>
      </c>
      <c r="Q1192">
        <v>189.2</v>
      </c>
      <c r="R1192" s="1"/>
    </row>
    <row r="1193" spans="1:18" x14ac:dyDescent="0.2">
      <c r="A1193" s="1" t="s">
        <v>53</v>
      </c>
      <c r="B1193">
        <v>1</v>
      </c>
      <c r="C1193" s="1" t="s">
        <v>3829</v>
      </c>
      <c r="D1193" s="2">
        <v>45721</v>
      </c>
      <c r="E1193" t="s">
        <v>2902</v>
      </c>
      <c r="F1193" s="1" t="s">
        <v>246</v>
      </c>
      <c r="G1193">
        <v>8.5</v>
      </c>
      <c r="H1193" t="s">
        <v>735</v>
      </c>
      <c r="I1193" s="1" t="s">
        <v>100</v>
      </c>
      <c r="J1193">
        <v>1500</v>
      </c>
      <c r="K1193" s="1" t="s">
        <v>2729</v>
      </c>
      <c r="L1193">
        <v>2</v>
      </c>
      <c r="M1193">
        <v>147.80000000000001</v>
      </c>
      <c r="N1193">
        <v>1.9</v>
      </c>
      <c r="O1193">
        <v>15</v>
      </c>
      <c r="Q1193">
        <v>145.9</v>
      </c>
      <c r="R1193" s="1"/>
    </row>
    <row r="1194" spans="1:18" x14ac:dyDescent="0.2">
      <c r="A1194" s="1" t="s">
        <v>46</v>
      </c>
      <c r="B1194">
        <v>3</v>
      </c>
      <c r="C1194" s="1" t="s">
        <v>3805</v>
      </c>
      <c r="D1194" s="2">
        <v>45721</v>
      </c>
      <c r="E1194" t="s">
        <v>3067</v>
      </c>
      <c r="F1194" s="1" t="s">
        <v>3068</v>
      </c>
      <c r="G1194">
        <v>16</v>
      </c>
      <c r="H1194" t="s">
        <v>2811</v>
      </c>
      <c r="I1194" s="1" t="s">
        <v>108</v>
      </c>
      <c r="J1194">
        <v>250</v>
      </c>
      <c r="K1194" s="1" t="s">
        <v>2729</v>
      </c>
      <c r="L1194">
        <v>1</v>
      </c>
      <c r="M1194">
        <v>58.8</v>
      </c>
      <c r="N1194">
        <v>0.9</v>
      </c>
      <c r="Q1194">
        <v>57.9</v>
      </c>
      <c r="R1194" s="1"/>
    </row>
    <row r="1195" spans="1:18" x14ac:dyDescent="0.2">
      <c r="A1195" s="1" t="s">
        <v>46</v>
      </c>
      <c r="B1195">
        <v>3</v>
      </c>
      <c r="C1195" s="1" t="s">
        <v>3847</v>
      </c>
      <c r="D1195" s="2">
        <v>45721</v>
      </c>
      <c r="E1195" t="s">
        <v>3009</v>
      </c>
      <c r="F1195" s="1" t="s">
        <v>2816</v>
      </c>
      <c r="G1195">
        <v>10</v>
      </c>
      <c r="H1195" t="s">
        <v>214</v>
      </c>
      <c r="I1195" s="1" t="s">
        <v>2996</v>
      </c>
      <c r="J1195">
        <v>200</v>
      </c>
      <c r="K1195" s="1" t="s">
        <v>2729</v>
      </c>
      <c r="L1195">
        <v>4</v>
      </c>
      <c r="M1195">
        <v>214.6</v>
      </c>
      <c r="N1195">
        <v>4.8</v>
      </c>
      <c r="Q1195">
        <v>209.79999999999998</v>
      </c>
      <c r="R1195" s="1"/>
    </row>
    <row r="1196" spans="1:18" x14ac:dyDescent="0.2">
      <c r="A1196" s="1" t="s">
        <v>46</v>
      </c>
      <c r="B1196">
        <v>3</v>
      </c>
      <c r="C1196" s="1" t="s">
        <v>3848</v>
      </c>
      <c r="D1196" s="2">
        <v>45721</v>
      </c>
      <c r="E1196" t="s">
        <v>3849</v>
      </c>
      <c r="F1196" s="1" t="s">
        <v>2816</v>
      </c>
      <c r="G1196" t="s">
        <v>2927</v>
      </c>
      <c r="H1196" t="s">
        <v>3168</v>
      </c>
      <c r="I1196" s="1" t="s">
        <v>3015</v>
      </c>
      <c r="J1196">
        <v>270</v>
      </c>
      <c r="K1196" s="1" t="s">
        <v>2729</v>
      </c>
      <c r="L1196">
        <v>1</v>
      </c>
      <c r="M1196">
        <v>34.200000000000003</v>
      </c>
      <c r="N1196">
        <v>1.2</v>
      </c>
      <c r="Q1196">
        <v>33</v>
      </c>
      <c r="R1196" s="1"/>
    </row>
    <row r="1197" spans="1:18" x14ac:dyDescent="0.2">
      <c r="A1197" s="1" t="s">
        <v>53</v>
      </c>
      <c r="B1197">
        <v>3</v>
      </c>
      <c r="C1197" s="1" t="s">
        <v>3848</v>
      </c>
      <c r="D1197" s="2">
        <v>45721</v>
      </c>
      <c r="E1197" t="s">
        <v>3849</v>
      </c>
      <c r="F1197" s="1" t="s">
        <v>2816</v>
      </c>
      <c r="G1197" t="s">
        <v>2927</v>
      </c>
      <c r="H1197" t="s">
        <v>3168</v>
      </c>
      <c r="I1197" s="1" t="s">
        <v>3015</v>
      </c>
      <c r="J1197">
        <v>270</v>
      </c>
      <c r="K1197" s="1" t="s">
        <v>2729</v>
      </c>
      <c r="L1197">
        <v>5</v>
      </c>
      <c r="M1197">
        <v>254</v>
      </c>
      <c r="N1197">
        <v>6</v>
      </c>
      <c r="Q1197">
        <v>248</v>
      </c>
      <c r="R1197" s="1"/>
    </row>
    <row r="1198" spans="1:18" x14ac:dyDescent="0.2">
      <c r="A1198" s="1" t="s">
        <v>53</v>
      </c>
      <c r="B1198">
        <v>3</v>
      </c>
      <c r="C1198" s="1" t="s">
        <v>3850</v>
      </c>
      <c r="D1198" s="2">
        <v>45721</v>
      </c>
      <c r="E1198" t="s">
        <v>3849</v>
      </c>
      <c r="F1198" s="1" t="s">
        <v>2816</v>
      </c>
      <c r="G1198" t="s">
        <v>3162</v>
      </c>
      <c r="H1198" t="s">
        <v>3168</v>
      </c>
      <c r="I1198" s="1" t="s">
        <v>3015</v>
      </c>
      <c r="J1198">
        <v>270</v>
      </c>
      <c r="K1198" s="1" t="s">
        <v>2729</v>
      </c>
      <c r="L1198">
        <v>5</v>
      </c>
      <c r="M1198">
        <v>242.10000000000002</v>
      </c>
      <c r="N1198">
        <v>6.5</v>
      </c>
      <c r="Q1198">
        <v>235.60000000000002</v>
      </c>
      <c r="R1198" s="1"/>
    </row>
    <row r="1199" spans="1:18" x14ac:dyDescent="0.2">
      <c r="A1199" s="1" t="s">
        <v>46</v>
      </c>
      <c r="B1199">
        <v>6</v>
      </c>
      <c r="C1199" s="1" t="s">
        <v>3835</v>
      </c>
      <c r="D1199" s="2">
        <v>45721</v>
      </c>
      <c r="E1199" t="s">
        <v>3836</v>
      </c>
      <c r="F1199" s="1" t="s">
        <v>246</v>
      </c>
      <c r="G1199">
        <v>18</v>
      </c>
      <c r="H1199" t="s">
        <v>438</v>
      </c>
      <c r="I1199" s="1" t="s">
        <v>100</v>
      </c>
      <c r="J1199">
        <v>250</v>
      </c>
      <c r="K1199" s="1" t="s">
        <v>2729</v>
      </c>
      <c r="L1199">
        <v>1</v>
      </c>
      <c r="M1199">
        <v>119.2</v>
      </c>
      <c r="N1199">
        <v>2</v>
      </c>
      <c r="Q1199">
        <v>117.2</v>
      </c>
      <c r="R1199" s="1"/>
    </row>
    <row r="1200" spans="1:18" x14ac:dyDescent="0.2">
      <c r="A1200" s="1" t="s">
        <v>46</v>
      </c>
      <c r="B1200">
        <v>6</v>
      </c>
      <c r="C1200" s="1" t="s">
        <v>3851</v>
      </c>
      <c r="D1200" s="2">
        <v>45721</v>
      </c>
      <c r="E1200" t="s">
        <v>2940</v>
      </c>
      <c r="F1200" s="1" t="s">
        <v>246</v>
      </c>
      <c r="G1200">
        <v>20</v>
      </c>
      <c r="H1200" t="s">
        <v>241</v>
      </c>
      <c r="I1200" s="1" t="s">
        <v>100</v>
      </c>
      <c r="J1200">
        <v>200</v>
      </c>
      <c r="K1200" s="1" t="s">
        <v>2729</v>
      </c>
      <c r="L1200">
        <v>4</v>
      </c>
      <c r="M1200">
        <v>216.8</v>
      </c>
      <c r="N1200">
        <v>9</v>
      </c>
      <c r="Q1200">
        <v>207.8</v>
      </c>
      <c r="R1200" s="1"/>
    </row>
    <row r="1201" spans="1:18" x14ac:dyDescent="0.2">
      <c r="A1201" s="1" t="s">
        <v>46</v>
      </c>
      <c r="B1201">
        <v>6</v>
      </c>
      <c r="C1201" s="1" t="s">
        <v>3852</v>
      </c>
      <c r="D1201" s="2">
        <v>45721</v>
      </c>
      <c r="E1201" t="s">
        <v>48</v>
      </c>
      <c r="F1201" s="1" t="s">
        <v>246</v>
      </c>
      <c r="G1201">
        <v>18.25</v>
      </c>
      <c r="H1201" t="s">
        <v>99</v>
      </c>
      <c r="I1201" s="1" t="s">
        <v>100</v>
      </c>
      <c r="J1201">
        <v>40</v>
      </c>
      <c r="K1201" s="1" t="s">
        <v>2729</v>
      </c>
      <c r="L1201">
        <v>1</v>
      </c>
      <c r="M1201">
        <v>46.8</v>
      </c>
      <c r="N1201">
        <v>2.1</v>
      </c>
      <c r="Q1201">
        <v>44.699999999999996</v>
      </c>
      <c r="R1201" s="1"/>
    </row>
    <row r="1202" spans="1:18" x14ac:dyDescent="0.2">
      <c r="A1202" s="1" t="s">
        <v>46</v>
      </c>
      <c r="B1202">
        <v>6</v>
      </c>
      <c r="C1202" s="1" t="s">
        <v>3853</v>
      </c>
      <c r="D1202" s="2">
        <v>45721</v>
      </c>
      <c r="E1202" t="s">
        <v>3854</v>
      </c>
      <c r="F1202" s="1" t="s">
        <v>246</v>
      </c>
      <c r="G1202">
        <v>18</v>
      </c>
      <c r="H1202" t="s">
        <v>79</v>
      </c>
      <c r="I1202" s="1" t="s">
        <v>100</v>
      </c>
      <c r="J1202">
        <v>36</v>
      </c>
      <c r="K1202" s="1" t="s">
        <v>2729</v>
      </c>
      <c r="L1202">
        <v>2</v>
      </c>
      <c r="M1202">
        <v>163.19999999999999</v>
      </c>
      <c r="N1202">
        <v>4.4000000000000004</v>
      </c>
      <c r="Q1202">
        <v>158.79999999999998</v>
      </c>
      <c r="R1202" s="1"/>
    </row>
    <row r="1203" spans="1:18" x14ac:dyDescent="0.2">
      <c r="A1203" s="1" t="s">
        <v>53</v>
      </c>
      <c r="B1203">
        <v>6</v>
      </c>
      <c r="C1203" s="1" t="s">
        <v>3855</v>
      </c>
      <c r="D1203" s="2">
        <v>45721</v>
      </c>
      <c r="E1203" t="s">
        <v>3856</v>
      </c>
      <c r="F1203" s="1" t="s">
        <v>246</v>
      </c>
      <c r="G1203">
        <v>45</v>
      </c>
      <c r="H1203" t="s">
        <v>134</v>
      </c>
      <c r="I1203" s="1" t="s">
        <v>2766</v>
      </c>
      <c r="J1203">
        <v>200</v>
      </c>
      <c r="K1203" s="1" t="s">
        <v>2729</v>
      </c>
      <c r="L1203">
        <v>4</v>
      </c>
      <c r="M1203">
        <v>224</v>
      </c>
      <c r="N1203">
        <v>17.600000000000001</v>
      </c>
      <c r="Q1203">
        <v>206.4</v>
      </c>
      <c r="R1203" s="1"/>
    </row>
    <row r="1204" spans="1:18" x14ac:dyDescent="0.2">
      <c r="A1204" s="1" t="s">
        <v>53</v>
      </c>
      <c r="B1204">
        <v>6</v>
      </c>
      <c r="C1204" s="1" t="s">
        <v>3857</v>
      </c>
      <c r="D1204" s="2">
        <v>45721</v>
      </c>
      <c r="E1204" t="s">
        <v>3858</v>
      </c>
      <c r="F1204" s="1" t="s">
        <v>246</v>
      </c>
      <c r="G1204">
        <v>26</v>
      </c>
      <c r="H1204" t="s">
        <v>3859</v>
      </c>
      <c r="I1204" s="1" t="s">
        <v>2766</v>
      </c>
      <c r="J1204">
        <v>500</v>
      </c>
      <c r="K1204" s="1" t="s">
        <v>2729</v>
      </c>
      <c r="L1204">
        <v>6</v>
      </c>
      <c r="M1204">
        <v>540.20000000000005</v>
      </c>
      <c r="N1204">
        <v>22.799999999999997</v>
      </c>
      <c r="Q1204">
        <v>517.40000000000009</v>
      </c>
      <c r="R1204" s="1"/>
    </row>
    <row r="1205" spans="1:18" x14ac:dyDescent="0.2">
      <c r="A1205" s="1" t="s">
        <v>46</v>
      </c>
      <c r="B1205">
        <v>7</v>
      </c>
      <c r="C1205" s="1" t="s">
        <v>3846</v>
      </c>
      <c r="D1205" s="2">
        <v>45721</v>
      </c>
      <c r="E1205" t="s">
        <v>48</v>
      </c>
      <c r="F1205" s="1" t="s">
        <v>246</v>
      </c>
      <c r="G1205">
        <v>14</v>
      </c>
      <c r="H1205" t="s">
        <v>209</v>
      </c>
      <c r="I1205" s="1" t="s">
        <v>100</v>
      </c>
      <c r="J1205">
        <v>100</v>
      </c>
      <c r="K1205" s="1" t="s">
        <v>2729</v>
      </c>
      <c r="L1205">
        <v>1</v>
      </c>
      <c r="M1205">
        <v>79.489999999999995</v>
      </c>
      <c r="N1205">
        <v>1.6</v>
      </c>
      <c r="Q1205">
        <v>77.89</v>
      </c>
      <c r="R1205" s="1"/>
    </row>
    <row r="1206" spans="1:18" x14ac:dyDescent="0.2">
      <c r="A1206" s="1" t="s">
        <v>46</v>
      </c>
      <c r="B1206">
        <v>7</v>
      </c>
      <c r="C1206" s="1" t="s">
        <v>3860</v>
      </c>
      <c r="D1206" s="2">
        <v>45721</v>
      </c>
      <c r="E1206" t="s">
        <v>48</v>
      </c>
      <c r="F1206" s="1" t="s">
        <v>246</v>
      </c>
      <c r="G1206">
        <v>13</v>
      </c>
      <c r="H1206" t="s">
        <v>99</v>
      </c>
      <c r="I1206" s="1" t="s">
        <v>100</v>
      </c>
      <c r="J1206">
        <v>160</v>
      </c>
      <c r="K1206" s="1" t="s">
        <v>2729</v>
      </c>
      <c r="L1206">
        <v>3</v>
      </c>
      <c r="M1206">
        <v>178.26999999999998</v>
      </c>
      <c r="N1206">
        <v>4.8000000000000007</v>
      </c>
      <c r="Q1206">
        <v>173.46999999999997</v>
      </c>
      <c r="R1206" s="1"/>
    </row>
    <row r="1207" spans="1:18" x14ac:dyDescent="0.2">
      <c r="A1207" s="1" t="s">
        <v>46</v>
      </c>
      <c r="B1207">
        <v>7</v>
      </c>
      <c r="C1207" s="1" t="s">
        <v>3861</v>
      </c>
      <c r="D1207" s="2">
        <v>45721</v>
      </c>
      <c r="E1207" t="s">
        <v>3836</v>
      </c>
      <c r="F1207" s="1" t="s">
        <v>246</v>
      </c>
      <c r="G1207">
        <v>14</v>
      </c>
      <c r="H1207" t="s">
        <v>438</v>
      </c>
      <c r="I1207" s="1" t="s">
        <v>100</v>
      </c>
      <c r="J1207">
        <v>250</v>
      </c>
      <c r="K1207" s="1" t="s">
        <v>2729</v>
      </c>
      <c r="L1207">
        <v>2</v>
      </c>
      <c r="M1207">
        <v>109.18</v>
      </c>
      <c r="N1207">
        <v>3.2</v>
      </c>
      <c r="Q1207">
        <v>105.98</v>
      </c>
      <c r="R1207" s="1"/>
    </row>
    <row r="1208" spans="1:18" x14ac:dyDescent="0.2">
      <c r="A1208" s="1" t="s">
        <v>53</v>
      </c>
      <c r="B1208">
        <v>7</v>
      </c>
      <c r="C1208" s="1" t="s">
        <v>3861</v>
      </c>
      <c r="D1208" s="2">
        <v>45721</v>
      </c>
      <c r="E1208" t="s">
        <v>3836</v>
      </c>
      <c r="F1208" s="1" t="s">
        <v>246</v>
      </c>
      <c r="G1208">
        <v>14</v>
      </c>
      <c r="H1208" t="s">
        <v>438</v>
      </c>
      <c r="I1208" s="1" t="s">
        <v>100</v>
      </c>
      <c r="J1208">
        <v>250</v>
      </c>
      <c r="K1208" s="1" t="s">
        <v>2729</v>
      </c>
      <c r="L1208">
        <v>2</v>
      </c>
      <c r="M1208">
        <v>147</v>
      </c>
      <c r="N1208">
        <v>3.3</v>
      </c>
      <c r="Q1208">
        <v>143.69999999999999</v>
      </c>
      <c r="R1208" s="1"/>
    </row>
    <row r="1209" spans="1:18" x14ac:dyDescent="0.2">
      <c r="A1209" s="1" t="s">
        <v>53</v>
      </c>
      <c r="B1209">
        <v>7</v>
      </c>
      <c r="C1209" s="1" t="s">
        <v>3862</v>
      </c>
      <c r="D1209" s="2">
        <v>45721</v>
      </c>
      <c r="E1209" t="s">
        <v>3259</v>
      </c>
      <c r="F1209" s="1" t="s">
        <v>246</v>
      </c>
      <c r="G1209">
        <v>15</v>
      </c>
      <c r="H1209" t="s">
        <v>1733</v>
      </c>
      <c r="I1209" s="1" t="s">
        <v>100</v>
      </c>
      <c r="J1209">
        <v>100</v>
      </c>
      <c r="K1209" s="1" t="s">
        <v>2729</v>
      </c>
      <c r="L1209">
        <v>2</v>
      </c>
      <c r="M1209">
        <v>104.5</v>
      </c>
      <c r="N1209">
        <v>3.6</v>
      </c>
      <c r="Q1209">
        <v>100.9</v>
      </c>
      <c r="R1209" s="1"/>
    </row>
    <row r="1210" spans="1:18" x14ac:dyDescent="0.2">
      <c r="A1210" s="1" t="s">
        <v>53</v>
      </c>
      <c r="B1210">
        <v>7</v>
      </c>
      <c r="C1210" s="1" t="s">
        <v>3863</v>
      </c>
      <c r="D1210" s="2">
        <v>45721</v>
      </c>
      <c r="E1210" t="s">
        <v>3854</v>
      </c>
      <c r="F1210" s="1" t="s">
        <v>246</v>
      </c>
      <c r="G1210">
        <v>17.5</v>
      </c>
      <c r="H1210" t="s">
        <v>79</v>
      </c>
      <c r="I1210" s="1" t="s">
        <v>100</v>
      </c>
      <c r="J1210">
        <v>27</v>
      </c>
      <c r="K1210" s="1" t="s">
        <v>2729</v>
      </c>
      <c r="L1210">
        <v>1</v>
      </c>
      <c r="M1210">
        <v>36.69</v>
      </c>
      <c r="N1210">
        <v>1.2</v>
      </c>
      <c r="Q1210">
        <v>35.489999999999995</v>
      </c>
      <c r="R1210" s="1"/>
    </row>
    <row r="1211" spans="1:18" x14ac:dyDescent="0.2">
      <c r="A1211" s="1" t="s">
        <v>46</v>
      </c>
      <c r="B1211">
        <v>1</v>
      </c>
      <c r="C1211" s="1" t="s">
        <v>3829</v>
      </c>
      <c r="D1211" s="2">
        <v>45722</v>
      </c>
      <c r="E1211" t="s">
        <v>2902</v>
      </c>
      <c r="F1211" s="1" t="s">
        <v>246</v>
      </c>
      <c r="G1211">
        <v>8.5</v>
      </c>
      <c r="H1211" t="s">
        <v>735</v>
      </c>
      <c r="I1211" s="1" t="s">
        <v>100</v>
      </c>
      <c r="J1211">
        <v>1500</v>
      </c>
      <c r="K1211" s="1" t="s">
        <v>2729</v>
      </c>
      <c r="L1211">
        <v>3</v>
      </c>
      <c r="M1211">
        <v>181.10000000000002</v>
      </c>
      <c r="N1211">
        <v>3</v>
      </c>
      <c r="Q1211">
        <v>178.10000000000002</v>
      </c>
      <c r="R1211" s="1"/>
    </row>
    <row r="1212" spans="1:18" x14ac:dyDescent="0.2">
      <c r="A1212" s="1" t="s">
        <v>53</v>
      </c>
      <c r="B1212">
        <v>1</v>
      </c>
      <c r="C1212" s="1" t="s">
        <v>3829</v>
      </c>
      <c r="D1212" s="2">
        <v>45722</v>
      </c>
      <c r="E1212" t="s">
        <v>2902</v>
      </c>
      <c r="F1212" s="1" t="s">
        <v>246</v>
      </c>
      <c r="G1212">
        <v>8.5</v>
      </c>
      <c r="H1212" t="s">
        <v>735</v>
      </c>
      <c r="I1212" s="1" t="s">
        <v>100</v>
      </c>
      <c r="J1212">
        <v>1500</v>
      </c>
      <c r="K1212" s="1" t="s">
        <v>2729</v>
      </c>
      <c r="L1212">
        <v>3</v>
      </c>
      <c r="M1212">
        <v>198.4</v>
      </c>
      <c r="N1212">
        <v>2.8</v>
      </c>
      <c r="Q1212">
        <v>195.6</v>
      </c>
      <c r="R1212" s="1"/>
    </row>
    <row r="1213" spans="1:18" x14ac:dyDescent="0.2">
      <c r="A1213" s="1" t="s">
        <v>46</v>
      </c>
      <c r="B1213">
        <v>3</v>
      </c>
      <c r="C1213" s="1" t="s">
        <v>3850</v>
      </c>
      <c r="D1213" s="2">
        <v>45722</v>
      </c>
      <c r="E1213" t="s">
        <v>3849</v>
      </c>
      <c r="F1213" s="1" t="s">
        <v>2816</v>
      </c>
      <c r="G1213" t="s">
        <v>3162</v>
      </c>
      <c r="H1213" t="s">
        <v>3168</v>
      </c>
      <c r="I1213" s="1" t="s">
        <v>3015</v>
      </c>
      <c r="J1213">
        <v>270</v>
      </c>
      <c r="K1213" s="1" t="s">
        <v>2729</v>
      </c>
      <c r="L1213">
        <v>1</v>
      </c>
      <c r="M1213">
        <v>62.8</v>
      </c>
      <c r="N1213">
        <v>1.3</v>
      </c>
      <c r="O1213">
        <v>56</v>
      </c>
      <c r="Q1213">
        <v>61.5</v>
      </c>
      <c r="R1213" s="1"/>
    </row>
    <row r="1214" spans="1:18" x14ac:dyDescent="0.2">
      <c r="A1214" s="1" t="s">
        <v>46</v>
      </c>
      <c r="B1214">
        <v>3</v>
      </c>
      <c r="C1214" s="1" t="s">
        <v>3864</v>
      </c>
      <c r="D1214" s="2">
        <v>45722</v>
      </c>
      <c r="E1214" t="s">
        <v>3237</v>
      </c>
      <c r="F1214" s="1" t="s">
        <v>2816</v>
      </c>
      <c r="G1214" t="s">
        <v>2927</v>
      </c>
      <c r="H1214" t="s">
        <v>960</v>
      </c>
      <c r="I1214" s="1" t="s">
        <v>108</v>
      </c>
      <c r="J1214">
        <v>110</v>
      </c>
      <c r="K1214" s="1" t="s">
        <v>2729</v>
      </c>
      <c r="L1214">
        <v>3</v>
      </c>
      <c r="M1214">
        <v>107.6</v>
      </c>
      <c r="N1214">
        <v>3.5999999999999996</v>
      </c>
      <c r="Q1214">
        <v>104</v>
      </c>
      <c r="R1214" s="1"/>
    </row>
    <row r="1215" spans="1:18" x14ac:dyDescent="0.2">
      <c r="A1215" s="1" t="s">
        <v>46</v>
      </c>
      <c r="B1215">
        <v>3</v>
      </c>
      <c r="C1215" s="1" t="s">
        <v>3865</v>
      </c>
      <c r="D1215" s="2">
        <v>45722</v>
      </c>
      <c r="E1215" t="s">
        <v>3866</v>
      </c>
      <c r="F1215" s="1" t="s">
        <v>3035</v>
      </c>
      <c r="G1215">
        <v>19</v>
      </c>
      <c r="H1215" t="s">
        <v>2817</v>
      </c>
      <c r="I1215" s="1" t="s">
        <v>108</v>
      </c>
      <c r="J1215">
        <v>100</v>
      </c>
      <c r="K1215" s="1" t="s">
        <v>2729</v>
      </c>
      <c r="L1215">
        <v>1</v>
      </c>
      <c r="M1215">
        <v>104.6</v>
      </c>
      <c r="N1215">
        <v>2.2999999999999998</v>
      </c>
      <c r="Q1215">
        <v>102.3</v>
      </c>
      <c r="R1215" s="1"/>
    </row>
    <row r="1216" spans="1:18" x14ac:dyDescent="0.2">
      <c r="A1216" s="1" t="s">
        <v>46</v>
      </c>
      <c r="B1216">
        <v>3</v>
      </c>
      <c r="C1216" s="1" t="s">
        <v>3867</v>
      </c>
      <c r="D1216" s="2">
        <v>45722</v>
      </c>
      <c r="E1216" t="s">
        <v>3866</v>
      </c>
      <c r="F1216" s="1" t="s">
        <v>3035</v>
      </c>
      <c r="G1216">
        <v>18</v>
      </c>
      <c r="H1216" t="s">
        <v>2817</v>
      </c>
      <c r="I1216" s="1" t="s">
        <v>108</v>
      </c>
      <c r="J1216">
        <v>100</v>
      </c>
      <c r="K1216" s="1" t="s">
        <v>2729</v>
      </c>
      <c r="L1216">
        <v>2</v>
      </c>
      <c r="M1216">
        <v>119</v>
      </c>
      <c r="N1216">
        <v>4.3000000000000007</v>
      </c>
      <c r="Q1216">
        <v>114.7</v>
      </c>
      <c r="R1216" s="1"/>
    </row>
    <row r="1217" spans="1:18" x14ac:dyDescent="0.2">
      <c r="A1217" s="1" t="s">
        <v>46</v>
      </c>
      <c r="B1217">
        <v>3</v>
      </c>
      <c r="C1217" s="1" t="s">
        <v>3868</v>
      </c>
      <c r="D1217" s="2">
        <v>45722</v>
      </c>
      <c r="E1217" t="s">
        <v>3037</v>
      </c>
      <c r="F1217" s="1" t="s">
        <v>3064</v>
      </c>
      <c r="G1217">
        <v>12</v>
      </c>
      <c r="H1217" t="s">
        <v>214</v>
      </c>
      <c r="I1217" s="1" t="s">
        <v>2996</v>
      </c>
      <c r="J1217">
        <v>200</v>
      </c>
      <c r="K1217" s="1" t="s">
        <v>2729</v>
      </c>
      <c r="L1217">
        <v>1</v>
      </c>
      <c r="M1217">
        <v>54.4</v>
      </c>
      <c r="N1217">
        <v>1.4</v>
      </c>
      <c r="Q1217">
        <v>53</v>
      </c>
      <c r="R1217" s="1"/>
    </row>
    <row r="1218" spans="1:18" x14ac:dyDescent="0.2">
      <c r="A1218" s="1" t="s">
        <v>53</v>
      </c>
      <c r="B1218">
        <v>3</v>
      </c>
      <c r="C1218" s="1" t="s">
        <v>3868</v>
      </c>
      <c r="D1218" s="2">
        <v>45722</v>
      </c>
      <c r="E1218" t="s">
        <v>3037</v>
      </c>
      <c r="F1218" s="1" t="s">
        <v>3064</v>
      </c>
      <c r="G1218">
        <v>12</v>
      </c>
      <c r="H1218" t="s">
        <v>214</v>
      </c>
      <c r="I1218" s="1" t="s">
        <v>2996</v>
      </c>
      <c r="J1218">
        <v>200</v>
      </c>
      <c r="K1218" s="1" t="s">
        <v>2729</v>
      </c>
      <c r="L1218">
        <v>3</v>
      </c>
      <c r="M1218">
        <v>158.19999999999999</v>
      </c>
      <c r="N1218">
        <v>4.4000000000000004</v>
      </c>
      <c r="Q1218">
        <v>153.79999999999998</v>
      </c>
      <c r="R1218" s="1"/>
    </row>
    <row r="1219" spans="1:18" x14ac:dyDescent="0.2">
      <c r="A1219" s="1" t="s">
        <v>53</v>
      </c>
      <c r="B1219">
        <v>3</v>
      </c>
      <c r="C1219" s="1" t="s">
        <v>3061</v>
      </c>
      <c r="D1219" s="2">
        <v>45722</v>
      </c>
      <c r="E1219" t="s">
        <v>3062</v>
      </c>
      <c r="F1219" s="1" t="s">
        <v>106</v>
      </c>
      <c r="G1219">
        <v>30</v>
      </c>
      <c r="H1219" t="s">
        <v>107</v>
      </c>
      <c r="I1219" s="1" t="s">
        <v>1346</v>
      </c>
      <c r="J1219">
        <v>0</v>
      </c>
      <c r="K1219" s="1" t="s">
        <v>2729</v>
      </c>
      <c r="L1219">
        <v>2</v>
      </c>
      <c r="M1219">
        <v>114</v>
      </c>
      <c r="N1219">
        <v>3.8</v>
      </c>
      <c r="Q1219">
        <v>110.2</v>
      </c>
      <c r="R1219" s="1"/>
    </row>
    <row r="1220" spans="1:18" x14ac:dyDescent="0.2">
      <c r="A1220" s="1" t="s">
        <v>53</v>
      </c>
      <c r="B1220">
        <v>3</v>
      </c>
      <c r="C1220" s="1" t="s">
        <v>3869</v>
      </c>
      <c r="D1220" s="2">
        <v>45722</v>
      </c>
      <c r="E1220" t="s">
        <v>3849</v>
      </c>
      <c r="F1220" s="1" t="s">
        <v>3870</v>
      </c>
      <c r="G1220" t="s">
        <v>3162</v>
      </c>
      <c r="H1220" t="s">
        <v>3168</v>
      </c>
      <c r="I1220" s="1" t="s">
        <v>3015</v>
      </c>
      <c r="J1220">
        <v>270</v>
      </c>
      <c r="K1220" s="1" t="s">
        <v>2729</v>
      </c>
      <c r="L1220">
        <v>4</v>
      </c>
      <c r="M1220">
        <v>180.60000000000002</v>
      </c>
      <c r="N1220">
        <v>5.2</v>
      </c>
      <c r="Q1220">
        <v>175.40000000000003</v>
      </c>
      <c r="R1220" s="1"/>
    </row>
    <row r="1221" spans="1:18" x14ac:dyDescent="0.2">
      <c r="A1221" s="1" t="s">
        <v>46</v>
      </c>
      <c r="B1221">
        <v>6</v>
      </c>
      <c r="C1221" s="1" t="s">
        <v>3871</v>
      </c>
      <c r="D1221" s="2">
        <v>45722</v>
      </c>
      <c r="E1221" t="s">
        <v>2799</v>
      </c>
      <c r="F1221" s="1" t="s">
        <v>246</v>
      </c>
      <c r="G1221">
        <v>24</v>
      </c>
      <c r="H1221" t="s">
        <v>51</v>
      </c>
      <c r="I1221" s="1" t="s">
        <v>100</v>
      </c>
      <c r="J1221">
        <v>600</v>
      </c>
      <c r="K1221" s="1" t="s">
        <v>2729</v>
      </c>
      <c r="L1221">
        <v>4</v>
      </c>
      <c r="M1221">
        <v>448.2</v>
      </c>
      <c r="N1221">
        <v>12</v>
      </c>
      <c r="Q1221">
        <v>436.2</v>
      </c>
      <c r="R1221" s="1"/>
    </row>
    <row r="1222" spans="1:18" x14ac:dyDescent="0.2">
      <c r="A1222" s="1" t="s">
        <v>46</v>
      </c>
      <c r="B1222">
        <v>6</v>
      </c>
      <c r="C1222" s="1" t="s">
        <v>3060</v>
      </c>
      <c r="D1222" s="2">
        <v>45722</v>
      </c>
      <c r="E1222" t="s">
        <v>51</v>
      </c>
      <c r="F1222" s="1" t="s">
        <v>51</v>
      </c>
      <c r="G1222" t="s">
        <v>51</v>
      </c>
      <c r="H1222" t="s">
        <v>51</v>
      </c>
      <c r="I1222" s="1" t="s">
        <v>51</v>
      </c>
      <c r="J1222" t="s">
        <v>51</v>
      </c>
      <c r="K1222" s="1" t="s">
        <v>2729</v>
      </c>
      <c r="L1222">
        <v>2</v>
      </c>
      <c r="M1222">
        <v>93.7</v>
      </c>
      <c r="N1222">
        <v>4.4000000000000004</v>
      </c>
      <c r="Q1222">
        <v>89.3</v>
      </c>
      <c r="R1222" s="1"/>
    </row>
    <row r="1223" spans="1:18" x14ac:dyDescent="0.2">
      <c r="A1223" s="1" t="s">
        <v>53</v>
      </c>
      <c r="B1223">
        <v>6</v>
      </c>
      <c r="C1223" s="1" t="s">
        <v>3872</v>
      </c>
      <c r="D1223" s="2">
        <v>45722</v>
      </c>
      <c r="E1223" t="s">
        <v>3873</v>
      </c>
      <c r="F1223" s="1" t="s">
        <v>106</v>
      </c>
      <c r="G1223" t="s">
        <v>2931</v>
      </c>
      <c r="H1223" t="s">
        <v>287</v>
      </c>
      <c r="I1223" s="1" t="s">
        <v>108</v>
      </c>
      <c r="J1223">
        <v>1000</v>
      </c>
      <c r="K1223" s="1" t="s">
        <v>2729</v>
      </c>
      <c r="L1223">
        <v>12</v>
      </c>
      <c r="M1223">
        <v>1003.8000000000001</v>
      </c>
      <c r="N1223">
        <v>31.200000000000003</v>
      </c>
      <c r="O1223">
        <v>60</v>
      </c>
      <c r="Q1223">
        <v>972.6</v>
      </c>
      <c r="R1223" s="1"/>
    </row>
    <row r="1224" spans="1:18" x14ac:dyDescent="0.2">
      <c r="A1224" s="1" t="s">
        <v>53</v>
      </c>
      <c r="B1224">
        <v>6</v>
      </c>
      <c r="C1224" s="1" t="s">
        <v>3324</v>
      </c>
      <c r="D1224" s="2">
        <v>45722</v>
      </c>
      <c r="E1224" t="s">
        <v>51</v>
      </c>
      <c r="F1224" s="1" t="s">
        <v>51</v>
      </c>
      <c r="G1224" t="s">
        <v>51</v>
      </c>
      <c r="H1224" t="s">
        <v>51</v>
      </c>
      <c r="I1224" s="1" t="s">
        <v>51</v>
      </c>
      <c r="J1224" t="s">
        <v>51</v>
      </c>
      <c r="K1224" s="1" t="s">
        <v>2729</v>
      </c>
      <c r="L1224">
        <v>1</v>
      </c>
      <c r="M1224">
        <v>75</v>
      </c>
      <c r="Q1224">
        <v>75</v>
      </c>
      <c r="R1224" s="1"/>
    </row>
    <row r="1225" spans="1:18" x14ac:dyDescent="0.2">
      <c r="A1225" s="1" t="s">
        <v>53</v>
      </c>
      <c r="B1225">
        <v>6</v>
      </c>
      <c r="C1225" s="1" t="s">
        <v>3874</v>
      </c>
      <c r="D1225" s="2">
        <v>45722</v>
      </c>
      <c r="E1225" t="s">
        <v>3875</v>
      </c>
      <c r="F1225" s="1" t="s">
        <v>246</v>
      </c>
      <c r="G1225">
        <v>28</v>
      </c>
      <c r="H1225">
        <v>10</v>
      </c>
      <c r="I1225" s="1" t="s">
        <v>100</v>
      </c>
      <c r="J1225">
        <v>230</v>
      </c>
      <c r="K1225" s="1" t="s">
        <v>2729</v>
      </c>
      <c r="L1225">
        <v>1</v>
      </c>
      <c r="M1225">
        <v>117.6</v>
      </c>
      <c r="Q1225">
        <v>117.6</v>
      </c>
      <c r="R1225" s="1"/>
    </row>
    <row r="1226" spans="1:18" x14ac:dyDescent="0.2">
      <c r="A1226" s="1" t="s">
        <v>46</v>
      </c>
      <c r="B1226">
        <v>7</v>
      </c>
      <c r="C1226" s="1" t="s">
        <v>3876</v>
      </c>
      <c r="D1226" s="2">
        <v>45722</v>
      </c>
      <c r="E1226" t="s">
        <v>2960</v>
      </c>
      <c r="F1226" s="1" t="s">
        <v>246</v>
      </c>
      <c r="G1226">
        <v>10.5</v>
      </c>
      <c r="H1226" t="s">
        <v>93</v>
      </c>
      <c r="I1226" s="1" t="s">
        <v>100</v>
      </c>
      <c r="J1226">
        <v>200</v>
      </c>
      <c r="K1226" s="1" t="s">
        <v>2729</v>
      </c>
      <c r="L1226">
        <v>2</v>
      </c>
      <c r="M1226">
        <v>96.22999999999999</v>
      </c>
      <c r="N1226">
        <v>2.4</v>
      </c>
      <c r="Q1226">
        <v>93.829999999999984</v>
      </c>
      <c r="R1226" s="1"/>
    </row>
    <row r="1227" spans="1:18" x14ac:dyDescent="0.2">
      <c r="A1227" s="1" t="s">
        <v>46</v>
      </c>
      <c r="B1227">
        <v>7</v>
      </c>
      <c r="C1227" s="1" t="s">
        <v>3877</v>
      </c>
      <c r="D1227" s="2">
        <v>45722</v>
      </c>
      <c r="E1227" t="s">
        <v>3878</v>
      </c>
      <c r="F1227" s="1" t="s">
        <v>246</v>
      </c>
      <c r="G1227">
        <v>16</v>
      </c>
      <c r="H1227" t="s">
        <v>214</v>
      </c>
      <c r="I1227" s="1" t="s">
        <v>100</v>
      </c>
      <c r="J1227">
        <v>500</v>
      </c>
      <c r="K1227" s="1" t="s">
        <v>2729</v>
      </c>
      <c r="L1227">
        <v>3</v>
      </c>
      <c r="M1227">
        <v>201.32</v>
      </c>
      <c r="N1227">
        <v>6</v>
      </c>
      <c r="Q1227">
        <v>195.32</v>
      </c>
      <c r="R1227" s="1"/>
    </row>
    <row r="1228" spans="1:18" x14ac:dyDescent="0.2">
      <c r="A1228" s="1" t="s">
        <v>53</v>
      </c>
      <c r="B1228">
        <v>7</v>
      </c>
      <c r="C1228" s="1" t="s">
        <v>3877</v>
      </c>
      <c r="D1228" s="2">
        <v>45722</v>
      </c>
      <c r="E1228" t="s">
        <v>3878</v>
      </c>
      <c r="F1228" s="1" t="s">
        <v>246</v>
      </c>
      <c r="G1228">
        <v>16</v>
      </c>
      <c r="H1228" t="s">
        <v>214</v>
      </c>
      <c r="I1228" s="1" t="s">
        <v>100</v>
      </c>
      <c r="J1228">
        <v>500</v>
      </c>
      <c r="K1228" s="1" t="s">
        <v>2729</v>
      </c>
      <c r="L1228">
        <v>4</v>
      </c>
      <c r="M1228">
        <v>298.60000000000002</v>
      </c>
      <c r="N1228">
        <v>8</v>
      </c>
      <c r="Q1228">
        <v>290.60000000000002</v>
      </c>
      <c r="R1228" s="1"/>
    </row>
    <row r="1229" spans="1:18" x14ac:dyDescent="0.2">
      <c r="A1229" s="1" t="s">
        <v>53</v>
      </c>
      <c r="B1229">
        <v>7</v>
      </c>
      <c r="C1229" s="1" t="s">
        <v>3879</v>
      </c>
      <c r="D1229" s="2">
        <v>45722</v>
      </c>
      <c r="E1229" t="s">
        <v>2825</v>
      </c>
      <c r="F1229" s="1" t="s">
        <v>246</v>
      </c>
      <c r="G1229">
        <v>24</v>
      </c>
      <c r="H1229">
        <v>6</v>
      </c>
      <c r="I1229" s="1" t="s">
        <v>2826</v>
      </c>
      <c r="J1229">
        <v>200</v>
      </c>
      <c r="K1229" s="1" t="s">
        <v>2729</v>
      </c>
      <c r="L1229">
        <v>1</v>
      </c>
      <c r="M1229">
        <v>63</v>
      </c>
      <c r="N1229">
        <v>3.1</v>
      </c>
      <c r="Q1229">
        <v>59.9</v>
      </c>
      <c r="R1229" s="1"/>
    </row>
    <row r="1230" spans="1:18" x14ac:dyDescent="0.2">
      <c r="A1230" s="1" t="s">
        <v>46</v>
      </c>
      <c r="B1230">
        <v>1</v>
      </c>
      <c r="C1230" s="1" t="s">
        <v>3829</v>
      </c>
      <c r="D1230" s="2">
        <v>45723</v>
      </c>
      <c r="E1230" t="s">
        <v>2902</v>
      </c>
      <c r="F1230" s="1" t="s">
        <v>246</v>
      </c>
      <c r="G1230">
        <v>8.5</v>
      </c>
      <c r="H1230" t="s">
        <v>735</v>
      </c>
      <c r="I1230" s="1" t="s">
        <v>100</v>
      </c>
      <c r="J1230">
        <v>1500</v>
      </c>
      <c r="K1230" s="1" t="s">
        <v>2729</v>
      </c>
      <c r="L1230">
        <v>3</v>
      </c>
      <c r="M1230">
        <v>178.4</v>
      </c>
      <c r="N1230">
        <v>3</v>
      </c>
      <c r="Q1230">
        <v>175.4</v>
      </c>
      <c r="R1230" s="1"/>
    </row>
    <row r="1231" spans="1:18" x14ac:dyDescent="0.2">
      <c r="A1231" s="1" t="s">
        <v>53</v>
      </c>
      <c r="B1231">
        <v>1</v>
      </c>
      <c r="C1231" s="1" t="s">
        <v>3829</v>
      </c>
      <c r="D1231" s="2">
        <v>45723</v>
      </c>
      <c r="E1231" t="s">
        <v>2902</v>
      </c>
      <c r="F1231" s="1" t="s">
        <v>246</v>
      </c>
      <c r="G1231">
        <v>8.5</v>
      </c>
      <c r="H1231" t="s">
        <v>735</v>
      </c>
      <c r="I1231" s="1" t="s">
        <v>100</v>
      </c>
      <c r="J1231">
        <v>1500</v>
      </c>
      <c r="K1231" s="1" t="s">
        <v>2729</v>
      </c>
      <c r="L1231">
        <v>3</v>
      </c>
      <c r="M1231">
        <v>180.1</v>
      </c>
      <c r="N1231">
        <v>3</v>
      </c>
      <c r="Q1231">
        <v>177.1</v>
      </c>
      <c r="R1231" s="1"/>
    </row>
    <row r="1232" spans="1:18" x14ac:dyDescent="0.2">
      <c r="A1232" s="1" t="s">
        <v>46</v>
      </c>
      <c r="B1232">
        <v>3</v>
      </c>
      <c r="C1232" s="1" t="s">
        <v>3869</v>
      </c>
      <c r="D1232" s="2">
        <v>45723</v>
      </c>
      <c r="E1232" t="s">
        <v>3849</v>
      </c>
      <c r="F1232" s="1" t="s">
        <v>3870</v>
      </c>
      <c r="G1232" t="s">
        <v>3162</v>
      </c>
      <c r="H1232" t="s">
        <v>3168</v>
      </c>
      <c r="I1232" s="1" t="s">
        <v>3015</v>
      </c>
      <c r="J1232">
        <v>270</v>
      </c>
      <c r="K1232" s="1" t="s">
        <v>2729</v>
      </c>
      <c r="L1232">
        <v>2</v>
      </c>
      <c r="M1232">
        <v>107.8</v>
      </c>
      <c r="N1232">
        <v>2.6</v>
      </c>
      <c r="Q1232">
        <v>105.2</v>
      </c>
      <c r="R1232" s="1"/>
    </row>
    <row r="1233" spans="1:18" x14ac:dyDescent="0.2">
      <c r="A1233" s="1" t="s">
        <v>46</v>
      </c>
      <c r="B1233">
        <v>3</v>
      </c>
      <c r="C1233" s="1" t="s">
        <v>3880</v>
      </c>
      <c r="D1233" s="2">
        <v>45723</v>
      </c>
      <c r="E1233" t="s">
        <v>3849</v>
      </c>
      <c r="F1233" s="1" t="s">
        <v>3870</v>
      </c>
      <c r="G1233" t="s">
        <v>2927</v>
      </c>
      <c r="H1233" t="s">
        <v>3168</v>
      </c>
      <c r="I1233" s="1" t="s">
        <v>3015</v>
      </c>
      <c r="J1233">
        <v>270</v>
      </c>
      <c r="K1233" s="1" t="s">
        <v>2729</v>
      </c>
      <c r="L1233">
        <v>6</v>
      </c>
      <c r="M1233">
        <v>290</v>
      </c>
      <c r="N1233">
        <v>7.1999999999999993</v>
      </c>
      <c r="Q1233">
        <v>282.8</v>
      </c>
      <c r="R1233" s="1"/>
    </row>
    <row r="1234" spans="1:18" x14ac:dyDescent="0.2">
      <c r="A1234" s="1" t="s">
        <v>46</v>
      </c>
      <c r="B1234">
        <v>3</v>
      </c>
      <c r="C1234" s="1" t="s">
        <v>3881</v>
      </c>
      <c r="D1234" s="2">
        <v>45723</v>
      </c>
      <c r="E1234" t="s">
        <v>3882</v>
      </c>
      <c r="F1234" s="1" t="s">
        <v>3319</v>
      </c>
      <c r="G1234" t="s">
        <v>2743</v>
      </c>
      <c r="H1234" t="s">
        <v>2847</v>
      </c>
      <c r="I1234" s="1" t="s">
        <v>108</v>
      </c>
      <c r="J1234">
        <v>110</v>
      </c>
      <c r="K1234" s="1" t="s">
        <v>2729</v>
      </c>
      <c r="L1234">
        <v>1</v>
      </c>
      <c r="M1234">
        <v>29</v>
      </c>
      <c r="N1234">
        <v>1.4</v>
      </c>
      <c r="Q1234">
        <v>27.6</v>
      </c>
      <c r="R1234" s="1"/>
    </row>
    <row r="1235" spans="1:18" x14ac:dyDescent="0.2">
      <c r="A1235" s="1" t="s">
        <v>46</v>
      </c>
      <c r="B1235">
        <v>3</v>
      </c>
      <c r="C1235" s="1" t="s">
        <v>3061</v>
      </c>
      <c r="D1235" s="2">
        <v>45723</v>
      </c>
      <c r="E1235" t="s">
        <v>3062</v>
      </c>
      <c r="F1235" s="1" t="s">
        <v>106</v>
      </c>
      <c r="G1235">
        <v>30</v>
      </c>
      <c r="H1235" t="s">
        <v>107</v>
      </c>
      <c r="I1235" s="1" t="s">
        <v>1346</v>
      </c>
      <c r="J1235">
        <v>0</v>
      </c>
      <c r="K1235" s="1" t="s">
        <v>2729</v>
      </c>
      <c r="L1235">
        <v>1</v>
      </c>
      <c r="M1235">
        <v>42</v>
      </c>
      <c r="N1235">
        <v>1.8</v>
      </c>
      <c r="Q1235">
        <v>40.200000000000003</v>
      </c>
      <c r="R1235" s="1"/>
    </row>
    <row r="1236" spans="1:18" x14ac:dyDescent="0.2">
      <c r="A1236" s="1" t="s">
        <v>53</v>
      </c>
      <c r="B1236">
        <v>3</v>
      </c>
      <c r="C1236" s="1" t="s">
        <v>3881</v>
      </c>
      <c r="D1236" s="2">
        <v>45723</v>
      </c>
      <c r="E1236" t="s">
        <v>3882</v>
      </c>
      <c r="F1236" s="1" t="s">
        <v>3319</v>
      </c>
      <c r="G1236" t="s">
        <v>2743</v>
      </c>
      <c r="H1236" t="s">
        <v>2847</v>
      </c>
      <c r="I1236" s="1" t="s">
        <v>108</v>
      </c>
      <c r="J1236">
        <v>110</v>
      </c>
      <c r="K1236" s="1" t="s">
        <v>2729</v>
      </c>
      <c r="L1236">
        <v>2</v>
      </c>
      <c r="M1236">
        <v>91.2</v>
      </c>
      <c r="N1236">
        <v>3</v>
      </c>
      <c r="Q1236">
        <v>88.2</v>
      </c>
      <c r="R1236" s="1"/>
    </row>
    <row r="1237" spans="1:18" x14ac:dyDescent="0.2">
      <c r="A1237" s="1" t="s">
        <v>53</v>
      </c>
      <c r="B1237">
        <v>3</v>
      </c>
      <c r="C1237" s="1" t="s">
        <v>3883</v>
      </c>
      <c r="D1237" s="2">
        <v>45723</v>
      </c>
      <c r="E1237" t="s">
        <v>3882</v>
      </c>
      <c r="F1237" s="1" t="s">
        <v>3319</v>
      </c>
      <c r="G1237" t="s">
        <v>3884</v>
      </c>
      <c r="H1237" t="s">
        <v>2847</v>
      </c>
      <c r="I1237" s="1" t="s">
        <v>108</v>
      </c>
      <c r="J1237">
        <v>110</v>
      </c>
      <c r="K1237" s="1" t="s">
        <v>2729</v>
      </c>
      <c r="L1237">
        <v>3</v>
      </c>
      <c r="M1237">
        <v>129</v>
      </c>
      <c r="N1237">
        <v>5.3</v>
      </c>
      <c r="Q1237">
        <v>123.7</v>
      </c>
      <c r="R1237" s="1"/>
    </row>
    <row r="1238" spans="1:18" x14ac:dyDescent="0.2">
      <c r="A1238" s="1" t="s">
        <v>53</v>
      </c>
      <c r="B1238">
        <v>3</v>
      </c>
      <c r="C1238" s="1" t="s">
        <v>3885</v>
      </c>
      <c r="D1238" s="2">
        <v>45723</v>
      </c>
      <c r="E1238" t="s">
        <v>3886</v>
      </c>
      <c r="F1238" s="1" t="s">
        <v>761</v>
      </c>
      <c r="G1238" t="s">
        <v>3884</v>
      </c>
      <c r="H1238" t="s">
        <v>2847</v>
      </c>
      <c r="I1238" s="1" t="s">
        <v>763</v>
      </c>
      <c r="J1238">
        <v>110</v>
      </c>
      <c r="K1238" s="1" t="s">
        <v>2729</v>
      </c>
      <c r="L1238">
        <v>2</v>
      </c>
      <c r="M1238">
        <v>123.60000000000001</v>
      </c>
      <c r="N1238">
        <v>3.7</v>
      </c>
      <c r="Q1238">
        <v>119.9</v>
      </c>
      <c r="R1238" s="1"/>
    </row>
    <row r="1239" spans="1:18" x14ac:dyDescent="0.2">
      <c r="A1239" s="1" t="s">
        <v>53</v>
      </c>
      <c r="B1239">
        <v>3</v>
      </c>
      <c r="C1239" s="1" t="s">
        <v>3887</v>
      </c>
      <c r="D1239" s="2">
        <v>45723</v>
      </c>
      <c r="E1239" t="s">
        <v>3888</v>
      </c>
      <c r="F1239" s="1" t="s">
        <v>3889</v>
      </c>
      <c r="G1239">
        <v>20</v>
      </c>
      <c r="H1239" t="s">
        <v>107</v>
      </c>
      <c r="I1239" s="1" t="s">
        <v>108</v>
      </c>
      <c r="J1239">
        <v>100</v>
      </c>
      <c r="K1239" s="1" t="s">
        <v>2729</v>
      </c>
      <c r="L1239">
        <v>2</v>
      </c>
      <c r="M1239">
        <v>100.2</v>
      </c>
      <c r="N1239">
        <v>4.9000000000000004</v>
      </c>
      <c r="Q1239">
        <v>95.3</v>
      </c>
      <c r="R1239" s="1"/>
    </row>
    <row r="1240" spans="1:18" x14ac:dyDescent="0.2">
      <c r="A1240" s="1" t="s">
        <v>46</v>
      </c>
      <c r="B1240">
        <v>6</v>
      </c>
      <c r="C1240" s="1" t="s">
        <v>3874</v>
      </c>
      <c r="D1240" s="2">
        <v>45723</v>
      </c>
      <c r="E1240" t="s">
        <v>3875</v>
      </c>
      <c r="F1240" s="1" t="s">
        <v>246</v>
      </c>
      <c r="G1240">
        <v>28</v>
      </c>
      <c r="H1240">
        <v>10</v>
      </c>
      <c r="I1240" s="1" t="s">
        <v>100</v>
      </c>
      <c r="J1240">
        <v>230</v>
      </c>
      <c r="K1240" s="1" t="s">
        <v>2729</v>
      </c>
      <c r="L1240">
        <v>1</v>
      </c>
      <c r="M1240">
        <v>129</v>
      </c>
      <c r="N1240">
        <v>3.6</v>
      </c>
      <c r="O1240">
        <v>60</v>
      </c>
      <c r="Q1240">
        <v>125.4</v>
      </c>
      <c r="R1240" s="1"/>
    </row>
    <row r="1241" spans="1:18" x14ac:dyDescent="0.2">
      <c r="A1241" s="1" t="s">
        <v>46</v>
      </c>
      <c r="B1241">
        <v>6</v>
      </c>
      <c r="C1241" s="1" t="s">
        <v>3871</v>
      </c>
      <c r="D1241" s="2">
        <v>45723</v>
      </c>
      <c r="E1241" t="s">
        <v>2799</v>
      </c>
      <c r="F1241" s="1" t="s">
        <v>246</v>
      </c>
      <c r="G1241">
        <v>24</v>
      </c>
      <c r="H1241" t="s">
        <v>51</v>
      </c>
      <c r="I1241" s="1" t="s">
        <v>100</v>
      </c>
      <c r="J1241">
        <v>600</v>
      </c>
      <c r="K1241" s="1" t="s">
        <v>2729</v>
      </c>
      <c r="L1241">
        <v>2</v>
      </c>
      <c r="M1241">
        <v>187.8</v>
      </c>
      <c r="N1241">
        <v>6</v>
      </c>
      <c r="Q1241">
        <v>181.8</v>
      </c>
      <c r="R1241" s="1"/>
    </row>
    <row r="1242" spans="1:18" x14ac:dyDescent="0.2">
      <c r="A1242" s="1" t="s">
        <v>46</v>
      </c>
      <c r="B1242">
        <v>6</v>
      </c>
      <c r="C1242" s="1" t="s">
        <v>3890</v>
      </c>
      <c r="D1242" s="2">
        <v>45723</v>
      </c>
      <c r="E1242" t="s">
        <v>51</v>
      </c>
      <c r="F1242" s="1" t="s">
        <v>51</v>
      </c>
      <c r="G1242" t="s">
        <v>51</v>
      </c>
      <c r="H1242" t="s">
        <v>51</v>
      </c>
      <c r="I1242" s="1" t="s">
        <v>51</v>
      </c>
      <c r="J1242" t="s">
        <v>51</v>
      </c>
      <c r="K1242" s="1" t="s">
        <v>2729</v>
      </c>
      <c r="L1242">
        <v>2</v>
      </c>
      <c r="M1242">
        <v>176.60000000000002</v>
      </c>
      <c r="N1242">
        <v>7.6</v>
      </c>
      <c r="Q1242">
        <v>169.00000000000003</v>
      </c>
      <c r="R1242" s="1"/>
    </row>
    <row r="1243" spans="1:18" x14ac:dyDescent="0.2">
      <c r="A1243" s="1" t="s">
        <v>53</v>
      </c>
      <c r="B1243">
        <v>6</v>
      </c>
      <c r="C1243" s="1" t="s">
        <v>3890</v>
      </c>
      <c r="D1243" s="2">
        <v>45723</v>
      </c>
      <c r="E1243" t="s">
        <v>51</v>
      </c>
      <c r="F1243" s="1" t="s">
        <v>51</v>
      </c>
      <c r="G1243" t="s">
        <v>51</v>
      </c>
      <c r="H1243" t="s">
        <v>51</v>
      </c>
      <c r="I1243" s="1" t="s">
        <v>51</v>
      </c>
      <c r="J1243" t="s">
        <v>51</v>
      </c>
      <c r="K1243" s="1" t="s">
        <v>2729</v>
      </c>
      <c r="L1243">
        <v>3</v>
      </c>
      <c r="M1243">
        <v>242.4</v>
      </c>
      <c r="N1243">
        <v>11.399999999999999</v>
      </c>
      <c r="O1243">
        <v>66</v>
      </c>
      <c r="Q1243">
        <v>231</v>
      </c>
      <c r="R1243" s="1"/>
    </row>
    <row r="1244" spans="1:18" x14ac:dyDescent="0.2">
      <c r="A1244" s="1" t="s">
        <v>53</v>
      </c>
      <c r="B1244">
        <v>6</v>
      </c>
      <c r="C1244" s="1" t="s">
        <v>3891</v>
      </c>
      <c r="D1244" s="2">
        <v>45723</v>
      </c>
      <c r="E1244" t="s">
        <v>51</v>
      </c>
      <c r="F1244" s="1" t="s">
        <v>51</v>
      </c>
      <c r="G1244" t="s">
        <v>51</v>
      </c>
      <c r="H1244" t="s">
        <v>51</v>
      </c>
      <c r="I1244" s="1" t="s">
        <v>51</v>
      </c>
      <c r="J1244" t="s">
        <v>51</v>
      </c>
      <c r="K1244" s="1" t="s">
        <v>2729</v>
      </c>
      <c r="L1244">
        <v>1</v>
      </c>
      <c r="M1244">
        <v>80.599999999999994</v>
      </c>
      <c r="N1244">
        <v>4.2</v>
      </c>
      <c r="Q1244">
        <v>76.399999999999991</v>
      </c>
      <c r="R1244" s="1"/>
    </row>
    <row r="1245" spans="1:18" x14ac:dyDescent="0.2">
      <c r="A1245" s="1" t="s">
        <v>53</v>
      </c>
      <c r="B1245">
        <v>6</v>
      </c>
      <c r="C1245" s="1" t="s">
        <v>3892</v>
      </c>
      <c r="D1245" s="2">
        <v>45723</v>
      </c>
      <c r="E1245" t="s">
        <v>3435</v>
      </c>
      <c r="F1245" s="1" t="s">
        <v>246</v>
      </c>
      <c r="G1245">
        <v>25</v>
      </c>
      <c r="H1245" t="s">
        <v>2774</v>
      </c>
      <c r="I1245" s="1" t="s">
        <v>100</v>
      </c>
      <c r="J1245">
        <v>200</v>
      </c>
      <c r="K1245" s="1" t="s">
        <v>2729</v>
      </c>
      <c r="L1245">
        <v>2</v>
      </c>
      <c r="M1245">
        <v>200.6</v>
      </c>
      <c r="N1245">
        <v>6</v>
      </c>
      <c r="Q1245">
        <v>194.6</v>
      </c>
      <c r="R1245" s="1"/>
    </row>
    <row r="1246" spans="1:18" x14ac:dyDescent="0.2">
      <c r="A1246" s="1" t="s">
        <v>53</v>
      </c>
      <c r="B1246">
        <v>6</v>
      </c>
      <c r="C1246" s="1" t="s">
        <v>3893</v>
      </c>
      <c r="D1246" s="2">
        <v>45723</v>
      </c>
      <c r="E1246" t="s">
        <v>3894</v>
      </c>
      <c r="F1246" s="1" t="s">
        <v>246</v>
      </c>
      <c r="G1246">
        <v>24</v>
      </c>
      <c r="H1246">
        <v>14</v>
      </c>
      <c r="I1246" s="1" t="s">
        <v>100</v>
      </c>
      <c r="J1246">
        <v>100</v>
      </c>
      <c r="K1246" s="1" t="s">
        <v>2729</v>
      </c>
      <c r="L1246">
        <v>1</v>
      </c>
      <c r="M1246">
        <v>104</v>
      </c>
      <c r="N1246">
        <v>2.9</v>
      </c>
      <c r="Q1246">
        <v>101.1</v>
      </c>
      <c r="R1246" s="1"/>
    </row>
    <row r="1247" spans="1:18" x14ac:dyDescent="0.2">
      <c r="A1247" s="1" t="s">
        <v>46</v>
      </c>
      <c r="B1247">
        <v>7</v>
      </c>
      <c r="C1247" s="1" t="s">
        <v>3879</v>
      </c>
      <c r="D1247" s="2">
        <v>45723</v>
      </c>
      <c r="E1247" t="s">
        <v>2825</v>
      </c>
      <c r="F1247" s="1" t="s">
        <v>246</v>
      </c>
      <c r="G1247">
        <v>24</v>
      </c>
      <c r="H1247">
        <v>6</v>
      </c>
      <c r="I1247" s="1" t="s">
        <v>2826</v>
      </c>
      <c r="J1247">
        <v>200</v>
      </c>
      <c r="K1247" s="1" t="s">
        <v>2729</v>
      </c>
      <c r="L1247">
        <v>3</v>
      </c>
      <c r="M1247">
        <v>159.08000000000001</v>
      </c>
      <c r="N1247">
        <v>9</v>
      </c>
      <c r="Q1247">
        <v>150.08000000000001</v>
      </c>
      <c r="R1247" s="1"/>
    </row>
    <row r="1248" spans="1:18" x14ac:dyDescent="0.2">
      <c r="A1248" s="1" t="s">
        <v>46</v>
      </c>
      <c r="B1248">
        <v>7</v>
      </c>
      <c r="C1248" s="1" t="s">
        <v>3895</v>
      </c>
      <c r="D1248" s="2">
        <v>45723</v>
      </c>
      <c r="E1248" t="s">
        <v>2987</v>
      </c>
      <c r="F1248" s="1" t="s">
        <v>246</v>
      </c>
      <c r="G1248">
        <v>24</v>
      </c>
      <c r="H1248" t="s">
        <v>2243</v>
      </c>
      <c r="I1248" s="1" t="s">
        <v>2760</v>
      </c>
      <c r="J1248">
        <v>55</v>
      </c>
      <c r="K1248" s="1" t="s">
        <v>2729</v>
      </c>
      <c r="L1248">
        <v>1</v>
      </c>
      <c r="M1248">
        <v>64.27</v>
      </c>
      <c r="N1248">
        <v>3.1</v>
      </c>
      <c r="Q1248">
        <v>61.169999999999995</v>
      </c>
      <c r="R1248" s="1"/>
    </row>
    <row r="1249" spans="1:18" x14ac:dyDescent="0.2">
      <c r="A1249" s="1" t="s">
        <v>46</v>
      </c>
      <c r="B1249">
        <v>7</v>
      </c>
      <c r="C1249" s="1" t="s">
        <v>3896</v>
      </c>
      <c r="D1249" s="2">
        <v>45723</v>
      </c>
      <c r="E1249" t="s">
        <v>3108</v>
      </c>
      <c r="F1249" s="1" t="s">
        <v>246</v>
      </c>
      <c r="G1249">
        <v>20</v>
      </c>
      <c r="H1249" t="s">
        <v>2243</v>
      </c>
      <c r="I1249" s="1" t="s">
        <v>2760</v>
      </c>
      <c r="J1249">
        <v>150</v>
      </c>
      <c r="K1249" s="1" t="s">
        <v>2729</v>
      </c>
      <c r="L1249">
        <v>2</v>
      </c>
      <c r="M1249">
        <v>172.48000000000002</v>
      </c>
      <c r="N1249">
        <v>5</v>
      </c>
      <c r="Q1249">
        <v>167.48000000000002</v>
      </c>
      <c r="R1249" s="1"/>
    </row>
    <row r="1250" spans="1:18" x14ac:dyDescent="0.2">
      <c r="A1250" s="1" t="s">
        <v>46</v>
      </c>
      <c r="B1250">
        <v>7</v>
      </c>
      <c r="C1250" s="1" t="s">
        <v>3897</v>
      </c>
      <c r="D1250" s="2">
        <v>45723</v>
      </c>
      <c r="E1250" t="s">
        <v>2960</v>
      </c>
      <c r="F1250" s="1" t="s">
        <v>246</v>
      </c>
      <c r="G1250">
        <v>20</v>
      </c>
      <c r="H1250" t="s">
        <v>93</v>
      </c>
      <c r="I1250" s="1" t="s">
        <v>100</v>
      </c>
      <c r="J1250">
        <v>100</v>
      </c>
      <c r="K1250" s="1" t="s">
        <v>2729</v>
      </c>
      <c r="L1250">
        <v>2</v>
      </c>
      <c r="M1250">
        <v>104.05</v>
      </c>
      <c r="N1250">
        <v>5</v>
      </c>
      <c r="Q1250">
        <v>99.05</v>
      </c>
      <c r="R1250" s="1"/>
    </row>
    <row r="1251" spans="1:18" x14ac:dyDescent="0.2">
      <c r="A1251" s="1" t="s">
        <v>53</v>
      </c>
      <c r="B1251">
        <v>7</v>
      </c>
      <c r="C1251" s="1" t="s">
        <v>3898</v>
      </c>
      <c r="D1251" s="2">
        <v>45723</v>
      </c>
      <c r="E1251" t="s">
        <v>2960</v>
      </c>
      <c r="F1251" s="1" t="s">
        <v>246</v>
      </c>
      <c r="G1251">
        <v>24</v>
      </c>
      <c r="H1251" t="s">
        <v>93</v>
      </c>
      <c r="I1251" s="1" t="s">
        <v>100</v>
      </c>
      <c r="J1251">
        <v>100</v>
      </c>
      <c r="K1251" s="1" t="s">
        <v>2729</v>
      </c>
      <c r="L1251">
        <v>2</v>
      </c>
      <c r="M1251">
        <v>117.6</v>
      </c>
      <c r="N1251">
        <v>5.8</v>
      </c>
      <c r="O1251">
        <v>10</v>
      </c>
      <c r="Q1251">
        <v>111.8</v>
      </c>
      <c r="R1251" s="1"/>
    </row>
    <row r="1252" spans="1:18" x14ac:dyDescent="0.2">
      <c r="A1252" s="1" t="s">
        <v>53</v>
      </c>
      <c r="B1252">
        <v>7</v>
      </c>
      <c r="C1252" s="1" t="s">
        <v>3899</v>
      </c>
      <c r="D1252" s="2">
        <v>45723</v>
      </c>
      <c r="E1252" t="s">
        <v>2825</v>
      </c>
      <c r="F1252" s="1" t="s">
        <v>246</v>
      </c>
      <c r="G1252">
        <v>23</v>
      </c>
      <c r="H1252">
        <v>6</v>
      </c>
      <c r="I1252" s="1" t="s">
        <v>2826</v>
      </c>
      <c r="J1252">
        <v>200</v>
      </c>
      <c r="K1252" s="1" t="s">
        <v>2729</v>
      </c>
      <c r="L1252">
        <v>3</v>
      </c>
      <c r="M1252">
        <v>215.5</v>
      </c>
      <c r="N1252">
        <v>8.3999999999999986</v>
      </c>
      <c r="Q1252">
        <v>207.1</v>
      </c>
      <c r="R1252" s="1"/>
    </row>
    <row r="1253" spans="1:18" x14ac:dyDescent="0.2">
      <c r="A1253" s="1" t="s">
        <v>53</v>
      </c>
      <c r="B1253">
        <v>7</v>
      </c>
      <c r="C1253" s="1" t="s">
        <v>3900</v>
      </c>
      <c r="D1253" s="2">
        <v>45723</v>
      </c>
      <c r="E1253" t="s">
        <v>2825</v>
      </c>
      <c r="F1253" s="1" t="s">
        <v>246</v>
      </c>
      <c r="G1253">
        <v>20</v>
      </c>
      <c r="H1253">
        <v>6</v>
      </c>
      <c r="I1253" s="1" t="s">
        <v>2826</v>
      </c>
      <c r="J1253">
        <v>200</v>
      </c>
      <c r="K1253" s="1" t="s">
        <v>2729</v>
      </c>
      <c r="L1253">
        <v>2</v>
      </c>
      <c r="M1253">
        <v>129.5</v>
      </c>
      <c r="N1253">
        <v>4.8</v>
      </c>
      <c r="Q1253">
        <v>124.7</v>
      </c>
      <c r="R1253" s="1"/>
    </row>
    <row r="1254" spans="1:18" x14ac:dyDescent="0.2">
      <c r="A1254" s="1" t="s">
        <v>46</v>
      </c>
      <c r="B1254">
        <v>1</v>
      </c>
      <c r="C1254" s="1" t="s">
        <v>3829</v>
      </c>
      <c r="D1254" s="2">
        <v>45724</v>
      </c>
      <c r="E1254" t="s">
        <v>2902</v>
      </c>
      <c r="F1254" s="1" t="s">
        <v>246</v>
      </c>
      <c r="G1254">
        <v>8.5</v>
      </c>
      <c r="H1254" t="s">
        <v>735</v>
      </c>
      <c r="I1254" s="1" t="s">
        <v>100</v>
      </c>
      <c r="J1254">
        <v>1500</v>
      </c>
      <c r="K1254" s="1" t="s">
        <v>2729</v>
      </c>
      <c r="L1254">
        <v>3</v>
      </c>
      <c r="M1254">
        <v>139.19999999999999</v>
      </c>
      <c r="N1254">
        <v>3</v>
      </c>
      <c r="Q1254">
        <v>136.19999999999999</v>
      </c>
      <c r="R1254" s="1"/>
    </row>
    <row r="1255" spans="1:18" x14ac:dyDescent="0.2">
      <c r="A1255" s="1" t="s">
        <v>46</v>
      </c>
      <c r="B1255">
        <v>1</v>
      </c>
      <c r="C1255" s="1" t="s">
        <v>3901</v>
      </c>
      <c r="D1255" s="2">
        <v>45724</v>
      </c>
      <c r="E1255" t="s">
        <v>3902</v>
      </c>
      <c r="F1255" s="1" t="s">
        <v>106</v>
      </c>
      <c r="G1255">
        <v>7</v>
      </c>
      <c r="H1255" t="s">
        <v>3903</v>
      </c>
      <c r="I1255" s="1" t="s">
        <v>100</v>
      </c>
      <c r="J1255">
        <v>100</v>
      </c>
      <c r="K1255" s="1" t="s">
        <v>2729</v>
      </c>
      <c r="L1255">
        <v>1</v>
      </c>
      <c r="M1255">
        <v>43.2</v>
      </c>
      <c r="N1255">
        <v>1</v>
      </c>
      <c r="Q1255">
        <v>42.2</v>
      </c>
      <c r="R1255" s="1"/>
    </row>
    <row r="1256" spans="1:18" x14ac:dyDescent="0.2">
      <c r="A1256" s="1" t="s">
        <v>53</v>
      </c>
      <c r="B1256">
        <v>1</v>
      </c>
      <c r="C1256" s="1" t="s">
        <v>3901</v>
      </c>
      <c r="D1256" s="2">
        <v>45724</v>
      </c>
      <c r="E1256" t="s">
        <v>3902</v>
      </c>
      <c r="F1256" s="1" t="s">
        <v>106</v>
      </c>
      <c r="G1256">
        <v>7</v>
      </c>
      <c r="H1256" t="s">
        <v>3903</v>
      </c>
      <c r="I1256" s="1" t="s">
        <v>100</v>
      </c>
      <c r="J1256">
        <v>100</v>
      </c>
      <c r="K1256" s="1" t="s">
        <v>2729</v>
      </c>
      <c r="L1256">
        <v>2</v>
      </c>
      <c r="M1256">
        <v>69.8</v>
      </c>
      <c r="N1256">
        <v>2</v>
      </c>
      <c r="Q1256">
        <v>67.8</v>
      </c>
      <c r="R1256" s="1"/>
    </row>
    <row r="1257" spans="1:18" x14ac:dyDescent="0.2">
      <c r="A1257" s="1" t="s">
        <v>53</v>
      </c>
      <c r="B1257">
        <v>1</v>
      </c>
      <c r="C1257" s="1" t="s">
        <v>2745</v>
      </c>
      <c r="D1257" s="2">
        <v>45724</v>
      </c>
      <c r="E1257" t="s">
        <v>51</v>
      </c>
      <c r="F1257" s="1" t="s">
        <v>51</v>
      </c>
      <c r="G1257" t="s">
        <v>51</v>
      </c>
      <c r="H1257" t="s">
        <v>51</v>
      </c>
      <c r="I1257" s="1" t="s">
        <v>51</v>
      </c>
      <c r="J1257" t="s">
        <v>51</v>
      </c>
      <c r="K1257" s="1" t="s">
        <v>2729</v>
      </c>
      <c r="L1257">
        <v>1</v>
      </c>
      <c r="M1257">
        <v>23.8</v>
      </c>
      <c r="N1257">
        <v>0.7</v>
      </c>
      <c r="Q1257">
        <v>23.1</v>
      </c>
      <c r="R1257" s="1"/>
    </row>
    <row r="1258" spans="1:18" x14ac:dyDescent="0.2">
      <c r="A1258" s="1" t="s">
        <v>46</v>
      </c>
      <c r="B1258">
        <v>3</v>
      </c>
      <c r="C1258" s="1" t="s">
        <v>3904</v>
      </c>
      <c r="D1258" s="2">
        <v>45724</v>
      </c>
      <c r="E1258" t="s">
        <v>3905</v>
      </c>
      <c r="F1258" s="1" t="s">
        <v>106</v>
      </c>
      <c r="G1258" t="s">
        <v>2743</v>
      </c>
      <c r="H1258" t="s">
        <v>2847</v>
      </c>
      <c r="I1258" s="1" t="s">
        <v>108</v>
      </c>
      <c r="J1258">
        <v>110</v>
      </c>
      <c r="K1258" s="1" t="s">
        <v>2729</v>
      </c>
      <c r="L1258">
        <v>3</v>
      </c>
      <c r="M1258">
        <v>118.4</v>
      </c>
      <c r="N1258">
        <v>4.1999999999999993</v>
      </c>
      <c r="Q1258">
        <v>114.2</v>
      </c>
      <c r="R1258" s="1"/>
    </row>
    <row r="1259" spans="1:18" x14ac:dyDescent="0.2">
      <c r="A1259" s="1" t="s">
        <v>46</v>
      </c>
      <c r="B1259">
        <v>3</v>
      </c>
      <c r="C1259" s="1" t="s">
        <v>3906</v>
      </c>
      <c r="D1259" s="2">
        <v>45724</v>
      </c>
      <c r="E1259" t="s">
        <v>3907</v>
      </c>
      <c r="F1259" s="1" t="s">
        <v>106</v>
      </c>
      <c r="G1259" t="s">
        <v>2995</v>
      </c>
      <c r="H1259" t="s">
        <v>51</v>
      </c>
      <c r="I1259" s="1" t="s">
        <v>2996</v>
      </c>
      <c r="J1259">
        <v>300</v>
      </c>
      <c r="K1259" s="1" t="s">
        <v>2729</v>
      </c>
      <c r="L1259">
        <v>5</v>
      </c>
      <c r="M1259">
        <v>312.40000000000003</v>
      </c>
      <c r="N1259">
        <v>11.4</v>
      </c>
      <c r="Q1259">
        <v>301.00000000000006</v>
      </c>
      <c r="R1259" s="1"/>
    </row>
    <row r="1260" spans="1:18" x14ac:dyDescent="0.2">
      <c r="A1260" s="1" t="s">
        <v>53</v>
      </c>
      <c r="B1260">
        <v>3</v>
      </c>
      <c r="C1260" s="1" t="s">
        <v>3906</v>
      </c>
      <c r="D1260" s="2">
        <v>45724</v>
      </c>
      <c r="E1260" t="s">
        <v>3907</v>
      </c>
      <c r="F1260" s="1" t="s">
        <v>106</v>
      </c>
      <c r="G1260" t="s">
        <v>2995</v>
      </c>
      <c r="H1260" t="s">
        <v>51</v>
      </c>
      <c r="I1260" s="1" t="s">
        <v>2996</v>
      </c>
      <c r="J1260">
        <v>300</v>
      </c>
      <c r="K1260" s="1" t="s">
        <v>2729</v>
      </c>
      <c r="L1260">
        <v>1</v>
      </c>
      <c r="M1260">
        <v>105.4</v>
      </c>
      <c r="N1260">
        <v>2.1</v>
      </c>
      <c r="Q1260">
        <v>103.30000000000001</v>
      </c>
      <c r="R1260" s="1"/>
    </row>
    <row r="1261" spans="1:18" x14ac:dyDescent="0.2">
      <c r="A1261" s="1" t="s">
        <v>53</v>
      </c>
      <c r="B1261">
        <v>3</v>
      </c>
      <c r="C1261" s="1" t="s">
        <v>3908</v>
      </c>
      <c r="D1261" s="2">
        <v>45724</v>
      </c>
      <c r="E1261" t="s">
        <v>3909</v>
      </c>
      <c r="F1261" s="1" t="s">
        <v>3606</v>
      </c>
      <c r="G1261" t="s">
        <v>2995</v>
      </c>
      <c r="H1261" t="s">
        <v>51</v>
      </c>
      <c r="I1261" s="1" t="s">
        <v>2996</v>
      </c>
      <c r="J1261">
        <v>300</v>
      </c>
      <c r="K1261" s="1" t="s">
        <v>2729</v>
      </c>
      <c r="L1261">
        <v>6</v>
      </c>
      <c r="M1261">
        <v>333.62</v>
      </c>
      <c r="N1261">
        <v>12.4</v>
      </c>
      <c r="Q1261">
        <v>321.22000000000003</v>
      </c>
      <c r="R1261" s="1"/>
    </row>
    <row r="1262" spans="1:18" x14ac:dyDescent="0.2">
      <c r="A1262" s="1" t="s">
        <v>46</v>
      </c>
      <c r="B1262">
        <v>6</v>
      </c>
      <c r="C1262" s="1" t="s">
        <v>3910</v>
      </c>
      <c r="D1262" s="2">
        <v>45724</v>
      </c>
      <c r="E1262" t="s">
        <v>3435</v>
      </c>
      <c r="F1262" s="1" t="s">
        <v>246</v>
      </c>
      <c r="G1262">
        <v>19</v>
      </c>
      <c r="H1262" t="s">
        <v>2774</v>
      </c>
      <c r="I1262" s="1" t="s">
        <v>100</v>
      </c>
      <c r="J1262">
        <v>100</v>
      </c>
      <c r="K1262" s="1" t="s">
        <v>2729</v>
      </c>
      <c r="L1262">
        <v>2</v>
      </c>
      <c r="M1262">
        <v>131.4</v>
      </c>
      <c r="N1262">
        <v>4.4000000000000004</v>
      </c>
      <c r="O1262">
        <v>26.4</v>
      </c>
      <c r="Q1262">
        <v>127</v>
      </c>
      <c r="R1262" s="1"/>
    </row>
    <row r="1263" spans="1:18" x14ac:dyDescent="0.2">
      <c r="A1263" s="1" t="s">
        <v>46</v>
      </c>
      <c r="B1263">
        <v>6</v>
      </c>
      <c r="C1263" s="1" t="s">
        <v>3911</v>
      </c>
      <c r="D1263" s="2">
        <v>45724</v>
      </c>
      <c r="E1263" t="s">
        <v>3894</v>
      </c>
      <c r="F1263" s="1" t="s">
        <v>246</v>
      </c>
      <c r="G1263">
        <v>36</v>
      </c>
      <c r="H1263" t="s">
        <v>2243</v>
      </c>
      <c r="I1263" s="1" t="s">
        <v>100</v>
      </c>
      <c r="J1263">
        <v>100</v>
      </c>
      <c r="K1263" s="1" t="s">
        <v>2729</v>
      </c>
      <c r="L1263">
        <v>1</v>
      </c>
      <c r="M1263">
        <v>114.6</v>
      </c>
      <c r="N1263">
        <v>4.5</v>
      </c>
      <c r="Q1263">
        <v>110.1</v>
      </c>
      <c r="R1263" s="1"/>
    </row>
    <row r="1264" spans="1:18" x14ac:dyDescent="0.2">
      <c r="A1264" s="1" t="s">
        <v>46</v>
      </c>
      <c r="B1264">
        <v>6</v>
      </c>
      <c r="C1264" s="1" t="s">
        <v>3912</v>
      </c>
      <c r="D1264" s="2">
        <v>45724</v>
      </c>
      <c r="E1264" t="s">
        <v>3894</v>
      </c>
      <c r="F1264" s="1" t="s">
        <v>246</v>
      </c>
      <c r="G1264" t="s">
        <v>3913</v>
      </c>
      <c r="H1264" t="s">
        <v>2744</v>
      </c>
      <c r="I1264" s="1" t="s">
        <v>100</v>
      </c>
      <c r="J1264">
        <v>200</v>
      </c>
      <c r="K1264" s="1" t="s">
        <v>2729</v>
      </c>
      <c r="L1264">
        <v>4</v>
      </c>
      <c r="M1264">
        <v>225</v>
      </c>
      <c r="N1264">
        <v>9.6</v>
      </c>
      <c r="Q1264">
        <v>215.4</v>
      </c>
      <c r="R1264" s="1"/>
    </row>
    <row r="1265" spans="1:18" x14ac:dyDescent="0.2">
      <c r="A1265" s="1" t="s">
        <v>46</v>
      </c>
      <c r="B1265">
        <v>6</v>
      </c>
      <c r="C1265" s="1" t="s">
        <v>3914</v>
      </c>
      <c r="D1265" s="2">
        <v>45724</v>
      </c>
      <c r="E1265" t="s">
        <v>3894</v>
      </c>
      <c r="F1265" s="1" t="s">
        <v>246</v>
      </c>
      <c r="G1265" t="s">
        <v>3915</v>
      </c>
      <c r="H1265" t="s">
        <v>2847</v>
      </c>
      <c r="I1265" s="1" t="s">
        <v>100</v>
      </c>
      <c r="J1265">
        <v>1000</v>
      </c>
      <c r="K1265" s="1" t="s">
        <v>2729</v>
      </c>
      <c r="L1265">
        <v>3</v>
      </c>
      <c r="M1265">
        <v>234.79999999999998</v>
      </c>
      <c r="N1265">
        <v>7.4</v>
      </c>
      <c r="Q1265">
        <v>227.39999999999998</v>
      </c>
      <c r="R1265" s="1"/>
    </row>
    <row r="1266" spans="1:18" x14ac:dyDescent="0.2">
      <c r="A1266" s="1" t="s">
        <v>53</v>
      </c>
      <c r="B1266">
        <v>6</v>
      </c>
      <c r="C1266" s="1" t="s">
        <v>3914</v>
      </c>
      <c r="D1266" s="2">
        <v>45724</v>
      </c>
      <c r="E1266" t="s">
        <v>3894</v>
      </c>
      <c r="F1266" s="1" t="s">
        <v>246</v>
      </c>
      <c r="G1266" t="s">
        <v>3915</v>
      </c>
      <c r="H1266" t="s">
        <v>2847</v>
      </c>
      <c r="I1266" s="1" t="s">
        <v>100</v>
      </c>
      <c r="J1266">
        <v>1000</v>
      </c>
      <c r="K1266" s="1" t="s">
        <v>2729</v>
      </c>
      <c r="L1266">
        <v>8</v>
      </c>
      <c r="M1266">
        <v>664.9</v>
      </c>
      <c r="N1266">
        <v>19.2</v>
      </c>
      <c r="Q1266">
        <v>645.69999999999993</v>
      </c>
      <c r="R1266" s="1"/>
    </row>
    <row r="1267" spans="1:18" x14ac:dyDescent="0.2">
      <c r="A1267" s="1" t="s">
        <v>46</v>
      </c>
      <c r="B1267">
        <v>7</v>
      </c>
      <c r="C1267" s="1" t="s">
        <v>3900</v>
      </c>
      <c r="D1267" s="2">
        <v>45724</v>
      </c>
      <c r="E1267" t="s">
        <v>2825</v>
      </c>
      <c r="F1267" s="1" t="s">
        <v>246</v>
      </c>
      <c r="G1267">
        <v>20</v>
      </c>
      <c r="H1267">
        <v>6</v>
      </c>
      <c r="I1267" s="1" t="s">
        <v>2826</v>
      </c>
      <c r="J1267">
        <v>200</v>
      </c>
      <c r="K1267" s="1" t="s">
        <v>2729</v>
      </c>
      <c r="L1267">
        <v>1</v>
      </c>
      <c r="M1267">
        <v>80.709999999999994</v>
      </c>
      <c r="N1267">
        <v>2.4</v>
      </c>
      <c r="O1267">
        <v>10</v>
      </c>
      <c r="Q1267">
        <v>78.309999999999988</v>
      </c>
      <c r="R1267" s="1"/>
    </row>
    <row r="1268" spans="1:18" x14ac:dyDescent="0.2">
      <c r="A1268" s="1" t="s">
        <v>46</v>
      </c>
      <c r="B1268">
        <v>7</v>
      </c>
      <c r="C1268" s="1" t="s">
        <v>3916</v>
      </c>
      <c r="D1268" s="2">
        <v>45724</v>
      </c>
      <c r="E1268" t="s">
        <v>2747</v>
      </c>
      <c r="F1268" s="1" t="s">
        <v>246</v>
      </c>
      <c r="G1268">
        <v>16</v>
      </c>
      <c r="H1268" t="s">
        <v>209</v>
      </c>
      <c r="I1268" s="1" t="s">
        <v>100</v>
      </c>
      <c r="J1268">
        <v>630</v>
      </c>
      <c r="K1268" s="1" t="s">
        <v>2729</v>
      </c>
      <c r="L1268">
        <v>2</v>
      </c>
      <c r="M1268">
        <v>102.43</v>
      </c>
      <c r="N1268">
        <v>4.0999999999999996</v>
      </c>
      <c r="Q1268">
        <v>98.330000000000013</v>
      </c>
      <c r="R1268" s="1"/>
    </row>
    <row r="1269" spans="1:18" x14ac:dyDescent="0.2">
      <c r="A1269" s="1" t="s">
        <v>46</v>
      </c>
      <c r="B1269">
        <v>7</v>
      </c>
      <c r="C1269" s="1" t="s">
        <v>3917</v>
      </c>
      <c r="D1269" s="2">
        <v>45724</v>
      </c>
      <c r="E1269">
        <v>1500199052</v>
      </c>
      <c r="F1269" s="1" t="s">
        <v>246</v>
      </c>
      <c r="G1269">
        <v>16</v>
      </c>
      <c r="H1269">
        <v>9</v>
      </c>
      <c r="I1269" s="1" t="s">
        <v>100</v>
      </c>
      <c r="J1269">
        <v>40</v>
      </c>
      <c r="K1269" s="1" t="s">
        <v>2729</v>
      </c>
      <c r="L1269">
        <v>2</v>
      </c>
      <c r="M1269">
        <v>111.19999999999999</v>
      </c>
      <c r="N1269">
        <v>4</v>
      </c>
      <c r="Q1269">
        <v>107.19999999999999</v>
      </c>
      <c r="R1269" s="1"/>
    </row>
    <row r="1270" spans="1:18" x14ac:dyDescent="0.2">
      <c r="A1270" s="1" t="s">
        <v>46</v>
      </c>
      <c r="B1270">
        <v>7</v>
      </c>
      <c r="C1270" s="1" t="s">
        <v>3918</v>
      </c>
      <c r="D1270" s="2">
        <v>45724</v>
      </c>
      <c r="E1270">
        <v>1500502157</v>
      </c>
      <c r="F1270" s="1" t="s">
        <v>246</v>
      </c>
      <c r="G1270">
        <v>16</v>
      </c>
      <c r="H1270" t="s">
        <v>2963</v>
      </c>
      <c r="I1270" s="1" t="s">
        <v>100</v>
      </c>
      <c r="J1270">
        <v>85</v>
      </c>
      <c r="K1270" s="1" t="s">
        <v>2729</v>
      </c>
      <c r="L1270">
        <v>2</v>
      </c>
      <c r="M1270">
        <v>97.39</v>
      </c>
      <c r="N1270">
        <v>4</v>
      </c>
      <c r="Q1270">
        <v>93.39</v>
      </c>
      <c r="R1270" s="1"/>
    </row>
    <row r="1271" spans="1:18" x14ac:dyDescent="0.2">
      <c r="A1271" s="1" t="s">
        <v>46</v>
      </c>
      <c r="B1271">
        <v>7</v>
      </c>
      <c r="C1271" s="1" t="s">
        <v>3919</v>
      </c>
      <c r="D1271" s="2">
        <v>45724</v>
      </c>
      <c r="E1271" t="s">
        <v>3920</v>
      </c>
      <c r="F1271" s="1" t="s">
        <v>246</v>
      </c>
      <c r="G1271">
        <v>30</v>
      </c>
      <c r="H1271" t="s">
        <v>2646</v>
      </c>
      <c r="I1271" s="1" t="s">
        <v>100</v>
      </c>
      <c r="J1271">
        <v>200</v>
      </c>
      <c r="K1271" s="1" t="s">
        <v>2729</v>
      </c>
      <c r="L1271">
        <v>1</v>
      </c>
      <c r="M1271">
        <v>47.15</v>
      </c>
      <c r="N1271">
        <v>3.6</v>
      </c>
      <c r="Q1271">
        <v>43.55</v>
      </c>
      <c r="R1271" s="1"/>
    </row>
    <row r="1272" spans="1:18" x14ac:dyDescent="0.2">
      <c r="A1272" s="1" t="s">
        <v>53</v>
      </c>
      <c r="B1272">
        <v>7</v>
      </c>
      <c r="C1272" s="1" t="s">
        <v>3919</v>
      </c>
      <c r="D1272" s="2">
        <v>45724</v>
      </c>
      <c r="E1272" t="s">
        <v>3920</v>
      </c>
      <c r="F1272" s="1" t="s">
        <v>246</v>
      </c>
      <c r="G1272">
        <v>30</v>
      </c>
      <c r="H1272" t="s">
        <v>2646</v>
      </c>
      <c r="I1272" s="1" t="s">
        <v>100</v>
      </c>
      <c r="J1272">
        <v>200</v>
      </c>
      <c r="K1272" s="1" t="s">
        <v>2729</v>
      </c>
      <c r="L1272">
        <v>3</v>
      </c>
      <c r="M1272">
        <v>175</v>
      </c>
      <c r="N1272">
        <v>11.3</v>
      </c>
      <c r="Q1272">
        <v>163.69999999999999</v>
      </c>
      <c r="R1272" s="1"/>
    </row>
    <row r="1273" spans="1:18" x14ac:dyDescent="0.2">
      <c r="A1273" s="1" t="s">
        <v>53</v>
      </c>
      <c r="B1273">
        <v>7</v>
      </c>
      <c r="C1273" s="1" t="s">
        <v>3921</v>
      </c>
      <c r="D1273" s="2">
        <v>45724</v>
      </c>
      <c r="E1273">
        <v>1500502164</v>
      </c>
      <c r="F1273" s="1" t="s">
        <v>246</v>
      </c>
      <c r="G1273">
        <v>22</v>
      </c>
      <c r="H1273" t="s">
        <v>338</v>
      </c>
      <c r="I1273" s="1" t="s">
        <v>100</v>
      </c>
      <c r="J1273">
        <v>85</v>
      </c>
      <c r="K1273" s="1" t="s">
        <v>2729</v>
      </c>
      <c r="L1273">
        <v>1</v>
      </c>
      <c r="M1273">
        <v>104.1</v>
      </c>
      <c r="N1273">
        <v>3</v>
      </c>
      <c r="Q1273">
        <v>101.1</v>
      </c>
      <c r="R1273" s="1"/>
    </row>
    <row r="1274" spans="1:18" x14ac:dyDescent="0.2">
      <c r="A1274" s="1" t="s">
        <v>53</v>
      </c>
      <c r="B1274">
        <v>7</v>
      </c>
      <c r="C1274" s="1" t="s">
        <v>3922</v>
      </c>
      <c r="D1274" s="2">
        <v>45724</v>
      </c>
      <c r="E1274" t="s">
        <v>3923</v>
      </c>
      <c r="F1274" s="1" t="s">
        <v>246</v>
      </c>
      <c r="G1274">
        <v>17</v>
      </c>
      <c r="H1274" t="s">
        <v>3224</v>
      </c>
      <c r="I1274" s="1" t="s">
        <v>100</v>
      </c>
      <c r="J1274">
        <v>100</v>
      </c>
      <c r="K1274" s="1" t="s">
        <v>2729</v>
      </c>
      <c r="L1274">
        <v>2</v>
      </c>
      <c r="M1274">
        <v>110</v>
      </c>
      <c r="N1274">
        <v>4</v>
      </c>
      <c r="Q1274">
        <v>106</v>
      </c>
      <c r="R1274" s="1"/>
    </row>
    <row r="1275" spans="1:18" x14ac:dyDescent="0.2">
      <c r="A1275" s="1" t="s">
        <v>46</v>
      </c>
      <c r="B1275">
        <v>1</v>
      </c>
      <c r="C1275" s="1" t="s">
        <v>2745</v>
      </c>
      <c r="D1275" s="2">
        <v>45726</v>
      </c>
      <c r="E1275" t="s">
        <v>51</v>
      </c>
      <c r="F1275" s="1" t="s">
        <v>51</v>
      </c>
      <c r="G1275" t="s">
        <v>51</v>
      </c>
      <c r="H1275" t="s">
        <v>51</v>
      </c>
      <c r="I1275" s="1" t="s">
        <v>51</v>
      </c>
      <c r="J1275" t="s">
        <v>51</v>
      </c>
      <c r="K1275" s="1" t="s">
        <v>2729</v>
      </c>
      <c r="L1275">
        <v>2</v>
      </c>
      <c r="M1275">
        <v>71.599999999999994</v>
      </c>
      <c r="N1275">
        <v>1.4</v>
      </c>
      <c r="Q1275">
        <v>70.199999999999989</v>
      </c>
      <c r="R1275" s="1"/>
    </row>
    <row r="1276" spans="1:18" x14ac:dyDescent="0.2">
      <c r="A1276" s="1" t="s">
        <v>46</v>
      </c>
      <c r="B1276">
        <v>1</v>
      </c>
      <c r="C1276" s="1" t="s">
        <v>3924</v>
      </c>
      <c r="D1276" s="2">
        <v>45726</v>
      </c>
      <c r="E1276">
        <v>1500502175</v>
      </c>
      <c r="F1276" s="1" t="s">
        <v>246</v>
      </c>
      <c r="G1276">
        <v>13</v>
      </c>
      <c r="H1276" t="s">
        <v>735</v>
      </c>
      <c r="I1276" s="1" t="s">
        <v>100</v>
      </c>
      <c r="J1276">
        <v>150</v>
      </c>
      <c r="K1276" s="1" t="s">
        <v>2729</v>
      </c>
      <c r="L1276">
        <v>1</v>
      </c>
      <c r="M1276">
        <v>62.2</v>
      </c>
      <c r="N1276">
        <v>1.6</v>
      </c>
      <c r="Q1276">
        <v>60.6</v>
      </c>
      <c r="R1276" s="1"/>
    </row>
    <row r="1277" spans="1:18" x14ac:dyDescent="0.2">
      <c r="A1277" s="1" t="s">
        <v>53</v>
      </c>
      <c r="B1277">
        <v>1</v>
      </c>
      <c r="C1277" s="1" t="s">
        <v>3924</v>
      </c>
      <c r="D1277" s="2">
        <v>45726</v>
      </c>
      <c r="E1277">
        <v>1500502175</v>
      </c>
      <c r="F1277" s="1" t="s">
        <v>246</v>
      </c>
      <c r="G1277">
        <v>13</v>
      </c>
      <c r="H1277" t="s">
        <v>735</v>
      </c>
      <c r="I1277" s="1" t="s">
        <v>100</v>
      </c>
      <c r="J1277">
        <v>150</v>
      </c>
      <c r="K1277" s="1" t="s">
        <v>2729</v>
      </c>
      <c r="L1277">
        <v>2</v>
      </c>
      <c r="M1277">
        <v>108.19999999999999</v>
      </c>
      <c r="N1277">
        <v>3.2</v>
      </c>
      <c r="O1277">
        <v>5</v>
      </c>
      <c r="Q1277">
        <v>104.99999999999999</v>
      </c>
      <c r="R1277" s="1"/>
    </row>
    <row r="1278" spans="1:18" x14ac:dyDescent="0.2">
      <c r="A1278" s="1" t="s">
        <v>53</v>
      </c>
      <c r="B1278">
        <v>1</v>
      </c>
      <c r="C1278" s="1" t="s">
        <v>3876</v>
      </c>
      <c r="D1278" s="2">
        <v>45726</v>
      </c>
      <c r="E1278" t="s">
        <v>2960</v>
      </c>
      <c r="F1278" s="1" t="s">
        <v>246</v>
      </c>
      <c r="G1278">
        <v>10.5</v>
      </c>
      <c r="H1278" t="s">
        <v>93</v>
      </c>
      <c r="I1278" s="1" t="s">
        <v>100</v>
      </c>
      <c r="J1278">
        <v>200</v>
      </c>
      <c r="K1278" s="1" t="s">
        <v>2729</v>
      </c>
      <c r="L1278">
        <v>2</v>
      </c>
      <c r="M1278">
        <v>83.8</v>
      </c>
      <c r="N1278">
        <v>2.4</v>
      </c>
      <c r="Q1278">
        <v>81.399999999999991</v>
      </c>
      <c r="R1278" s="1"/>
    </row>
    <row r="1279" spans="1:18" x14ac:dyDescent="0.2">
      <c r="A1279" s="1" t="s">
        <v>46</v>
      </c>
      <c r="B1279">
        <v>4</v>
      </c>
      <c r="C1279" s="1" t="s">
        <v>3324</v>
      </c>
      <c r="D1279" s="2">
        <v>45726</v>
      </c>
      <c r="E1279" t="s">
        <v>51</v>
      </c>
      <c r="F1279" s="1" t="s">
        <v>51</v>
      </c>
      <c r="G1279" t="s">
        <v>51</v>
      </c>
      <c r="H1279" t="s">
        <v>51</v>
      </c>
      <c r="I1279" s="1" t="s">
        <v>51</v>
      </c>
      <c r="J1279" t="s">
        <v>51</v>
      </c>
      <c r="K1279" s="1" t="s">
        <v>2729</v>
      </c>
      <c r="L1279">
        <v>1</v>
      </c>
      <c r="M1279">
        <v>70.8</v>
      </c>
      <c r="N1279">
        <v>2.9</v>
      </c>
      <c r="Q1279">
        <v>67.899999999999991</v>
      </c>
      <c r="R1279" s="1"/>
    </row>
    <row r="1280" spans="1:18" x14ac:dyDescent="0.2">
      <c r="A1280" s="1" t="s">
        <v>46</v>
      </c>
      <c r="B1280">
        <v>4</v>
      </c>
      <c r="C1280" s="1" t="s">
        <v>2879</v>
      </c>
      <c r="D1280" s="2">
        <v>45726</v>
      </c>
      <c r="E1280" t="s">
        <v>281</v>
      </c>
      <c r="F1280" s="1" t="s">
        <v>246</v>
      </c>
      <c r="G1280" t="s">
        <v>2880</v>
      </c>
      <c r="H1280" t="s">
        <v>2744</v>
      </c>
      <c r="I1280" s="1" t="s">
        <v>100</v>
      </c>
      <c r="J1280">
        <v>2000</v>
      </c>
      <c r="K1280" s="1" t="s">
        <v>2729</v>
      </c>
      <c r="L1280">
        <v>2</v>
      </c>
      <c r="M1280">
        <v>185.2</v>
      </c>
      <c r="N1280">
        <v>6</v>
      </c>
      <c r="Q1280">
        <v>179.2</v>
      </c>
      <c r="R1280" s="1"/>
    </row>
    <row r="1281" spans="1:18" x14ac:dyDescent="0.2">
      <c r="A1281" s="1" t="s">
        <v>46</v>
      </c>
      <c r="B1281">
        <v>4</v>
      </c>
      <c r="C1281" s="1" t="s">
        <v>3925</v>
      </c>
      <c r="D1281" s="2">
        <v>45726</v>
      </c>
      <c r="E1281" t="s">
        <v>3926</v>
      </c>
      <c r="F1281" s="1" t="s">
        <v>246</v>
      </c>
      <c r="G1281">
        <v>24</v>
      </c>
      <c r="H1281" t="s">
        <v>3235</v>
      </c>
      <c r="I1281" s="1" t="s">
        <v>100</v>
      </c>
      <c r="J1281">
        <v>100</v>
      </c>
      <c r="K1281" s="1" t="s">
        <v>2729</v>
      </c>
      <c r="L1281">
        <v>1</v>
      </c>
      <c r="M1281">
        <v>57.4</v>
      </c>
      <c r="N1281">
        <v>2.5</v>
      </c>
      <c r="Q1281">
        <v>54.9</v>
      </c>
      <c r="R1281" s="1"/>
    </row>
    <row r="1282" spans="1:18" x14ac:dyDescent="0.2">
      <c r="A1282" s="1" t="s">
        <v>53</v>
      </c>
      <c r="B1282">
        <v>4</v>
      </c>
      <c r="C1282" s="1" t="s">
        <v>3925</v>
      </c>
      <c r="D1282" s="2">
        <v>45726</v>
      </c>
      <c r="E1282" t="s">
        <v>3926</v>
      </c>
      <c r="F1282" s="1" t="s">
        <v>246</v>
      </c>
      <c r="G1282">
        <v>24</v>
      </c>
      <c r="H1282" t="s">
        <v>3235</v>
      </c>
      <c r="I1282" s="1" t="s">
        <v>100</v>
      </c>
      <c r="J1282">
        <v>100</v>
      </c>
      <c r="K1282" s="1" t="s">
        <v>2729</v>
      </c>
      <c r="L1282">
        <v>1</v>
      </c>
      <c r="M1282">
        <v>64.400000000000006</v>
      </c>
      <c r="N1282">
        <v>3</v>
      </c>
      <c r="O1282">
        <v>12</v>
      </c>
      <c r="Q1282">
        <v>61.400000000000006</v>
      </c>
      <c r="R1282" s="1"/>
    </row>
    <row r="1283" spans="1:18" x14ac:dyDescent="0.2">
      <c r="A1283" s="1" t="s">
        <v>53</v>
      </c>
      <c r="B1283">
        <v>4</v>
      </c>
      <c r="C1283" s="1" t="s">
        <v>3927</v>
      </c>
      <c r="D1283" s="2">
        <v>45726</v>
      </c>
      <c r="E1283">
        <v>1500502274</v>
      </c>
      <c r="F1283" s="1" t="s">
        <v>246</v>
      </c>
      <c r="G1283">
        <v>14</v>
      </c>
      <c r="H1283" t="s">
        <v>2811</v>
      </c>
      <c r="I1283" s="1" t="s">
        <v>100</v>
      </c>
      <c r="J1283">
        <v>40</v>
      </c>
      <c r="K1283" s="1" t="s">
        <v>2729</v>
      </c>
      <c r="L1283">
        <v>2</v>
      </c>
      <c r="M1283">
        <v>122.19999999999999</v>
      </c>
      <c r="N1283">
        <v>3.2</v>
      </c>
      <c r="Q1283">
        <v>118.99999999999999</v>
      </c>
      <c r="R1283" s="1"/>
    </row>
    <row r="1284" spans="1:18" x14ac:dyDescent="0.2">
      <c r="A1284" s="1" t="s">
        <v>53</v>
      </c>
      <c r="B1284">
        <v>4</v>
      </c>
      <c r="C1284" s="1" t="s">
        <v>3928</v>
      </c>
      <c r="D1284" s="2">
        <v>45726</v>
      </c>
      <c r="E1284" t="s">
        <v>2773</v>
      </c>
      <c r="F1284" s="1" t="s">
        <v>246</v>
      </c>
      <c r="G1284">
        <v>10</v>
      </c>
      <c r="H1284" t="s">
        <v>2774</v>
      </c>
      <c r="I1284" s="1" t="s">
        <v>100</v>
      </c>
      <c r="J1284">
        <v>650</v>
      </c>
      <c r="K1284" s="1" t="s">
        <v>2729</v>
      </c>
      <c r="L1284">
        <v>2</v>
      </c>
      <c r="M1284">
        <v>85.2</v>
      </c>
      <c r="N1284">
        <v>2.4</v>
      </c>
      <c r="Q1284">
        <v>82.8</v>
      </c>
      <c r="R1284" s="1"/>
    </row>
    <row r="1285" spans="1:18" x14ac:dyDescent="0.2">
      <c r="A1285" s="1" t="s">
        <v>46</v>
      </c>
      <c r="B1285">
        <v>5</v>
      </c>
      <c r="C1285" s="1" t="s">
        <v>3914</v>
      </c>
      <c r="D1285" s="2">
        <v>45726</v>
      </c>
      <c r="E1285" t="s">
        <v>3894</v>
      </c>
      <c r="F1285" s="1" t="s">
        <v>246</v>
      </c>
      <c r="G1285" t="s">
        <v>3915</v>
      </c>
      <c r="H1285" t="s">
        <v>2847</v>
      </c>
      <c r="I1285" s="1" t="s">
        <v>100</v>
      </c>
      <c r="J1285">
        <v>1000</v>
      </c>
      <c r="K1285" s="1" t="s">
        <v>2729</v>
      </c>
      <c r="L1285">
        <v>1</v>
      </c>
      <c r="M1285">
        <v>95</v>
      </c>
      <c r="N1285">
        <v>2.4</v>
      </c>
      <c r="O1285">
        <v>60</v>
      </c>
      <c r="Q1285">
        <v>92.6</v>
      </c>
      <c r="R1285" s="1"/>
    </row>
    <row r="1286" spans="1:18" x14ac:dyDescent="0.2">
      <c r="A1286" s="1" t="s">
        <v>46</v>
      </c>
      <c r="B1286">
        <v>5</v>
      </c>
      <c r="C1286" s="1" t="s">
        <v>3929</v>
      </c>
      <c r="D1286" s="2">
        <v>45726</v>
      </c>
      <c r="E1286" t="s">
        <v>3425</v>
      </c>
      <c r="F1286" s="1" t="s">
        <v>246</v>
      </c>
      <c r="G1286">
        <v>28</v>
      </c>
      <c r="H1286" t="s">
        <v>2641</v>
      </c>
      <c r="I1286" s="1" t="s">
        <v>100</v>
      </c>
      <c r="J1286">
        <v>60</v>
      </c>
      <c r="K1286" s="1" t="s">
        <v>2729</v>
      </c>
      <c r="L1286">
        <v>1</v>
      </c>
      <c r="M1286">
        <v>64.599999999999994</v>
      </c>
      <c r="N1286">
        <v>3.8</v>
      </c>
      <c r="Q1286">
        <v>60.8</v>
      </c>
      <c r="R1286" s="1"/>
    </row>
    <row r="1287" spans="1:18" x14ac:dyDescent="0.2">
      <c r="A1287" s="1" t="s">
        <v>46</v>
      </c>
      <c r="B1287">
        <v>5</v>
      </c>
      <c r="C1287" s="1" t="s">
        <v>3324</v>
      </c>
      <c r="D1287" s="2">
        <v>45726</v>
      </c>
      <c r="E1287" t="s">
        <v>51</v>
      </c>
      <c r="F1287" s="1" t="s">
        <v>51</v>
      </c>
      <c r="G1287" t="s">
        <v>51</v>
      </c>
      <c r="H1287" t="s">
        <v>51</v>
      </c>
      <c r="I1287" s="1" t="s">
        <v>51</v>
      </c>
      <c r="J1287" t="s">
        <v>51</v>
      </c>
      <c r="K1287" s="1" t="s">
        <v>2729</v>
      </c>
      <c r="L1287">
        <v>2</v>
      </c>
      <c r="M1287">
        <v>103.2</v>
      </c>
      <c r="N1287">
        <v>7.2</v>
      </c>
      <c r="Q1287">
        <v>96</v>
      </c>
      <c r="R1287" s="1"/>
    </row>
    <row r="1288" spans="1:18" x14ac:dyDescent="0.2">
      <c r="A1288" s="1" t="s">
        <v>46</v>
      </c>
      <c r="B1288">
        <v>5</v>
      </c>
      <c r="C1288" s="1" t="s">
        <v>3930</v>
      </c>
      <c r="D1288" s="2">
        <v>45726</v>
      </c>
      <c r="E1288" t="s">
        <v>3425</v>
      </c>
      <c r="F1288" s="1" t="s">
        <v>246</v>
      </c>
      <c r="G1288">
        <v>27</v>
      </c>
      <c r="H1288" t="s">
        <v>2641</v>
      </c>
      <c r="I1288" s="1" t="s">
        <v>100</v>
      </c>
      <c r="J1288">
        <v>105</v>
      </c>
      <c r="K1288" s="1" t="s">
        <v>2729</v>
      </c>
      <c r="L1288">
        <v>1</v>
      </c>
      <c r="M1288">
        <v>106</v>
      </c>
      <c r="N1288">
        <v>3.6</v>
      </c>
      <c r="Q1288">
        <v>102.4</v>
      </c>
      <c r="R1288" s="1"/>
    </row>
    <row r="1289" spans="1:18" x14ac:dyDescent="0.2">
      <c r="A1289" s="1" t="s">
        <v>46</v>
      </c>
      <c r="B1289">
        <v>5</v>
      </c>
      <c r="C1289" s="1" t="s">
        <v>3931</v>
      </c>
      <c r="D1289" s="2">
        <v>45726</v>
      </c>
      <c r="E1289" t="s">
        <v>3932</v>
      </c>
      <c r="F1289" s="1" t="s">
        <v>246</v>
      </c>
      <c r="G1289">
        <v>40</v>
      </c>
      <c r="H1289">
        <v>6</v>
      </c>
      <c r="I1289" s="1" t="s">
        <v>2826</v>
      </c>
      <c r="J1289">
        <v>700</v>
      </c>
      <c r="K1289" s="1" t="s">
        <v>2729</v>
      </c>
      <c r="L1289">
        <v>1</v>
      </c>
      <c r="M1289">
        <v>39.6</v>
      </c>
      <c r="N1289">
        <v>1.8</v>
      </c>
      <c r="Q1289">
        <v>37.800000000000004</v>
      </c>
      <c r="R1289" s="1"/>
    </row>
    <row r="1290" spans="1:18" x14ac:dyDescent="0.2">
      <c r="A1290" s="1" t="s">
        <v>53</v>
      </c>
      <c r="B1290">
        <v>5</v>
      </c>
      <c r="C1290" s="1" t="s">
        <v>3931</v>
      </c>
      <c r="D1290" s="2">
        <v>45726</v>
      </c>
      <c r="E1290" t="s">
        <v>3932</v>
      </c>
      <c r="F1290" s="1" t="s">
        <v>246</v>
      </c>
      <c r="G1290">
        <v>40</v>
      </c>
      <c r="H1290">
        <v>6</v>
      </c>
      <c r="I1290" s="1" t="s">
        <v>2826</v>
      </c>
      <c r="J1290">
        <v>700</v>
      </c>
      <c r="K1290" s="1" t="s">
        <v>2729</v>
      </c>
      <c r="L1290">
        <v>15</v>
      </c>
      <c r="M1290">
        <v>667.6</v>
      </c>
      <c r="N1290">
        <v>27</v>
      </c>
      <c r="O1290">
        <v>45</v>
      </c>
      <c r="Q1290">
        <v>640.6</v>
      </c>
      <c r="R1290" s="1"/>
    </row>
    <row r="1291" spans="1:18" x14ac:dyDescent="0.2">
      <c r="A1291" s="1" t="s">
        <v>46</v>
      </c>
      <c r="B1291">
        <v>7</v>
      </c>
      <c r="C1291" s="1" t="s">
        <v>2745</v>
      </c>
      <c r="D1291" s="2">
        <v>45726</v>
      </c>
      <c r="E1291" t="s">
        <v>51</v>
      </c>
      <c r="F1291" s="1" t="s">
        <v>51</v>
      </c>
      <c r="G1291" t="s">
        <v>51</v>
      </c>
      <c r="H1291" t="s">
        <v>51</v>
      </c>
      <c r="I1291" s="1" t="s">
        <v>51</v>
      </c>
      <c r="J1291" t="s">
        <v>51</v>
      </c>
      <c r="K1291" s="1" t="s">
        <v>2729</v>
      </c>
      <c r="L1291">
        <v>1</v>
      </c>
      <c r="M1291">
        <v>90.125</v>
      </c>
      <c r="N1291">
        <v>2.1</v>
      </c>
      <c r="Q1291">
        <v>88.025000000000006</v>
      </c>
      <c r="R1291" s="1"/>
    </row>
    <row r="1292" spans="1:18" x14ac:dyDescent="0.2">
      <c r="A1292" s="1" t="s">
        <v>46</v>
      </c>
      <c r="B1292">
        <v>7</v>
      </c>
      <c r="C1292" s="1" t="s">
        <v>3933</v>
      </c>
      <c r="D1292" s="2">
        <v>45726</v>
      </c>
      <c r="E1292" t="s">
        <v>3934</v>
      </c>
      <c r="F1292" s="1" t="s">
        <v>246</v>
      </c>
      <c r="G1292">
        <v>15</v>
      </c>
      <c r="H1292" t="s">
        <v>167</v>
      </c>
      <c r="I1292" s="1" t="s">
        <v>2760</v>
      </c>
      <c r="J1292">
        <v>70</v>
      </c>
      <c r="K1292" s="1" t="s">
        <v>2729</v>
      </c>
      <c r="L1292">
        <v>1</v>
      </c>
      <c r="M1292">
        <v>84</v>
      </c>
      <c r="N1292">
        <v>1.5</v>
      </c>
      <c r="Q1292">
        <v>82.5</v>
      </c>
      <c r="R1292" s="1"/>
    </row>
    <row r="1293" spans="1:18" x14ac:dyDescent="0.2">
      <c r="A1293" s="1" t="s">
        <v>46</v>
      </c>
      <c r="B1293">
        <v>7</v>
      </c>
      <c r="C1293" s="1" t="s">
        <v>3916</v>
      </c>
      <c r="D1293" s="2">
        <v>45726</v>
      </c>
      <c r="E1293" t="s">
        <v>2747</v>
      </c>
      <c r="F1293" s="1" t="s">
        <v>246</v>
      </c>
      <c r="G1293">
        <v>16</v>
      </c>
      <c r="H1293" t="s">
        <v>209</v>
      </c>
      <c r="I1293" s="1" t="s">
        <v>100</v>
      </c>
      <c r="J1293">
        <v>630</v>
      </c>
      <c r="K1293" s="1" t="s">
        <v>2729</v>
      </c>
      <c r="L1293">
        <v>1</v>
      </c>
      <c r="M1293">
        <v>79</v>
      </c>
      <c r="N1293">
        <v>2.1</v>
      </c>
      <c r="Q1293">
        <v>76.900000000000006</v>
      </c>
      <c r="R1293" s="1"/>
    </row>
    <row r="1294" spans="1:18" x14ac:dyDescent="0.2">
      <c r="A1294" s="1" t="s">
        <v>53</v>
      </c>
      <c r="B1294">
        <v>7</v>
      </c>
      <c r="C1294" s="1" t="s">
        <v>3916</v>
      </c>
      <c r="D1294" s="2">
        <v>45726</v>
      </c>
      <c r="E1294" t="s">
        <v>2747</v>
      </c>
      <c r="F1294" s="1" t="s">
        <v>246</v>
      </c>
      <c r="G1294">
        <v>16</v>
      </c>
      <c r="H1294" t="s">
        <v>209</v>
      </c>
      <c r="I1294" s="1" t="s">
        <v>100</v>
      </c>
      <c r="J1294">
        <v>630</v>
      </c>
      <c r="K1294" s="1" t="s">
        <v>2729</v>
      </c>
      <c r="L1294">
        <v>5</v>
      </c>
      <c r="M1294">
        <v>400.15</v>
      </c>
      <c r="N1294">
        <v>10.5</v>
      </c>
      <c r="Q1294">
        <v>389.65</v>
      </c>
      <c r="R1294" s="1"/>
    </row>
    <row r="1295" spans="1:18" x14ac:dyDescent="0.2">
      <c r="A1295" s="1" t="s">
        <v>46</v>
      </c>
      <c r="B1295">
        <v>1</v>
      </c>
      <c r="C1295" s="1" t="s">
        <v>3935</v>
      </c>
      <c r="D1295" s="2">
        <v>45727</v>
      </c>
      <c r="E1295" t="s">
        <v>3024</v>
      </c>
      <c r="F1295" s="1" t="s">
        <v>246</v>
      </c>
      <c r="G1295">
        <v>8.5</v>
      </c>
      <c r="H1295" t="s">
        <v>93</v>
      </c>
      <c r="I1295" s="1" t="s">
        <v>135</v>
      </c>
      <c r="J1295">
        <v>100</v>
      </c>
      <c r="K1295" s="1" t="s">
        <v>2729</v>
      </c>
      <c r="L1295">
        <v>2</v>
      </c>
      <c r="M1295">
        <v>106.19999999999999</v>
      </c>
      <c r="N1295">
        <v>2</v>
      </c>
      <c r="Q1295">
        <v>104.19999999999999</v>
      </c>
      <c r="R1295" s="1"/>
    </row>
    <row r="1296" spans="1:18" x14ac:dyDescent="0.2">
      <c r="A1296" s="1" t="s">
        <v>46</v>
      </c>
      <c r="B1296">
        <v>1</v>
      </c>
      <c r="C1296" s="1" t="s">
        <v>3936</v>
      </c>
      <c r="D1296" s="2">
        <v>45727</v>
      </c>
      <c r="E1296" t="s">
        <v>3937</v>
      </c>
      <c r="F1296" s="1" t="s">
        <v>246</v>
      </c>
      <c r="G1296">
        <v>11</v>
      </c>
      <c r="H1296" t="s">
        <v>2934</v>
      </c>
      <c r="I1296" s="1" t="s">
        <v>100</v>
      </c>
      <c r="J1296">
        <v>100</v>
      </c>
      <c r="K1296" s="1" t="s">
        <v>2729</v>
      </c>
      <c r="L1296">
        <v>1</v>
      </c>
      <c r="M1296">
        <v>50.8</v>
      </c>
      <c r="N1296">
        <v>1.3</v>
      </c>
      <c r="Q1296">
        <v>49.5</v>
      </c>
      <c r="R1296" s="1"/>
    </row>
    <row r="1297" spans="1:18" x14ac:dyDescent="0.2">
      <c r="A1297" s="1" t="s">
        <v>53</v>
      </c>
      <c r="B1297">
        <v>1</v>
      </c>
      <c r="C1297" s="1" t="s">
        <v>3936</v>
      </c>
      <c r="D1297" s="2">
        <v>45727</v>
      </c>
      <c r="E1297" t="s">
        <v>3937</v>
      </c>
      <c r="F1297" s="1" t="s">
        <v>246</v>
      </c>
      <c r="G1297">
        <v>11</v>
      </c>
      <c r="H1297" t="s">
        <v>2934</v>
      </c>
      <c r="I1297" s="1" t="s">
        <v>100</v>
      </c>
      <c r="J1297">
        <v>100</v>
      </c>
      <c r="K1297" s="1" t="s">
        <v>2729</v>
      </c>
      <c r="L1297">
        <v>1</v>
      </c>
      <c r="M1297">
        <v>53.2</v>
      </c>
      <c r="N1297">
        <v>1.3</v>
      </c>
      <c r="O1297">
        <v>3.2</v>
      </c>
      <c r="Q1297">
        <v>51.900000000000006</v>
      </c>
      <c r="R1297" s="1"/>
    </row>
    <row r="1298" spans="1:18" x14ac:dyDescent="0.2">
      <c r="A1298" s="1" t="s">
        <v>53</v>
      </c>
      <c r="B1298">
        <v>1</v>
      </c>
      <c r="C1298" s="1" t="s">
        <v>3938</v>
      </c>
      <c r="D1298" s="2">
        <v>45727</v>
      </c>
      <c r="E1298" t="s">
        <v>3937</v>
      </c>
      <c r="F1298" s="1" t="s">
        <v>246</v>
      </c>
      <c r="G1298">
        <v>12</v>
      </c>
      <c r="H1298" t="s">
        <v>2934</v>
      </c>
      <c r="I1298" s="1" t="s">
        <v>100</v>
      </c>
      <c r="J1298">
        <v>100</v>
      </c>
      <c r="K1298" s="1" t="s">
        <v>2729</v>
      </c>
      <c r="L1298">
        <v>2</v>
      </c>
      <c r="M1298">
        <v>101</v>
      </c>
      <c r="N1298">
        <v>2.8</v>
      </c>
      <c r="Q1298">
        <v>98.2</v>
      </c>
      <c r="R1298" s="1"/>
    </row>
    <row r="1299" spans="1:18" x14ac:dyDescent="0.2">
      <c r="A1299" s="1" t="s">
        <v>53</v>
      </c>
      <c r="B1299">
        <v>1</v>
      </c>
      <c r="C1299" s="1" t="s">
        <v>3939</v>
      </c>
      <c r="D1299" s="2">
        <v>45727</v>
      </c>
      <c r="E1299" t="s">
        <v>3940</v>
      </c>
      <c r="F1299" s="1" t="s">
        <v>3035</v>
      </c>
      <c r="G1299" t="s">
        <v>3941</v>
      </c>
      <c r="H1299" t="s">
        <v>3942</v>
      </c>
      <c r="I1299" s="1" t="s">
        <v>100</v>
      </c>
      <c r="J1299">
        <v>2000</v>
      </c>
      <c r="K1299" s="1" t="s">
        <v>2729</v>
      </c>
      <c r="L1299">
        <v>1</v>
      </c>
      <c r="M1299">
        <v>36.6</v>
      </c>
      <c r="N1299">
        <v>1</v>
      </c>
      <c r="Q1299">
        <v>35.6</v>
      </c>
      <c r="R1299" s="1"/>
    </row>
    <row r="1300" spans="1:18" x14ac:dyDescent="0.2">
      <c r="A1300" s="1" t="s">
        <v>46</v>
      </c>
      <c r="B1300">
        <v>3</v>
      </c>
      <c r="C1300" s="1" t="s">
        <v>3928</v>
      </c>
      <c r="D1300" s="2">
        <v>45727</v>
      </c>
      <c r="E1300" t="s">
        <v>2773</v>
      </c>
      <c r="F1300" s="1" t="s">
        <v>246</v>
      </c>
      <c r="G1300">
        <v>10</v>
      </c>
      <c r="H1300" t="s">
        <v>2774</v>
      </c>
      <c r="I1300" s="1" t="s">
        <v>100</v>
      </c>
      <c r="J1300">
        <v>650</v>
      </c>
      <c r="K1300" s="1" t="s">
        <v>2729</v>
      </c>
      <c r="L1300">
        <v>3</v>
      </c>
      <c r="M1300">
        <v>163.6</v>
      </c>
      <c r="N1300">
        <v>3.5999999999999996</v>
      </c>
      <c r="Q1300">
        <v>160</v>
      </c>
      <c r="R1300" s="1"/>
    </row>
    <row r="1301" spans="1:18" x14ac:dyDescent="0.2">
      <c r="A1301" s="1" t="s">
        <v>53</v>
      </c>
      <c r="B1301">
        <v>3</v>
      </c>
      <c r="C1301" s="1" t="s">
        <v>3928</v>
      </c>
      <c r="D1301" s="2">
        <v>45727</v>
      </c>
      <c r="E1301" t="s">
        <v>2773</v>
      </c>
      <c r="F1301" s="1" t="s">
        <v>246</v>
      </c>
      <c r="G1301">
        <v>10</v>
      </c>
      <c r="H1301" t="s">
        <v>2774</v>
      </c>
      <c r="I1301" s="1" t="s">
        <v>100</v>
      </c>
      <c r="J1301">
        <v>650</v>
      </c>
      <c r="K1301" s="1" t="s">
        <v>2729</v>
      </c>
      <c r="L1301">
        <v>5</v>
      </c>
      <c r="M1301">
        <v>210.2</v>
      </c>
      <c r="N1301">
        <v>6</v>
      </c>
      <c r="O1301">
        <v>15</v>
      </c>
      <c r="Q1301">
        <v>204.2</v>
      </c>
      <c r="R1301" s="1"/>
    </row>
    <row r="1302" spans="1:18" x14ac:dyDescent="0.2">
      <c r="A1302" s="1" t="s">
        <v>46</v>
      </c>
      <c r="B1302">
        <v>6</v>
      </c>
      <c r="C1302" s="1" t="s">
        <v>3943</v>
      </c>
      <c r="D1302" s="2">
        <v>45727</v>
      </c>
      <c r="E1302" t="s">
        <v>3944</v>
      </c>
      <c r="F1302" s="1" t="s">
        <v>246</v>
      </c>
      <c r="G1302" t="s">
        <v>3945</v>
      </c>
      <c r="H1302" t="s">
        <v>3946</v>
      </c>
      <c r="I1302" s="1" t="s">
        <v>100</v>
      </c>
      <c r="J1302">
        <v>300</v>
      </c>
      <c r="K1302" s="1" t="s">
        <v>2729</v>
      </c>
      <c r="L1302">
        <v>4</v>
      </c>
      <c r="M1302">
        <v>325.2</v>
      </c>
      <c r="N1302">
        <v>19.2</v>
      </c>
      <c r="O1302">
        <v>44</v>
      </c>
      <c r="Q1302">
        <v>306</v>
      </c>
      <c r="R1302" s="1"/>
    </row>
    <row r="1303" spans="1:18" x14ac:dyDescent="0.2">
      <c r="A1303" s="1" t="s">
        <v>46</v>
      </c>
      <c r="B1303">
        <v>6</v>
      </c>
      <c r="C1303" s="1" t="s">
        <v>3947</v>
      </c>
      <c r="D1303" s="2">
        <v>45727</v>
      </c>
      <c r="E1303" t="s">
        <v>3875</v>
      </c>
      <c r="F1303" s="1" t="s">
        <v>246</v>
      </c>
      <c r="G1303">
        <v>28</v>
      </c>
      <c r="H1303">
        <v>10</v>
      </c>
      <c r="I1303" s="1" t="s">
        <v>100</v>
      </c>
      <c r="J1303">
        <v>200</v>
      </c>
      <c r="K1303" s="1" t="s">
        <v>2729</v>
      </c>
      <c r="L1303">
        <v>2</v>
      </c>
      <c r="M1303">
        <v>202.4</v>
      </c>
      <c r="N1303">
        <v>7.6</v>
      </c>
      <c r="Q1303">
        <v>194.8</v>
      </c>
      <c r="R1303" s="1"/>
    </row>
    <row r="1304" spans="1:18" x14ac:dyDescent="0.2">
      <c r="A1304" s="1" t="s">
        <v>46</v>
      </c>
      <c r="B1304">
        <v>6</v>
      </c>
      <c r="C1304" s="1" t="s">
        <v>3060</v>
      </c>
      <c r="D1304" s="2">
        <v>45727</v>
      </c>
      <c r="E1304" t="s">
        <v>51</v>
      </c>
      <c r="F1304" s="1" t="s">
        <v>51</v>
      </c>
      <c r="G1304" t="s">
        <v>51</v>
      </c>
      <c r="H1304" t="s">
        <v>51</v>
      </c>
      <c r="I1304" s="1" t="s">
        <v>51</v>
      </c>
      <c r="J1304" t="s">
        <v>51</v>
      </c>
      <c r="K1304" s="1" t="s">
        <v>2729</v>
      </c>
      <c r="L1304">
        <v>2</v>
      </c>
      <c r="M1304">
        <v>155</v>
      </c>
      <c r="Q1304">
        <v>155</v>
      </c>
      <c r="R1304" s="1"/>
    </row>
    <row r="1305" spans="1:18" x14ac:dyDescent="0.2">
      <c r="A1305" s="1" t="s">
        <v>46</v>
      </c>
      <c r="B1305">
        <v>6</v>
      </c>
      <c r="C1305" s="1" t="s">
        <v>3948</v>
      </c>
      <c r="D1305" s="2">
        <v>45727</v>
      </c>
      <c r="E1305" t="s">
        <v>3875</v>
      </c>
      <c r="F1305" s="1" t="s">
        <v>246</v>
      </c>
      <c r="G1305">
        <v>26</v>
      </c>
      <c r="H1305">
        <v>10</v>
      </c>
      <c r="I1305" s="1" t="s">
        <v>100</v>
      </c>
      <c r="J1305">
        <v>100</v>
      </c>
      <c r="K1305" s="1" t="s">
        <v>2729</v>
      </c>
      <c r="L1305">
        <v>1</v>
      </c>
      <c r="M1305">
        <v>57.2</v>
      </c>
      <c r="N1305">
        <v>3.6</v>
      </c>
      <c r="Q1305">
        <v>53.6</v>
      </c>
      <c r="R1305" s="1"/>
    </row>
    <row r="1306" spans="1:18" x14ac:dyDescent="0.2">
      <c r="A1306" s="1" t="s">
        <v>53</v>
      </c>
      <c r="B1306">
        <v>6</v>
      </c>
      <c r="C1306" s="1" t="s">
        <v>3948</v>
      </c>
      <c r="D1306" s="2">
        <v>45727</v>
      </c>
      <c r="E1306" t="s">
        <v>3875</v>
      </c>
      <c r="F1306" s="1" t="s">
        <v>246</v>
      </c>
      <c r="G1306">
        <v>26</v>
      </c>
      <c r="H1306">
        <v>10</v>
      </c>
      <c r="I1306" s="1" t="s">
        <v>100</v>
      </c>
      <c r="J1306">
        <v>100</v>
      </c>
      <c r="K1306" s="1" t="s">
        <v>2729</v>
      </c>
      <c r="L1306">
        <v>1</v>
      </c>
      <c r="M1306">
        <v>78.8</v>
      </c>
      <c r="N1306">
        <v>3.6</v>
      </c>
      <c r="O1306">
        <v>15</v>
      </c>
      <c r="Q1306">
        <v>75.2</v>
      </c>
      <c r="R1306" s="1"/>
    </row>
    <row r="1307" spans="1:18" x14ac:dyDescent="0.2">
      <c r="A1307" s="1" t="s">
        <v>53</v>
      </c>
      <c r="B1307">
        <v>6</v>
      </c>
      <c r="C1307" s="1" t="s">
        <v>3949</v>
      </c>
      <c r="D1307" s="2">
        <v>45727</v>
      </c>
      <c r="E1307" t="s">
        <v>3950</v>
      </c>
      <c r="F1307" s="1" t="s">
        <v>246</v>
      </c>
      <c r="G1307" t="s">
        <v>3167</v>
      </c>
      <c r="H1307" t="s">
        <v>201</v>
      </c>
      <c r="I1307" s="1" t="s">
        <v>100</v>
      </c>
      <c r="J1307">
        <v>100</v>
      </c>
      <c r="K1307" s="1" t="s">
        <v>2729</v>
      </c>
      <c r="L1307">
        <v>2</v>
      </c>
      <c r="M1307">
        <v>120</v>
      </c>
      <c r="N1307">
        <v>8.4</v>
      </c>
      <c r="Q1307">
        <v>111.6</v>
      </c>
      <c r="R1307" s="1"/>
    </row>
    <row r="1308" spans="1:18" x14ac:dyDescent="0.2">
      <c r="A1308" s="1" t="s">
        <v>53</v>
      </c>
      <c r="B1308">
        <v>6</v>
      </c>
      <c r="C1308" s="1" t="s">
        <v>3951</v>
      </c>
      <c r="D1308" s="2">
        <v>45727</v>
      </c>
      <c r="E1308" t="s">
        <v>3952</v>
      </c>
      <c r="F1308" s="1" t="s">
        <v>246</v>
      </c>
      <c r="G1308" t="s">
        <v>2889</v>
      </c>
      <c r="H1308" t="s">
        <v>51</v>
      </c>
      <c r="I1308" s="1" t="s">
        <v>100</v>
      </c>
      <c r="J1308">
        <v>150</v>
      </c>
      <c r="K1308" s="1" t="s">
        <v>2729</v>
      </c>
      <c r="L1308">
        <v>2</v>
      </c>
      <c r="M1308">
        <v>159.4</v>
      </c>
      <c r="N1308">
        <v>6.6</v>
      </c>
      <c r="Q1308">
        <v>152.80000000000001</v>
      </c>
      <c r="R1308" s="1"/>
    </row>
    <row r="1309" spans="1:18" x14ac:dyDescent="0.2">
      <c r="A1309" s="1" t="s">
        <v>53</v>
      </c>
      <c r="B1309">
        <v>6</v>
      </c>
      <c r="C1309" s="1" t="s">
        <v>3953</v>
      </c>
      <c r="D1309" s="2">
        <v>45727</v>
      </c>
      <c r="E1309" t="s">
        <v>2940</v>
      </c>
      <c r="F1309" s="1" t="s">
        <v>246</v>
      </c>
      <c r="G1309">
        <v>22</v>
      </c>
      <c r="H1309" t="s">
        <v>51</v>
      </c>
      <c r="I1309" s="1" t="s">
        <v>100</v>
      </c>
      <c r="J1309">
        <v>500</v>
      </c>
      <c r="K1309" s="1" t="s">
        <v>2729</v>
      </c>
      <c r="L1309">
        <v>6</v>
      </c>
      <c r="M1309">
        <v>278</v>
      </c>
      <c r="N1309">
        <v>16.200000000000003</v>
      </c>
      <c r="Q1309">
        <v>261.8</v>
      </c>
      <c r="R1309" s="1"/>
    </row>
    <row r="1310" spans="1:18" x14ac:dyDescent="0.2">
      <c r="A1310" s="1" t="s">
        <v>46</v>
      </c>
      <c r="B1310">
        <v>7</v>
      </c>
      <c r="C1310" s="1" t="s">
        <v>3916</v>
      </c>
      <c r="D1310" s="2">
        <v>45727</v>
      </c>
      <c r="E1310" t="s">
        <v>2747</v>
      </c>
      <c r="F1310" s="1" t="s">
        <v>246</v>
      </c>
      <c r="G1310">
        <v>16</v>
      </c>
      <c r="H1310" t="s">
        <v>209</v>
      </c>
      <c r="I1310" s="1" t="s">
        <v>100</v>
      </c>
      <c r="J1310">
        <v>630</v>
      </c>
      <c r="K1310" s="1" t="s">
        <v>2729</v>
      </c>
      <c r="L1310">
        <v>1</v>
      </c>
      <c r="M1310">
        <v>67.8</v>
      </c>
      <c r="N1310">
        <v>2.1</v>
      </c>
      <c r="Q1310">
        <v>65.7</v>
      </c>
      <c r="R1310" s="1"/>
    </row>
    <row r="1311" spans="1:18" x14ac:dyDescent="0.2">
      <c r="A1311" s="1" t="s">
        <v>46</v>
      </c>
      <c r="B1311">
        <v>7</v>
      </c>
      <c r="C1311" s="1" t="s">
        <v>3954</v>
      </c>
      <c r="D1311" s="2">
        <v>45727</v>
      </c>
      <c r="E1311" t="s">
        <v>3152</v>
      </c>
      <c r="F1311" s="1" t="s">
        <v>246</v>
      </c>
      <c r="G1311">
        <v>17</v>
      </c>
      <c r="H1311" t="s">
        <v>99</v>
      </c>
      <c r="I1311" s="1" t="s">
        <v>100</v>
      </c>
      <c r="J1311">
        <v>560</v>
      </c>
      <c r="K1311" s="1" t="s">
        <v>2729</v>
      </c>
      <c r="L1311">
        <v>3</v>
      </c>
      <c r="M1311">
        <v>233.2</v>
      </c>
      <c r="N1311">
        <v>6.3000000000000007</v>
      </c>
      <c r="Q1311">
        <v>226.89999999999998</v>
      </c>
      <c r="R1311" s="1"/>
    </row>
    <row r="1312" spans="1:18" x14ac:dyDescent="0.2">
      <c r="A1312" s="1" t="s">
        <v>46</v>
      </c>
      <c r="B1312">
        <v>7</v>
      </c>
      <c r="C1312" s="1" t="s">
        <v>3955</v>
      </c>
      <c r="D1312" s="2">
        <v>45727</v>
      </c>
      <c r="E1312" t="s">
        <v>3956</v>
      </c>
      <c r="F1312" s="1" t="s">
        <v>246</v>
      </c>
      <c r="G1312">
        <v>17</v>
      </c>
      <c r="H1312" t="s">
        <v>167</v>
      </c>
      <c r="I1312" s="1" t="s">
        <v>100</v>
      </c>
      <c r="J1312">
        <v>100</v>
      </c>
      <c r="K1312" s="1" t="s">
        <v>2729</v>
      </c>
      <c r="L1312">
        <v>2</v>
      </c>
      <c r="M1312">
        <v>107</v>
      </c>
      <c r="N1312">
        <v>4.4000000000000004</v>
      </c>
      <c r="Q1312">
        <v>102.6</v>
      </c>
      <c r="R1312" s="1"/>
    </row>
    <row r="1313" spans="1:18" x14ac:dyDescent="0.2">
      <c r="A1313" s="1" t="s">
        <v>53</v>
      </c>
      <c r="B1313">
        <v>7</v>
      </c>
      <c r="C1313" s="1" t="s">
        <v>3954</v>
      </c>
      <c r="D1313" s="2">
        <v>45727</v>
      </c>
      <c r="E1313" t="s">
        <v>3152</v>
      </c>
      <c r="F1313" s="1" t="s">
        <v>246</v>
      </c>
      <c r="G1313">
        <v>17</v>
      </c>
      <c r="H1313" t="s">
        <v>99</v>
      </c>
      <c r="I1313" s="1" t="s">
        <v>100</v>
      </c>
      <c r="J1313">
        <v>560</v>
      </c>
      <c r="K1313" s="1" t="s">
        <v>2729</v>
      </c>
      <c r="L1313">
        <v>6</v>
      </c>
      <c r="M1313">
        <v>366.20000000000005</v>
      </c>
      <c r="N1313">
        <v>12</v>
      </c>
      <c r="Q1313">
        <v>354.20000000000005</v>
      </c>
      <c r="R1313" s="1"/>
    </row>
    <row r="1314" spans="1:18" x14ac:dyDescent="0.2">
      <c r="A1314" s="1" t="s">
        <v>46</v>
      </c>
      <c r="B1314">
        <v>1</v>
      </c>
      <c r="C1314" s="1" t="s">
        <v>3939</v>
      </c>
      <c r="D1314" s="2">
        <v>45728</v>
      </c>
      <c r="E1314" t="s">
        <v>3940</v>
      </c>
      <c r="F1314" s="1" t="s">
        <v>3035</v>
      </c>
      <c r="G1314" t="s">
        <v>3941</v>
      </c>
      <c r="H1314" t="s">
        <v>3942</v>
      </c>
      <c r="I1314" s="1" t="s">
        <v>100</v>
      </c>
      <c r="J1314">
        <v>2000</v>
      </c>
      <c r="K1314" s="1" t="s">
        <v>2729</v>
      </c>
      <c r="L1314">
        <v>4</v>
      </c>
      <c r="M1314">
        <v>188.2</v>
      </c>
      <c r="N1314">
        <v>3.0999999999999996</v>
      </c>
      <c r="Q1314">
        <v>185.1</v>
      </c>
      <c r="R1314" s="1"/>
    </row>
    <row r="1315" spans="1:18" x14ac:dyDescent="0.2">
      <c r="A1315" s="1" t="s">
        <v>53</v>
      </c>
      <c r="B1315">
        <v>1</v>
      </c>
      <c r="C1315" s="1" t="s">
        <v>3939</v>
      </c>
      <c r="D1315" s="2">
        <v>45728</v>
      </c>
      <c r="E1315" t="s">
        <v>3940</v>
      </c>
      <c r="F1315" s="1" t="s">
        <v>3035</v>
      </c>
      <c r="G1315" t="s">
        <v>3941</v>
      </c>
      <c r="H1315" t="s">
        <v>3942</v>
      </c>
      <c r="I1315" s="1" t="s">
        <v>100</v>
      </c>
      <c r="J1315">
        <v>2000</v>
      </c>
      <c r="K1315" s="1" t="s">
        <v>2729</v>
      </c>
      <c r="L1315">
        <v>4</v>
      </c>
      <c r="M1315">
        <v>153.39999999999998</v>
      </c>
      <c r="N1315">
        <v>3</v>
      </c>
      <c r="Q1315">
        <v>150.39999999999998</v>
      </c>
      <c r="R1315" s="1"/>
    </row>
    <row r="1316" spans="1:18" x14ac:dyDescent="0.2">
      <c r="A1316" s="1" t="s">
        <v>46</v>
      </c>
      <c r="B1316">
        <v>3</v>
      </c>
      <c r="C1316" s="1" t="s">
        <v>3957</v>
      </c>
      <c r="D1316" s="2">
        <v>45728</v>
      </c>
      <c r="E1316" t="s">
        <v>2825</v>
      </c>
      <c r="F1316" s="1" t="s">
        <v>246</v>
      </c>
      <c r="G1316">
        <v>22</v>
      </c>
      <c r="H1316">
        <v>6</v>
      </c>
      <c r="I1316" s="1" t="s">
        <v>2826</v>
      </c>
      <c r="J1316">
        <v>200</v>
      </c>
      <c r="K1316" s="1" t="s">
        <v>2729</v>
      </c>
      <c r="L1316">
        <v>1</v>
      </c>
      <c r="M1316">
        <v>26.4</v>
      </c>
      <c r="N1316">
        <v>2.6</v>
      </c>
      <c r="Q1316">
        <v>23.799999999999997</v>
      </c>
      <c r="R1316" s="1"/>
    </row>
    <row r="1317" spans="1:18" x14ac:dyDescent="0.2">
      <c r="A1317" s="1" t="s">
        <v>46</v>
      </c>
      <c r="B1317">
        <v>3</v>
      </c>
      <c r="C1317" s="1" t="s">
        <v>3958</v>
      </c>
      <c r="D1317" s="2">
        <v>45728</v>
      </c>
      <c r="E1317" t="s">
        <v>3959</v>
      </c>
      <c r="F1317" s="1" t="s">
        <v>246</v>
      </c>
      <c r="G1317">
        <v>20</v>
      </c>
      <c r="H1317" t="s">
        <v>2243</v>
      </c>
      <c r="I1317" s="1" t="s">
        <v>2760</v>
      </c>
      <c r="J1317">
        <v>105</v>
      </c>
      <c r="K1317" s="1" t="s">
        <v>2729</v>
      </c>
      <c r="L1317">
        <v>2</v>
      </c>
      <c r="M1317">
        <v>116.6</v>
      </c>
      <c r="N1317">
        <v>4.9000000000000004</v>
      </c>
      <c r="Q1317">
        <v>111.69999999999999</v>
      </c>
      <c r="R1317" s="1"/>
    </row>
    <row r="1318" spans="1:18" x14ac:dyDescent="0.2">
      <c r="A1318" s="1" t="s">
        <v>46</v>
      </c>
      <c r="B1318">
        <v>3</v>
      </c>
      <c r="C1318" s="1" t="s">
        <v>3960</v>
      </c>
      <c r="D1318" s="2">
        <v>45728</v>
      </c>
      <c r="E1318" t="s">
        <v>3959</v>
      </c>
      <c r="F1318" s="1" t="s">
        <v>246</v>
      </c>
      <c r="G1318">
        <v>20</v>
      </c>
      <c r="H1318" t="s">
        <v>2243</v>
      </c>
      <c r="I1318" s="1" t="s">
        <v>2760</v>
      </c>
      <c r="J1318">
        <v>105</v>
      </c>
      <c r="K1318" s="1" t="s">
        <v>2729</v>
      </c>
      <c r="L1318">
        <v>2</v>
      </c>
      <c r="M1318">
        <v>121.8</v>
      </c>
      <c r="N1318">
        <v>5</v>
      </c>
      <c r="Q1318">
        <v>116.8</v>
      </c>
      <c r="R1318" s="1"/>
    </row>
    <row r="1319" spans="1:18" x14ac:dyDescent="0.2">
      <c r="A1319" s="1" t="s">
        <v>46</v>
      </c>
      <c r="B1319">
        <v>3</v>
      </c>
      <c r="C1319" s="1" t="s">
        <v>3961</v>
      </c>
      <c r="D1319" s="2">
        <v>45728</v>
      </c>
      <c r="E1319" t="s">
        <v>3962</v>
      </c>
      <c r="F1319" s="1" t="s">
        <v>246</v>
      </c>
      <c r="G1319">
        <v>16</v>
      </c>
      <c r="H1319" t="s">
        <v>99</v>
      </c>
      <c r="I1319" s="1" t="s">
        <v>100</v>
      </c>
      <c r="J1319">
        <v>100</v>
      </c>
      <c r="K1319" s="1" t="s">
        <v>2729</v>
      </c>
      <c r="L1319">
        <v>2</v>
      </c>
      <c r="M1319">
        <v>102</v>
      </c>
      <c r="N1319">
        <v>3.8</v>
      </c>
      <c r="Q1319">
        <v>98.2</v>
      </c>
      <c r="R1319" s="1"/>
    </row>
    <row r="1320" spans="1:18" x14ac:dyDescent="0.2">
      <c r="A1320" s="1" t="s">
        <v>53</v>
      </c>
      <c r="B1320">
        <v>3</v>
      </c>
      <c r="C1320" s="1" t="s">
        <v>3928</v>
      </c>
      <c r="D1320" s="2">
        <v>45728</v>
      </c>
      <c r="E1320" t="s">
        <v>2773</v>
      </c>
      <c r="F1320" s="1" t="s">
        <v>246</v>
      </c>
      <c r="G1320">
        <v>10</v>
      </c>
      <c r="H1320" t="s">
        <v>2774</v>
      </c>
      <c r="I1320" s="1" t="s">
        <v>100</v>
      </c>
      <c r="J1320">
        <v>650</v>
      </c>
      <c r="K1320" s="1" t="s">
        <v>2729</v>
      </c>
      <c r="L1320">
        <v>1</v>
      </c>
      <c r="M1320">
        <v>24.6</v>
      </c>
      <c r="N1320">
        <v>1.2</v>
      </c>
      <c r="Q1320">
        <v>23.400000000000002</v>
      </c>
      <c r="R1320" s="1"/>
    </row>
    <row r="1321" spans="1:18" x14ac:dyDescent="0.2">
      <c r="A1321" s="1" t="s">
        <v>53</v>
      </c>
      <c r="B1321">
        <v>3</v>
      </c>
      <c r="C1321" s="1" t="s">
        <v>3963</v>
      </c>
      <c r="D1321" s="2">
        <v>45728</v>
      </c>
      <c r="E1321" t="s">
        <v>51</v>
      </c>
      <c r="F1321" s="1" t="s">
        <v>51</v>
      </c>
      <c r="G1321" t="s">
        <v>51</v>
      </c>
      <c r="H1321" t="s">
        <v>51</v>
      </c>
      <c r="I1321" s="1" t="s">
        <v>51</v>
      </c>
      <c r="J1321" t="s">
        <v>51</v>
      </c>
      <c r="K1321" s="1" t="s">
        <v>2729</v>
      </c>
      <c r="L1321">
        <v>6</v>
      </c>
      <c r="M1321">
        <v>254.2</v>
      </c>
      <c r="N1321">
        <v>11.399999999999999</v>
      </c>
      <c r="Q1321">
        <v>242.79999999999998</v>
      </c>
      <c r="R1321" s="1"/>
    </row>
    <row r="1322" spans="1:18" x14ac:dyDescent="0.2">
      <c r="A1322" s="1" t="s">
        <v>46</v>
      </c>
      <c r="B1322">
        <v>6</v>
      </c>
      <c r="C1322" s="1" t="s">
        <v>3953</v>
      </c>
      <c r="D1322" s="2">
        <v>45728</v>
      </c>
      <c r="E1322" t="s">
        <v>2940</v>
      </c>
      <c r="F1322" s="1" t="s">
        <v>246</v>
      </c>
      <c r="G1322">
        <v>22</v>
      </c>
      <c r="H1322" t="s">
        <v>51</v>
      </c>
      <c r="I1322" s="1" t="s">
        <v>100</v>
      </c>
      <c r="J1322">
        <v>500</v>
      </c>
      <c r="K1322" s="1" t="s">
        <v>2729</v>
      </c>
      <c r="L1322">
        <v>4</v>
      </c>
      <c r="M1322">
        <v>202.2</v>
      </c>
      <c r="N1322">
        <v>10.8</v>
      </c>
      <c r="O1322">
        <v>38</v>
      </c>
      <c r="Q1322">
        <v>191.39999999999998</v>
      </c>
      <c r="R1322" s="1"/>
    </row>
    <row r="1323" spans="1:18" x14ac:dyDescent="0.2">
      <c r="A1323" s="1" t="s">
        <v>46</v>
      </c>
      <c r="B1323">
        <v>6</v>
      </c>
      <c r="C1323" s="1" t="s">
        <v>3964</v>
      </c>
      <c r="D1323" s="2">
        <v>45728</v>
      </c>
      <c r="E1323" t="s">
        <v>3950</v>
      </c>
      <c r="F1323" s="1" t="s">
        <v>246</v>
      </c>
      <c r="G1323" t="s">
        <v>2889</v>
      </c>
      <c r="H1323" t="s">
        <v>201</v>
      </c>
      <c r="I1323" s="1" t="s">
        <v>100</v>
      </c>
      <c r="J1323">
        <v>100</v>
      </c>
      <c r="K1323" s="1" t="s">
        <v>2729</v>
      </c>
      <c r="L1323">
        <v>2</v>
      </c>
      <c r="M1323">
        <v>101.2</v>
      </c>
      <c r="N1323">
        <v>9.1999999999999993</v>
      </c>
      <c r="Q1323">
        <v>92</v>
      </c>
      <c r="R1323" s="1"/>
    </row>
    <row r="1324" spans="1:18" x14ac:dyDescent="0.2">
      <c r="A1324" s="1" t="s">
        <v>46</v>
      </c>
      <c r="B1324">
        <v>6</v>
      </c>
      <c r="C1324" s="1" t="s">
        <v>3965</v>
      </c>
      <c r="D1324" s="2">
        <v>45728</v>
      </c>
      <c r="E1324" t="s">
        <v>3966</v>
      </c>
      <c r="F1324" s="1" t="s">
        <v>246</v>
      </c>
      <c r="G1324">
        <v>35</v>
      </c>
      <c r="H1324" t="s">
        <v>3967</v>
      </c>
      <c r="I1324" s="1" t="s">
        <v>3420</v>
      </c>
      <c r="J1324">
        <v>5000</v>
      </c>
      <c r="K1324" s="1" t="s">
        <v>2729</v>
      </c>
      <c r="L1324">
        <v>5</v>
      </c>
      <c r="M1324">
        <v>323</v>
      </c>
      <c r="N1324">
        <v>23</v>
      </c>
      <c r="Q1324">
        <v>300</v>
      </c>
      <c r="R1324" s="1"/>
    </row>
    <row r="1325" spans="1:18" x14ac:dyDescent="0.2">
      <c r="A1325" s="1" t="s">
        <v>53</v>
      </c>
      <c r="B1325">
        <v>6</v>
      </c>
      <c r="C1325" s="1" t="s">
        <v>3965</v>
      </c>
      <c r="D1325" s="2">
        <v>45728</v>
      </c>
      <c r="E1325" t="s">
        <v>3966</v>
      </c>
      <c r="F1325" s="1" t="s">
        <v>246</v>
      </c>
      <c r="G1325">
        <v>35</v>
      </c>
      <c r="H1325" t="s">
        <v>3967</v>
      </c>
      <c r="I1325" s="1" t="s">
        <v>3420</v>
      </c>
      <c r="J1325">
        <v>5000</v>
      </c>
      <c r="K1325" s="1" t="s">
        <v>2729</v>
      </c>
      <c r="L1325">
        <v>9</v>
      </c>
      <c r="M1325">
        <v>666.2</v>
      </c>
      <c r="N1325">
        <v>39.6</v>
      </c>
      <c r="O1325">
        <v>10</v>
      </c>
      <c r="Q1325">
        <v>626.6</v>
      </c>
      <c r="R1325" s="1"/>
    </row>
    <row r="1326" spans="1:18" x14ac:dyDescent="0.2">
      <c r="A1326" s="1" t="s">
        <v>46</v>
      </c>
      <c r="B1326">
        <v>7</v>
      </c>
      <c r="C1326" s="1" t="s">
        <v>3968</v>
      </c>
      <c r="D1326" s="2">
        <v>45728</v>
      </c>
      <c r="E1326" t="s">
        <v>2757</v>
      </c>
      <c r="F1326" s="1" t="s">
        <v>246</v>
      </c>
      <c r="G1326">
        <v>16</v>
      </c>
      <c r="H1326" t="s">
        <v>134</v>
      </c>
      <c r="I1326" s="1" t="s">
        <v>51</v>
      </c>
      <c r="J1326">
        <v>80</v>
      </c>
      <c r="K1326" s="1" t="s">
        <v>2729</v>
      </c>
      <c r="L1326">
        <v>2</v>
      </c>
      <c r="M1326">
        <v>81.800000000000011</v>
      </c>
      <c r="N1326">
        <v>4</v>
      </c>
      <c r="Q1326">
        <v>77.800000000000011</v>
      </c>
      <c r="R1326" s="1"/>
    </row>
    <row r="1327" spans="1:18" x14ac:dyDescent="0.2">
      <c r="A1327" s="1" t="s">
        <v>46</v>
      </c>
      <c r="B1327">
        <v>7</v>
      </c>
      <c r="C1327" s="1" t="s">
        <v>3969</v>
      </c>
      <c r="D1327" s="2">
        <v>45728</v>
      </c>
      <c r="E1327" t="s">
        <v>2825</v>
      </c>
      <c r="F1327" s="1" t="s">
        <v>246</v>
      </c>
      <c r="G1327">
        <v>23</v>
      </c>
      <c r="H1327">
        <v>6</v>
      </c>
      <c r="I1327" s="1" t="s">
        <v>2826</v>
      </c>
      <c r="J1327">
        <v>200</v>
      </c>
      <c r="K1327" s="1" t="s">
        <v>2729</v>
      </c>
      <c r="L1327">
        <v>3</v>
      </c>
      <c r="M1327">
        <v>212</v>
      </c>
      <c r="N1327">
        <v>8.6</v>
      </c>
      <c r="Q1327">
        <v>203.4</v>
      </c>
      <c r="R1327" s="1"/>
    </row>
    <row r="1328" spans="1:18" x14ac:dyDescent="0.2">
      <c r="A1328" s="1" t="s">
        <v>46</v>
      </c>
      <c r="B1328">
        <v>7</v>
      </c>
      <c r="C1328" s="1" t="s">
        <v>3957</v>
      </c>
      <c r="D1328" s="2">
        <v>45728</v>
      </c>
      <c r="E1328" t="s">
        <v>2825</v>
      </c>
      <c r="F1328" s="1" t="s">
        <v>246</v>
      </c>
      <c r="G1328">
        <v>22</v>
      </c>
      <c r="H1328">
        <v>6</v>
      </c>
      <c r="I1328" s="1" t="s">
        <v>2826</v>
      </c>
      <c r="J1328">
        <v>200</v>
      </c>
      <c r="K1328" s="1" t="s">
        <v>2729</v>
      </c>
      <c r="L1328">
        <v>2</v>
      </c>
      <c r="M1328">
        <v>128</v>
      </c>
      <c r="N1328">
        <v>5.4</v>
      </c>
      <c r="Q1328">
        <v>122.6</v>
      </c>
      <c r="R1328" s="1"/>
    </row>
    <row r="1329" spans="1:18" x14ac:dyDescent="0.2">
      <c r="A1329" s="1" t="s">
        <v>53</v>
      </c>
      <c r="B1329">
        <v>7</v>
      </c>
      <c r="C1329" s="1" t="s">
        <v>3957</v>
      </c>
      <c r="D1329" s="2">
        <v>45728</v>
      </c>
      <c r="E1329" t="s">
        <v>2825</v>
      </c>
      <c r="F1329" s="1" t="s">
        <v>246</v>
      </c>
      <c r="G1329">
        <v>22</v>
      </c>
      <c r="H1329">
        <v>6</v>
      </c>
      <c r="I1329" s="1" t="s">
        <v>2826</v>
      </c>
      <c r="J1329">
        <v>200</v>
      </c>
      <c r="K1329" s="1" t="s">
        <v>2729</v>
      </c>
      <c r="L1329">
        <v>1</v>
      </c>
      <c r="M1329">
        <v>61.68</v>
      </c>
      <c r="N1329">
        <v>2.2000000000000002</v>
      </c>
      <c r="Q1329">
        <v>59.48</v>
      </c>
      <c r="R1329" s="1"/>
    </row>
    <row r="1330" spans="1:18" x14ac:dyDescent="0.2">
      <c r="A1330" s="1" t="s">
        <v>53</v>
      </c>
      <c r="B1330">
        <v>7</v>
      </c>
      <c r="C1330" s="1" t="s">
        <v>3970</v>
      </c>
      <c r="D1330" s="2">
        <v>45728</v>
      </c>
      <c r="E1330" t="s">
        <v>3971</v>
      </c>
      <c r="F1330" s="1" t="s">
        <v>246</v>
      </c>
      <c r="G1330">
        <v>16</v>
      </c>
      <c r="H1330" t="s">
        <v>99</v>
      </c>
      <c r="I1330" s="1" t="s">
        <v>2760</v>
      </c>
      <c r="J1330">
        <v>20</v>
      </c>
      <c r="K1330" s="1" t="s">
        <v>2729</v>
      </c>
      <c r="L1330">
        <v>1</v>
      </c>
      <c r="M1330">
        <v>60.54</v>
      </c>
      <c r="N1330">
        <v>2</v>
      </c>
      <c r="Q1330">
        <v>58.54</v>
      </c>
      <c r="R1330" s="1"/>
    </row>
    <row r="1331" spans="1:18" x14ac:dyDescent="0.2">
      <c r="A1331" s="1" t="s">
        <v>53</v>
      </c>
      <c r="B1331">
        <v>7</v>
      </c>
      <c r="C1331" s="1" t="s">
        <v>3972</v>
      </c>
      <c r="D1331" s="2">
        <v>45728</v>
      </c>
      <c r="E1331" t="s">
        <v>3973</v>
      </c>
      <c r="F1331" s="1" t="s">
        <v>246</v>
      </c>
      <c r="G1331">
        <v>17</v>
      </c>
      <c r="H1331" t="s">
        <v>99</v>
      </c>
      <c r="I1331" s="1" t="s">
        <v>100</v>
      </c>
      <c r="J1331">
        <v>220</v>
      </c>
      <c r="K1331" s="1" t="s">
        <v>2729</v>
      </c>
      <c r="L1331">
        <v>4</v>
      </c>
      <c r="M1331">
        <v>245.20000000000002</v>
      </c>
      <c r="N1331">
        <v>8.4</v>
      </c>
      <c r="Q1331">
        <v>236.8</v>
      </c>
      <c r="R1331" s="1"/>
    </row>
    <row r="1332" spans="1:18" x14ac:dyDescent="0.2">
      <c r="A1332" s="1" t="s">
        <v>46</v>
      </c>
      <c r="B1332">
        <v>1</v>
      </c>
      <c r="C1332" s="1" t="s">
        <v>3939</v>
      </c>
      <c r="D1332" s="2">
        <v>45729</v>
      </c>
      <c r="E1332" t="s">
        <v>3940</v>
      </c>
      <c r="F1332" s="1" t="s">
        <v>3035</v>
      </c>
      <c r="G1332" t="s">
        <v>3941</v>
      </c>
      <c r="H1332" t="s">
        <v>3942</v>
      </c>
      <c r="I1332" s="1" t="s">
        <v>100</v>
      </c>
      <c r="J1332">
        <v>2000</v>
      </c>
      <c r="K1332" s="1" t="s">
        <v>2729</v>
      </c>
      <c r="L1332">
        <v>4</v>
      </c>
      <c r="M1332">
        <v>175.39999999999998</v>
      </c>
      <c r="N1332">
        <v>3</v>
      </c>
      <c r="Q1332">
        <v>172.39999999999998</v>
      </c>
      <c r="R1332" s="1"/>
    </row>
    <row r="1333" spans="1:18" x14ac:dyDescent="0.2">
      <c r="A1333" s="1" t="s">
        <v>53</v>
      </c>
      <c r="B1333">
        <v>1</v>
      </c>
      <c r="C1333" s="1" t="s">
        <v>3939</v>
      </c>
      <c r="D1333" s="2">
        <v>45729</v>
      </c>
      <c r="E1333" t="s">
        <v>3940</v>
      </c>
      <c r="F1333" s="1" t="s">
        <v>3035</v>
      </c>
      <c r="G1333" t="s">
        <v>3941</v>
      </c>
      <c r="H1333" t="s">
        <v>3942</v>
      </c>
      <c r="I1333" s="1" t="s">
        <v>100</v>
      </c>
      <c r="J1333">
        <v>2000</v>
      </c>
      <c r="K1333" s="1" t="s">
        <v>2729</v>
      </c>
      <c r="L1333">
        <v>4</v>
      </c>
      <c r="M1333">
        <v>182.7</v>
      </c>
      <c r="N1333">
        <v>1.6</v>
      </c>
      <c r="Q1333">
        <v>181.1</v>
      </c>
      <c r="R1333" s="1"/>
    </row>
    <row r="1334" spans="1:18" x14ac:dyDescent="0.2">
      <c r="A1334" s="1" t="s">
        <v>46</v>
      </c>
      <c r="B1334">
        <v>3</v>
      </c>
      <c r="C1334" s="1" t="s">
        <v>3963</v>
      </c>
      <c r="D1334" s="2">
        <v>45729</v>
      </c>
      <c r="E1334" t="s">
        <v>51</v>
      </c>
      <c r="F1334" s="1" t="s">
        <v>51</v>
      </c>
      <c r="G1334" t="s">
        <v>51</v>
      </c>
      <c r="H1334" t="s">
        <v>51</v>
      </c>
      <c r="I1334" s="1" t="s">
        <v>51</v>
      </c>
      <c r="J1334" t="s">
        <v>51</v>
      </c>
      <c r="K1334" s="1" t="s">
        <v>2729</v>
      </c>
      <c r="L1334">
        <v>10</v>
      </c>
      <c r="M1334">
        <v>506.20000000000005</v>
      </c>
      <c r="N1334">
        <v>19</v>
      </c>
      <c r="Q1334">
        <v>487.20000000000005</v>
      </c>
      <c r="R1334" s="1"/>
    </row>
    <row r="1335" spans="1:18" x14ac:dyDescent="0.2">
      <c r="A1335" s="1" t="s">
        <v>53</v>
      </c>
      <c r="B1335">
        <v>3</v>
      </c>
      <c r="C1335" s="1" t="s">
        <v>3963</v>
      </c>
      <c r="D1335" s="2">
        <v>45729</v>
      </c>
      <c r="E1335" t="s">
        <v>51</v>
      </c>
      <c r="F1335" s="1" t="s">
        <v>51</v>
      </c>
      <c r="G1335" t="s">
        <v>51</v>
      </c>
      <c r="H1335" t="s">
        <v>51</v>
      </c>
      <c r="I1335" s="1" t="s">
        <v>51</v>
      </c>
      <c r="J1335" t="s">
        <v>51</v>
      </c>
      <c r="K1335" s="1" t="s">
        <v>2729</v>
      </c>
      <c r="L1335">
        <v>9</v>
      </c>
      <c r="M1335">
        <v>456.2</v>
      </c>
      <c r="N1335">
        <v>17.099999999999998</v>
      </c>
      <c r="Q1335">
        <v>439.09999999999997</v>
      </c>
      <c r="R1335" s="1"/>
    </row>
    <row r="1336" spans="1:18" x14ac:dyDescent="0.2">
      <c r="A1336" s="1" t="s">
        <v>46</v>
      </c>
      <c r="B1336">
        <v>6</v>
      </c>
      <c r="C1336" s="1" t="s">
        <v>3965</v>
      </c>
      <c r="D1336" s="2">
        <v>45729</v>
      </c>
      <c r="E1336" t="s">
        <v>3966</v>
      </c>
      <c r="F1336" s="1" t="s">
        <v>246</v>
      </c>
      <c r="G1336">
        <v>35</v>
      </c>
      <c r="H1336" t="s">
        <v>3967</v>
      </c>
      <c r="I1336" s="1" t="s">
        <v>3420</v>
      </c>
      <c r="J1336">
        <v>5000</v>
      </c>
      <c r="K1336" s="1" t="s">
        <v>2729</v>
      </c>
      <c r="L1336">
        <v>11</v>
      </c>
      <c r="M1336">
        <v>1001.1999999999999</v>
      </c>
      <c r="N1336">
        <v>46.9</v>
      </c>
      <c r="O1336">
        <v>32</v>
      </c>
      <c r="Q1336">
        <v>954.3</v>
      </c>
      <c r="R1336" s="1"/>
    </row>
    <row r="1337" spans="1:18" x14ac:dyDescent="0.2">
      <c r="A1337" s="1" t="s">
        <v>53</v>
      </c>
      <c r="B1337">
        <v>6</v>
      </c>
      <c r="C1337" s="1" t="s">
        <v>3965</v>
      </c>
      <c r="D1337" s="2">
        <v>45729</v>
      </c>
      <c r="E1337" t="s">
        <v>3966</v>
      </c>
      <c r="F1337" s="1" t="s">
        <v>246</v>
      </c>
      <c r="G1337">
        <v>35</v>
      </c>
      <c r="H1337" t="s">
        <v>3967</v>
      </c>
      <c r="I1337" s="1" t="s">
        <v>3420</v>
      </c>
      <c r="J1337">
        <v>5000</v>
      </c>
      <c r="K1337" s="1" t="s">
        <v>2729</v>
      </c>
      <c r="L1337">
        <v>7</v>
      </c>
      <c r="M1337">
        <v>639.6</v>
      </c>
      <c r="N1337">
        <v>30.800000000000004</v>
      </c>
      <c r="Q1337">
        <v>608.80000000000007</v>
      </c>
      <c r="R1337" s="1"/>
    </row>
    <row r="1338" spans="1:18" x14ac:dyDescent="0.2">
      <c r="A1338" s="1" t="s">
        <v>53</v>
      </c>
      <c r="B1338">
        <v>6</v>
      </c>
      <c r="C1338" s="1" t="s">
        <v>3324</v>
      </c>
      <c r="D1338" s="2">
        <v>45729</v>
      </c>
      <c r="E1338" t="s">
        <v>51</v>
      </c>
      <c r="F1338" s="1" t="s">
        <v>51</v>
      </c>
      <c r="G1338" t="s">
        <v>51</v>
      </c>
      <c r="H1338" t="s">
        <v>51</v>
      </c>
      <c r="I1338" s="1" t="s">
        <v>51</v>
      </c>
      <c r="J1338" t="s">
        <v>51</v>
      </c>
      <c r="K1338" s="1" t="s">
        <v>2729</v>
      </c>
      <c r="L1338">
        <v>1</v>
      </c>
      <c r="M1338">
        <v>62</v>
      </c>
      <c r="N1338">
        <v>4.4000000000000004</v>
      </c>
      <c r="O1338">
        <v>40</v>
      </c>
      <c r="Q1338">
        <v>57.6</v>
      </c>
      <c r="R1338" s="1"/>
    </row>
    <row r="1339" spans="1:18" x14ac:dyDescent="0.2">
      <c r="A1339" s="1" t="s">
        <v>46</v>
      </c>
      <c r="B1339">
        <v>7</v>
      </c>
      <c r="C1339" s="1" t="s">
        <v>3974</v>
      </c>
      <c r="D1339" s="2">
        <v>45729</v>
      </c>
      <c r="E1339" t="s">
        <v>3975</v>
      </c>
      <c r="F1339" s="1" t="s">
        <v>246</v>
      </c>
      <c r="G1339">
        <v>20</v>
      </c>
      <c r="H1339" t="s">
        <v>2740</v>
      </c>
      <c r="I1339" s="1" t="s">
        <v>100</v>
      </c>
      <c r="J1339">
        <v>200</v>
      </c>
      <c r="K1339" s="1" t="s">
        <v>2729</v>
      </c>
      <c r="L1339">
        <v>2</v>
      </c>
      <c r="M1339">
        <v>213.4</v>
      </c>
      <c r="N1339">
        <v>4.9000000000000004</v>
      </c>
      <c r="Q1339">
        <v>208.5</v>
      </c>
      <c r="R1339" s="1"/>
    </row>
    <row r="1340" spans="1:18" x14ac:dyDescent="0.2">
      <c r="A1340" s="1" t="s">
        <v>46</v>
      </c>
      <c r="B1340">
        <v>7</v>
      </c>
      <c r="C1340" s="1" t="s">
        <v>3976</v>
      </c>
      <c r="D1340" s="2">
        <v>45729</v>
      </c>
      <c r="E1340" t="s">
        <v>2907</v>
      </c>
      <c r="F1340" s="1" t="s">
        <v>246</v>
      </c>
      <c r="G1340">
        <v>23</v>
      </c>
      <c r="H1340" t="s">
        <v>2908</v>
      </c>
      <c r="I1340" s="1" t="s">
        <v>100</v>
      </c>
      <c r="J1340">
        <v>1500</v>
      </c>
      <c r="K1340" s="1" t="s">
        <v>2729</v>
      </c>
      <c r="L1340">
        <v>2</v>
      </c>
      <c r="M1340">
        <v>236.2</v>
      </c>
      <c r="N1340">
        <v>5.4</v>
      </c>
      <c r="Q1340">
        <v>230.79999999999998</v>
      </c>
      <c r="R1340" s="1"/>
    </row>
    <row r="1341" spans="1:18" x14ac:dyDescent="0.2">
      <c r="A1341" s="1" t="s">
        <v>53</v>
      </c>
      <c r="B1341">
        <v>7</v>
      </c>
      <c r="C1341" s="1" t="s">
        <v>3976</v>
      </c>
      <c r="D1341" s="2">
        <v>45729</v>
      </c>
      <c r="E1341" t="s">
        <v>2907</v>
      </c>
      <c r="F1341" s="1" t="s">
        <v>246</v>
      </c>
      <c r="G1341">
        <v>23</v>
      </c>
      <c r="H1341" t="s">
        <v>2908</v>
      </c>
      <c r="I1341" s="1" t="s">
        <v>100</v>
      </c>
      <c r="J1341">
        <v>1500</v>
      </c>
      <c r="K1341" s="1" t="s">
        <v>2729</v>
      </c>
      <c r="L1341">
        <v>6</v>
      </c>
      <c r="M1341">
        <v>603.97</v>
      </c>
      <c r="N1341">
        <v>16.200000000000003</v>
      </c>
      <c r="O1341">
        <v>25</v>
      </c>
      <c r="Q1341">
        <v>587.77</v>
      </c>
      <c r="R1341" s="1"/>
    </row>
    <row r="1342" spans="1:18" x14ac:dyDescent="0.2">
      <c r="A1342" s="1" t="s">
        <v>46</v>
      </c>
      <c r="B1342">
        <v>1</v>
      </c>
      <c r="C1342" s="1" t="s">
        <v>3939</v>
      </c>
      <c r="D1342" s="2">
        <v>45730</v>
      </c>
      <c r="E1342" t="s">
        <v>3940</v>
      </c>
      <c r="F1342" s="1" t="s">
        <v>3035</v>
      </c>
      <c r="G1342" t="s">
        <v>3941</v>
      </c>
      <c r="H1342" t="s">
        <v>3942</v>
      </c>
      <c r="I1342" s="1" t="s">
        <v>100</v>
      </c>
      <c r="J1342">
        <v>2000</v>
      </c>
      <c r="K1342" s="1" t="s">
        <v>2729</v>
      </c>
      <c r="L1342">
        <v>3</v>
      </c>
      <c r="M1342">
        <v>150.30000000000001</v>
      </c>
      <c r="N1342">
        <v>2.4000000000000004</v>
      </c>
      <c r="Q1342">
        <v>147.9</v>
      </c>
      <c r="R1342" s="1"/>
    </row>
    <row r="1343" spans="1:18" x14ac:dyDescent="0.2">
      <c r="A1343" s="1" t="s">
        <v>53</v>
      </c>
      <c r="B1343">
        <v>1</v>
      </c>
      <c r="C1343" s="1" t="s">
        <v>3939</v>
      </c>
      <c r="D1343" s="2">
        <v>45730</v>
      </c>
      <c r="E1343" t="s">
        <v>3940</v>
      </c>
      <c r="F1343" s="1" t="s">
        <v>3035</v>
      </c>
      <c r="G1343" t="s">
        <v>3941</v>
      </c>
      <c r="H1343" t="s">
        <v>3942</v>
      </c>
      <c r="I1343" s="1" t="s">
        <v>100</v>
      </c>
      <c r="J1343">
        <v>2000</v>
      </c>
      <c r="K1343" s="1" t="s">
        <v>2729</v>
      </c>
      <c r="L1343">
        <v>3</v>
      </c>
      <c r="M1343">
        <v>156.6</v>
      </c>
      <c r="N1343">
        <v>2.4000000000000004</v>
      </c>
      <c r="Q1343">
        <v>154.19999999999999</v>
      </c>
      <c r="R1343" s="1"/>
    </row>
    <row r="1344" spans="1:18" x14ac:dyDescent="0.2">
      <c r="A1344" s="1" t="s">
        <v>46</v>
      </c>
      <c r="B1344">
        <v>3</v>
      </c>
      <c r="C1344" s="1" t="s">
        <v>3963</v>
      </c>
      <c r="D1344" s="2">
        <v>45730</v>
      </c>
      <c r="E1344" t="s">
        <v>51</v>
      </c>
      <c r="F1344" s="1" t="s">
        <v>51</v>
      </c>
      <c r="G1344" t="s">
        <v>51</v>
      </c>
      <c r="H1344" t="s">
        <v>51</v>
      </c>
      <c r="I1344" s="1" t="s">
        <v>51</v>
      </c>
      <c r="J1344" t="s">
        <v>51</v>
      </c>
      <c r="K1344" s="1" t="s">
        <v>2729</v>
      </c>
      <c r="L1344">
        <v>8</v>
      </c>
      <c r="M1344">
        <v>464.6</v>
      </c>
      <c r="N1344">
        <v>15.2</v>
      </c>
      <c r="Q1344">
        <v>449.40000000000003</v>
      </c>
      <c r="R1344" s="1"/>
    </row>
    <row r="1345" spans="1:18" x14ac:dyDescent="0.2">
      <c r="A1345" s="1" t="s">
        <v>53</v>
      </c>
      <c r="B1345">
        <v>3</v>
      </c>
      <c r="C1345" s="1" t="s">
        <v>3963</v>
      </c>
      <c r="D1345" s="2">
        <v>45730</v>
      </c>
      <c r="E1345" t="s">
        <v>51</v>
      </c>
      <c r="F1345" s="1" t="s">
        <v>51</v>
      </c>
      <c r="G1345" t="s">
        <v>51</v>
      </c>
      <c r="H1345" t="s">
        <v>51</v>
      </c>
      <c r="I1345" s="1" t="s">
        <v>51</v>
      </c>
      <c r="J1345" t="s">
        <v>51</v>
      </c>
      <c r="K1345" s="1" t="s">
        <v>2729</v>
      </c>
      <c r="L1345">
        <v>8</v>
      </c>
      <c r="M1345">
        <v>397.99999999999994</v>
      </c>
      <c r="N1345">
        <v>15.2</v>
      </c>
      <c r="Q1345">
        <v>382.79999999999995</v>
      </c>
      <c r="R1345" s="1"/>
    </row>
    <row r="1346" spans="1:18" x14ac:dyDescent="0.2">
      <c r="A1346" s="1" t="s">
        <v>53</v>
      </c>
      <c r="B1346">
        <v>3</v>
      </c>
      <c r="C1346" s="1" t="s">
        <v>3977</v>
      </c>
      <c r="D1346" s="2">
        <v>45730</v>
      </c>
      <c r="E1346" t="s">
        <v>3978</v>
      </c>
      <c r="F1346" s="1" t="s">
        <v>246</v>
      </c>
      <c r="G1346">
        <v>18.5</v>
      </c>
      <c r="H1346" t="s">
        <v>99</v>
      </c>
      <c r="I1346" s="1" t="s">
        <v>51</v>
      </c>
      <c r="J1346">
        <v>127</v>
      </c>
      <c r="K1346" s="1" t="s">
        <v>2729</v>
      </c>
      <c r="L1346">
        <v>1</v>
      </c>
      <c r="M1346">
        <v>52.8</v>
      </c>
      <c r="N1346">
        <v>2.1</v>
      </c>
      <c r="Q1346">
        <v>50.699999999999996</v>
      </c>
      <c r="R1346" s="1"/>
    </row>
    <row r="1347" spans="1:18" x14ac:dyDescent="0.2">
      <c r="A1347" s="1" t="s">
        <v>46</v>
      </c>
      <c r="B1347">
        <v>6</v>
      </c>
      <c r="C1347" s="1" t="s">
        <v>3965</v>
      </c>
      <c r="D1347" s="2">
        <v>45730</v>
      </c>
      <c r="E1347" t="s">
        <v>3966</v>
      </c>
      <c r="F1347" s="1" t="s">
        <v>246</v>
      </c>
      <c r="G1347">
        <v>35</v>
      </c>
      <c r="H1347" t="s">
        <v>3967</v>
      </c>
      <c r="I1347" s="1" t="s">
        <v>3420</v>
      </c>
      <c r="J1347">
        <v>5000</v>
      </c>
      <c r="K1347" s="1" t="s">
        <v>2729</v>
      </c>
      <c r="L1347">
        <v>7</v>
      </c>
      <c r="M1347">
        <v>668</v>
      </c>
      <c r="N1347">
        <v>32.199999999999996</v>
      </c>
      <c r="O1347">
        <v>123.2</v>
      </c>
      <c r="Q1347">
        <v>635.79999999999995</v>
      </c>
      <c r="R1347" s="1"/>
    </row>
    <row r="1348" spans="1:18" x14ac:dyDescent="0.2">
      <c r="A1348" s="1" t="s">
        <v>46</v>
      </c>
      <c r="B1348">
        <v>6</v>
      </c>
      <c r="C1348" s="1" t="s">
        <v>3324</v>
      </c>
      <c r="D1348" s="2">
        <v>45730</v>
      </c>
      <c r="E1348" t="s">
        <v>51</v>
      </c>
      <c r="F1348" s="1" t="s">
        <v>51</v>
      </c>
      <c r="G1348" t="s">
        <v>51</v>
      </c>
      <c r="H1348" t="s">
        <v>51</v>
      </c>
      <c r="I1348" s="1" t="s">
        <v>51</v>
      </c>
      <c r="J1348" t="s">
        <v>51</v>
      </c>
      <c r="K1348" s="1" t="s">
        <v>2729</v>
      </c>
      <c r="L1348">
        <v>1</v>
      </c>
      <c r="M1348">
        <v>86.6</v>
      </c>
      <c r="N1348">
        <v>4.5999999999999996</v>
      </c>
      <c r="Q1348">
        <v>82</v>
      </c>
      <c r="R1348" s="1"/>
    </row>
    <row r="1349" spans="1:18" x14ac:dyDescent="0.2">
      <c r="A1349" s="1" t="s">
        <v>53</v>
      </c>
      <c r="B1349">
        <v>6</v>
      </c>
      <c r="C1349" s="1" t="s">
        <v>3965</v>
      </c>
      <c r="D1349" s="2">
        <v>45730</v>
      </c>
      <c r="E1349" t="s">
        <v>3966</v>
      </c>
      <c r="F1349" s="1" t="s">
        <v>246</v>
      </c>
      <c r="G1349">
        <v>35</v>
      </c>
      <c r="H1349" t="s">
        <v>3967</v>
      </c>
      <c r="I1349" s="1" t="s">
        <v>3420</v>
      </c>
      <c r="J1349">
        <v>5000</v>
      </c>
      <c r="K1349" s="1" t="s">
        <v>2729</v>
      </c>
      <c r="L1349">
        <v>7</v>
      </c>
      <c r="M1349">
        <v>700.40000000000009</v>
      </c>
      <c r="N1349">
        <v>30.800000000000004</v>
      </c>
      <c r="O1349">
        <v>118</v>
      </c>
      <c r="Q1349">
        <v>669.60000000000014</v>
      </c>
      <c r="R1349" s="1"/>
    </row>
    <row r="1350" spans="1:18" x14ac:dyDescent="0.2">
      <c r="A1350" s="1" t="s">
        <v>46</v>
      </c>
      <c r="B1350">
        <v>7</v>
      </c>
      <c r="C1350" s="1" t="s">
        <v>3976</v>
      </c>
      <c r="D1350" s="2">
        <v>45730</v>
      </c>
      <c r="E1350" t="s">
        <v>2907</v>
      </c>
      <c r="F1350" s="1" t="s">
        <v>246</v>
      </c>
      <c r="G1350">
        <v>23</v>
      </c>
      <c r="H1350" t="s">
        <v>2908</v>
      </c>
      <c r="I1350" s="1" t="s">
        <v>100</v>
      </c>
      <c r="J1350">
        <v>1500</v>
      </c>
      <c r="K1350" s="1" t="s">
        <v>2729</v>
      </c>
      <c r="L1350">
        <v>4</v>
      </c>
      <c r="M1350">
        <v>481.2</v>
      </c>
      <c r="N1350">
        <v>10.8</v>
      </c>
      <c r="Q1350">
        <v>470.4</v>
      </c>
      <c r="R1350" s="1"/>
    </row>
    <row r="1351" spans="1:18" x14ac:dyDescent="0.2">
      <c r="A1351" s="1" t="s">
        <v>53</v>
      </c>
      <c r="B1351">
        <v>7</v>
      </c>
      <c r="C1351" s="1" t="s">
        <v>3976</v>
      </c>
      <c r="D1351" s="2">
        <v>45730</v>
      </c>
      <c r="E1351" t="s">
        <v>2907</v>
      </c>
      <c r="F1351" s="1" t="s">
        <v>246</v>
      </c>
      <c r="G1351">
        <v>23</v>
      </c>
      <c r="H1351" t="s">
        <v>2908</v>
      </c>
      <c r="I1351" s="1" t="s">
        <v>100</v>
      </c>
      <c r="J1351">
        <v>1500</v>
      </c>
      <c r="K1351" s="1" t="s">
        <v>2729</v>
      </c>
      <c r="L1351">
        <v>5</v>
      </c>
      <c r="M1351">
        <v>478.11</v>
      </c>
      <c r="N1351">
        <v>13.5</v>
      </c>
      <c r="O1351">
        <v>5.5</v>
      </c>
      <c r="Q1351">
        <v>464.61</v>
      </c>
      <c r="R1351" s="1"/>
    </row>
    <row r="1352" spans="1:18" x14ac:dyDescent="0.2">
      <c r="A1352" s="1" t="s">
        <v>53</v>
      </c>
      <c r="B1352">
        <v>7</v>
      </c>
      <c r="C1352" s="1" t="s">
        <v>3979</v>
      </c>
      <c r="D1352" s="2">
        <v>45730</v>
      </c>
      <c r="E1352" t="s">
        <v>2797</v>
      </c>
      <c r="F1352" s="1" t="s">
        <v>246</v>
      </c>
      <c r="G1352">
        <v>20</v>
      </c>
      <c r="H1352" t="s">
        <v>79</v>
      </c>
      <c r="I1352" s="1" t="s">
        <v>100</v>
      </c>
      <c r="J1352">
        <v>535</v>
      </c>
      <c r="K1352" s="1" t="s">
        <v>2729</v>
      </c>
      <c r="L1352">
        <v>1</v>
      </c>
      <c r="M1352">
        <v>71.89</v>
      </c>
      <c r="N1352">
        <v>2.5</v>
      </c>
      <c r="Q1352">
        <v>69.39</v>
      </c>
      <c r="R1352" s="1"/>
    </row>
    <row r="1353" spans="1:18" x14ac:dyDescent="0.2">
      <c r="A1353" s="1" t="s">
        <v>46</v>
      </c>
      <c r="B1353">
        <v>1</v>
      </c>
      <c r="C1353" s="1" t="s">
        <v>3939</v>
      </c>
      <c r="D1353" s="2">
        <v>45731</v>
      </c>
      <c r="E1353" t="s">
        <v>3940</v>
      </c>
      <c r="F1353" s="1" t="s">
        <v>3035</v>
      </c>
      <c r="G1353" t="s">
        <v>3941</v>
      </c>
      <c r="H1353" t="s">
        <v>3942</v>
      </c>
      <c r="I1353" s="1" t="s">
        <v>100</v>
      </c>
      <c r="J1353">
        <v>2000</v>
      </c>
      <c r="K1353" s="1" t="s">
        <v>2729</v>
      </c>
      <c r="L1353">
        <v>2</v>
      </c>
      <c r="M1353">
        <v>110</v>
      </c>
      <c r="N1353">
        <v>1.8</v>
      </c>
      <c r="Q1353">
        <v>108.2</v>
      </c>
      <c r="R1353" s="1"/>
    </row>
    <row r="1354" spans="1:18" x14ac:dyDescent="0.2">
      <c r="A1354" s="1" t="s">
        <v>53</v>
      </c>
      <c r="B1354">
        <v>1</v>
      </c>
      <c r="C1354" s="1" t="s">
        <v>3939</v>
      </c>
      <c r="D1354" s="2">
        <v>45731</v>
      </c>
      <c r="E1354" t="s">
        <v>3940</v>
      </c>
      <c r="F1354" s="1" t="s">
        <v>3035</v>
      </c>
      <c r="G1354" t="s">
        <v>3941</v>
      </c>
      <c r="H1354" t="s">
        <v>3942</v>
      </c>
      <c r="I1354" s="1" t="s">
        <v>100</v>
      </c>
      <c r="J1354">
        <v>2000</v>
      </c>
      <c r="K1354" s="1" t="s">
        <v>2729</v>
      </c>
      <c r="L1354">
        <v>4</v>
      </c>
      <c r="M1354">
        <v>217</v>
      </c>
      <c r="N1354">
        <v>3.2</v>
      </c>
      <c r="O1354">
        <v>2</v>
      </c>
      <c r="Q1354">
        <v>213.8</v>
      </c>
      <c r="R1354" s="1"/>
    </row>
    <row r="1355" spans="1:18" x14ac:dyDescent="0.2">
      <c r="A1355" s="1" t="s">
        <v>46</v>
      </c>
      <c r="B1355">
        <v>3</v>
      </c>
      <c r="C1355" s="1" t="s">
        <v>3977</v>
      </c>
      <c r="D1355" s="2">
        <v>45731</v>
      </c>
      <c r="E1355" t="s">
        <v>3978</v>
      </c>
      <c r="F1355" s="1" t="s">
        <v>246</v>
      </c>
      <c r="G1355">
        <v>18.5</v>
      </c>
      <c r="H1355" t="s">
        <v>99</v>
      </c>
      <c r="I1355" s="1" t="s">
        <v>51</v>
      </c>
      <c r="J1355">
        <v>127</v>
      </c>
      <c r="K1355" s="1" t="s">
        <v>2729</v>
      </c>
      <c r="L1355">
        <v>1</v>
      </c>
      <c r="M1355">
        <v>75.599999999999994</v>
      </c>
      <c r="N1355">
        <v>2.1</v>
      </c>
      <c r="Q1355">
        <v>73.5</v>
      </c>
      <c r="R1355" s="1"/>
    </row>
    <row r="1356" spans="1:18" x14ac:dyDescent="0.2">
      <c r="A1356" s="1" t="s">
        <v>46</v>
      </c>
      <c r="B1356">
        <v>3</v>
      </c>
      <c r="C1356" s="1" t="s">
        <v>3980</v>
      </c>
      <c r="D1356" s="2">
        <v>45731</v>
      </c>
      <c r="E1356" t="s">
        <v>3978</v>
      </c>
      <c r="F1356" s="1" t="s">
        <v>246</v>
      </c>
      <c r="G1356">
        <v>18.5</v>
      </c>
      <c r="H1356" t="s">
        <v>99</v>
      </c>
      <c r="I1356" s="1" t="s">
        <v>51</v>
      </c>
      <c r="J1356">
        <v>176</v>
      </c>
      <c r="K1356" s="1" t="s">
        <v>2729</v>
      </c>
      <c r="L1356">
        <v>3</v>
      </c>
      <c r="M1356">
        <v>183.2</v>
      </c>
      <c r="N1356">
        <v>4.2</v>
      </c>
      <c r="Q1356">
        <v>179</v>
      </c>
      <c r="R1356" s="1"/>
    </row>
    <row r="1357" spans="1:18" x14ac:dyDescent="0.2">
      <c r="A1357" s="1" t="s">
        <v>46</v>
      </c>
      <c r="B1357">
        <v>3</v>
      </c>
      <c r="C1357" s="1" t="s">
        <v>3981</v>
      </c>
      <c r="D1357" s="2">
        <v>45731</v>
      </c>
      <c r="E1357" t="s">
        <v>3854</v>
      </c>
      <c r="F1357" s="1" t="s">
        <v>246</v>
      </c>
      <c r="G1357">
        <v>18</v>
      </c>
      <c r="H1357" t="s">
        <v>79</v>
      </c>
      <c r="I1357" s="1" t="s">
        <v>100</v>
      </c>
      <c r="J1357">
        <v>40</v>
      </c>
      <c r="K1357" s="1" t="s">
        <v>2729</v>
      </c>
      <c r="L1357">
        <v>2</v>
      </c>
      <c r="M1357">
        <v>111</v>
      </c>
      <c r="N1357">
        <v>4.2</v>
      </c>
      <c r="Q1357">
        <v>106.8</v>
      </c>
      <c r="R1357" s="1"/>
    </row>
    <row r="1358" spans="1:18" x14ac:dyDescent="0.2">
      <c r="A1358" s="1" t="s">
        <v>53</v>
      </c>
      <c r="B1358">
        <v>3</v>
      </c>
      <c r="C1358" s="1" t="s">
        <v>3982</v>
      </c>
      <c r="D1358" s="2">
        <v>45731</v>
      </c>
      <c r="E1358" t="s">
        <v>2797</v>
      </c>
      <c r="F1358" s="1" t="s">
        <v>246</v>
      </c>
      <c r="G1358">
        <v>18</v>
      </c>
      <c r="H1358" t="s">
        <v>79</v>
      </c>
      <c r="I1358" s="1" t="s">
        <v>100</v>
      </c>
      <c r="J1358">
        <v>110</v>
      </c>
      <c r="K1358" s="1" t="s">
        <v>2729</v>
      </c>
      <c r="L1358">
        <v>2</v>
      </c>
      <c r="M1358">
        <v>114.2</v>
      </c>
      <c r="N1358">
        <v>4.2</v>
      </c>
      <c r="O1358">
        <v>6</v>
      </c>
      <c r="Q1358">
        <v>110</v>
      </c>
      <c r="R1358" s="1"/>
    </row>
    <row r="1359" spans="1:18" x14ac:dyDescent="0.2">
      <c r="A1359" s="1" t="s">
        <v>53</v>
      </c>
      <c r="B1359">
        <v>3</v>
      </c>
      <c r="C1359" s="1" t="s">
        <v>3983</v>
      </c>
      <c r="D1359" s="2">
        <v>45731</v>
      </c>
      <c r="E1359" t="s">
        <v>48</v>
      </c>
      <c r="F1359" s="1" t="s">
        <v>246</v>
      </c>
      <c r="G1359">
        <v>19.25</v>
      </c>
      <c r="H1359" t="s">
        <v>2641</v>
      </c>
      <c r="I1359" s="1" t="s">
        <v>100</v>
      </c>
      <c r="J1359">
        <v>92</v>
      </c>
      <c r="K1359" s="1" t="s">
        <v>2729</v>
      </c>
      <c r="L1359">
        <v>2</v>
      </c>
      <c r="M1359">
        <v>93.4</v>
      </c>
      <c r="N1359">
        <v>5</v>
      </c>
      <c r="Q1359">
        <v>88.4</v>
      </c>
      <c r="R1359" s="1"/>
    </row>
    <row r="1360" spans="1:18" x14ac:dyDescent="0.2">
      <c r="A1360" s="1" t="s">
        <v>53</v>
      </c>
      <c r="B1360">
        <v>3</v>
      </c>
      <c r="C1360" s="1" t="s">
        <v>3984</v>
      </c>
      <c r="D1360" s="2">
        <v>45731</v>
      </c>
      <c r="E1360" t="s">
        <v>2936</v>
      </c>
      <c r="F1360" s="1" t="s">
        <v>2816</v>
      </c>
      <c r="G1360" t="s">
        <v>2937</v>
      </c>
      <c r="H1360" t="s">
        <v>2938</v>
      </c>
      <c r="I1360" s="1" t="s">
        <v>51</v>
      </c>
      <c r="J1360">
        <v>3500</v>
      </c>
      <c r="K1360" s="1" t="s">
        <v>2729</v>
      </c>
      <c r="L1360">
        <v>1</v>
      </c>
      <c r="M1360">
        <v>104.4</v>
      </c>
      <c r="N1360">
        <v>1.4</v>
      </c>
      <c r="Q1360">
        <v>103</v>
      </c>
      <c r="R1360" s="1"/>
    </row>
    <row r="1361" spans="1:18" x14ac:dyDescent="0.2">
      <c r="A1361" s="1" t="s">
        <v>46</v>
      </c>
      <c r="B1361">
        <v>6</v>
      </c>
      <c r="C1361" s="1" t="s">
        <v>3965</v>
      </c>
      <c r="D1361" s="2">
        <v>45731</v>
      </c>
      <c r="E1361" t="s">
        <v>3966</v>
      </c>
      <c r="F1361" s="1" t="s">
        <v>246</v>
      </c>
      <c r="G1361">
        <v>35</v>
      </c>
      <c r="H1361" t="s">
        <v>3967</v>
      </c>
      <c r="I1361" s="1" t="s">
        <v>3420</v>
      </c>
      <c r="J1361">
        <v>5000</v>
      </c>
      <c r="K1361" s="1" t="s">
        <v>2729</v>
      </c>
      <c r="L1361">
        <v>1</v>
      </c>
      <c r="M1361">
        <v>83</v>
      </c>
      <c r="N1361">
        <v>4.5999999999999996</v>
      </c>
      <c r="O1361">
        <v>96</v>
      </c>
      <c r="Q1361">
        <v>78.400000000000006</v>
      </c>
      <c r="R1361" s="1"/>
    </row>
    <row r="1362" spans="1:18" x14ac:dyDescent="0.2">
      <c r="A1362" s="1" t="s">
        <v>46</v>
      </c>
      <c r="B1362">
        <v>6</v>
      </c>
      <c r="C1362" s="1" t="s">
        <v>3985</v>
      </c>
      <c r="D1362" s="2">
        <v>45731</v>
      </c>
      <c r="E1362" t="s">
        <v>2797</v>
      </c>
      <c r="F1362" s="1" t="s">
        <v>246</v>
      </c>
      <c r="G1362">
        <v>34</v>
      </c>
      <c r="H1362" t="s">
        <v>79</v>
      </c>
      <c r="I1362" s="1" t="s">
        <v>100</v>
      </c>
      <c r="J1362">
        <v>55</v>
      </c>
      <c r="K1362" s="1" t="s">
        <v>2729</v>
      </c>
      <c r="L1362">
        <v>1</v>
      </c>
      <c r="M1362">
        <v>56.8</v>
      </c>
      <c r="N1362">
        <v>4.4000000000000004</v>
      </c>
      <c r="Q1362">
        <v>52.4</v>
      </c>
      <c r="R1362" s="1"/>
    </row>
    <row r="1363" spans="1:18" x14ac:dyDescent="0.2">
      <c r="A1363" s="1" t="s">
        <v>46</v>
      </c>
      <c r="B1363">
        <v>6</v>
      </c>
      <c r="C1363" s="1" t="s">
        <v>2879</v>
      </c>
      <c r="D1363" s="2">
        <v>45731</v>
      </c>
      <c r="E1363" t="s">
        <v>281</v>
      </c>
      <c r="F1363" s="1" t="s">
        <v>246</v>
      </c>
      <c r="G1363" t="s">
        <v>2880</v>
      </c>
      <c r="H1363" t="s">
        <v>2744</v>
      </c>
      <c r="I1363" s="1" t="s">
        <v>100</v>
      </c>
      <c r="J1363">
        <v>2000</v>
      </c>
      <c r="K1363" s="1" t="s">
        <v>2729</v>
      </c>
      <c r="L1363">
        <v>6</v>
      </c>
      <c r="M1363">
        <v>368.2</v>
      </c>
      <c r="N1363">
        <v>21.6</v>
      </c>
      <c r="Q1363">
        <v>346.59999999999997</v>
      </c>
      <c r="R1363" s="1"/>
    </row>
    <row r="1364" spans="1:18" x14ac:dyDescent="0.2">
      <c r="A1364" s="1" t="s">
        <v>46</v>
      </c>
      <c r="B1364">
        <v>6</v>
      </c>
      <c r="C1364" s="1" t="s">
        <v>3986</v>
      </c>
      <c r="D1364" s="2">
        <v>45731</v>
      </c>
      <c r="E1364" t="s">
        <v>48</v>
      </c>
      <c r="F1364" s="1" t="s">
        <v>246</v>
      </c>
      <c r="G1364">
        <v>33</v>
      </c>
      <c r="H1364" t="s">
        <v>64</v>
      </c>
      <c r="I1364" s="1" t="s">
        <v>100</v>
      </c>
      <c r="J1364">
        <v>76</v>
      </c>
      <c r="K1364" s="1" t="s">
        <v>2729</v>
      </c>
      <c r="L1364">
        <v>1</v>
      </c>
      <c r="M1364">
        <v>86.2</v>
      </c>
      <c r="N1364">
        <v>4.3</v>
      </c>
      <c r="Q1364">
        <v>81.900000000000006</v>
      </c>
      <c r="R1364" s="1"/>
    </row>
    <row r="1365" spans="1:18" x14ac:dyDescent="0.2">
      <c r="A1365" s="1" t="s">
        <v>53</v>
      </c>
      <c r="B1365">
        <v>6</v>
      </c>
      <c r="C1365" s="1" t="s">
        <v>3986</v>
      </c>
      <c r="D1365" s="2">
        <v>45731</v>
      </c>
      <c r="E1365" t="s">
        <v>48</v>
      </c>
      <c r="F1365" s="1" t="s">
        <v>246</v>
      </c>
      <c r="G1365">
        <v>33</v>
      </c>
      <c r="H1365" t="s">
        <v>64</v>
      </c>
      <c r="I1365" s="1" t="s">
        <v>100</v>
      </c>
      <c r="J1365">
        <v>76</v>
      </c>
      <c r="K1365" s="1" t="s">
        <v>2729</v>
      </c>
      <c r="L1365">
        <v>1</v>
      </c>
      <c r="M1365">
        <v>98</v>
      </c>
      <c r="N1365">
        <v>4</v>
      </c>
      <c r="O1365">
        <v>70</v>
      </c>
      <c r="Q1365">
        <v>94</v>
      </c>
      <c r="R1365" s="1"/>
    </row>
    <row r="1366" spans="1:18" x14ac:dyDescent="0.2">
      <c r="A1366" s="1" t="s">
        <v>53</v>
      </c>
      <c r="B1366">
        <v>6</v>
      </c>
      <c r="C1366" s="1" t="s">
        <v>3987</v>
      </c>
      <c r="D1366" s="2">
        <v>45731</v>
      </c>
      <c r="E1366" t="s">
        <v>51</v>
      </c>
      <c r="F1366" s="1" t="s">
        <v>51</v>
      </c>
      <c r="G1366" t="s">
        <v>51</v>
      </c>
      <c r="H1366" t="s">
        <v>51</v>
      </c>
      <c r="I1366" s="1" t="s">
        <v>51</v>
      </c>
      <c r="J1366" t="s">
        <v>51</v>
      </c>
      <c r="K1366" s="1" t="s">
        <v>2729</v>
      </c>
      <c r="L1366">
        <v>3</v>
      </c>
      <c r="M1366">
        <v>439.99999999999994</v>
      </c>
      <c r="N1366">
        <v>10</v>
      </c>
      <c r="Q1366">
        <v>429.99999999999994</v>
      </c>
      <c r="R1366" s="1"/>
    </row>
    <row r="1367" spans="1:18" x14ac:dyDescent="0.2">
      <c r="A1367" s="1" t="s">
        <v>46</v>
      </c>
      <c r="B1367">
        <v>7</v>
      </c>
      <c r="C1367" s="1" t="s">
        <v>3979</v>
      </c>
      <c r="D1367" s="2">
        <v>45731</v>
      </c>
      <c r="E1367" t="s">
        <v>2797</v>
      </c>
      <c r="F1367" s="1" t="s">
        <v>246</v>
      </c>
      <c r="G1367">
        <v>20</v>
      </c>
      <c r="H1367" t="s">
        <v>79</v>
      </c>
      <c r="I1367" s="1" t="s">
        <v>100</v>
      </c>
      <c r="J1367">
        <v>535</v>
      </c>
      <c r="K1367" s="1" t="s">
        <v>2729</v>
      </c>
      <c r="L1367">
        <v>3</v>
      </c>
      <c r="M1367">
        <v>321.16999999999996</v>
      </c>
      <c r="N1367">
        <v>7.5</v>
      </c>
      <c r="Q1367">
        <v>313.66999999999996</v>
      </c>
      <c r="R1367" s="1"/>
    </row>
    <row r="1368" spans="1:18" x14ac:dyDescent="0.2">
      <c r="A1368" s="1" t="s">
        <v>53</v>
      </c>
      <c r="B1368">
        <v>7</v>
      </c>
      <c r="C1368" s="1" t="s">
        <v>3979</v>
      </c>
      <c r="D1368" s="2">
        <v>45731</v>
      </c>
      <c r="E1368" t="s">
        <v>2797</v>
      </c>
      <c r="F1368" s="1" t="s">
        <v>246</v>
      </c>
      <c r="G1368">
        <v>20</v>
      </c>
      <c r="H1368" t="s">
        <v>79</v>
      </c>
      <c r="I1368" s="1" t="s">
        <v>100</v>
      </c>
      <c r="J1368">
        <v>535</v>
      </c>
      <c r="K1368" s="1" t="s">
        <v>2729</v>
      </c>
      <c r="L1368">
        <v>1</v>
      </c>
      <c r="M1368">
        <v>90.32</v>
      </c>
      <c r="N1368">
        <v>2.5</v>
      </c>
      <c r="Q1368">
        <v>87.82</v>
      </c>
      <c r="R1368" s="1"/>
    </row>
    <row r="1369" spans="1:18" x14ac:dyDescent="0.2">
      <c r="A1369" s="1" t="s">
        <v>53</v>
      </c>
      <c r="B1369">
        <v>7</v>
      </c>
      <c r="C1369" s="1" t="s">
        <v>3988</v>
      </c>
      <c r="D1369" s="2">
        <v>45731</v>
      </c>
      <c r="E1369" t="s">
        <v>48</v>
      </c>
      <c r="F1369" s="1" t="s">
        <v>246</v>
      </c>
      <c r="G1369">
        <v>20</v>
      </c>
      <c r="H1369" t="s">
        <v>93</v>
      </c>
      <c r="I1369" s="1" t="s">
        <v>100</v>
      </c>
      <c r="J1369">
        <v>100</v>
      </c>
      <c r="K1369" s="1" t="s">
        <v>2729</v>
      </c>
      <c r="L1369">
        <v>2</v>
      </c>
      <c r="M1369">
        <v>131.22999999999999</v>
      </c>
      <c r="N1369">
        <v>5</v>
      </c>
      <c r="Q1369">
        <v>126.22999999999999</v>
      </c>
      <c r="R1369" s="1"/>
    </row>
    <row r="1370" spans="1:18" x14ac:dyDescent="0.2">
      <c r="A1370" s="1" t="s">
        <v>53</v>
      </c>
      <c r="B1370">
        <v>7</v>
      </c>
      <c r="C1370" s="1" t="s">
        <v>3989</v>
      </c>
      <c r="D1370" s="2">
        <v>45731</v>
      </c>
      <c r="E1370" t="s">
        <v>3990</v>
      </c>
      <c r="F1370" s="1" t="s">
        <v>246</v>
      </c>
      <c r="G1370">
        <v>20</v>
      </c>
      <c r="H1370" t="s">
        <v>241</v>
      </c>
      <c r="I1370" s="1" t="s">
        <v>100</v>
      </c>
      <c r="J1370">
        <v>100</v>
      </c>
      <c r="K1370" s="1" t="s">
        <v>2729</v>
      </c>
      <c r="L1370">
        <v>2</v>
      </c>
      <c r="M1370">
        <v>110.13</v>
      </c>
      <c r="N1370">
        <v>5</v>
      </c>
      <c r="Q1370">
        <v>105.13</v>
      </c>
      <c r="R1370" s="1"/>
    </row>
    <row r="1371" spans="1:18" x14ac:dyDescent="0.2">
      <c r="A1371" s="1" t="s">
        <v>53</v>
      </c>
      <c r="B1371">
        <v>7</v>
      </c>
      <c r="C1371" s="1" t="s">
        <v>3991</v>
      </c>
      <c r="D1371" s="2">
        <v>45731</v>
      </c>
      <c r="E1371" t="s">
        <v>3990</v>
      </c>
      <c r="F1371" s="1" t="s">
        <v>246</v>
      </c>
      <c r="G1371">
        <v>22</v>
      </c>
      <c r="H1371" t="s">
        <v>241</v>
      </c>
      <c r="I1371" s="1" t="s">
        <v>100</v>
      </c>
      <c r="J1371">
        <v>100</v>
      </c>
      <c r="K1371" s="1" t="s">
        <v>2729</v>
      </c>
      <c r="L1371">
        <v>2</v>
      </c>
      <c r="M1371">
        <v>98.300000000000011</v>
      </c>
      <c r="N1371">
        <v>5.2</v>
      </c>
      <c r="Q1371">
        <v>93.100000000000009</v>
      </c>
      <c r="R1371" s="1"/>
    </row>
    <row r="1372" spans="1:18" x14ac:dyDescent="0.2">
      <c r="A1372" s="1" t="s">
        <v>53</v>
      </c>
      <c r="B1372">
        <v>7</v>
      </c>
      <c r="C1372" s="1" t="s">
        <v>3992</v>
      </c>
      <c r="D1372" s="2">
        <v>45731</v>
      </c>
      <c r="E1372" t="s">
        <v>3993</v>
      </c>
      <c r="F1372" s="1" t="s">
        <v>246</v>
      </c>
      <c r="G1372">
        <v>16</v>
      </c>
      <c r="H1372" t="s">
        <v>3994</v>
      </c>
      <c r="I1372" s="1" t="s">
        <v>51</v>
      </c>
      <c r="J1372">
        <v>200</v>
      </c>
      <c r="K1372" s="1" t="s">
        <v>2729</v>
      </c>
      <c r="L1372">
        <v>1</v>
      </c>
      <c r="M1372">
        <v>45.8</v>
      </c>
      <c r="N1372">
        <v>2</v>
      </c>
      <c r="Q1372">
        <v>43.8</v>
      </c>
      <c r="R1372" s="1"/>
    </row>
    <row r="1373" spans="1:18" x14ac:dyDescent="0.2">
      <c r="A1373" s="1" t="s">
        <v>46</v>
      </c>
      <c r="B1373">
        <v>1</v>
      </c>
      <c r="C1373" s="1" t="s">
        <v>3939</v>
      </c>
      <c r="D1373" s="2">
        <v>45732</v>
      </c>
      <c r="E1373" t="s">
        <v>3940</v>
      </c>
      <c r="F1373" s="1" t="s">
        <v>3035</v>
      </c>
      <c r="G1373" t="s">
        <v>3941</v>
      </c>
      <c r="H1373" t="s">
        <v>3942</v>
      </c>
      <c r="I1373" s="1" t="s">
        <v>100</v>
      </c>
      <c r="J1373">
        <v>2000</v>
      </c>
      <c r="K1373" s="1" t="s">
        <v>2729</v>
      </c>
      <c r="L1373">
        <v>4</v>
      </c>
      <c r="M1373">
        <v>145.19999999999999</v>
      </c>
      <c r="N1373">
        <v>2.4000000000000004</v>
      </c>
      <c r="Q1373">
        <v>142.79999999999998</v>
      </c>
      <c r="R1373" s="1"/>
    </row>
    <row r="1374" spans="1:18" x14ac:dyDescent="0.2">
      <c r="A1374" s="1" t="s">
        <v>53</v>
      </c>
      <c r="B1374">
        <v>1</v>
      </c>
      <c r="C1374" s="1" t="s">
        <v>3939</v>
      </c>
      <c r="D1374" s="2">
        <v>45732</v>
      </c>
      <c r="E1374" t="s">
        <v>3940</v>
      </c>
      <c r="F1374" s="1" t="s">
        <v>3035</v>
      </c>
      <c r="G1374" t="s">
        <v>3941</v>
      </c>
      <c r="H1374" t="s">
        <v>3942</v>
      </c>
      <c r="I1374" s="1" t="s">
        <v>100</v>
      </c>
      <c r="J1374">
        <v>2000</v>
      </c>
      <c r="K1374" s="1" t="s">
        <v>2729</v>
      </c>
      <c r="L1374">
        <v>3</v>
      </c>
      <c r="M1374">
        <v>174.39999999999998</v>
      </c>
      <c r="N1374">
        <v>2.6</v>
      </c>
      <c r="Q1374">
        <v>171.79999999999998</v>
      </c>
      <c r="R1374" s="1"/>
    </row>
    <row r="1375" spans="1:18" x14ac:dyDescent="0.2">
      <c r="A1375" s="1" t="s">
        <v>46</v>
      </c>
      <c r="B1375">
        <v>3</v>
      </c>
      <c r="C1375" s="1" t="s">
        <v>3984</v>
      </c>
      <c r="D1375" s="2">
        <v>45732</v>
      </c>
      <c r="E1375" t="s">
        <v>2936</v>
      </c>
      <c r="F1375" s="1" t="s">
        <v>2816</v>
      </c>
      <c r="G1375" t="s">
        <v>2937</v>
      </c>
      <c r="H1375" t="s">
        <v>2938</v>
      </c>
      <c r="I1375" s="1" t="s">
        <v>51</v>
      </c>
      <c r="J1375">
        <v>3500</v>
      </c>
      <c r="K1375" s="1" t="s">
        <v>2729</v>
      </c>
      <c r="L1375">
        <v>3</v>
      </c>
      <c r="M1375">
        <v>435</v>
      </c>
      <c r="N1375">
        <v>4.1999999999999993</v>
      </c>
      <c r="Q1375">
        <v>430.8</v>
      </c>
      <c r="R1375" s="1"/>
    </row>
    <row r="1376" spans="1:18" x14ac:dyDescent="0.2">
      <c r="A1376" s="1" t="s">
        <v>53</v>
      </c>
      <c r="B1376">
        <v>3</v>
      </c>
      <c r="C1376" s="1" t="s">
        <v>3984</v>
      </c>
      <c r="D1376" s="2">
        <v>45732</v>
      </c>
      <c r="E1376" t="s">
        <v>2936</v>
      </c>
      <c r="F1376" s="1" t="s">
        <v>2816</v>
      </c>
      <c r="G1376" t="s">
        <v>2937</v>
      </c>
      <c r="H1376" t="s">
        <v>2938</v>
      </c>
      <c r="I1376" s="1" t="s">
        <v>51</v>
      </c>
      <c r="J1376">
        <v>3500</v>
      </c>
      <c r="K1376" s="1" t="s">
        <v>2729</v>
      </c>
      <c r="L1376">
        <v>3</v>
      </c>
      <c r="M1376">
        <v>513.4</v>
      </c>
      <c r="N1376">
        <v>4.4000000000000004</v>
      </c>
      <c r="Q1376">
        <v>509</v>
      </c>
      <c r="R1376" s="1"/>
    </row>
    <row r="1377" spans="1:18" x14ac:dyDescent="0.2">
      <c r="A1377" s="1" t="s">
        <v>46</v>
      </c>
      <c r="B1377">
        <v>6</v>
      </c>
      <c r="C1377" s="1" t="s">
        <v>3987</v>
      </c>
      <c r="D1377" s="2">
        <v>45732</v>
      </c>
      <c r="E1377" t="s">
        <v>51</v>
      </c>
      <c r="F1377" s="1" t="s">
        <v>51</v>
      </c>
      <c r="G1377" t="s">
        <v>51</v>
      </c>
      <c r="H1377" t="s">
        <v>51</v>
      </c>
      <c r="I1377" s="1" t="s">
        <v>51</v>
      </c>
      <c r="J1377" t="s">
        <v>51</v>
      </c>
      <c r="K1377" s="1" t="s">
        <v>2729</v>
      </c>
      <c r="L1377">
        <v>5</v>
      </c>
      <c r="M1377">
        <v>735.2</v>
      </c>
      <c r="N1377">
        <v>17</v>
      </c>
      <c r="O1377">
        <v>51</v>
      </c>
      <c r="Q1377">
        <v>718.2</v>
      </c>
      <c r="R1377" s="1"/>
    </row>
    <row r="1378" spans="1:18" x14ac:dyDescent="0.2">
      <c r="A1378" s="1" t="s">
        <v>53</v>
      </c>
      <c r="B1378">
        <v>6</v>
      </c>
      <c r="C1378" s="1" t="s">
        <v>3965</v>
      </c>
      <c r="D1378" s="2">
        <v>45732</v>
      </c>
      <c r="E1378" t="s">
        <v>3966</v>
      </c>
      <c r="F1378" s="1" t="s">
        <v>246</v>
      </c>
      <c r="G1378">
        <v>35</v>
      </c>
      <c r="H1378" t="s">
        <v>3967</v>
      </c>
      <c r="I1378" s="1" t="s">
        <v>3420</v>
      </c>
      <c r="J1378">
        <v>5000</v>
      </c>
      <c r="K1378" s="1" t="s">
        <v>2729</v>
      </c>
      <c r="L1378">
        <v>6</v>
      </c>
      <c r="M1378">
        <v>658.19999999999993</v>
      </c>
      <c r="N1378">
        <v>26.400000000000002</v>
      </c>
      <c r="O1378">
        <v>96</v>
      </c>
      <c r="Q1378">
        <v>631.79999999999995</v>
      </c>
      <c r="R1378" s="1"/>
    </row>
    <row r="1379" spans="1:18" x14ac:dyDescent="0.2">
      <c r="A1379" s="1" t="s">
        <v>53</v>
      </c>
      <c r="B1379">
        <v>6</v>
      </c>
      <c r="C1379" s="1" t="s">
        <v>3324</v>
      </c>
      <c r="D1379" s="2">
        <v>45732</v>
      </c>
      <c r="E1379" t="s">
        <v>51</v>
      </c>
      <c r="F1379" s="1" t="s">
        <v>51</v>
      </c>
      <c r="G1379" t="s">
        <v>51</v>
      </c>
      <c r="H1379" t="s">
        <v>51</v>
      </c>
      <c r="I1379" s="1" t="s">
        <v>51</v>
      </c>
      <c r="J1379" t="s">
        <v>51</v>
      </c>
      <c r="K1379" s="1" t="s">
        <v>2729</v>
      </c>
      <c r="L1379">
        <v>1</v>
      </c>
      <c r="M1379">
        <v>125.6</v>
      </c>
      <c r="Q1379">
        <v>125.6</v>
      </c>
      <c r="R1379" s="1"/>
    </row>
    <row r="1380" spans="1:18" x14ac:dyDescent="0.2">
      <c r="A1380" s="1" t="s">
        <v>46</v>
      </c>
      <c r="B1380">
        <v>7</v>
      </c>
      <c r="C1380" s="1" t="s">
        <v>3992</v>
      </c>
      <c r="D1380" s="2">
        <v>45732</v>
      </c>
      <c r="E1380" t="s">
        <v>3993</v>
      </c>
      <c r="F1380" s="1" t="s">
        <v>246</v>
      </c>
      <c r="G1380">
        <v>16</v>
      </c>
      <c r="H1380" t="s">
        <v>3994</v>
      </c>
      <c r="I1380" s="1" t="s">
        <v>51</v>
      </c>
      <c r="J1380">
        <v>200</v>
      </c>
      <c r="K1380" s="1" t="s">
        <v>2729</v>
      </c>
      <c r="L1380">
        <v>3</v>
      </c>
      <c r="M1380">
        <v>167.1</v>
      </c>
      <c r="N1380">
        <v>6</v>
      </c>
      <c r="Q1380">
        <v>161.1</v>
      </c>
      <c r="R1380" s="1"/>
    </row>
    <row r="1381" spans="1:18" x14ac:dyDescent="0.2">
      <c r="A1381" s="1" t="s">
        <v>46</v>
      </c>
      <c r="B1381">
        <v>7</v>
      </c>
      <c r="C1381" s="1" t="s">
        <v>3995</v>
      </c>
      <c r="D1381" s="2">
        <v>45732</v>
      </c>
      <c r="E1381" t="s">
        <v>3854</v>
      </c>
      <c r="F1381" s="1" t="s">
        <v>246</v>
      </c>
      <c r="G1381">
        <v>16</v>
      </c>
      <c r="H1381" t="s">
        <v>79</v>
      </c>
      <c r="I1381" s="1" t="s">
        <v>100</v>
      </c>
      <c r="J1381">
        <v>62</v>
      </c>
      <c r="K1381" s="1" t="s">
        <v>2729</v>
      </c>
      <c r="L1381">
        <v>1</v>
      </c>
      <c r="M1381">
        <v>70.040000000000006</v>
      </c>
      <c r="N1381">
        <v>1.9</v>
      </c>
      <c r="Q1381">
        <v>68.14</v>
      </c>
      <c r="R1381" s="1"/>
    </row>
    <row r="1382" spans="1:18" x14ac:dyDescent="0.2">
      <c r="A1382" s="1" t="s">
        <v>46</v>
      </c>
      <c r="B1382">
        <v>7</v>
      </c>
      <c r="C1382" s="1" t="s">
        <v>3996</v>
      </c>
      <c r="D1382" s="2">
        <v>45732</v>
      </c>
      <c r="E1382" t="s">
        <v>3854</v>
      </c>
      <c r="F1382" s="1" t="s">
        <v>246</v>
      </c>
      <c r="G1382">
        <v>15</v>
      </c>
      <c r="H1382" t="s">
        <v>79</v>
      </c>
      <c r="I1382" s="1" t="s">
        <v>100</v>
      </c>
      <c r="J1382">
        <v>60</v>
      </c>
      <c r="K1382" s="1" t="s">
        <v>2729</v>
      </c>
      <c r="L1382">
        <v>2</v>
      </c>
      <c r="M1382">
        <v>103.22</v>
      </c>
      <c r="N1382">
        <v>3.6</v>
      </c>
      <c r="Q1382">
        <v>99.62</v>
      </c>
      <c r="R1382" s="1"/>
    </row>
    <row r="1383" spans="1:18" x14ac:dyDescent="0.2">
      <c r="A1383" s="1" t="s">
        <v>53</v>
      </c>
      <c r="B1383">
        <v>7</v>
      </c>
      <c r="C1383" s="1" t="s">
        <v>3997</v>
      </c>
      <c r="D1383" s="2">
        <v>45732</v>
      </c>
      <c r="E1383" t="s">
        <v>48</v>
      </c>
      <c r="F1383" s="1" t="s">
        <v>246</v>
      </c>
      <c r="G1383">
        <v>16</v>
      </c>
      <c r="H1383" t="s">
        <v>93</v>
      </c>
      <c r="I1383" s="1" t="s">
        <v>100</v>
      </c>
      <c r="J1383">
        <v>105</v>
      </c>
      <c r="K1383" s="1" t="s">
        <v>2729</v>
      </c>
      <c r="L1383">
        <v>2</v>
      </c>
      <c r="M1383">
        <v>115.69999999999999</v>
      </c>
      <c r="N1383">
        <v>3.8</v>
      </c>
      <c r="Q1383">
        <v>111.89999999999999</v>
      </c>
      <c r="R1383" s="1"/>
    </row>
    <row r="1384" spans="1:18" x14ac:dyDescent="0.2">
      <c r="A1384" s="1" t="s">
        <v>53</v>
      </c>
      <c r="B1384">
        <v>7</v>
      </c>
      <c r="C1384" s="1" t="s">
        <v>3998</v>
      </c>
      <c r="D1384" s="2">
        <v>45732</v>
      </c>
      <c r="E1384" t="s">
        <v>3999</v>
      </c>
      <c r="F1384" s="1" t="s">
        <v>246</v>
      </c>
      <c r="G1384">
        <v>19</v>
      </c>
      <c r="H1384" t="s">
        <v>3332</v>
      </c>
      <c r="I1384" s="1" t="s">
        <v>100</v>
      </c>
      <c r="J1384">
        <v>300</v>
      </c>
      <c r="K1384" s="1" t="s">
        <v>2729</v>
      </c>
      <c r="L1384">
        <v>1</v>
      </c>
      <c r="M1384">
        <v>81.7</v>
      </c>
      <c r="N1384">
        <v>2.2999999999999998</v>
      </c>
      <c r="Q1384">
        <v>79.400000000000006</v>
      </c>
      <c r="R1384" s="1"/>
    </row>
    <row r="1385" spans="1:18" x14ac:dyDescent="0.2">
      <c r="A1385" s="1" t="s">
        <v>53</v>
      </c>
      <c r="B1385">
        <v>7</v>
      </c>
      <c r="C1385" s="1" t="s">
        <v>4000</v>
      </c>
      <c r="D1385" s="2">
        <v>45732</v>
      </c>
      <c r="E1385" t="s">
        <v>3999</v>
      </c>
      <c r="F1385" s="1" t="s">
        <v>246</v>
      </c>
      <c r="G1385">
        <v>19</v>
      </c>
      <c r="H1385" t="s">
        <v>3332</v>
      </c>
      <c r="I1385" s="1" t="s">
        <v>100</v>
      </c>
      <c r="J1385">
        <v>200</v>
      </c>
      <c r="K1385" s="1" t="s">
        <v>2729</v>
      </c>
      <c r="L1385">
        <v>3</v>
      </c>
      <c r="M1385">
        <v>221.00000000000003</v>
      </c>
      <c r="N1385">
        <v>6.8999999999999995</v>
      </c>
      <c r="Q1385">
        <v>214.10000000000002</v>
      </c>
      <c r="R1385" s="1"/>
    </row>
    <row r="1386" spans="1:18" x14ac:dyDescent="0.2">
      <c r="A1386" s="1" t="s">
        <v>46</v>
      </c>
      <c r="B1386">
        <v>1</v>
      </c>
      <c r="C1386" s="1" t="s">
        <v>3939</v>
      </c>
      <c r="D1386" s="2">
        <v>45733</v>
      </c>
      <c r="E1386" t="s">
        <v>3940</v>
      </c>
      <c r="F1386" s="1" t="s">
        <v>3035</v>
      </c>
      <c r="G1386" t="s">
        <v>3941</v>
      </c>
      <c r="H1386" t="s">
        <v>3942</v>
      </c>
      <c r="I1386" s="1" t="s">
        <v>100</v>
      </c>
      <c r="J1386">
        <v>2000</v>
      </c>
      <c r="K1386" s="1" t="s">
        <v>2729</v>
      </c>
      <c r="L1386">
        <v>2</v>
      </c>
      <c r="M1386">
        <v>122.6</v>
      </c>
      <c r="N1386">
        <v>1.6</v>
      </c>
      <c r="Q1386">
        <v>121</v>
      </c>
      <c r="R1386" s="1"/>
    </row>
    <row r="1387" spans="1:18" x14ac:dyDescent="0.2">
      <c r="A1387" s="1" t="s">
        <v>53</v>
      </c>
      <c r="B1387">
        <v>1</v>
      </c>
      <c r="C1387" s="1" t="s">
        <v>3939</v>
      </c>
      <c r="D1387" s="2">
        <v>45733</v>
      </c>
      <c r="E1387" t="s">
        <v>3940</v>
      </c>
      <c r="F1387" s="1" t="s">
        <v>3035</v>
      </c>
      <c r="G1387" t="s">
        <v>3941</v>
      </c>
      <c r="H1387" t="s">
        <v>3942</v>
      </c>
      <c r="I1387" s="1" t="s">
        <v>100</v>
      </c>
      <c r="J1387">
        <v>2000</v>
      </c>
      <c r="K1387" s="1" t="s">
        <v>2729</v>
      </c>
      <c r="L1387">
        <v>3</v>
      </c>
      <c r="M1387">
        <v>169.39999999999998</v>
      </c>
      <c r="N1387">
        <v>2.6</v>
      </c>
      <c r="Q1387">
        <v>166.79999999999998</v>
      </c>
      <c r="R1387" s="1"/>
    </row>
    <row r="1388" spans="1:18" x14ac:dyDescent="0.2">
      <c r="A1388" s="1" t="s">
        <v>46</v>
      </c>
      <c r="B1388">
        <v>3</v>
      </c>
      <c r="C1388" s="1" t="s">
        <v>3984</v>
      </c>
      <c r="D1388" s="2">
        <v>45733</v>
      </c>
      <c r="E1388" t="s">
        <v>2936</v>
      </c>
      <c r="F1388" s="1" t="s">
        <v>2816</v>
      </c>
      <c r="G1388" t="s">
        <v>2937</v>
      </c>
      <c r="H1388" t="s">
        <v>2938</v>
      </c>
      <c r="I1388" s="1" t="s">
        <v>51</v>
      </c>
      <c r="J1388">
        <v>3500</v>
      </c>
      <c r="K1388" s="1" t="s">
        <v>2729</v>
      </c>
      <c r="L1388">
        <v>3</v>
      </c>
      <c r="M1388">
        <v>560</v>
      </c>
      <c r="N1388">
        <v>4.4000000000000004</v>
      </c>
      <c r="Q1388">
        <v>555.6</v>
      </c>
      <c r="R1388" s="1"/>
    </row>
    <row r="1389" spans="1:18" x14ac:dyDescent="0.2">
      <c r="A1389" s="1" t="s">
        <v>53</v>
      </c>
      <c r="B1389">
        <v>3</v>
      </c>
      <c r="C1389" s="1" t="s">
        <v>3984</v>
      </c>
      <c r="D1389" s="2">
        <v>45733</v>
      </c>
      <c r="E1389" t="s">
        <v>2936</v>
      </c>
      <c r="F1389" s="1" t="s">
        <v>2816</v>
      </c>
      <c r="G1389" t="s">
        <v>2937</v>
      </c>
      <c r="H1389" t="s">
        <v>2938</v>
      </c>
      <c r="I1389" s="1" t="s">
        <v>51</v>
      </c>
      <c r="J1389">
        <v>3500</v>
      </c>
      <c r="K1389" s="1" t="s">
        <v>2729</v>
      </c>
      <c r="L1389">
        <v>3</v>
      </c>
      <c r="M1389">
        <v>472.2</v>
      </c>
      <c r="N1389">
        <v>4.4000000000000004</v>
      </c>
      <c r="Q1389">
        <v>467.8</v>
      </c>
      <c r="R1389" s="1"/>
    </row>
    <row r="1390" spans="1:18" x14ac:dyDescent="0.2">
      <c r="A1390" s="1" t="s">
        <v>46</v>
      </c>
      <c r="B1390">
        <v>6</v>
      </c>
      <c r="C1390" s="1" t="s">
        <v>3965</v>
      </c>
      <c r="D1390" s="2">
        <v>45733</v>
      </c>
      <c r="E1390" t="s">
        <v>3966</v>
      </c>
      <c r="F1390" s="1" t="s">
        <v>246</v>
      </c>
      <c r="G1390">
        <v>35</v>
      </c>
      <c r="H1390" t="s">
        <v>3967</v>
      </c>
      <c r="I1390" s="1" t="s">
        <v>3420</v>
      </c>
      <c r="J1390">
        <v>5000</v>
      </c>
      <c r="K1390" s="1" t="s">
        <v>2729</v>
      </c>
      <c r="L1390">
        <v>1</v>
      </c>
      <c r="M1390">
        <v>100.8</v>
      </c>
      <c r="N1390">
        <v>4.4000000000000004</v>
      </c>
      <c r="O1390">
        <v>34.799999999999997</v>
      </c>
      <c r="Q1390">
        <v>96.399999999999991</v>
      </c>
      <c r="R1390" s="1"/>
    </row>
    <row r="1391" spans="1:18" x14ac:dyDescent="0.2">
      <c r="A1391" s="1" t="s">
        <v>46</v>
      </c>
      <c r="B1391">
        <v>6</v>
      </c>
      <c r="C1391" s="1" t="s">
        <v>4001</v>
      </c>
      <c r="D1391" s="2">
        <v>45733</v>
      </c>
      <c r="E1391" t="s">
        <v>2974</v>
      </c>
      <c r="F1391" s="1" t="s">
        <v>246</v>
      </c>
      <c r="G1391">
        <v>32</v>
      </c>
      <c r="H1391" t="s">
        <v>99</v>
      </c>
      <c r="I1391" s="1" t="s">
        <v>2760</v>
      </c>
      <c r="J1391">
        <v>717</v>
      </c>
      <c r="K1391" s="1" t="s">
        <v>2729</v>
      </c>
      <c r="L1391">
        <v>7</v>
      </c>
      <c r="M1391">
        <v>727</v>
      </c>
      <c r="N1391">
        <v>27.4</v>
      </c>
      <c r="Q1391">
        <v>699.6</v>
      </c>
      <c r="R1391" s="1"/>
    </row>
    <row r="1392" spans="1:18" x14ac:dyDescent="0.2">
      <c r="A1392" s="1" t="s">
        <v>46</v>
      </c>
      <c r="B1392">
        <v>6</v>
      </c>
      <c r="C1392" s="1" t="s">
        <v>4002</v>
      </c>
      <c r="D1392" s="2">
        <v>45733</v>
      </c>
      <c r="E1392" t="s">
        <v>2974</v>
      </c>
      <c r="F1392" s="1" t="s">
        <v>246</v>
      </c>
      <c r="G1392" t="s">
        <v>3203</v>
      </c>
      <c r="H1392" t="s">
        <v>287</v>
      </c>
      <c r="I1392" s="1" t="s">
        <v>2760</v>
      </c>
      <c r="J1392">
        <v>313</v>
      </c>
      <c r="K1392" s="1" t="s">
        <v>2729</v>
      </c>
      <c r="L1392">
        <v>1</v>
      </c>
      <c r="M1392">
        <v>48.6</v>
      </c>
      <c r="N1392">
        <v>3.8</v>
      </c>
      <c r="Q1392">
        <v>44.800000000000004</v>
      </c>
      <c r="R1392" s="1"/>
    </row>
    <row r="1393" spans="1:18" x14ac:dyDescent="0.2">
      <c r="A1393" s="1" t="s">
        <v>53</v>
      </c>
      <c r="B1393">
        <v>6</v>
      </c>
      <c r="C1393" s="1" t="s">
        <v>4002</v>
      </c>
      <c r="D1393" s="2">
        <v>45733</v>
      </c>
      <c r="E1393" t="s">
        <v>2974</v>
      </c>
      <c r="F1393" s="1" t="s">
        <v>246</v>
      </c>
      <c r="G1393" t="s">
        <v>3203</v>
      </c>
      <c r="H1393" t="s">
        <v>287</v>
      </c>
      <c r="I1393" s="1" t="s">
        <v>2760</v>
      </c>
      <c r="J1393">
        <v>313</v>
      </c>
      <c r="K1393" s="1" t="s">
        <v>2729</v>
      </c>
      <c r="L1393">
        <v>4</v>
      </c>
      <c r="M1393">
        <v>272.79999999999995</v>
      </c>
      <c r="N1393">
        <v>15.2</v>
      </c>
      <c r="O1393">
        <v>35.200000000000003</v>
      </c>
      <c r="Q1393">
        <v>257.59999999999997</v>
      </c>
      <c r="R1393" s="1"/>
    </row>
    <row r="1394" spans="1:18" x14ac:dyDescent="0.2">
      <c r="A1394" s="1" t="s">
        <v>53</v>
      </c>
      <c r="B1394">
        <v>6</v>
      </c>
      <c r="C1394" s="1" t="s">
        <v>4003</v>
      </c>
      <c r="D1394" s="2">
        <v>45733</v>
      </c>
      <c r="E1394" t="s">
        <v>2974</v>
      </c>
      <c r="F1394" s="1" t="s">
        <v>246</v>
      </c>
      <c r="G1394" t="s">
        <v>3047</v>
      </c>
      <c r="H1394" t="s">
        <v>287</v>
      </c>
      <c r="I1394" s="1" t="s">
        <v>2760</v>
      </c>
      <c r="J1394">
        <v>888</v>
      </c>
      <c r="K1394" s="1" t="s">
        <v>2729</v>
      </c>
      <c r="L1394">
        <v>10</v>
      </c>
      <c r="M1394">
        <v>854.00000000000011</v>
      </c>
      <c r="N1394">
        <v>40</v>
      </c>
      <c r="Q1394">
        <v>814.00000000000011</v>
      </c>
      <c r="R1394" s="1"/>
    </row>
    <row r="1395" spans="1:18" x14ac:dyDescent="0.2">
      <c r="A1395" s="1" t="s">
        <v>46</v>
      </c>
      <c r="B1395">
        <v>7</v>
      </c>
      <c r="C1395" s="1" t="s">
        <v>3998</v>
      </c>
      <c r="D1395" s="2">
        <v>45733</v>
      </c>
      <c r="E1395" t="s">
        <v>3999</v>
      </c>
      <c r="F1395" s="1" t="s">
        <v>246</v>
      </c>
      <c r="G1395">
        <v>19</v>
      </c>
      <c r="H1395" t="s">
        <v>3332</v>
      </c>
      <c r="I1395" s="1" t="s">
        <v>100</v>
      </c>
      <c r="J1395">
        <v>300</v>
      </c>
      <c r="K1395" s="1" t="s">
        <v>2729</v>
      </c>
      <c r="L1395">
        <v>3</v>
      </c>
      <c r="M1395">
        <v>247.67</v>
      </c>
      <c r="N1395">
        <v>6.8999999999999995</v>
      </c>
      <c r="Q1395">
        <v>240.76999999999998</v>
      </c>
      <c r="R1395" s="1"/>
    </row>
    <row r="1396" spans="1:18" x14ac:dyDescent="0.2">
      <c r="A1396" s="1" t="s">
        <v>46</v>
      </c>
      <c r="B1396">
        <v>7</v>
      </c>
      <c r="C1396" s="1" t="s">
        <v>4004</v>
      </c>
      <c r="D1396" s="2">
        <v>45733</v>
      </c>
      <c r="E1396" t="s">
        <v>4005</v>
      </c>
      <c r="F1396" s="1" t="s">
        <v>246</v>
      </c>
      <c r="G1396">
        <v>18</v>
      </c>
      <c r="H1396" t="s">
        <v>167</v>
      </c>
      <c r="I1396" s="1" t="s">
        <v>2760</v>
      </c>
      <c r="J1396">
        <v>36</v>
      </c>
      <c r="K1396" s="1" t="s">
        <v>2729</v>
      </c>
      <c r="L1396">
        <v>1</v>
      </c>
      <c r="M1396">
        <v>38.29</v>
      </c>
      <c r="N1396">
        <v>2.2000000000000002</v>
      </c>
      <c r="Q1396">
        <v>36.089999999999996</v>
      </c>
      <c r="R1396" s="1"/>
    </row>
    <row r="1397" spans="1:18" x14ac:dyDescent="0.2">
      <c r="A1397" s="1" t="s">
        <v>46</v>
      </c>
      <c r="B1397">
        <v>7</v>
      </c>
      <c r="C1397" s="1" t="s">
        <v>4006</v>
      </c>
      <c r="D1397" s="2">
        <v>45733</v>
      </c>
      <c r="E1397" t="s">
        <v>2797</v>
      </c>
      <c r="F1397" s="1" t="s">
        <v>246</v>
      </c>
      <c r="G1397">
        <v>22</v>
      </c>
      <c r="H1397" t="s">
        <v>209</v>
      </c>
      <c r="I1397" s="1" t="s">
        <v>2760</v>
      </c>
      <c r="J1397">
        <v>130</v>
      </c>
      <c r="K1397" s="1" t="s">
        <v>2729</v>
      </c>
      <c r="L1397">
        <v>3</v>
      </c>
      <c r="M1397">
        <v>140.52000000000001</v>
      </c>
      <c r="N1397">
        <v>8.1000000000000014</v>
      </c>
      <c r="Q1397">
        <v>132.42000000000002</v>
      </c>
      <c r="R1397" s="1"/>
    </row>
    <row r="1398" spans="1:18" x14ac:dyDescent="0.2">
      <c r="A1398" s="1" t="s">
        <v>53</v>
      </c>
      <c r="B1398">
        <v>7</v>
      </c>
      <c r="C1398" s="1" t="s">
        <v>4007</v>
      </c>
      <c r="D1398" s="2">
        <v>45733</v>
      </c>
      <c r="E1398" t="s">
        <v>2855</v>
      </c>
      <c r="F1398" s="1" t="s">
        <v>246</v>
      </c>
      <c r="G1398">
        <v>17.25</v>
      </c>
      <c r="H1398" t="s">
        <v>332</v>
      </c>
      <c r="I1398" s="1" t="s">
        <v>2760</v>
      </c>
      <c r="J1398">
        <v>1050</v>
      </c>
      <c r="K1398" s="1" t="s">
        <v>2729</v>
      </c>
      <c r="L1398">
        <v>3</v>
      </c>
      <c r="M1398">
        <v>261.39999999999998</v>
      </c>
      <c r="N1398">
        <v>6.3000000000000007</v>
      </c>
      <c r="Q1398">
        <v>255.09999999999997</v>
      </c>
      <c r="R1398" s="1"/>
    </row>
    <row r="1399" spans="1:18" x14ac:dyDescent="0.2">
      <c r="A1399" s="1" t="s">
        <v>53</v>
      </c>
      <c r="B1399">
        <v>7</v>
      </c>
      <c r="C1399" s="1" t="s">
        <v>4008</v>
      </c>
      <c r="D1399" s="2">
        <v>45733</v>
      </c>
      <c r="E1399" t="s">
        <v>4009</v>
      </c>
      <c r="F1399" s="1" t="s">
        <v>246</v>
      </c>
      <c r="G1399">
        <v>17</v>
      </c>
      <c r="H1399" t="s">
        <v>99</v>
      </c>
      <c r="I1399" s="1" t="s">
        <v>2760</v>
      </c>
      <c r="J1399">
        <v>350</v>
      </c>
      <c r="K1399" s="1" t="s">
        <v>2729</v>
      </c>
      <c r="L1399">
        <v>2</v>
      </c>
      <c r="M1399">
        <v>139.69999999999999</v>
      </c>
      <c r="N1399">
        <v>4.2</v>
      </c>
      <c r="Q1399">
        <v>135.5</v>
      </c>
      <c r="R1399" s="1"/>
    </row>
    <row r="1400" spans="1:18" x14ac:dyDescent="0.2">
      <c r="A1400" s="1" t="s">
        <v>46</v>
      </c>
      <c r="B1400">
        <v>1</v>
      </c>
      <c r="C1400" s="1" t="s">
        <v>3939</v>
      </c>
      <c r="D1400" s="2">
        <v>45734</v>
      </c>
      <c r="E1400" t="s">
        <v>3940</v>
      </c>
      <c r="F1400" s="1" t="s">
        <v>3035</v>
      </c>
      <c r="G1400" t="s">
        <v>3941</v>
      </c>
      <c r="H1400" t="s">
        <v>3942</v>
      </c>
      <c r="I1400" s="1" t="s">
        <v>100</v>
      </c>
      <c r="J1400">
        <v>2000</v>
      </c>
      <c r="K1400" s="1" t="s">
        <v>2729</v>
      </c>
      <c r="L1400">
        <v>3</v>
      </c>
      <c r="M1400">
        <v>66.099999999999994</v>
      </c>
      <c r="N1400">
        <v>1.4</v>
      </c>
      <c r="Q1400">
        <v>64.699999999999989</v>
      </c>
      <c r="R1400" s="1"/>
    </row>
    <row r="1401" spans="1:18" x14ac:dyDescent="0.2">
      <c r="A1401" s="1" t="s">
        <v>46</v>
      </c>
      <c r="B1401">
        <v>3</v>
      </c>
      <c r="C1401" s="1" t="s">
        <v>3984</v>
      </c>
      <c r="D1401" s="2">
        <v>45734</v>
      </c>
      <c r="E1401" t="s">
        <v>2936</v>
      </c>
      <c r="F1401" s="1" t="s">
        <v>2816</v>
      </c>
      <c r="G1401" t="s">
        <v>2937</v>
      </c>
      <c r="H1401" t="s">
        <v>2938</v>
      </c>
      <c r="I1401" s="1" t="s">
        <v>51</v>
      </c>
      <c r="J1401">
        <v>3500</v>
      </c>
      <c r="K1401" s="1" t="s">
        <v>2729</v>
      </c>
      <c r="L1401">
        <v>3</v>
      </c>
      <c r="M1401">
        <v>509.6</v>
      </c>
      <c r="N1401">
        <v>4.5</v>
      </c>
      <c r="Q1401">
        <v>505.1</v>
      </c>
      <c r="R1401" s="1"/>
    </row>
    <row r="1402" spans="1:18" x14ac:dyDescent="0.2">
      <c r="A1402" s="1" t="s">
        <v>53</v>
      </c>
      <c r="B1402">
        <v>3</v>
      </c>
      <c r="C1402" s="1" t="s">
        <v>3984</v>
      </c>
      <c r="D1402" s="2">
        <v>45734</v>
      </c>
      <c r="E1402" t="s">
        <v>2936</v>
      </c>
      <c r="F1402" s="1" t="s">
        <v>2816</v>
      </c>
      <c r="G1402" t="s">
        <v>2937</v>
      </c>
      <c r="H1402" t="s">
        <v>2938</v>
      </c>
      <c r="I1402" s="1" t="s">
        <v>51</v>
      </c>
      <c r="J1402">
        <v>3500</v>
      </c>
      <c r="K1402" s="1" t="s">
        <v>2729</v>
      </c>
      <c r="L1402">
        <v>4</v>
      </c>
      <c r="M1402">
        <v>538</v>
      </c>
      <c r="N1402">
        <v>5.8000000000000007</v>
      </c>
      <c r="Q1402">
        <v>532.20000000000005</v>
      </c>
      <c r="R1402" s="1"/>
    </row>
    <row r="1403" spans="1:18" x14ac:dyDescent="0.2">
      <c r="A1403" s="1" t="s">
        <v>46</v>
      </c>
      <c r="B1403">
        <v>6</v>
      </c>
      <c r="C1403" s="1" t="s">
        <v>3742</v>
      </c>
      <c r="D1403" s="2">
        <v>45734</v>
      </c>
      <c r="E1403" t="s">
        <v>3743</v>
      </c>
      <c r="F1403" s="1" t="s">
        <v>106</v>
      </c>
      <c r="G1403" t="s">
        <v>3172</v>
      </c>
      <c r="H1403" t="s">
        <v>3744</v>
      </c>
      <c r="I1403" s="1" t="s">
        <v>3745</v>
      </c>
      <c r="J1403">
        <v>1800</v>
      </c>
      <c r="K1403" s="1" t="s">
        <v>2729</v>
      </c>
      <c r="L1403">
        <v>6</v>
      </c>
      <c r="M1403">
        <v>833.8</v>
      </c>
      <c r="N1403">
        <v>30</v>
      </c>
      <c r="O1403">
        <v>128.80000000000001</v>
      </c>
      <c r="Q1403">
        <v>803.8</v>
      </c>
      <c r="R1403" s="1"/>
    </row>
    <row r="1404" spans="1:18" x14ac:dyDescent="0.2">
      <c r="A1404" s="1" t="s">
        <v>46</v>
      </c>
      <c r="B1404">
        <v>6</v>
      </c>
      <c r="C1404" s="1" t="s">
        <v>4010</v>
      </c>
      <c r="D1404" s="2">
        <v>45734</v>
      </c>
      <c r="E1404" t="s">
        <v>4011</v>
      </c>
      <c r="F1404" s="1" t="s">
        <v>246</v>
      </c>
      <c r="G1404">
        <v>30</v>
      </c>
      <c r="H1404" t="s">
        <v>99</v>
      </c>
      <c r="I1404" s="1" t="s">
        <v>2760</v>
      </c>
      <c r="J1404">
        <v>130</v>
      </c>
      <c r="K1404" s="1" t="s">
        <v>2729</v>
      </c>
      <c r="L1404">
        <v>2</v>
      </c>
      <c r="M1404">
        <v>149.4</v>
      </c>
      <c r="N1404">
        <v>8</v>
      </c>
      <c r="Q1404">
        <v>141.4</v>
      </c>
      <c r="R1404" s="1"/>
    </row>
    <row r="1405" spans="1:18" x14ac:dyDescent="0.2">
      <c r="A1405" s="1" t="s">
        <v>46</v>
      </c>
      <c r="B1405">
        <v>6</v>
      </c>
      <c r="C1405" s="1" t="s">
        <v>4003</v>
      </c>
      <c r="D1405" s="2">
        <v>45734</v>
      </c>
      <c r="E1405" t="s">
        <v>2974</v>
      </c>
      <c r="F1405" s="1" t="s">
        <v>246</v>
      </c>
      <c r="G1405" t="s">
        <v>3047</v>
      </c>
      <c r="H1405" t="s">
        <v>287</v>
      </c>
      <c r="I1405" s="1" t="s">
        <v>2760</v>
      </c>
      <c r="J1405">
        <v>888</v>
      </c>
      <c r="K1405" s="1" t="s">
        <v>2729</v>
      </c>
      <c r="L1405">
        <v>1</v>
      </c>
      <c r="M1405">
        <v>88</v>
      </c>
      <c r="N1405">
        <v>4</v>
      </c>
      <c r="Q1405">
        <v>84</v>
      </c>
      <c r="R1405" s="1"/>
    </row>
    <row r="1406" spans="1:18" x14ac:dyDescent="0.2">
      <c r="A1406" s="1" t="s">
        <v>53</v>
      </c>
      <c r="B1406">
        <v>6</v>
      </c>
      <c r="C1406" s="1" t="s">
        <v>3742</v>
      </c>
      <c r="D1406" s="2">
        <v>45734</v>
      </c>
      <c r="E1406" t="s">
        <v>3743</v>
      </c>
      <c r="F1406" s="1" t="s">
        <v>106</v>
      </c>
      <c r="G1406" t="s">
        <v>3172</v>
      </c>
      <c r="H1406" t="s">
        <v>3744</v>
      </c>
      <c r="I1406" s="1" t="s">
        <v>3745</v>
      </c>
      <c r="J1406">
        <v>1800</v>
      </c>
      <c r="K1406" s="1" t="s">
        <v>2729</v>
      </c>
      <c r="L1406">
        <v>6</v>
      </c>
      <c r="M1406">
        <v>825</v>
      </c>
      <c r="N1406">
        <v>30</v>
      </c>
      <c r="O1406">
        <v>58</v>
      </c>
      <c r="Q1406">
        <v>795</v>
      </c>
      <c r="R1406" s="1"/>
    </row>
    <row r="1407" spans="1:18" x14ac:dyDescent="0.2">
      <c r="A1407" s="1" t="s">
        <v>53</v>
      </c>
      <c r="B1407">
        <v>6</v>
      </c>
      <c r="C1407" s="1" t="s">
        <v>4012</v>
      </c>
      <c r="D1407" s="2">
        <v>45734</v>
      </c>
      <c r="E1407" t="s">
        <v>3743</v>
      </c>
      <c r="F1407" s="1" t="s">
        <v>106</v>
      </c>
      <c r="G1407" t="s">
        <v>2889</v>
      </c>
      <c r="H1407" t="s">
        <v>3744</v>
      </c>
      <c r="I1407" s="1" t="s">
        <v>3745</v>
      </c>
      <c r="J1407">
        <v>1800</v>
      </c>
      <c r="K1407" s="1" t="s">
        <v>2729</v>
      </c>
      <c r="L1407">
        <v>4</v>
      </c>
      <c r="M1407">
        <v>554.20000000000005</v>
      </c>
      <c r="N1407">
        <v>17.600000000000001</v>
      </c>
      <c r="Q1407">
        <v>536.6</v>
      </c>
      <c r="R1407" s="1"/>
    </row>
    <row r="1408" spans="1:18" x14ac:dyDescent="0.2">
      <c r="A1408" s="1" t="s">
        <v>46</v>
      </c>
      <c r="B1408">
        <v>7</v>
      </c>
      <c r="C1408" s="1" t="s">
        <v>4008</v>
      </c>
      <c r="D1408" s="2">
        <v>45734</v>
      </c>
      <c r="E1408" t="s">
        <v>4009</v>
      </c>
      <c r="F1408" s="1" t="s">
        <v>246</v>
      </c>
      <c r="G1408">
        <v>17</v>
      </c>
      <c r="H1408" t="s">
        <v>99</v>
      </c>
      <c r="I1408" s="1" t="s">
        <v>2760</v>
      </c>
      <c r="J1408">
        <v>350</v>
      </c>
      <c r="K1408" s="1" t="s">
        <v>2729</v>
      </c>
      <c r="L1408">
        <v>3</v>
      </c>
      <c r="M1408">
        <v>235.53000000000003</v>
      </c>
      <c r="N1408">
        <v>6.3000000000000007</v>
      </c>
      <c r="Q1408">
        <v>229.23000000000002</v>
      </c>
      <c r="R1408" s="1"/>
    </row>
    <row r="1409" spans="1:18" x14ac:dyDescent="0.2">
      <c r="A1409" s="1" t="s">
        <v>46</v>
      </c>
      <c r="B1409">
        <v>7</v>
      </c>
      <c r="C1409" s="1" t="s">
        <v>3992</v>
      </c>
      <c r="D1409" s="2">
        <v>45734</v>
      </c>
      <c r="E1409" t="s">
        <v>3993</v>
      </c>
      <c r="F1409" s="1" t="s">
        <v>246</v>
      </c>
      <c r="G1409">
        <v>16</v>
      </c>
      <c r="H1409" t="s">
        <v>3994</v>
      </c>
      <c r="I1409" s="1" t="s">
        <v>51</v>
      </c>
      <c r="J1409">
        <v>200</v>
      </c>
      <c r="K1409" s="1" t="s">
        <v>2729</v>
      </c>
      <c r="L1409">
        <v>2</v>
      </c>
      <c r="M1409">
        <v>104.96000000000001</v>
      </c>
      <c r="N1409">
        <v>4.2</v>
      </c>
      <c r="Q1409">
        <v>100.76</v>
      </c>
      <c r="R1409" s="1"/>
    </row>
    <row r="1410" spans="1:18" x14ac:dyDescent="0.2">
      <c r="A1410" s="1" t="s">
        <v>53</v>
      </c>
      <c r="B1410">
        <v>7</v>
      </c>
      <c r="C1410" s="1" t="s">
        <v>3992</v>
      </c>
      <c r="D1410" s="2">
        <v>45734</v>
      </c>
      <c r="E1410" t="s">
        <v>3993</v>
      </c>
      <c r="F1410" s="1" t="s">
        <v>246</v>
      </c>
      <c r="G1410">
        <v>16</v>
      </c>
      <c r="H1410" t="s">
        <v>3994</v>
      </c>
      <c r="I1410" s="1" t="s">
        <v>51</v>
      </c>
      <c r="J1410">
        <v>200</v>
      </c>
      <c r="K1410" s="1" t="s">
        <v>2729</v>
      </c>
      <c r="L1410">
        <v>2</v>
      </c>
      <c r="M1410">
        <v>133.80000000000001</v>
      </c>
      <c r="N1410">
        <v>4.0999999999999996</v>
      </c>
      <c r="Q1410">
        <v>129.70000000000002</v>
      </c>
      <c r="R1410" s="1"/>
    </row>
    <row r="1411" spans="1:18" x14ac:dyDescent="0.2">
      <c r="A1411" s="1" t="s">
        <v>53</v>
      </c>
      <c r="B1411">
        <v>7</v>
      </c>
      <c r="C1411" s="1" t="s">
        <v>4013</v>
      </c>
      <c r="D1411" s="2">
        <v>45734</v>
      </c>
      <c r="E1411" t="s">
        <v>4009</v>
      </c>
      <c r="F1411" s="1" t="s">
        <v>246</v>
      </c>
      <c r="G1411">
        <v>17</v>
      </c>
      <c r="H1411" t="s">
        <v>99</v>
      </c>
      <c r="I1411" s="1" t="s">
        <v>2760</v>
      </c>
      <c r="J1411">
        <v>450</v>
      </c>
      <c r="K1411" s="1" t="s">
        <v>2729</v>
      </c>
      <c r="L1411">
        <v>3</v>
      </c>
      <c r="M1411">
        <v>213</v>
      </c>
      <c r="N1411">
        <v>6</v>
      </c>
      <c r="Q1411">
        <v>207</v>
      </c>
      <c r="R1411" s="1"/>
    </row>
    <row r="1412" spans="1:18" x14ac:dyDescent="0.2">
      <c r="A1412" s="1" t="s">
        <v>46</v>
      </c>
      <c r="B1412">
        <v>3</v>
      </c>
      <c r="C1412" s="1" t="s">
        <v>3984</v>
      </c>
      <c r="D1412" s="2">
        <v>45735</v>
      </c>
      <c r="E1412" t="s">
        <v>2936</v>
      </c>
      <c r="F1412" s="1" t="s">
        <v>2816</v>
      </c>
      <c r="G1412" t="s">
        <v>2937</v>
      </c>
      <c r="H1412" t="s">
        <v>2938</v>
      </c>
      <c r="I1412" s="1" t="s">
        <v>51</v>
      </c>
      <c r="J1412">
        <v>3500</v>
      </c>
      <c r="K1412" s="1" t="s">
        <v>2729</v>
      </c>
      <c r="L1412">
        <v>3</v>
      </c>
      <c r="M1412">
        <v>354.8</v>
      </c>
      <c r="N1412">
        <v>4.5</v>
      </c>
      <c r="Q1412">
        <v>350.3</v>
      </c>
      <c r="R1412" s="1"/>
    </row>
    <row r="1413" spans="1:18" x14ac:dyDescent="0.2">
      <c r="A1413" s="1" t="s">
        <v>53</v>
      </c>
      <c r="B1413">
        <v>3</v>
      </c>
      <c r="C1413" s="1" t="s">
        <v>3984</v>
      </c>
      <c r="D1413" s="2">
        <v>45735</v>
      </c>
      <c r="E1413" t="s">
        <v>2936</v>
      </c>
      <c r="F1413" s="1" t="s">
        <v>2816</v>
      </c>
      <c r="G1413" t="s">
        <v>2937</v>
      </c>
      <c r="H1413" t="s">
        <v>2938</v>
      </c>
      <c r="I1413" s="1" t="s">
        <v>51</v>
      </c>
      <c r="J1413">
        <v>3500</v>
      </c>
      <c r="K1413" s="1" t="s">
        <v>2729</v>
      </c>
      <c r="L1413">
        <v>1</v>
      </c>
      <c r="M1413">
        <v>156.4</v>
      </c>
      <c r="N1413">
        <v>1.5</v>
      </c>
      <c r="O1413">
        <v>10</v>
      </c>
      <c r="Q1413">
        <v>154.9</v>
      </c>
      <c r="R1413" s="1"/>
    </row>
    <row r="1414" spans="1:18" x14ac:dyDescent="0.2">
      <c r="A1414" s="1" t="s">
        <v>53</v>
      </c>
      <c r="B1414">
        <v>3</v>
      </c>
      <c r="C1414" s="1" t="s">
        <v>4014</v>
      </c>
      <c r="D1414" s="2">
        <v>45735</v>
      </c>
      <c r="E1414" t="s">
        <v>3014</v>
      </c>
      <c r="F1414" s="1" t="s">
        <v>2816</v>
      </c>
      <c r="G1414">
        <v>16</v>
      </c>
      <c r="H1414" t="s">
        <v>2740</v>
      </c>
      <c r="I1414" s="1" t="s">
        <v>4015</v>
      </c>
      <c r="J1414">
        <v>500</v>
      </c>
      <c r="K1414" s="1" t="s">
        <v>2729</v>
      </c>
      <c r="L1414">
        <v>3</v>
      </c>
      <c r="M1414">
        <v>327</v>
      </c>
      <c r="N1414">
        <v>5.6999999999999993</v>
      </c>
      <c r="Q1414">
        <v>321.3</v>
      </c>
      <c r="R1414" s="1"/>
    </row>
    <row r="1415" spans="1:18" x14ac:dyDescent="0.2">
      <c r="A1415" s="1" t="s">
        <v>53</v>
      </c>
      <c r="B1415">
        <v>4</v>
      </c>
      <c r="C1415" s="1" t="s">
        <v>3987</v>
      </c>
      <c r="D1415" s="2">
        <v>45735</v>
      </c>
      <c r="E1415" t="s">
        <v>51</v>
      </c>
      <c r="F1415" s="1" t="s">
        <v>51</v>
      </c>
      <c r="G1415" t="s">
        <v>51</v>
      </c>
      <c r="H1415" t="s">
        <v>51</v>
      </c>
      <c r="I1415" s="1" t="s">
        <v>51</v>
      </c>
      <c r="J1415" t="s">
        <v>51</v>
      </c>
      <c r="K1415" s="1" t="s">
        <v>2729</v>
      </c>
      <c r="L1415">
        <v>1</v>
      </c>
      <c r="M1415">
        <v>97.4</v>
      </c>
      <c r="N1415">
        <v>3.9</v>
      </c>
      <c r="O1415">
        <v>23</v>
      </c>
      <c r="Q1415">
        <v>93.5</v>
      </c>
      <c r="R1415" s="1"/>
    </row>
    <row r="1416" spans="1:18" x14ac:dyDescent="0.2">
      <c r="A1416" s="1" t="s">
        <v>46</v>
      </c>
      <c r="B1416">
        <v>6</v>
      </c>
      <c r="C1416" s="1" t="s">
        <v>4012</v>
      </c>
      <c r="D1416" s="2">
        <v>45735</v>
      </c>
      <c r="E1416" t="s">
        <v>3743</v>
      </c>
      <c r="F1416" s="1" t="s">
        <v>106</v>
      </c>
      <c r="G1416" t="s">
        <v>2889</v>
      </c>
      <c r="H1416" t="s">
        <v>3744</v>
      </c>
      <c r="I1416" s="1" t="s">
        <v>3745</v>
      </c>
      <c r="J1416">
        <v>1800</v>
      </c>
      <c r="K1416" s="1" t="s">
        <v>2729</v>
      </c>
      <c r="L1416">
        <v>8</v>
      </c>
      <c r="M1416">
        <v>1128</v>
      </c>
      <c r="N1416">
        <v>33.6</v>
      </c>
      <c r="O1416">
        <v>36</v>
      </c>
      <c r="Q1416">
        <v>1094.4000000000001</v>
      </c>
      <c r="R1416" s="1"/>
    </row>
    <row r="1417" spans="1:18" x14ac:dyDescent="0.2">
      <c r="A1417" s="1" t="s">
        <v>53</v>
      </c>
      <c r="B1417">
        <v>6</v>
      </c>
      <c r="C1417" s="1" t="s">
        <v>4012</v>
      </c>
      <c r="D1417" s="2">
        <v>45735</v>
      </c>
      <c r="E1417" t="s">
        <v>3743</v>
      </c>
      <c r="F1417" s="1" t="s">
        <v>106</v>
      </c>
      <c r="G1417" t="s">
        <v>2889</v>
      </c>
      <c r="H1417" t="s">
        <v>3744</v>
      </c>
      <c r="I1417" s="1" t="s">
        <v>3745</v>
      </c>
      <c r="J1417">
        <v>1800</v>
      </c>
      <c r="K1417" s="1" t="s">
        <v>2729</v>
      </c>
      <c r="L1417">
        <v>2</v>
      </c>
      <c r="M1417">
        <v>233.8</v>
      </c>
      <c r="N1417">
        <v>8.8000000000000007</v>
      </c>
      <c r="Q1417">
        <v>225</v>
      </c>
      <c r="R1417" s="1"/>
    </row>
    <row r="1418" spans="1:18" x14ac:dyDescent="0.2">
      <c r="A1418" s="1" t="s">
        <v>53</v>
      </c>
      <c r="B1418">
        <v>6</v>
      </c>
      <c r="C1418" s="1" t="s">
        <v>4016</v>
      </c>
      <c r="D1418" s="2">
        <v>45735</v>
      </c>
      <c r="E1418" t="s">
        <v>2926</v>
      </c>
      <c r="F1418" s="1" t="s">
        <v>106</v>
      </c>
      <c r="G1418" t="s">
        <v>2743</v>
      </c>
      <c r="H1418" t="s">
        <v>2928</v>
      </c>
      <c r="I1418" s="1" t="s">
        <v>108</v>
      </c>
      <c r="J1418">
        <v>220</v>
      </c>
      <c r="K1418" s="1" t="s">
        <v>2729</v>
      </c>
      <c r="L1418">
        <v>6</v>
      </c>
      <c r="M1418">
        <v>225.6</v>
      </c>
      <c r="N1418">
        <v>8.3999999999999986</v>
      </c>
      <c r="Q1418">
        <v>217.2</v>
      </c>
      <c r="R1418" s="1"/>
    </row>
    <row r="1419" spans="1:18" x14ac:dyDescent="0.2">
      <c r="A1419" s="1" t="s">
        <v>53</v>
      </c>
      <c r="B1419">
        <v>6</v>
      </c>
      <c r="C1419" s="1" t="s">
        <v>4017</v>
      </c>
      <c r="D1419" s="2">
        <v>45735</v>
      </c>
      <c r="E1419" t="s">
        <v>4018</v>
      </c>
      <c r="F1419" s="1" t="s">
        <v>106</v>
      </c>
      <c r="G1419" t="s">
        <v>4019</v>
      </c>
      <c r="H1419" t="s">
        <v>4020</v>
      </c>
      <c r="I1419" s="1" t="s">
        <v>108</v>
      </c>
      <c r="J1419">
        <v>110</v>
      </c>
      <c r="K1419" s="1" t="s">
        <v>2729</v>
      </c>
      <c r="L1419">
        <v>3</v>
      </c>
      <c r="M1419">
        <v>115.8</v>
      </c>
      <c r="N1419">
        <v>4.5</v>
      </c>
      <c r="Q1419">
        <v>111.3</v>
      </c>
      <c r="R1419" s="1"/>
    </row>
    <row r="1420" spans="1:18" x14ac:dyDescent="0.2">
      <c r="A1420" s="1" t="s">
        <v>53</v>
      </c>
      <c r="B1420">
        <v>6</v>
      </c>
      <c r="C1420" s="1" t="s">
        <v>4021</v>
      </c>
      <c r="D1420" s="2">
        <v>45735</v>
      </c>
      <c r="E1420" t="s">
        <v>3527</v>
      </c>
      <c r="F1420" s="1" t="s">
        <v>106</v>
      </c>
      <c r="G1420">
        <v>18.5</v>
      </c>
      <c r="H1420" t="s">
        <v>2817</v>
      </c>
      <c r="I1420" s="1" t="s">
        <v>108</v>
      </c>
      <c r="J1420">
        <v>200</v>
      </c>
      <c r="K1420" s="1" t="s">
        <v>2729</v>
      </c>
      <c r="L1420">
        <v>2</v>
      </c>
      <c r="M1420">
        <v>213.8</v>
      </c>
      <c r="N1420">
        <v>4.4000000000000004</v>
      </c>
      <c r="Q1420">
        <v>209.4</v>
      </c>
      <c r="R1420" s="1"/>
    </row>
    <row r="1421" spans="1:18" x14ac:dyDescent="0.2">
      <c r="A1421" s="1" t="s">
        <v>46</v>
      </c>
      <c r="B1421">
        <v>7</v>
      </c>
      <c r="C1421" s="1" t="s">
        <v>3928</v>
      </c>
      <c r="D1421" s="2">
        <v>45735</v>
      </c>
      <c r="E1421" t="s">
        <v>2773</v>
      </c>
      <c r="F1421" s="1" t="s">
        <v>246</v>
      </c>
      <c r="G1421">
        <v>10</v>
      </c>
      <c r="H1421" t="s">
        <v>2774</v>
      </c>
      <c r="I1421" s="1" t="s">
        <v>100</v>
      </c>
      <c r="J1421">
        <v>650</v>
      </c>
      <c r="K1421" s="1" t="s">
        <v>2729</v>
      </c>
      <c r="L1421">
        <v>4</v>
      </c>
      <c r="M1421">
        <v>193.67000000000002</v>
      </c>
      <c r="N1421">
        <v>4.8</v>
      </c>
      <c r="Q1421">
        <v>188.87</v>
      </c>
      <c r="R1421" s="1"/>
    </row>
    <row r="1422" spans="1:18" x14ac:dyDescent="0.2">
      <c r="A1422" s="1" t="s">
        <v>46</v>
      </c>
      <c r="B1422">
        <v>7</v>
      </c>
      <c r="C1422" s="1" t="s">
        <v>4022</v>
      </c>
      <c r="D1422" s="2">
        <v>45735</v>
      </c>
      <c r="E1422" t="s">
        <v>3854</v>
      </c>
      <c r="F1422" s="1" t="s">
        <v>246</v>
      </c>
      <c r="G1422">
        <v>13</v>
      </c>
      <c r="H1422" t="s">
        <v>209</v>
      </c>
      <c r="I1422" s="1" t="s">
        <v>100</v>
      </c>
      <c r="J1422">
        <v>42</v>
      </c>
      <c r="K1422" s="1" t="s">
        <v>2729</v>
      </c>
      <c r="L1422">
        <v>1</v>
      </c>
      <c r="M1422">
        <v>50.04</v>
      </c>
      <c r="N1422">
        <v>1.6</v>
      </c>
      <c r="Q1422">
        <v>48.44</v>
      </c>
      <c r="R1422" s="1"/>
    </row>
    <row r="1423" spans="1:18" x14ac:dyDescent="0.2">
      <c r="A1423" s="1" t="s">
        <v>46</v>
      </c>
      <c r="B1423">
        <v>7</v>
      </c>
      <c r="C1423" s="1" t="s">
        <v>4023</v>
      </c>
      <c r="D1423" s="2">
        <v>45735</v>
      </c>
      <c r="E1423" t="s">
        <v>3854</v>
      </c>
      <c r="F1423" s="1" t="s">
        <v>246</v>
      </c>
      <c r="G1423">
        <v>14</v>
      </c>
      <c r="H1423" t="s">
        <v>209</v>
      </c>
      <c r="I1423" s="1" t="s">
        <v>100</v>
      </c>
      <c r="J1423">
        <v>90</v>
      </c>
      <c r="K1423" s="1" t="s">
        <v>2729</v>
      </c>
      <c r="L1423">
        <v>1</v>
      </c>
      <c r="M1423">
        <v>54.6</v>
      </c>
      <c r="N1423">
        <v>1.8</v>
      </c>
      <c r="Q1423">
        <v>52.800000000000004</v>
      </c>
      <c r="R1423" s="1"/>
    </row>
    <row r="1424" spans="1:18" x14ac:dyDescent="0.2">
      <c r="A1424" s="1" t="s">
        <v>53</v>
      </c>
      <c r="B1424">
        <v>7</v>
      </c>
      <c r="C1424" s="1" t="s">
        <v>4023</v>
      </c>
      <c r="D1424" s="2">
        <v>45735</v>
      </c>
      <c r="E1424" t="s">
        <v>3854</v>
      </c>
      <c r="F1424" s="1" t="s">
        <v>246</v>
      </c>
      <c r="G1424">
        <v>14</v>
      </c>
      <c r="H1424" t="s">
        <v>209</v>
      </c>
      <c r="I1424" s="1" t="s">
        <v>100</v>
      </c>
      <c r="J1424">
        <v>90</v>
      </c>
      <c r="K1424" s="1" t="s">
        <v>2729</v>
      </c>
      <c r="L1424">
        <v>1</v>
      </c>
      <c r="M1424">
        <v>47</v>
      </c>
      <c r="N1424">
        <v>1.8</v>
      </c>
      <c r="O1424">
        <v>9</v>
      </c>
      <c r="Q1424">
        <v>45.2</v>
      </c>
      <c r="R1424" s="1"/>
    </row>
    <row r="1425" spans="1:18" x14ac:dyDescent="0.2">
      <c r="A1425" s="1" t="s">
        <v>53</v>
      </c>
      <c r="B1425">
        <v>7</v>
      </c>
      <c r="C1425" s="1" t="s">
        <v>4024</v>
      </c>
      <c r="D1425" s="2">
        <v>45735</v>
      </c>
      <c r="E1425" t="s">
        <v>48</v>
      </c>
      <c r="F1425" s="1" t="s">
        <v>246</v>
      </c>
      <c r="G1425">
        <v>16.25</v>
      </c>
      <c r="H1425" t="s">
        <v>2641</v>
      </c>
      <c r="I1425" s="1" t="s">
        <v>100</v>
      </c>
      <c r="J1425">
        <v>35</v>
      </c>
      <c r="K1425" s="1" t="s">
        <v>2729</v>
      </c>
      <c r="L1425">
        <v>2</v>
      </c>
      <c r="M1425">
        <v>110</v>
      </c>
      <c r="N1425">
        <v>3.8</v>
      </c>
      <c r="Q1425">
        <v>106.2</v>
      </c>
      <c r="R1425" s="1"/>
    </row>
    <row r="1426" spans="1:18" x14ac:dyDescent="0.2">
      <c r="A1426" s="1" t="s">
        <v>53</v>
      </c>
      <c r="B1426">
        <v>7</v>
      </c>
      <c r="C1426" s="1" t="s">
        <v>4013</v>
      </c>
      <c r="D1426" s="2">
        <v>45735</v>
      </c>
      <c r="E1426" t="s">
        <v>4009</v>
      </c>
      <c r="F1426" s="1" t="s">
        <v>246</v>
      </c>
      <c r="G1426">
        <v>17</v>
      </c>
      <c r="H1426" t="s">
        <v>99</v>
      </c>
      <c r="I1426" s="1" t="s">
        <v>2760</v>
      </c>
      <c r="J1426">
        <v>450</v>
      </c>
      <c r="K1426" s="1" t="s">
        <v>2729</v>
      </c>
      <c r="L1426">
        <v>2</v>
      </c>
      <c r="M1426">
        <v>153</v>
      </c>
      <c r="N1426">
        <v>4.2</v>
      </c>
      <c r="Q1426">
        <v>148.80000000000001</v>
      </c>
      <c r="R1426" s="1"/>
    </row>
    <row r="1427" spans="1:18" x14ac:dyDescent="0.2">
      <c r="A1427" s="1" t="s">
        <v>46</v>
      </c>
      <c r="B1427">
        <v>3</v>
      </c>
      <c r="C1427" s="1" t="s">
        <v>4014</v>
      </c>
      <c r="D1427" s="2">
        <v>45736</v>
      </c>
      <c r="E1427" t="s">
        <v>3014</v>
      </c>
      <c r="F1427" s="1" t="s">
        <v>2816</v>
      </c>
      <c r="G1427">
        <v>16</v>
      </c>
      <c r="H1427" t="s">
        <v>2740</v>
      </c>
      <c r="I1427" s="1" t="s">
        <v>4015</v>
      </c>
      <c r="J1427">
        <v>500</v>
      </c>
      <c r="K1427" s="1" t="s">
        <v>2729</v>
      </c>
      <c r="L1427">
        <v>2</v>
      </c>
      <c r="M1427">
        <v>209</v>
      </c>
      <c r="N1427">
        <v>3.8</v>
      </c>
      <c r="O1427">
        <v>16.399999999999999</v>
      </c>
      <c r="Q1427">
        <v>205.2</v>
      </c>
      <c r="R1427" s="1"/>
    </row>
    <row r="1428" spans="1:18" x14ac:dyDescent="0.2">
      <c r="A1428" s="1" t="s">
        <v>46</v>
      </c>
      <c r="B1428">
        <v>3</v>
      </c>
      <c r="C1428" s="1" t="s">
        <v>4025</v>
      </c>
      <c r="D1428" s="2">
        <v>45736</v>
      </c>
      <c r="E1428" t="s">
        <v>3014</v>
      </c>
      <c r="F1428" s="1" t="s">
        <v>2816</v>
      </c>
      <c r="G1428">
        <v>20</v>
      </c>
      <c r="H1428" t="s">
        <v>338</v>
      </c>
      <c r="I1428" s="1" t="s">
        <v>4015</v>
      </c>
      <c r="J1428">
        <v>500</v>
      </c>
      <c r="K1428" s="1" t="s">
        <v>2729</v>
      </c>
      <c r="L1428">
        <v>4</v>
      </c>
      <c r="M1428">
        <v>354.4</v>
      </c>
      <c r="N1428">
        <v>10</v>
      </c>
      <c r="Q1428">
        <v>344.4</v>
      </c>
      <c r="R1428" s="1"/>
    </row>
    <row r="1429" spans="1:18" x14ac:dyDescent="0.2">
      <c r="A1429" s="1" t="s">
        <v>53</v>
      </c>
      <c r="B1429">
        <v>3</v>
      </c>
      <c r="C1429" s="1" t="s">
        <v>4025</v>
      </c>
      <c r="D1429" s="2">
        <v>45736</v>
      </c>
      <c r="E1429" t="s">
        <v>3014</v>
      </c>
      <c r="F1429" s="1" t="s">
        <v>2816</v>
      </c>
      <c r="G1429">
        <v>20</v>
      </c>
      <c r="H1429" t="s">
        <v>338</v>
      </c>
      <c r="I1429" s="1" t="s">
        <v>4015</v>
      </c>
      <c r="J1429">
        <v>500</v>
      </c>
      <c r="K1429" s="1" t="s">
        <v>2729</v>
      </c>
      <c r="L1429">
        <v>2</v>
      </c>
      <c r="M1429">
        <v>162.80000000000001</v>
      </c>
      <c r="N1429">
        <v>4.8</v>
      </c>
      <c r="O1429">
        <v>12</v>
      </c>
      <c r="Q1429">
        <v>158</v>
      </c>
      <c r="R1429" s="1"/>
    </row>
    <row r="1430" spans="1:18" x14ac:dyDescent="0.2">
      <c r="A1430" s="1" t="s">
        <v>53</v>
      </c>
      <c r="B1430">
        <v>3</v>
      </c>
      <c r="C1430" s="1" t="s">
        <v>4026</v>
      </c>
      <c r="D1430" s="2">
        <v>45736</v>
      </c>
      <c r="E1430" t="s">
        <v>3014</v>
      </c>
      <c r="F1430" s="1" t="s">
        <v>2816</v>
      </c>
      <c r="G1430">
        <v>18</v>
      </c>
      <c r="H1430" t="s">
        <v>2740</v>
      </c>
      <c r="I1430" s="1" t="s">
        <v>4015</v>
      </c>
      <c r="J1430">
        <v>500</v>
      </c>
      <c r="K1430" s="1" t="s">
        <v>2729</v>
      </c>
      <c r="L1430">
        <v>3</v>
      </c>
      <c r="M1430">
        <v>319.2</v>
      </c>
      <c r="N1430">
        <v>6.6000000000000005</v>
      </c>
      <c r="Q1430">
        <v>312.59999999999997</v>
      </c>
      <c r="R1430" s="1"/>
    </row>
    <row r="1431" spans="1:18" x14ac:dyDescent="0.2">
      <c r="A1431" s="1" t="s">
        <v>46</v>
      </c>
      <c r="B1431">
        <v>4</v>
      </c>
      <c r="C1431" s="1" t="s">
        <v>3987</v>
      </c>
      <c r="D1431" s="2">
        <v>45736</v>
      </c>
      <c r="E1431" t="s">
        <v>51</v>
      </c>
      <c r="F1431" s="1" t="s">
        <v>51</v>
      </c>
      <c r="G1431" t="s">
        <v>51</v>
      </c>
      <c r="H1431" t="s">
        <v>51</v>
      </c>
      <c r="I1431" s="1" t="s">
        <v>51</v>
      </c>
      <c r="J1431" t="s">
        <v>51</v>
      </c>
      <c r="K1431" s="1" t="s">
        <v>2729</v>
      </c>
      <c r="L1431">
        <v>4</v>
      </c>
      <c r="M1431">
        <v>503.6</v>
      </c>
      <c r="N1431">
        <v>14</v>
      </c>
      <c r="Q1431">
        <v>489.6</v>
      </c>
      <c r="R1431" s="1"/>
    </row>
    <row r="1432" spans="1:18" x14ac:dyDescent="0.2">
      <c r="A1432" s="1" t="s">
        <v>53</v>
      </c>
      <c r="B1432">
        <v>4</v>
      </c>
      <c r="C1432" s="1" t="s">
        <v>3987</v>
      </c>
      <c r="D1432" s="2">
        <v>45736</v>
      </c>
      <c r="E1432" t="s">
        <v>51</v>
      </c>
      <c r="F1432" s="1" t="s">
        <v>51</v>
      </c>
      <c r="G1432" t="s">
        <v>51</v>
      </c>
      <c r="H1432" t="s">
        <v>51</v>
      </c>
      <c r="I1432" s="1" t="s">
        <v>51</v>
      </c>
      <c r="J1432" t="s">
        <v>51</v>
      </c>
      <c r="K1432" s="1" t="s">
        <v>2729</v>
      </c>
      <c r="L1432">
        <v>2</v>
      </c>
      <c r="M1432">
        <v>295.8</v>
      </c>
      <c r="N1432">
        <v>7.6</v>
      </c>
      <c r="O1432">
        <v>9</v>
      </c>
      <c r="Q1432">
        <v>288.2</v>
      </c>
      <c r="R1432" s="1"/>
    </row>
    <row r="1433" spans="1:18" x14ac:dyDescent="0.2">
      <c r="A1433" s="1" t="s">
        <v>53</v>
      </c>
      <c r="B1433">
        <v>4</v>
      </c>
      <c r="C1433" s="1" t="s">
        <v>4027</v>
      </c>
      <c r="D1433" s="2">
        <v>45736</v>
      </c>
      <c r="E1433" t="s">
        <v>3856</v>
      </c>
      <c r="F1433" s="1" t="s">
        <v>246</v>
      </c>
      <c r="G1433">
        <v>24</v>
      </c>
      <c r="H1433">
        <v>18</v>
      </c>
      <c r="I1433" s="1" t="s">
        <v>2766</v>
      </c>
      <c r="J1433">
        <v>500</v>
      </c>
      <c r="K1433" s="1" t="s">
        <v>2729</v>
      </c>
      <c r="L1433">
        <v>1</v>
      </c>
      <c r="M1433">
        <v>80.8</v>
      </c>
      <c r="N1433">
        <v>3</v>
      </c>
      <c r="Q1433">
        <v>77.8</v>
      </c>
      <c r="R1433" s="1"/>
    </row>
    <row r="1434" spans="1:18" x14ac:dyDescent="0.2">
      <c r="A1434" s="1" t="s">
        <v>46</v>
      </c>
      <c r="B1434">
        <v>6</v>
      </c>
      <c r="C1434" s="1" t="s">
        <v>4028</v>
      </c>
      <c r="D1434" s="2">
        <v>45736</v>
      </c>
      <c r="E1434" t="s">
        <v>3527</v>
      </c>
      <c r="F1434" s="1" t="s">
        <v>106</v>
      </c>
      <c r="G1434">
        <v>13</v>
      </c>
      <c r="H1434" t="s">
        <v>338</v>
      </c>
      <c r="I1434" s="1" t="s">
        <v>108</v>
      </c>
      <c r="J1434">
        <v>100</v>
      </c>
      <c r="K1434" s="1" t="s">
        <v>2729</v>
      </c>
      <c r="L1434">
        <v>3</v>
      </c>
      <c r="M1434">
        <v>199.6</v>
      </c>
      <c r="N1434">
        <v>5.4</v>
      </c>
      <c r="O1434">
        <v>13.4</v>
      </c>
      <c r="Q1434">
        <v>194.2</v>
      </c>
      <c r="R1434" s="1"/>
    </row>
    <row r="1435" spans="1:18" x14ac:dyDescent="0.2">
      <c r="A1435" s="1" t="s">
        <v>46</v>
      </c>
      <c r="B1435">
        <v>6</v>
      </c>
      <c r="C1435" s="1" t="s">
        <v>4029</v>
      </c>
      <c r="D1435" s="2">
        <v>45736</v>
      </c>
      <c r="E1435" t="s">
        <v>4030</v>
      </c>
      <c r="F1435" s="1" t="s">
        <v>106</v>
      </c>
      <c r="G1435">
        <v>16</v>
      </c>
      <c r="H1435" t="s">
        <v>2740</v>
      </c>
      <c r="I1435" s="1" t="s">
        <v>108</v>
      </c>
      <c r="J1435">
        <v>100</v>
      </c>
      <c r="K1435" s="1" t="s">
        <v>2729</v>
      </c>
      <c r="L1435">
        <v>2</v>
      </c>
      <c r="M1435">
        <v>108.2</v>
      </c>
      <c r="N1435">
        <v>4</v>
      </c>
      <c r="Q1435">
        <v>104.2</v>
      </c>
      <c r="R1435" s="1"/>
    </row>
    <row r="1436" spans="1:18" x14ac:dyDescent="0.2">
      <c r="A1436" s="1" t="s">
        <v>46</v>
      </c>
      <c r="B1436">
        <v>6</v>
      </c>
      <c r="C1436" s="1" t="s">
        <v>4031</v>
      </c>
      <c r="D1436" s="2">
        <v>45736</v>
      </c>
      <c r="E1436" t="s">
        <v>3527</v>
      </c>
      <c r="F1436" s="1" t="s">
        <v>106</v>
      </c>
      <c r="G1436">
        <v>14</v>
      </c>
      <c r="H1436" t="s">
        <v>3224</v>
      </c>
      <c r="I1436" s="1" t="s">
        <v>108</v>
      </c>
      <c r="J1436">
        <v>100</v>
      </c>
      <c r="K1436" s="1" t="s">
        <v>2729</v>
      </c>
      <c r="L1436">
        <v>3</v>
      </c>
      <c r="M1436">
        <v>210.20000000000002</v>
      </c>
      <c r="N1436">
        <v>5.4</v>
      </c>
      <c r="Q1436">
        <v>204.8</v>
      </c>
      <c r="R1436" s="1"/>
    </row>
    <row r="1437" spans="1:18" x14ac:dyDescent="0.2">
      <c r="A1437" s="1" t="s">
        <v>46</v>
      </c>
      <c r="B1437">
        <v>6</v>
      </c>
      <c r="C1437" s="1" t="s">
        <v>4032</v>
      </c>
      <c r="D1437" s="2">
        <v>45736</v>
      </c>
      <c r="E1437" t="s">
        <v>4033</v>
      </c>
      <c r="F1437" s="1" t="s">
        <v>106</v>
      </c>
      <c r="G1437">
        <v>25</v>
      </c>
      <c r="H1437" t="s">
        <v>107</v>
      </c>
      <c r="I1437" s="1" t="s">
        <v>108</v>
      </c>
      <c r="J1437">
        <v>100</v>
      </c>
      <c r="K1437" s="1" t="s">
        <v>2729</v>
      </c>
      <c r="L1437">
        <v>1</v>
      </c>
      <c r="M1437">
        <v>118</v>
      </c>
      <c r="N1437">
        <v>3.2</v>
      </c>
      <c r="Q1437">
        <v>114.8</v>
      </c>
      <c r="R1437" s="1"/>
    </row>
    <row r="1438" spans="1:18" x14ac:dyDescent="0.2">
      <c r="A1438" s="1" t="s">
        <v>53</v>
      </c>
      <c r="B1438">
        <v>6</v>
      </c>
      <c r="C1438" s="1" t="s">
        <v>4034</v>
      </c>
      <c r="D1438" s="2">
        <v>45736</v>
      </c>
      <c r="E1438" t="s">
        <v>4033</v>
      </c>
      <c r="F1438" s="1" t="s">
        <v>106</v>
      </c>
      <c r="G1438">
        <v>23</v>
      </c>
      <c r="H1438" t="s">
        <v>107</v>
      </c>
      <c r="I1438" s="1" t="s">
        <v>108</v>
      </c>
      <c r="J1438">
        <v>100</v>
      </c>
      <c r="K1438" s="1" t="s">
        <v>2729</v>
      </c>
      <c r="L1438">
        <v>1</v>
      </c>
      <c r="M1438">
        <v>113.8</v>
      </c>
      <c r="N1438">
        <v>2.2000000000000002</v>
      </c>
      <c r="O1438">
        <v>25.2</v>
      </c>
      <c r="Q1438">
        <v>111.6</v>
      </c>
      <c r="R1438" s="1"/>
    </row>
    <row r="1439" spans="1:18" x14ac:dyDescent="0.2">
      <c r="A1439" s="1" t="s">
        <v>53</v>
      </c>
      <c r="B1439">
        <v>6</v>
      </c>
      <c r="C1439" s="1" t="s">
        <v>4035</v>
      </c>
      <c r="D1439" s="2">
        <v>45736</v>
      </c>
      <c r="E1439" t="s">
        <v>3384</v>
      </c>
      <c r="F1439" s="1" t="s">
        <v>106</v>
      </c>
      <c r="G1439">
        <v>20</v>
      </c>
      <c r="H1439" t="s">
        <v>2817</v>
      </c>
      <c r="I1439" s="1" t="s">
        <v>108</v>
      </c>
      <c r="J1439">
        <v>100</v>
      </c>
      <c r="K1439" s="1" t="s">
        <v>2729</v>
      </c>
      <c r="L1439">
        <v>1</v>
      </c>
      <c r="M1439">
        <v>116.3</v>
      </c>
      <c r="N1439">
        <v>2.5</v>
      </c>
      <c r="Q1439">
        <v>113.8</v>
      </c>
      <c r="R1439" s="1"/>
    </row>
    <row r="1440" spans="1:18" x14ac:dyDescent="0.2">
      <c r="A1440" s="1" t="s">
        <v>53</v>
      </c>
      <c r="B1440">
        <v>6</v>
      </c>
      <c r="C1440" s="1" t="s">
        <v>4036</v>
      </c>
      <c r="D1440" s="2">
        <v>45736</v>
      </c>
      <c r="E1440" t="s">
        <v>2914</v>
      </c>
      <c r="F1440" s="1" t="s">
        <v>106</v>
      </c>
      <c r="G1440">
        <v>20</v>
      </c>
      <c r="H1440" t="s">
        <v>2915</v>
      </c>
      <c r="I1440" s="1" t="s">
        <v>108</v>
      </c>
      <c r="J1440">
        <v>100</v>
      </c>
      <c r="K1440" s="1" t="s">
        <v>2729</v>
      </c>
      <c r="L1440">
        <v>1</v>
      </c>
      <c r="M1440">
        <v>96</v>
      </c>
      <c r="N1440">
        <v>2.5</v>
      </c>
      <c r="Q1440">
        <v>93.5</v>
      </c>
      <c r="R1440" s="1"/>
    </row>
    <row r="1441" spans="1:18" x14ac:dyDescent="0.2">
      <c r="A1441" s="1" t="s">
        <v>53</v>
      </c>
      <c r="B1441">
        <v>6</v>
      </c>
      <c r="C1441" s="1" t="s">
        <v>4037</v>
      </c>
      <c r="D1441" s="2">
        <v>45736</v>
      </c>
      <c r="E1441" t="s">
        <v>2926</v>
      </c>
      <c r="F1441" s="1" t="s">
        <v>106</v>
      </c>
      <c r="G1441" t="s">
        <v>2927</v>
      </c>
      <c r="H1441" t="s">
        <v>4020</v>
      </c>
      <c r="I1441" s="1" t="s">
        <v>108</v>
      </c>
      <c r="J1441">
        <v>110</v>
      </c>
      <c r="K1441" s="1" t="s">
        <v>2729</v>
      </c>
      <c r="L1441">
        <v>3</v>
      </c>
      <c r="M1441">
        <v>111.6</v>
      </c>
      <c r="N1441">
        <v>3.5999999999999996</v>
      </c>
      <c r="Q1441">
        <v>108</v>
      </c>
      <c r="R1441" s="1"/>
    </row>
    <row r="1442" spans="1:18" x14ac:dyDescent="0.2">
      <c r="A1442" s="1" t="s">
        <v>53</v>
      </c>
      <c r="B1442">
        <v>6</v>
      </c>
      <c r="C1442" s="1" t="s">
        <v>4038</v>
      </c>
      <c r="D1442" s="2">
        <v>45736</v>
      </c>
      <c r="E1442" t="s">
        <v>48</v>
      </c>
      <c r="F1442" s="1" t="s">
        <v>106</v>
      </c>
      <c r="G1442">
        <v>14</v>
      </c>
      <c r="H1442" t="s">
        <v>2562</v>
      </c>
      <c r="I1442" s="1" t="s">
        <v>51</v>
      </c>
      <c r="J1442">
        <v>300</v>
      </c>
      <c r="K1442" s="1" t="s">
        <v>2729</v>
      </c>
      <c r="L1442">
        <v>3</v>
      </c>
      <c r="M1442">
        <v>225.6</v>
      </c>
      <c r="N1442">
        <v>4.5</v>
      </c>
      <c r="Q1442">
        <v>221.1</v>
      </c>
      <c r="R1442" s="1"/>
    </row>
    <row r="1443" spans="1:18" x14ac:dyDescent="0.2">
      <c r="A1443" s="1" t="s">
        <v>46</v>
      </c>
      <c r="B1443">
        <v>7</v>
      </c>
      <c r="C1443" s="1" t="s">
        <v>4013</v>
      </c>
      <c r="D1443" s="2">
        <v>45736</v>
      </c>
      <c r="E1443" t="s">
        <v>4009</v>
      </c>
      <c r="F1443" s="1" t="s">
        <v>246</v>
      </c>
      <c r="G1443">
        <v>17</v>
      </c>
      <c r="H1443" t="s">
        <v>99</v>
      </c>
      <c r="I1443" s="1" t="s">
        <v>2760</v>
      </c>
      <c r="J1443">
        <v>450</v>
      </c>
      <c r="K1443" s="1" t="s">
        <v>2729</v>
      </c>
      <c r="L1443">
        <v>2</v>
      </c>
      <c r="M1443">
        <v>104.37</v>
      </c>
      <c r="N1443">
        <v>4.2</v>
      </c>
      <c r="O1443">
        <v>4</v>
      </c>
      <c r="Q1443">
        <v>100.17</v>
      </c>
      <c r="R1443" s="1"/>
    </row>
    <row r="1444" spans="1:18" x14ac:dyDescent="0.2">
      <c r="A1444" s="1" t="s">
        <v>46</v>
      </c>
      <c r="B1444">
        <v>7</v>
      </c>
      <c r="C1444" s="1" t="s">
        <v>4039</v>
      </c>
      <c r="D1444" s="2">
        <v>45736</v>
      </c>
      <c r="E1444" t="s">
        <v>3668</v>
      </c>
      <c r="F1444" s="1" t="s">
        <v>246</v>
      </c>
      <c r="G1444">
        <v>17</v>
      </c>
      <c r="H1444" t="s">
        <v>79</v>
      </c>
      <c r="I1444" s="1" t="s">
        <v>2760</v>
      </c>
      <c r="J1444">
        <v>500</v>
      </c>
      <c r="K1444" s="1" t="s">
        <v>2729</v>
      </c>
      <c r="L1444">
        <v>3</v>
      </c>
      <c r="M1444">
        <v>166.14</v>
      </c>
      <c r="N1444">
        <v>6</v>
      </c>
      <c r="Q1444">
        <v>160.13999999999999</v>
      </c>
      <c r="R1444" s="1"/>
    </row>
    <row r="1445" spans="1:18" x14ac:dyDescent="0.2">
      <c r="A1445" s="1" t="s">
        <v>53</v>
      </c>
      <c r="B1445">
        <v>7</v>
      </c>
      <c r="C1445" s="1" t="s">
        <v>4039</v>
      </c>
      <c r="D1445" s="2">
        <v>45736</v>
      </c>
      <c r="E1445" t="s">
        <v>3668</v>
      </c>
      <c r="F1445" s="1" t="s">
        <v>246</v>
      </c>
      <c r="G1445">
        <v>17</v>
      </c>
      <c r="H1445" t="s">
        <v>79</v>
      </c>
      <c r="I1445" s="1" t="s">
        <v>2760</v>
      </c>
      <c r="J1445">
        <v>500</v>
      </c>
      <c r="K1445" s="1" t="s">
        <v>2729</v>
      </c>
      <c r="L1445">
        <v>5</v>
      </c>
      <c r="M1445">
        <v>312.7</v>
      </c>
      <c r="N1445">
        <v>10.5</v>
      </c>
      <c r="O1445">
        <v>3</v>
      </c>
      <c r="Q1445">
        <v>302.2</v>
      </c>
      <c r="R1445" s="1"/>
    </row>
    <row r="1446" spans="1:18" x14ac:dyDescent="0.2">
      <c r="A1446" s="1" t="s">
        <v>46</v>
      </c>
      <c r="B1446">
        <v>3</v>
      </c>
      <c r="C1446" s="1" t="s">
        <v>4026</v>
      </c>
      <c r="D1446" s="2">
        <v>45737</v>
      </c>
      <c r="E1446" t="s">
        <v>3014</v>
      </c>
      <c r="F1446" s="1" t="s">
        <v>2816</v>
      </c>
      <c r="G1446">
        <v>18</v>
      </c>
      <c r="H1446" t="s">
        <v>2740</v>
      </c>
      <c r="I1446" s="1" t="s">
        <v>4015</v>
      </c>
      <c r="J1446">
        <v>500</v>
      </c>
      <c r="K1446" s="1" t="s">
        <v>2729</v>
      </c>
      <c r="L1446">
        <v>2</v>
      </c>
      <c r="M1446">
        <v>217.2</v>
      </c>
      <c r="N1446">
        <v>4.2</v>
      </c>
      <c r="Q1446">
        <v>213</v>
      </c>
      <c r="R1446" s="1"/>
    </row>
    <row r="1447" spans="1:18" x14ac:dyDescent="0.2">
      <c r="A1447" s="1" t="s">
        <v>46</v>
      </c>
      <c r="B1447">
        <v>3</v>
      </c>
      <c r="C1447" s="1" t="s">
        <v>4040</v>
      </c>
      <c r="D1447" s="2">
        <v>45737</v>
      </c>
      <c r="E1447" t="s">
        <v>4041</v>
      </c>
      <c r="F1447" s="1" t="s">
        <v>2816</v>
      </c>
      <c r="G1447">
        <v>18</v>
      </c>
      <c r="H1447" t="s">
        <v>338</v>
      </c>
      <c r="I1447" s="1" t="s">
        <v>4015</v>
      </c>
      <c r="J1447">
        <v>80</v>
      </c>
      <c r="K1447" s="1" t="s">
        <v>2729</v>
      </c>
      <c r="L1447">
        <v>1</v>
      </c>
      <c r="M1447">
        <v>91.6</v>
      </c>
      <c r="N1447">
        <v>2.1</v>
      </c>
      <c r="Q1447">
        <v>89.5</v>
      </c>
      <c r="R1447" s="1"/>
    </row>
    <row r="1448" spans="1:18" x14ac:dyDescent="0.2">
      <c r="A1448" s="1" t="s">
        <v>46</v>
      </c>
      <c r="B1448">
        <v>3</v>
      </c>
      <c r="C1448" s="1" t="s">
        <v>4042</v>
      </c>
      <c r="D1448" s="2">
        <v>45737</v>
      </c>
      <c r="E1448" t="s">
        <v>3479</v>
      </c>
      <c r="F1448" s="1" t="s">
        <v>2816</v>
      </c>
      <c r="G1448">
        <v>18</v>
      </c>
      <c r="H1448" t="s">
        <v>338</v>
      </c>
      <c r="I1448" s="1" t="s">
        <v>4015</v>
      </c>
      <c r="J1448">
        <v>200</v>
      </c>
      <c r="K1448" s="1" t="s">
        <v>2729</v>
      </c>
      <c r="L1448">
        <v>2</v>
      </c>
      <c r="M1448">
        <v>218.39999999999998</v>
      </c>
      <c r="N1448">
        <v>4.2</v>
      </c>
      <c r="Q1448">
        <v>214.2</v>
      </c>
      <c r="R1448" s="1"/>
    </row>
    <row r="1449" spans="1:18" x14ac:dyDescent="0.2">
      <c r="A1449" s="1" t="s">
        <v>53</v>
      </c>
      <c r="B1449">
        <v>3</v>
      </c>
      <c r="C1449" s="1" t="s">
        <v>4043</v>
      </c>
      <c r="D1449" s="2">
        <v>45737</v>
      </c>
      <c r="E1449" t="s">
        <v>4044</v>
      </c>
      <c r="F1449" s="1" t="s">
        <v>2816</v>
      </c>
      <c r="G1449">
        <v>19</v>
      </c>
      <c r="H1449" t="s">
        <v>343</v>
      </c>
      <c r="I1449" s="1" t="s">
        <v>108</v>
      </c>
      <c r="J1449">
        <v>100</v>
      </c>
      <c r="K1449" s="1" t="s">
        <v>2729</v>
      </c>
      <c r="L1449">
        <v>2</v>
      </c>
      <c r="M1449">
        <v>121.39999999999999</v>
      </c>
      <c r="N1449">
        <v>4.5999999999999996</v>
      </c>
      <c r="O1449">
        <v>35</v>
      </c>
      <c r="Q1449">
        <v>116.8</v>
      </c>
      <c r="R1449" s="1"/>
    </row>
    <row r="1450" spans="1:18" x14ac:dyDescent="0.2">
      <c r="A1450" s="1" t="s">
        <v>53</v>
      </c>
      <c r="B1450">
        <v>3</v>
      </c>
      <c r="C1450" s="1" t="s">
        <v>4045</v>
      </c>
      <c r="D1450" s="2">
        <v>45737</v>
      </c>
      <c r="E1450" t="s">
        <v>3009</v>
      </c>
      <c r="F1450" s="1" t="s">
        <v>2816</v>
      </c>
      <c r="G1450">
        <v>10</v>
      </c>
      <c r="H1450" t="s">
        <v>214</v>
      </c>
      <c r="I1450" s="1" t="s">
        <v>2996</v>
      </c>
      <c r="J1450">
        <v>400</v>
      </c>
      <c r="K1450" s="1" t="s">
        <v>2729</v>
      </c>
      <c r="L1450">
        <v>3</v>
      </c>
      <c r="M1450">
        <v>200</v>
      </c>
      <c r="N1450">
        <v>3.5999999999999996</v>
      </c>
      <c r="Q1450">
        <v>196.4</v>
      </c>
      <c r="R1450" s="1"/>
    </row>
    <row r="1451" spans="1:18" x14ac:dyDescent="0.2">
      <c r="A1451" s="1" t="s">
        <v>53</v>
      </c>
      <c r="B1451">
        <v>3</v>
      </c>
      <c r="C1451" s="1" t="s">
        <v>4046</v>
      </c>
      <c r="D1451" s="2">
        <v>45737</v>
      </c>
      <c r="E1451" t="s">
        <v>4044</v>
      </c>
      <c r="F1451" s="1" t="s">
        <v>2816</v>
      </c>
      <c r="G1451">
        <v>17</v>
      </c>
      <c r="H1451" t="s">
        <v>3262</v>
      </c>
      <c r="I1451" s="1" t="s">
        <v>108</v>
      </c>
      <c r="J1451">
        <v>100</v>
      </c>
      <c r="K1451" s="1" t="s">
        <v>2729</v>
      </c>
      <c r="L1451">
        <v>2</v>
      </c>
      <c r="M1451">
        <v>116.8</v>
      </c>
      <c r="N1451">
        <v>4.2</v>
      </c>
      <c r="Q1451">
        <v>112.6</v>
      </c>
      <c r="R1451" s="1"/>
    </row>
    <row r="1452" spans="1:18" x14ac:dyDescent="0.2">
      <c r="A1452" s="1" t="s">
        <v>46</v>
      </c>
      <c r="B1452">
        <v>4</v>
      </c>
      <c r="C1452" s="1" t="s">
        <v>4027</v>
      </c>
      <c r="D1452" s="2">
        <v>45737</v>
      </c>
      <c r="E1452" t="s">
        <v>3856</v>
      </c>
      <c r="F1452" s="1" t="s">
        <v>246</v>
      </c>
      <c r="G1452">
        <v>24</v>
      </c>
      <c r="H1452">
        <v>18</v>
      </c>
      <c r="I1452" s="1" t="s">
        <v>2766</v>
      </c>
      <c r="J1452">
        <v>500</v>
      </c>
      <c r="K1452" s="1" t="s">
        <v>2729</v>
      </c>
      <c r="L1452">
        <v>4</v>
      </c>
      <c r="M1452">
        <v>405.8</v>
      </c>
      <c r="N1452">
        <v>11.2</v>
      </c>
      <c r="Q1452">
        <v>394.6</v>
      </c>
      <c r="R1452" s="1"/>
    </row>
    <row r="1453" spans="1:18" x14ac:dyDescent="0.2">
      <c r="A1453" s="1" t="s">
        <v>46</v>
      </c>
      <c r="B1453">
        <v>6</v>
      </c>
      <c r="C1453" s="1" t="s">
        <v>4038</v>
      </c>
      <c r="D1453" s="2">
        <v>45737</v>
      </c>
      <c r="E1453" t="s">
        <v>48</v>
      </c>
      <c r="F1453" s="1" t="s">
        <v>106</v>
      </c>
      <c r="G1453">
        <v>14</v>
      </c>
      <c r="H1453" t="s">
        <v>2562</v>
      </c>
      <c r="I1453" s="1" t="s">
        <v>51</v>
      </c>
      <c r="J1453">
        <v>300</v>
      </c>
      <c r="K1453" s="1" t="s">
        <v>2729</v>
      </c>
      <c r="L1453">
        <v>1</v>
      </c>
      <c r="M1453">
        <v>86.6</v>
      </c>
      <c r="N1453">
        <v>1.8</v>
      </c>
      <c r="O1453">
        <v>80.599999999999994</v>
      </c>
      <c r="Q1453">
        <v>84.8</v>
      </c>
      <c r="R1453" s="1"/>
    </row>
    <row r="1454" spans="1:18" x14ac:dyDescent="0.2">
      <c r="A1454" s="1" t="s">
        <v>46</v>
      </c>
      <c r="B1454">
        <v>6</v>
      </c>
      <c r="C1454" s="1" t="s">
        <v>2879</v>
      </c>
      <c r="D1454" s="2">
        <v>45737</v>
      </c>
      <c r="E1454" t="s">
        <v>281</v>
      </c>
      <c r="F1454" s="1" t="s">
        <v>246</v>
      </c>
      <c r="G1454" t="s">
        <v>2880</v>
      </c>
      <c r="H1454" t="s">
        <v>2744</v>
      </c>
      <c r="I1454" s="1" t="s">
        <v>100</v>
      </c>
      <c r="J1454">
        <v>2000</v>
      </c>
      <c r="K1454" s="1" t="s">
        <v>2729</v>
      </c>
      <c r="L1454">
        <v>2</v>
      </c>
      <c r="M1454">
        <v>192.4</v>
      </c>
      <c r="N1454">
        <v>6.4</v>
      </c>
      <c r="Q1454">
        <v>186</v>
      </c>
      <c r="R1454" s="1"/>
    </row>
    <row r="1455" spans="1:18" x14ac:dyDescent="0.2">
      <c r="A1455" s="1" t="s">
        <v>46</v>
      </c>
      <c r="B1455">
        <v>6</v>
      </c>
      <c r="C1455" s="1" t="s">
        <v>4047</v>
      </c>
      <c r="D1455" s="2">
        <v>45737</v>
      </c>
      <c r="E1455" t="s">
        <v>2797</v>
      </c>
      <c r="F1455" s="1" t="s">
        <v>246</v>
      </c>
      <c r="G1455">
        <v>28</v>
      </c>
      <c r="H1455" t="s">
        <v>79</v>
      </c>
      <c r="I1455" s="1" t="s">
        <v>100</v>
      </c>
      <c r="J1455">
        <v>105</v>
      </c>
      <c r="K1455" s="1" t="s">
        <v>2729</v>
      </c>
      <c r="L1455">
        <v>1</v>
      </c>
      <c r="M1455">
        <v>110.6</v>
      </c>
      <c r="N1455">
        <v>3.6</v>
      </c>
      <c r="Q1455">
        <v>107</v>
      </c>
      <c r="R1455" s="1"/>
    </row>
    <row r="1456" spans="1:18" x14ac:dyDescent="0.2">
      <c r="A1456" s="1" t="s">
        <v>46</v>
      </c>
      <c r="B1456">
        <v>6</v>
      </c>
      <c r="C1456" s="1" t="s">
        <v>4048</v>
      </c>
      <c r="D1456" s="2">
        <v>45737</v>
      </c>
      <c r="E1456" t="s">
        <v>4049</v>
      </c>
      <c r="F1456" s="1" t="s">
        <v>246</v>
      </c>
      <c r="G1456" t="s">
        <v>4050</v>
      </c>
      <c r="H1456" t="s">
        <v>3041</v>
      </c>
      <c r="I1456" s="1" t="s">
        <v>51</v>
      </c>
      <c r="J1456">
        <v>100</v>
      </c>
      <c r="K1456" s="1" t="s">
        <v>2729</v>
      </c>
      <c r="L1456">
        <v>3</v>
      </c>
      <c r="M1456">
        <v>142.89999999999998</v>
      </c>
      <c r="N1456">
        <v>9.6000000000000014</v>
      </c>
      <c r="Q1456">
        <v>133.29999999999998</v>
      </c>
      <c r="R1456" s="1"/>
    </row>
    <row r="1457" spans="1:18" x14ac:dyDescent="0.2">
      <c r="A1457" s="1" t="s">
        <v>46</v>
      </c>
      <c r="B1457">
        <v>6</v>
      </c>
      <c r="C1457" s="1" t="s">
        <v>4051</v>
      </c>
      <c r="D1457" s="2">
        <v>45737</v>
      </c>
      <c r="E1457" t="s">
        <v>2974</v>
      </c>
      <c r="F1457" s="1" t="s">
        <v>246</v>
      </c>
      <c r="G1457">
        <v>26</v>
      </c>
      <c r="H1457" t="s">
        <v>99</v>
      </c>
      <c r="I1457" s="1" t="s">
        <v>2760</v>
      </c>
      <c r="J1457">
        <v>12</v>
      </c>
      <c r="K1457" s="1" t="s">
        <v>2729</v>
      </c>
      <c r="L1457">
        <v>1</v>
      </c>
      <c r="M1457">
        <v>101.6</v>
      </c>
      <c r="N1457">
        <v>3.2</v>
      </c>
      <c r="Q1457">
        <v>98.399999999999991</v>
      </c>
      <c r="R1457" s="1"/>
    </row>
    <row r="1458" spans="1:18" x14ac:dyDescent="0.2">
      <c r="A1458" s="1" t="s">
        <v>46</v>
      </c>
      <c r="B1458">
        <v>6</v>
      </c>
      <c r="C1458" s="1" t="s">
        <v>4052</v>
      </c>
      <c r="D1458" s="2">
        <v>45737</v>
      </c>
      <c r="E1458" t="s">
        <v>4053</v>
      </c>
      <c r="F1458" s="1" t="s">
        <v>246</v>
      </c>
      <c r="G1458">
        <v>26</v>
      </c>
      <c r="H1458" t="s">
        <v>167</v>
      </c>
      <c r="I1458" s="1" t="s">
        <v>100</v>
      </c>
      <c r="J1458">
        <v>115</v>
      </c>
      <c r="K1458" s="1" t="s">
        <v>2729</v>
      </c>
      <c r="L1458">
        <v>1</v>
      </c>
      <c r="M1458">
        <v>111.4</v>
      </c>
      <c r="N1458">
        <v>3.2</v>
      </c>
      <c r="Q1458">
        <v>108.2</v>
      </c>
      <c r="R1458" s="1"/>
    </row>
    <row r="1459" spans="1:18" x14ac:dyDescent="0.2">
      <c r="A1459" s="1" t="s">
        <v>53</v>
      </c>
      <c r="B1459">
        <v>6</v>
      </c>
      <c r="C1459" s="1" t="s">
        <v>4054</v>
      </c>
      <c r="D1459" s="2">
        <v>45737</v>
      </c>
      <c r="E1459" t="s">
        <v>4055</v>
      </c>
      <c r="F1459" s="1" t="s">
        <v>246</v>
      </c>
      <c r="G1459" t="s">
        <v>4056</v>
      </c>
      <c r="H1459" t="s">
        <v>2786</v>
      </c>
      <c r="I1459" s="1" t="s">
        <v>100</v>
      </c>
      <c r="J1459">
        <v>100</v>
      </c>
      <c r="K1459" s="1" t="s">
        <v>2729</v>
      </c>
      <c r="L1459">
        <v>2</v>
      </c>
      <c r="M1459">
        <v>106.1</v>
      </c>
      <c r="N1459">
        <v>4.8</v>
      </c>
      <c r="Q1459">
        <v>101.3</v>
      </c>
      <c r="R1459" s="1"/>
    </row>
    <row r="1460" spans="1:18" x14ac:dyDescent="0.2">
      <c r="A1460" s="1" t="s">
        <v>53</v>
      </c>
      <c r="B1460">
        <v>6</v>
      </c>
      <c r="C1460" s="1" t="s">
        <v>3965</v>
      </c>
      <c r="D1460" s="2">
        <v>45737</v>
      </c>
      <c r="E1460" t="s">
        <v>3966</v>
      </c>
      <c r="F1460" s="1" t="s">
        <v>246</v>
      </c>
      <c r="G1460">
        <v>35</v>
      </c>
      <c r="H1460" t="s">
        <v>3967</v>
      </c>
      <c r="I1460" s="1" t="s">
        <v>3420</v>
      </c>
      <c r="J1460">
        <v>5000</v>
      </c>
      <c r="K1460" s="1" t="s">
        <v>2729</v>
      </c>
      <c r="L1460">
        <v>5</v>
      </c>
      <c r="M1460">
        <v>565.20000000000005</v>
      </c>
      <c r="N1460">
        <v>25</v>
      </c>
      <c r="Q1460">
        <v>540.20000000000005</v>
      </c>
      <c r="R1460" s="1"/>
    </row>
    <row r="1461" spans="1:18" x14ac:dyDescent="0.2">
      <c r="A1461" s="1" t="s">
        <v>53</v>
      </c>
      <c r="B1461">
        <v>6</v>
      </c>
      <c r="C1461" s="1" t="s">
        <v>4057</v>
      </c>
      <c r="D1461" s="2">
        <v>45737</v>
      </c>
      <c r="E1461" t="s">
        <v>4058</v>
      </c>
      <c r="F1461" s="1" t="s">
        <v>246</v>
      </c>
      <c r="G1461">
        <v>32</v>
      </c>
      <c r="H1461" t="s">
        <v>2243</v>
      </c>
      <c r="I1461" s="1" t="s">
        <v>100</v>
      </c>
      <c r="J1461">
        <v>100</v>
      </c>
      <c r="K1461" s="1" t="s">
        <v>2729</v>
      </c>
      <c r="L1461">
        <v>1</v>
      </c>
      <c r="M1461">
        <v>109</v>
      </c>
      <c r="N1461">
        <v>4.8</v>
      </c>
      <c r="Q1461">
        <v>104.2</v>
      </c>
      <c r="R1461" s="1"/>
    </row>
    <row r="1462" spans="1:18" x14ac:dyDescent="0.2">
      <c r="A1462" s="1" t="s">
        <v>53</v>
      </c>
      <c r="B1462">
        <v>6</v>
      </c>
      <c r="C1462" s="1" t="s">
        <v>4059</v>
      </c>
      <c r="D1462" s="2">
        <v>45737</v>
      </c>
      <c r="E1462" t="s">
        <v>4060</v>
      </c>
      <c r="F1462" s="1" t="s">
        <v>246</v>
      </c>
      <c r="G1462">
        <v>30</v>
      </c>
      <c r="H1462" t="s">
        <v>214</v>
      </c>
      <c r="I1462" s="1" t="s">
        <v>100</v>
      </c>
      <c r="J1462">
        <v>200</v>
      </c>
      <c r="K1462" s="1" t="s">
        <v>2729</v>
      </c>
      <c r="L1462">
        <v>1</v>
      </c>
      <c r="M1462">
        <v>92.8</v>
      </c>
      <c r="N1462">
        <v>4.8</v>
      </c>
      <c r="Q1462">
        <v>88</v>
      </c>
      <c r="R1462" s="1"/>
    </row>
    <row r="1463" spans="1:18" x14ac:dyDescent="0.2">
      <c r="A1463" s="1" t="s">
        <v>46</v>
      </c>
      <c r="B1463">
        <v>7</v>
      </c>
      <c r="C1463" s="1" t="s">
        <v>4061</v>
      </c>
      <c r="D1463" s="2">
        <v>45737</v>
      </c>
      <c r="E1463" t="s">
        <v>2960</v>
      </c>
      <c r="F1463" s="1" t="s">
        <v>246</v>
      </c>
      <c r="G1463">
        <v>11</v>
      </c>
      <c r="H1463" t="s">
        <v>93</v>
      </c>
      <c r="I1463" s="1" t="s">
        <v>100</v>
      </c>
      <c r="J1463">
        <v>100</v>
      </c>
      <c r="K1463" s="1" t="s">
        <v>2729</v>
      </c>
      <c r="L1463">
        <v>2</v>
      </c>
      <c r="M1463">
        <v>100.87</v>
      </c>
      <c r="N1463">
        <v>2.6</v>
      </c>
      <c r="O1463">
        <v>13</v>
      </c>
      <c r="Q1463">
        <v>98.27000000000001</v>
      </c>
      <c r="R1463" s="1"/>
    </row>
    <row r="1464" spans="1:18" x14ac:dyDescent="0.2">
      <c r="A1464" s="1" t="s">
        <v>46</v>
      </c>
      <c r="B1464">
        <v>7</v>
      </c>
      <c r="C1464" s="1" t="s">
        <v>4062</v>
      </c>
      <c r="D1464" s="2">
        <v>45737</v>
      </c>
      <c r="E1464" t="s">
        <v>4063</v>
      </c>
      <c r="F1464" s="1" t="s">
        <v>246</v>
      </c>
      <c r="G1464">
        <v>17</v>
      </c>
      <c r="H1464" t="s">
        <v>214</v>
      </c>
      <c r="I1464" s="1" t="s">
        <v>100</v>
      </c>
      <c r="J1464">
        <v>100</v>
      </c>
      <c r="K1464" s="1" t="s">
        <v>2729</v>
      </c>
      <c r="L1464">
        <v>2</v>
      </c>
      <c r="M1464">
        <v>113.72</v>
      </c>
      <c r="N1464">
        <v>4.2</v>
      </c>
      <c r="Q1464">
        <v>109.52</v>
      </c>
      <c r="R1464" s="1"/>
    </row>
    <row r="1465" spans="1:18" x14ac:dyDescent="0.2">
      <c r="A1465" s="1" t="s">
        <v>46</v>
      </c>
      <c r="B1465">
        <v>7</v>
      </c>
      <c r="C1465" s="1" t="s">
        <v>4064</v>
      </c>
      <c r="D1465" s="2">
        <v>45737</v>
      </c>
      <c r="E1465" t="s">
        <v>4065</v>
      </c>
      <c r="F1465" s="1" t="s">
        <v>246</v>
      </c>
      <c r="G1465">
        <v>21</v>
      </c>
      <c r="H1465" t="s">
        <v>214</v>
      </c>
      <c r="I1465" s="1" t="s">
        <v>100</v>
      </c>
      <c r="J1465">
        <v>150</v>
      </c>
      <c r="K1465" s="1" t="s">
        <v>2729</v>
      </c>
      <c r="L1465">
        <v>1</v>
      </c>
      <c r="M1465">
        <v>68.44</v>
      </c>
      <c r="N1465">
        <v>2.6</v>
      </c>
      <c r="Q1465">
        <v>65.84</v>
      </c>
      <c r="R1465" s="1"/>
    </row>
    <row r="1466" spans="1:18" x14ac:dyDescent="0.2">
      <c r="A1466" s="1" t="s">
        <v>53</v>
      </c>
      <c r="B1466">
        <v>7</v>
      </c>
      <c r="C1466" s="1" t="s">
        <v>4064</v>
      </c>
      <c r="D1466" s="2">
        <v>45737</v>
      </c>
      <c r="E1466" t="s">
        <v>4065</v>
      </c>
      <c r="F1466" s="1" t="s">
        <v>246</v>
      </c>
      <c r="G1466">
        <v>21</v>
      </c>
      <c r="H1466" t="s">
        <v>214</v>
      </c>
      <c r="I1466" s="1" t="s">
        <v>100</v>
      </c>
      <c r="J1466">
        <v>150</v>
      </c>
      <c r="K1466" s="1" t="s">
        <v>2729</v>
      </c>
      <c r="L1466">
        <v>1</v>
      </c>
      <c r="M1466">
        <v>89</v>
      </c>
      <c r="N1466">
        <v>2.6</v>
      </c>
      <c r="Q1466">
        <v>86.4</v>
      </c>
      <c r="R1466" s="1"/>
    </row>
    <row r="1467" spans="1:18" x14ac:dyDescent="0.2">
      <c r="A1467" s="1" t="s">
        <v>53</v>
      </c>
      <c r="B1467">
        <v>7</v>
      </c>
      <c r="C1467" s="1" t="s">
        <v>4066</v>
      </c>
      <c r="D1467" s="2">
        <v>45737</v>
      </c>
      <c r="E1467" t="s">
        <v>4067</v>
      </c>
      <c r="F1467" s="1" t="s">
        <v>246</v>
      </c>
      <c r="G1467">
        <v>21</v>
      </c>
      <c r="H1467" t="s">
        <v>4068</v>
      </c>
      <c r="I1467" s="1" t="s">
        <v>100</v>
      </c>
      <c r="J1467">
        <v>400</v>
      </c>
      <c r="K1467" s="1" t="s">
        <v>2729</v>
      </c>
      <c r="L1467">
        <v>3</v>
      </c>
      <c r="M1467">
        <v>288.2</v>
      </c>
      <c r="N1467">
        <v>7.8000000000000007</v>
      </c>
      <c r="Q1467">
        <v>280.39999999999998</v>
      </c>
      <c r="R1467" s="1"/>
    </row>
    <row r="1468" spans="1:18" x14ac:dyDescent="0.2">
      <c r="A1468" s="1" t="s">
        <v>46</v>
      </c>
      <c r="B1468">
        <v>1</v>
      </c>
      <c r="C1468" s="1" t="s">
        <v>2745</v>
      </c>
      <c r="D1468" s="2">
        <v>45738</v>
      </c>
      <c r="E1468" t="s">
        <v>51</v>
      </c>
      <c r="F1468" s="1" t="s">
        <v>51</v>
      </c>
      <c r="G1468" t="s">
        <v>51</v>
      </c>
      <c r="H1468" t="s">
        <v>51</v>
      </c>
      <c r="I1468" s="1" t="s">
        <v>51</v>
      </c>
      <c r="J1468" t="s">
        <v>51</v>
      </c>
      <c r="K1468" s="1" t="s">
        <v>2729</v>
      </c>
      <c r="L1468">
        <v>4</v>
      </c>
      <c r="M1468">
        <v>90</v>
      </c>
      <c r="Q1468">
        <v>90</v>
      </c>
      <c r="R1468" s="1"/>
    </row>
    <row r="1469" spans="1:18" x14ac:dyDescent="0.2">
      <c r="A1469" s="1" t="s">
        <v>46</v>
      </c>
      <c r="B1469">
        <v>1</v>
      </c>
      <c r="C1469" s="1" t="s">
        <v>4069</v>
      </c>
      <c r="D1469" s="2">
        <v>45738</v>
      </c>
      <c r="E1469" t="s">
        <v>3228</v>
      </c>
      <c r="F1469" s="1" t="s">
        <v>246</v>
      </c>
      <c r="G1469">
        <v>7</v>
      </c>
      <c r="H1469">
        <v>14</v>
      </c>
      <c r="I1469" s="1" t="s">
        <v>2766</v>
      </c>
      <c r="J1469">
        <v>100</v>
      </c>
      <c r="K1469" s="1" t="s">
        <v>2729</v>
      </c>
      <c r="L1469">
        <v>1</v>
      </c>
      <c r="M1469">
        <v>28</v>
      </c>
      <c r="N1469">
        <v>0.9</v>
      </c>
      <c r="Q1469">
        <v>27.1</v>
      </c>
      <c r="R1469" s="1"/>
    </row>
    <row r="1470" spans="1:18" x14ac:dyDescent="0.2">
      <c r="A1470" s="1" t="s">
        <v>53</v>
      </c>
      <c r="B1470">
        <v>1</v>
      </c>
      <c r="C1470" s="1" t="s">
        <v>4069</v>
      </c>
      <c r="D1470" s="2">
        <v>45738</v>
      </c>
      <c r="E1470" t="s">
        <v>3228</v>
      </c>
      <c r="F1470" s="1" t="s">
        <v>246</v>
      </c>
      <c r="G1470">
        <v>7</v>
      </c>
      <c r="H1470">
        <v>14</v>
      </c>
      <c r="I1470" s="1" t="s">
        <v>2766</v>
      </c>
      <c r="J1470">
        <v>100</v>
      </c>
      <c r="K1470" s="1" t="s">
        <v>2729</v>
      </c>
      <c r="L1470">
        <v>2</v>
      </c>
      <c r="M1470">
        <v>50.599999999999994</v>
      </c>
      <c r="N1470">
        <v>1.6</v>
      </c>
      <c r="Q1470">
        <v>48.999999999999993</v>
      </c>
      <c r="R1470" s="1"/>
    </row>
    <row r="1471" spans="1:18" x14ac:dyDescent="0.2">
      <c r="A1471" s="1" t="s">
        <v>53</v>
      </c>
      <c r="B1471">
        <v>1</v>
      </c>
      <c r="C1471" s="1" t="s">
        <v>4070</v>
      </c>
      <c r="D1471" s="2">
        <v>45738</v>
      </c>
      <c r="E1471" t="s">
        <v>2829</v>
      </c>
      <c r="F1471" s="1" t="s">
        <v>246</v>
      </c>
      <c r="G1471">
        <v>7</v>
      </c>
      <c r="H1471" t="s">
        <v>107</v>
      </c>
      <c r="I1471" s="1" t="s">
        <v>100</v>
      </c>
      <c r="J1471">
        <v>100</v>
      </c>
      <c r="K1471" s="1" t="s">
        <v>2729</v>
      </c>
      <c r="L1471">
        <v>1</v>
      </c>
      <c r="M1471">
        <v>55.03</v>
      </c>
      <c r="N1471">
        <v>0.8</v>
      </c>
      <c r="Q1471">
        <v>54.230000000000004</v>
      </c>
      <c r="R1471" s="1"/>
    </row>
    <row r="1472" spans="1:18" x14ac:dyDescent="0.2">
      <c r="A1472" s="1" t="s">
        <v>46</v>
      </c>
      <c r="B1472">
        <v>3</v>
      </c>
      <c r="C1472" s="1" t="s">
        <v>4045</v>
      </c>
      <c r="D1472" s="2">
        <v>45738</v>
      </c>
      <c r="E1472" t="s">
        <v>3009</v>
      </c>
      <c r="F1472" s="1" t="s">
        <v>2816</v>
      </c>
      <c r="G1472">
        <v>10</v>
      </c>
      <c r="H1472" t="s">
        <v>214</v>
      </c>
      <c r="I1472" s="1" t="s">
        <v>2996</v>
      </c>
      <c r="J1472">
        <v>400</v>
      </c>
      <c r="K1472" s="1" t="s">
        <v>2729</v>
      </c>
      <c r="L1472">
        <v>4</v>
      </c>
      <c r="M1472">
        <v>219</v>
      </c>
      <c r="N1472">
        <v>4.8</v>
      </c>
      <c r="Q1472">
        <v>214.2</v>
      </c>
      <c r="R1472" s="1"/>
    </row>
    <row r="1473" spans="1:18" x14ac:dyDescent="0.2">
      <c r="A1473" s="1" t="s">
        <v>46</v>
      </c>
      <c r="B1473">
        <v>3</v>
      </c>
      <c r="C1473" s="1" t="s">
        <v>2745</v>
      </c>
      <c r="D1473" s="2">
        <v>45738</v>
      </c>
      <c r="E1473" t="s">
        <v>51</v>
      </c>
      <c r="F1473" s="1" t="s">
        <v>51</v>
      </c>
      <c r="G1473" t="s">
        <v>51</v>
      </c>
      <c r="H1473" t="s">
        <v>51</v>
      </c>
      <c r="I1473" s="1" t="s">
        <v>51</v>
      </c>
      <c r="J1473" t="s">
        <v>51</v>
      </c>
      <c r="K1473" s="1" t="s">
        <v>2729</v>
      </c>
      <c r="L1473">
        <v>1</v>
      </c>
      <c r="M1473">
        <v>55.8</v>
      </c>
      <c r="Q1473">
        <v>55.8</v>
      </c>
      <c r="R1473" s="1"/>
    </row>
    <row r="1474" spans="1:18" x14ac:dyDescent="0.2">
      <c r="A1474" s="1" t="s">
        <v>46</v>
      </c>
      <c r="B1474">
        <v>3</v>
      </c>
      <c r="C1474" s="1" t="s">
        <v>4071</v>
      </c>
      <c r="D1474" s="2">
        <v>45738</v>
      </c>
      <c r="E1474" t="s">
        <v>3318</v>
      </c>
      <c r="F1474" s="1" t="s">
        <v>3319</v>
      </c>
      <c r="G1474" t="s">
        <v>762</v>
      </c>
      <c r="H1474" t="s">
        <v>2847</v>
      </c>
      <c r="I1474" s="1" t="s">
        <v>108</v>
      </c>
      <c r="J1474">
        <v>110</v>
      </c>
      <c r="K1474" s="1" t="s">
        <v>2729</v>
      </c>
      <c r="L1474">
        <v>3</v>
      </c>
      <c r="M1474">
        <v>122.8</v>
      </c>
      <c r="N1474">
        <v>3</v>
      </c>
      <c r="Q1474">
        <v>119.8</v>
      </c>
      <c r="R1474" s="1"/>
    </row>
    <row r="1475" spans="1:18" x14ac:dyDescent="0.2">
      <c r="A1475" s="1" t="s">
        <v>53</v>
      </c>
      <c r="B1475">
        <v>3</v>
      </c>
      <c r="C1475" s="1" t="s">
        <v>4072</v>
      </c>
      <c r="D1475" s="2">
        <v>45738</v>
      </c>
      <c r="E1475" t="s">
        <v>4044</v>
      </c>
      <c r="F1475" s="1" t="s">
        <v>3231</v>
      </c>
      <c r="G1475">
        <v>7</v>
      </c>
      <c r="H1475" t="s">
        <v>214</v>
      </c>
      <c r="I1475" s="1" t="s">
        <v>108</v>
      </c>
      <c r="J1475">
        <v>100</v>
      </c>
      <c r="K1475" s="1" t="s">
        <v>2729</v>
      </c>
      <c r="L1475">
        <v>2</v>
      </c>
      <c r="M1475">
        <v>66.2</v>
      </c>
      <c r="N1475">
        <v>1.6</v>
      </c>
      <c r="Q1475">
        <v>64.600000000000009</v>
      </c>
      <c r="R1475" s="1"/>
    </row>
    <row r="1476" spans="1:18" x14ac:dyDescent="0.2">
      <c r="A1476" s="1" t="s">
        <v>53</v>
      </c>
      <c r="B1476">
        <v>3</v>
      </c>
      <c r="C1476" s="1" t="s">
        <v>4073</v>
      </c>
      <c r="D1476" s="2">
        <v>45738</v>
      </c>
      <c r="E1476" t="s">
        <v>3009</v>
      </c>
      <c r="F1476" s="1" t="s">
        <v>3231</v>
      </c>
      <c r="G1476">
        <v>11</v>
      </c>
      <c r="H1476" t="s">
        <v>214</v>
      </c>
      <c r="I1476" s="1" t="s">
        <v>2996</v>
      </c>
      <c r="J1476">
        <v>200</v>
      </c>
      <c r="K1476" s="1" t="s">
        <v>2729</v>
      </c>
      <c r="L1476">
        <v>4</v>
      </c>
      <c r="M1476">
        <v>216.2</v>
      </c>
      <c r="N1476">
        <v>5.2</v>
      </c>
      <c r="Q1476">
        <v>211</v>
      </c>
      <c r="R1476" s="1"/>
    </row>
    <row r="1477" spans="1:18" x14ac:dyDescent="0.2">
      <c r="A1477" s="1" t="s">
        <v>46</v>
      </c>
      <c r="B1477">
        <v>6</v>
      </c>
      <c r="C1477" s="1" t="s">
        <v>4059</v>
      </c>
      <c r="D1477" s="2">
        <v>45738</v>
      </c>
      <c r="E1477" t="s">
        <v>4060</v>
      </c>
      <c r="F1477" s="1" t="s">
        <v>246</v>
      </c>
      <c r="G1477">
        <v>30</v>
      </c>
      <c r="H1477" t="s">
        <v>214</v>
      </c>
      <c r="I1477" s="1" t="s">
        <v>100</v>
      </c>
      <c r="J1477">
        <v>200</v>
      </c>
      <c r="K1477" s="1" t="s">
        <v>2729</v>
      </c>
      <c r="L1477">
        <v>1</v>
      </c>
      <c r="M1477">
        <v>115.4</v>
      </c>
      <c r="N1477">
        <v>3.6</v>
      </c>
      <c r="O1477">
        <v>57.6</v>
      </c>
      <c r="Q1477">
        <v>111.80000000000001</v>
      </c>
      <c r="R1477" s="1"/>
    </row>
    <row r="1478" spans="1:18" x14ac:dyDescent="0.2">
      <c r="A1478" s="1" t="s">
        <v>46</v>
      </c>
      <c r="B1478">
        <v>6</v>
      </c>
      <c r="C1478" s="1" t="s">
        <v>4074</v>
      </c>
      <c r="D1478" s="2">
        <v>45738</v>
      </c>
      <c r="E1478" t="s">
        <v>4058</v>
      </c>
      <c r="F1478" s="1" t="s">
        <v>246</v>
      </c>
      <c r="G1478">
        <v>28</v>
      </c>
      <c r="H1478" t="s">
        <v>2243</v>
      </c>
      <c r="I1478" s="1" t="s">
        <v>100</v>
      </c>
      <c r="J1478">
        <v>100</v>
      </c>
      <c r="K1478" s="1" t="s">
        <v>2729</v>
      </c>
      <c r="L1478">
        <v>1</v>
      </c>
      <c r="M1478">
        <v>110.8</v>
      </c>
      <c r="N1478">
        <v>3.6</v>
      </c>
      <c r="Q1478">
        <v>107.2</v>
      </c>
      <c r="R1478" s="1"/>
    </row>
    <row r="1479" spans="1:18" x14ac:dyDescent="0.2">
      <c r="A1479" s="1" t="s">
        <v>46</v>
      </c>
      <c r="B1479">
        <v>6</v>
      </c>
      <c r="C1479" s="1" t="s">
        <v>4075</v>
      </c>
      <c r="D1479" s="2">
        <v>45738</v>
      </c>
      <c r="E1479" t="s">
        <v>4058</v>
      </c>
      <c r="F1479" s="1" t="s">
        <v>246</v>
      </c>
      <c r="G1479">
        <v>28</v>
      </c>
      <c r="H1479" t="s">
        <v>2243</v>
      </c>
      <c r="I1479" s="1" t="s">
        <v>100</v>
      </c>
      <c r="J1479">
        <v>200</v>
      </c>
      <c r="K1479" s="1" t="s">
        <v>2729</v>
      </c>
      <c r="L1479">
        <v>2</v>
      </c>
      <c r="M1479">
        <v>213.60000000000002</v>
      </c>
      <c r="N1479">
        <v>7.2</v>
      </c>
      <c r="Q1479">
        <v>206.40000000000003</v>
      </c>
      <c r="R1479" s="1"/>
    </row>
    <row r="1480" spans="1:18" x14ac:dyDescent="0.2">
      <c r="A1480" s="1" t="s">
        <v>46</v>
      </c>
      <c r="B1480">
        <v>6</v>
      </c>
      <c r="C1480" s="1" t="s">
        <v>4076</v>
      </c>
      <c r="D1480" s="2">
        <v>45738</v>
      </c>
      <c r="E1480" t="s">
        <v>48</v>
      </c>
      <c r="F1480" s="1" t="s">
        <v>246</v>
      </c>
      <c r="G1480">
        <v>26</v>
      </c>
      <c r="H1480" t="s">
        <v>167</v>
      </c>
      <c r="I1480" s="1" t="s">
        <v>100</v>
      </c>
      <c r="J1480">
        <v>100</v>
      </c>
      <c r="K1480" s="1" t="s">
        <v>2729</v>
      </c>
      <c r="L1480">
        <v>1</v>
      </c>
      <c r="M1480">
        <v>108</v>
      </c>
      <c r="N1480">
        <v>3.2</v>
      </c>
      <c r="Q1480">
        <v>104.8</v>
      </c>
      <c r="R1480" s="1"/>
    </row>
    <row r="1481" spans="1:18" x14ac:dyDescent="0.2">
      <c r="A1481" s="1" t="s">
        <v>46</v>
      </c>
      <c r="B1481">
        <v>6</v>
      </c>
      <c r="C1481" s="1" t="s">
        <v>4077</v>
      </c>
      <c r="D1481" s="2">
        <v>45738</v>
      </c>
      <c r="E1481" t="s">
        <v>4058</v>
      </c>
      <c r="F1481" s="1" t="s">
        <v>246</v>
      </c>
      <c r="G1481">
        <v>26</v>
      </c>
      <c r="H1481" t="s">
        <v>2243</v>
      </c>
      <c r="I1481" s="1" t="s">
        <v>100</v>
      </c>
      <c r="J1481">
        <v>100</v>
      </c>
      <c r="K1481" s="1" t="s">
        <v>2729</v>
      </c>
      <c r="L1481">
        <v>1</v>
      </c>
      <c r="M1481">
        <v>105.2</v>
      </c>
      <c r="N1481">
        <v>3.2</v>
      </c>
      <c r="Q1481">
        <v>102</v>
      </c>
      <c r="R1481" s="1"/>
    </row>
    <row r="1482" spans="1:18" x14ac:dyDescent="0.2">
      <c r="A1482" s="1" t="s">
        <v>53</v>
      </c>
      <c r="B1482">
        <v>6</v>
      </c>
      <c r="C1482" s="1" t="s">
        <v>4078</v>
      </c>
      <c r="D1482" s="2">
        <v>45738</v>
      </c>
      <c r="E1482" t="s">
        <v>3614</v>
      </c>
      <c r="F1482" s="1" t="s">
        <v>246</v>
      </c>
      <c r="G1482">
        <v>17</v>
      </c>
      <c r="H1482" t="s">
        <v>2774</v>
      </c>
      <c r="I1482" s="1" t="s">
        <v>2766</v>
      </c>
      <c r="J1482">
        <v>375</v>
      </c>
      <c r="K1482" s="1" t="s">
        <v>2729</v>
      </c>
      <c r="L1482">
        <v>6</v>
      </c>
      <c r="M1482">
        <v>391.2</v>
      </c>
      <c r="N1482">
        <v>14.399999999999999</v>
      </c>
      <c r="O1482">
        <v>45</v>
      </c>
      <c r="Q1482">
        <v>376.8</v>
      </c>
      <c r="R1482" s="1"/>
    </row>
    <row r="1483" spans="1:18" x14ac:dyDescent="0.2">
      <c r="A1483" s="1" t="s">
        <v>53</v>
      </c>
      <c r="B1483">
        <v>6</v>
      </c>
      <c r="C1483" s="1" t="s">
        <v>4079</v>
      </c>
      <c r="D1483" s="2">
        <v>45738</v>
      </c>
      <c r="E1483" t="s">
        <v>3614</v>
      </c>
      <c r="F1483" s="1" t="s">
        <v>246</v>
      </c>
      <c r="G1483">
        <v>24</v>
      </c>
      <c r="H1483">
        <v>5</v>
      </c>
      <c r="I1483" s="1" t="s">
        <v>2766</v>
      </c>
      <c r="J1483">
        <v>300</v>
      </c>
      <c r="K1483" s="1" t="s">
        <v>2729</v>
      </c>
      <c r="L1483">
        <v>6</v>
      </c>
      <c r="M1483">
        <v>316.8</v>
      </c>
      <c r="N1483">
        <v>19.200000000000003</v>
      </c>
      <c r="Q1483">
        <v>297.60000000000002</v>
      </c>
      <c r="R1483" s="1"/>
    </row>
    <row r="1484" spans="1:18" x14ac:dyDescent="0.2">
      <c r="A1484" s="1" t="s">
        <v>46</v>
      </c>
      <c r="B1484">
        <v>7</v>
      </c>
      <c r="C1484" s="1" t="s">
        <v>4066</v>
      </c>
      <c r="D1484" s="2">
        <v>45738</v>
      </c>
      <c r="E1484" t="s">
        <v>4067</v>
      </c>
      <c r="F1484" s="1" t="s">
        <v>246</v>
      </c>
      <c r="G1484">
        <v>21</v>
      </c>
      <c r="H1484" t="s">
        <v>4068</v>
      </c>
      <c r="I1484" s="1" t="s">
        <v>100</v>
      </c>
      <c r="J1484">
        <v>400</v>
      </c>
      <c r="K1484" s="1" t="s">
        <v>2729</v>
      </c>
      <c r="L1484">
        <v>1</v>
      </c>
      <c r="M1484">
        <v>104.25</v>
      </c>
      <c r="N1484">
        <v>2.6</v>
      </c>
      <c r="Q1484">
        <v>101.65</v>
      </c>
      <c r="R1484" s="1"/>
    </row>
    <row r="1485" spans="1:18" x14ac:dyDescent="0.2">
      <c r="A1485" s="1" t="s">
        <v>46</v>
      </c>
      <c r="B1485">
        <v>7</v>
      </c>
      <c r="C1485" s="1" t="s">
        <v>4080</v>
      </c>
      <c r="D1485" s="2">
        <v>45738</v>
      </c>
      <c r="E1485" t="s">
        <v>3078</v>
      </c>
      <c r="F1485" s="1" t="s">
        <v>246</v>
      </c>
      <c r="G1485">
        <v>18</v>
      </c>
      <c r="H1485" t="s">
        <v>209</v>
      </c>
      <c r="I1485" s="1" t="s">
        <v>100</v>
      </c>
      <c r="J1485">
        <v>125</v>
      </c>
      <c r="K1485" s="1" t="s">
        <v>2729</v>
      </c>
      <c r="L1485">
        <v>2</v>
      </c>
      <c r="M1485">
        <v>130.35</v>
      </c>
      <c r="N1485">
        <v>4.5999999999999996</v>
      </c>
      <c r="Q1485">
        <v>125.75</v>
      </c>
      <c r="R1485" s="1"/>
    </row>
    <row r="1486" spans="1:18" x14ac:dyDescent="0.2">
      <c r="A1486" s="1" t="s">
        <v>46</v>
      </c>
      <c r="B1486">
        <v>7</v>
      </c>
      <c r="C1486" s="1" t="s">
        <v>4081</v>
      </c>
      <c r="D1486" s="2">
        <v>45738</v>
      </c>
      <c r="E1486" t="s">
        <v>3078</v>
      </c>
      <c r="F1486" s="1" t="s">
        <v>246</v>
      </c>
      <c r="G1486">
        <v>18</v>
      </c>
      <c r="H1486" t="s">
        <v>209</v>
      </c>
      <c r="I1486" s="1" t="s">
        <v>100</v>
      </c>
      <c r="J1486">
        <v>330</v>
      </c>
      <c r="K1486" s="1" t="s">
        <v>2729</v>
      </c>
      <c r="L1486">
        <v>3</v>
      </c>
      <c r="M1486">
        <v>205.98000000000002</v>
      </c>
      <c r="N1486">
        <v>6.9</v>
      </c>
      <c r="Q1486">
        <v>199.08</v>
      </c>
      <c r="R1486" s="1"/>
    </row>
    <row r="1487" spans="1:18" x14ac:dyDescent="0.2">
      <c r="A1487" s="1" t="s">
        <v>53</v>
      </c>
      <c r="B1487">
        <v>7</v>
      </c>
      <c r="C1487" s="1" t="s">
        <v>4081</v>
      </c>
      <c r="D1487" s="2">
        <v>45738</v>
      </c>
      <c r="E1487" t="s">
        <v>3078</v>
      </c>
      <c r="F1487" s="1" t="s">
        <v>246</v>
      </c>
      <c r="G1487">
        <v>18</v>
      </c>
      <c r="H1487" t="s">
        <v>209</v>
      </c>
      <c r="I1487" s="1" t="s">
        <v>100</v>
      </c>
      <c r="J1487">
        <v>330</v>
      </c>
      <c r="K1487" s="1" t="s">
        <v>2729</v>
      </c>
      <c r="L1487">
        <v>2</v>
      </c>
      <c r="M1487">
        <v>168.4</v>
      </c>
      <c r="N1487">
        <v>4.5999999999999996</v>
      </c>
      <c r="Q1487">
        <v>163.80000000000001</v>
      </c>
      <c r="R1487" s="1"/>
    </row>
    <row r="1488" spans="1:18" x14ac:dyDescent="0.2">
      <c r="A1488" s="1" t="s">
        <v>53</v>
      </c>
      <c r="B1488">
        <v>7</v>
      </c>
      <c r="C1488" s="1" t="s">
        <v>4082</v>
      </c>
      <c r="D1488" s="2">
        <v>45738</v>
      </c>
      <c r="E1488" t="s">
        <v>48</v>
      </c>
      <c r="F1488" s="1" t="s">
        <v>246</v>
      </c>
      <c r="G1488">
        <v>17</v>
      </c>
      <c r="H1488" t="s">
        <v>167</v>
      </c>
      <c r="I1488" s="1" t="s">
        <v>100</v>
      </c>
      <c r="J1488">
        <v>60</v>
      </c>
      <c r="K1488" s="1" t="s">
        <v>2729</v>
      </c>
      <c r="L1488">
        <v>2</v>
      </c>
      <c r="M1488">
        <v>169.4</v>
      </c>
      <c r="N1488">
        <v>4.6999999999999993</v>
      </c>
      <c r="Q1488">
        <v>164.70000000000002</v>
      </c>
      <c r="R1488" s="1"/>
    </row>
    <row r="1489" spans="1:18" x14ac:dyDescent="0.2">
      <c r="A1489" s="1" t="s">
        <v>53</v>
      </c>
      <c r="B1489">
        <v>7</v>
      </c>
      <c r="C1489" s="1" t="s">
        <v>4083</v>
      </c>
      <c r="D1489" s="2">
        <v>45738</v>
      </c>
      <c r="E1489" t="s">
        <v>4084</v>
      </c>
      <c r="F1489" s="1" t="s">
        <v>246</v>
      </c>
      <c r="G1489">
        <v>17</v>
      </c>
      <c r="H1489" t="s">
        <v>167</v>
      </c>
      <c r="I1489" s="1" t="s">
        <v>1346</v>
      </c>
      <c r="J1489">
        <v>43</v>
      </c>
      <c r="K1489" s="1" t="s">
        <v>2729</v>
      </c>
      <c r="L1489">
        <v>1</v>
      </c>
      <c r="M1489">
        <v>50</v>
      </c>
      <c r="N1489">
        <v>2.2999999999999998</v>
      </c>
      <c r="Q1489">
        <v>47.7</v>
      </c>
      <c r="R1489" s="1"/>
    </row>
    <row r="1490" spans="1:18" x14ac:dyDescent="0.2">
      <c r="A1490" s="1" t="s">
        <v>46</v>
      </c>
      <c r="B1490">
        <v>1</v>
      </c>
      <c r="C1490" s="1" t="s">
        <v>4070</v>
      </c>
      <c r="D1490" s="2">
        <v>45739</v>
      </c>
      <c r="E1490" t="s">
        <v>2829</v>
      </c>
      <c r="F1490" s="1" t="s">
        <v>246</v>
      </c>
      <c r="G1490">
        <v>7</v>
      </c>
      <c r="H1490" t="s">
        <v>107</v>
      </c>
      <c r="I1490" s="1" t="s">
        <v>100</v>
      </c>
      <c r="J1490">
        <v>100</v>
      </c>
      <c r="K1490" s="1" t="s">
        <v>2729</v>
      </c>
      <c r="L1490">
        <v>1</v>
      </c>
      <c r="M1490">
        <v>54</v>
      </c>
      <c r="N1490">
        <v>0.8</v>
      </c>
      <c r="Q1490">
        <v>53.2</v>
      </c>
      <c r="R1490" s="1"/>
    </row>
    <row r="1491" spans="1:18" x14ac:dyDescent="0.2">
      <c r="A1491" s="1" t="s">
        <v>46</v>
      </c>
      <c r="B1491">
        <v>1</v>
      </c>
      <c r="C1491" s="1" t="s">
        <v>4085</v>
      </c>
      <c r="D1491" s="2">
        <v>45739</v>
      </c>
      <c r="E1491" t="s">
        <v>2829</v>
      </c>
      <c r="F1491" s="1" t="s">
        <v>246</v>
      </c>
      <c r="G1491">
        <v>9</v>
      </c>
      <c r="H1491" t="s">
        <v>107</v>
      </c>
      <c r="I1491" s="1" t="s">
        <v>100</v>
      </c>
      <c r="J1491">
        <v>100</v>
      </c>
      <c r="K1491" s="1" t="s">
        <v>2729</v>
      </c>
      <c r="L1491">
        <v>2</v>
      </c>
      <c r="M1491">
        <v>103.9</v>
      </c>
      <c r="N1491">
        <v>2.2000000000000002</v>
      </c>
      <c r="Q1491">
        <v>101.7</v>
      </c>
      <c r="R1491" s="1"/>
    </row>
    <row r="1492" spans="1:18" x14ac:dyDescent="0.2">
      <c r="A1492" s="1" t="s">
        <v>53</v>
      </c>
      <c r="B1492">
        <v>1</v>
      </c>
      <c r="C1492" s="1" t="s">
        <v>4086</v>
      </c>
      <c r="D1492" s="2">
        <v>45739</v>
      </c>
      <c r="E1492" t="s">
        <v>2829</v>
      </c>
      <c r="F1492" s="1" t="s">
        <v>246</v>
      </c>
      <c r="G1492">
        <v>6</v>
      </c>
      <c r="H1492" t="s">
        <v>107</v>
      </c>
      <c r="I1492" s="1" t="s">
        <v>100</v>
      </c>
      <c r="J1492">
        <v>100</v>
      </c>
      <c r="K1492" s="1" t="s">
        <v>2729</v>
      </c>
      <c r="L1492">
        <v>3</v>
      </c>
      <c r="M1492">
        <v>104.69999999999999</v>
      </c>
      <c r="N1492">
        <v>2.4000000000000004</v>
      </c>
      <c r="Q1492">
        <v>102.29999999999998</v>
      </c>
      <c r="R1492" s="1"/>
    </row>
    <row r="1493" spans="1:18" x14ac:dyDescent="0.2">
      <c r="A1493" s="1" t="s">
        <v>53</v>
      </c>
      <c r="B1493">
        <v>1</v>
      </c>
      <c r="C1493" s="1" t="s">
        <v>4087</v>
      </c>
      <c r="D1493" s="2">
        <v>45739</v>
      </c>
      <c r="E1493" t="s">
        <v>2829</v>
      </c>
      <c r="F1493" s="1" t="s">
        <v>246</v>
      </c>
      <c r="G1493">
        <v>5</v>
      </c>
      <c r="H1493" t="s">
        <v>107</v>
      </c>
      <c r="I1493" s="1" t="s">
        <v>100</v>
      </c>
      <c r="J1493">
        <v>100</v>
      </c>
      <c r="K1493" s="1" t="s">
        <v>2729</v>
      </c>
      <c r="L1493">
        <v>1</v>
      </c>
      <c r="M1493">
        <v>38.299999999999997</v>
      </c>
      <c r="N1493">
        <v>0.7</v>
      </c>
      <c r="Q1493">
        <v>37.599999999999994</v>
      </c>
      <c r="R1493" s="1"/>
    </row>
    <row r="1494" spans="1:18" x14ac:dyDescent="0.2">
      <c r="A1494" s="1" t="s">
        <v>46</v>
      </c>
      <c r="B1494">
        <v>3</v>
      </c>
      <c r="C1494" s="1" t="s">
        <v>4072</v>
      </c>
      <c r="D1494" s="2">
        <v>45739</v>
      </c>
      <c r="E1494" t="s">
        <v>4044</v>
      </c>
      <c r="F1494" s="1" t="s">
        <v>3231</v>
      </c>
      <c r="G1494">
        <v>7</v>
      </c>
      <c r="H1494" t="s">
        <v>214</v>
      </c>
      <c r="I1494" s="1" t="s">
        <v>108</v>
      </c>
      <c r="J1494">
        <v>100</v>
      </c>
      <c r="K1494" s="1" t="s">
        <v>2729</v>
      </c>
      <c r="L1494">
        <v>1</v>
      </c>
      <c r="M1494">
        <v>48.6</v>
      </c>
      <c r="N1494">
        <v>0.8</v>
      </c>
      <c r="Q1494">
        <v>47.800000000000004</v>
      </c>
      <c r="R1494" s="1"/>
    </row>
    <row r="1495" spans="1:18" x14ac:dyDescent="0.2">
      <c r="A1495" s="1" t="s">
        <v>46</v>
      </c>
      <c r="B1495">
        <v>3</v>
      </c>
      <c r="C1495" s="1" t="s">
        <v>2745</v>
      </c>
      <c r="D1495" s="2">
        <v>45739</v>
      </c>
      <c r="E1495" t="s">
        <v>51</v>
      </c>
      <c r="F1495" s="1" t="s">
        <v>51</v>
      </c>
      <c r="G1495" t="s">
        <v>51</v>
      </c>
      <c r="H1495" t="s">
        <v>51</v>
      </c>
      <c r="I1495" s="1" t="s">
        <v>51</v>
      </c>
      <c r="J1495" t="s">
        <v>51</v>
      </c>
      <c r="K1495" s="1" t="s">
        <v>2729</v>
      </c>
      <c r="L1495">
        <v>2</v>
      </c>
      <c r="M1495">
        <v>35.700000000000003</v>
      </c>
      <c r="N1495">
        <v>1.4</v>
      </c>
      <c r="Q1495">
        <v>34.300000000000004</v>
      </c>
      <c r="R1495" s="1"/>
    </row>
    <row r="1496" spans="1:18" x14ac:dyDescent="0.2">
      <c r="A1496" s="1" t="s">
        <v>46</v>
      </c>
      <c r="B1496">
        <v>3</v>
      </c>
      <c r="C1496" s="1" t="s">
        <v>4088</v>
      </c>
      <c r="D1496" s="2">
        <v>45739</v>
      </c>
      <c r="E1496" t="s">
        <v>3009</v>
      </c>
      <c r="F1496" s="1" t="s">
        <v>3064</v>
      </c>
      <c r="G1496">
        <v>15</v>
      </c>
      <c r="H1496" t="s">
        <v>2811</v>
      </c>
      <c r="I1496" s="1" t="s">
        <v>2996</v>
      </c>
      <c r="J1496">
        <v>300</v>
      </c>
      <c r="K1496" s="1" t="s">
        <v>2729</v>
      </c>
      <c r="L1496">
        <v>5</v>
      </c>
      <c r="M1496">
        <v>323.8</v>
      </c>
      <c r="N1496">
        <v>9</v>
      </c>
      <c r="Q1496">
        <v>314.8</v>
      </c>
      <c r="R1496" s="1"/>
    </row>
    <row r="1497" spans="1:18" x14ac:dyDescent="0.2">
      <c r="A1497" s="1" t="s">
        <v>53</v>
      </c>
      <c r="B1497">
        <v>3</v>
      </c>
      <c r="C1497" s="1" t="s">
        <v>2745</v>
      </c>
      <c r="D1497" s="2">
        <v>45739</v>
      </c>
      <c r="E1497" t="s">
        <v>51</v>
      </c>
      <c r="F1497" s="1" t="s">
        <v>51</v>
      </c>
      <c r="G1497" t="s">
        <v>51</v>
      </c>
      <c r="H1497" t="s">
        <v>51</v>
      </c>
      <c r="I1497" s="1" t="s">
        <v>51</v>
      </c>
      <c r="J1497" t="s">
        <v>51</v>
      </c>
      <c r="K1497" s="1" t="s">
        <v>2729</v>
      </c>
      <c r="L1497">
        <v>2</v>
      </c>
      <c r="M1497">
        <v>54.5</v>
      </c>
      <c r="N1497">
        <v>1.2</v>
      </c>
      <c r="Q1497">
        <v>53.3</v>
      </c>
      <c r="R1497" s="1"/>
    </row>
    <row r="1498" spans="1:18" x14ac:dyDescent="0.2">
      <c r="A1498" s="1" t="s">
        <v>53</v>
      </c>
      <c r="B1498">
        <v>3</v>
      </c>
      <c r="C1498" s="1" t="s">
        <v>4089</v>
      </c>
      <c r="D1498" s="2">
        <v>45739</v>
      </c>
      <c r="E1498" t="s">
        <v>3037</v>
      </c>
      <c r="F1498" s="1" t="s">
        <v>3093</v>
      </c>
      <c r="G1498">
        <v>14</v>
      </c>
      <c r="H1498" t="s">
        <v>2811</v>
      </c>
      <c r="I1498" s="1" t="s">
        <v>2996</v>
      </c>
      <c r="J1498">
        <v>100</v>
      </c>
      <c r="K1498" s="1" t="s">
        <v>2729</v>
      </c>
      <c r="L1498">
        <v>2</v>
      </c>
      <c r="M1498">
        <v>116.80000000000001</v>
      </c>
      <c r="N1498">
        <v>3.2</v>
      </c>
      <c r="Q1498">
        <v>113.60000000000001</v>
      </c>
      <c r="R1498" s="1"/>
    </row>
    <row r="1499" spans="1:18" x14ac:dyDescent="0.2">
      <c r="A1499" s="1" t="s">
        <v>53</v>
      </c>
      <c r="B1499">
        <v>3</v>
      </c>
      <c r="C1499" s="1" t="s">
        <v>4090</v>
      </c>
      <c r="D1499" s="2">
        <v>45739</v>
      </c>
      <c r="E1499" t="s">
        <v>3788</v>
      </c>
      <c r="F1499" s="1" t="s">
        <v>3068</v>
      </c>
      <c r="G1499">
        <v>16</v>
      </c>
      <c r="H1499" t="s">
        <v>2811</v>
      </c>
      <c r="I1499" s="1" t="s">
        <v>108</v>
      </c>
      <c r="J1499">
        <v>250</v>
      </c>
      <c r="K1499" s="1" t="s">
        <v>2729</v>
      </c>
      <c r="L1499">
        <v>3</v>
      </c>
      <c r="M1499">
        <v>200.2</v>
      </c>
      <c r="N1499">
        <v>5.6</v>
      </c>
      <c r="Q1499">
        <v>194.6</v>
      </c>
      <c r="R1499" s="1"/>
    </row>
    <row r="1500" spans="1:18" x14ac:dyDescent="0.2">
      <c r="A1500" s="1" t="s">
        <v>46</v>
      </c>
      <c r="B1500">
        <v>6</v>
      </c>
      <c r="C1500" s="1" t="s">
        <v>4091</v>
      </c>
      <c r="D1500" s="2">
        <v>45739</v>
      </c>
      <c r="E1500" t="s">
        <v>3591</v>
      </c>
      <c r="F1500" s="1" t="s">
        <v>246</v>
      </c>
      <c r="G1500" t="s">
        <v>3573</v>
      </c>
      <c r="H1500" t="s">
        <v>2786</v>
      </c>
      <c r="I1500" s="1" t="s">
        <v>100</v>
      </c>
      <c r="J1500">
        <v>600</v>
      </c>
      <c r="K1500" s="1" t="s">
        <v>2729</v>
      </c>
      <c r="L1500">
        <v>6</v>
      </c>
      <c r="M1500">
        <v>616.4</v>
      </c>
      <c r="N1500">
        <v>14.399999999999999</v>
      </c>
      <c r="O1500">
        <v>16</v>
      </c>
      <c r="Q1500">
        <v>602</v>
      </c>
      <c r="R1500" s="1"/>
    </row>
    <row r="1501" spans="1:18" x14ac:dyDescent="0.2">
      <c r="A1501" s="1" t="s">
        <v>53</v>
      </c>
      <c r="B1501">
        <v>6</v>
      </c>
      <c r="C1501" s="1" t="s">
        <v>4091</v>
      </c>
      <c r="D1501" s="2">
        <v>45739</v>
      </c>
      <c r="E1501" t="s">
        <v>3591</v>
      </c>
      <c r="F1501" s="1" t="s">
        <v>246</v>
      </c>
      <c r="G1501" t="s">
        <v>3573</v>
      </c>
      <c r="H1501" t="s">
        <v>2786</v>
      </c>
      <c r="I1501" s="1" t="s">
        <v>100</v>
      </c>
      <c r="J1501">
        <v>600</v>
      </c>
      <c r="K1501" s="1" t="s">
        <v>2729</v>
      </c>
      <c r="L1501">
        <v>4</v>
      </c>
      <c r="M1501">
        <v>442.40000000000003</v>
      </c>
      <c r="N1501">
        <v>10.4</v>
      </c>
      <c r="O1501">
        <v>32</v>
      </c>
      <c r="Q1501">
        <v>432.00000000000006</v>
      </c>
      <c r="R1501" s="1"/>
    </row>
    <row r="1502" spans="1:18" x14ac:dyDescent="0.2">
      <c r="A1502" s="1" t="s">
        <v>53</v>
      </c>
      <c r="B1502">
        <v>6</v>
      </c>
      <c r="C1502" s="1" t="s">
        <v>4092</v>
      </c>
      <c r="D1502" s="2">
        <v>45739</v>
      </c>
      <c r="E1502" t="s">
        <v>4093</v>
      </c>
      <c r="F1502" s="1" t="s">
        <v>246</v>
      </c>
      <c r="G1502" t="s">
        <v>3573</v>
      </c>
      <c r="H1502" t="s">
        <v>2786</v>
      </c>
      <c r="I1502" s="1" t="s">
        <v>100</v>
      </c>
      <c r="J1502">
        <v>200</v>
      </c>
      <c r="K1502" s="1" t="s">
        <v>2729</v>
      </c>
      <c r="L1502">
        <v>2</v>
      </c>
      <c r="M1502">
        <v>230</v>
      </c>
      <c r="N1502">
        <v>5.2</v>
      </c>
      <c r="Q1502">
        <v>224.8</v>
      </c>
      <c r="R1502" s="1"/>
    </row>
    <row r="1503" spans="1:18" x14ac:dyDescent="0.2">
      <c r="A1503" s="1" t="s">
        <v>46</v>
      </c>
      <c r="B1503">
        <v>7</v>
      </c>
      <c r="C1503" s="1" t="s">
        <v>4083</v>
      </c>
      <c r="D1503" s="2">
        <v>45739</v>
      </c>
      <c r="E1503" t="s">
        <v>4084</v>
      </c>
      <c r="F1503" s="1" t="s">
        <v>246</v>
      </c>
      <c r="G1503">
        <v>17</v>
      </c>
      <c r="H1503" t="s">
        <v>167</v>
      </c>
      <c r="I1503" s="1" t="s">
        <v>1346</v>
      </c>
      <c r="J1503">
        <v>43</v>
      </c>
      <c r="K1503" s="1" t="s">
        <v>2729</v>
      </c>
      <c r="L1503">
        <v>1</v>
      </c>
      <c r="M1503">
        <v>53</v>
      </c>
      <c r="N1503">
        <v>2.2999999999999998</v>
      </c>
      <c r="Q1503">
        <v>50.7</v>
      </c>
      <c r="R1503" s="1"/>
    </row>
    <row r="1504" spans="1:18" x14ac:dyDescent="0.2">
      <c r="A1504" s="1" t="s">
        <v>46</v>
      </c>
      <c r="B1504">
        <v>7</v>
      </c>
      <c r="C1504" s="1" t="s">
        <v>4094</v>
      </c>
      <c r="D1504" s="2">
        <v>45739</v>
      </c>
      <c r="E1504" t="s">
        <v>48</v>
      </c>
      <c r="F1504" s="1" t="s">
        <v>246</v>
      </c>
      <c r="G1504">
        <v>19.25</v>
      </c>
      <c r="H1504" t="s">
        <v>2641</v>
      </c>
      <c r="I1504" s="1" t="s">
        <v>100</v>
      </c>
      <c r="J1504">
        <v>53</v>
      </c>
      <c r="K1504" s="1" t="s">
        <v>2729</v>
      </c>
      <c r="L1504">
        <v>2</v>
      </c>
      <c r="M1504">
        <v>111</v>
      </c>
      <c r="N1504">
        <v>5.0999999999999996</v>
      </c>
      <c r="Q1504">
        <v>105.9</v>
      </c>
      <c r="R1504" s="1"/>
    </row>
    <row r="1505" spans="1:18" x14ac:dyDescent="0.2">
      <c r="A1505" s="1" t="s">
        <v>46</v>
      </c>
      <c r="B1505">
        <v>7</v>
      </c>
      <c r="C1505" s="1" t="s">
        <v>4095</v>
      </c>
      <c r="D1505" s="2">
        <v>45739</v>
      </c>
      <c r="E1505" t="s">
        <v>48</v>
      </c>
      <c r="F1505" s="1" t="s">
        <v>246</v>
      </c>
      <c r="G1505">
        <v>33</v>
      </c>
      <c r="H1505" t="s">
        <v>99</v>
      </c>
      <c r="I1505" s="1" t="s">
        <v>100</v>
      </c>
      <c r="J1505">
        <v>700</v>
      </c>
      <c r="K1505" s="1" t="s">
        <v>2729</v>
      </c>
      <c r="L1505">
        <v>2</v>
      </c>
      <c r="M1505">
        <v>221</v>
      </c>
      <c r="N1505">
        <v>8.4</v>
      </c>
      <c r="Q1505">
        <v>212.6</v>
      </c>
      <c r="R1505" s="1"/>
    </row>
    <row r="1506" spans="1:18" x14ac:dyDescent="0.2">
      <c r="A1506" s="1" t="s">
        <v>53</v>
      </c>
      <c r="B1506">
        <v>7</v>
      </c>
      <c r="C1506" s="1" t="s">
        <v>4095</v>
      </c>
      <c r="D1506" s="2">
        <v>45739</v>
      </c>
      <c r="E1506" t="s">
        <v>48</v>
      </c>
      <c r="F1506" s="1" t="s">
        <v>246</v>
      </c>
      <c r="G1506">
        <v>33</v>
      </c>
      <c r="H1506" t="s">
        <v>99</v>
      </c>
      <c r="I1506" s="1" t="s">
        <v>100</v>
      </c>
      <c r="J1506">
        <v>700</v>
      </c>
      <c r="K1506" s="1" t="s">
        <v>2729</v>
      </c>
      <c r="L1506">
        <v>6</v>
      </c>
      <c r="M1506">
        <v>533.35</v>
      </c>
      <c r="N1506">
        <v>25.200000000000003</v>
      </c>
      <c r="Q1506">
        <v>508.15000000000003</v>
      </c>
      <c r="R1506" s="1"/>
    </row>
    <row r="1507" spans="1:18" x14ac:dyDescent="0.2">
      <c r="A1507" s="1" t="s">
        <v>46</v>
      </c>
      <c r="B1507">
        <v>1</v>
      </c>
      <c r="C1507" s="1" t="s">
        <v>4087</v>
      </c>
      <c r="D1507" s="2">
        <v>45740</v>
      </c>
      <c r="E1507" t="s">
        <v>2829</v>
      </c>
      <c r="F1507" s="1" t="s">
        <v>246</v>
      </c>
      <c r="G1507">
        <v>5</v>
      </c>
      <c r="H1507" t="s">
        <v>107</v>
      </c>
      <c r="I1507" s="1" t="s">
        <v>100</v>
      </c>
      <c r="J1507">
        <v>100</v>
      </c>
      <c r="K1507" s="1" t="s">
        <v>2729</v>
      </c>
      <c r="L1507">
        <v>2</v>
      </c>
      <c r="M1507">
        <v>64.599999999999994</v>
      </c>
      <c r="N1507">
        <v>1.2</v>
      </c>
      <c r="Q1507">
        <v>63.399999999999991</v>
      </c>
      <c r="R1507" s="1"/>
    </row>
    <row r="1508" spans="1:18" x14ac:dyDescent="0.2">
      <c r="A1508" s="1" t="s">
        <v>46</v>
      </c>
      <c r="B1508">
        <v>1</v>
      </c>
      <c r="C1508" s="1" t="s">
        <v>4096</v>
      </c>
      <c r="D1508" s="2">
        <v>45740</v>
      </c>
      <c r="E1508" t="s">
        <v>2829</v>
      </c>
      <c r="F1508" s="1" t="s">
        <v>246</v>
      </c>
      <c r="G1508">
        <v>5</v>
      </c>
      <c r="H1508" t="s">
        <v>107</v>
      </c>
      <c r="I1508" s="1" t="s">
        <v>100</v>
      </c>
      <c r="J1508">
        <v>100</v>
      </c>
      <c r="K1508" s="1" t="s">
        <v>2729</v>
      </c>
      <c r="L1508">
        <v>3</v>
      </c>
      <c r="M1508">
        <v>106.80000000000001</v>
      </c>
      <c r="N1508">
        <v>1.7999999999999998</v>
      </c>
      <c r="Q1508">
        <v>105.00000000000001</v>
      </c>
      <c r="R1508" s="1"/>
    </row>
    <row r="1509" spans="1:18" x14ac:dyDescent="0.2">
      <c r="A1509" s="1" t="s">
        <v>53</v>
      </c>
      <c r="B1509">
        <v>1</v>
      </c>
      <c r="C1509" s="1" t="s">
        <v>4097</v>
      </c>
      <c r="D1509" s="2">
        <v>45740</v>
      </c>
      <c r="E1509" t="s">
        <v>3279</v>
      </c>
      <c r="F1509" s="1" t="s">
        <v>246</v>
      </c>
      <c r="G1509">
        <v>13</v>
      </c>
      <c r="H1509" t="s">
        <v>241</v>
      </c>
      <c r="I1509" s="1" t="s">
        <v>100</v>
      </c>
      <c r="J1509">
        <v>100</v>
      </c>
      <c r="K1509" s="1" t="s">
        <v>2729</v>
      </c>
      <c r="L1509">
        <v>3</v>
      </c>
      <c r="M1509">
        <v>115.60000000000001</v>
      </c>
      <c r="N1509">
        <v>4.5</v>
      </c>
      <c r="Q1509">
        <v>111.10000000000001</v>
      </c>
      <c r="R1509" s="1"/>
    </row>
    <row r="1510" spans="1:18" x14ac:dyDescent="0.2">
      <c r="A1510" s="1" t="s">
        <v>46</v>
      </c>
      <c r="B1510">
        <v>3</v>
      </c>
      <c r="C1510" s="1" t="s">
        <v>4090</v>
      </c>
      <c r="D1510" s="2">
        <v>45740</v>
      </c>
      <c r="E1510" t="s">
        <v>3788</v>
      </c>
      <c r="F1510" s="1" t="s">
        <v>3068</v>
      </c>
      <c r="G1510">
        <v>16</v>
      </c>
      <c r="H1510" t="s">
        <v>2811</v>
      </c>
      <c r="I1510" s="1" t="s">
        <v>108</v>
      </c>
      <c r="J1510">
        <v>250</v>
      </c>
      <c r="K1510" s="1" t="s">
        <v>2729</v>
      </c>
      <c r="L1510">
        <v>1</v>
      </c>
      <c r="M1510">
        <v>52.4</v>
      </c>
      <c r="N1510">
        <v>1.9</v>
      </c>
      <c r="Q1510">
        <v>50.5</v>
      </c>
      <c r="R1510" s="1"/>
    </row>
    <row r="1511" spans="1:18" x14ac:dyDescent="0.2">
      <c r="A1511" s="1" t="s">
        <v>46</v>
      </c>
      <c r="B1511">
        <v>3</v>
      </c>
      <c r="C1511" s="1" t="s">
        <v>4098</v>
      </c>
      <c r="D1511" s="2">
        <v>45740</v>
      </c>
      <c r="E1511" t="s">
        <v>3067</v>
      </c>
      <c r="F1511" s="1" t="s">
        <v>3068</v>
      </c>
      <c r="G1511">
        <v>16</v>
      </c>
      <c r="H1511" t="s">
        <v>2811</v>
      </c>
      <c r="I1511" s="1" t="s">
        <v>108</v>
      </c>
      <c r="J1511">
        <v>200</v>
      </c>
      <c r="K1511" s="1" t="s">
        <v>2729</v>
      </c>
      <c r="L1511">
        <v>2</v>
      </c>
      <c r="M1511">
        <v>122</v>
      </c>
      <c r="N1511">
        <v>3.8</v>
      </c>
      <c r="Q1511">
        <v>118.2</v>
      </c>
      <c r="R1511" s="1"/>
    </row>
    <row r="1512" spans="1:18" x14ac:dyDescent="0.2">
      <c r="A1512" s="1" t="s">
        <v>46</v>
      </c>
      <c r="B1512">
        <v>3</v>
      </c>
      <c r="C1512" s="1" t="s">
        <v>4099</v>
      </c>
      <c r="D1512" s="2">
        <v>45740</v>
      </c>
      <c r="E1512" t="s">
        <v>3820</v>
      </c>
      <c r="F1512" s="1" t="s">
        <v>3068</v>
      </c>
      <c r="G1512">
        <v>16</v>
      </c>
      <c r="H1512" t="s">
        <v>2811</v>
      </c>
      <c r="I1512" s="1" t="s">
        <v>108</v>
      </c>
      <c r="J1512">
        <v>250</v>
      </c>
      <c r="K1512" s="1" t="s">
        <v>2729</v>
      </c>
      <c r="L1512">
        <v>4</v>
      </c>
      <c r="M1512">
        <v>261.8</v>
      </c>
      <c r="N1512">
        <v>7.6</v>
      </c>
      <c r="Q1512">
        <v>254.20000000000002</v>
      </c>
      <c r="R1512" s="1"/>
    </row>
    <row r="1513" spans="1:18" x14ac:dyDescent="0.2">
      <c r="A1513" s="1" t="s">
        <v>53</v>
      </c>
      <c r="B1513">
        <v>3</v>
      </c>
      <c r="C1513" s="1" t="s">
        <v>4098</v>
      </c>
      <c r="D1513" s="2">
        <v>45740</v>
      </c>
      <c r="E1513" t="s">
        <v>3067</v>
      </c>
      <c r="F1513" s="1" t="s">
        <v>3068</v>
      </c>
      <c r="G1513">
        <v>16</v>
      </c>
      <c r="H1513" t="s">
        <v>2811</v>
      </c>
      <c r="I1513" s="1" t="s">
        <v>108</v>
      </c>
      <c r="J1513">
        <v>200</v>
      </c>
      <c r="K1513" s="1" t="s">
        <v>2729</v>
      </c>
      <c r="L1513">
        <v>1</v>
      </c>
      <c r="M1513">
        <v>74.599999999999994</v>
      </c>
      <c r="N1513">
        <v>1.9</v>
      </c>
      <c r="O1513">
        <v>45.8</v>
      </c>
      <c r="Q1513">
        <v>72.699999999999989</v>
      </c>
      <c r="R1513" s="1"/>
    </row>
    <row r="1514" spans="1:18" x14ac:dyDescent="0.2">
      <c r="A1514" s="1" t="s">
        <v>53</v>
      </c>
      <c r="B1514">
        <v>3</v>
      </c>
      <c r="C1514" s="1" t="s">
        <v>4100</v>
      </c>
      <c r="D1514" s="2">
        <v>45740</v>
      </c>
      <c r="E1514" t="s">
        <v>3820</v>
      </c>
      <c r="F1514" s="1" t="s">
        <v>3068</v>
      </c>
      <c r="G1514">
        <v>16</v>
      </c>
      <c r="H1514" t="s">
        <v>2811</v>
      </c>
      <c r="I1514" s="1" t="s">
        <v>108</v>
      </c>
      <c r="J1514">
        <v>150</v>
      </c>
      <c r="K1514" s="1" t="s">
        <v>2729</v>
      </c>
      <c r="L1514">
        <v>2</v>
      </c>
      <c r="M1514">
        <v>154.39999999999998</v>
      </c>
      <c r="N1514">
        <v>3.8</v>
      </c>
      <c r="Q1514">
        <v>150.59999999999997</v>
      </c>
      <c r="R1514" s="1"/>
    </row>
    <row r="1515" spans="1:18" x14ac:dyDescent="0.2">
      <c r="A1515" s="1" t="s">
        <v>53</v>
      </c>
      <c r="B1515">
        <v>3</v>
      </c>
      <c r="C1515" s="1" t="s">
        <v>4101</v>
      </c>
      <c r="D1515" s="2">
        <v>45740</v>
      </c>
      <c r="E1515" t="s">
        <v>3788</v>
      </c>
      <c r="F1515" s="1" t="s">
        <v>3068</v>
      </c>
      <c r="G1515">
        <v>16</v>
      </c>
      <c r="H1515" t="s">
        <v>2811</v>
      </c>
      <c r="I1515" s="1" t="s">
        <v>108</v>
      </c>
      <c r="J1515">
        <v>100</v>
      </c>
      <c r="K1515" s="1" t="s">
        <v>2729</v>
      </c>
      <c r="L1515">
        <v>2</v>
      </c>
      <c r="M1515">
        <v>111</v>
      </c>
      <c r="N1515">
        <v>3.8</v>
      </c>
      <c r="Q1515">
        <v>107.2</v>
      </c>
      <c r="R1515" s="1"/>
    </row>
    <row r="1516" spans="1:18" x14ac:dyDescent="0.2">
      <c r="A1516" s="1" t="s">
        <v>53</v>
      </c>
      <c r="B1516">
        <v>3</v>
      </c>
      <c r="C1516" s="1" t="s">
        <v>4102</v>
      </c>
      <c r="D1516" s="2">
        <v>45740</v>
      </c>
      <c r="E1516" t="s">
        <v>3788</v>
      </c>
      <c r="F1516" s="1" t="s">
        <v>3068</v>
      </c>
      <c r="G1516">
        <v>15</v>
      </c>
      <c r="H1516" t="s">
        <v>2811</v>
      </c>
      <c r="I1516" s="1" t="s">
        <v>108</v>
      </c>
      <c r="J1516">
        <v>300</v>
      </c>
      <c r="K1516" s="1" t="s">
        <v>2729</v>
      </c>
      <c r="L1516">
        <v>1</v>
      </c>
      <c r="M1516">
        <v>65.2</v>
      </c>
      <c r="N1516">
        <v>1.9</v>
      </c>
      <c r="Q1516">
        <v>63.300000000000004</v>
      </c>
      <c r="R1516" s="1"/>
    </row>
    <row r="1517" spans="1:18" x14ac:dyDescent="0.2">
      <c r="A1517" s="1" t="s">
        <v>46</v>
      </c>
      <c r="B1517">
        <v>6</v>
      </c>
      <c r="C1517" s="1" t="s">
        <v>4103</v>
      </c>
      <c r="D1517" s="2">
        <v>45740</v>
      </c>
      <c r="E1517" t="s">
        <v>3279</v>
      </c>
      <c r="F1517" s="1" t="s">
        <v>246</v>
      </c>
      <c r="G1517">
        <v>24</v>
      </c>
      <c r="H1517" t="s">
        <v>241</v>
      </c>
      <c r="I1517" s="1" t="s">
        <v>100</v>
      </c>
      <c r="J1517">
        <v>100</v>
      </c>
      <c r="K1517" s="1" t="s">
        <v>2729</v>
      </c>
      <c r="L1517">
        <v>2</v>
      </c>
      <c r="M1517">
        <v>108.8</v>
      </c>
      <c r="N1517">
        <v>6.8</v>
      </c>
      <c r="O1517">
        <v>40.200000000000003</v>
      </c>
      <c r="Q1517">
        <v>102</v>
      </c>
      <c r="R1517" s="1"/>
    </row>
    <row r="1518" spans="1:18" x14ac:dyDescent="0.2">
      <c r="A1518" s="1" t="s">
        <v>46</v>
      </c>
      <c r="B1518">
        <v>6</v>
      </c>
      <c r="C1518" s="1" t="s">
        <v>4104</v>
      </c>
      <c r="D1518" s="2">
        <v>45740</v>
      </c>
      <c r="E1518" t="s">
        <v>4105</v>
      </c>
      <c r="F1518" s="1" t="s">
        <v>106</v>
      </c>
      <c r="G1518">
        <v>19.5</v>
      </c>
      <c r="H1518" t="s">
        <v>2740</v>
      </c>
      <c r="I1518" s="1" t="s">
        <v>108</v>
      </c>
      <c r="J1518">
        <v>100</v>
      </c>
      <c r="K1518" s="1" t="s">
        <v>2729</v>
      </c>
      <c r="L1518">
        <v>1</v>
      </c>
      <c r="M1518">
        <v>108.2</v>
      </c>
      <c r="N1518">
        <v>2.2000000000000002</v>
      </c>
      <c r="Q1518">
        <v>106</v>
      </c>
      <c r="R1518" s="1"/>
    </row>
    <row r="1519" spans="1:18" x14ac:dyDescent="0.2">
      <c r="A1519" s="1" t="s">
        <v>46</v>
      </c>
      <c r="B1519">
        <v>6</v>
      </c>
      <c r="C1519" s="1" t="s">
        <v>4106</v>
      </c>
      <c r="D1519" s="2">
        <v>45740</v>
      </c>
      <c r="E1519" t="s">
        <v>3728</v>
      </c>
      <c r="F1519" s="1" t="s">
        <v>106</v>
      </c>
      <c r="G1519">
        <v>20</v>
      </c>
      <c r="H1519" t="s">
        <v>2817</v>
      </c>
      <c r="I1519" s="1" t="s">
        <v>108</v>
      </c>
      <c r="J1519">
        <v>100</v>
      </c>
      <c r="K1519" s="1" t="s">
        <v>2729</v>
      </c>
      <c r="L1519">
        <v>1</v>
      </c>
      <c r="M1519">
        <v>117.8</v>
      </c>
      <c r="N1519">
        <v>2.4</v>
      </c>
      <c r="Q1519">
        <v>115.39999999999999</v>
      </c>
      <c r="R1519" s="1"/>
    </row>
    <row r="1520" spans="1:18" x14ac:dyDescent="0.2">
      <c r="A1520" s="1" t="s">
        <v>46</v>
      </c>
      <c r="B1520">
        <v>6</v>
      </c>
      <c r="C1520" s="1" t="s">
        <v>4107</v>
      </c>
      <c r="D1520" s="2">
        <v>45740</v>
      </c>
      <c r="E1520" t="s">
        <v>4108</v>
      </c>
      <c r="F1520" s="1" t="s">
        <v>106</v>
      </c>
      <c r="G1520">
        <v>19</v>
      </c>
      <c r="H1520" t="s">
        <v>3568</v>
      </c>
      <c r="I1520" s="1" t="s">
        <v>108</v>
      </c>
      <c r="J1520">
        <v>110</v>
      </c>
      <c r="K1520" s="1" t="s">
        <v>2729</v>
      </c>
      <c r="L1520">
        <v>1</v>
      </c>
      <c r="M1520">
        <v>115.8</v>
      </c>
      <c r="N1520">
        <v>2.4</v>
      </c>
      <c r="Q1520">
        <v>113.39999999999999</v>
      </c>
      <c r="R1520" s="1"/>
    </row>
    <row r="1521" spans="1:18" x14ac:dyDescent="0.2">
      <c r="A1521" s="1" t="s">
        <v>46</v>
      </c>
      <c r="B1521">
        <v>6</v>
      </c>
      <c r="C1521" s="1" t="s">
        <v>4109</v>
      </c>
      <c r="D1521" s="2">
        <v>45740</v>
      </c>
      <c r="E1521">
        <v>1500502255</v>
      </c>
      <c r="F1521" s="1" t="s">
        <v>106</v>
      </c>
      <c r="G1521" t="s">
        <v>2273</v>
      </c>
      <c r="H1521" t="s">
        <v>287</v>
      </c>
      <c r="I1521" s="1" t="s">
        <v>108</v>
      </c>
      <c r="J1521">
        <v>400</v>
      </c>
      <c r="K1521" s="1" t="s">
        <v>2729</v>
      </c>
      <c r="L1521">
        <v>2</v>
      </c>
      <c r="M1521">
        <v>169.4</v>
      </c>
      <c r="N1521">
        <v>4.4000000000000004</v>
      </c>
      <c r="Q1521">
        <v>165</v>
      </c>
      <c r="R1521" s="1"/>
    </row>
    <row r="1522" spans="1:18" x14ac:dyDescent="0.2">
      <c r="A1522" s="1" t="s">
        <v>53</v>
      </c>
      <c r="B1522">
        <v>6</v>
      </c>
      <c r="C1522" s="1" t="s">
        <v>4109</v>
      </c>
      <c r="D1522" s="2">
        <v>45740</v>
      </c>
      <c r="E1522">
        <v>1500502255</v>
      </c>
      <c r="F1522" s="1" t="s">
        <v>106</v>
      </c>
      <c r="G1522" t="s">
        <v>2273</v>
      </c>
      <c r="H1522" t="s">
        <v>287</v>
      </c>
      <c r="I1522" s="1" t="s">
        <v>108</v>
      </c>
      <c r="J1522">
        <v>400</v>
      </c>
      <c r="K1522" s="1" t="s">
        <v>2729</v>
      </c>
      <c r="L1522">
        <v>2</v>
      </c>
      <c r="M1522">
        <v>230.4</v>
      </c>
      <c r="N1522">
        <v>4</v>
      </c>
      <c r="Q1522">
        <v>226.4</v>
      </c>
      <c r="R1522" s="1"/>
    </row>
    <row r="1523" spans="1:18" x14ac:dyDescent="0.2">
      <c r="A1523" s="1" t="s">
        <v>53</v>
      </c>
      <c r="B1523">
        <v>6</v>
      </c>
      <c r="C1523" s="1" t="s">
        <v>4110</v>
      </c>
      <c r="D1523" s="2">
        <v>45740</v>
      </c>
      <c r="E1523" t="s">
        <v>4111</v>
      </c>
      <c r="F1523" s="1" t="s">
        <v>106</v>
      </c>
      <c r="G1523" t="s">
        <v>3607</v>
      </c>
      <c r="H1523" t="s">
        <v>2847</v>
      </c>
      <c r="I1523" s="1" t="s">
        <v>108</v>
      </c>
      <c r="J1523">
        <v>110</v>
      </c>
      <c r="K1523" s="1" t="s">
        <v>2729</v>
      </c>
      <c r="L1523">
        <v>3</v>
      </c>
      <c r="M1523">
        <v>119.2</v>
      </c>
      <c r="N1523">
        <v>3.5999999999999996</v>
      </c>
      <c r="Q1523">
        <v>115.60000000000001</v>
      </c>
      <c r="R1523" s="1"/>
    </row>
    <row r="1524" spans="1:18" x14ac:dyDescent="0.2">
      <c r="A1524" s="1" t="s">
        <v>53</v>
      </c>
      <c r="B1524">
        <v>6</v>
      </c>
      <c r="C1524" s="1" t="s">
        <v>4112</v>
      </c>
      <c r="D1524" s="2">
        <v>45740</v>
      </c>
      <c r="E1524" t="s">
        <v>51</v>
      </c>
      <c r="F1524" s="1" t="s">
        <v>51</v>
      </c>
      <c r="G1524" t="s">
        <v>51</v>
      </c>
      <c r="H1524" t="s">
        <v>51</v>
      </c>
      <c r="I1524" s="1" t="s">
        <v>51</v>
      </c>
      <c r="J1524" t="s">
        <v>51</v>
      </c>
      <c r="K1524" s="1" t="s">
        <v>2729</v>
      </c>
      <c r="L1524">
        <v>4</v>
      </c>
      <c r="M1524">
        <v>401.6</v>
      </c>
      <c r="N1524">
        <v>12</v>
      </c>
      <c r="Q1524">
        <v>389.6</v>
      </c>
      <c r="R1524" s="1"/>
    </row>
    <row r="1525" spans="1:18" x14ac:dyDescent="0.2">
      <c r="A1525" s="1" t="s">
        <v>46</v>
      </c>
      <c r="B1525">
        <v>7</v>
      </c>
      <c r="C1525" s="1" t="s">
        <v>4113</v>
      </c>
      <c r="D1525" s="2">
        <v>45740</v>
      </c>
      <c r="E1525" t="s">
        <v>4114</v>
      </c>
      <c r="F1525" s="1" t="s">
        <v>246</v>
      </c>
      <c r="G1525" t="s">
        <v>3172</v>
      </c>
      <c r="H1525" t="s">
        <v>214</v>
      </c>
      <c r="I1525" s="1" t="s">
        <v>100</v>
      </c>
      <c r="J1525">
        <v>100</v>
      </c>
      <c r="K1525" s="1" t="s">
        <v>2729</v>
      </c>
      <c r="L1525">
        <v>1</v>
      </c>
      <c r="M1525">
        <v>107</v>
      </c>
      <c r="N1525">
        <v>2.2999999999999998</v>
      </c>
      <c r="Q1525">
        <v>104.7</v>
      </c>
      <c r="R1525" s="1"/>
    </row>
    <row r="1526" spans="1:18" x14ac:dyDescent="0.2">
      <c r="A1526" s="1" t="s">
        <v>46</v>
      </c>
      <c r="B1526">
        <v>7</v>
      </c>
      <c r="C1526" s="1" t="s">
        <v>4115</v>
      </c>
      <c r="D1526" s="2">
        <v>45740</v>
      </c>
      <c r="E1526">
        <v>1500502177</v>
      </c>
      <c r="F1526" s="1" t="s">
        <v>246</v>
      </c>
      <c r="G1526">
        <v>19</v>
      </c>
      <c r="H1526" t="s">
        <v>735</v>
      </c>
      <c r="I1526" s="1" t="s">
        <v>100</v>
      </c>
      <c r="J1526">
        <v>285</v>
      </c>
      <c r="K1526" s="1" t="s">
        <v>2729</v>
      </c>
      <c r="L1526">
        <v>4</v>
      </c>
      <c r="M1526">
        <v>283.7</v>
      </c>
      <c r="N1526">
        <v>8.6999999999999993</v>
      </c>
      <c r="Q1526">
        <v>275</v>
      </c>
      <c r="R1526" s="1"/>
    </row>
    <row r="1527" spans="1:18" x14ac:dyDescent="0.2">
      <c r="A1527" s="1" t="s">
        <v>53</v>
      </c>
      <c r="B1527">
        <v>7</v>
      </c>
      <c r="C1527" s="1" t="s">
        <v>4116</v>
      </c>
      <c r="D1527" s="2">
        <v>45740</v>
      </c>
      <c r="E1527" t="s">
        <v>4117</v>
      </c>
      <c r="F1527" s="1" t="s">
        <v>246</v>
      </c>
      <c r="G1527" t="s">
        <v>2823</v>
      </c>
      <c r="H1527" t="s">
        <v>214</v>
      </c>
      <c r="I1527" s="1" t="s">
        <v>100</v>
      </c>
      <c r="J1527">
        <v>100</v>
      </c>
      <c r="K1527" s="1" t="s">
        <v>2729</v>
      </c>
      <c r="L1527">
        <v>2</v>
      </c>
      <c r="M1527">
        <v>125.88</v>
      </c>
      <c r="N1527">
        <v>3.6</v>
      </c>
      <c r="Q1527">
        <v>122.28</v>
      </c>
      <c r="R1527" s="1"/>
    </row>
    <row r="1528" spans="1:18" x14ac:dyDescent="0.2">
      <c r="A1528" s="1" t="s">
        <v>53</v>
      </c>
      <c r="B1528">
        <v>7</v>
      </c>
      <c r="C1528" s="1" t="s">
        <v>4118</v>
      </c>
      <c r="D1528" s="2">
        <v>45740</v>
      </c>
      <c r="E1528" t="s">
        <v>4119</v>
      </c>
      <c r="F1528" s="1" t="s">
        <v>246</v>
      </c>
      <c r="G1528">
        <v>18</v>
      </c>
      <c r="H1528" t="s">
        <v>93</v>
      </c>
      <c r="I1528" s="1" t="s">
        <v>2760</v>
      </c>
      <c r="J1528">
        <v>25</v>
      </c>
      <c r="K1528" s="1" t="s">
        <v>2729</v>
      </c>
      <c r="L1528">
        <v>1</v>
      </c>
      <c r="M1528">
        <v>34.659999999999997</v>
      </c>
      <c r="N1528">
        <v>2.2999999999999998</v>
      </c>
      <c r="Q1528">
        <v>32.36</v>
      </c>
      <c r="R1528" s="1"/>
    </row>
    <row r="1529" spans="1:18" x14ac:dyDescent="0.2">
      <c r="A1529" s="1" t="s">
        <v>53</v>
      </c>
      <c r="B1529">
        <v>7</v>
      </c>
      <c r="C1529" s="1" t="s">
        <v>4120</v>
      </c>
      <c r="D1529" s="2">
        <v>45740</v>
      </c>
      <c r="E1529" t="s">
        <v>4119</v>
      </c>
      <c r="F1529" s="1" t="s">
        <v>246</v>
      </c>
      <c r="G1529">
        <v>19</v>
      </c>
      <c r="H1529" t="s">
        <v>93</v>
      </c>
      <c r="I1529" s="1" t="s">
        <v>2760</v>
      </c>
      <c r="J1529">
        <v>255</v>
      </c>
      <c r="K1529" s="1" t="s">
        <v>2729</v>
      </c>
      <c r="L1529">
        <v>3</v>
      </c>
      <c r="M1529">
        <v>218.97</v>
      </c>
      <c r="N1529">
        <v>7.1999999999999993</v>
      </c>
      <c r="Q1529">
        <v>211.77</v>
      </c>
      <c r="R1529" s="1"/>
    </row>
    <row r="1530" spans="1:18" x14ac:dyDescent="0.2">
      <c r="A1530" s="1" t="s">
        <v>46</v>
      </c>
      <c r="B1530">
        <v>1</v>
      </c>
      <c r="C1530" s="1" t="s">
        <v>4121</v>
      </c>
      <c r="D1530" s="2">
        <v>45741</v>
      </c>
      <c r="E1530">
        <v>1500502173</v>
      </c>
      <c r="F1530" s="1" t="s">
        <v>246</v>
      </c>
      <c r="G1530">
        <v>8</v>
      </c>
      <c r="H1530" t="s">
        <v>735</v>
      </c>
      <c r="I1530" s="1" t="s">
        <v>100</v>
      </c>
      <c r="J1530">
        <v>130</v>
      </c>
      <c r="K1530" s="1" t="s">
        <v>2729</v>
      </c>
      <c r="L1530">
        <v>2</v>
      </c>
      <c r="M1530">
        <v>91.800000000000011</v>
      </c>
      <c r="N1530">
        <v>1.8</v>
      </c>
      <c r="Q1530">
        <v>90.000000000000014</v>
      </c>
      <c r="R1530" s="1"/>
    </row>
    <row r="1531" spans="1:18" x14ac:dyDescent="0.2">
      <c r="A1531" s="1" t="s">
        <v>53</v>
      </c>
      <c r="B1531">
        <v>1</v>
      </c>
      <c r="C1531" s="1" t="s">
        <v>4122</v>
      </c>
      <c r="D1531" s="2">
        <v>45741</v>
      </c>
      <c r="E1531">
        <v>1500199051</v>
      </c>
      <c r="F1531" s="1" t="s">
        <v>246</v>
      </c>
      <c r="G1531">
        <v>8</v>
      </c>
      <c r="H1531">
        <v>9</v>
      </c>
      <c r="I1531" s="1" t="s">
        <v>100</v>
      </c>
      <c r="J1531">
        <v>50</v>
      </c>
      <c r="K1531" s="1" t="s">
        <v>2729</v>
      </c>
      <c r="L1531">
        <v>2</v>
      </c>
      <c r="M1531">
        <v>56.7</v>
      </c>
      <c r="N1531">
        <v>2</v>
      </c>
      <c r="Q1531">
        <v>54.7</v>
      </c>
      <c r="R1531" s="1"/>
    </row>
    <row r="1532" spans="1:18" x14ac:dyDescent="0.2">
      <c r="A1532" s="1" t="s">
        <v>53</v>
      </c>
      <c r="B1532">
        <v>1</v>
      </c>
      <c r="C1532" s="1" t="s">
        <v>4121</v>
      </c>
      <c r="D1532" s="2">
        <v>45741</v>
      </c>
      <c r="E1532">
        <v>1500502173</v>
      </c>
      <c r="F1532" s="1" t="s">
        <v>246</v>
      </c>
      <c r="G1532">
        <v>8</v>
      </c>
      <c r="H1532" t="s">
        <v>735</v>
      </c>
      <c r="I1532" s="1" t="s">
        <v>100</v>
      </c>
      <c r="J1532">
        <v>130</v>
      </c>
      <c r="K1532" s="1" t="s">
        <v>2729</v>
      </c>
      <c r="L1532">
        <v>1</v>
      </c>
      <c r="M1532">
        <v>43.8</v>
      </c>
      <c r="N1532">
        <v>1</v>
      </c>
      <c r="Q1532">
        <v>42.8</v>
      </c>
      <c r="R1532" s="1"/>
    </row>
    <row r="1533" spans="1:18" x14ac:dyDescent="0.2">
      <c r="A1533" s="1" t="s">
        <v>53</v>
      </c>
      <c r="B1533">
        <v>1</v>
      </c>
      <c r="C1533" s="1" t="s">
        <v>4123</v>
      </c>
      <c r="D1533" s="2">
        <v>45741</v>
      </c>
      <c r="E1533">
        <v>1500502172</v>
      </c>
      <c r="F1533" s="1" t="s">
        <v>246</v>
      </c>
      <c r="G1533">
        <v>12</v>
      </c>
      <c r="H1533" t="s">
        <v>735</v>
      </c>
      <c r="I1533" s="1" t="s">
        <v>100</v>
      </c>
      <c r="J1533">
        <v>160</v>
      </c>
      <c r="K1533" s="1" t="s">
        <v>2729</v>
      </c>
      <c r="L1533">
        <v>1</v>
      </c>
      <c r="M1533">
        <v>38.4</v>
      </c>
      <c r="N1533">
        <v>1.4</v>
      </c>
      <c r="Q1533">
        <v>37</v>
      </c>
      <c r="R1533" s="1"/>
    </row>
    <row r="1534" spans="1:18" x14ac:dyDescent="0.2">
      <c r="A1534" s="1" t="s">
        <v>46</v>
      </c>
      <c r="B1534">
        <v>3</v>
      </c>
      <c r="C1534" s="1" t="s">
        <v>4102</v>
      </c>
      <c r="D1534" s="2">
        <v>45741</v>
      </c>
      <c r="E1534" t="s">
        <v>3788</v>
      </c>
      <c r="F1534" s="1" t="s">
        <v>3068</v>
      </c>
      <c r="G1534">
        <v>15</v>
      </c>
      <c r="H1534" t="s">
        <v>2811</v>
      </c>
      <c r="I1534" s="1" t="s">
        <v>108</v>
      </c>
      <c r="J1534">
        <v>300</v>
      </c>
      <c r="K1534" s="1" t="s">
        <v>2729</v>
      </c>
      <c r="L1534">
        <v>4</v>
      </c>
      <c r="M1534">
        <v>246.6</v>
      </c>
      <c r="N1534">
        <v>7.2</v>
      </c>
      <c r="Q1534">
        <v>239.4</v>
      </c>
      <c r="R1534" s="1"/>
    </row>
    <row r="1535" spans="1:18" x14ac:dyDescent="0.2">
      <c r="A1535" s="1" t="s">
        <v>46</v>
      </c>
      <c r="B1535">
        <v>3</v>
      </c>
      <c r="C1535" s="1" t="s">
        <v>4124</v>
      </c>
      <c r="D1535" s="2">
        <v>45741</v>
      </c>
      <c r="E1535" t="s">
        <v>3067</v>
      </c>
      <c r="F1535" s="1" t="s">
        <v>3068</v>
      </c>
      <c r="G1535">
        <v>12</v>
      </c>
      <c r="H1535" t="s">
        <v>214</v>
      </c>
      <c r="I1535" s="1" t="s">
        <v>108</v>
      </c>
      <c r="J1535">
        <v>100</v>
      </c>
      <c r="K1535" s="1" t="s">
        <v>2729</v>
      </c>
      <c r="L1535">
        <v>1</v>
      </c>
      <c r="M1535">
        <v>47.4</v>
      </c>
      <c r="N1535">
        <v>1.4</v>
      </c>
      <c r="Q1535">
        <v>46</v>
      </c>
      <c r="R1535" s="1"/>
    </row>
    <row r="1536" spans="1:18" x14ac:dyDescent="0.2">
      <c r="A1536" s="1" t="s">
        <v>46</v>
      </c>
      <c r="B1536">
        <v>3</v>
      </c>
      <c r="C1536" s="1" t="s">
        <v>4125</v>
      </c>
      <c r="D1536" s="2">
        <v>45741</v>
      </c>
      <c r="E1536" t="s">
        <v>3067</v>
      </c>
      <c r="F1536" s="1" t="s">
        <v>3068</v>
      </c>
      <c r="G1536">
        <v>16</v>
      </c>
      <c r="H1536" t="s">
        <v>2811</v>
      </c>
      <c r="I1536" s="1" t="s">
        <v>108</v>
      </c>
      <c r="J1536">
        <v>150</v>
      </c>
      <c r="K1536" s="1" t="s">
        <v>2729</v>
      </c>
      <c r="L1536">
        <v>2</v>
      </c>
      <c r="M1536">
        <v>153.80000000000001</v>
      </c>
      <c r="N1536">
        <v>3.8</v>
      </c>
      <c r="Q1536">
        <v>150</v>
      </c>
      <c r="R1536" s="1"/>
    </row>
    <row r="1537" spans="1:18" x14ac:dyDescent="0.2">
      <c r="A1537" s="1" t="s">
        <v>53</v>
      </c>
      <c r="B1537">
        <v>3</v>
      </c>
      <c r="C1537" s="1" t="s">
        <v>4124</v>
      </c>
      <c r="D1537" s="2">
        <v>45741</v>
      </c>
      <c r="E1537" t="s">
        <v>3067</v>
      </c>
      <c r="F1537" s="1" t="s">
        <v>3068</v>
      </c>
      <c r="G1537">
        <v>12</v>
      </c>
      <c r="H1537" t="s">
        <v>214</v>
      </c>
      <c r="I1537" s="1" t="s">
        <v>108</v>
      </c>
      <c r="J1537">
        <v>100</v>
      </c>
      <c r="K1537" s="1" t="s">
        <v>2729</v>
      </c>
      <c r="L1537">
        <v>1</v>
      </c>
      <c r="M1537">
        <v>68.099999999999994</v>
      </c>
      <c r="N1537">
        <v>1.4</v>
      </c>
      <c r="Q1537">
        <v>66.699999999999989</v>
      </c>
      <c r="R1537" s="1"/>
    </row>
    <row r="1538" spans="1:18" x14ac:dyDescent="0.2">
      <c r="A1538" s="1" t="s">
        <v>53</v>
      </c>
      <c r="B1538">
        <v>3</v>
      </c>
      <c r="C1538" s="1" t="s">
        <v>4126</v>
      </c>
      <c r="D1538" s="2">
        <v>45741</v>
      </c>
      <c r="E1538" t="s">
        <v>3009</v>
      </c>
      <c r="F1538" s="1" t="s">
        <v>3068</v>
      </c>
      <c r="G1538">
        <v>16</v>
      </c>
      <c r="H1538" t="s">
        <v>2811</v>
      </c>
      <c r="I1538" s="1" t="s">
        <v>2996</v>
      </c>
      <c r="J1538">
        <v>250</v>
      </c>
      <c r="K1538" s="1" t="s">
        <v>2729</v>
      </c>
      <c r="L1538">
        <v>3</v>
      </c>
      <c r="M1538">
        <v>267.20000000000005</v>
      </c>
      <c r="N1538">
        <v>5.6999999999999993</v>
      </c>
      <c r="Q1538">
        <v>261.50000000000006</v>
      </c>
      <c r="R1538" s="1"/>
    </row>
    <row r="1539" spans="1:18" x14ac:dyDescent="0.2">
      <c r="A1539" s="1" t="s">
        <v>53</v>
      </c>
      <c r="B1539">
        <v>3</v>
      </c>
      <c r="C1539" s="1" t="s">
        <v>4127</v>
      </c>
      <c r="D1539" s="2">
        <v>45741</v>
      </c>
      <c r="E1539" t="s">
        <v>3037</v>
      </c>
      <c r="F1539" s="1" t="s">
        <v>3068</v>
      </c>
      <c r="G1539">
        <v>16</v>
      </c>
      <c r="H1539" t="s">
        <v>2811</v>
      </c>
      <c r="I1539" s="1" t="s">
        <v>2996</v>
      </c>
      <c r="J1539">
        <v>150</v>
      </c>
      <c r="K1539" s="1" t="s">
        <v>2729</v>
      </c>
      <c r="L1539">
        <v>1</v>
      </c>
      <c r="M1539">
        <v>77.2</v>
      </c>
      <c r="N1539">
        <v>1.9</v>
      </c>
      <c r="Q1539">
        <v>75.3</v>
      </c>
      <c r="R1539" s="1"/>
    </row>
    <row r="1540" spans="1:18" x14ac:dyDescent="0.2">
      <c r="A1540" s="1" t="s">
        <v>46</v>
      </c>
      <c r="B1540">
        <v>6</v>
      </c>
      <c r="C1540" s="1" t="s">
        <v>4112</v>
      </c>
      <c r="D1540" s="2">
        <v>45741</v>
      </c>
      <c r="E1540" t="s">
        <v>51</v>
      </c>
      <c r="F1540" s="1" t="s">
        <v>51</v>
      </c>
      <c r="G1540" t="s">
        <v>51</v>
      </c>
      <c r="H1540" t="s">
        <v>51</v>
      </c>
      <c r="I1540" s="1" t="s">
        <v>51</v>
      </c>
      <c r="J1540" t="s">
        <v>51</v>
      </c>
      <c r="K1540" s="1" t="s">
        <v>2729</v>
      </c>
      <c r="L1540">
        <v>6</v>
      </c>
      <c r="M1540">
        <v>616</v>
      </c>
      <c r="N1540">
        <v>18</v>
      </c>
      <c r="O1540">
        <v>27.4</v>
      </c>
      <c r="Q1540">
        <v>598</v>
      </c>
      <c r="R1540" s="1"/>
    </row>
    <row r="1541" spans="1:18" x14ac:dyDescent="0.2">
      <c r="A1541" s="1" t="s">
        <v>46</v>
      </c>
      <c r="B1541">
        <v>6</v>
      </c>
      <c r="C1541" s="1" t="s">
        <v>2879</v>
      </c>
      <c r="D1541" s="2">
        <v>45741</v>
      </c>
      <c r="E1541" t="s">
        <v>281</v>
      </c>
      <c r="F1541" s="1" t="s">
        <v>246</v>
      </c>
      <c r="G1541" t="s">
        <v>2880</v>
      </c>
      <c r="H1541" t="s">
        <v>2744</v>
      </c>
      <c r="I1541" s="1" t="s">
        <v>100</v>
      </c>
      <c r="J1541">
        <v>2000</v>
      </c>
      <c r="K1541" s="1" t="s">
        <v>2729</v>
      </c>
      <c r="L1541">
        <v>2</v>
      </c>
      <c r="M1541">
        <v>126</v>
      </c>
      <c r="Q1541">
        <v>126</v>
      </c>
      <c r="R1541" s="1"/>
    </row>
    <row r="1542" spans="1:18" x14ac:dyDescent="0.2">
      <c r="A1542" s="1" t="s">
        <v>53</v>
      </c>
      <c r="B1542">
        <v>6</v>
      </c>
      <c r="C1542" s="1" t="s">
        <v>3987</v>
      </c>
      <c r="D1542" s="2">
        <v>45741</v>
      </c>
      <c r="E1542" t="s">
        <v>51</v>
      </c>
      <c r="F1542" s="1" t="s">
        <v>51</v>
      </c>
      <c r="G1542" t="s">
        <v>51</v>
      </c>
      <c r="H1542" t="s">
        <v>51</v>
      </c>
      <c r="I1542" s="1" t="s">
        <v>51</v>
      </c>
      <c r="J1542" t="s">
        <v>51</v>
      </c>
      <c r="K1542" s="1" t="s">
        <v>2729</v>
      </c>
      <c r="L1542">
        <v>6</v>
      </c>
      <c r="M1542">
        <v>754</v>
      </c>
      <c r="N1542">
        <v>21.4</v>
      </c>
      <c r="O1542">
        <v>9.8000000000000007</v>
      </c>
      <c r="Q1542">
        <v>732.6</v>
      </c>
      <c r="R1542" s="1"/>
    </row>
    <row r="1543" spans="1:18" x14ac:dyDescent="0.2">
      <c r="A1543" s="1" t="s">
        <v>46</v>
      </c>
      <c r="B1543">
        <v>7</v>
      </c>
      <c r="C1543" s="1" t="s">
        <v>4120</v>
      </c>
      <c r="D1543" s="2">
        <v>45741</v>
      </c>
      <c r="E1543" t="s">
        <v>4119</v>
      </c>
      <c r="F1543" s="1" t="s">
        <v>246</v>
      </c>
      <c r="G1543">
        <v>19</v>
      </c>
      <c r="H1543" t="s">
        <v>93</v>
      </c>
      <c r="I1543" s="1" t="s">
        <v>2760</v>
      </c>
      <c r="J1543">
        <v>255</v>
      </c>
      <c r="K1543" s="1" t="s">
        <v>2729</v>
      </c>
      <c r="L1543">
        <v>1</v>
      </c>
      <c r="M1543">
        <v>63</v>
      </c>
      <c r="N1543">
        <v>2.4</v>
      </c>
      <c r="Q1543">
        <v>60.6</v>
      </c>
      <c r="R1543" s="1"/>
    </row>
    <row r="1544" spans="1:18" x14ac:dyDescent="0.2">
      <c r="A1544" s="1" t="s">
        <v>46</v>
      </c>
      <c r="B1544">
        <v>7</v>
      </c>
      <c r="C1544" s="1" t="s">
        <v>4007</v>
      </c>
      <c r="D1544" s="2">
        <v>45741</v>
      </c>
      <c r="E1544" t="s">
        <v>2855</v>
      </c>
      <c r="F1544" s="1" t="s">
        <v>246</v>
      </c>
      <c r="G1544">
        <v>17.25</v>
      </c>
      <c r="H1544" t="s">
        <v>332</v>
      </c>
      <c r="I1544" s="1" t="s">
        <v>2760</v>
      </c>
      <c r="J1544">
        <v>1050</v>
      </c>
      <c r="K1544" s="1" t="s">
        <v>2729</v>
      </c>
      <c r="L1544">
        <v>1</v>
      </c>
      <c r="M1544">
        <v>87</v>
      </c>
      <c r="N1544">
        <v>2.1</v>
      </c>
      <c r="Q1544">
        <v>84.9</v>
      </c>
      <c r="R1544" s="1"/>
    </row>
    <row r="1545" spans="1:18" x14ac:dyDescent="0.2">
      <c r="A1545" s="1" t="s">
        <v>46</v>
      </c>
      <c r="B1545">
        <v>7</v>
      </c>
      <c r="C1545" s="1" t="s">
        <v>4128</v>
      </c>
      <c r="D1545" s="2">
        <v>45741</v>
      </c>
      <c r="E1545" t="s">
        <v>2825</v>
      </c>
      <c r="F1545" s="1" t="s">
        <v>246</v>
      </c>
      <c r="G1545">
        <v>18</v>
      </c>
      <c r="H1545">
        <v>6</v>
      </c>
      <c r="I1545" s="1" t="s">
        <v>2826</v>
      </c>
      <c r="J1545">
        <v>250</v>
      </c>
      <c r="K1545" s="1" t="s">
        <v>2729</v>
      </c>
      <c r="L1545">
        <v>2</v>
      </c>
      <c r="M1545">
        <v>131</v>
      </c>
      <c r="N1545">
        <v>4</v>
      </c>
      <c r="Q1545">
        <v>127</v>
      </c>
      <c r="R1545" s="1"/>
    </row>
    <row r="1546" spans="1:18" x14ac:dyDescent="0.2">
      <c r="A1546" s="1" t="s">
        <v>46</v>
      </c>
      <c r="B1546">
        <v>7</v>
      </c>
      <c r="C1546" s="1" t="s">
        <v>4129</v>
      </c>
      <c r="D1546" s="2">
        <v>45741</v>
      </c>
      <c r="E1546" t="s">
        <v>3721</v>
      </c>
      <c r="F1546" s="1" t="s">
        <v>246</v>
      </c>
      <c r="G1546">
        <v>17</v>
      </c>
      <c r="H1546" t="s">
        <v>1733</v>
      </c>
      <c r="I1546" s="1" t="s">
        <v>2760</v>
      </c>
      <c r="J1546">
        <v>60</v>
      </c>
      <c r="K1546" s="1" t="s">
        <v>2729</v>
      </c>
      <c r="L1546">
        <v>1</v>
      </c>
      <c r="M1546">
        <v>110</v>
      </c>
      <c r="N1546">
        <v>2.1</v>
      </c>
      <c r="Q1546">
        <v>107.9</v>
      </c>
      <c r="R1546" s="1"/>
    </row>
    <row r="1547" spans="1:18" x14ac:dyDescent="0.2">
      <c r="A1547" s="1" t="s">
        <v>53</v>
      </c>
      <c r="B1547">
        <v>7</v>
      </c>
      <c r="C1547" s="1" t="s">
        <v>4128</v>
      </c>
      <c r="D1547" s="2">
        <v>45741</v>
      </c>
      <c r="E1547" t="s">
        <v>2825</v>
      </c>
      <c r="F1547" s="1" t="s">
        <v>246</v>
      </c>
      <c r="G1547">
        <v>18</v>
      </c>
      <c r="H1547">
        <v>6</v>
      </c>
      <c r="I1547" s="1" t="s">
        <v>2826</v>
      </c>
      <c r="J1547">
        <v>250</v>
      </c>
      <c r="K1547" s="1" t="s">
        <v>2729</v>
      </c>
      <c r="L1547">
        <v>2</v>
      </c>
      <c r="M1547">
        <v>147.13999999999999</v>
      </c>
      <c r="N1547">
        <v>4.5999999999999996</v>
      </c>
      <c r="Q1547">
        <v>142.54</v>
      </c>
      <c r="R1547" s="1"/>
    </row>
    <row r="1548" spans="1:18" x14ac:dyDescent="0.2">
      <c r="A1548" s="1" t="s">
        <v>53</v>
      </c>
      <c r="B1548">
        <v>7</v>
      </c>
      <c r="C1548" s="1" t="s">
        <v>4007</v>
      </c>
      <c r="D1548" s="2">
        <v>45741</v>
      </c>
      <c r="E1548" t="s">
        <v>2855</v>
      </c>
      <c r="F1548" s="1" t="s">
        <v>246</v>
      </c>
      <c r="G1548">
        <v>17.25</v>
      </c>
      <c r="H1548" t="s">
        <v>332</v>
      </c>
      <c r="I1548" s="1" t="s">
        <v>2760</v>
      </c>
      <c r="J1548">
        <v>1050</v>
      </c>
      <c r="K1548" s="1" t="s">
        <v>2729</v>
      </c>
      <c r="L1548">
        <v>4</v>
      </c>
      <c r="M1548">
        <v>281.09000000000003</v>
      </c>
      <c r="N1548">
        <v>8.4</v>
      </c>
      <c r="Q1548">
        <v>272.69000000000005</v>
      </c>
      <c r="R1548" s="1"/>
    </row>
    <row r="1549" spans="1:18" x14ac:dyDescent="0.2">
      <c r="A1549" s="1" t="s">
        <v>46</v>
      </c>
      <c r="B1549">
        <v>1</v>
      </c>
      <c r="C1549" s="1" t="s">
        <v>4130</v>
      </c>
      <c r="D1549" s="2">
        <v>45742</v>
      </c>
      <c r="E1549">
        <v>1500502172</v>
      </c>
      <c r="F1549" s="1" t="s">
        <v>246</v>
      </c>
      <c r="G1549">
        <v>12</v>
      </c>
      <c r="H1549" t="s">
        <v>735</v>
      </c>
      <c r="I1549" s="1" t="s">
        <v>100</v>
      </c>
      <c r="J1549">
        <v>160</v>
      </c>
      <c r="K1549" s="1" t="s">
        <v>2729</v>
      </c>
      <c r="L1549">
        <v>2</v>
      </c>
      <c r="M1549">
        <v>116.80000000000001</v>
      </c>
      <c r="N1549">
        <v>2.8</v>
      </c>
      <c r="Q1549">
        <v>114.00000000000001</v>
      </c>
      <c r="R1549" s="1"/>
    </row>
    <row r="1550" spans="1:18" x14ac:dyDescent="0.2">
      <c r="A1550" s="1" t="s">
        <v>46</v>
      </c>
      <c r="B1550">
        <v>1</v>
      </c>
      <c r="C1550" s="1" t="s">
        <v>4131</v>
      </c>
      <c r="D1550" s="2">
        <v>45742</v>
      </c>
      <c r="E1550">
        <v>1500502175</v>
      </c>
      <c r="F1550" s="1" t="s">
        <v>246</v>
      </c>
      <c r="G1550">
        <v>13</v>
      </c>
      <c r="H1550" t="s">
        <v>735</v>
      </c>
      <c r="I1550" s="1" t="s">
        <v>100</v>
      </c>
      <c r="J1550">
        <v>155</v>
      </c>
      <c r="K1550" s="1" t="s">
        <v>2729</v>
      </c>
      <c r="L1550">
        <v>2</v>
      </c>
      <c r="M1550">
        <v>99.199999999999989</v>
      </c>
      <c r="N1550">
        <v>3</v>
      </c>
      <c r="Q1550">
        <v>96.199999999999989</v>
      </c>
      <c r="R1550" s="1"/>
    </row>
    <row r="1551" spans="1:18" x14ac:dyDescent="0.2">
      <c r="A1551" s="1" t="s">
        <v>53</v>
      </c>
      <c r="B1551">
        <v>1</v>
      </c>
      <c r="C1551" s="1" t="s">
        <v>4131</v>
      </c>
      <c r="D1551" s="2">
        <v>45742</v>
      </c>
      <c r="E1551">
        <v>1500502175</v>
      </c>
      <c r="F1551" s="1" t="s">
        <v>246</v>
      </c>
      <c r="G1551">
        <v>13</v>
      </c>
      <c r="H1551" t="s">
        <v>735</v>
      </c>
      <c r="I1551" s="1" t="s">
        <v>100</v>
      </c>
      <c r="J1551">
        <v>155</v>
      </c>
      <c r="K1551" s="1" t="s">
        <v>2729</v>
      </c>
      <c r="L1551">
        <v>1</v>
      </c>
      <c r="M1551">
        <v>52.4</v>
      </c>
      <c r="N1551">
        <v>1.5</v>
      </c>
      <c r="Q1551">
        <v>50.9</v>
      </c>
      <c r="R1551" s="1"/>
    </row>
    <row r="1552" spans="1:18" x14ac:dyDescent="0.2">
      <c r="A1552" s="1" t="s">
        <v>53</v>
      </c>
      <c r="B1552">
        <v>1</v>
      </c>
      <c r="C1552" s="1" t="s">
        <v>4132</v>
      </c>
      <c r="D1552" s="2">
        <v>45742</v>
      </c>
      <c r="E1552">
        <v>1500502170</v>
      </c>
      <c r="F1552" s="1" t="s">
        <v>246</v>
      </c>
      <c r="G1552">
        <v>13</v>
      </c>
      <c r="H1552" t="s">
        <v>3224</v>
      </c>
      <c r="I1552" s="1" t="s">
        <v>100</v>
      </c>
      <c r="J1552">
        <v>285</v>
      </c>
      <c r="K1552" s="1" t="s">
        <v>2729</v>
      </c>
      <c r="L1552">
        <v>3</v>
      </c>
      <c r="M1552">
        <v>155.19999999999999</v>
      </c>
      <c r="N1552">
        <v>4.5</v>
      </c>
      <c r="Q1552">
        <v>150.69999999999999</v>
      </c>
      <c r="R1552" s="1"/>
    </row>
    <row r="1553" spans="1:18" x14ac:dyDescent="0.2">
      <c r="A1553" s="1" t="s">
        <v>46</v>
      </c>
      <c r="B1553">
        <v>3</v>
      </c>
      <c r="C1553" s="1" t="s">
        <v>4127</v>
      </c>
      <c r="D1553" s="2">
        <v>45742</v>
      </c>
      <c r="E1553" t="s">
        <v>3037</v>
      </c>
      <c r="F1553" s="1" t="s">
        <v>3068</v>
      </c>
      <c r="G1553">
        <v>16</v>
      </c>
      <c r="H1553" t="s">
        <v>2811</v>
      </c>
      <c r="I1553" s="1" t="s">
        <v>2996</v>
      </c>
      <c r="J1553">
        <v>150</v>
      </c>
      <c r="K1553" s="1" t="s">
        <v>2729</v>
      </c>
      <c r="L1553">
        <v>1</v>
      </c>
      <c r="M1553">
        <v>86.2</v>
      </c>
      <c r="N1553">
        <v>1.9</v>
      </c>
      <c r="Q1553">
        <v>84.3</v>
      </c>
      <c r="R1553" s="1"/>
    </row>
    <row r="1554" spans="1:18" x14ac:dyDescent="0.2">
      <c r="A1554" s="1" t="s">
        <v>46</v>
      </c>
      <c r="B1554">
        <v>3</v>
      </c>
      <c r="C1554" s="1" t="s">
        <v>4133</v>
      </c>
      <c r="D1554" s="2">
        <v>45742</v>
      </c>
      <c r="E1554" t="s">
        <v>3009</v>
      </c>
      <c r="F1554" s="1" t="s">
        <v>3068</v>
      </c>
      <c r="G1554">
        <v>6</v>
      </c>
      <c r="H1554" t="s">
        <v>214</v>
      </c>
      <c r="I1554" s="1" t="s">
        <v>2996</v>
      </c>
      <c r="J1554">
        <v>100</v>
      </c>
      <c r="K1554" s="1" t="s">
        <v>2729</v>
      </c>
      <c r="L1554">
        <v>3</v>
      </c>
      <c r="M1554">
        <v>110</v>
      </c>
      <c r="N1554">
        <v>2.0999999999999996</v>
      </c>
      <c r="Q1554">
        <v>107.9</v>
      </c>
      <c r="R1554" s="1"/>
    </row>
    <row r="1555" spans="1:18" x14ac:dyDescent="0.2">
      <c r="A1555" s="1" t="s">
        <v>46</v>
      </c>
      <c r="B1555">
        <v>3</v>
      </c>
      <c r="C1555" s="1" t="s">
        <v>4134</v>
      </c>
      <c r="D1555" s="2">
        <v>45742</v>
      </c>
      <c r="E1555" t="s">
        <v>3037</v>
      </c>
      <c r="F1555" s="1" t="s">
        <v>3068</v>
      </c>
      <c r="G1555">
        <v>11</v>
      </c>
      <c r="H1555" t="s">
        <v>214</v>
      </c>
      <c r="I1555" s="1" t="s">
        <v>2996</v>
      </c>
      <c r="J1555">
        <v>100</v>
      </c>
      <c r="K1555" s="1" t="s">
        <v>2729</v>
      </c>
      <c r="L1555">
        <v>2</v>
      </c>
      <c r="M1555">
        <v>99.800000000000011</v>
      </c>
      <c r="N1555">
        <v>2.6</v>
      </c>
      <c r="Q1555">
        <v>97.200000000000017</v>
      </c>
      <c r="R1555" s="1"/>
    </row>
    <row r="1556" spans="1:18" x14ac:dyDescent="0.2">
      <c r="A1556" s="1" t="s">
        <v>46</v>
      </c>
      <c r="B1556">
        <v>3</v>
      </c>
      <c r="C1556" s="1" t="s">
        <v>2745</v>
      </c>
      <c r="D1556" s="2">
        <v>45742</v>
      </c>
      <c r="E1556" t="s">
        <v>51</v>
      </c>
      <c r="F1556" s="1" t="s">
        <v>51</v>
      </c>
      <c r="G1556" t="s">
        <v>51</v>
      </c>
      <c r="H1556" t="s">
        <v>51</v>
      </c>
      <c r="I1556" s="1" t="s">
        <v>51</v>
      </c>
      <c r="J1556" t="s">
        <v>51</v>
      </c>
      <c r="K1556" s="1" t="s">
        <v>2729</v>
      </c>
      <c r="L1556">
        <v>3</v>
      </c>
      <c r="M1556">
        <v>83.8</v>
      </c>
      <c r="N1556">
        <v>2.0999999999999996</v>
      </c>
      <c r="Q1556">
        <v>81.7</v>
      </c>
      <c r="R1556" s="1"/>
    </row>
    <row r="1557" spans="1:18" x14ac:dyDescent="0.2">
      <c r="A1557" s="1" t="s">
        <v>53</v>
      </c>
      <c r="B1557">
        <v>3</v>
      </c>
      <c r="C1557" s="1" t="s">
        <v>4135</v>
      </c>
      <c r="D1557" s="2">
        <v>45742</v>
      </c>
      <c r="E1557" t="s">
        <v>3161</v>
      </c>
      <c r="F1557" s="1" t="s">
        <v>2816</v>
      </c>
      <c r="G1557" t="s">
        <v>3162</v>
      </c>
      <c r="H1557" t="s">
        <v>2847</v>
      </c>
      <c r="I1557" s="1" t="s">
        <v>108</v>
      </c>
      <c r="J1557">
        <v>110</v>
      </c>
      <c r="K1557" s="1" t="s">
        <v>2729</v>
      </c>
      <c r="L1557">
        <v>3</v>
      </c>
      <c r="M1557">
        <v>118.2</v>
      </c>
      <c r="N1557">
        <v>4.1999999999999993</v>
      </c>
      <c r="Q1557">
        <v>114</v>
      </c>
      <c r="R1557" s="1"/>
    </row>
    <row r="1558" spans="1:18" x14ac:dyDescent="0.2">
      <c r="A1558" s="1" t="s">
        <v>53</v>
      </c>
      <c r="B1558">
        <v>3</v>
      </c>
      <c r="C1558" s="1" t="s">
        <v>2745</v>
      </c>
      <c r="D1558" s="2">
        <v>45742</v>
      </c>
      <c r="E1558" t="s">
        <v>51</v>
      </c>
      <c r="F1558" s="1" t="s">
        <v>51</v>
      </c>
      <c r="G1558" t="s">
        <v>51</v>
      </c>
      <c r="H1558" t="s">
        <v>51</v>
      </c>
      <c r="I1558" s="1" t="s">
        <v>51</v>
      </c>
      <c r="J1558" t="s">
        <v>51</v>
      </c>
      <c r="K1558" s="1" t="s">
        <v>2729</v>
      </c>
      <c r="L1558">
        <v>5</v>
      </c>
      <c r="M1558">
        <v>161.1</v>
      </c>
      <c r="N1558">
        <v>4.2</v>
      </c>
      <c r="Q1558">
        <v>156.9</v>
      </c>
      <c r="R1558" s="1"/>
    </row>
    <row r="1559" spans="1:18" x14ac:dyDescent="0.2">
      <c r="A1559" s="1" t="s">
        <v>46</v>
      </c>
      <c r="B1559">
        <v>6</v>
      </c>
      <c r="C1559" s="1" t="s">
        <v>3987</v>
      </c>
      <c r="D1559" s="2">
        <v>45742</v>
      </c>
      <c r="E1559" t="s">
        <v>51</v>
      </c>
      <c r="F1559" s="1" t="s">
        <v>51</v>
      </c>
      <c r="G1559" t="s">
        <v>51</v>
      </c>
      <c r="H1559" t="s">
        <v>51</v>
      </c>
      <c r="I1559" s="1" t="s">
        <v>51</v>
      </c>
      <c r="J1559" t="s">
        <v>51</v>
      </c>
      <c r="K1559" s="1" t="s">
        <v>2729</v>
      </c>
      <c r="L1559">
        <v>6</v>
      </c>
      <c r="M1559">
        <v>738.90000000000009</v>
      </c>
      <c r="N1559">
        <v>21.6</v>
      </c>
      <c r="O1559">
        <v>13.5</v>
      </c>
      <c r="Q1559">
        <v>717.30000000000007</v>
      </c>
      <c r="R1559" s="1"/>
    </row>
    <row r="1560" spans="1:18" x14ac:dyDescent="0.2">
      <c r="A1560" s="1" t="s">
        <v>53</v>
      </c>
      <c r="B1560">
        <v>6</v>
      </c>
      <c r="C1560" s="1" t="s">
        <v>3987</v>
      </c>
      <c r="D1560" s="2">
        <v>45742</v>
      </c>
      <c r="E1560" t="s">
        <v>51</v>
      </c>
      <c r="F1560" s="1" t="s">
        <v>51</v>
      </c>
      <c r="G1560" t="s">
        <v>51</v>
      </c>
      <c r="H1560" t="s">
        <v>51</v>
      </c>
      <c r="I1560" s="1" t="s">
        <v>51</v>
      </c>
      <c r="J1560" t="s">
        <v>51</v>
      </c>
      <c r="K1560" s="1" t="s">
        <v>2729</v>
      </c>
      <c r="L1560">
        <v>5</v>
      </c>
      <c r="M1560">
        <v>753</v>
      </c>
      <c r="N1560">
        <v>18</v>
      </c>
      <c r="O1560">
        <v>28.2</v>
      </c>
      <c r="Q1560">
        <v>735</v>
      </c>
      <c r="R1560" s="1"/>
    </row>
    <row r="1561" spans="1:18" x14ac:dyDescent="0.2">
      <c r="A1561" s="1" t="s">
        <v>46</v>
      </c>
      <c r="B1561">
        <v>7</v>
      </c>
      <c r="C1561" s="1" t="s">
        <v>4007</v>
      </c>
      <c r="D1561" s="2">
        <v>45742</v>
      </c>
      <c r="E1561" t="s">
        <v>2855</v>
      </c>
      <c r="F1561" s="1" t="s">
        <v>246</v>
      </c>
      <c r="G1561">
        <v>17.25</v>
      </c>
      <c r="H1561" t="s">
        <v>332</v>
      </c>
      <c r="I1561" s="1" t="s">
        <v>2760</v>
      </c>
      <c r="J1561">
        <v>1050</v>
      </c>
      <c r="K1561" s="1" t="s">
        <v>2729</v>
      </c>
      <c r="L1561">
        <v>2</v>
      </c>
      <c r="M1561">
        <v>143.5</v>
      </c>
      <c r="N1561">
        <v>4.2</v>
      </c>
      <c r="Q1561">
        <v>139.30000000000001</v>
      </c>
      <c r="R1561" s="1"/>
    </row>
    <row r="1562" spans="1:18" x14ac:dyDescent="0.2">
      <c r="A1562" s="1" t="s">
        <v>46</v>
      </c>
      <c r="B1562">
        <v>7</v>
      </c>
      <c r="C1562" s="1" t="s">
        <v>4136</v>
      </c>
      <c r="D1562" s="2">
        <v>45742</v>
      </c>
      <c r="E1562" t="s">
        <v>3680</v>
      </c>
      <c r="F1562" s="1" t="s">
        <v>246</v>
      </c>
      <c r="G1562">
        <v>17</v>
      </c>
      <c r="H1562" t="s">
        <v>99</v>
      </c>
      <c r="I1562" s="1" t="s">
        <v>2760</v>
      </c>
      <c r="J1562">
        <v>55</v>
      </c>
      <c r="K1562" s="1" t="s">
        <v>2729</v>
      </c>
      <c r="L1562">
        <v>2</v>
      </c>
      <c r="M1562">
        <v>169.6</v>
      </c>
      <c r="N1562">
        <v>4.2</v>
      </c>
      <c r="Q1562">
        <v>165.4</v>
      </c>
      <c r="R1562" s="1"/>
    </row>
    <row r="1563" spans="1:18" x14ac:dyDescent="0.2">
      <c r="A1563" s="1" t="s">
        <v>46</v>
      </c>
      <c r="B1563">
        <v>7</v>
      </c>
      <c r="C1563" s="1" t="s">
        <v>4137</v>
      </c>
      <c r="D1563" s="2">
        <v>45742</v>
      </c>
      <c r="E1563" t="s">
        <v>4138</v>
      </c>
      <c r="F1563" s="1" t="s">
        <v>246</v>
      </c>
      <c r="G1563">
        <v>17</v>
      </c>
      <c r="H1563" t="s">
        <v>332</v>
      </c>
      <c r="I1563" s="1" t="s">
        <v>100</v>
      </c>
      <c r="J1563">
        <v>800</v>
      </c>
      <c r="K1563" s="1" t="s">
        <v>2729</v>
      </c>
      <c r="L1563">
        <v>1</v>
      </c>
      <c r="M1563">
        <v>88</v>
      </c>
      <c r="N1563">
        <v>2.1</v>
      </c>
      <c r="Q1563">
        <v>85.9</v>
      </c>
      <c r="R1563" s="1"/>
    </row>
    <row r="1564" spans="1:18" x14ac:dyDescent="0.2">
      <c r="A1564" s="1" t="s">
        <v>53</v>
      </c>
      <c r="B1564">
        <v>7</v>
      </c>
      <c r="C1564" s="1" t="s">
        <v>4137</v>
      </c>
      <c r="D1564" s="2">
        <v>45742</v>
      </c>
      <c r="E1564" t="s">
        <v>4138</v>
      </c>
      <c r="F1564" s="1" t="s">
        <v>246</v>
      </c>
      <c r="G1564">
        <v>17</v>
      </c>
      <c r="H1564" t="s">
        <v>332</v>
      </c>
      <c r="I1564" s="1" t="s">
        <v>100</v>
      </c>
      <c r="J1564">
        <v>800</v>
      </c>
      <c r="K1564" s="1" t="s">
        <v>2729</v>
      </c>
      <c r="L1564">
        <v>5</v>
      </c>
      <c r="M1564">
        <v>373.96999999999997</v>
      </c>
      <c r="N1564">
        <v>10.9</v>
      </c>
      <c r="Q1564">
        <v>363.07</v>
      </c>
      <c r="R1564" s="1"/>
    </row>
    <row r="1565" spans="1:18" x14ac:dyDescent="0.2">
      <c r="A1565" s="1" t="s">
        <v>46</v>
      </c>
      <c r="B1565">
        <v>1</v>
      </c>
      <c r="C1565" s="1" t="s">
        <v>4139</v>
      </c>
      <c r="D1565" s="2">
        <v>45743</v>
      </c>
      <c r="E1565">
        <v>1500502170</v>
      </c>
      <c r="F1565" s="1" t="s">
        <v>246</v>
      </c>
      <c r="G1565">
        <v>13</v>
      </c>
      <c r="H1565" t="s">
        <v>3224</v>
      </c>
      <c r="I1565" s="1" t="s">
        <v>100</v>
      </c>
      <c r="J1565">
        <v>285</v>
      </c>
      <c r="K1565" s="1" t="s">
        <v>2729</v>
      </c>
      <c r="L1565">
        <v>3</v>
      </c>
      <c r="M1565">
        <v>143.80000000000001</v>
      </c>
      <c r="N1565">
        <v>4.5</v>
      </c>
      <c r="Q1565">
        <v>139.30000000000001</v>
      </c>
      <c r="R1565" s="1"/>
    </row>
    <row r="1566" spans="1:18" x14ac:dyDescent="0.2">
      <c r="A1566" s="1" t="s">
        <v>46</v>
      </c>
      <c r="B1566">
        <v>1</v>
      </c>
      <c r="C1566" s="1" t="s">
        <v>4140</v>
      </c>
      <c r="D1566" s="2">
        <v>45743</v>
      </c>
      <c r="E1566" t="s">
        <v>3009</v>
      </c>
      <c r="F1566" s="1" t="s">
        <v>246</v>
      </c>
      <c r="G1566">
        <v>14</v>
      </c>
      <c r="H1566" t="s">
        <v>214</v>
      </c>
      <c r="I1566" s="1" t="s">
        <v>100</v>
      </c>
      <c r="J1566">
        <v>100</v>
      </c>
      <c r="K1566" s="1" t="s">
        <v>2729</v>
      </c>
      <c r="L1566">
        <v>1</v>
      </c>
      <c r="M1566">
        <v>55.1</v>
      </c>
      <c r="N1566">
        <v>1.6</v>
      </c>
      <c r="Q1566">
        <v>53.5</v>
      </c>
      <c r="R1566" s="1"/>
    </row>
    <row r="1567" spans="1:18" x14ac:dyDescent="0.2">
      <c r="A1567" s="1" t="s">
        <v>53</v>
      </c>
      <c r="B1567">
        <v>1</v>
      </c>
      <c r="C1567" s="1" t="s">
        <v>4140</v>
      </c>
      <c r="D1567" s="2">
        <v>45743</v>
      </c>
      <c r="E1567" t="s">
        <v>3009</v>
      </c>
      <c r="F1567" s="1" t="s">
        <v>246</v>
      </c>
      <c r="G1567">
        <v>14</v>
      </c>
      <c r="H1567" t="s">
        <v>214</v>
      </c>
      <c r="I1567" s="1" t="s">
        <v>100</v>
      </c>
      <c r="J1567">
        <v>100</v>
      </c>
      <c r="K1567" s="1" t="s">
        <v>2729</v>
      </c>
      <c r="L1567">
        <v>1</v>
      </c>
      <c r="M1567">
        <v>66.5</v>
      </c>
      <c r="N1567">
        <v>1.6</v>
      </c>
      <c r="Q1567">
        <v>64.900000000000006</v>
      </c>
      <c r="R1567" s="1"/>
    </row>
    <row r="1568" spans="1:18" x14ac:dyDescent="0.2">
      <c r="A1568" s="1" t="s">
        <v>53</v>
      </c>
      <c r="B1568">
        <v>1</v>
      </c>
      <c r="C1568" s="1" t="s">
        <v>4141</v>
      </c>
      <c r="D1568" s="2">
        <v>45743</v>
      </c>
      <c r="E1568" t="s">
        <v>3009</v>
      </c>
      <c r="F1568" s="1" t="s">
        <v>246</v>
      </c>
      <c r="G1568">
        <v>12</v>
      </c>
      <c r="H1568" t="s">
        <v>214</v>
      </c>
      <c r="I1568" s="1" t="s">
        <v>100</v>
      </c>
      <c r="J1568">
        <v>100</v>
      </c>
      <c r="K1568" s="1" t="s">
        <v>2729</v>
      </c>
      <c r="L1568">
        <v>2</v>
      </c>
      <c r="M1568">
        <v>104.4</v>
      </c>
      <c r="N1568">
        <v>3</v>
      </c>
      <c r="Q1568">
        <v>101.4</v>
      </c>
      <c r="R1568" s="1"/>
    </row>
    <row r="1569" spans="1:18" x14ac:dyDescent="0.2">
      <c r="A1569" s="1" t="s">
        <v>53</v>
      </c>
      <c r="B1569">
        <v>1</v>
      </c>
      <c r="C1569" s="1" t="s">
        <v>4142</v>
      </c>
      <c r="D1569" s="2">
        <v>45743</v>
      </c>
      <c r="E1569" t="s">
        <v>3009</v>
      </c>
      <c r="F1569" s="1" t="s">
        <v>246</v>
      </c>
      <c r="G1569">
        <v>11</v>
      </c>
      <c r="H1569" t="s">
        <v>214</v>
      </c>
      <c r="I1569" s="1" t="s">
        <v>100</v>
      </c>
      <c r="J1569">
        <v>100</v>
      </c>
      <c r="K1569" s="1" t="s">
        <v>2729</v>
      </c>
      <c r="L1569">
        <v>1</v>
      </c>
      <c r="M1569">
        <v>53.6</v>
      </c>
      <c r="N1569">
        <v>1.5</v>
      </c>
      <c r="Q1569">
        <v>52.1</v>
      </c>
      <c r="R1569" s="1"/>
    </row>
    <row r="1570" spans="1:18" x14ac:dyDescent="0.2">
      <c r="A1570" s="1" t="s">
        <v>46</v>
      </c>
      <c r="B1570">
        <v>3</v>
      </c>
      <c r="C1570" s="1" t="s">
        <v>2745</v>
      </c>
      <c r="D1570" s="2">
        <v>45743</v>
      </c>
      <c r="E1570" t="s">
        <v>51</v>
      </c>
      <c r="F1570" s="1" t="s">
        <v>51</v>
      </c>
      <c r="G1570" t="s">
        <v>51</v>
      </c>
      <c r="H1570" t="s">
        <v>51</v>
      </c>
      <c r="I1570" s="1" t="s">
        <v>51</v>
      </c>
      <c r="J1570" t="s">
        <v>51</v>
      </c>
      <c r="K1570" s="1" t="s">
        <v>2729</v>
      </c>
      <c r="L1570">
        <v>4</v>
      </c>
      <c r="M1570">
        <v>211.39999999999998</v>
      </c>
      <c r="N1570">
        <v>8.8000000000000007</v>
      </c>
      <c r="Q1570">
        <v>202.59999999999997</v>
      </c>
      <c r="R1570" s="1"/>
    </row>
    <row r="1571" spans="1:18" x14ac:dyDescent="0.2">
      <c r="A1571" s="1" t="s">
        <v>46</v>
      </c>
      <c r="B1571">
        <v>3</v>
      </c>
      <c r="C1571" s="1" t="s">
        <v>4143</v>
      </c>
      <c r="D1571" s="2">
        <v>45743</v>
      </c>
      <c r="E1571" t="s">
        <v>3044</v>
      </c>
      <c r="F1571" s="1" t="s">
        <v>246</v>
      </c>
      <c r="G1571">
        <v>12</v>
      </c>
      <c r="H1571">
        <v>18</v>
      </c>
      <c r="I1571" s="1" t="s">
        <v>3045</v>
      </c>
      <c r="J1571">
        <v>250</v>
      </c>
      <c r="K1571" s="1" t="s">
        <v>2729</v>
      </c>
      <c r="L1571">
        <v>3</v>
      </c>
      <c r="M1571">
        <v>156.6</v>
      </c>
      <c r="N1571">
        <v>4.1999999999999993</v>
      </c>
      <c r="Q1571">
        <v>152.4</v>
      </c>
      <c r="R1571" s="1"/>
    </row>
    <row r="1572" spans="1:18" x14ac:dyDescent="0.2">
      <c r="A1572" s="1" t="s">
        <v>53</v>
      </c>
      <c r="B1572">
        <v>3</v>
      </c>
      <c r="C1572" s="1" t="s">
        <v>4143</v>
      </c>
      <c r="D1572" s="2">
        <v>45743</v>
      </c>
      <c r="E1572" t="s">
        <v>3044</v>
      </c>
      <c r="F1572" s="1" t="s">
        <v>246</v>
      </c>
      <c r="G1572">
        <v>12</v>
      </c>
      <c r="H1572">
        <v>18</v>
      </c>
      <c r="I1572" s="1" t="s">
        <v>3045</v>
      </c>
      <c r="J1572">
        <v>250</v>
      </c>
      <c r="K1572" s="1" t="s">
        <v>2729</v>
      </c>
      <c r="L1572">
        <v>2</v>
      </c>
      <c r="M1572">
        <v>108.4</v>
      </c>
      <c r="N1572">
        <v>3</v>
      </c>
      <c r="Q1572">
        <v>105.4</v>
      </c>
      <c r="R1572" s="1"/>
    </row>
    <row r="1573" spans="1:18" x14ac:dyDescent="0.2">
      <c r="A1573" s="1" t="s">
        <v>53</v>
      </c>
      <c r="B1573">
        <v>3</v>
      </c>
      <c r="C1573" s="1" t="s">
        <v>4144</v>
      </c>
      <c r="D1573" s="2">
        <v>45743</v>
      </c>
      <c r="E1573">
        <v>1500502165</v>
      </c>
      <c r="F1573" s="1" t="s">
        <v>246</v>
      </c>
      <c r="G1573">
        <v>16</v>
      </c>
      <c r="H1573" t="s">
        <v>338</v>
      </c>
      <c r="I1573" s="1" t="s">
        <v>100</v>
      </c>
      <c r="J1573">
        <v>130</v>
      </c>
      <c r="K1573" s="1" t="s">
        <v>2729</v>
      </c>
      <c r="L1573">
        <v>2</v>
      </c>
      <c r="M1573">
        <v>131.6</v>
      </c>
      <c r="N1573">
        <v>3.8</v>
      </c>
      <c r="Q1573">
        <v>127.8</v>
      </c>
      <c r="R1573" s="1"/>
    </row>
    <row r="1574" spans="1:18" x14ac:dyDescent="0.2">
      <c r="A1574" s="1" t="s">
        <v>53</v>
      </c>
      <c r="B1574">
        <v>3</v>
      </c>
      <c r="C1574" s="1" t="s">
        <v>4145</v>
      </c>
      <c r="D1574" s="2">
        <v>45743</v>
      </c>
      <c r="E1574">
        <v>1500502157</v>
      </c>
      <c r="F1574" s="1" t="s">
        <v>246</v>
      </c>
      <c r="G1574">
        <v>16</v>
      </c>
      <c r="H1574" t="s">
        <v>2963</v>
      </c>
      <c r="I1574" s="1" t="s">
        <v>100</v>
      </c>
      <c r="J1574">
        <v>135</v>
      </c>
      <c r="K1574" s="1" t="s">
        <v>2729</v>
      </c>
      <c r="L1574">
        <v>2</v>
      </c>
      <c r="M1574">
        <v>141.4</v>
      </c>
      <c r="N1574">
        <v>3.8</v>
      </c>
      <c r="Q1574">
        <v>137.6</v>
      </c>
      <c r="R1574" s="1"/>
    </row>
    <row r="1575" spans="1:18" x14ac:dyDescent="0.2">
      <c r="A1575" s="1" t="s">
        <v>46</v>
      </c>
      <c r="B1575">
        <v>6</v>
      </c>
      <c r="C1575" s="1" t="s">
        <v>3987</v>
      </c>
      <c r="D1575" s="2">
        <v>45743</v>
      </c>
      <c r="E1575" t="s">
        <v>51</v>
      </c>
      <c r="F1575" s="1" t="s">
        <v>51</v>
      </c>
      <c r="G1575" t="s">
        <v>51</v>
      </c>
      <c r="H1575" t="s">
        <v>51</v>
      </c>
      <c r="I1575" s="1" t="s">
        <v>51</v>
      </c>
      <c r="J1575" t="s">
        <v>51</v>
      </c>
      <c r="K1575" s="1" t="s">
        <v>2729</v>
      </c>
      <c r="L1575">
        <v>6</v>
      </c>
      <c r="M1575">
        <v>720.6</v>
      </c>
      <c r="N1575">
        <v>21.6</v>
      </c>
      <c r="O1575">
        <v>16.399999999999999</v>
      </c>
      <c r="Q1575">
        <v>699</v>
      </c>
      <c r="R1575" s="1"/>
    </row>
    <row r="1576" spans="1:18" x14ac:dyDescent="0.2">
      <c r="A1576" s="1" t="s">
        <v>53</v>
      </c>
      <c r="B1576">
        <v>6</v>
      </c>
      <c r="C1576" s="1" t="s">
        <v>3987</v>
      </c>
      <c r="D1576" s="2">
        <v>45743</v>
      </c>
      <c r="E1576" t="s">
        <v>51</v>
      </c>
      <c r="F1576" s="1" t="s">
        <v>51</v>
      </c>
      <c r="G1576" t="s">
        <v>51</v>
      </c>
      <c r="H1576" t="s">
        <v>51</v>
      </c>
      <c r="I1576" s="1" t="s">
        <v>51</v>
      </c>
      <c r="J1576" t="s">
        <v>51</v>
      </c>
      <c r="K1576" s="1" t="s">
        <v>2729</v>
      </c>
      <c r="L1576">
        <v>1</v>
      </c>
      <c r="M1576">
        <v>116.4</v>
      </c>
      <c r="N1576">
        <v>3.6</v>
      </c>
      <c r="O1576">
        <v>37.6</v>
      </c>
      <c r="Q1576">
        <v>112.80000000000001</v>
      </c>
      <c r="R1576" s="1"/>
    </row>
    <row r="1577" spans="1:18" x14ac:dyDescent="0.2">
      <c r="A1577" s="1" t="s">
        <v>53</v>
      </c>
      <c r="B1577">
        <v>6</v>
      </c>
      <c r="C1577" s="1" t="s">
        <v>4146</v>
      </c>
      <c r="D1577" s="2">
        <v>45743</v>
      </c>
      <c r="E1577">
        <v>1500502296</v>
      </c>
      <c r="F1577" s="1" t="s">
        <v>246</v>
      </c>
      <c r="G1577">
        <v>21</v>
      </c>
      <c r="H1577" t="s">
        <v>2963</v>
      </c>
      <c r="I1577" s="1" t="s">
        <v>100</v>
      </c>
      <c r="J1577">
        <v>80</v>
      </c>
      <c r="K1577" s="1" t="s">
        <v>2729</v>
      </c>
      <c r="L1577">
        <v>1</v>
      </c>
      <c r="M1577">
        <v>88</v>
      </c>
      <c r="N1577">
        <v>2.5</v>
      </c>
      <c r="Q1577">
        <v>85.5</v>
      </c>
      <c r="R1577" s="1"/>
    </row>
    <row r="1578" spans="1:18" x14ac:dyDescent="0.2">
      <c r="A1578" s="1" t="s">
        <v>53</v>
      </c>
      <c r="B1578">
        <v>6</v>
      </c>
      <c r="C1578" s="1" t="s">
        <v>4147</v>
      </c>
      <c r="D1578" s="2">
        <v>45743</v>
      </c>
      <c r="E1578">
        <v>1500502164</v>
      </c>
      <c r="F1578" s="1" t="s">
        <v>246</v>
      </c>
      <c r="G1578">
        <v>22</v>
      </c>
      <c r="H1578" t="s">
        <v>338</v>
      </c>
      <c r="I1578" s="1" t="s">
        <v>100</v>
      </c>
      <c r="J1578">
        <v>130</v>
      </c>
      <c r="K1578" s="1" t="s">
        <v>2729</v>
      </c>
      <c r="L1578">
        <v>2</v>
      </c>
      <c r="M1578">
        <v>137</v>
      </c>
      <c r="N1578">
        <v>5.6</v>
      </c>
      <c r="Q1578">
        <v>131.4</v>
      </c>
      <c r="R1578" s="1"/>
    </row>
    <row r="1579" spans="1:18" x14ac:dyDescent="0.2">
      <c r="A1579" s="1" t="s">
        <v>53</v>
      </c>
      <c r="B1579">
        <v>6</v>
      </c>
      <c r="C1579" s="1" t="s">
        <v>4148</v>
      </c>
      <c r="D1579" s="2">
        <v>45743</v>
      </c>
      <c r="E1579">
        <v>1500502176</v>
      </c>
      <c r="F1579" s="1" t="s">
        <v>246</v>
      </c>
      <c r="G1579">
        <v>22</v>
      </c>
      <c r="H1579" t="s">
        <v>735</v>
      </c>
      <c r="I1579" s="1" t="s">
        <v>100</v>
      </c>
      <c r="J1579">
        <v>310</v>
      </c>
      <c r="K1579" s="1" t="s">
        <v>2729</v>
      </c>
      <c r="L1579">
        <v>3</v>
      </c>
      <c r="M1579">
        <v>238</v>
      </c>
      <c r="N1579">
        <v>8</v>
      </c>
      <c r="Q1579">
        <v>230</v>
      </c>
      <c r="R1579" s="1"/>
    </row>
    <row r="1580" spans="1:18" x14ac:dyDescent="0.2">
      <c r="A1580" s="1" t="s">
        <v>53</v>
      </c>
      <c r="B1580">
        <v>6</v>
      </c>
      <c r="C1580" s="1" t="s">
        <v>4149</v>
      </c>
      <c r="D1580" s="2">
        <v>45743</v>
      </c>
      <c r="E1580" t="s">
        <v>4150</v>
      </c>
      <c r="F1580" s="1" t="s">
        <v>246</v>
      </c>
      <c r="G1580">
        <v>28</v>
      </c>
      <c r="H1580" t="s">
        <v>4151</v>
      </c>
      <c r="I1580" s="1" t="s">
        <v>2766</v>
      </c>
      <c r="J1580">
        <v>1600</v>
      </c>
      <c r="K1580" s="1" t="s">
        <v>2729</v>
      </c>
      <c r="L1580">
        <v>1</v>
      </c>
      <c r="M1580">
        <v>80.2</v>
      </c>
      <c r="N1580">
        <v>3.4</v>
      </c>
      <c r="Q1580">
        <v>76.8</v>
      </c>
      <c r="R1580" s="1"/>
    </row>
    <row r="1581" spans="1:18" x14ac:dyDescent="0.2">
      <c r="A1581" s="1" t="s">
        <v>46</v>
      </c>
      <c r="B1581">
        <v>7</v>
      </c>
      <c r="C1581" s="1" t="s">
        <v>4137</v>
      </c>
      <c r="D1581" s="2">
        <v>45743</v>
      </c>
      <c r="E1581" t="s">
        <v>4138</v>
      </c>
      <c r="F1581" s="1" t="s">
        <v>246</v>
      </c>
      <c r="G1581">
        <v>17</v>
      </c>
      <c r="H1581" t="s">
        <v>332</v>
      </c>
      <c r="I1581" s="1" t="s">
        <v>100</v>
      </c>
      <c r="J1581">
        <v>800</v>
      </c>
      <c r="K1581" s="1" t="s">
        <v>2729</v>
      </c>
      <c r="L1581">
        <v>4</v>
      </c>
      <c r="M1581">
        <v>355</v>
      </c>
      <c r="N1581">
        <v>7.8000000000000007</v>
      </c>
      <c r="Q1581">
        <v>347.2</v>
      </c>
      <c r="R1581" s="1"/>
    </row>
    <row r="1582" spans="1:18" x14ac:dyDescent="0.2">
      <c r="A1582" s="1" t="s">
        <v>46</v>
      </c>
      <c r="B1582">
        <v>7</v>
      </c>
      <c r="C1582" s="1" t="s">
        <v>4152</v>
      </c>
      <c r="D1582" s="2">
        <v>45743</v>
      </c>
      <c r="E1582" t="s">
        <v>48</v>
      </c>
      <c r="F1582" s="1" t="s">
        <v>246</v>
      </c>
      <c r="G1582">
        <v>17</v>
      </c>
      <c r="H1582" t="s">
        <v>4153</v>
      </c>
      <c r="I1582" s="1" t="s">
        <v>100</v>
      </c>
      <c r="J1582">
        <v>100</v>
      </c>
      <c r="K1582" s="1" t="s">
        <v>2729</v>
      </c>
      <c r="L1582">
        <v>1</v>
      </c>
      <c r="M1582">
        <v>51</v>
      </c>
      <c r="N1582">
        <v>2</v>
      </c>
      <c r="Q1582">
        <v>49</v>
      </c>
      <c r="R1582" s="1"/>
    </row>
    <row r="1583" spans="1:18" x14ac:dyDescent="0.2">
      <c r="A1583" s="1" t="s">
        <v>53</v>
      </c>
      <c r="B1583">
        <v>7</v>
      </c>
      <c r="C1583" s="1" t="s">
        <v>4152</v>
      </c>
      <c r="D1583" s="2">
        <v>45743</v>
      </c>
      <c r="E1583" t="s">
        <v>48</v>
      </c>
      <c r="F1583" s="1" t="s">
        <v>246</v>
      </c>
      <c r="G1583">
        <v>17</v>
      </c>
      <c r="H1583" t="s">
        <v>4153</v>
      </c>
      <c r="I1583" s="1" t="s">
        <v>100</v>
      </c>
      <c r="J1583">
        <v>100</v>
      </c>
      <c r="K1583" s="1" t="s">
        <v>2729</v>
      </c>
      <c r="L1583">
        <v>1</v>
      </c>
      <c r="M1583">
        <v>58.94</v>
      </c>
      <c r="N1583">
        <v>2</v>
      </c>
      <c r="Q1583">
        <v>56.94</v>
      </c>
      <c r="R1583" s="1"/>
    </row>
    <row r="1584" spans="1:18" x14ac:dyDescent="0.2">
      <c r="A1584" s="1" t="s">
        <v>53</v>
      </c>
      <c r="B1584">
        <v>7</v>
      </c>
      <c r="C1584" s="1" t="s">
        <v>4154</v>
      </c>
      <c r="D1584" s="2">
        <v>45743</v>
      </c>
      <c r="E1584" t="s">
        <v>48</v>
      </c>
      <c r="F1584" s="1" t="s">
        <v>246</v>
      </c>
      <c r="G1584">
        <v>16</v>
      </c>
      <c r="H1584" t="s">
        <v>4153</v>
      </c>
      <c r="I1584" s="1" t="s">
        <v>100</v>
      </c>
      <c r="J1584">
        <v>200</v>
      </c>
      <c r="K1584" s="1" t="s">
        <v>2729</v>
      </c>
      <c r="L1584">
        <v>3</v>
      </c>
      <c r="M1584">
        <v>182.69</v>
      </c>
      <c r="N1584">
        <v>6</v>
      </c>
      <c r="Q1584">
        <v>176.69</v>
      </c>
      <c r="R1584" s="1"/>
    </row>
    <row r="1585" spans="1:18" x14ac:dyDescent="0.2">
      <c r="A1585" s="1" t="s">
        <v>53</v>
      </c>
      <c r="B1585">
        <v>7</v>
      </c>
      <c r="C1585" s="1" t="s">
        <v>4155</v>
      </c>
      <c r="D1585" s="2">
        <v>45743</v>
      </c>
      <c r="E1585" t="s">
        <v>3934</v>
      </c>
      <c r="F1585" s="1" t="s">
        <v>246</v>
      </c>
      <c r="G1585">
        <v>26</v>
      </c>
      <c r="H1585" t="s">
        <v>167</v>
      </c>
      <c r="I1585" s="1" t="s">
        <v>100</v>
      </c>
      <c r="J1585">
        <v>42</v>
      </c>
      <c r="K1585" s="1" t="s">
        <v>2729</v>
      </c>
      <c r="L1585">
        <v>1</v>
      </c>
      <c r="M1585">
        <v>108.11</v>
      </c>
      <c r="N1585">
        <v>3.2</v>
      </c>
      <c r="Q1585">
        <v>104.91</v>
      </c>
      <c r="R1585" s="1"/>
    </row>
    <row r="1586" spans="1:18" x14ac:dyDescent="0.2">
      <c r="A1586" s="1" t="s">
        <v>53</v>
      </c>
      <c r="B1586">
        <v>7</v>
      </c>
      <c r="C1586" s="1" t="s">
        <v>4156</v>
      </c>
      <c r="D1586" s="2">
        <v>45743</v>
      </c>
      <c r="E1586" t="s">
        <v>3078</v>
      </c>
      <c r="F1586" s="1" t="s">
        <v>246</v>
      </c>
      <c r="G1586">
        <v>28</v>
      </c>
      <c r="H1586" t="s">
        <v>209</v>
      </c>
      <c r="I1586" s="1" t="s">
        <v>100</v>
      </c>
      <c r="J1586">
        <v>56</v>
      </c>
      <c r="K1586" s="1" t="s">
        <v>2729</v>
      </c>
      <c r="L1586">
        <v>1</v>
      </c>
      <c r="M1586">
        <v>64.38</v>
      </c>
      <c r="N1586">
        <v>3.6</v>
      </c>
      <c r="Q1586">
        <v>60.779999999999994</v>
      </c>
      <c r="R1586" s="1"/>
    </row>
    <row r="1587" spans="1:18" x14ac:dyDescent="0.2">
      <c r="A1587" s="1" t="s">
        <v>53</v>
      </c>
      <c r="B1587">
        <v>7</v>
      </c>
      <c r="C1587" s="1" t="s">
        <v>4157</v>
      </c>
      <c r="D1587" s="2">
        <v>45743</v>
      </c>
      <c r="E1587" t="s">
        <v>4158</v>
      </c>
      <c r="F1587" s="1" t="s">
        <v>246</v>
      </c>
      <c r="G1587">
        <v>30</v>
      </c>
      <c r="H1587" t="s">
        <v>167</v>
      </c>
      <c r="I1587" s="1" t="s">
        <v>51</v>
      </c>
      <c r="J1587">
        <v>60</v>
      </c>
      <c r="K1587" s="1" t="s">
        <v>2729</v>
      </c>
      <c r="L1587">
        <v>1</v>
      </c>
      <c r="M1587">
        <v>77.900000000000006</v>
      </c>
      <c r="N1587">
        <v>3.8</v>
      </c>
      <c r="Q1587">
        <v>74.100000000000009</v>
      </c>
      <c r="R1587" s="1"/>
    </row>
    <row r="1588" spans="1:18" x14ac:dyDescent="0.2">
      <c r="A1588" s="1" t="s">
        <v>46</v>
      </c>
      <c r="B1588">
        <v>1</v>
      </c>
      <c r="C1588" s="1" t="s">
        <v>4159</v>
      </c>
      <c r="D1588" s="2">
        <v>45744</v>
      </c>
      <c r="E1588" t="s">
        <v>3009</v>
      </c>
      <c r="F1588" s="1" t="s">
        <v>246</v>
      </c>
      <c r="G1588">
        <v>11</v>
      </c>
      <c r="H1588" t="s">
        <v>214</v>
      </c>
      <c r="I1588" s="1" t="s">
        <v>100</v>
      </c>
      <c r="J1588">
        <v>100</v>
      </c>
      <c r="K1588" s="1" t="s">
        <v>2729</v>
      </c>
      <c r="L1588">
        <v>1</v>
      </c>
      <c r="M1588">
        <v>54.3</v>
      </c>
      <c r="N1588">
        <v>1.3</v>
      </c>
      <c r="Q1588">
        <v>53</v>
      </c>
      <c r="R1588" s="1"/>
    </row>
    <row r="1589" spans="1:18" x14ac:dyDescent="0.2">
      <c r="A1589" s="1" t="s">
        <v>46</v>
      </c>
      <c r="B1589">
        <v>1</v>
      </c>
      <c r="C1589" s="1" t="s">
        <v>4160</v>
      </c>
      <c r="D1589" s="2">
        <v>45744</v>
      </c>
      <c r="E1589" t="s">
        <v>3009</v>
      </c>
      <c r="F1589" s="1" t="s">
        <v>246</v>
      </c>
      <c r="G1589">
        <v>10</v>
      </c>
      <c r="H1589" t="s">
        <v>214</v>
      </c>
      <c r="I1589" s="1" t="s">
        <v>100</v>
      </c>
      <c r="J1589">
        <v>100</v>
      </c>
      <c r="K1589" s="1" t="s">
        <v>2729</v>
      </c>
      <c r="L1589">
        <v>1</v>
      </c>
      <c r="M1589">
        <v>48.5</v>
      </c>
      <c r="N1589">
        <v>1.2</v>
      </c>
      <c r="Q1589">
        <v>47.3</v>
      </c>
      <c r="R1589" s="1"/>
    </row>
    <row r="1590" spans="1:18" x14ac:dyDescent="0.2">
      <c r="A1590" s="1" t="s">
        <v>46</v>
      </c>
      <c r="B1590">
        <v>1</v>
      </c>
      <c r="C1590" s="1" t="s">
        <v>4161</v>
      </c>
      <c r="D1590" s="2">
        <v>45744</v>
      </c>
      <c r="E1590" t="s">
        <v>3009</v>
      </c>
      <c r="F1590" s="1" t="s">
        <v>246</v>
      </c>
      <c r="G1590">
        <v>11</v>
      </c>
      <c r="H1590" t="s">
        <v>214</v>
      </c>
      <c r="I1590" s="1" t="s">
        <v>100</v>
      </c>
      <c r="J1590">
        <v>100</v>
      </c>
      <c r="K1590" s="1" t="s">
        <v>2729</v>
      </c>
      <c r="L1590">
        <v>2</v>
      </c>
      <c r="M1590">
        <v>104.7</v>
      </c>
      <c r="N1590">
        <v>2.6</v>
      </c>
      <c r="Q1590">
        <v>102.10000000000001</v>
      </c>
      <c r="R1590" s="1"/>
    </row>
    <row r="1591" spans="1:18" x14ac:dyDescent="0.2">
      <c r="A1591" s="1" t="s">
        <v>53</v>
      </c>
      <c r="B1591">
        <v>1</v>
      </c>
      <c r="C1591" s="1" t="s">
        <v>4162</v>
      </c>
      <c r="D1591" s="2">
        <v>45744</v>
      </c>
      <c r="E1591" t="s">
        <v>3009</v>
      </c>
      <c r="F1591" s="1" t="s">
        <v>246</v>
      </c>
      <c r="G1591">
        <v>10</v>
      </c>
      <c r="H1591" t="s">
        <v>214</v>
      </c>
      <c r="I1591" s="1" t="s">
        <v>100</v>
      </c>
      <c r="J1591">
        <v>100</v>
      </c>
      <c r="K1591" s="1" t="s">
        <v>2729</v>
      </c>
      <c r="L1591">
        <v>1</v>
      </c>
      <c r="M1591">
        <v>63.8</v>
      </c>
      <c r="N1591">
        <v>1.2</v>
      </c>
      <c r="Q1591">
        <v>62.599999999999994</v>
      </c>
      <c r="R1591" s="1"/>
    </row>
    <row r="1592" spans="1:18" x14ac:dyDescent="0.2">
      <c r="A1592" s="1" t="s">
        <v>53</v>
      </c>
      <c r="B1592">
        <v>1</v>
      </c>
      <c r="C1592" s="1" t="s">
        <v>4163</v>
      </c>
      <c r="D1592" s="2">
        <v>45744</v>
      </c>
      <c r="E1592" t="s">
        <v>2803</v>
      </c>
      <c r="F1592" s="1" t="s">
        <v>246</v>
      </c>
      <c r="G1592">
        <v>7</v>
      </c>
      <c r="H1592">
        <v>10</v>
      </c>
      <c r="I1592" s="1" t="s">
        <v>100</v>
      </c>
      <c r="J1592">
        <v>120</v>
      </c>
      <c r="K1592" s="1" t="s">
        <v>2729</v>
      </c>
      <c r="L1592">
        <v>3</v>
      </c>
      <c r="M1592">
        <v>127.2</v>
      </c>
      <c r="N1592">
        <v>2.7</v>
      </c>
      <c r="Q1592">
        <v>124.5</v>
      </c>
      <c r="R1592" s="1"/>
    </row>
    <row r="1593" spans="1:18" x14ac:dyDescent="0.2">
      <c r="A1593" s="1" t="s">
        <v>53</v>
      </c>
      <c r="B1593">
        <v>1</v>
      </c>
      <c r="C1593" s="1" t="s">
        <v>4164</v>
      </c>
      <c r="D1593" s="2">
        <v>45744</v>
      </c>
      <c r="E1593" t="s">
        <v>4165</v>
      </c>
      <c r="F1593" s="1" t="s">
        <v>246</v>
      </c>
      <c r="G1593">
        <v>7</v>
      </c>
      <c r="H1593">
        <v>10</v>
      </c>
      <c r="I1593" s="1" t="s">
        <v>100</v>
      </c>
      <c r="J1593">
        <v>80</v>
      </c>
      <c r="K1593" s="1" t="s">
        <v>2729</v>
      </c>
      <c r="L1593">
        <v>1</v>
      </c>
      <c r="M1593">
        <v>37.700000000000003</v>
      </c>
      <c r="N1593">
        <v>0.9</v>
      </c>
      <c r="Q1593">
        <v>36.800000000000004</v>
      </c>
      <c r="R1593" s="1"/>
    </row>
    <row r="1594" spans="1:18" x14ac:dyDescent="0.2">
      <c r="A1594" s="1" t="s">
        <v>46</v>
      </c>
      <c r="B1594">
        <v>3</v>
      </c>
      <c r="C1594" s="1" t="s">
        <v>4166</v>
      </c>
      <c r="D1594" s="2">
        <v>45744</v>
      </c>
      <c r="E1594" t="s">
        <v>3009</v>
      </c>
      <c r="F1594" s="1" t="s">
        <v>246</v>
      </c>
      <c r="G1594">
        <v>15</v>
      </c>
      <c r="H1594" t="s">
        <v>2811</v>
      </c>
      <c r="I1594" s="1" t="s">
        <v>100</v>
      </c>
      <c r="J1594">
        <v>100</v>
      </c>
      <c r="K1594" s="1" t="s">
        <v>2729</v>
      </c>
      <c r="L1594">
        <v>2</v>
      </c>
      <c r="M1594">
        <v>116.8</v>
      </c>
      <c r="N1594">
        <v>3.6</v>
      </c>
      <c r="Q1594">
        <v>113.2</v>
      </c>
      <c r="R1594" s="1"/>
    </row>
    <row r="1595" spans="1:18" x14ac:dyDescent="0.2">
      <c r="A1595" s="1" t="s">
        <v>46</v>
      </c>
      <c r="B1595">
        <v>3</v>
      </c>
      <c r="C1595" s="1" t="s">
        <v>4167</v>
      </c>
      <c r="D1595" s="2">
        <v>45744</v>
      </c>
      <c r="E1595" t="s">
        <v>4168</v>
      </c>
      <c r="F1595" s="1" t="s">
        <v>246</v>
      </c>
      <c r="G1595">
        <v>17</v>
      </c>
      <c r="H1595" t="s">
        <v>79</v>
      </c>
      <c r="I1595" s="1" t="s">
        <v>2760</v>
      </c>
      <c r="J1595">
        <v>500</v>
      </c>
      <c r="K1595" s="1" t="s">
        <v>2729</v>
      </c>
      <c r="L1595">
        <v>2</v>
      </c>
      <c r="M1595">
        <v>116.4</v>
      </c>
      <c r="N1595">
        <v>4.2</v>
      </c>
      <c r="Q1595">
        <v>112.2</v>
      </c>
      <c r="R1595" s="1"/>
    </row>
    <row r="1596" spans="1:18" x14ac:dyDescent="0.2">
      <c r="A1596" s="1" t="s">
        <v>46</v>
      </c>
      <c r="B1596">
        <v>3</v>
      </c>
      <c r="C1596" s="1" t="s">
        <v>4169</v>
      </c>
      <c r="D1596" s="2">
        <v>45744</v>
      </c>
      <c r="E1596" t="s">
        <v>3009</v>
      </c>
      <c r="F1596" s="1" t="s">
        <v>246</v>
      </c>
      <c r="G1596">
        <v>18</v>
      </c>
      <c r="H1596" t="s">
        <v>2811</v>
      </c>
      <c r="I1596" s="1" t="s">
        <v>100</v>
      </c>
      <c r="J1596">
        <v>100</v>
      </c>
      <c r="K1596" s="1" t="s">
        <v>2729</v>
      </c>
      <c r="L1596">
        <v>2</v>
      </c>
      <c r="M1596">
        <v>109.19999999999999</v>
      </c>
      <c r="N1596">
        <v>4.4000000000000004</v>
      </c>
      <c r="Q1596">
        <v>104.79999999999998</v>
      </c>
      <c r="R1596" s="1"/>
    </row>
    <row r="1597" spans="1:18" x14ac:dyDescent="0.2">
      <c r="A1597" s="1" t="s">
        <v>53</v>
      </c>
      <c r="B1597">
        <v>3</v>
      </c>
      <c r="C1597" s="1" t="s">
        <v>4167</v>
      </c>
      <c r="D1597" s="2">
        <v>45744</v>
      </c>
      <c r="E1597" t="s">
        <v>4168</v>
      </c>
      <c r="F1597" s="1" t="s">
        <v>246</v>
      </c>
      <c r="G1597">
        <v>17</v>
      </c>
      <c r="H1597" t="s">
        <v>79</v>
      </c>
      <c r="I1597" s="1" t="s">
        <v>2760</v>
      </c>
      <c r="J1597">
        <v>500</v>
      </c>
      <c r="K1597" s="1" t="s">
        <v>2729</v>
      </c>
      <c r="L1597">
        <v>5</v>
      </c>
      <c r="M1597">
        <v>307.40000000000003</v>
      </c>
      <c r="N1597">
        <v>10</v>
      </c>
      <c r="Q1597">
        <v>297.40000000000003</v>
      </c>
      <c r="R1597" s="1"/>
    </row>
    <row r="1598" spans="1:18" x14ac:dyDescent="0.2">
      <c r="A1598" s="1" t="s">
        <v>46</v>
      </c>
      <c r="B1598">
        <v>6</v>
      </c>
      <c r="C1598" s="1" t="s">
        <v>4149</v>
      </c>
      <c r="D1598" s="2">
        <v>45744</v>
      </c>
      <c r="E1598" t="s">
        <v>4150</v>
      </c>
      <c r="F1598" s="1" t="s">
        <v>246</v>
      </c>
      <c r="G1598">
        <v>28</v>
      </c>
      <c r="H1598" t="s">
        <v>4151</v>
      </c>
      <c r="I1598" s="1" t="s">
        <v>2766</v>
      </c>
      <c r="J1598">
        <v>1600</v>
      </c>
      <c r="K1598" s="1" t="s">
        <v>2729</v>
      </c>
      <c r="L1598">
        <v>7</v>
      </c>
      <c r="M1598">
        <v>803.5</v>
      </c>
      <c r="N1598">
        <v>25.2</v>
      </c>
      <c r="O1598">
        <v>29</v>
      </c>
      <c r="Q1598">
        <v>778.3</v>
      </c>
      <c r="R1598" s="1"/>
    </row>
    <row r="1599" spans="1:18" x14ac:dyDescent="0.2">
      <c r="A1599" s="1" t="s">
        <v>53</v>
      </c>
      <c r="B1599">
        <v>6</v>
      </c>
      <c r="C1599" s="1" t="s">
        <v>4149</v>
      </c>
      <c r="D1599" s="2">
        <v>45744</v>
      </c>
      <c r="E1599" t="s">
        <v>4150</v>
      </c>
      <c r="F1599" s="1" t="s">
        <v>246</v>
      </c>
      <c r="G1599">
        <v>28</v>
      </c>
      <c r="H1599" t="s">
        <v>4151</v>
      </c>
      <c r="I1599" s="1" t="s">
        <v>2766</v>
      </c>
      <c r="J1599">
        <v>1600</v>
      </c>
      <c r="K1599" s="1" t="s">
        <v>2729</v>
      </c>
      <c r="L1599">
        <v>3</v>
      </c>
      <c r="M1599">
        <v>328.20000000000005</v>
      </c>
      <c r="N1599">
        <v>10.8</v>
      </c>
      <c r="O1599">
        <v>30</v>
      </c>
      <c r="Q1599">
        <v>317.40000000000003</v>
      </c>
      <c r="R1599" s="1"/>
    </row>
    <row r="1600" spans="1:18" x14ac:dyDescent="0.2">
      <c r="A1600" s="1" t="s">
        <v>53</v>
      </c>
      <c r="B1600">
        <v>6</v>
      </c>
      <c r="C1600" s="1" t="s">
        <v>4148</v>
      </c>
      <c r="D1600" s="2">
        <v>45744</v>
      </c>
      <c r="E1600">
        <v>1500502176</v>
      </c>
      <c r="F1600" s="1" t="s">
        <v>246</v>
      </c>
      <c r="G1600">
        <v>22</v>
      </c>
      <c r="H1600" t="s">
        <v>735</v>
      </c>
      <c r="I1600" s="1" t="s">
        <v>100</v>
      </c>
      <c r="J1600">
        <v>310</v>
      </c>
      <c r="K1600" s="1" t="s">
        <v>2729</v>
      </c>
      <c r="L1600">
        <v>1</v>
      </c>
      <c r="M1600">
        <v>78.8</v>
      </c>
      <c r="N1600">
        <v>2.6</v>
      </c>
      <c r="Q1600">
        <v>76.2</v>
      </c>
      <c r="R1600" s="1"/>
    </row>
    <row r="1601" spans="1:18" x14ac:dyDescent="0.2">
      <c r="A1601" s="1" t="s">
        <v>53</v>
      </c>
      <c r="B1601">
        <v>6</v>
      </c>
      <c r="C1601" s="1" t="s">
        <v>4170</v>
      </c>
      <c r="D1601" s="2">
        <v>45744</v>
      </c>
      <c r="E1601" t="s">
        <v>3894</v>
      </c>
      <c r="F1601" s="1" t="s">
        <v>246</v>
      </c>
      <c r="G1601" t="s">
        <v>3915</v>
      </c>
      <c r="H1601" t="s">
        <v>2847</v>
      </c>
      <c r="I1601" s="1" t="s">
        <v>100</v>
      </c>
      <c r="J1601">
        <v>600</v>
      </c>
      <c r="K1601" s="1" t="s">
        <v>2729</v>
      </c>
      <c r="L1601">
        <v>3</v>
      </c>
      <c r="M1601">
        <v>251.2</v>
      </c>
      <c r="N1601">
        <v>7.8000000000000007</v>
      </c>
      <c r="Q1601">
        <v>243.39999999999998</v>
      </c>
      <c r="R1601" s="1"/>
    </row>
    <row r="1602" spans="1:18" x14ac:dyDescent="0.2">
      <c r="A1602" s="1" t="s">
        <v>46</v>
      </c>
      <c r="B1602">
        <v>7</v>
      </c>
      <c r="C1602" s="1" t="s">
        <v>4171</v>
      </c>
      <c r="D1602" s="2">
        <v>45744</v>
      </c>
      <c r="E1602" t="s">
        <v>2868</v>
      </c>
      <c r="F1602" s="1" t="s">
        <v>246</v>
      </c>
      <c r="G1602">
        <v>30</v>
      </c>
      <c r="H1602" t="s">
        <v>209</v>
      </c>
      <c r="I1602" s="1" t="s">
        <v>2760</v>
      </c>
      <c r="J1602">
        <v>55</v>
      </c>
      <c r="K1602" s="1" t="s">
        <v>2729</v>
      </c>
      <c r="L1602">
        <v>1</v>
      </c>
      <c r="M1602">
        <v>86</v>
      </c>
      <c r="N1602">
        <v>3.8</v>
      </c>
      <c r="Q1602">
        <v>82.2</v>
      </c>
      <c r="R1602" s="1"/>
    </row>
    <row r="1603" spans="1:18" x14ac:dyDescent="0.2">
      <c r="A1603" s="1" t="s">
        <v>46</v>
      </c>
      <c r="B1603">
        <v>7</v>
      </c>
      <c r="C1603" s="1" t="s">
        <v>4172</v>
      </c>
      <c r="D1603" s="2">
        <v>45744</v>
      </c>
      <c r="E1603" t="s">
        <v>4011</v>
      </c>
      <c r="F1603" s="1" t="s">
        <v>246</v>
      </c>
      <c r="G1603">
        <v>26</v>
      </c>
      <c r="H1603" t="s">
        <v>99</v>
      </c>
      <c r="I1603" s="1" t="s">
        <v>2760</v>
      </c>
      <c r="J1603">
        <v>200</v>
      </c>
      <c r="K1603" s="1" t="s">
        <v>2729</v>
      </c>
      <c r="L1603">
        <v>3</v>
      </c>
      <c r="M1603">
        <v>207.7</v>
      </c>
      <c r="N1603">
        <v>9.6000000000000014</v>
      </c>
      <c r="Q1603">
        <v>198.1</v>
      </c>
      <c r="R1603" s="1"/>
    </row>
    <row r="1604" spans="1:18" x14ac:dyDescent="0.2">
      <c r="A1604" s="1" t="s">
        <v>46</v>
      </c>
      <c r="B1604">
        <v>7</v>
      </c>
      <c r="C1604" s="1" t="s">
        <v>4173</v>
      </c>
      <c r="D1604" s="2">
        <v>45744</v>
      </c>
      <c r="E1604" t="s">
        <v>2868</v>
      </c>
      <c r="F1604" s="1" t="s">
        <v>246</v>
      </c>
      <c r="G1604">
        <v>25</v>
      </c>
      <c r="H1604" t="s">
        <v>209</v>
      </c>
      <c r="I1604" s="1" t="s">
        <v>2760</v>
      </c>
      <c r="J1604">
        <v>62</v>
      </c>
      <c r="K1604" s="1" t="s">
        <v>2729</v>
      </c>
      <c r="L1604">
        <v>1</v>
      </c>
      <c r="M1604">
        <v>58.9</v>
      </c>
      <c r="N1604">
        <v>3</v>
      </c>
      <c r="Q1604">
        <v>55.9</v>
      </c>
      <c r="R1604" s="1"/>
    </row>
    <row r="1605" spans="1:18" x14ac:dyDescent="0.2">
      <c r="A1605" s="1" t="s">
        <v>46</v>
      </c>
      <c r="B1605">
        <v>7</v>
      </c>
      <c r="C1605" s="1" t="s">
        <v>4174</v>
      </c>
      <c r="D1605" s="2">
        <v>45744</v>
      </c>
      <c r="E1605" t="s">
        <v>3962</v>
      </c>
      <c r="F1605" s="1" t="s">
        <v>246</v>
      </c>
      <c r="G1605">
        <v>24</v>
      </c>
      <c r="H1605" t="s">
        <v>167</v>
      </c>
      <c r="I1605" s="1" t="s">
        <v>2760</v>
      </c>
      <c r="J1605">
        <v>365</v>
      </c>
      <c r="K1605" s="1" t="s">
        <v>2729</v>
      </c>
      <c r="L1605">
        <v>1</v>
      </c>
      <c r="M1605">
        <v>95</v>
      </c>
      <c r="N1605">
        <v>2.8</v>
      </c>
      <c r="Q1605">
        <v>92.2</v>
      </c>
      <c r="R1605" s="1"/>
    </row>
    <row r="1606" spans="1:18" x14ac:dyDescent="0.2">
      <c r="A1606" s="1" t="s">
        <v>53</v>
      </c>
      <c r="B1606">
        <v>7</v>
      </c>
      <c r="C1606" s="1" t="s">
        <v>4174</v>
      </c>
      <c r="D1606" s="2">
        <v>45744</v>
      </c>
      <c r="E1606" t="s">
        <v>3962</v>
      </c>
      <c r="F1606" s="1" t="s">
        <v>246</v>
      </c>
      <c r="G1606">
        <v>24</v>
      </c>
      <c r="H1606" t="s">
        <v>167</v>
      </c>
      <c r="I1606" s="1" t="s">
        <v>2760</v>
      </c>
      <c r="J1606">
        <v>365</v>
      </c>
      <c r="K1606" s="1" t="s">
        <v>2729</v>
      </c>
      <c r="L1606">
        <v>4</v>
      </c>
      <c r="M1606">
        <v>303.75</v>
      </c>
      <c r="N1606">
        <v>12</v>
      </c>
      <c r="Q1606">
        <v>291.75</v>
      </c>
      <c r="R1606" s="1"/>
    </row>
    <row r="1607" spans="1:18" x14ac:dyDescent="0.2">
      <c r="A1607" s="1" t="s">
        <v>53</v>
      </c>
      <c r="B1607">
        <v>7</v>
      </c>
      <c r="C1607" s="1" t="s">
        <v>4175</v>
      </c>
      <c r="D1607" s="2">
        <v>45744</v>
      </c>
      <c r="E1607" t="s">
        <v>4176</v>
      </c>
      <c r="F1607" s="1" t="s">
        <v>246</v>
      </c>
      <c r="G1607">
        <v>16</v>
      </c>
      <c r="H1607" t="s">
        <v>167</v>
      </c>
      <c r="I1607" s="1" t="s">
        <v>2760</v>
      </c>
      <c r="J1607">
        <v>52</v>
      </c>
      <c r="K1607" s="1" t="s">
        <v>2729</v>
      </c>
      <c r="L1607">
        <v>1</v>
      </c>
      <c r="M1607">
        <v>79.180000000000007</v>
      </c>
      <c r="N1607">
        <v>2</v>
      </c>
      <c r="Q1607">
        <v>77.180000000000007</v>
      </c>
      <c r="R1607" s="1"/>
    </row>
    <row r="1608" spans="1:18" x14ac:dyDescent="0.2">
      <c r="A1608" s="1" t="s">
        <v>46</v>
      </c>
      <c r="B1608">
        <v>1</v>
      </c>
      <c r="C1608" s="1" t="s">
        <v>4164</v>
      </c>
      <c r="D1608" s="2">
        <v>45745</v>
      </c>
      <c r="E1608" t="s">
        <v>4165</v>
      </c>
      <c r="F1608" s="1" t="s">
        <v>246</v>
      </c>
      <c r="G1608">
        <v>7</v>
      </c>
      <c r="H1608">
        <v>10</v>
      </c>
      <c r="I1608" s="1" t="s">
        <v>100</v>
      </c>
      <c r="J1608">
        <v>80</v>
      </c>
      <c r="K1608" s="1" t="s">
        <v>2729</v>
      </c>
      <c r="L1608">
        <v>1</v>
      </c>
      <c r="M1608">
        <v>50.6</v>
      </c>
      <c r="N1608">
        <v>0.8</v>
      </c>
      <c r="Q1608">
        <v>49.800000000000004</v>
      </c>
      <c r="R1608" s="1"/>
    </row>
    <row r="1609" spans="1:18" x14ac:dyDescent="0.2">
      <c r="A1609" s="1" t="s">
        <v>46</v>
      </c>
      <c r="B1609">
        <v>1</v>
      </c>
      <c r="C1609" s="1" t="s">
        <v>4177</v>
      </c>
      <c r="D1609" s="2">
        <v>45745</v>
      </c>
      <c r="E1609" t="s">
        <v>2803</v>
      </c>
      <c r="F1609" s="1" t="s">
        <v>246</v>
      </c>
      <c r="G1609">
        <v>6</v>
      </c>
      <c r="H1609">
        <v>10</v>
      </c>
      <c r="I1609" s="1" t="s">
        <v>100</v>
      </c>
      <c r="J1609">
        <v>120</v>
      </c>
      <c r="K1609" s="1" t="s">
        <v>2729</v>
      </c>
      <c r="L1609">
        <v>2</v>
      </c>
      <c r="M1609">
        <v>70.039999999999992</v>
      </c>
      <c r="N1609">
        <v>1.4</v>
      </c>
      <c r="Q1609">
        <v>68.639999999999986</v>
      </c>
      <c r="R1609" s="1"/>
    </row>
    <row r="1610" spans="1:18" x14ac:dyDescent="0.2">
      <c r="A1610" s="1" t="s">
        <v>53</v>
      </c>
      <c r="B1610">
        <v>1</v>
      </c>
      <c r="C1610" s="1" t="s">
        <v>4177</v>
      </c>
      <c r="D1610" s="2">
        <v>45745</v>
      </c>
      <c r="E1610" t="s">
        <v>2803</v>
      </c>
      <c r="F1610" s="1" t="s">
        <v>246</v>
      </c>
      <c r="G1610">
        <v>6</v>
      </c>
      <c r="H1610">
        <v>10</v>
      </c>
      <c r="I1610" s="1" t="s">
        <v>100</v>
      </c>
      <c r="J1610">
        <v>120</v>
      </c>
      <c r="K1610" s="1" t="s">
        <v>2729</v>
      </c>
      <c r="L1610">
        <v>1</v>
      </c>
      <c r="M1610">
        <v>40.299999999999997</v>
      </c>
      <c r="N1610">
        <v>0.8</v>
      </c>
      <c r="Q1610">
        <v>39.5</v>
      </c>
      <c r="R1610" s="1"/>
    </row>
    <row r="1611" spans="1:18" x14ac:dyDescent="0.2">
      <c r="A1611" s="1" t="s">
        <v>46</v>
      </c>
      <c r="B1611">
        <v>3</v>
      </c>
      <c r="C1611" s="1" t="s">
        <v>4167</v>
      </c>
      <c r="D1611" s="2">
        <v>45745</v>
      </c>
      <c r="E1611" t="s">
        <v>4168</v>
      </c>
      <c r="F1611" s="1" t="s">
        <v>246</v>
      </c>
      <c r="G1611">
        <v>17</v>
      </c>
      <c r="H1611" t="s">
        <v>79</v>
      </c>
      <c r="I1611" s="1" t="s">
        <v>2760</v>
      </c>
      <c r="J1611">
        <v>500</v>
      </c>
      <c r="K1611" s="1" t="s">
        <v>2729</v>
      </c>
      <c r="L1611">
        <v>1</v>
      </c>
      <c r="M1611">
        <v>76.2</v>
      </c>
      <c r="N1611">
        <v>2.1</v>
      </c>
      <c r="Q1611">
        <v>74.100000000000009</v>
      </c>
      <c r="R1611" s="1"/>
    </row>
    <row r="1612" spans="1:18" x14ac:dyDescent="0.2">
      <c r="A1612" s="1" t="s">
        <v>46</v>
      </c>
      <c r="B1612">
        <v>3</v>
      </c>
      <c r="C1612" s="1" t="s">
        <v>4178</v>
      </c>
      <c r="D1612" s="2">
        <v>45745</v>
      </c>
      <c r="E1612" t="s">
        <v>3078</v>
      </c>
      <c r="F1612" s="1" t="s">
        <v>246</v>
      </c>
      <c r="G1612">
        <v>20</v>
      </c>
      <c r="H1612" t="s">
        <v>209</v>
      </c>
      <c r="I1612" s="1" t="s">
        <v>100</v>
      </c>
      <c r="J1612">
        <v>350</v>
      </c>
      <c r="K1612" s="1" t="s">
        <v>2729</v>
      </c>
      <c r="L1612">
        <v>2</v>
      </c>
      <c r="M1612">
        <v>155.60000000000002</v>
      </c>
      <c r="N1612">
        <v>4.8</v>
      </c>
      <c r="Q1612">
        <v>150.80000000000001</v>
      </c>
      <c r="R1612" s="1"/>
    </row>
    <row r="1613" spans="1:18" x14ac:dyDescent="0.2">
      <c r="A1613" s="1" t="s">
        <v>46</v>
      </c>
      <c r="B1613">
        <v>6</v>
      </c>
      <c r="C1613" s="1" t="s">
        <v>4170</v>
      </c>
      <c r="D1613" s="2">
        <v>45745</v>
      </c>
      <c r="E1613" t="s">
        <v>3894</v>
      </c>
      <c r="F1613" s="1" t="s">
        <v>246</v>
      </c>
      <c r="G1613" t="s">
        <v>3915</v>
      </c>
      <c r="H1613" t="s">
        <v>2847</v>
      </c>
      <c r="I1613" s="1" t="s">
        <v>100</v>
      </c>
      <c r="J1613">
        <v>600</v>
      </c>
      <c r="K1613" s="1" t="s">
        <v>2729</v>
      </c>
      <c r="L1613">
        <v>5</v>
      </c>
      <c r="M1613">
        <v>381.19999999999993</v>
      </c>
      <c r="N1613">
        <v>13</v>
      </c>
      <c r="Q1613">
        <v>368.19999999999993</v>
      </c>
      <c r="R1613" s="1"/>
    </row>
    <row r="1614" spans="1:18" x14ac:dyDescent="0.2">
      <c r="A1614" s="1" t="s">
        <v>46</v>
      </c>
      <c r="B1614">
        <v>6</v>
      </c>
      <c r="C1614" s="1" t="s">
        <v>4179</v>
      </c>
      <c r="D1614" s="2">
        <v>45745</v>
      </c>
      <c r="E1614" t="s">
        <v>48</v>
      </c>
      <c r="F1614" s="1" t="s">
        <v>106</v>
      </c>
      <c r="G1614">
        <v>14</v>
      </c>
      <c r="H1614" t="s">
        <v>2562</v>
      </c>
      <c r="I1614" s="1" t="s">
        <v>100</v>
      </c>
      <c r="J1614">
        <v>400</v>
      </c>
      <c r="K1614" s="1" t="s">
        <v>2729</v>
      </c>
      <c r="L1614">
        <v>3</v>
      </c>
      <c r="M1614">
        <v>236</v>
      </c>
      <c r="N1614">
        <v>5.4</v>
      </c>
      <c r="Q1614">
        <v>230.6</v>
      </c>
      <c r="R1614" s="1"/>
    </row>
    <row r="1615" spans="1:18" x14ac:dyDescent="0.2">
      <c r="A1615" s="1" t="s">
        <v>53</v>
      </c>
      <c r="B1615">
        <v>6</v>
      </c>
      <c r="C1615" s="1" t="s">
        <v>4179</v>
      </c>
      <c r="D1615" s="2">
        <v>45745</v>
      </c>
      <c r="E1615" t="s">
        <v>48</v>
      </c>
      <c r="F1615" s="1" t="s">
        <v>106</v>
      </c>
      <c r="G1615">
        <v>14</v>
      </c>
      <c r="H1615" t="s">
        <v>2562</v>
      </c>
      <c r="I1615" s="1" t="s">
        <v>100</v>
      </c>
      <c r="J1615">
        <v>400</v>
      </c>
      <c r="K1615" s="1" t="s">
        <v>2729</v>
      </c>
      <c r="L1615">
        <v>1</v>
      </c>
      <c r="M1615">
        <v>77</v>
      </c>
      <c r="N1615">
        <v>1.8</v>
      </c>
      <c r="Q1615">
        <v>75.2</v>
      </c>
      <c r="R1615" s="1"/>
    </row>
    <row r="1616" spans="1:18" x14ac:dyDescent="0.2">
      <c r="A1616" s="1" t="s">
        <v>53</v>
      </c>
      <c r="B1616">
        <v>6</v>
      </c>
      <c r="C1616" s="1" t="s">
        <v>2879</v>
      </c>
      <c r="D1616" s="2">
        <v>45745</v>
      </c>
      <c r="E1616" t="s">
        <v>281</v>
      </c>
      <c r="F1616" s="1" t="s">
        <v>246</v>
      </c>
      <c r="G1616" t="s">
        <v>2880</v>
      </c>
      <c r="H1616" t="s">
        <v>2744</v>
      </c>
      <c r="I1616" s="1" t="s">
        <v>100</v>
      </c>
      <c r="J1616">
        <v>2000</v>
      </c>
      <c r="K1616" s="1" t="s">
        <v>2729</v>
      </c>
      <c r="L1616">
        <v>2</v>
      </c>
      <c r="M1616">
        <v>261.39999999999998</v>
      </c>
      <c r="N1616">
        <v>6.8</v>
      </c>
      <c r="Q1616">
        <v>254.59999999999997</v>
      </c>
      <c r="R1616" s="1"/>
    </row>
    <row r="1617" spans="1:18" x14ac:dyDescent="0.2">
      <c r="A1617" s="1" t="s">
        <v>46</v>
      </c>
      <c r="B1617">
        <v>7</v>
      </c>
      <c r="C1617" s="1" t="s">
        <v>4149</v>
      </c>
      <c r="D1617" s="2">
        <v>45745</v>
      </c>
      <c r="E1617" t="s">
        <v>4150</v>
      </c>
      <c r="F1617" s="1" t="s">
        <v>246</v>
      </c>
      <c r="G1617">
        <v>28</v>
      </c>
      <c r="H1617" t="s">
        <v>4151</v>
      </c>
      <c r="I1617" s="1" t="s">
        <v>2766</v>
      </c>
      <c r="J1617">
        <v>1600</v>
      </c>
      <c r="K1617" s="1" t="s">
        <v>2729</v>
      </c>
      <c r="L1617">
        <v>3</v>
      </c>
      <c r="M1617">
        <v>462.8</v>
      </c>
      <c r="N1617">
        <v>10.8</v>
      </c>
      <c r="Q1617">
        <v>452</v>
      </c>
      <c r="R1617" s="1"/>
    </row>
    <row r="1618" spans="1:18" x14ac:dyDescent="0.2">
      <c r="A1618" s="1" t="s">
        <v>46</v>
      </c>
      <c r="B1618">
        <v>7</v>
      </c>
      <c r="C1618" s="1" t="s">
        <v>4180</v>
      </c>
      <c r="D1618" s="2">
        <v>45745</v>
      </c>
      <c r="E1618" t="s">
        <v>3425</v>
      </c>
      <c r="F1618" s="1" t="s">
        <v>246</v>
      </c>
      <c r="G1618">
        <v>28</v>
      </c>
      <c r="H1618" t="s">
        <v>93</v>
      </c>
      <c r="I1618" s="1" t="s">
        <v>100</v>
      </c>
      <c r="J1618">
        <v>30</v>
      </c>
      <c r="K1618" s="1" t="s">
        <v>2729</v>
      </c>
      <c r="L1618">
        <v>1</v>
      </c>
      <c r="M1618">
        <v>38.94</v>
      </c>
      <c r="N1618">
        <v>3.6</v>
      </c>
      <c r="Q1618">
        <v>35.339999999999996</v>
      </c>
      <c r="R1618" s="1"/>
    </row>
    <row r="1619" spans="1:18" x14ac:dyDescent="0.2">
      <c r="A1619" s="1" t="s">
        <v>46</v>
      </c>
      <c r="B1619">
        <v>7</v>
      </c>
      <c r="C1619" s="1" t="s">
        <v>4181</v>
      </c>
      <c r="D1619" s="2">
        <v>45745</v>
      </c>
      <c r="E1619" t="s">
        <v>3425</v>
      </c>
      <c r="F1619" s="1" t="s">
        <v>246</v>
      </c>
      <c r="G1619">
        <v>27</v>
      </c>
      <c r="H1619" t="s">
        <v>93</v>
      </c>
      <c r="I1619" s="1" t="s">
        <v>100</v>
      </c>
      <c r="J1619">
        <v>66</v>
      </c>
      <c r="K1619" s="1" t="s">
        <v>2729</v>
      </c>
      <c r="L1619">
        <v>1</v>
      </c>
      <c r="M1619">
        <v>66.63</v>
      </c>
      <c r="N1619">
        <v>3.2</v>
      </c>
      <c r="Q1619">
        <v>63.429999999999993</v>
      </c>
      <c r="R1619" s="1"/>
    </row>
    <row r="1620" spans="1:18" x14ac:dyDescent="0.2">
      <c r="A1620" s="1" t="s">
        <v>53</v>
      </c>
      <c r="B1620">
        <v>7</v>
      </c>
      <c r="C1620" s="1" t="s">
        <v>4182</v>
      </c>
      <c r="D1620" s="2">
        <v>45745</v>
      </c>
      <c r="E1620" t="s">
        <v>3078</v>
      </c>
      <c r="F1620" s="1" t="s">
        <v>246</v>
      </c>
      <c r="G1620">
        <v>34</v>
      </c>
      <c r="H1620" t="s">
        <v>209</v>
      </c>
      <c r="I1620" s="1" t="s">
        <v>100</v>
      </c>
      <c r="J1620">
        <v>50</v>
      </c>
      <c r="K1620" s="1" t="s">
        <v>2729</v>
      </c>
      <c r="L1620">
        <v>1</v>
      </c>
      <c r="M1620">
        <v>66.650000000000006</v>
      </c>
      <c r="N1620">
        <v>3.8</v>
      </c>
      <c r="O1620">
        <v>27</v>
      </c>
      <c r="Q1620">
        <v>62.850000000000009</v>
      </c>
      <c r="R1620" s="1"/>
    </row>
    <row r="1621" spans="1:18" x14ac:dyDescent="0.2">
      <c r="A1621" s="1" t="s">
        <v>53</v>
      </c>
      <c r="B1621">
        <v>7</v>
      </c>
      <c r="C1621" s="1" t="s">
        <v>4178</v>
      </c>
      <c r="D1621" s="2">
        <v>45745</v>
      </c>
      <c r="E1621" t="s">
        <v>3078</v>
      </c>
      <c r="F1621" s="1" t="s">
        <v>246</v>
      </c>
      <c r="G1621">
        <v>20</v>
      </c>
      <c r="H1621" t="s">
        <v>209</v>
      </c>
      <c r="I1621" s="1" t="s">
        <v>100</v>
      </c>
      <c r="J1621">
        <v>350</v>
      </c>
      <c r="K1621" s="1" t="s">
        <v>2729</v>
      </c>
      <c r="L1621">
        <v>4</v>
      </c>
      <c r="M1621">
        <v>218.42999999999998</v>
      </c>
      <c r="N1621">
        <v>10</v>
      </c>
      <c r="Q1621">
        <v>208.42999999999998</v>
      </c>
      <c r="R1621" s="1"/>
    </row>
    <row r="1622" spans="1:18" x14ac:dyDescent="0.2">
      <c r="A1622" s="1" t="s">
        <v>46</v>
      </c>
      <c r="B1622">
        <v>1</v>
      </c>
      <c r="C1622" s="1" t="s">
        <v>4183</v>
      </c>
      <c r="D1622" s="2">
        <v>45755</v>
      </c>
      <c r="E1622" t="s">
        <v>4150</v>
      </c>
      <c r="F1622" s="1" t="s">
        <v>246</v>
      </c>
      <c r="G1622">
        <v>7</v>
      </c>
      <c r="H1622">
        <v>14</v>
      </c>
      <c r="I1622" s="1" t="s">
        <v>2766</v>
      </c>
      <c r="J1622">
        <v>0</v>
      </c>
      <c r="K1622" s="1" t="s">
        <v>2729</v>
      </c>
      <c r="L1622">
        <v>3</v>
      </c>
      <c r="M1622">
        <v>90.4</v>
      </c>
      <c r="N1622">
        <v>2.5</v>
      </c>
      <c r="Q1622">
        <v>87.9</v>
      </c>
      <c r="R1622" s="1"/>
    </row>
    <row r="1623" spans="1:18" x14ac:dyDescent="0.2">
      <c r="A1623" s="1" t="s">
        <v>46</v>
      </c>
      <c r="B1623">
        <v>1</v>
      </c>
      <c r="C1623" s="1" t="s">
        <v>2745</v>
      </c>
      <c r="D1623" s="2">
        <v>45755</v>
      </c>
      <c r="E1623" t="s">
        <v>51</v>
      </c>
      <c r="F1623" s="1" t="s">
        <v>51</v>
      </c>
      <c r="G1623" t="s">
        <v>51</v>
      </c>
      <c r="H1623" t="s">
        <v>51</v>
      </c>
      <c r="I1623" s="1" t="s">
        <v>51</v>
      </c>
      <c r="J1623" t="s">
        <v>51</v>
      </c>
      <c r="K1623" s="1" t="s">
        <v>2729</v>
      </c>
      <c r="L1623">
        <v>3</v>
      </c>
      <c r="M1623">
        <v>107.69999999999999</v>
      </c>
      <c r="N1623">
        <v>3.5999999999999996</v>
      </c>
      <c r="Q1623">
        <v>104.1</v>
      </c>
      <c r="R1623" s="1"/>
    </row>
    <row r="1624" spans="1:18" x14ac:dyDescent="0.2">
      <c r="A1624" s="1" t="s">
        <v>53</v>
      </c>
      <c r="B1624">
        <v>1</v>
      </c>
      <c r="C1624" s="1" t="s">
        <v>4184</v>
      </c>
      <c r="D1624" s="2">
        <v>45755</v>
      </c>
      <c r="E1624" t="s">
        <v>3894</v>
      </c>
      <c r="F1624" s="1" t="s">
        <v>246</v>
      </c>
      <c r="G1624">
        <v>10</v>
      </c>
      <c r="H1624">
        <v>5</v>
      </c>
      <c r="I1624" s="1" t="s">
        <v>100</v>
      </c>
      <c r="J1624">
        <v>100</v>
      </c>
      <c r="K1624" s="1" t="s">
        <v>2729</v>
      </c>
      <c r="L1624">
        <v>3</v>
      </c>
      <c r="M1624">
        <v>113.6</v>
      </c>
      <c r="N1624">
        <v>3.5999999999999996</v>
      </c>
      <c r="Q1624">
        <v>110</v>
      </c>
      <c r="R1624" s="1"/>
    </row>
    <row r="1625" spans="1:18" x14ac:dyDescent="0.2">
      <c r="A1625" s="1" t="s">
        <v>53</v>
      </c>
      <c r="B1625">
        <v>1</v>
      </c>
      <c r="C1625" s="1" t="s">
        <v>4185</v>
      </c>
      <c r="D1625" s="2">
        <v>45755</v>
      </c>
      <c r="E1625" t="s">
        <v>2803</v>
      </c>
      <c r="F1625" s="1" t="s">
        <v>246</v>
      </c>
      <c r="G1625">
        <v>5</v>
      </c>
      <c r="H1625">
        <v>10</v>
      </c>
      <c r="I1625" s="1" t="s">
        <v>100</v>
      </c>
      <c r="J1625">
        <v>120</v>
      </c>
      <c r="K1625" s="1" t="s">
        <v>2729</v>
      </c>
      <c r="L1625">
        <v>2</v>
      </c>
      <c r="M1625">
        <v>61.3</v>
      </c>
      <c r="N1625">
        <v>1.4</v>
      </c>
      <c r="Q1625">
        <v>59.9</v>
      </c>
      <c r="R1625" s="1"/>
    </row>
    <row r="1626" spans="1:18" x14ac:dyDescent="0.2">
      <c r="A1626" s="1" t="s">
        <v>46</v>
      </c>
      <c r="B1626">
        <v>3</v>
      </c>
      <c r="C1626" s="1" t="s">
        <v>2879</v>
      </c>
      <c r="D1626" s="2">
        <v>45755</v>
      </c>
      <c r="E1626" t="s">
        <v>281</v>
      </c>
      <c r="F1626" s="1" t="s">
        <v>246</v>
      </c>
      <c r="G1626" t="s">
        <v>2880</v>
      </c>
      <c r="H1626" t="s">
        <v>2744</v>
      </c>
      <c r="I1626" s="1" t="s">
        <v>100</v>
      </c>
      <c r="J1626">
        <v>2000</v>
      </c>
      <c r="K1626" s="1" t="s">
        <v>2729</v>
      </c>
      <c r="L1626">
        <v>6</v>
      </c>
      <c r="M1626">
        <v>544.4</v>
      </c>
      <c r="N1626">
        <v>18</v>
      </c>
      <c r="Q1626">
        <v>526.4</v>
      </c>
      <c r="R1626" s="1"/>
    </row>
    <row r="1627" spans="1:18" x14ac:dyDescent="0.2">
      <c r="A1627" s="1" t="s">
        <v>46</v>
      </c>
      <c r="B1627">
        <v>3</v>
      </c>
      <c r="C1627" s="1" t="s">
        <v>4186</v>
      </c>
      <c r="D1627" s="2">
        <v>45755</v>
      </c>
      <c r="E1627" t="s">
        <v>4187</v>
      </c>
      <c r="F1627" s="1" t="s">
        <v>246</v>
      </c>
      <c r="G1627">
        <v>17.25</v>
      </c>
      <c r="H1627" t="s">
        <v>332</v>
      </c>
      <c r="I1627" s="1" t="s">
        <v>100</v>
      </c>
      <c r="J1627">
        <v>800</v>
      </c>
      <c r="K1627" s="1" t="s">
        <v>2729</v>
      </c>
      <c r="L1627">
        <v>1</v>
      </c>
      <c r="M1627">
        <v>75.599999999999994</v>
      </c>
      <c r="N1627">
        <v>1.9</v>
      </c>
      <c r="Q1627">
        <v>73.699999999999989</v>
      </c>
      <c r="R1627" s="1"/>
    </row>
    <row r="1628" spans="1:18" x14ac:dyDescent="0.2">
      <c r="A1628" s="1" t="s">
        <v>53</v>
      </c>
      <c r="B1628">
        <v>3</v>
      </c>
      <c r="C1628" s="1" t="s">
        <v>4186</v>
      </c>
      <c r="D1628" s="2">
        <v>45755</v>
      </c>
      <c r="E1628" t="s">
        <v>4187</v>
      </c>
      <c r="F1628" s="1" t="s">
        <v>246</v>
      </c>
      <c r="G1628">
        <v>17.25</v>
      </c>
      <c r="H1628" t="s">
        <v>332</v>
      </c>
      <c r="I1628" s="1" t="s">
        <v>100</v>
      </c>
      <c r="J1628">
        <v>800</v>
      </c>
      <c r="K1628" s="1" t="s">
        <v>2729</v>
      </c>
      <c r="L1628">
        <v>4</v>
      </c>
      <c r="M1628">
        <v>262.60000000000002</v>
      </c>
      <c r="N1628">
        <v>7.6</v>
      </c>
      <c r="Q1628">
        <v>255.00000000000003</v>
      </c>
      <c r="R1628" s="1"/>
    </row>
    <row r="1629" spans="1:18" x14ac:dyDescent="0.2">
      <c r="A1629" s="1" t="s">
        <v>46</v>
      </c>
      <c r="B1629">
        <v>6</v>
      </c>
      <c r="C1629" s="1" t="s">
        <v>2879</v>
      </c>
      <c r="D1629" s="2">
        <v>45755</v>
      </c>
      <c r="E1629" t="s">
        <v>281</v>
      </c>
      <c r="F1629" s="1" t="s">
        <v>246</v>
      </c>
      <c r="G1629" t="s">
        <v>2880</v>
      </c>
      <c r="H1629" t="s">
        <v>2744</v>
      </c>
      <c r="I1629" s="1" t="s">
        <v>100</v>
      </c>
      <c r="J1629">
        <v>2000</v>
      </c>
      <c r="K1629" s="1" t="s">
        <v>2729</v>
      </c>
      <c r="L1629">
        <v>6</v>
      </c>
      <c r="M1629">
        <v>714.3</v>
      </c>
      <c r="N1629">
        <v>21.6</v>
      </c>
      <c r="O1629">
        <v>29.6</v>
      </c>
      <c r="Q1629">
        <v>692.69999999999993</v>
      </c>
      <c r="R1629" s="1"/>
    </row>
    <row r="1630" spans="1:18" x14ac:dyDescent="0.2">
      <c r="A1630" s="1" t="s">
        <v>53</v>
      </c>
      <c r="B1630">
        <v>6</v>
      </c>
      <c r="C1630" s="1" t="s">
        <v>2879</v>
      </c>
      <c r="D1630" s="2">
        <v>45755</v>
      </c>
      <c r="E1630" t="s">
        <v>281</v>
      </c>
      <c r="F1630" s="1" t="s">
        <v>246</v>
      </c>
      <c r="G1630" t="s">
        <v>2880</v>
      </c>
      <c r="H1630" t="s">
        <v>2744</v>
      </c>
      <c r="I1630" s="1" t="s">
        <v>100</v>
      </c>
      <c r="J1630">
        <v>2000</v>
      </c>
      <c r="K1630" s="1" t="s">
        <v>2729</v>
      </c>
      <c r="L1630">
        <v>2</v>
      </c>
      <c r="M1630">
        <v>149.60000000000002</v>
      </c>
      <c r="N1630">
        <v>6.4</v>
      </c>
      <c r="Q1630">
        <v>143.20000000000002</v>
      </c>
      <c r="R1630" s="1"/>
    </row>
    <row r="1631" spans="1:18" x14ac:dyDescent="0.2">
      <c r="A1631" s="1" t="s">
        <v>53</v>
      </c>
      <c r="B1631">
        <v>6</v>
      </c>
      <c r="C1631" s="1" t="s">
        <v>3943</v>
      </c>
      <c r="D1631" s="2">
        <v>45755</v>
      </c>
      <c r="E1631" t="s">
        <v>3944</v>
      </c>
      <c r="F1631" s="1" t="s">
        <v>246</v>
      </c>
      <c r="G1631" t="s">
        <v>3945</v>
      </c>
      <c r="H1631" t="s">
        <v>3946</v>
      </c>
      <c r="I1631" s="1" t="s">
        <v>100</v>
      </c>
      <c r="J1631">
        <v>300</v>
      </c>
      <c r="K1631" s="1" t="s">
        <v>2729</v>
      </c>
      <c r="L1631">
        <v>2</v>
      </c>
      <c r="M1631">
        <v>109.6</v>
      </c>
      <c r="N1631">
        <v>9.1999999999999993</v>
      </c>
      <c r="O1631">
        <v>39.200000000000003</v>
      </c>
      <c r="Q1631">
        <v>100.39999999999999</v>
      </c>
      <c r="R1631" s="1"/>
    </row>
    <row r="1632" spans="1:18" x14ac:dyDescent="0.2">
      <c r="A1632" s="1" t="s">
        <v>53</v>
      </c>
      <c r="B1632">
        <v>6</v>
      </c>
      <c r="C1632" s="1" t="s">
        <v>4188</v>
      </c>
      <c r="D1632" s="2">
        <v>45755</v>
      </c>
      <c r="E1632" t="s">
        <v>2904</v>
      </c>
      <c r="F1632" s="1" t="s">
        <v>246</v>
      </c>
      <c r="G1632">
        <v>28</v>
      </c>
      <c r="H1632" t="s">
        <v>214</v>
      </c>
      <c r="I1632" s="1" t="s">
        <v>100</v>
      </c>
      <c r="J1632">
        <v>1000</v>
      </c>
      <c r="K1632" s="1" t="s">
        <v>2729</v>
      </c>
      <c r="L1632">
        <v>5</v>
      </c>
      <c r="M1632">
        <v>524.4</v>
      </c>
      <c r="N1632">
        <v>17.400000000000002</v>
      </c>
      <c r="Q1632">
        <v>507</v>
      </c>
      <c r="R1632" s="1"/>
    </row>
    <row r="1633" spans="1:18" x14ac:dyDescent="0.2">
      <c r="A1633" s="1" t="s">
        <v>46</v>
      </c>
      <c r="B1633">
        <v>7</v>
      </c>
      <c r="C1633" s="1" t="s">
        <v>4189</v>
      </c>
      <c r="D1633" s="2">
        <v>45755</v>
      </c>
      <c r="E1633" t="s">
        <v>4150</v>
      </c>
      <c r="F1633" s="1" t="s">
        <v>246</v>
      </c>
      <c r="G1633">
        <v>18</v>
      </c>
      <c r="H1633">
        <v>18</v>
      </c>
      <c r="I1633" s="1" t="s">
        <v>2766</v>
      </c>
      <c r="J1633">
        <v>0</v>
      </c>
      <c r="K1633" s="1" t="s">
        <v>2729</v>
      </c>
      <c r="L1633">
        <v>2</v>
      </c>
      <c r="M1633">
        <v>118.8</v>
      </c>
      <c r="N1633">
        <v>4.0999999999999996</v>
      </c>
      <c r="Q1633">
        <v>114.7</v>
      </c>
      <c r="R1633" s="1"/>
    </row>
    <row r="1634" spans="1:18" x14ac:dyDescent="0.2">
      <c r="A1634" s="1" t="s">
        <v>46</v>
      </c>
      <c r="B1634">
        <v>7</v>
      </c>
      <c r="C1634" s="1" t="s">
        <v>4190</v>
      </c>
      <c r="D1634" s="2">
        <v>45755</v>
      </c>
      <c r="E1634" t="s">
        <v>48</v>
      </c>
      <c r="F1634" s="1" t="s">
        <v>246</v>
      </c>
      <c r="G1634">
        <v>33</v>
      </c>
      <c r="H1634" t="s">
        <v>93</v>
      </c>
      <c r="I1634" s="1" t="s">
        <v>100</v>
      </c>
      <c r="J1634">
        <v>210</v>
      </c>
      <c r="K1634" s="1" t="s">
        <v>2729</v>
      </c>
      <c r="L1634">
        <v>2</v>
      </c>
      <c r="M1634">
        <v>211</v>
      </c>
      <c r="N1634">
        <v>8.3999999999999986</v>
      </c>
      <c r="Q1634">
        <v>202.6</v>
      </c>
      <c r="R1634" s="1"/>
    </row>
    <row r="1635" spans="1:18" x14ac:dyDescent="0.2">
      <c r="A1635" s="1" t="s">
        <v>46</v>
      </c>
      <c r="B1635">
        <v>7</v>
      </c>
      <c r="C1635" s="1" t="s">
        <v>4191</v>
      </c>
      <c r="D1635" s="2">
        <v>45755</v>
      </c>
      <c r="E1635" t="s">
        <v>2797</v>
      </c>
      <c r="F1635" s="1" t="s">
        <v>246</v>
      </c>
      <c r="G1635">
        <v>28</v>
      </c>
      <c r="H1635" t="s">
        <v>79</v>
      </c>
      <c r="I1635" s="1" t="s">
        <v>100</v>
      </c>
      <c r="J1635">
        <v>30</v>
      </c>
      <c r="K1635" s="1" t="s">
        <v>2729</v>
      </c>
      <c r="L1635">
        <v>2</v>
      </c>
      <c r="M1635">
        <v>118.6</v>
      </c>
      <c r="N1635">
        <v>6.5</v>
      </c>
      <c r="Q1635">
        <v>112.1</v>
      </c>
      <c r="R1635" s="1"/>
    </row>
    <row r="1636" spans="1:18" x14ac:dyDescent="0.2">
      <c r="A1636" s="1" t="s">
        <v>53</v>
      </c>
      <c r="B1636">
        <v>7</v>
      </c>
      <c r="C1636" s="1" t="s">
        <v>4192</v>
      </c>
      <c r="D1636" s="2">
        <v>45755</v>
      </c>
      <c r="E1636" t="s">
        <v>2797</v>
      </c>
      <c r="F1636" s="1" t="s">
        <v>246</v>
      </c>
      <c r="G1636">
        <v>22</v>
      </c>
      <c r="H1636" t="s">
        <v>79</v>
      </c>
      <c r="I1636" s="1" t="s">
        <v>100</v>
      </c>
      <c r="J1636">
        <v>120</v>
      </c>
      <c r="K1636" s="1" t="s">
        <v>2729</v>
      </c>
      <c r="L1636">
        <v>4</v>
      </c>
      <c r="M1636">
        <v>287.61</v>
      </c>
      <c r="N1636">
        <v>8.8000000000000007</v>
      </c>
      <c r="Q1636">
        <v>278.81</v>
      </c>
      <c r="R1636" s="1"/>
    </row>
    <row r="1637" spans="1:18" x14ac:dyDescent="0.2">
      <c r="A1637" s="1" t="s">
        <v>53</v>
      </c>
      <c r="B1637">
        <v>7</v>
      </c>
      <c r="C1637" s="1" t="s">
        <v>2745</v>
      </c>
      <c r="D1637" s="2">
        <v>45755</v>
      </c>
      <c r="E1637" t="s">
        <v>51</v>
      </c>
      <c r="F1637" s="1" t="s">
        <v>51</v>
      </c>
      <c r="G1637" t="s">
        <v>51</v>
      </c>
      <c r="H1637" t="s">
        <v>51</v>
      </c>
      <c r="I1637" s="1" t="s">
        <v>51</v>
      </c>
      <c r="J1637" t="s">
        <v>51</v>
      </c>
      <c r="K1637" s="1" t="s">
        <v>2729</v>
      </c>
      <c r="L1637">
        <v>2</v>
      </c>
      <c r="M1637">
        <v>130.44</v>
      </c>
      <c r="N1637">
        <v>4.5999999999999996</v>
      </c>
      <c r="O1637">
        <v>3.2</v>
      </c>
      <c r="Q1637">
        <v>125.84</v>
      </c>
      <c r="R1637" s="1"/>
    </row>
    <row r="1638" spans="1:18" x14ac:dyDescent="0.2">
      <c r="A1638" s="1" t="s">
        <v>46</v>
      </c>
      <c r="B1638">
        <v>1</v>
      </c>
      <c r="C1638" s="1" t="s">
        <v>4183</v>
      </c>
      <c r="D1638" s="2">
        <v>45754</v>
      </c>
      <c r="E1638" t="s">
        <v>4150</v>
      </c>
      <c r="F1638" s="1" t="s">
        <v>246</v>
      </c>
      <c r="G1638">
        <v>7</v>
      </c>
      <c r="H1638">
        <v>14</v>
      </c>
      <c r="I1638" s="1" t="s">
        <v>2766</v>
      </c>
      <c r="J1638">
        <v>0</v>
      </c>
      <c r="K1638" s="1" t="s">
        <v>2729</v>
      </c>
      <c r="L1638">
        <v>4</v>
      </c>
      <c r="M1638">
        <v>114.99999999999999</v>
      </c>
      <c r="N1638">
        <v>3.5</v>
      </c>
      <c r="O1638">
        <v>2</v>
      </c>
      <c r="Q1638">
        <v>111.49999999999999</v>
      </c>
      <c r="R1638" s="1"/>
    </row>
    <row r="1639" spans="1:18" x14ac:dyDescent="0.2">
      <c r="A1639" s="1" t="s">
        <v>53</v>
      </c>
      <c r="B1639">
        <v>1</v>
      </c>
      <c r="C1639" s="1" t="s">
        <v>4183</v>
      </c>
      <c r="D1639" s="2">
        <v>45754</v>
      </c>
      <c r="E1639" t="s">
        <v>4150</v>
      </c>
      <c r="F1639" s="1" t="s">
        <v>246</v>
      </c>
      <c r="G1639">
        <v>7</v>
      </c>
      <c r="H1639">
        <v>14</v>
      </c>
      <c r="I1639" s="1" t="s">
        <v>2766</v>
      </c>
      <c r="J1639">
        <v>0</v>
      </c>
      <c r="K1639" s="1" t="s">
        <v>2729</v>
      </c>
      <c r="L1639">
        <v>5</v>
      </c>
      <c r="M1639">
        <v>178.1</v>
      </c>
      <c r="N1639">
        <v>4.5</v>
      </c>
      <c r="Q1639">
        <v>173.6</v>
      </c>
      <c r="R1639" s="1"/>
    </row>
    <row r="1640" spans="1:18" x14ac:dyDescent="0.2">
      <c r="A1640" s="1" t="s">
        <v>46</v>
      </c>
      <c r="B1640">
        <v>3</v>
      </c>
      <c r="C1640" s="1" t="s">
        <v>2879</v>
      </c>
      <c r="D1640" s="2">
        <v>45754</v>
      </c>
      <c r="E1640" t="s">
        <v>281</v>
      </c>
      <c r="F1640" s="1" t="s">
        <v>246</v>
      </c>
      <c r="G1640" t="s">
        <v>2880</v>
      </c>
      <c r="H1640" t="s">
        <v>2744</v>
      </c>
      <c r="I1640" s="1" t="s">
        <v>100</v>
      </c>
      <c r="J1640">
        <v>2000</v>
      </c>
      <c r="K1640" s="1" t="s">
        <v>2729</v>
      </c>
      <c r="L1640">
        <v>3</v>
      </c>
      <c r="M1640">
        <v>278.39999999999998</v>
      </c>
      <c r="N1640">
        <v>9.4</v>
      </c>
      <c r="Q1640">
        <v>269</v>
      </c>
      <c r="R1640" s="1"/>
    </row>
    <row r="1641" spans="1:18" x14ac:dyDescent="0.2">
      <c r="A1641" s="1" t="s">
        <v>53</v>
      </c>
      <c r="B1641">
        <v>3</v>
      </c>
      <c r="C1641" s="1" t="s">
        <v>2879</v>
      </c>
      <c r="D1641" s="2">
        <v>45754</v>
      </c>
      <c r="E1641" t="s">
        <v>281</v>
      </c>
      <c r="F1641" s="1" t="s">
        <v>246</v>
      </c>
      <c r="G1641" t="s">
        <v>2880</v>
      </c>
      <c r="H1641" t="s">
        <v>2744</v>
      </c>
      <c r="I1641" s="1" t="s">
        <v>100</v>
      </c>
      <c r="J1641">
        <v>2000</v>
      </c>
      <c r="K1641" s="1" t="s">
        <v>2729</v>
      </c>
      <c r="L1641">
        <v>5</v>
      </c>
      <c r="M1641">
        <v>446.2</v>
      </c>
      <c r="N1641">
        <v>16</v>
      </c>
      <c r="Q1641">
        <v>430.2</v>
      </c>
      <c r="R1641" s="1"/>
    </row>
    <row r="1642" spans="1:18" x14ac:dyDescent="0.2">
      <c r="A1642" s="1" t="s">
        <v>46</v>
      </c>
      <c r="B1642">
        <v>6</v>
      </c>
      <c r="C1642" s="1" t="s">
        <v>2879</v>
      </c>
      <c r="D1642" s="2">
        <v>45754</v>
      </c>
      <c r="E1642" t="s">
        <v>281</v>
      </c>
      <c r="F1642" s="1" t="s">
        <v>246</v>
      </c>
      <c r="G1642" t="s">
        <v>2880</v>
      </c>
      <c r="H1642" t="s">
        <v>2744</v>
      </c>
      <c r="I1642" s="1" t="s">
        <v>100</v>
      </c>
      <c r="J1642">
        <v>2000</v>
      </c>
      <c r="K1642" s="1" t="s">
        <v>2729</v>
      </c>
      <c r="L1642">
        <v>2</v>
      </c>
      <c r="M1642">
        <v>187.4</v>
      </c>
      <c r="N1642">
        <v>7.2</v>
      </c>
      <c r="O1642">
        <v>75.8</v>
      </c>
      <c r="Q1642">
        <v>180.20000000000002</v>
      </c>
      <c r="R1642" s="1"/>
    </row>
    <row r="1643" spans="1:18" x14ac:dyDescent="0.2">
      <c r="A1643" s="1" t="s">
        <v>53</v>
      </c>
      <c r="B1643">
        <v>6</v>
      </c>
      <c r="C1643" s="1" t="s">
        <v>2879</v>
      </c>
      <c r="D1643" s="2">
        <v>45754</v>
      </c>
      <c r="E1643" t="s">
        <v>281</v>
      </c>
      <c r="F1643" s="1" t="s">
        <v>246</v>
      </c>
      <c r="G1643" t="s">
        <v>2880</v>
      </c>
      <c r="H1643" t="s">
        <v>2744</v>
      </c>
      <c r="I1643" s="1" t="s">
        <v>100</v>
      </c>
      <c r="J1643">
        <v>2000</v>
      </c>
      <c r="K1643" s="1" t="s">
        <v>2729</v>
      </c>
      <c r="L1643">
        <v>4</v>
      </c>
      <c r="M1643">
        <v>478.6</v>
      </c>
      <c r="N1643">
        <v>13.200000000000001</v>
      </c>
      <c r="O1643">
        <v>67.400000000000006</v>
      </c>
      <c r="Q1643">
        <v>465.40000000000003</v>
      </c>
      <c r="R1643" s="1"/>
    </row>
    <row r="1644" spans="1:18" x14ac:dyDescent="0.2">
      <c r="A1644" s="1" t="s">
        <v>46</v>
      </c>
      <c r="B1644">
        <v>7</v>
      </c>
      <c r="C1644" s="1" t="s">
        <v>4189</v>
      </c>
      <c r="D1644" s="2">
        <v>45754</v>
      </c>
      <c r="E1644" t="s">
        <v>4150</v>
      </c>
      <c r="F1644" s="1" t="s">
        <v>246</v>
      </c>
      <c r="G1644">
        <v>18</v>
      </c>
      <c r="H1644">
        <v>18</v>
      </c>
      <c r="I1644" s="1" t="s">
        <v>2766</v>
      </c>
      <c r="J1644">
        <v>0</v>
      </c>
      <c r="K1644" s="1" t="s">
        <v>2729</v>
      </c>
      <c r="L1644">
        <v>3</v>
      </c>
      <c r="M1644">
        <v>260.10000000000002</v>
      </c>
      <c r="N1644">
        <v>6.1</v>
      </c>
      <c r="Q1644">
        <v>254.00000000000003</v>
      </c>
      <c r="R1644" s="1"/>
    </row>
    <row r="1645" spans="1:18" x14ac:dyDescent="0.2">
      <c r="A1645" s="1" t="s">
        <v>53</v>
      </c>
      <c r="B1645">
        <v>7</v>
      </c>
      <c r="C1645" s="1" t="s">
        <v>4189</v>
      </c>
      <c r="D1645" s="2">
        <v>45754</v>
      </c>
      <c r="E1645" t="s">
        <v>4150</v>
      </c>
      <c r="F1645" s="1" t="s">
        <v>246</v>
      </c>
      <c r="G1645">
        <v>18</v>
      </c>
      <c r="H1645">
        <v>18</v>
      </c>
      <c r="I1645" s="1" t="s">
        <v>2766</v>
      </c>
      <c r="J1645">
        <v>0</v>
      </c>
      <c r="K1645" s="1" t="s">
        <v>2729</v>
      </c>
      <c r="L1645">
        <v>7</v>
      </c>
      <c r="M1645">
        <v>435.58</v>
      </c>
      <c r="N1645">
        <v>15.400000000000002</v>
      </c>
      <c r="Q1645">
        <v>420.18</v>
      </c>
      <c r="R1645" s="1"/>
    </row>
    <row r="1646" spans="1:18" x14ac:dyDescent="0.2">
      <c r="A1646" s="1" t="s">
        <v>46</v>
      </c>
      <c r="B1646">
        <v>1</v>
      </c>
      <c r="C1646" s="1" t="s">
        <v>4185</v>
      </c>
      <c r="D1646" s="2">
        <v>45756</v>
      </c>
      <c r="E1646" t="s">
        <v>2803</v>
      </c>
      <c r="F1646" s="1" t="s">
        <v>246</v>
      </c>
      <c r="G1646">
        <v>5</v>
      </c>
      <c r="H1646">
        <v>10</v>
      </c>
      <c r="I1646" s="1" t="s">
        <v>100</v>
      </c>
      <c r="J1646">
        <v>120</v>
      </c>
      <c r="K1646" s="1" t="s">
        <v>2729</v>
      </c>
      <c r="L1646">
        <v>2</v>
      </c>
      <c r="M1646">
        <v>64.900000000000006</v>
      </c>
      <c r="N1646">
        <v>1.5</v>
      </c>
      <c r="Q1646">
        <v>63.400000000000006</v>
      </c>
      <c r="R1646" s="1"/>
    </row>
    <row r="1647" spans="1:18" x14ac:dyDescent="0.2">
      <c r="A1647" s="1" t="s">
        <v>46</v>
      </c>
      <c r="B1647">
        <v>1</v>
      </c>
      <c r="C1647" s="1" t="s">
        <v>4193</v>
      </c>
      <c r="D1647" s="2">
        <v>45756</v>
      </c>
      <c r="E1647" t="s">
        <v>4165</v>
      </c>
      <c r="F1647" s="1" t="s">
        <v>246</v>
      </c>
      <c r="G1647">
        <v>5</v>
      </c>
      <c r="H1647">
        <v>10</v>
      </c>
      <c r="I1647" s="1" t="s">
        <v>100</v>
      </c>
      <c r="J1647">
        <v>80</v>
      </c>
      <c r="K1647" s="1" t="s">
        <v>2729</v>
      </c>
      <c r="L1647">
        <v>2</v>
      </c>
      <c r="M1647">
        <v>84.3</v>
      </c>
      <c r="N1647">
        <v>1.7000000000000002</v>
      </c>
      <c r="Q1647">
        <v>82.6</v>
      </c>
      <c r="R1647" s="1"/>
    </row>
    <row r="1648" spans="1:18" x14ac:dyDescent="0.2">
      <c r="A1648" s="1" t="s">
        <v>46</v>
      </c>
      <c r="B1648">
        <v>1</v>
      </c>
      <c r="C1648" s="1" t="s">
        <v>4194</v>
      </c>
      <c r="D1648" s="2">
        <v>45756</v>
      </c>
      <c r="E1648" t="s">
        <v>4195</v>
      </c>
      <c r="F1648" s="1" t="s">
        <v>246</v>
      </c>
      <c r="G1648">
        <v>5</v>
      </c>
      <c r="H1648">
        <v>10</v>
      </c>
      <c r="I1648" s="1" t="s">
        <v>100</v>
      </c>
      <c r="J1648">
        <v>100</v>
      </c>
      <c r="K1648" s="1" t="s">
        <v>2729</v>
      </c>
      <c r="L1648">
        <v>1</v>
      </c>
      <c r="M1648">
        <v>24.9</v>
      </c>
      <c r="N1648">
        <v>0.8</v>
      </c>
      <c r="Q1648">
        <v>24.099999999999998</v>
      </c>
      <c r="R1648" s="1"/>
    </row>
    <row r="1649" spans="1:18" x14ac:dyDescent="0.2">
      <c r="A1649" s="1" t="s">
        <v>53</v>
      </c>
      <c r="B1649">
        <v>1</v>
      </c>
      <c r="C1649" s="1" t="s">
        <v>4194</v>
      </c>
      <c r="D1649" s="2">
        <v>45756</v>
      </c>
      <c r="E1649" t="s">
        <v>4195</v>
      </c>
      <c r="F1649" s="1" t="s">
        <v>246</v>
      </c>
      <c r="G1649">
        <v>5</v>
      </c>
      <c r="H1649">
        <v>10</v>
      </c>
      <c r="I1649" s="1" t="s">
        <v>100</v>
      </c>
      <c r="J1649">
        <v>100</v>
      </c>
      <c r="K1649" s="1" t="s">
        <v>2729</v>
      </c>
      <c r="L1649">
        <v>3</v>
      </c>
      <c r="M1649">
        <v>86.9</v>
      </c>
      <c r="N1649">
        <v>2.0999999999999996</v>
      </c>
      <c r="Q1649">
        <v>84.800000000000011</v>
      </c>
      <c r="R1649" s="1"/>
    </row>
    <row r="1650" spans="1:18" x14ac:dyDescent="0.2">
      <c r="A1650" s="1" t="s">
        <v>53</v>
      </c>
      <c r="B1650">
        <v>1</v>
      </c>
      <c r="C1650" s="1" t="s">
        <v>4196</v>
      </c>
      <c r="D1650" s="2">
        <v>45756</v>
      </c>
      <c r="E1650" t="s">
        <v>4197</v>
      </c>
      <c r="F1650" s="1" t="s">
        <v>246</v>
      </c>
      <c r="G1650">
        <v>7</v>
      </c>
      <c r="H1650">
        <v>14</v>
      </c>
      <c r="I1650" s="1" t="s">
        <v>100</v>
      </c>
      <c r="J1650">
        <v>100</v>
      </c>
      <c r="K1650" s="1" t="s">
        <v>2729</v>
      </c>
      <c r="L1650">
        <v>2</v>
      </c>
      <c r="M1650">
        <v>84.5</v>
      </c>
      <c r="N1650">
        <v>1.8</v>
      </c>
      <c r="Q1650">
        <v>82.7</v>
      </c>
      <c r="R1650" s="1"/>
    </row>
    <row r="1651" spans="1:18" x14ac:dyDescent="0.2">
      <c r="A1651" s="1" t="s">
        <v>46</v>
      </c>
      <c r="B1651">
        <v>3</v>
      </c>
      <c r="C1651" s="1" t="s">
        <v>4186</v>
      </c>
      <c r="D1651" s="2">
        <v>45756</v>
      </c>
      <c r="E1651" t="s">
        <v>4187</v>
      </c>
      <c r="F1651" s="1" t="s">
        <v>246</v>
      </c>
      <c r="G1651">
        <v>17.25</v>
      </c>
      <c r="H1651" t="s">
        <v>332</v>
      </c>
      <c r="I1651" s="1" t="s">
        <v>100</v>
      </c>
      <c r="J1651">
        <v>800</v>
      </c>
      <c r="K1651" s="1" t="s">
        <v>2729</v>
      </c>
      <c r="L1651">
        <v>4</v>
      </c>
      <c r="M1651">
        <v>318.20000000000005</v>
      </c>
      <c r="N1651">
        <v>7.6</v>
      </c>
      <c r="Q1651">
        <v>310.60000000000002</v>
      </c>
      <c r="R1651" s="1"/>
    </row>
    <row r="1652" spans="1:18" x14ac:dyDescent="0.2">
      <c r="A1652" s="1" t="s">
        <v>53</v>
      </c>
      <c r="B1652">
        <v>3</v>
      </c>
      <c r="C1652" s="1" t="s">
        <v>4186</v>
      </c>
      <c r="D1652" s="2">
        <v>45756</v>
      </c>
      <c r="E1652" t="s">
        <v>4187</v>
      </c>
      <c r="F1652" s="1" t="s">
        <v>246</v>
      </c>
      <c r="G1652">
        <v>17.25</v>
      </c>
      <c r="H1652" t="s">
        <v>332</v>
      </c>
      <c r="I1652" s="1" t="s">
        <v>100</v>
      </c>
      <c r="J1652">
        <v>800</v>
      </c>
      <c r="K1652" s="1" t="s">
        <v>2729</v>
      </c>
      <c r="L1652">
        <v>3</v>
      </c>
      <c r="M1652">
        <v>169</v>
      </c>
      <c r="N1652">
        <v>5.6999999999999993</v>
      </c>
      <c r="Q1652">
        <v>163.30000000000001</v>
      </c>
      <c r="R1652" s="1"/>
    </row>
    <row r="1653" spans="1:18" x14ac:dyDescent="0.2">
      <c r="A1653" s="1" t="s">
        <v>53</v>
      </c>
      <c r="B1653">
        <v>3</v>
      </c>
      <c r="C1653" s="1" t="s">
        <v>4198</v>
      </c>
      <c r="D1653" s="2">
        <v>45756</v>
      </c>
      <c r="E1653" t="s">
        <v>4187</v>
      </c>
      <c r="F1653" s="1" t="s">
        <v>246</v>
      </c>
      <c r="G1653">
        <v>18.899999999999999</v>
      </c>
      <c r="H1653" t="s">
        <v>332</v>
      </c>
      <c r="I1653" s="1" t="s">
        <v>100</v>
      </c>
      <c r="J1653">
        <v>400</v>
      </c>
      <c r="K1653" s="1" t="s">
        <v>2729</v>
      </c>
      <c r="L1653">
        <v>2</v>
      </c>
      <c r="M1653">
        <v>130.19999999999999</v>
      </c>
      <c r="N1653">
        <v>4.2</v>
      </c>
      <c r="Q1653">
        <v>125.99999999999999</v>
      </c>
      <c r="R1653" s="1"/>
    </row>
    <row r="1654" spans="1:18" x14ac:dyDescent="0.2">
      <c r="A1654" s="1" t="s">
        <v>46</v>
      </c>
      <c r="B1654">
        <v>6</v>
      </c>
      <c r="C1654" s="1" t="s">
        <v>4188</v>
      </c>
      <c r="D1654" s="2">
        <v>45756</v>
      </c>
      <c r="E1654" t="s">
        <v>2904</v>
      </c>
      <c r="F1654" s="1" t="s">
        <v>246</v>
      </c>
      <c r="G1654">
        <v>28</v>
      </c>
      <c r="H1654" t="s">
        <v>214</v>
      </c>
      <c r="I1654" s="1" t="s">
        <v>100</v>
      </c>
      <c r="J1654">
        <v>1000</v>
      </c>
      <c r="K1654" s="1" t="s">
        <v>2729</v>
      </c>
      <c r="L1654">
        <v>5</v>
      </c>
      <c r="M1654">
        <v>496.99999999999994</v>
      </c>
      <c r="N1654">
        <v>18</v>
      </c>
      <c r="O1654">
        <v>23.4</v>
      </c>
      <c r="Q1654">
        <v>478.99999999999994</v>
      </c>
      <c r="R1654" s="1"/>
    </row>
    <row r="1655" spans="1:18" x14ac:dyDescent="0.2">
      <c r="A1655" s="1" t="s">
        <v>46</v>
      </c>
      <c r="B1655">
        <v>6</v>
      </c>
      <c r="C1655" s="1" t="s">
        <v>4199</v>
      </c>
      <c r="D1655" s="2">
        <v>45756</v>
      </c>
      <c r="E1655" t="s">
        <v>3403</v>
      </c>
      <c r="F1655" s="1" t="s">
        <v>246</v>
      </c>
      <c r="G1655" t="s">
        <v>2931</v>
      </c>
      <c r="H1655" t="s">
        <v>3404</v>
      </c>
      <c r="I1655" s="1" t="s">
        <v>100</v>
      </c>
      <c r="J1655">
        <v>100</v>
      </c>
      <c r="K1655" s="1" t="s">
        <v>2729</v>
      </c>
      <c r="L1655">
        <v>2</v>
      </c>
      <c r="M1655">
        <v>112.19999999999999</v>
      </c>
      <c r="N1655">
        <v>5.4</v>
      </c>
      <c r="Q1655">
        <v>106.79999999999998</v>
      </c>
      <c r="R1655" s="1"/>
    </row>
    <row r="1656" spans="1:18" x14ac:dyDescent="0.2">
      <c r="A1656" s="1" t="s">
        <v>46</v>
      </c>
      <c r="B1656">
        <v>6</v>
      </c>
      <c r="C1656" s="1" t="s">
        <v>4200</v>
      </c>
      <c r="D1656" s="2">
        <v>45756</v>
      </c>
      <c r="E1656" t="s">
        <v>2904</v>
      </c>
      <c r="F1656" s="1" t="s">
        <v>246</v>
      </c>
      <c r="G1656">
        <v>25</v>
      </c>
      <c r="H1656" t="s">
        <v>241</v>
      </c>
      <c r="I1656" s="1" t="s">
        <v>100</v>
      </c>
      <c r="J1656">
        <v>500</v>
      </c>
      <c r="K1656" s="1" t="s">
        <v>2729</v>
      </c>
      <c r="L1656">
        <v>1</v>
      </c>
      <c r="M1656">
        <v>35</v>
      </c>
      <c r="N1656">
        <v>3</v>
      </c>
      <c r="Q1656">
        <v>32</v>
      </c>
      <c r="R1656" s="1"/>
    </row>
    <row r="1657" spans="1:18" x14ac:dyDescent="0.2">
      <c r="A1657" s="1" t="s">
        <v>53</v>
      </c>
      <c r="B1657">
        <v>6</v>
      </c>
      <c r="C1657" s="1" t="s">
        <v>4200</v>
      </c>
      <c r="D1657" s="2">
        <v>45756</v>
      </c>
      <c r="E1657" t="s">
        <v>2904</v>
      </c>
      <c r="F1657" s="1" t="s">
        <v>246</v>
      </c>
      <c r="G1657">
        <v>25</v>
      </c>
      <c r="H1657" t="s">
        <v>241</v>
      </c>
      <c r="I1657" s="1" t="s">
        <v>100</v>
      </c>
      <c r="J1657">
        <v>500</v>
      </c>
      <c r="K1657" s="1" t="s">
        <v>2729</v>
      </c>
      <c r="L1657">
        <v>11</v>
      </c>
      <c r="M1657">
        <v>506.00000000000006</v>
      </c>
      <c r="N1657">
        <v>33</v>
      </c>
      <c r="O1657">
        <v>21.6</v>
      </c>
      <c r="Q1657">
        <v>473.00000000000006</v>
      </c>
      <c r="R1657" s="1"/>
    </row>
    <row r="1658" spans="1:18" x14ac:dyDescent="0.2">
      <c r="A1658" s="1" t="s">
        <v>46</v>
      </c>
      <c r="B1658">
        <v>7</v>
      </c>
      <c r="C1658" s="1" t="s">
        <v>2745</v>
      </c>
      <c r="D1658" s="2">
        <v>45756</v>
      </c>
      <c r="E1658" t="s">
        <v>51</v>
      </c>
      <c r="F1658" s="1" t="s">
        <v>51</v>
      </c>
      <c r="G1658" t="s">
        <v>51</v>
      </c>
      <c r="H1658" t="s">
        <v>51</v>
      </c>
      <c r="I1658" s="1" t="s">
        <v>51</v>
      </c>
      <c r="J1658" t="s">
        <v>51</v>
      </c>
      <c r="K1658" s="1" t="s">
        <v>2729</v>
      </c>
      <c r="L1658">
        <v>1</v>
      </c>
      <c r="M1658">
        <v>49</v>
      </c>
      <c r="N1658">
        <v>2</v>
      </c>
      <c r="Q1658">
        <v>47</v>
      </c>
      <c r="R1658" s="1"/>
    </row>
    <row r="1659" spans="1:18" x14ac:dyDescent="0.2">
      <c r="A1659" s="1" t="s">
        <v>46</v>
      </c>
      <c r="B1659">
        <v>7</v>
      </c>
      <c r="C1659" s="1" t="s">
        <v>4201</v>
      </c>
      <c r="D1659" s="2">
        <v>45756</v>
      </c>
      <c r="E1659" t="s">
        <v>48</v>
      </c>
      <c r="F1659" s="1" t="s">
        <v>246</v>
      </c>
      <c r="G1659">
        <v>17</v>
      </c>
      <c r="H1659" t="s">
        <v>332</v>
      </c>
      <c r="I1659" s="1" t="s">
        <v>100</v>
      </c>
      <c r="J1659">
        <v>500</v>
      </c>
      <c r="K1659" s="1" t="s">
        <v>2729</v>
      </c>
      <c r="L1659">
        <v>4</v>
      </c>
      <c r="M1659">
        <v>318.60000000000002</v>
      </c>
      <c r="N1659">
        <v>8.5</v>
      </c>
      <c r="Q1659">
        <v>310.10000000000002</v>
      </c>
      <c r="R1659" s="1"/>
    </row>
    <row r="1660" spans="1:18" x14ac:dyDescent="0.2">
      <c r="A1660" s="1" t="s">
        <v>53</v>
      </c>
      <c r="B1660">
        <v>7</v>
      </c>
      <c r="C1660" s="1" t="s">
        <v>4201</v>
      </c>
      <c r="D1660" s="2">
        <v>45756</v>
      </c>
      <c r="E1660" t="s">
        <v>48</v>
      </c>
      <c r="F1660" s="1" t="s">
        <v>246</v>
      </c>
      <c r="G1660">
        <v>17</v>
      </c>
      <c r="H1660" t="s">
        <v>332</v>
      </c>
      <c r="I1660" s="1" t="s">
        <v>100</v>
      </c>
      <c r="J1660">
        <v>500</v>
      </c>
      <c r="K1660" s="1" t="s">
        <v>2729</v>
      </c>
      <c r="L1660">
        <v>3</v>
      </c>
      <c r="M1660">
        <v>204</v>
      </c>
      <c r="N1660">
        <v>6.6000000000000005</v>
      </c>
      <c r="Q1660">
        <v>197.4</v>
      </c>
      <c r="R1660" s="1"/>
    </row>
    <row r="1661" spans="1:18" x14ac:dyDescent="0.2">
      <c r="A1661" s="1" t="s">
        <v>53</v>
      </c>
      <c r="B1661">
        <v>7</v>
      </c>
      <c r="C1661" s="1" t="s">
        <v>4202</v>
      </c>
      <c r="D1661" s="2">
        <v>45756</v>
      </c>
      <c r="E1661" t="s">
        <v>4203</v>
      </c>
      <c r="F1661" s="1" t="s">
        <v>246</v>
      </c>
      <c r="G1661">
        <v>17</v>
      </c>
      <c r="H1661" t="s">
        <v>3183</v>
      </c>
      <c r="I1661" s="1" t="s">
        <v>2760</v>
      </c>
      <c r="J1661">
        <v>45</v>
      </c>
      <c r="K1661" s="1" t="s">
        <v>2729</v>
      </c>
      <c r="L1661">
        <v>1</v>
      </c>
      <c r="M1661">
        <v>60.25</v>
      </c>
      <c r="N1661">
        <v>1.9</v>
      </c>
      <c r="Q1661">
        <v>58.35</v>
      </c>
      <c r="R1661" s="1"/>
    </row>
    <row r="1662" spans="1:18" x14ac:dyDescent="0.2">
      <c r="A1662" s="1" t="s">
        <v>53</v>
      </c>
      <c r="B1662">
        <v>7</v>
      </c>
      <c r="C1662" s="1" t="s">
        <v>4204</v>
      </c>
      <c r="D1662" s="2">
        <v>45756</v>
      </c>
      <c r="E1662" t="s">
        <v>4203</v>
      </c>
      <c r="F1662" s="1" t="s">
        <v>246</v>
      </c>
      <c r="G1662">
        <v>18</v>
      </c>
      <c r="H1662" t="s">
        <v>3183</v>
      </c>
      <c r="I1662" s="1" t="s">
        <v>2760</v>
      </c>
      <c r="J1662">
        <v>50</v>
      </c>
      <c r="K1662" s="1" t="s">
        <v>2729</v>
      </c>
      <c r="L1662">
        <v>1</v>
      </c>
      <c r="M1662">
        <v>65.53</v>
      </c>
      <c r="N1662">
        <v>2.2999999999999998</v>
      </c>
      <c r="Q1662">
        <v>63.230000000000004</v>
      </c>
      <c r="R1662" s="1"/>
    </row>
    <row r="1663" spans="1:18" x14ac:dyDescent="0.2">
      <c r="A1663" s="1" t="s">
        <v>53</v>
      </c>
      <c r="B1663">
        <v>7</v>
      </c>
      <c r="C1663" s="1" t="s">
        <v>4205</v>
      </c>
      <c r="D1663" s="2">
        <v>45756</v>
      </c>
      <c r="E1663" t="s">
        <v>4206</v>
      </c>
      <c r="F1663" s="1" t="s">
        <v>246</v>
      </c>
      <c r="G1663">
        <v>14</v>
      </c>
      <c r="H1663" t="s">
        <v>332</v>
      </c>
      <c r="I1663" s="1" t="s">
        <v>2760</v>
      </c>
      <c r="J1663">
        <v>190</v>
      </c>
      <c r="K1663" s="1" t="s">
        <v>2729</v>
      </c>
      <c r="L1663">
        <v>1</v>
      </c>
      <c r="M1663">
        <v>49.27</v>
      </c>
      <c r="N1663">
        <v>2.2000000000000002</v>
      </c>
      <c r="Q1663">
        <v>47.07</v>
      </c>
      <c r="R1663" s="1"/>
    </row>
    <row r="1664" spans="1:18" x14ac:dyDescent="0.2">
      <c r="A1664" s="1" t="s">
        <v>46</v>
      </c>
      <c r="B1664">
        <v>1</v>
      </c>
      <c r="C1664" s="1" t="s">
        <v>4196</v>
      </c>
      <c r="D1664" s="2">
        <v>45757</v>
      </c>
      <c r="E1664" t="s">
        <v>4197</v>
      </c>
      <c r="F1664" s="1" t="s">
        <v>246</v>
      </c>
      <c r="G1664">
        <v>7</v>
      </c>
      <c r="H1664">
        <v>14</v>
      </c>
      <c r="I1664" s="1" t="s">
        <v>100</v>
      </c>
      <c r="J1664">
        <v>100</v>
      </c>
      <c r="K1664" s="1" t="s">
        <v>2729</v>
      </c>
      <c r="L1664">
        <v>1</v>
      </c>
      <c r="M1664">
        <v>22.9</v>
      </c>
      <c r="N1664">
        <v>0.9</v>
      </c>
      <c r="Q1664">
        <v>22</v>
      </c>
      <c r="R1664" s="1"/>
    </row>
    <row r="1665" spans="1:18" x14ac:dyDescent="0.2">
      <c r="A1665" s="1" t="s">
        <v>46</v>
      </c>
      <c r="B1665">
        <v>1</v>
      </c>
      <c r="C1665" s="1" t="s">
        <v>4207</v>
      </c>
      <c r="D1665" s="2">
        <v>45757</v>
      </c>
      <c r="E1665" t="s">
        <v>4165</v>
      </c>
      <c r="F1665" s="1" t="s">
        <v>246</v>
      </c>
      <c r="G1665">
        <v>6</v>
      </c>
      <c r="H1665">
        <v>10</v>
      </c>
      <c r="I1665" s="1" t="s">
        <v>100</v>
      </c>
      <c r="J1665">
        <v>80</v>
      </c>
      <c r="K1665" s="1" t="s">
        <v>2729</v>
      </c>
      <c r="L1665">
        <v>2</v>
      </c>
      <c r="M1665">
        <v>85.800000000000011</v>
      </c>
      <c r="N1665">
        <v>1.4</v>
      </c>
      <c r="Q1665">
        <v>84.4</v>
      </c>
      <c r="R1665" s="1"/>
    </row>
    <row r="1666" spans="1:18" x14ac:dyDescent="0.2">
      <c r="A1666" s="1" t="s">
        <v>46</v>
      </c>
      <c r="B1666">
        <v>1</v>
      </c>
      <c r="C1666" s="1" t="s">
        <v>4208</v>
      </c>
      <c r="D1666" s="2">
        <v>45757</v>
      </c>
      <c r="E1666" t="s">
        <v>2803</v>
      </c>
      <c r="F1666" s="1" t="s">
        <v>246</v>
      </c>
      <c r="G1666">
        <v>4</v>
      </c>
      <c r="H1666">
        <v>10</v>
      </c>
      <c r="I1666" s="1" t="s">
        <v>100</v>
      </c>
      <c r="J1666">
        <v>120</v>
      </c>
      <c r="K1666" s="1" t="s">
        <v>2729</v>
      </c>
      <c r="L1666">
        <v>1</v>
      </c>
      <c r="M1666">
        <v>60.4</v>
      </c>
      <c r="N1666">
        <v>0.8</v>
      </c>
      <c r="Q1666">
        <v>59.6</v>
      </c>
      <c r="R1666" s="1"/>
    </row>
    <row r="1667" spans="1:18" x14ac:dyDescent="0.2">
      <c r="A1667" s="1" t="s">
        <v>53</v>
      </c>
      <c r="B1667">
        <v>1</v>
      </c>
      <c r="C1667" s="1" t="s">
        <v>4208</v>
      </c>
      <c r="D1667" s="2">
        <v>45757</v>
      </c>
      <c r="E1667" t="s">
        <v>2803</v>
      </c>
      <c r="F1667" s="1" t="s">
        <v>246</v>
      </c>
      <c r="G1667">
        <v>4</v>
      </c>
      <c r="H1667">
        <v>10</v>
      </c>
      <c r="I1667" s="1" t="s">
        <v>100</v>
      </c>
      <c r="J1667">
        <v>120</v>
      </c>
      <c r="K1667" s="1" t="s">
        <v>2729</v>
      </c>
      <c r="L1667">
        <v>2</v>
      </c>
      <c r="M1667">
        <v>65.8</v>
      </c>
      <c r="N1667">
        <v>2</v>
      </c>
      <c r="Q1667">
        <v>63.8</v>
      </c>
      <c r="R1667" s="1"/>
    </row>
    <row r="1668" spans="1:18" x14ac:dyDescent="0.2">
      <c r="A1668" s="1" t="s">
        <v>53</v>
      </c>
      <c r="B1668">
        <v>1</v>
      </c>
      <c r="C1668" s="1" t="s">
        <v>4209</v>
      </c>
      <c r="D1668" s="2">
        <v>45757</v>
      </c>
      <c r="E1668" t="s">
        <v>4195</v>
      </c>
      <c r="F1668" s="1" t="s">
        <v>246</v>
      </c>
      <c r="G1668">
        <v>4</v>
      </c>
      <c r="H1668">
        <v>10</v>
      </c>
      <c r="I1668" s="1" t="s">
        <v>100</v>
      </c>
      <c r="J1668">
        <v>100</v>
      </c>
      <c r="K1668" s="1" t="s">
        <v>2729</v>
      </c>
      <c r="L1668">
        <v>2</v>
      </c>
      <c r="M1668">
        <v>86.6</v>
      </c>
      <c r="N1668">
        <v>2</v>
      </c>
      <c r="Q1668">
        <v>84.6</v>
      </c>
      <c r="R1668" s="1"/>
    </row>
    <row r="1669" spans="1:18" x14ac:dyDescent="0.2">
      <c r="A1669" s="1" t="s">
        <v>46</v>
      </c>
      <c r="B1669">
        <v>3</v>
      </c>
      <c r="C1669" s="1" t="s">
        <v>4198</v>
      </c>
      <c r="D1669" s="2">
        <v>45757</v>
      </c>
      <c r="E1669" t="s">
        <v>4187</v>
      </c>
      <c r="F1669" s="1" t="s">
        <v>246</v>
      </c>
      <c r="G1669">
        <v>18.899999999999999</v>
      </c>
      <c r="H1669" t="s">
        <v>332</v>
      </c>
      <c r="I1669" s="1" t="s">
        <v>100</v>
      </c>
      <c r="J1669">
        <v>400</v>
      </c>
      <c r="K1669" s="1" t="s">
        <v>2729</v>
      </c>
      <c r="L1669">
        <v>3</v>
      </c>
      <c r="M1669">
        <v>283.60000000000002</v>
      </c>
      <c r="N1669">
        <v>6.6000000000000005</v>
      </c>
      <c r="Q1669">
        <v>277</v>
      </c>
      <c r="R1669" s="1"/>
    </row>
    <row r="1670" spans="1:18" x14ac:dyDescent="0.2">
      <c r="A1670" s="1" t="s">
        <v>46</v>
      </c>
      <c r="B1670">
        <v>3</v>
      </c>
      <c r="C1670" s="1" t="s">
        <v>4210</v>
      </c>
      <c r="D1670" s="2">
        <v>45757</v>
      </c>
      <c r="E1670" t="s">
        <v>4211</v>
      </c>
      <c r="F1670" s="1" t="s">
        <v>106</v>
      </c>
      <c r="G1670">
        <v>18</v>
      </c>
      <c r="H1670" t="s">
        <v>438</v>
      </c>
      <c r="I1670" s="1" t="s">
        <v>108</v>
      </c>
      <c r="J1670">
        <v>100</v>
      </c>
      <c r="K1670" s="1" t="s">
        <v>2729</v>
      </c>
      <c r="L1670">
        <v>2</v>
      </c>
      <c r="M1670">
        <v>105</v>
      </c>
      <c r="N1670">
        <v>4.2</v>
      </c>
      <c r="Q1670">
        <v>100.8</v>
      </c>
      <c r="R1670" s="1"/>
    </row>
    <row r="1671" spans="1:18" x14ac:dyDescent="0.2">
      <c r="A1671" s="1" t="s">
        <v>53</v>
      </c>
      <c r="B1671">
        <v>3</v>
      </c>
      <c r="C1671" s="1" t="s">
        <v>4212</v>
      </c>
      <c r="D1671" s="2">
        <v>45757</v>
      </c>
      <c r="E1671" t="s">
        <v>4150</v>
      </c>
      <c r="F1671" s="1" t="s">
        <v>106</v>
      </c>
      <c r="G1671">
        <v>9</v>
      </c>
      <c r="H1671">
        <v>18</v>
      </c>
      <c r="I1671" s="1" t="s">
        <v>2766</v>
      </c>
      <c r="J1671">
        <v>0</v>
      </c>
      <c r="K1671" s="1" t="s">
        <v>2729</v>
      </c>
      <c r="L1671">
        <v>3</v>
      </c>
      <c r="M1671">
        <v>130.4</v>
      </c>
      <c r="N1671">
        <v>3.3000000000000003</v>
      </c>
      <c r="Q1671">
        <v>127.10000000000001</v>
      </c>
      <c r="R1671" s="1"/>
    </row>
    <row r="1672" spans="1:18" x14ac:dyDescent="0.2">
      <c r="A1672" s="1" t="s">
        <v>53</v>
      </c>
      <c r="B1672">
        <v>3</v>
      </c>
      <c r="C1672" s="1" t="s">
        <v>4213</v>
      </c>
      <c r="D1672" s="2">
        <v>45757</v>
      </c>
      <c r="E1672" t="s">
        <v>4150</v>
      </c>
      <c r="F1672" s="1" t="s">
        <v>106</v>
      </c>
      <c r="G1672">
        <v>7</v>
      </c>
      <c r="H1672">
        <v>18</v>
      </c>
      <c r="I1672" s="1" t="s">
        <v>2766</v>
      </c>
      <c r="J1672">
        <v>0</v>
      </c>
      <c r="K1672" s="1" t="s">
        <v>2729</v>
      </c>
      <c r="L1672">
        <v>4</v>
      </c>
      <c r="M1672">
        <v>204.6</v>
      </c>
      <c r="N1672">
        <v>3.6</v>
      </c>
      <c r="Q1672">
        <v>201</v>
      </c>
      <c r="R1672" s="1"/>
    </row>
    <row r="1673" spans="1:18" x14ac:dyDescent="0.2">
      <c r="A1673" s="1" t="s">
        <v>53</v>
      </c>
      <c r="B1673">
        <v>5</v>
      </c>
      <c r="C1673" s="1" t="s">
        <v>4214</v>
      </c>
      <c r="D1673" s="2">
        <v>45757</v>
      </c>
      <c r="E1673" t="s">
        <v>4215</v>
      </c>
      <c r="F1673" s="1" t="s">
        <v>4216</v>
      </c>
      <c r="G1673">
        <v>30</v>
      </c>
      <c r="H1673">
        <v>10</v>
      </c>
      <c r="I1673" s="1" t="s">
        <v>2766</v>
      </c>
      <c r="J1673">
        <v>300</v>
      </c>
      <c r="K1673" s="1" t="s">
        <v>2729</v>
      </c>
      <c r="L1673">
        <v>4</v>
      </c>
      <c r="M1673">
        <v>322.60000000000002</v>
      </c>
      <c r="N1673">
        <v>12.8</v>
      </c>
      <c r="Q1673">
        <v>309.8</v>
      </c>
      <c r="R1673" s="1"/>
    </row>
    <row r="1674" spans="1:18" x14ac:dyDescent="0.2">
      <c r="A1674" s="1" t="s">
        <v>53</v>
      </c>
      <c r="B1674">
        <v>5</v>
      </c>
      <c r="C1674" s="1" t="s">
        <v>4217</v>
      </c>
      <c r="D1674" s="2">
        <v>45757</v>
      </c>
      <c r="E1674" t="s">
        <v>4218</v>
      </c>
      <c r="F1674" s="1" t="s">
        <v>4216</v>
      </c>
      <c r="G1674">
        <v>30</v>
      </c>
      <c r="H1674">
        <v>9</v>
      </c>
      <c r="I1674" s="1" t="s">
        <v>2766</v>
      </c>
      <c r="J1674">
        <v>200</v>
      </c>
      <c r="K1674" s="1" t="s">
        <v>2729</v>
      </c>
      <c r="L1674">
        <v>1</v>
      </c>
      <c r="M1674">
        <v>106.4</v>
      </c>
      <c r="N1674">
        <v>3.2</v>
      </c>
      <c r="Q1674">
        <v>103.2</v>
      </c>
      <c r="R1674" s="1"/>
    </row>
    <row r="1675" spans="1:18" x14ac:dyDescent="0.2">
      <c r="A1675" s="1" t="s">
        <v>46</v>
      </c>
      <c r="B1675">
        <v>6</v>
      </c>
      <c r="C1675" s="1" t="s">
        <v>4219</v>
      </c>
      <c r="D1675" s="2">
        <v>45757</v>
      </c>
      <c r="E1675" t="s">
        <v>3920</v>
      </c>
      <c r="F1675" s="1" t="s">
        <v>246</v>
      </c>
      <c r="G1675">
        <v>30</v>
      </c>
      <c r="H1675" t="s">
        <v>2646</v>
      </c>
      <c r="I1675" s="1" t="s">
        <v>100</v>
      </c>
      <c r="J1675">
        <v>500</v>
      </c>
      <c r="K1675" s="1" t="s">
        <v>2729</v>
      </c>
      <c r="L1675">
        <v>5</v>
      </c>
      <c r="M1675">
        <v>518.6</v>
      </c>
      <c r="N1675">
        <v>20</v>
      </c>
      <c r="O1675">
        <v>54.6</v>
      </c>
      <c r="Q1675">
        <v>498.6</v>
      </c>
      <c r="R1675" s="1"/>
    </row>
    <row r="1676" spans="1:18" x14ac:dyDescent="0.2">
      <c r="A1676" s="1" t="s">
        <v>46</v>
      </c>
      <c r="B1676">
        <v>6</v>
      </c>
      <c r="C1676" s="1" t="s">
        <v>4220</v>
      </c>
      <c r="D1676" s="2">
        <v>45757</v>
      </c>
      <c r="E1676" t="s">
        <v>3920</v>
      </c>
      <c r="F1676" s="1" t="s">
        <v>246</v>
      </c>
      <c r="G1676">
        <v>20</v>
      </c>
      <c r="H1676" t="s">
        <v>2646</v>
      </c>
      <c r="I1676" s="1" t="s">
        <v>100</v>
      </c>
      <c r="J1676">
        <v>500</v>
      </c>
      <c r="K1676" s="1" t="s">
        <v>2729</v>
      </c>
      <c r="L1676">
        <v>2</v>
      </c>
      <c r="M1676">
        <v>124.4</v>
      </c>
      <c r="N1676">
        <v>5.4</v>
      </c>
      <c r="Q1676">
        <v>119</v>
      </c>
      <c r="R1676" s="1"/>
    </row>
    <row r="1677" spans="1:18" x14ac:dyDescent="0.2">
      <c r="A1677" s="1" t="s">
        <v>53</v>
      </c>
      <c r="B1677">
        <v>6</v>
      </c>
      <c r="C1677" s="1" t="s">
        <v>4220</v>
      </c>
      <c r="D1677" s="2">
        <v>45757</v>
      </c>
      <c r="E1677" t="s">
        <v>3920</v>
      </c>
      <c r="F1677" s="1" t="s">
        <v>246</v>
      </c>
      <c r="G1677">
        <v>20</v>
      </c>
      <c r="H1677" t="s">
        <v>2646</v>
      </c>
      <c r="I1677" s="1" t="s">
        <v>100</v>
      </c>
      <c r="J1677">
        <v>500</v>
      </c>
      <c r="K1677" s="1" t="s">
        <v>2729</v>
      </c>
      <c r="L1677">
        <v>5</v>
      </c>
      <c r="M1677">
        <v>407</v>
      </c>
      <c r="N1677">
        <v>12.7</v>
      </c>
      <c r="O1677">
        <v>40.6</v>
      </c>
      <c r="Q1677">
        <v>394.3</v>
      </c>
      <c r="R1677" s="1"/>
    </row>
    <row r="1678" spans="1:18" x14ac:dyDescent="0.2">
      <c r="A1678" s="1" t="s">
        <v>53</v>
      </c>
      <c r="B1678">
        <v>6</v>
      </c>
      <c r="C1678" s="1" t="s">
        <v>4221</v>
      </c>
      <c r="D1678" s="2">
        <v>45757</v>
      </c>
      <c r="E1678" t="s">
        <v>4222</v>
      </c>
      <c r="F1678" s="1" t="s">
        <v>246</v>
      </c>
      <c r="G1678">
        <v>22</v>
      </c>
      <c r="H1678" t="s">
        <v>51</v>
      </c>
      <c r="I1678" s="1" t="s">
        <v>100</v>
      </c>
      <c r="J1678">
        <v>120</v>
      </c>
      <c r="K1678" s="1" t="s">
        <v>2729</v>
      </c>
      <c r="L1678">
        <v>1</v>
      </c>
      <c r="M1678">
        <v>66.599999999999994</v>
      </c>
      <c r="N1678">
        <v>2.6</v>
      </c>
      <c r="Q1678">
        <v>63.999999999999993</v>
      </c>
      <c r="R1678" s="1"/>
    </row>
    <row r="1679" spans="1:18" x14ac:dyDescent="0.2">
      <c r="A1679" s="1" t="s">
        <v>53</v>
      </c>
      <c r="B1679">
        <v>6</v>
      </c>
      <c r="C1679" s="1" t="s">
        <v>4223</v>
      </c>
      <c r="D1679" s="2">
        <v>45757</v>
      </c>
      <c r="E1679" t="s">
        <v>4224</v>
      </c>
      <c r="F1679" s="1" t="s">
        <v>246</v>
      </c>
      <c r="G1679">
        <v>22</v>
      </c>
      <c r="H1679" t="s">
        <v>51</v>
      </c>
      <c r="I1679" s="1" t="s">
        <v>100</v>
      </c>
      <c r="J1679">
        <v>570</v>
      </c>
      <c r="K1679" s="1" t="s">
        <v>2729</v>
      </c>
      <c r="L1679">
        <v>1</v>
      </c>
      <c r="M1679">
        <v>71.2</v>
      </c>
      <c r="N1679">
        <v>2.6</v>
      </c>
      <c r="Q1679">
        <v>68.600000000000009</v>
      </c>
      <c r="R1679" s="1"/>
    </row>
    <row r="1680" spans="1:18" x14ac:dyDescent="0.2">
      <c r="A1680" s="1" t="s">
        <v>46</v>
      </c>
      <c r="B1680">
        <v>7</v>
      </c>
      <c r="C1680" s="1" t="s">
        <v>4205</v>
      </c>
      <c r="D1680" s="2">
        <v>45757</v>
      </c>
      <c r="E1680" t="s">
        <v>4206</v>
      </c>
      <c r="F1680" s="1" t="s">
        <v>246</v>
      </c>
      <c r="G1680">
        <v>14</v>
      </c>
      <c r="H1680" t="s">
        <v>332</v>
      </c>
      <c r="I1680" s="1" t="s">
        <v>2760</v>
      </c>
      <c r="J1680">
        <v>190</v>
      </c>
      <c r="K1680" s="1" t="s">
        <v>2729</v>
      </c>
      <c r="L1680">
        <v>2</v>
      </c>
      <c r="M1680">
        <v>143</v>
      </c>
      <c r="N1680">
        <v>3.4000000000000004</v>
      </c>
      <c r="Q1680">
        <v>139.6</v>
      </c>
      <c r="R1680" s="1"/>
    </row>
    <row r="1681" spans="1:18" x14ac:dyDescent="0.2">
      <c r="A1681" s="1" t="s">
        <v>46</v>
      </c>
      <c r="B1681">
        <v>7</v>
      </c>
      <c r="C1681" s="1" t="s">
        <v>4225</v>
      </c>
      <c r="D1681" s="2">
        <v>45757</v>
      </c>
      <c r="E1681" t="s">
        <v>2762</v>
      </c>
      <c r="F1681" s="1" t="s">
        <v>246</v>
      </c>
      <c r="G1681">
        <v>21</v>
      </c>
      <c r="H1681" t="s">
        <v>332</v>
      </c>
      <c r="I1681" s="1" t="s">
        <v>2760</v>
      </c>
      <c r="J1681">
        <v>350</v>
      </c>
      <c r="K1681" s="1" t="s">
        <v>2729</v>
      </c>
      <c r="L1681">
        <v>3</v>
      </c>
      <c r="M1681">
        <v>267.5</v>
      </c>
      <c r="N1681">
        <v>7.4</v>
      </c>
      <c r="Q1681">
        <v>260.10000000000002</v>
      </c>
      <c r="R1681" s="1"/>
    </row>
    <row r="1682" spans="1:18" x14ac:dyDescent="0.2">
      <c r="A1682" s="1" t="s">
        <v>53</v>
      </c>
      <c r="B1682">
        <v>7</v>
      </c>
      <c r="C1682" s="1" t="s">
        <v>4225</v>
      </c>
      <c r="D1682" s="2">
        <v>45757</v>
      </c>
      <c r="E1682" t="s">
        <v>2762</v>
      </c>
      <c r="F1682" s="1" t="s">
        <v>246</v>
      </c>
      <c r="G1682">
        <v>21</v>
      </c>
      <c r="H1682" t="s">
        <v>332</v>
      </c>
      <c r="I1682" s="1" t="s">
        <v>2760</v>
      </c>
      <c r="J1682">
        <v>350</v>
      </c>
      <c r="K1682" s="1" t="s">
        <v>2729</v>
      </c>
      <c r="L1682">
        <v>1</v>
      </c>
      <c r="M1682">
        <v>88</v>
      </c>
      <c r="N1682">
        <v>2.5</v>
      </c>
      <c r="Q1682">
        <v>85.5</v>
      </c>
      <c r="R1682" s="1"/>
    </row>
    <row r="1683" spans="1:18" x14ac:dyDescent="0.2">
      <c r="A1683" s="1" t="s">
        <v>53</v>
      </c>
      <c r="B1683">
        <v>7</v>
      </c>
      <c r="C1683" s="1" t="s">
        <v>4226</v>
      </c>
      <c r="D1683" s="2">
        <v>45757</v>
      </c>
      <c r="E1683" t="s">
        <v>3699</v>
      </c>
      <c r="F1683" s="1" t="s">
        <v>246</v>
      </c>
      <c r="G1683" t="s">
        <v>4227</v>
      </c>
      <c r="H1683">
        <v>85</v>
      </c>
      <c r="I1683" s="1" t="s">
        <v>2956</v>
      </c>
      <c r="J1683">
        <v>2210</v>
      </c>
      <c r="K1683" s="1" t="s">
        <v>2729</v>
      </c>
      <c r="L1683">
        <v>2</v>
      </c>
      <c r="M1683">
        <v>241.2</v>
      </c>
      <c r="N1683">
        <v>7.2</v>
      </c>
      <c r="Q1683">
        <v>234</v>
      </c>
      <c r="R1683" s="1"/>
    </row>
    <row r="1684" spans="1:18" x14ac:dyDescent="0.2">
      <c r="A1684" s="1" t="s">
        <v>46</v>
      </c>
      <c r="B1684">
        <v>1</v>
      </c>
      <c r="C1684" s="1" t="s">
        <v>4228</v>
      </c>
      <c r="D1684" s="2">
        <v>45758</v>
      </c>
      <c r="E1684" t="s">
        <v>4195</v>
      </c>
      <c r="F1684" s="1" t="s">
        <v>246</v>
      </c>
      <c r="G1684">
        <v>4</v>
      </c>
      <c r="H1684">
        <v>10</v>
      </c>
      <c r="I1684" s="1" t="s">
        <v>100</v>
      </c>
      <c r="J1684">
        <v>100</v>
      </c>
      <c r="K1684" s="1" t="s">
        <v>2729</v>
      </c>
      <c r="L1684">
        <v>1</v>
      </c>
      <c r="M1684">
        <v>28</v>
      </c>
      <c r="N1684">
        <v>0.3</v>
      </c>
      <c r="Q1684">
        <v>27.7</v>
      </c>
      <c r="R1684" s="1"/>
    </row>
    <row r="1685" spans="1:18" x14ac:dyDescent="0.2">
      <c r="A1685" s="1" t="s">
        <v>46</v>
      </c>
      <c r="B1685">
        <v>1</v>
      </c>
      <c r="C1685" s="1" t="s">
        <v>4229</v>
      </c>
      <c r="D1685" s="2">
        <v>45758</v>
      </c>
      <c r="E1685" t="s">
        <v>4165</v>
      </c>
      <c r="F1685" s="1" t="s">
        <v>246</v>
      </c>
      <c r="G1685">
        <v>4</v>
      </c>
      <c r="H1685">
        <v>10</v>
      </c>
      <c r="I1685" s="1" t="s">
        <v>100</v>
      </c>
      <c r="J1685">
        <v>80</v>
      </c>
      <c r="K1685" s="1" t="s">
        <v>2729</v>
      </c>
      <c r="L1685">
        <v>2</v>
      </c>
      <c r="M1685">
        <v>82.3</v>
      </c>
      <c r="N1685">
        <v>1.8</v>
      </c>
      <c r="Q1685">
        <v>80.5</v>
      </c>
      <c r="R1685" s="1"/>
    </row>
    <row r="1686" spans="1:18" x14ac:dyDescent="0.2">
      <c r="A1686" s="1" t="s">
        <v>46</v>
      </c>
      <c r="B1686">
        <v>1</v>
      </c>
      <c r="C1686" s="1" t="s">
        <v>4230</v>
      </c>
      <c r="D1686" s="2">
        <v>45758</v>
      </c>
      <c r="E1686" t="s">
        <v>48</v>
      </c>
      <c r="F1686" s="1" t="s">
        <v>246</v>
      </c>
      <c r="G1686">
        <v>14</v>
      </c>
      <c r="H1686" t="s">
        <v>209</v>
      </c>
      <c r="I1686" s="1" t="s">
        <v>100</v>
      </c>
      <c r="J1686">
        <v>60</v>
      </c>
      <c r="K1686" s="1" t="s">
        <v>2729</v>
      </c>
      <c r="L1686">
        <v>1</v>
      </c>
      <c r="M1686">
        <v>48.9</v>
      </c>
      <c r="N1686">
        <v>1.8</v>
      </c>
      <c r="Q1686">
        <v>47.1</v>
      </c>
      <c r="R1686" s="1"/>
    </row>
    <row r="1687" spans="1:18" x14ac:dyDescent="0.2">
      <c r="A1687" s="1" t="s">
        <v>53</v>
      </c>
      <c r="B1687">
        <v>1</v>
      </c>
      <c r="C1687" s="1" t="s">
        <v>4230</v>
      </c>
      <c r="D1687" s="2">
        <v>45758</v>
      </c>
      <c r="E1687" t="s">
        <v>48</v>
      </c>
      <c r="F1687" s="1" t="s">
        <v>246</v>
      </c>
      <c r="G1687">
        <v>14</v>
      </c>
      <c r="H1687" t="s">
        <v>209</v>
      </c>
      <c r="I1687" s="1" t="s">
        <v>100</v>
      </c>
      <c r="J1687">
        <v>60</v>
      </c>
      <c r="K1687" s="1" t="s">
        <v>2729</v>
      </c>
      <c r="L1687">
        <v>1</v>
      </c>
      <c r="M1687">
        <v>24.8</v>
      </c>
      <c r="N1687">
        <v>1.6</v>
      </c>
      <c r="Q1687">
        <v>23.2</v>
      </c>
      <c r="R1687" s="1"/>
    </row>
    <row r="1688" spans="1:18" x14ac:dyDescent="0.2">
      <c r="A1688" s="1" t="s">
        <v>53</v>
      </c>
      <c r="B1688">
        <v>1</v>
      </c>
      <c r="C1688" s="1" t="s">
        <v>4231</v>
      </c>
      <c r="D1688" s="2">
        <v>45758</v>
      </c>
      <c r="E1688" t="s">
        <v>3128</v>
      </c>
      <c r="F1688" s="1" t="s">
        <v>246</v>
      </c>
      <c r="G1688">
        <v>14.5</v>
      </c>
      <c r="H1688" t="s">
        <v>209</v>
      </c>
      <c r="I1688" s="1" t="s">
        <v>100</v>
      </c>
      <c r="J1688">
        <v>100</v>
      </c>
      <c r="K1688" s="1" t="s">
        <v>2729</v>
      </c>
      <c r="L1688">
        <v>2</v>
      </c>
      <c r="M1688">
        <v>84.9</v>
      </c>
      <c r="N1688">
        <v>3.4</v>
      </c>
      <c r="Q1688">
        <v>81.5</v>
      </c>
      <c r="R1688" s="1"/>
    </row>
    <row r="1689" spans="1:18" x14ac:dyDescent="0.2">
      <c r="A1689" s="1" t="s">
        <v>53</v>
      </c>
      <c r="B1689">
        <v>1</v>
      </c>
      <c r="C1689" s="1" t="s">
        <v>4232</v>
      </c>
      <c r="D1689" s="2">
        <v>45758</v>
      </c>
      <c r="E1689" t="s">
        <v>2777</v>
      </c>
      <c r="F1689" s="1" t="s">
        <v>246</v>
      </c>
      <c r="G1689">
        <v>16</v>
      </c>
      <c r="H1689" t="s">
        <v>167</v>
      </c>
      <c r="I1689" s="1" t="s">
        <v>100</v>
      </c>
      <c r="J1689">
        <v>375</v>
      </c>
      <c r="K1689" s="1" t="s">
        <v>2729</v>
      </c>
      <c r="L1689">
        <v>2</v>
      </c>
      <c r="M1689">
        <v>88.3</v>
      </c>
      <c r="N1689">
        <v>3.6</v>
      </c>
      <c r="Q1689">
        <v>84.7</v>
      </c>
      <c r="R1689" s="1"/>
    </row>
    <row r="1690" spans="1:18" x14ac:dyDescent="0.2">
      <c r="A1690" s="1" t="s">
        <v>46</v>
      </c>
      <c r="B1690">
        <v>3</v>
      </c>
      <c r="C1690" s="1" t="s">
        <v>4213</v>
      </c>
      <c r="D1690" s="2">
        <v>45758</v>
      </c>
      <c r="E1690" t="s">
        <v>4150</v>
      </c>
      <c r="F1690" s="1" t="s">
        <v>106</v>
      </c>
      <c r="G1690">
        <v>7</v>
      </c>
      <c r="H1690">
        <v>18</v>
      </c>
      <c r="I1690" s="1" t="s">
        <v>2766</v>
      </c>
      <c r="J1690">
        <v>0</v>
      </c>
      <c r="K1690" s="1" t="s">
        <v>2729</v>
      </c>
      <c r="L1690">
        <v>5</v>
      </c>
      <c r="M1690">
        <v>207.60000000000002</v>
      </c>
      <c r="N1690">
        <v>4.2</v>
      </c>
      <c r="Q1690">
        <v>203.40000000000003</v>
      </c>
      <c r="R1690" s="1"/>
    </row>
    <row r="1691" spans="1:18" x14ac:dyDescent="0.2">
      <c r="A1691" s="1" t="s">
        <v>46</v>
      </c>
      <c r="B1691">
        <v>3</v>
      </c>
      <c r="C1691" s="1" t="s">
        <v>4233</v>
      </c>
      <c r="D1691" s="2">
        <v>45758</v>
      </c>
      <c r="E1691" t="s">
        <v>3228</v>
      </c>
      <c r="F1691" s="1" t="s">
        <v>246</v>
      </c>
      <c r="G1691">
        <v>6</v>
      </c>
      <c r="H1691">
        <v>18</v>
      </c>
      <c r="I1691" s="1" t="s">
        <v>2766</v>
      </c>
      <c r="J1691">
        <v>0</v>
      </c>
      <c r="K1691" s="1" t="s">
        <v>2729</v>
      </c>
      <c r="L1691">
        <v>4</v>
      </c>
      <c r="M1691">
        <v>136.19999999999999</v>
      </c>
      <c r="N1691">
        <v>3.4</v>
      </c>
      <c r="Q1691">
        <v>132.79999999999998</v>
      </c>
      <c r="R1691" s="1"/>
    </row>
    <row r="1692" spans="1:18" x14ac:dyDescent="0.2">
      <c r="A1692" s="1" t="s">
        <v>53</v>
      </c>
      <c r="B1692">
        <v>3</v>
      </c>
      <c r="C1692" s="1" t="s">
        <v>4234</v>
      </c>
      <c r="D1692" s="2">
        <v>45758</v>
      </c>
      <c r="E1692" t="s">
        <v>3228</v>
      </c>
      <c r="F1692" s="1" t="s">
        <v>246</v>
      </c>
      <c r="G1692">
        <v>5</v>
      </c>
      <c r="H1692">
        <v>18</v>
      </c>
      <c r="I1692" s="1" t="s">
        <v>2766</v>
      </c>
      <c r="J1692">
        <v>0</v>
      </c>
      <c r="K1692" s="1" t="s">
        <v>2729</v>
      </c>
      <c r="L1692">
        <v>4</v>
      </c>
      <c r="M1692">
        <v>127.2</v>
      </c>
      <c r="N1692">
        <v>2.8</v>
      </c>
      <c r="Q1692">
        <v>124.4</v>
      </c>
      <c r="R1692" s="1"/>
    </row>
    <row r="1693" spans="1:18" x14ac:dyDescent="0.2">
      <c r="A1693" s="1" t="s">
        <v>53</v>
      </c>
      <c r="B1693">
        <v>3</v>
      </c>
      <c r="C1693" s="1" t="s">
        <v>4235</v>
      </c>
      <c r="D1693" s="2">
        <v>45758</v>
      </c>
      <c r="E1693">
        <v>1500502255</v>
      </c>
      <c r="F1693" s="1" t="s">
        <v>106</v>
      </c>
      <c r="G1693" t="s">
        <v>2273</v>
      </c>
      <c r="H1693" t="s">
        <v>287</v>
      </c>
      <c r="I1693" s="1" t="s">
        <v>108</v>
      </c>
      <c r="J1693">
        <v>300</v>
      </c>
      <c r="K1693" s="1" t="s">
        <v>2729</v>
      </c>
      <c r="L1693">
        <v>4</v>
      </c>
      <c r="M1693">
        <v>322</v>
      </c>
      <c r="N1693">
        <v>8.4</v>
      </c>
      <c r="Q1693">
        <v>313.60000000000002</v>
      </c>
      <c r="R1693" s="1"/>
    </row>
    <row r="1694" spans="1:18" x14ac:dyDescent="0.2">
      <c r="A1694" s="1" t="s">
        <v>46</v>
      </c>
      <c r="B1694">
        <v>5</v>
      </c>
      <c r="C1694" s="1" t="s">
        <v>4217</v>
      </c>
      <c r="D1694" s="2">
        <v>45758</v>
      </c>
      <c r="E1694" t="s">
        <v>4218</v>
      </c>
      <c r="F1694" s="1" t="s">
        <v>4216</v>
      </c>
      <c r="G1694">
        <v>30</v>
      </c>
      <c r="H1694">
        <v>9</v>
      </c>
      <c r="I1694" s="1" t="s">
        <v>2766</v>
      </c>
      <c r="J1694">
        <v>200</v>
      </c>
      <c r="K1694" s="1" t="s">
        <v>2729</v>
      </c>
      <c r="L1694">
        <v>2</v>
      </c>
      <c r="M1694">
        <v>119</v>
      </c>
      <c r="N1694">
        <v>6.5</v>
      </c>
      <c r="Q1694">
        <v>112.5</v>
      </c>
      <c r="R1694" s="1"/>
    </row>
    <row r="1695" spans="1:18" x14ac:dyDescent="0.2">
      <c r="A1695" s="1" t="s">
        <v>46</v>
      </c>
      <c r="B1695">
        <v>5</v>
      </c>
      <c r="C1695" s="1" t="s">
        <v>4236</v>
      </c>
      <c r="D1695" s="2">
        <v>45758</v>
      </c>
      <c r="E1695" t="s">
        <v>3614</v>
      </c>
      <c r="F1695" s="1" t="s">
        <v>246</v>
      </c>
      <c r="G1695">
        <v>34</v>
      </c>
      <c r="H1695">
        <v>16</v>
      </c>
      <c r="I1695" s="1" t="s">
        <v>4237</v>
      </c>
      <c r="J1695">
        <v>2000</v>
      </c>
      <c r="K1695" s="1" t="s">
        <v>2729</v>
      </c>
      <c r="L1695">
        <v>5</v>
      </c>
      <c r="M1695">
        <v>632</v>
      </c>
      <c r="N1695">
        <v>21</v>
      </c>
      <c r="Q1695">
        <v>611</v>
      </c>
      <c r="R1695" s="1"/>
    </row>
    <row r="1696" spans="1:18" x14ac:dyDescent="0.2">
      <c r="A1696" s="1" t="s">
        <v>53</v>
      </c>
      <c r="B1696">
        <v>5</v>
      </c>
      <c r="C1696" s="1" t="s">
        <v>4236</v>
      </c>
      <c r="D1696" s="2">
        <v>45758</v>
      </c>
      <c r="E1696" t="s">
        <v>3614</v>
      </c>
      <c r="F1696" s="1" t="s">
        <v>246</v>
      </c>
      <c r="G1696">
        <v>34</v>
      </c>
      <c r="H1696">
        <v>16</v>
      </c>
      <c r="I1696" s="1" t="s">
        <v>4237</v>
      </c>
      <c r="J1696">
        <v>2000</v>
      </c>
      <c r="K1696" s="1" t="s">
        <v>2729</v>
      </c>
      <c r="L1696">
        <v>6</v>
      </c>
      <c r="M1696">
        <v>894.09999999999991</v>
      </c>
      <c r="N1696">
        <v>25.200000000000003</v>
      </c>
      <c r="Q1696">
        <v>868.89999999999986</v>
      </c>
      <c r="R1696" s="1"/>
    </row>
    <row r="1697" spans="1:18" x14ac:dyDescent="0.2">
      <c r="A1697" s="1" t="s">
        <v>46</v>
      </c>
      <c r="B1697">
        <v>6</v>
      </c>
      <c r="C1697" s="1" t="s">
        <v>4223</v>
      </c>
      <c r="D1697" s="2">
        <v>45758</v>
      </c>
      <c r="E1697" t="s">
        <v>4224</v>
      </c>
      <c r="F1697" s="1" t="s">
        <v>246</v>
      </c>
      <c r="G1697">
        <v>22</v>
      </c>
      <c r="H1697" t="s">
        <v>51</v>
      </c>
      <c r="I1697" s="1" t="s">
        <v>100</v>
      </c>
      <c r="J1697">
        <v>570</v>
      </c>
      <c r="K1697" s="1" t="s">
        <v>2729</v>
      </c>
      <c r="L1697">
        <v>1</v>
      </c>
      <c r="M1697">
        <v>64</v>
      </c>
      <c r="N1697">
        <v>2.6</v>
      </c>
      <c r="O1697">
        <v>47.6</v>
      </c>
      <c r="Q1697">
        <v>61.4</v>
      </c>
      <c r="R1697" s="1"/>
    </row>
    <row r="1698" spans="1:18" x14ac:dyDescent="0.2">
      <c r="A1698" s="1" t="s">
        <v>46</v>
      </c>
      <c r="B1698">
        <v>6</v>
      </c>
      <c r="C1698" s="1" t="s">
        <v>4221</v>
      </c>
      <c r="D1698" s="2">
        <v>45758</v>
      </c>
      <c r="E1698" t="s">
        <v>4222</v>
      </c>
      <c r="F1698" s="1" t="s">
        <v>246</v>
      </c>
      <c r="G1698">
        <v>22</v>
      </c>
      <c r="H1698" t="s">
        <v>51</v>
      </c>
      <c r="I1698" s="1" t="s">
        <v>100</v>
      </c>
      <c r="J1698">
        <v>120</v>
      </c>
      <c r="K1698" s="1" t="s">
        <v>2729</v>
      </c>
      <c r="L1698">
        <v>1</v>
      </c>
      <c r="M1698">
        <v>68.599999999999994</v>
      </c>
      <c r="N1698">
        <v>2.2000000000000002</v>
      </c>
      <c r="Q1698">
        <v>66.399999999999991</v>
      </c>
      <c r="R1698" s="1"/>
    </row>
    <row r="1699" spans="1:18" x14ac:dyDescent="0.2">
      <c r="A1699" s="1" t="s">
        <v>46</v>
      </c>
      <c r="B1699">
        <v>6</v>
      </c>
      <c r="C1699" s="1" t="s">
        <v>4238</v>
      </c>
      <c r="D1699" s="2">
        <v>45758</v>
      </c>
      <c r="E1699" t="s">
        <v>3128</v>
      </c>
      <c r="F1699" s="1" t="s">
        <v>246</v>
      </c>
      <c r="G1699">
        <v>22</v>
      </c>
      <c r="H1699" t="s">
        <v>99</v>
      </c>
      <c r="I1699" s="1" t="s">
        <v>100</v>
      </c>
      <c r="J1699">
        <v>200</v>
      </c>
      <c r="K1699" s="1" t="s">
        <v>2729</v>
      </c>
      <c r="L1699">
        <v>2</v>
      </c>
      <c r="M1699">
        <v>211.6</v>
      </c>
      <c r="N1699">
        <v>5.2</v>
      </c>
      <c r="Q1699">
        <v>206.4</v>
      </c>
      <c r="R1699" s="1"/>
    </row>
    <row r="1700" spans="1:18" x14ac:dyDescent="0.2">
      <c r="A1700" s="1" t="s">
        <v>46</v>
      </c>
      <c r="B1700">
        <v>6</v>
      </c>
      <c r="C1700" s="1" t="s">
        <v>4239</v>
      </c>
      <c r="D1700" s="2">
        <v>45758</v>
      </c>
      <c r="E1700" t="s">
        <v>2799</v>
      </c>
      <c r="F1700" s="1" t="s">
        <v>246</v>
      </c>
      <c r="G1700">
        <v>24</v>
      </c>
      <c r="H1700" t="s">
        <v>51</v>
      </c>
      <c r="I1700" s="1" t="s">
        <v>100</v>
      </c>
      <c r="J1700">
        <v>500</v>
      </c>
      <c r="K1700" s="1" t="s">
        <v>2729</v>
      </c>
      <c r="L1700">
        <v>2</v>
      </c>
      <c r="M1700">
        <v>196.2</v>
      </c>
      <c r="N1700">
        <v>6</v>
      </c>
      <c r="Q1700">
        <v>190.2</v>
      </c>
      <c r="R1700" s="1"/>
    </row>
    <row r="1701" spans="1:18" x14ac:dyDescent="0.2">
      <c r="A1701" s="1" t="s">
        <v>53</v>
      </c>
      <c r="B1701">
        <v>6</v>
      </c>
      <c r="C1701" s="1" t="s">
        <v>4239</v>
      </c>
      <c r="D1701" s="2">
        <v>45758</v>
      </c>
      <c r="E1701" t="s">
        <v>2799</v>
      </c>
      <c r="F1701" s="1" t="s">
        <v>246</v>
      </c>
      <c r="G1701">
        <v>24</v>
      </c>
      <c r="H1701" t="s">
        <v>51</v>
      </c>
      <c r="I1701" s="1" t="s">
        <v>100</v>
      </c>
      <c r="J1701">
        <v>500</v>
      </c>
      <c r="K1701" s="1" t="s">
        <v>2729</v>
      </c>
      <c r="L1701">
        <v>3</v>
      </c>
      <c r="M1701">
        <v>336.59999999999997</v>
      </c>
      <c r="N1701">
        <v>8.6</v>
      </c>
      <c r="O1701">
        <v>45.6</v>
      </c>
      <c r="Q1701">
        <v>327.99999999999994</v>
      </c>
      <c r="R1701" s="1"/>
    </row>
    <row r="1702" spans="1:18" x14ac:dyDescent="0.2">
      <c r="A1702" s="1" t="s">
        <v>53</v>
      </c>
      <c r="B1702">
        <v>6</v>
      </c>
      <c r="C1702" s="1" t="s">
        <v>4223</v>
      </c>
      <c r="D1702" s="2">
        <v>45758</v>
      </c>
      <c r="E1702" t="s">
        <v>4224</v>
      </c>
      <c r="F1702" s="1" t="s">
        <v>246</v>
      </c>
      <c r="G1702">
        <v>22</v>
      </c>
      <c r="H1702" t="s">
        <v>51</v>
      </c>
      <c r="I1702" s="1" t="s">
        <v>100</v>
      </c>
      <c r="J1702">
        <v>570</v>
      </c>
      <c r="K1702" s="1" t="s">
        <v>2729</v>
      </c>
      <c r="L1702">
        <v>4</v>
      </c>
      <c r="M1702">
        <v>312.39999999999998</v>
      </c>
      <c r="N1702">
        <v>10.4</v>
      </c>
      <c r="Q1702">
        <v>302</v>
      </c>
      <c r="R1702" s="1"/>
    </row>
    <row r="1703" spans="1:18" x14ac:dyDescent="0.2">
      <c r="A1703" s="1" t="s">
        <v>46</v>
      </c>
      <c r="B1703">
        <v>7</v>
      </c>
      <c r="C1703" s="1" t="s">
        <v>4226</v>
      </c>
      <c r="D1703" s="2">
        <v>45758</v>
      </c>
      <c r="E1703" t="s">
        <v>3699</v>
      </c>
      <c r="F1703" s="1" t="s">
        <v>246</v>
      </c>
      <c r="G1703" t="s">
        <v>4227</v>
      </c>
      <c r="H1703">
        <v>85</v>
      </c>
      <c r="I1703" s="1" t="s">
        <v>2956</v>
      </c>
      <c r="J1703">
        <v>2210</v>
      </c>
      <c r="K1703" s="1" t="s">
        <v>2729</v>
      </c>
      <c r="L1703">
        <v>4</v>
      </c>
      <c r="M1703">
        <v>588.6</v>
      </c>
      <c r="N1703">
        <v>14.4</v>
      </c>
      <c r="Q1703">
        <v>574.20000000000005</v>
      </c>
      <c r="R1703" s="1"/>
    </row>
    <row r="1704" spans="1:18" x14ac:dyDescent="0.2">
      <c r="A1704" s="1" t="s">
        <v>53</v>
      </c>
      <c r="B1704">
        <v>7</v>
      </c>
      <c r="C1704" s="1" t="s">
        <v>4226</v>
      </c>
      <c r="D1704" s="2">
        <v>45758</v>
      </c>
      <c r="E1704" t="s">
        <v>3699</v>
      </c>
      <c r="F1704" s="1" t="s">
        <v>246</v>
      </c>
      <c r="G1704" t="s">
        <v>4227</v>
      </c>
      <c r="H1704">
        <v>85</v>
      </c>
      <c r="I1704" s="1" t="s">
        <v>2956</v>
      </c>
      <c r="J1704">
        <v>2210</v>
      </c>
      <c r="K1704" s="1" t="s">
        <v>2729</v>
      </c>
      <c r="L1704">
        <v>4</v>
      </c>
      <c r="M1704">
        <v>500.00000000000006</v>
      </c>
      <c r="N1704">
        <v>14.6</v>
      </c>
      <c r="Q1704">
        <v>485.40000000000003</v>
      </c>
      <c r="R1704" s="1"/>
    </row>
    <row r="1705" spans="1:18" x14ac:dyDescent="0.2">
      <c r="A1705" s="1" t="s">
        <v>46</v>
      </c>
      <c r="B1705">
        <v>1</v>
      </c>
      <c r="C1705" s="1" t="s">
        <v>4232</v>
      </c>
      <c r="D1705" s="2">
        <v>45759</v>
      </c>
      <c r="E1705" t="s">
        <v>2777</v>
      </c>
      <c r="F1705" s="1" t="s">
        <v>246</v>
      </c>
      <c r="G1705">
        <v>16</v>
      </c>
      <c r="H1705" t="s">
        <v>167</v>
      </c>
      <c r="I1705" s="1" t="s">
        <v>100</v>
      </c>
      <c r="J1705">
        <v>375</v>
      </c>
      <c r="K1705" s="1" t="s">
        <v>2729</v>
      </c>
      <c r="L1705">
        <v>1</v>
      </c>
      <c r="M1705">
        <v>68.5</v>
      </c>
      <c r="N1705">
        <v>1.9</v>
      </c>
      <c r="Q1705">
        <v>66.599999999999994</v>
      </c>
      <c r="R1705" s="1"/>
    </row>
    <row r="1706" spans="1:18" x14ac:dyDescent="0.2">
      <c r="A1706" s="1" t="s">
        <v>46</v>
      </c>
      <c r="B1706">
        <v>1</v>
      </c>
      <c r="C1706" s="1" t="s">
        <v>4240</v>
      </c>
      <c r="D1706" s="2">
        <v>45759</v>
      </c>
      <c r="E1706" t="s">
        <v>2747</v>
      </c>
      <c r="F1706" s="1" t="s">
        <v>246</v>
      </c>
      <c r="G1706">
        <v>16</v>
      </c>
      <c r="H1706" t="s">
        <v>209</v>
      </c>
      <c r="I1706" s="1" t="s">
        <v>100</v>
      </c>
      <c r="J1706">
        <v>810</v>
      </c>
      <c r="K1706" s="1" t="s">
        <v>2729</v>
      </c>
      <c r="L1706">
        <v>2</v>
      </c>
      <c r="M1706">
        <v>125.69999999999999</v>
      </c>
      <c r="N1706">
        <v>3.8</v>
      </c>
      <c r="Q1706">
        <v>121.89999999999999</v>
      </c>
      <c r="R1706" s="1"/>
    </row>
    <row r="1707" spans="1:18" x14ac:dyDescent="0.2">
      <c r="A1707" s="1" t="s">
        <v>53</v>
      </c>
      <c r="B1707">
        <v>1</v>
      </c>
      <c r="C1707" s="1" t="s">
        <v>4240</v>
      </c>
      <c r="D1707" s="2">
        <v>45759</v>
      </c>
      <c r="E1707" t="s">
        <v>2747</v>
      </c>
      <c r="F1707" s="1" t="s">
        <v>246</v>
      </c>
      <c r="G1707">
        <v>16</v>
      </c>
      <c r="H1707" t="s">
        <v>209</v>
      </c>
      <c r="I1707" s="1" t="s">
        <v>100</v>
      </c>
      <c r="J1707">
        <v>810</v>
      </c>
      <c r="K1707" s="1" t="s">
        <v>2729</v>
      </c>
      <c r="L1707">
        <v>3</v>
      </c>
      <c r="M1707">
        <v>163.69999999999999</v>
      </c>
      <c r="N1707">
        <v>5.6999999999999993</v>
      </c>
      <c r="Q1707">
        <v>158</v>
      </c>
      <c r="R1707" s="1"/>
    </row>
    <row r="1708" spans="1:18" x14ac:dyDescent="0.2">
      <c r="A1708" s="1" t="s">
        <v>46</v>
      </c>
      <c r="B1708">
        <v>3</v>
      </c>
      <c r="C1708" s="1" t="s">
        <v>4235</v>
      </c>
      <c r="D1708" s="2">
        <v>45759</v>
      </c>
      <c r="E1708">
        <v>1500502255</v>
      </c>
      <c r="F1708" s="1" t="s">
        <v>106</v>
      </c>
      <c r="G1708" t="s">
        <v>2273</v>
      </c>
      <c r="H1708" t="s">
        <v>287</v>
      </c>
      <c r="I1708" s="1" t="s">
        <v>108</v>
      </c>
      <c r="J1708">
        <v>300</v>
      </c>
      <c r="K1708" s="1" t="s">
        <v>2729</v>
      </c>
      <c r="L1708">
        <v>1</v>
      </c>
      <c r="M1708">
        <v>33</v>
      </c>
      <c r="N1708">
        <v>2</v>
      </c>
      <c r="Q1708">
        <v>31</v>
      </c>
      <c r="R1708" s="1"/>
    </row>
    <row r="1709" spans="1:18" x14ac:dyDescent="0.2">
      <c r="A1709" s="1" t="s">
        <v>46</v>
      </c>
      <c r="B1709">
        <v>3</v>
      </c>
      <c r="C1709" s="1" t="s">
        <v>2745</v>
      </c>
      <c r="D1709" s="2">
        <v>45759</v>
      </c>
      <c r="E1709" t="s">
        <v>51</v>
      </c>
      <c r="F1709" s="1" t="s">
        <v>51</v>
      </c>
      <c r="G1709" t="s">
        <v>51</v>
      </c>
      <c r="H1709" t="s">
        <v>51</v>
      </c>
      <c r="I1709" s="1" t="s">
        <v>51</v>
      </c>
      <c r="J1709" t="s">
        <v>51</v>
      </c>
      <c r="K1709" s="1" t="s">
        <v>2729</v>
      </c>
      <c r="L1709">
        <v>4</v>
      </c>
      <c r="M1709">
        <v>124.4</v>
      </c>
      <c r="N1709">
        <v>3.3</v>
      </c>
      <c r="Q1709">
        <v>121.10000000000001</v>
      </c>
      <c r="R1709" s="1"/>
    </row>
    <row r="1710" spans="1:18" x14ac:dyDescent="0.2">
      <c r="A1710" s="1" t="s">
        <v>46</v>
      </c>
      <c r="B1710">
        <v>3</v>
      </c>
      <c r="C1710" s="1" t="s">
        <v>4241</v>
      </c>
      <c r="D1710" s="2">
        <v>45759</v>
      </c>
      <c r="E1710">
        <v>1500502176</v>
      </c>
      <c r="F1710" s="1" t="s">
        <v>246</v>
      </c>
      <c r="G1710">
        <v>22</v>
      </c>
      <c r="H1710" t="s">
        <v>735</v>
      </c>
      <c r="I1710" s="1" t="s">
        <v>100</v>
      </c>
      <c r="J1710">
        <v>150</v>
      </c>
      <c r="K1710" s="1" t="s">
        <v>2729</v>
      </c>
      <c r="L1710">
        <v>2</v>
      </c>
      <c r="M1710">
        <v>167</v>
      </c>
      <c r="N1710">
        <v>4.9000000000000004</v>
      </c>
      <c r="Q1710">
        <v>162.1</v>
      </c>
      <c r="R1710" s="1"/>
    </row>
    <row r="1711" spans="1:18" x14ac:dyDescent="0.2">
      <c r="A1711" s="1" t="s">
        <v>46</v>
      </c>
      <c r="B1711">
        <v>3</v>
      </c>
      <c r="C1711" s="1" t="s">
        <v>4242</v>
      </c>
      <c r="D1711" s="2">
        <v>45759</v>
      </c>
      <c r="E1711">
        <v>1500502296</v>
      </c>
      <c r="F1711" s="1" t="s">
        <v>246</v>
      </c>
      <c r="G1711">
        <v>21</v>
      </c>
      <c r="H1711" t="s">
        <v>2963</v>
      </c>
      <c r="I1711" s="1" t="s">
        <v>100</v>
      </c>
      <c r="J1711">
        <v>75</v>
      </c>
      <c r="K1711" s="1" t="s">
        <v>2729</v>
      </c>
      <c r="L1711">
        <v>2</v>
      </c>
      <c r="M1711">
        <v>82.199999999999989</v>
      </c>
      <c r="N1711">
        <v>4.9000000000000004</v>
      </c>
      <c r="Q1711">
        <v>77.299999999999983</v>
      </c>
      <c r="R1711" s="1"/>
    </row>
    <row r="1712" spans="1:18" x14ac:dyDescent="0.2">
      <c r="A1712" s="1" t="s">
        <v>53</v>
      </c>
      <c r="B1712">
        <v>3</v>
      </c>
      <c r="C1712" s="1" t="s">
        <v>4242</v>
      </c>
      <c r="D1712" s="2">
        <v>45759</v>
      </c>
      <c r="E1712">
        <v>1500502296</v>
      </c>
      <c r="F1712" s="1" t="s">
        <v>246</v>
      </c>
      <c r="G1712">
        <v>21</v>
      </c>
      <c r="H1712" t="s">
        <v>2963</v>
      </c>
      <c r="I1712" s="1" t="s">
        <v>100</v>
      </c>
      <c r="J1712">
        <v>75</v>
      </c>
      <c r="K1712" s="1" t="s">
        <v>2729</v>
      </c>
      <c r="L1712">
        <v>4</v>
      </c>
      <c r="M1712">
        <v>288</v>
      </c>
      <c r="N1712">
        <v>8.8000000000000007</v>
      </c>
      <c r="Q1712">
        <v>279.2</v>
      </c>
      <c r="R1712" s="1"/>
    </row>
    <row r="1713" spans="1:18" x14ac:dyDescent="0.2">
      <c r="A1713" s="1" t="s">
        <v>53</v>
      </c>
      <c r="B1713">
        <v>3</v>
      </c>
      <c r="C1713" s="1" t="s">
        <v>4243</v>
      </c>
      <c r="D1713" s="2">
        <v>45759</v>
      </c>
      <c r="E1713">
        <v>1500502175</v>
      </c>
      <c r="F1713" s="1" t="s">
        <v>246</v>
      </c>
      <c r="G1713">
        <v>13</v>
      </c>
      <c r="H1713" t="s">
        <v>735</v>
      </c>
      <c r="I1713" s="1" t="s">
        <v>100</v>
      </c>
      <c r="J1713">
        <v>300</v>
      </c>
      <c r="K1713" s="1" t="s">
        <v>2729</v>
      </c>
      <c r="L1713">
        <v>1</v>
      </c>
      <c r="M1713">
        <v>45.4</v>
      </c>
      <c r="N1713">
        <v>1.5</v>
      </c>
      <c r="Q1713">
        <v>43.9</v>
      </c>
      <c r="R1713" s="1"/>
    </row>
    <row r="1714" spans="1:18" x14ac:dyDescent="0.2">
      <c r="A1714" s="1" t="s">
        <v>46</v>
      </c>
      <c r="B1714">
        <v>5</v>
      </c>
      <c r="C1714" s="1" t="s">
        <v>4236</v>
      </c>
      <c r="D1714" s="2">
        <v>45759</v>
      </c>
      <c r="E1714" t="s">
        <v>3614</v>
      </c>
      <c r="F1714" s="1" t="s">
        <v>246</v>
      </c>
      <c r="G1714">
        <v>34</v>
      </c>
      <c r="H1714">
        <v>16</v>
      </c>
      <c r="I1714" s="1" t="s">
        <v>4237</v>
      </c>
      <c r="J1714">
        <v>2000</v>
      </c>
      <c r="K1714" s="1" t="s">
        <v>2729</v>
      </c>
      <c r="L1714">
        <v>4</v>
      </c>
      <c r="M1714">
        <v>573.79999999999995</v>
      </c>
      <c r="N1714">
        <v>16.8</v>
      </c>
      <c r="Q1714">
        <v>557</v>
      </c>
      <c r="R1714" s="1"/>
    </row>
    <row r="1715" spans="1:18" x14ac:dyDescent="0.2">
      <c r="A1715" s="1" t="s">
        <v>46</v>
      </c>
      <c r="B1715">
        <v>5</v>
      </c>
      <c r="C1715" s="1" t="s">
        <v>4244</v>
      </c>
      <c r="D1715" s="2">
        <v>45759</v>
      </c>
      <c r="E1715" t="s">
        <v>51</v>
      </c>
      <c r="F1715" s="1" t="s">
        <v>51</v>
      </c>
      <c r="G1715" t="s">
        <v>51</v>
      </c>
      <c r="H1715" t="s">
        <v>51</v>
      </c>
      <c r="I1715" s="1" t="s">
        <v>51</v>
      </c>
      <c r="J1715" t="s">
        <v>51</v>
      </c>
      <c r="K1715" s="1" t="s">
        <v>2729</v>
      </c>
      <c r="L1715">
        <v>1</v>
      </c>
      <c r="M1715">
        <v>191</v>
      </c>
      <c r="N1715">
        <v>4.8</v>
      </c>
      <c r="Q1715">
        <v>186.2</v>
      </c>
      <c r="R1715" s="1"/>
    </row>
    <row r="1716" spans="1:18" x14ac:dyDescent="0.2">
      <c r="A1716" s="1" t="s">
        <v>46</v>
      </c>
      <c r="B1716">
        <v>5</v>
      </c>
      <c r="C1716" s="1" t="s">
        <v>4245</v>
      </c>
      <c r="D1716" s="2">
        <v>45759</v>
      </c>
      <c r="E1716" t="s">
        <v>4246</v>
      </c>
      <c r="F1716" s="1" t="s">
        <v>106</v>
      </c>
      <c r="G1716">
        <v>20</v>
      </c>
      <c r="H1716" t="s">
        <v>107</v>
      </c>
      <c r="I1716" s="1" t="s">
        <v>108</v>
      </c>
      <c r="J1716">
        <v>100</v>
      </c>
      <c r="K1716" s="1" t="s">
        <v>2729</v>
      </c>
      <c r="L1716">
        <v>2</v>
      </c>
      <c r="M1716">
        <v>111.8</v>
      </c>
      <c r="N1716">
        <v>4.8</v>
      </c>
      <c r="Q1716">
        <v>107</v>
      </c>
      <c r="R1716" s="1"/>
    </row>
    <row r="1717" spans="1:18" x14ac:dyDescent="0.2">
      <c r="A1717" s="1" t="s">
        <v>53</v>
      </c>
      <c r="B1717">
        <v>5</v>
      </c>
      <c r="C1717" s="1" t="s">
        <v>4247</v>
      </c>
      <c r="D1717" s="2">
        <v>45759</v>
      </c>
      <c r="E1717" t="s">
        <v>4248</v>
      </c>
      <c r="F1717" s="1" t="s">
        <v>106</v>
      </c>
      <c r="G1717">
        <v>17</v>
      </c>
      <c r="H1717" t="s">
        <v>2934</v>
      </c>
      <c r="I1717" s="1" t="s">
        <v>108</v>
      </c>
      <c r="J1717">
        <v>100</v>
      </c>
      <c r="K1717" s="1" t="s">
        <v>2729</v>
      </c>
      <c r="L1717">
        <v>2</v>
      </c>
      <c r="M1717">
        <v>107.4</v>
      </c>
      <c r="N1717">
        <v>3.8</v>
      </c>
      <c r="Q1717">
        <v>103.60000000000001</v>
      </c>
      <c r="R1717" s="1"/>
    </row>
    <row r="1718" spans="1:18" x14ac:dyDescent="0.2">
      <c r="A1718" s="1" t="s">
        <v>53</v>
      </c>
      <c r="B1718">
        <v>5</v>
      </c>
      <c r="C1718" s="1" t="s">
        <v>4249</v>
      </c>
      <c r="D1718" s="2">
        <v>45759</v>
      </c>
      <c r="E1718" t="s">
        <v>2907</v>
      </c>
      <c r="F1718" s="1" t="s">
        <v>246</v>
      </c>
      <c r="G1718">
        <v>23</v>
      </c>
      <c r="H1718" t="s">
        <v>2908</v>
      </c>
      <c r="I1718" s="1" t="s">
        <v>100</v>
      </c>
      <c r="J1718">
        <v>1500</v>
      </c>
      <c r="K1718" s="1" t="s">
        <v>2729</v>
      </c>
      <c r="L1718">
        <v>2</v>
      </c>
      <c r="M1718">
        <v>199.60000000000002</v>
      </c>
      <c r="N1718">
        <v>5.6</v>
      </c>
      <c r="Q1718">
        <v>194.00000000000003</v>
      </c>
      <c r="R1718" s="1"/>
    </row>
    <row r="1719" spans="1:18" x14ac:dyDescent="0.2">
      <c r="A1719" s="1" t="s">
        <v>53</v>
      </c>
      <c r="B1719">
        <v>5</v>
      </c>
      <c r="C1719" s="1" t="s">
        <v>711</v>
      </c>
      <c r="D1719" s="2">
        <v>45759</v>
      </c>
      <c r="E1719" t="s">
        <v>51</v>
      </c>
      <c r="F1719" s="1" t="s">
        <v>51</v>
      </c>
      <c r="G1719" t="s">
        <v>51</v>
      </c>
      <c r="H1719" t="s">
        <v>51</v>
      </c>
      <c r="I1719" s="1" t="s">
        <v>51</v>
      </c>
      <c r="J1719" t="s">
        <v>51</v>
      </c>
      <c r="K1719" s="1" t="s">
        <v>2729</v>
      </c>
      <c r="L1719">
        <v>1</v>
      </c>
      <c r="M1719">
        <v>20.399999999999999</v>
      </c>
      <c r="N1719">
        <v>2.8</v>
      </c>
      <c r="Q1719">
        <v>17.599999999999998</v>
      </c>
      <c r="R1719" s="1"/>
    </row>
    <row r="1720" spans="1:18" x14ac:dyDescent="0.2">
      <c r="A1720" s="1" t="s">
        <v>46</v>
      </c>
      <c r="B1720">
        <v>6</v>
      </c>
      <c r="C1720" s="1" t="s">
        <v>4223</v>
      </c>
      <c r="D1720" s="2">
        <v>45759</v>
      </c>
      <c r="E1720" t="s">
        <v>4224</v>
      </c>
      <c r="F1720" s="1" t="s">
        <v>246</v>
      </c>
      <c r="G1720">
        <v>22</v>
      </c>
      <c r="H1720" t="s">
        <v>51</v>
      </c>
      <c r="I1720" s="1" t="s">
        <v>100</v>
      </c>
      <c r="J1720">
        <v>570</v>
      </c>
      <c r="K1720" s="1" t="s">
        <v>2729</v>
      </c>
      <c r="L1720">
        <v>2</v>
      </c>
      <c r="M1720">
        <v>138.39999999999998</v>
      </c>
      <c r="N1720">
        <v>5.2</v>
      </c>
      <c r="O1720">
        <v>89</v>
      </c>
      <c r="Q1720">
        <v>133.19999999999999</v>
      </c>
      <c r="R1720" s="1"/>
    </row>
    <row r="1721" spans="1:18" x14ac:dyDescent="0.2">
      <c r="A1721" s="1" t="s">
        <v>46</v>
      </c>
      <c r="B1721">
        <v>6</v>
      </c>
      <c r="C1721" s="1" t="s">
        <v>4250</v>
      </c>
      <c r="D1721" s="2">
        <v>45759</v>
      </c>
      <c r="E1721" t="s">
        <v>2797</v>
      </c>
      <c r="F1721" s="1" t="s">
        <v>246</v>
      </c>
      <c r="G1721">
        <v>22</v>
      </c>
      <c r="H1721" t="s">
        <v>79</v>
      </c>
      <c r="I1721" s="1" t="s">
        <v>51</v>
      </c>
      <c r="J1721">
        <v>135</v>
      </c>
      <c r="K1721" s="1" t="s">
        <v>2729</v>
      </c>
      <c r="L1721">
        <v>2</v>
      </c>
      <c r="M1721">
        <v>140.80000000000001</v>
      </c>
      <c r="N1721">
        <v>5.2</v>
      </c>
      <c r="Q1721">
        <v>135.60000000000002</v>
      </c>
      <c r="R1721" s="1"/>
    </row>
    <row r="1722" spans="1:18" x14ac:dyDescent="0.2">
      <c r="A1722" s="1" t="s">
        <v>46</v>
      </c>
      <c r="B1722">
        <v>6</v>
      </c>
      <c r="C1722" s="1" t="s">
        <v>4251</v>
      </c>
      <c r="D1722" s="2">
        <v>45759</v>
      </c>
      <c r="E1722" t="s">
        <v>2974</v>
      </c>
      <c r="F1722" s="1" t="s">
        <v>246</v>
      </c>
      <c r="G1722" t="s">
        <v>3047</v>
      </c>
      <c r="H1722" t="s">
        <v>287</v>
      </c>
      <c r="I1722" s="1" t="s">
        <v>2760</v>
      </c>
      <c r="J1722">
        <v>135</v>
      </c>
      <c r="K1722" s="1" t="s">
        <v>2729</v>
      </c>
      <c r="L1722">
        <v>5</v>
      </c>
      <c r="M1722">
        <v>395.4</v>
      </c>
      <c r="N1722">
        <v>20</v>
      </c>
      <c r="Q1722">
        <v>375.4</v>
      </c>
      <c r="R1722" s="1"/>
    </row>
    <row r="1723" spans="1:18" x14ac:dyDescent="0.2">
      <c r="A1723" s="1" t="s">
        <v>53</v>
      </c>
      <c r="B1723">
        <v>6</v>
      </c>
      <c r="C1723" s="1" t="s">
        <v>4251</v>
      </c>
      <c r="D1723" s="2">
        <v>45759</v>
      </c>
      <c r="E1723" t="s">
        <v>2974</v>
      </c>
      <c r="F1723" s="1" t="s">
        <v>246</v>
      </c>
      <c r="G1723" t="s">
        <v>3047</v>
      </c>
      <c r="H1723" t="s">
        <v>287</v>
      </c>
      <c r="I1723" s="1" t="s">
        <v>2760</v>
      </c>
      <c r="J1723">
        <v>135</v>
      </c>
      <c r="K1723" s="1" t="s">
        <v>2729</v>
      </c>
      <c r="L1723">
        <v>2</v>
      </c>
      <c r="M1723">
        <v>148.19999999999999</v>
      </c>
      <c r="N1723">
        <v>8.4</v>
      </c>
      <c r="O1723">
        <v>140</v>
      </c>
      <c r="Q1723">
        <v>139.79999999999998</v>
      </c>
      <c r="R1723" s="1"/>
    </row>
    <row r="1724" spans="1:18" x14ac:dyDescent="0.2">
      <c r="A1724" s="1" t="s">
        <v>53</v>
      </c>
      <c r="B1724">
        <v>6</v>
      </c>
      <c r="C1724" s="1" t="s">
        <v>4252</v>
      </c>
      <c r="D1724" s="2">
        <v>45759</v>
      </c>
      <c r="E1724" t="s">
        <v>3181</v>
      </c>
      <c r="F1724" s="1" t="s">
        <v>246</v>
      </c>
      <c r="G1724">
        <v>33</v>
      </c>
      <c r="H1724" t="s">
        <v>214</v>
      </c>
      <c r="I1724" s="1" t="s">
        <v>2760</v>
      </c>
      <c r="J1724">
        <v>60</v>
      </c>
      <c r="K1724" s="1" t="s">
        <v>2729</v>
      </c>
      <c r="L1724">
        <v>1</v>
      </c>
      <c r="M1724">
        <v>73.599999999999994</v>
      </c>
      <c r="N1724">
        <v>4.4000000000000004</v>
      </c>
      <c r="Q1724">
        <v>69.199999999999989</v>
      </c>
      <c r="R1724" s="1"/>
    </row>
    <row r="1725" spans="1:18" x14ac:dyDescent="0.2">
      <c r="A1725" s="1" t="s">
        <v>53</v>
      </c>
      <c r="B1725">
        <v>6</v>
      </c>
      <c r="C1725" s="1" t="s">
        <v>4253</v>
      </c>
      <c r="D1725" s="2">
        <v>45759</v>
      </c>
      <c r="E1725" t="s">
        <v>3000</v>
      </c>
      <c r="F1725" s="1" t="s">
        <v>106</v>
      </c>
      <c r="G1725" t="s">
        <v>3001</v>
      </c>
      <c r="H1725" t="s">
        <v>51</v>
      </c>
      <c r="I1725" s="1" t="s">
        <v>2996</v>
      </c>
      <c r="J1725">
        <v>350</v>
      </c>
      <c r="K1725" s="1" t="s">
        <v>2729</v>
      </c>
      <c r="L1725">
        <v>2</v>
      </c>
      <c r="M1725">
        <v>45.8</v>
      </c>
      <c r="N1725">
        <v>4</v>
      </c>
      <c r="Q1725">
        <v>41.8</v>
      </c>
      <c r="R1725" s="1"/>
    </row>
    <row r="1726" spans="1:18" x14ac:dyDescent="0.2">
      <c r="A1726" s="1" t="s">
        <v>53</v>
      </c>
      <c r="B1726">
        <v>6</v>
      </c>
      <c r="C1726" s="1" t="s">
        <v>2745</v>
      </c>
      <c r="D1726" s="2">
        <v>45759</v>
      </c>
      <c r="E1726" t="s">
        <v>51</v>
      </c>
      <c r="F1726" s="1" t="s">
        <v>51</v>
      </c>
      <c r="G1726" t="s">
        <v>51</v>
      </c>
      <c r="H1726" t="s">
        <v>51</v>
      </c>
      <c r="I1726" s="1" t="s">
        <v>51</v>
      </c>
      <c r="J1726" t="s">
        <v>51</v>
      </c>
      <c r="K1726" s="1" t="s">
        <v>2729</v>
      </c>
      <c r="L1726">
        <v>2</v>
      </c>
      <c r="M1726">
        <v>55</v>
      </c>
      <c r="N1726">
        <v>4.6999999999999993</v>
      </c>
      <c r="Q1726">
        <v>50.3</v>
      </c>
      <c r="R1726" s="1"/>
    </row>
    <row r="1727" spans="1:18" x14ac:dyDescent="0.2">
      <c r="A1727" s="1" t="s">
        <v>46</v>
      </c>
      <c r="B1727">
        <v>7</v>
      </c>
      <c r="C1727" s="1" t="s">
        <v>4226</v>
      </c>
      <c r="D1727" s="2">
        <v>45759</v>
      </c>
      <c r="E1727" t="s">
        <v>3699</v>
      </c>
      <c r="F1727" s="1" t="s">
        <v>246</v>
      </c>
      <c r="G1727" t="s">
        <v>4227</v>
      </c>
      <c r="H1727">
        <v>85</v>
      </c>
      <c r="I1727" s="1" t="s">
        <v>2956</v>
      </c>
      <c r="J1727">
        <v>2210</v>
      </c>
      <c r="K1727" s="1" t="s">
        <v>2729</v>
      </c>
      <c r="L1727">
        <v>5</v>
      </c>
      <c r="M1727">
        <v>624</v>
      </c>
      <c r="N1727">
        <v>18</v>
      </c>
      <c r="Q1727">
        <v>606</v>
      </c>
      <c r="R1727" s="1"/>
    </row>
    <row r="1728" spans="1:18" x14ac:dyDescent="0.2">
      <c r="A1728" s="1" t="s">
        <v>53</v>
      </c>
      <c r="B1728">
        <v>7</v>
      </c>
      <c r="C1728" s="1" t="s">
        <v>4226</v>
      </c>
      <c r="D1728" s="2">
        <v>45759</v>
      </c>
      <c r="E1728" t="s">
        <v>3699</v>
      </c>
      <c r="F1728" s="1" t="s">
        <v>246</v>
      </c>
      <c r="G1728" t="s">
        <v>4227</v>
      </c>
      <c r="H1728">
        <v>85</v>
      </c>
      <c r="I1728" s="1" t="s">
        <v>2956</v>
      </c>
      <c r="J1728">
        <v>2210</v>
      </c>
      <c r="K1728" s="1" t="s">
        <v>2729</v>
      </c>
      <c r="L1728">
        <v>3</v>
      </c>
      <c r="M1728">
        <v>344.1</v>
      </c>
      <c r="N1728">
        <v>10.8</v>
      </c>
      <c r="Q1728">
        <v>333.3</v>
      </c>
      <c r="R1728" s="1"/>
    </row>
    <row r="1729" spans="1:18" x14ac:dyDescent="0.2">
      <c r="A1729" s="1" t="s">
        <v>53</v>
      </c>
      <c r="B1729">
        <v>7</v>
      </c>
      <c r="C1729" s="1" t="s">
        <v>4254</v>
      </c>
      <c r="D1729" s="2">
        <v>45759</v>
      </c>
      <c r="E1729" t="s">
        <v>2769</v>
      </c>
      <c r="F1729" s="1" t="s">
        <v>246</v>
      </c>
      <c r="G1729">
        <v>36</v>
      </c>
      <c r="H1729" t="s">
        <v>2770</v>
      </c>
      <c r="I1729" s="1" t="s">
        <v>51</v>
      </c>
      <c r="J1729">
        <v>200</v>
      </c>
      <c r="K1729" s="1" t="s">
        <v>2729</v>
      </c>
      <c r="L1729">
        <v>4</v>
      </c>
      <c r="M1729">
        <v>218.2</v>
      </c>
      <c r="N1729">
        <v>18.399999999999999</v>
      </c>
      <c r="Q1729">
        <v>199.79999999999998</v>
      </c>
      <c r="R1729" s="1"/>
    </row>
    <row r="1730" spans="1:18" x14ac:dyDescent="0.2">
      <c r="A1730" s="1" t="s">
        <v>46</v>
      </c>
      <c r="B1730">
        <v>1</v>
      </c>
      <c r="C1730" s="1" t="s">
        <v>4255</v>
      </c>
      <c r="D1730" s="2">
        <v>45760</v>
      </c>
      <c r="E1730" t="s">
        <v>2747</v>
      </c>
      <c r="F1730" s="1" t="s">
        <v>246</v>
      </c>
      <c r="G1730">
        <v>16</v>
      </c>
      <c r="H1730" t="s">
        <v>209</v>
      </c>
      <c r="I1730" s="1" t="s">
        <v>100</v>
      </c>
      <c r="J1730">
        <v>810</v>
      </c>
      <c r="K1730" s="1" t="s">
        <v>2729</v>
      </c>
      <c r="L1730">
        <v>3</v>
      </c>
      <c r="M1730">
        <v>193.35</v>
      </c>
      <c r="N1730">
        <v>5.6999999999999993</v>
      </c>
      <c r="Q1730">
        <v>187.65</v>
      </c>
      <c r="R1730" s="1"/>
    </row>
    <row r="1731" spans="1:18" x14ac:dyDescent="0.2">
      <c r="A1731" s="1" t="s">
        <v>53</v>
      </c>
      <c r="B1731">
        <v>1</v>
      </c>
      <c r="C1731" s="1" t="s">
        <v>4255</v>
      </c>
      <c r="D1731" s="2">
        <v>45760</v>
      </c>
      <c r="E1731" t="s">
        <v>2747</v>
      </c>
      <c r="F1731" s="1" t="s">
        <v>246</v>
      </c>
      <c r="G1731">
        <v>16</v>
      </c>
      <c r="H1731" t="s">
        <v>209</v>
      </c>
      <c r="I1731" s="1" t="s">
        <v>100</v>
      </c>
      <c r="J1731">
        <v>810</v>
      </c>
      <c r="K1731" s="1" t="s">
        <v>2729</v>
      </c>
      <c r="L1731">
        <v>2</v>
      </c>
      <c r="M1731">
        <v>122.69999999999999</v>
      </c>
      <c r="N1731">
        <v>3.8</v>
      </c>
      <c r="Q1731">
        <v>118.89999999999999</v>
      </c>
      <c r="R1731" s="1"/>
    </row>
    <row r="1732" spans="1:18" x14ac:dyDescent="0.2">
      <c r="A1732" s="1" t="s">
        <v>53</v>
      </c>
      <c r="B1732">
        <v>1</v>
      </c>
      <c r="C1732" s="1" t="s">
        <v>4256</v>
      </c>
      <c r="D1732" s="2">
        <v>45760</v>
      </c>
      <c r="E1732" t="s">
        <v>2777</v>
      </c>
      <c r="F1732" s="1" t="s">
        <v>246</v>
      </c>
      <c r="G1732">
        <v>16</v>
      </c>
      <c r="H1732" t="s">
        <v>167</v>
      </c>
      <c r="I1732" s="1" t="s">
        <v>100</v>
      </c>
      <c r="J1732">
        <v>375</v>
      </c>
      <c r="K1732" s="1" t="s">
        <v>2729</v>
      </c>
      <c r="L1732">
        <v>1</v>
      </c>
      <c r="M1732">
        <v>68.400000000000006</v>
      </c>
      <c r="N1732">
        <v>1.9</v>
      </c>
      <c r="Q1732">
        <v>66.5</v>
      </c>
      <c r="R1732" s="1"/>
    </row>
    <row r="1733" spans="1:18" x14ac:dyDescent="0.2">
      <c r="A1733" s="1" t="s">
        <v>46</v>
      </c>
      <c r="B1733">
        <v>3</v>
      </c>
      <c r="C1733" s="1" t="s">
        <v>4243</v>
      </c>
      <c r="D1733" s="2">
        <v>45760</v>
      </c>
      <c r="E1733">
        <v>1500502175</v>
      </c>
      <c r="F1733" s="1" t="s">
        <v>246</v>
      </c>
      <c r="G1733">
        <v>13</v>
      </c>
      <c r="H1733" t="s">
        <v>735</v>
      </c>
      <c r="I1733" s="1" t="s">
        <v>100</v>
      </c>
      <c r="J1733">
        <v>300</v>
      </c>
      <c r="K1733" s="1" t="s">
        <v>2729</v>
      </c>
      <c r="L1733">
        <v>5</v>
      </c>
      <c r="M1733">
        <v>274</v>
      </c>
      <c r="N1733">
        <v>7.5</v>
      </c>
      <c r="Q1733">
        <v>266.5</v>
      </c>
      <c r="R1733" s="1"/>
    </row>
    <row r="1734" spans="1:18" x14ac:dyDescent="0.2">
      <c r="A1734" s="1" t="s">
        <v>53</v>
      </c>
      <c r="B1734">
        <v>3</v>
      </c>
      <c r="C1734" s="1" t="s">
        <v>4257</v>
      </c>
      <c r="D1734" s="2">
        <v>45760</v>
      </c>
      <c r="E1734">
        <v>1500502172</v>
      </c>
      <c r="F1734" s="1" t="s">
        <v>246</v>
      </c>
      <c r="G1734">
        <v>12</v>
      </c>
      <c r="H1734" t="s">
        <v>735</v>
      </c>
      <c r="I1734" s="1" t="s">
        <v>100</v>
      </c>
      <c r="J1734">
        <v>40</v>
      </c>
      <c r="K1734" s="1" t="s">
        <v>2729</v>
      </c>
      <c r="L1734">
        <v>1</v>
      </c>
      <c r="M1734">
        <v>63.4</v>
      </c>
      <c r="N1734">
        <v>1.4</v>
      </c>
      <c r="Q1734">
        <v>62</v>
      </c>
      <c r="R1734" s="1"/>
    </row>
    <row r="1735" spans="1:18" x14ac:dyDescent="0.2">
      <c r="A1735" s="1" t="s">
        <v>53</v>
      </c>
      <c r="B1735">
        <v>3</v>
      </c>
      <c r="C1735" s="1" t="s">
        <v>4258</v>
      </c>
      <c r="D1735" s="2">
        <v>45760</v>
      </c>
      <c r="E1735">
        <v>1500502164</v>
      </c>
      <c r="F1735" s="1" t="s">
        <v>246</v>
      </c>
      <c r="G1735">
        <v>11</v>
      </c>
      <c r="H1735" t="s">
        <v>338</v>
      </c>
      <c r="I1735" s="1" t="s">
        <v>100</v>
      </c>
      <c r="J1735">
        <v>85</v>
      </c>
      <c r="K1735" s="1" t="s">
        <v>2729</v>
      </c>
      <c r="L1735">
        <v>2</v>
      </c>
      <c r="M1735">
        <v>91.4</v>
      </c>
      <c r="N1735">
        <v>2.5</v>
      </c>
      <c r="Q1735">
        <v>88.9</v>
      </c>
      <c r="R1735" s="1"/>
    </row>
    <row r="1736" spans="1:18" x14ac:dyDescent="0.2">
      <c r="A1736" s="1" t="s">
        <v>53</v>
      </c>
      <c r="B1736">
        <v>3</v>
      </c>
      <c r="C1736" s="1" t="s">
        <v>4259</v>
      </c>
      <c r="D1736" s="2">
        <v>45760</v>
      </c>
      <c r="E1736" t="s">
        <v>4260</v>
      </c>
      <c r="F1736" s="1" t="s">
        <v>246</v>
      </c>
      <c r="G1736">
        <v>9</v>
      </c>
      <c r="H1736" t="s">
        <v>2983</v>
      </c>
      <c r="I1736" s="1" t="s">
        <v>100</v>
      </c>
      <c r="J1736">
        <v>120</v>
      </c>
      <c r="K1736" s="1" t="s">
        <v>2729</v>
      </c>
      <c r="L1736">
        <v>1</v>
      </c>
      <c r="M1736">
        <v>52.2</v>
      </c>
      <c r="N1736">
        <v>1</v>
      </c>
      <c r="Q1736">
        <v>51.2</v>
      </c>
      <c r="R1736" s="1"/>
    </row>
    <row r="1737" spans="1:18" x14ac:dyDescent="0.2">
      <c r="A1737" s="1" t="s">
        <v>46</v>
      </c>
      <c r="B1737">
        <v>5</v>
      </c>
      <c r="C1737" s="1" t="s">
        <v>4249</v>
      </c>
      <c r="D1737" s="2">
        <v>45760</v>
      </c>
      <c r="E1737" t="s">
        <v>2907</v>
      </c>
      <c r="F1737" s="1" t="s">
        <v>246</v>
      </c>
      <c r="G1737">
        <v>23</v>
      </c>
      <c r="H1737" t="s">
        <v>2908</v>
      </c>
      <c r="I1737" s="1" t="s">
        <v>100</v>
      </c>
      <c r="J1737">
        <v>1500</v>
      </c>
      <c r="K1737" s="1" t="s">
        <v>2729</v>
      </c>
      <c r="L1737">
        <v>3</v>
      </c>
      <c r="M1737">
        <v>333.2</v>
      </c>
      <c r="N1737">
        <v>8.3999999999999986</v>
      </c>
      <c r="Q1737">
        <v>324.8</v>
      </c>
      <c r="R1737" s="1"/>
    </row>
    <row r="1738" spans="1:18" x14ac:dyDescent="0.2">
      <c r="A1738" s="1" t="s">
        <v>46</v>
      </c>
      <c r="B1738">
        <v>5</v>
      </c>
      <c r="C1738" s="1" t="s">
        <v>4027</v>
      </c>
      <c r="D1738" s="2">
        <v>45760</v>
      </c>
      <c r="E1738" t="s">
        <v>3856</v>
      </c>
      <c r="F1738" s="1" t="s">
        <v>246</v>
      </c>
      <c r="G1738">
        <v>24</v>
      </c>
      <c r="H1738">
        <v>18</v>
      </c>
      <c r="I1738" s="1" t="s">
        <v>2766</v>
      </c>
      <c r="J1738">
        <v>500</v>
      </c>
      <c r="K1738" s="1" t="s">
        <v>2729</v>
      </c>
      <c r="L1738">
        <v>4</v>
      </c>
      <c r="M1738">
        <v>298</v>
      </c>
      <c r="N1738">
        <v>12</v>
      </c>
      <c r="Q1738">
        <v>286</v>
      </c>
      <c r="R1738" s="1"/>
    </row>
    <row r="1739" spans="1:18" x14ac:dyDescent="0.2">
      <c r="A1739" s="1" t="s">
        <v>53</v>
      </c>
      <c r="B1739">
        <v>5</v>
      </c>
      <c r="C1739" s="1" t="s">
        <v>4261</v>
      </c>
      <c r="D1739" s="2">
        <v>45760</v>
      </c>
      <c r="E1739" t="s">
        <v>3228</v>
      </c>
      <c r="F1739" s="1" t="s">
        <v>246</v>
      </c>
      <c r="G1739">
        <v>23</v>
      </c>
      <c r="H1739" t="s">
        <v>2952</v>
      </c>
      <c r="I1739" s="1" t="s">
        <v>2766</v>
      </c>
      <c r="J1739">
        <v>0</v>
      </c>
      <c r="K1739" s="1" t="s">
        <v>2729</v>
      </c>
      <c r="L1739">
        <v>6</v>
      </c>
      <c r="M1739">
        <v>607.9</v>
      </c>
      <c r="N1739">
        <v>17.5</v>
      </c>
      <c r="Q1739">
        <v>590.4</v>
      </c>
      <c r="R1739" s="1"/>
    </row>
    <row r="1740" spans="1:18" x14ac:dyDescent="0.2">
      <c r="A1740" s="1" t="s">
        <v>46</v>
      </c>
      <c r="B1740">
        <v>6</v>
      </c>
      <c r="C1740" s="1" t="s">
        <v>4253</v>
      </c>
      <c r="D1740" s="2">
        <v>45760</v>
      </c>
      <c r="E1740" t="s">
        <v>3000</v>
      </c>
      <c r="F1740" s="1" t="s">
        <v>106</v>
      </c>
      <c r="G1740" t="s">
        <v>3001</v>
      </c>
      <c r="H1740" t="s">
        <v>51</v>
      </c>
      <c r="I1740" s="1" t="s">
        <v>2996</v>
      </c>
      <c r="J1740">
        <v>350</v>
      </c>
      <c r="K1740" s="1" t="s">
        <v>2729</v>
      </c>
      <c r="L1740">
        <v>4</v>
      </c>
      <c r="M1740">
        <v>244</v>
      </c>
      <c r="N1740">
        <v>8</v>
      </c>
      <c r="O1740">
        <v>45</v>
      </c>
      <c r="Q1740">
        <v>236</v>
      </c>
      <c r="R1740" s="1"/>
    </row>
    <row r="1741" spans="1:18" x14ac:dyDescent="0.2">
      <c r="A1741" s="1" t="s">
        <v>46</v>
      </c>
      <c r="B1741">
        <v>6</v>
      </c>
      <c r="C1741" s="1" t="s">
        <v>4262</v>
      </c>
      <c r="D1741" s="2">
        <v>45760</v>
      </c>
      <c r="E1741" t="s">
        <v>4263</v>
      </c>
      <c r="F1741" s="1" t="s">
        <v>106</v>
      </c>
      <c r="G1741" t="s">
        <v>2995</v>
      </c>
      <c r="H1741" t="s">
        <v>51</v>
      </c>
      <c r="I1741" s="1" t="s">
        <v>2996</v>
      </c>
      <c r="J1741">
        <v>150</v>
      </c>
      <c r="K1741" s="1" t="s">
        <v>2729</v>
      </c>
      <c r="L1741">
        <v>3</v>
      </c>
      <c r="M1741">
        <v>179.2</v>
      </c>
      <c r="N1741">
        <v>6.2</v>
      </c>
      <c r="Q1741">
        <v>173</v>
      </c>
      <c r="R1741" s="1"/>
    </row>
    <row r="1742" spans="1:18" x14ac:dyDescent="0.2">
      <c r="A1742" s="1" t="s">
        <v>46</v>
      </c>
      <c r="B1742">
        <v>6</v>
      </c>
      <c r="C1742" s="1" t="s">
        <v>4264</v>
      </c>
      <c r="D1742" s="2">
        <v>45760</v>
      </c>
      <c r="E1742" t="s">
        <v>2994</v>
      </c>
      <c r="F1742" s="1" t="s">
        <v>106</v>
      </c>
      <c r="G1742" t="s">
        <v>2995</v>
      </c>
      <c r="H1742" t="s">
        <v>51</v>
      </c>
      <c r="I1742" s="1" t="s">
        <v>2996</v>
      </c>
      <c r="J1742">
        <v>400</v>
      </c>
      <c r="K1742" s="1" t="s">
        <v>2729</v>
      </c>
      <c r="L1742">
        <v>3</v>
      </c>
      <c r="M1742">
        <v>247.8</v>
      </c>
      <c r="N1742">
        <v>6.6000000000000005</v>
      </c>
      <c r="Q1742">
        <v>241.20000000000002</v>
      </c>
      <c r="R1742" s="1"/>
    </row>
    <row r="1743" spans="1:18" x14ac:dyDescent="0.2">
      <c r="A1743" s="1" t="s">
        <v>53</v>
      </c>
      <c r="B1743">
        <v>6</v>
      </c>
      <c r="C1743" s="1" t="s">
        <v>4264</v>
      </c>
      <c r="D1743" s="2">
        <v>45760</v>
      </c>
      <c r="E1743" t="s">
        <v>2994</v>
      </c>
      <c r="F1743" s="1" t="s">
        <v>106</v>
      </c>
      <c r="G1743" t="s">
        <v>2995</v>
      </c>
      <c r="H1743" t="s">
        <v>51</v>
      </c>
      <c r="I1743" s="1" t="s">
        <v>2996</v>
      </c>
      <c r="J1743">
        <v>400</v>
      </c>
      <c r="K1743" s="1" t="s">
        <v>2729</v>
      </c>
      <c r="L1743">
        <v>2</v>
      </c>
      <c r="M1743">
        <v>171.60000000000002</v>
      </c>
      <c r="N1743">
        <v>5.2</v>
      </c>
      <c r="O1743">
        <v>63.4</v>
      </c>
      <c r="Q1743">
        <v>166.40000000000003</v>
      </c>
      <c r="R1743" s="1"/>
    </row>
    <row r="1744" spans="1:18" x14ac:dyDescent="0.2">
      <c r="A1744" s="1" t="s">
        <v>53</v>
      </c>
      <c r="B1744">
        <v>6</v>
      </c>
      <c r="C1744" s="1" t="s">
        <v>4265</v>
      </c>
      <c r="D1744" s="2">
        <v>45760</v>
      </c>
      <c r="E1744" t="s">
        <v>4266</v>
      </c>
      <c r="F1744" s="1" t="s">
        <v>106</v>
      </c>
      <c r="G1744" t="s">
        <v>2995</v>
      </c>
      <c r="H1744" t="s">
        <v>51</v>
      </c>
      <c r="I1744" s="1" t="s">
        <v>2996</v>
      </c>
      <c r="J1744">
        <v>100</v>
      </c>
      <c r="K1744" s="1" t="s">
        <v>2729</v>
      </c>
      <c r="L1744">
        <v>2</v>
      </c>
      <c r="M1744">
        <v>127</v>
      </c>
      <c r="N1744">
        <v>5.2</v>
      </c>
      <c r="Q1744">
        <v>121.8</v>
      </c>
      <c r="R1744" s="1"/>
    </row>
    <row r="1745" spans="1:18" x14ac:dyDescent="0.2">
      <c r="A1745" s="1" t="s">
        <v>53</v>
      </c>
      <c r="B1745">
        <v>6</v>
      </c>
      <c r="C1745" s="1" t="s">
        <v>4267</v>
      </c>
      <c r="D1745" s="2">
        <v>45760</v>
      </c>
      <c r="E1745" t="s">
        <v>3448</v>
      </c>
      <c r="F1745" s="1" t="s">
        <v>106</v>
      </c>
      <c r="G1745" t="s">
        <v>2995</v>
      </c>
      <c r="H1745" t="s">
        <v>51</v>
      </c>
      <c r="I1745" s="1" t="s">
        <v>2996</v>
      </c>
      <c r="J1745">
        <v>300</v>
      </c>
      <c r="K1745" s="1" t="s">
        <v>2729</v>
      </c>
      <c r="L1745">
        <v>4</v>
      </c>
      <c r="M1745">
        <v>331.2</v>
      </c>
      <c r="N1745">
        <v>10.4</v>
      </c>
      <c r="Q1745">
        <v>320.8</v>
      </c>
      <c r="R1745" s="1"/>
    </row>
    <row r="1746" spans="1:18" x14ac:dyDescent="0.2">
      <c r="A1746" s="1" t="s">
        <v>53</v>
      </c>
      <c r="B1746">
        <v>6</v>
      </c>
      <c r="C1746" s="1" t="s">
        <v>4268</v>
      </c>
      <c r="D1746" s="2">
        <v>45760</v>
      </c>
      <c r="E1746" t="s">
        <v>4269</v>
      </c>
      <c r="F1746" s="1" t="s">
        <v>106</v>
      </c>
      <c r="G1746">
        <v>18</v>
      </c>
      <c r="H1746" t="s">
        <v>107</v>
      </c>
      <c r="I1746" s="1" t="s">
        <v>108</v>
      </c>
      <c r="J1746">
        <v>100</v>
      </c>
      <c r="K1746" s="1" t="s">
        <v>2729</v>
      </c>
      <c r="L1746">
        <v>1</v>
      </c>
      <c r="M1746">
        <v>118.6</v>
      </c>
      <c r="N1746">
        <v>2.6</v>
      </c>
      <c r="Q1746">
        <v>116</v>
      </c>
      <c r="R1746" s="1"/>
    </row>
    <row r="1747" spans="1:18" x14ac:dyDescent="0.2">
      <c r="A1747" s="1" t="s">
        <v>46</v>
      </c>
      <c r="B1747">
        <v>7</v>
      </c>
      <c r="C1747" s="1" t="s">
        <v>4270</v>
      </c>
      <c r="D1747" s="2">
        <v>45760</v>
      </c>
      <c r="E1747" t="s">
        <v>2769</v>
      </c>
      <c r="F1747" s="1" t="s">
        <v>246</v>
      </c>
      <c r="G1747">
        <v>28</v>
      </c>
      <c r="H1747" t="s">
        <v>2770</v>
      </c>
      <c r="I1747" s="1" t="s">
        <v>51</v>
      </c>
      <c r="J1747">
        <v>200</v>
      </c>
      <c r="K1747" s="1" t="s">
        <v>2729</v>
      </c>
      <c r="L1747">
        <v>4</v>
      </c>
      <c r="M1747">
        <v>212.32999999999998</v>
      </c>
      <c r="N1747">
        <v>14.4</v>
      </c>
      <c r="Q1747">
        <v>197.92999999999998</v>
      </c>
      <c r="R1747" s="1"/>
    </row>
    <row r="1748" spans="1:18" x14ac:dyDescent="0.2">
      <c r="A1748" s="1" t="s">
        <v>46</v>
      </c>
      <c r="B1748">
        <v>7</v>
      </c>
      <c r="C1748" s="1" t="s">
        <v>4240</v>
      </c>
      <c r="D1748" s="2">
        <v>45760</v>
      </c>
      <c r="E1748" t="s">
        <v>2747</v>
      </c>
      <c r="F1748" s="1" t="s">
        <v>246</v>
      </c>
      <c r="G1748">
        <v>16</v>
      </c>
      <c r="H1748" t="s">
        <v>209</v>
      </c>
      <c r="I1748" s="1" t="s">
        <v>100</v>
      </c>
      <c r="J1748">
        <v>810</v>
      </c>
      <c r="K1748" s="1" t="s">
        <v>2729</v>
      </c>
      <c r="L1748">
        <v>2</v>
      </c>
      <c r="M1748">
        <v>113.91</v>
      </c>
      <c r="N1748">
        <v>4</v>
      </c>
      <c r="Q1748">
        <v>109.91</v>
      </c>
      <c r="R1748" s="1"/>
    </row>
    <row r="1749" spans="1:18" x14ac:dyDescent="0.2">
      <c r="A1749" s="1" t="s">
        <v>53</v>
      </c>
      <c r="B1749">
        <v>7</v>
      </c>
      <c r="C1749" s="1" t="s">
        <v>4240</v>
      </c>
      <c r="D1749" s="2">
        <v>45760</v>
      </c>
      <c r="E1749" t="s">
        <v>2747</v>
      </c>
      <c r="F1749" s="1" t="s">
        <v>246</v>
      </c>
      <c r="G1749">
        <v>16</v>
      </c>
      <c r="H1749" t="s">
        <v>209</v>
      </c>
      <c r="I1749" s="1" t="s">
        <v>100</v>
      </c>
      <c r="J1749">
        <v>810</v>
      </c>
      <c r="K1749" s="1" t="s">
        <v>2729</v>
      </c>
      <c r="L1749">
        <v>2</v>
      </c>
      <c r="M1749">
        <v>119.63</v>
      </c>
      <c r="N1749">
        <v>4</v>
      </c>
      <c r="Q1749">
        <v>115.63</v>
      </c>
      <c r="R1749" s="1"/>
    </row>
    <row r="1750" spans="1:18" x14ac:dyDescent="0.2">
      <c r="A1750" s="1" t="s">
        <v>53</v>
      </c>
      <c r="B1750">
        <v>7</v>
      </c>
      <c r="C1750" s="1" t="s">
        <v>4271</v>
      </c>
      <c r="D1750" s="2">
        <v>45760</v>
      </c>
      <c r="E1750" t="s">
        <v>48</v>
      </c>
      <c r="F1750" s="1" t="s">
        <v>246</v>
      </c>
      <c r="G1750">
        <v>23</v>
      </c>
      <c r="H1750" t="s">
        <v>134</v>
      </c>
      <c r="I1750" s="1" t="s">
        <v>51</v>
      </c>
      <c r="J1750">
        <v>75</v>
      </c>
      <c r="K1750" s="1" t="s">
        <v>2729</v>
      </c>
      <c r="L1750">
        <v>3</v>
      </c>
      <c r="M1750">
        <v>171.37</v>
      </c>
      <c r="N1750">
        <v>8.1000000000000014</v>
      </c>
      <c r="Q1750">
        <v>163.27000000000001</v>
      </c>
      <c r="R1750" s="1"/>
    </row>
    <row r="1751" spans="1:18" x14ac:dyDescent="0.2">
      <c r="A1751" s="1" t="s">
        <v>53</v>
      </c>
      <c r="B1751">
        <v>7</v>
      </c>
      <c r="C1751" s="1" t="s">
        <v>4249</v>
      </c>
      <c r="D1751" s="2">
        <v>45760</v>
      </c>
      <c r="E1751" t="s">
        <v>2907</v>
      </c>
      <c r="F1751" s="1" t="s">
        <v>246</v>
      </c>
      <c r="G1751">
        <v>23</v>
      </c>
      <c r="H1751" t="s">
        <v>2908</v>
      </c>
      <c r="I1751" s="1" t="s">
        <v>100</v>
      </c>
      <c r="J1751">
        <v>1500</v>
      </c>
      <c r="K1751" s="1" t="s">
        <v>2729</v>
      </c>
      <c r="L1751">
        <v>2</v>
      </c>
      <c r="M1751">
        <v>133.65</v>
      </c>
      <c r="N1751">
        <v>4.9000000000000004</v>
      </c>
      <c r="Q1751">
        <v>128.75</v>
      </c>
      <c r="R1751" s="1"/>
    </row>
    <row r="1752" spans="1:18" x14ac:dyDescent="0.2">
      <c r="A1752" s="1" t="s">
        <v>46</v>
      </c>
      <c r="B1752">
        <v>1</v>
      </c>
      <c r="C1752" s="1" t="s">
        <v>4232</v>
      </c>
      <c r="D1752" s="2">
        <v>45761</v>
      </c>
      <c r="E1752" t="s">
        <v>2777</v>
      </c>
      <c r="F1752" s="1" t="s">
        <v>246</v>
      </c>
      <c r="G1752">
        <v>16</v>
      </c>
      <c r="H1752" t="s">
        <v>167</v>
      </c>
      <c r="I1752" s="1" t="s">
        <v>100</v>
      </c>
      <c r="J1752">
        <v>375</v>
      </c>
      <c r="K1752" s="1" t="s">
        <v>2729</v>
      </c>
      <c r="L1752">
        <v>3</v>
      </c>
      <c r="M1752">
        <v>165.7</v>
      </c>
      <c r="N1752">
        <v>5.6999999999999993</v>
      </c>
      <c r="Q1752">
        <v>160</v>
      </c>
      <c r="R1752" s="1"/>
    </row>
    <row r="1753" spans="1:18" x14ac:dyDescent="0.2">
      <c r="A1753" s="1" t="s">
        <v>53</v>
      </c>
      <c r="B1753">
        <v>1</v>
      </c>
      <c r="C1753" s="1" t="s">
        <v>4232</v>
      </c>
      <c r="D1753" s="2">
        <v>45761</v>
      </c>
      <c r="E1753" t="s">
        <v>2777</v>
      </c>
      <c r="F1753" s="1" t="s">
        <v>246</v>
      </c>
      <c r="G1753">
        <v>16</v>
      </c>
      <c r="H1753" t="s">
        <v>167</v>
      </c>
      <c r="I1753" s="1" t="s">
        <v>100</v>
      </c>
      <c r="J1753">
        <v>375</v>
      </c>
      <c r="K1753" s="1" t="s">
        <v>2729</v>
      </c>
      <c r="L1753">
        <v>1</v>
      </c>
      <c r="M1753">
        <v>42.1</v>
      </c>
      <c r="N1753">
        <v>1.9</v>
      </c>
      <c r="Q1753">
        <v>40.200000000000003</v>
      </c>
      <c r="R1753" s="1"/>
    </row>
    <row r="1754" spans="1:18" x14ac:dyDescent="0.2">
      <c r="A1754" s="1" t="s">
        <v>53</v>
      </c>
      <c r="B1754">
        <v>1</v>
      </c>
      <c r="C1754" s="1" t="s">
        <v>4272</v>
      </c>
      <c r="D1754" s="2">
        <v>45761</v>
      </c>
      <c r="E1754" t="s">
        <v>2777</v>
      </c>
      <c r="F1754" s="1" t="s">
        <v>246</v>
      </c>
      <c r="G1754">
        <v>18</v>
      </c>
      <c r="H1754" t="s">
        <v>167</v>
      </c>
      <c r="I1754" s="1" t="s">
        <v>100</v>
      </c>
      <c r="J1754">
        <v>250</v>
      </c>
      <c r="K1754" s="1" t="s">
        <v>2729</v>
      </c>
      <c r="L1754">
        <v>2</v>
      </c>
      <c r="M1754">
        <v>134.80000000000001</v>
      </c>
      <c r="N1754">
        <v>4.2</v>
      </c>
      <c r="Q1754">
        <v>130.60000000000002</v>
      </c>
      <c r="R1754" s="1"/>
    </row>
    <row r="1755" spans="1:18" x14ac:dyDescent="0.2">
      <c r="A1755" s="1" t="s">
        <v>46</v>
      </c>
      <c r="B1755">
        <v>3</v>
      </c>
      <c r="C1755" s="1" t="s">
        <v>4273</v>
      </c>
      <c r="D1755" s="2">
        <v>45761</v>
      </c>
      <c r="E1755">
        <v>1500502173</v>
      </c>
      <c r="F1755" s="1" t="s">
        <v>246</v>
      </c>
      <c r="G1755">
        <v>8</v>
      </c>
      <c r="H1755" t="s">
        <v>735</v>
      </c>
      <c r="I1755" s="1" t="s">
        <v>100</v>
      </c>
      <c r="J1755">
        <v>240</v>
      </c>
      <c r="K1755" s="1" t="s">
        <v>2729</v>
      </c>
      <c r="L1755">
        <v>5</v>
      </c>
      <c r="M1755">
        <v>220</v>
      </c>
      <c r="N1755">
        <v>5</v>
      </c>
      <c r="Q1755">
        <v>215</v>
      </c>
      <c r="R1755" s="1"/>
    </row>
    <row r="1756" spans="1:18" x14ac:dyDescent="0.2">
      <c r="A1756" s="1" t="s">
        <v>53</v>
      </c>
      <c r="B1756">
        <v>3</v>
      </c>
      <c r="C1756" s="1" t="s">
        <v>4273</v>
      </c>
      <c r="D1756" s="2">
        <v>45761</v>
      </c>
      <c r="E1756">
        <v>1500502173</v>
      </c>
      <c r="F1756" s="1" t="s">
        <v>246</v>
      </c>
      <c r="G1756">
        <v>8</v>
      </c>
      <c r="H1756" t="s">
        <v>735</v>
      </c>
      <c r="I1756" s="1" t="s">
        <v>100</v>
      </c>
      <c r="J1756">
        <v>240</v>
      </c>
      <c r="K1756" s="1" t="s">
        <v>2729</v>
      </c>
      <c r="L1756">
        <v>1</v>
      </c>
      <c r="M1756">
        <v>33</v>
      </c>
      <c r="N1756">
        <v>1</v>
      </c>
      <c r="Q1756">
        <v>32</v>
      </c>
      <c r="R1756" s="1"/>
    </row>
    <row r="1757" spans="1:18" x14ac:dyDescent="0.2">
      <c r="A1757" s="1" t="s">
        <v>53</v>
      </c>
      <c r="B1757">
        <v>3</v>
      </c>
      <c r="C1757" s="1" t="s">
        <v>4274</v>
      </c>
      <c r="D1757" s="2">
        <v>45761</v>
      </c>
      <c r="E1757">
        <v>1500199051</v>
      </c>
      <c r="F1757" s="1" t="s">
        <v>246</v>
      </c>
      <c r="G1757">
        <v>8</v>
      </c>
      <c r="H1757">
        <v>9</v>
      </c>
      <c r="I1757" s="1" t="s">
        <v>100</v>
      </c>
      <c r="J1757">
        <v>20</v>
      </c>
      <c r="K1757" s="1" t="s">
        <v>2729</v>
      </c>
      <c r="L1757">
        <v>1</v>
      </c>
      <c r="M1757">
        <v>56</v>
      </c>
      <c r="N1757">
        <v>1</v>
      </c>
      <c r="Q1757">
        <v>55</v>
      </c>
      <c r="R1757" s="1"/>
    </row>
    <row r="1758" spans="1:18" x14ac:dyDescent="0.2">
      <c r="A1758" s="1" t="s">
        <v>53</v>
      </c>
      <c r="B1758">
        <v>3</v>
      </c>
      <c r="C1758" s="1" t="s">
        <v>4261</v>
      </c>
      <c r="D1758" s="2">
        <v>45761</v>
      </c>
      <c r="E1758" t="s">
        <v>3228</v>
      </c>
      <c r="F1758" s="1" t="s">
        <v>246</v>
      </c>
      <c r="G1758">
        <v>23</v>
      </c>
      <c r="H1758" t="s">
        <v>2952</v>
      </c>
      <c r="I1758" s="1" t="s">
        <v>2766</v>
      </c>
      <c r="J1758">
        <v>0</v>
      </c>
      <c r="K1758" s="1" t="s">
        <v>2729</v>
      </c>
      <c r="L1758">
        <v>2</v>
      </c>
      <c r="M1758">
        <v>200.6</v>
      </c>
      <c r="N1758">
        <v>5</v>
      </c>
      <c r="Q1758">
        <v>195.6</v>
      </c>
      <c r="R1758" s="1"/>
    </row>
    <row r="1759" spans="1:18" x14ac:dyDescent="0.2">
      <c r="A1759" s="1" t="s">
        <v>46</v>
      </c>
      <c r="B1759">
        <v>5</v>
      </c>
      <c r="C1759" s="1" t="s">
        <v>4261</v>
      </c>
      <c r="D1759" s="2">
        <v>45761</v>
      </c>
      <c r="E1759" t="s">
        <v>3228</v>
      </c>
      <c r="F1759" s="1" t="s">
        <v>246</v>
      </c>
      <c r="G1759">
        <v>23</v>
      </c>
      <c r="H1759" t="s">
        <v>2952</v>
      </c>
      <c r="I1759" s="1" t="s">
        <v>2766</v>
      </c>
      <c r="J1759">
        <v>0</v>
      </c>
      <c r="K1759" s="1" t="s">
        <v>2729</v>
      </c>
      <c r="L1759">
        <v>3</v>
      </c>
      <c r="M1759">
        <v>250.60000000000002</v>
      </c>
      <c r="N1759">
        <v>9</v>
      </c>
      <c r="Q1759">
        <v>241.60000000000002</v>
      </c>
      <c r="R1759" s="1"/>
    </row>
    <row r="1760" spans="1:18" x14ac:dyDescent="0.2">
      <c r="A1760" s="1" t="s">
        <v>46</v>
      </c>
      <c r="B1760">
        <v>5</v>
      </c>
      <c r="C1760" s="1" t="s">
        <v>4275</v>
      </c>
      <c r="D1760" s="2">
        <v>45761</v>
      </c>
      <c r="E1760" t="s">
        <v>4276</v>
      </c>
      <c r="F1760" s="1" t="s">
        <v>246</v>
      </c>
      <c r="G1760">
        <v>19</v>
      </c>
      <c r="H1760" t="s">
        <v>332</v>
      </c>
      <c r="I1760" s="1" t="s">
        <v>2760</v>
      </c>
      <c r="J1760">
        <v>1200</v>
      </c>
      <c r="K1760" s="1" t="s">
        <v>2729</v>
      </c>
      <c r="L1760">
        <v>3</v>
      </c>
      <c r="M1760">
        <v>190.8</v>
      </c>
      <c r="N1760">
        <v>7.1999999999999993</v>
      </c>
      <c r="Q1760">
        <v>183.60000000000002</v>
      </c>
      <c r="R1760" s="1"/>
    </row>
    <row r="1761" spans="1:18" x14ac:dyDescent="0.2">
      <c r="A1761" s="1" t="s">
        <v>53</v>
      </c>
      <c r="B1761">
        <v>5</v>
      </c>
      <c r="C1761" s="1" t="s">
        <v>4275</v>
      </c>
      <c r="D1761" s="2">
        <v>45761</v>
      </c>
      <c r="E1761" t="s">
        <v>4276</v>
      </c>
      <c r="F1761" s="1" t="s">
        <v>246</v>
      </c>
      <c r="G1761">
        <v>19</v>
      </c>
      <c r="H1761" t="s">
        <v>332</v>
      </c>
      <c r="I1761" s="1" t="s">
        <v>2760</v>
      </c>
      <c r="J1761">
        <v>1200</v>
      </c>
      <c r="K1761" s="1" t="s">
        <v>2729</v>
      </c>
      <c r="L1761">
        <v>5</v>
      </c>
      <c r="M1761">
        <v>452.20000000000005</v>
      </c>
      <c r="N1761">
        <v>11</v>
      </c>
      <c r="Q1761">
        <v>441.20000000000005</v>
      </c>
      <c r="R1761" s="1"/>
    </row>
    <row r="1762" spans="1:18" x14ac:dyDescent="0.2">
      <c r="A1762" s="1" t="s">
        <v>46</v>
      </c>
      <c r="B1762">
        <v>6</v>
      </c>
      <c r="C1762" s="1" t="s">
        <v>4277</v>
      </c>
      <c r="D1762" s="2">
        <v>45761</v>
      </c>
      <c r="E1762" t="s">
        <v>4269</v>
      </c>
      <c r="F1762" s="1" t="s">
        <v>106</v>
      </c>
      <c r="G1762">
        <v>20</v>
      </c>
      <c r="H1762" t="s">
        <v>2817</v>
      </c>
      <c r="I1762" s="1" t="s">
        <v>108</v>
      </c>
      <c r="J1762">
        <v>100</v>
      </c>
      <c r="K1762" s="1" t="s">
        <v>2729</v>
      </c>
      <c r="L1762">
        <v>1</v>
      </c>
      <c r="M1762">
        <v>111</v>
      </c>
      <c r="N1762">
        <v>2.6</v>
      </c>
      <c r="O1762">
        <v>130</v>
      </c>
      <c r="Q1762">
        <v>108.4</v>
      </c>
      <c r="R1762" s="1"/>
    </row>
    <row r="1763" spans="1:18" x14ac:dyDescent="0.2">
      <c r="A1763" s="1" t="s">
        <v>46</v>
      </c>
      <c r="B1763">
        <v>6</v>
      </c>
      <c r="C1763" s="1" t="s">
        <v>4278</v>
      </c>
      <c r="D1763" s="2">
        <v>45761</v>
      </c>
      <c r="E1763" t="s">
        <v>2930</v>
      </c>
      <c r="F1763" s="1" t="s">
        <v>106</v>
      </c>
      <c r="G1763" t="s">
        <v>2931</v>
      </c>
      <c r="H1763" t="s">
        <v>960</v>
      </c>
      <c r="I1763" s="1" t="s">
        <v>108</v>
      </c>
      <c r="J1763">
        <v>200</v>
      </c>
      <c r="K1763" s="1" t="s">
        <v>2729</v>
      </c>
      <c r="L1763">
        <v>2</v>
      </c>
      <c r="M1763">
        <v>213.6</v>
      </c>
      <c r="N1763">
        <v>5.2</v>
      </c>
      <c r="Q1763">
        <v>208.4</v>
      </c>
      <c r="R1763" s="1"/>
    </row>
    <row r="1764" spans="1:18" x14ac:dyDescent="0.2">
      <c r="A1764" s="1" t="s">
        <v>46</v>
      </c>
      <c r="B1764">
        <v>6</v>
      </c>
      <c r="C1764" s="1" t="s">
        <v>4279</v>
      </c>
      <c r="D1764" s="2">
        <v>45761</v>
      </c>
      <c r="E1764" t="s">
        <v>4280</v>
      </c>
      <c r="F1764" s="1" t="s">
        <v>106</v>
      </c>
      <c r="G1764">
        <v>18</v>
      </c>
      <c r="H1764" t="s">
        <v>51</v>
      </c>
      <c r="I1764" s="1" t="s">
        <v>108</v>
      </c>
      <c r="J1764">
        <v>1000</v>
      </c>
      <c r="K1764" s="1" t="s">
        <v>2729</v>
      </c>
      <c r="L1764">
        <v>3</v>
      </c>
      <c r="M1764">
        <v>325.20000000000005</v>
      </c>
      <c r="N1764">
        <v>6.6000000000000005</v>
      </c>
      <c r="Q1764">
        <v>318.60000000000002</v>
      </c>
      <c r="R1764" s="1"/>
    </row>
    <row r="1765" spans="1:18" x14ac:dyDescent="0.2">
      <c r="A1765" s="1" t="s">
        <v>53</v>
      </c>
      <c r="B1765">
        <v>6</v>
      </c>
      <c r="C1765" s="1" t="s">
        <v>4279</v>
      </c>
      <c r="D1765" s="2">
        <v>45761</v>
      </c>
      <c r="E1765" t="s">
        <v>4280</v>
      </c>
      <c r="F1765" s="1" t="s">
        <v>106</v>
      </c>
      <c r="G1765">
        <v>18</v>
      </c>
      <c r="H1765" t="s">
        <v>51</v>
      </c>
      <c r="I1765" s="1" t="s">
        <v>108</v>
      </c>
      <c r="J1765">
        <v>1000</v>
      </c>
      <c r="K1765" s="1" t="s">
        <v>2729</v>
      </c>
      <c r="L1765">
        <v>5</v>
      </c>
      <c r="M1765">
        <v>686.2</v>
      </c>
      <c r="N1765">
        <v>11</v>
      </c>
      <c r="O1765">
        <v>50</v>
      </c>
      <c r="Q1765">
        <v>675.2</v>
      </c>
      <c r="R1765" s="1"/>
    </row>
    <row r="1766" spans="1:18" x14ac:dyDescent="0.2">
      <c r="A1766" s="1" t="s">
        <v>53</v>
      </c>
      <c r="B1766">
        <v>6</v>
      </c>
      <c r="C1766" s="1" t="s">
        <v>4281</v>
      </c>
      <c r="D1766" s="2">
        <v>45761</v>
      </c>
      <c r="E1766" t="s">
        <v>4282</v>
      </c>
      <c r="F1766" s="1" t="s">
        <v>106</v>
      </c>
      <c r="G1766">
        <v>20</v>
      </c>
      <c r="H1766" t="s">
        <v>107</v>
      </c>
      <c r="I1766" s="1" t="s">
        <v>108</v>
      </c>
      <c r="J1766">
        <v>100</v>
      </c>
      <c r="K1766" s="1" t="s">
        <v>2729</v>
      </c>
      <c r="L1766">
        <v>1</v>
      </c>
      <c r="M1766">
        <v>118.2</v>
      </c>
      <c r="N1766">
        <v>2.4</v>
      </c>
      <c r="Q1766">
        <v>115.8</v>
      </c>
      <c r="R1766" s="1"/>
    </row>
    <row r="1767" spans="1:18" x14ac:dyDescent="0.2">
      <c r="A1767" s="1" t="s">
        <v>46</v>
      </c>
      <c r="B1767">
        <v>7</v>
      </c>
      <c r="C1767" s="1" t="s">
        <v>4249</v>
      </c>
      <c r="D1767" s="2">
        <v>45761</v>
      </c>
      <c r="E1767" t="s">
        <v>2907</v>
      </c>
      <c r="F1767" s="1" t="s">
        <v>246</v>
      </c>
      <c r="G1767">
        <v>23</v>
      </c>
      <c r="H1767" t="s">
        <v>2908</v>
      </c>
      <c r="I1767" s="1" t="s">
        <v>100</v>
      </c>
      <c r="J1767">
        <v>1500</v>
      </c>
      <c r="K1767" s="1" t="s">
        <v>2729</v>
      </c>
      <c r="L1767">
        <v>5</v>
      </c>
      <c r="M1767">
        <v>487.03</v>
      </c>
      <c r="N1767">
        <v>14</v>
      </c>
      <c r="Q1767">
        <v>473.03</v>
      </c>
      <c r="R1767" s="1"/>
    </row>
    <row r="1768" spans="1:18" x14ac:dyDescent="0.2">
      <c r="A1768" s="1" t="s">
        <v>53</v>
      </c>
      <c r="B1768">
        <v>7</v>
      </c>
      <c r="C1768" s="1" t="s">
        <v>4249</v>
      </c>
      <c r="D1768" s="2">
        <v>45761</v>
      </c>
      <c r="E1768" t="s">
        <v>2907</v>
      </c>
      <c r="F1768" s="1" t="s">
        <v>246</v>
      </c>
      <c r="G1768">
        <v>23</v>
      </c>
      <c r="H1768" t="s">
        <v>2908</v>
      </c>
      <c r="I1768" s="1" t="s">
        <v>100</v>
      </c>
      <c r="J1768">
        <v>1500</v>
      </c>
      <c r="K1768" s="1" t="s">
        <v>2729</v>
      </c>
      <c r="L1768">
        <v>4</v>
      </c>
      <c r="M1768">
        <v>382.92999999999995</v>
      </c>
      <c r="N1768">
        <v>11.2</v>
      </c>
      <c r="Q1768">
        <v>371.72999999999996</v>
      </c>
      <c r="R1768" s="1"/>
    </row>
    <row r="1769" spans="1:18" x14ac:dyDescent="0.2">
      <c r="A1769" s="1" t="s">
        <v>53</v>
      </c>
      <c r="B1769">
        <v>7</v>
      </c>
      <c r="C1769" s="1" t="s">
        <v>4283</v>
      </c>
      <c r="D1769" s="2">
        <v>45761</v>
      </c>
      <c r="E1769" t="s">
        <v>4284</v>
      </c>
      <c r="F1769" s="1" t="s">
        <v>246</v>
      </c>
      <c r="G1769">
        <v>23</v>
      </c>
      <c r="H1769">
        <v>6</v>
      </c>
      <c r="I1769" s="1" t="s">
        <v>51</v>
      </c>
      <c r="J1769">
        <v>2000</v>
      </c>
      <c r="K1769" s="1" t="s">
        <v>2729</v>
      </c>
      <c r="L1769">
        <v>1</v>
      </c>
      <c r="M1769">
        <v>67.760000000000005</v>
      </c>
      <c r="N1769">
        <v>2.8</v>
      </c>
      <c r="Q1769">
        <v>64.960000000000008</v>
      </c>
      <c r="R1769" s="1"/>
    </row>
    <row r="1770" spans="1:18" x14ac:dyDescent="0.2">
      <c r="A1770" s="1" t="s">
        <v>46</v>
      </c>
      <c r="B1770">
        <v>1</v>
      </c>
      <c r="C1770" s="1" t="s">
        <v>4272</v>
      </c>
      <c r="D1770" s="2">
        <v>45762</v>
      </c>
      <c r="E1770" t="s">
        <v>2777</v>
      </c>
      <c r="F1770" s="1" t="s">
        <v>246</v>
      </c>
      <c r="G1770">
        <v>18</v>
      </c>
      <c r="H1770" t="s">
        <v>167</v>
      </c>
      <c r="I1770" s="1" t="s">
        <v>100</v>
      </c>
      <c r="J1770">
        <v>250</v>
      </c>
      <c r="K1770" s="1" t="s">
        <v>2729</v>
      </c>
      <c r="L1770">
        <v>2</v>
      </c>
      <c r="M1770">
        <v>130.30000000000001</v>
      </c>
      <c r="N1770">
        <v>4.2</v>
      </c>
      <c r="Q1770">
        <v>126.10000000000001</v>
      </c>
      <c r="R1770" s="1"/>
    </row>
    <row r="1771" spans="1:18" x14ac:dyDescent="0.2">
      <c r="A1771" s="1" t="s">
        <v>46</v>
      </c>
      <c r="B1771">
        <v>1</v>
      </c>
      <c r="C1771" s="1" t="s">
        <v>4285</v>
      </c>
      <c r="D1771" s="2">
        <v>45762</v>
      </c>
      <c r="E1771" t="s">
        <v>2797</v>
      </c>
      <c r="F1771" s="1" t="s">
        <v>246</v>
      </c>
      <c r="G1771">
        <v>18</v>
      </c>
      <c r="H1771" t="s">
        <v>79</v>
      </c>
      <c r="I1771" s="1" t="s">
        <v>51</v>
      </c>
      <c r="J1771">
        <v>46</v>
      </c>
      <c r="K1771" s="1" t="s">
        <v>2729</v>
      </c>
      <c r="L1771">
        <v>1</v>
      </c>
      <c r="M1771">
        <v>47.3</v>
      </c>
      <c r="N1771">
        <v>2.1</v>
      </c>
      <c r="Q1771">
        <v>45.199999999999996</v>
      </c>
      <c r="R1771" s="1"/>
    </row>
    <row r="1772" spans="1:18" x14ac:dyDescent="0.2">
      <c r="A1772" s="1" t="s">
        <v>46</v>
      </c>
      <c r="B1772">
        <v>1</v>
      </c>
      <c r="C1772" s="1" t="s">
        <v>4286</v>
      </c>
      <c r="D1772" s="2">
        <v>45762</v>
      </c>
      <c r="E1772" t="s">
        <v>4287</v>
      </c>
      <c r="F1772" s="1" t="s">
        <v>246</v>
      </c>
      <c r="G1772">
        <v>15</v>
      </c>
      <c r="H1772" t="s">
        <v>332</v>
      </c>
      <c r="I1772" s="1" t="s">
        <v>51</v>
      </c>
      <c r="J1772">
        <v>200</v>
      </c>
      <c r="K1772" s="1" t="s">
        <v>2729</v>
      </c>
      <c r="L1772">
        <v>1</v>
      </c>
      <c r="M1772">
        <v>53.1</v>
      </c>
      <c r="N1772">
        <v>1.7</v>
      </c>
      <c r="Q1772">
        <v>51.4</v>
      </c>
      <c r="R1772" s="1"/>
    </row>
    <row r="1773" spans="1:18" x14ac:dyDescent="0.2">
      <c r="A1773" s="1" t="s">
        <v>53</v>
      </c>
      <c r="B1773">
        <v>1</v>
      </c>
      <c r="C1773" s="1" t="s">
        <v>4286</v>
      </c>
      <c r="D1773" s="2">
        <v>45762</v>
      </c>
      <c r="E1773" t="s">
        <v>4287</v>
      </c>
      <c r="F1773" s="1" t="s">
        <v>246</v>
      </c>
      <c r="G1773">
        <v>15</v>
      </c>
      <c r="H1773" t="s">
        <v>332</v>
      </c>
      <c r="I1773" s="1" t="s">
        <v>51</v>
      </c>
      <c r="J1773">
        <v>200</v>
      </c>
      <c r="K1773" s="1" t="s">
        <v>2729</v>
      </c>
      <c r="L1773">
        <v>3</v>
      </c>
      <c r="M1773">
        <v>154.6</v>
      </c>
      <c r="N1773">
        <v>5.6999999999999993</v>
      </c>
      <c r="Q1773">
        <v>148.9</v>
      </c>
      <c r="R1773" s="1"/>
    </row>
    <row r="1774" spans="1:18" x14ac:dyDescent="0.2">
      <c r="A1774" s="1" t="s">
        <v>53</v>
      </c>
      <c r="B1774">
        <v>1</v>
      </c>
      <c r="C1774" s="1" t="s">
        <v>4288</v>
      </c>
      <c r="D1774" s="2">
        <v>45762</v>
      </c>
      <c r="E1774" t="s">
        <v>4289</v>
      </c>
      <c r="F1774" s="1" t="s">
        <v>246</v>
      </c>
      <c r="G1774">
        <v>15</v>
      </c>
      <c r="H1774" t="s">
        <v>79</v>
      </c>
      <c r="I1774" s="1" t="s">
        <v>51</v>
      </c>
      <c r="J1774">
        <v>66</v>
      </c>
      <c r="K1774" s="1" t="s">
        <v>2729</v>
      </c>
      <c r="L1774">
        <v>2</v>
      </c>
      <c r="M1774">
        <v>59.599999999999994</v>
      </c>
      <c r="N1774">
        <v>3.8</v>
      </c>
      <c r="Q1774">
        <v>55.8</v>
      </c>
      <c r="R1774" s="1"/>
    </row>
    <row r="1775" spans="1:18" x14ac:dyDescent="0.2">
      <c r="A1775" s="1" t="s">
        <v>46</v>
      </c>
      <c r="B1775">
        <v>3</v>
      </c>
      <c r="C1775" s="1" t="s">
        <v>4261</v>
      </c>
      <c r="D1775" s="2">
        <v>45762</v>
      </c>
      <c r="E1775" t="s">
        <v>3228</v>
      </c>
      <c r="F1775" s="1" t="s">
        <v>246</v>
      </c>
      <c r="G1775">
        <v>23</v>
      </c>
      <c r="H1775" t="s">
        <v>2952</v>
      </c>
      <c r="I1775" s="1" t="s">
        <v>2766</v>
      </c>
      <c r="J1775">
        <v>0</v>
      </c>
      <c r="K1775" s="1" t="s">
        <v>2729</v>
      </c>
      <c r="L1775">
        <v>1</v>
      </c>
      <c r="M1775">
        <v>97.4</v>
      </c>
      <c r="N1775">
        <v>3</v>
      </c>
      <c r="Q1775">
        <v>94.4</v>
      </c>
      <c r="R1775" s="1"/>
    </row>
    <row r="1776" spans="1:18" x14ac:dyDescent="0.2">
      <c r="A1776" s="1" t="s">
        <v>46</v>
      </c>
      <c r="B1776">
        <v>3</v>
      </c>
      <c r="C1776" s="1" t="s">
        <v>4290</v>
      </c>
      <c r="D1776" s="2">
        <v>45762</v>
      </c>
      <c r="E1776" t="s">
        <v>2933</v>
      </c>
      <c r="F1776" s="1" t="s">
        <v>106</v>
      </c>
      <c r="G1776" t="s">
        <v>3162</v>
      </c>
      <c r="H1776" t="s">
        <v>2847</v>
      </c>
      <c r="I1776" s="1" t="s">
        <v>108</v>
      </c>
      <c r="J1776">
        <v>240</v>
      </c>
      <c r="K1776" s="1" t="s">
        <v>2729</v>
      </c>
      <c r="L1776">
        <v>5</v>
      </c>
      <c r="M1776">
        <v>242.20000000000002</v>
      </c>
      <c r="N1776">
        <v>6.5</v>
      </c>
      <c r="Q1776">
        <v>235.70000000000002</v>
      </c>
      <c r="R1776" s="1"/>
    </row>
    <row r="1777" spans="1:18" x14ac:dyDescent="0.2">
      <c r="A1777" s="1" t="s">
        <v>46</v>
      </c>
      <c r="B1777">
        <v>3</v>
      </c>
      <c r="C1777" s="1" t="s">
        <v>4291</v>
      </c>
      <c r="D1777" s="2">
        <v>45762</v>
      </c>
      <c r="E1777" t="s">
        <v>4292</v>
      </c>
      <c r="F1777" s="1" t="s">
        <v>106</v>
      </c>
      <c r="G1777" t="s">
        <v>2743</v>
      </c>
      <c r="H1777" t="s">
        <v>51</v>
      </c>
      <c r="I1777" s="1" t="s">
        <v>108</v>
      </c>
      <c r="J1777">
        <v>170</v>
      </c>
      <c r="K1777" s="1" t="s">
        <v>2729</v>
      </c>
      <c r="L1777">
        <v>3</v>
      </c>
      <c r="M1777">
        <v>127.80000000000001</v>
      </c>
      <c r="N1777">
        <v>4.5</v>
      </c>
      <c r="Q1777">
        <v>123.30000000000001</v>
      </c>
      <c r="R1777" s="1"/>
    </row>
    <row r="1778" spans="1:18" x14ac:dyDescent="0.2">
      <c r="A1778" s="1" t="s">
        <v>53</v>
      </c>
      <c r="B1778">
        <v>3</v>
      </c>
      <c r="C1778" s="1" t="s">
        <v>4290</v>
      </c>
      <c r="D1778" s="2">
        <v>45762</v>
      </c>
      <c r="E1778" t="s">
        <v>2933</v>
      </c>
      <c r="F1778" s="1" t="s">
        <v>106</v>
      </c>
      <c r="G1778" t="s">
        <v>3162</v>
      </c>
      <c r="H1778" t="s">
        <v>2847</v>
      </c>
      <c r="I1778" s="1" t="s">
        <v>108</v>
      </c>
      <c r="J1778">
        <v>240</v>
      </c>
      <c r="K1778" s="1" t="s">
        <v>2729</v>
      </c>
      <c r="L1778">
        <v>1</v>
      </c>
      <c r="M1778">
        <v>34.409999999999997</v>
      </c>
      <c r="N1778">
        <v>1.3</v>
      </c>
      <c r="Q1778">
        <v>33.11</v>
      </c>
      <c r="R1778" s="1"/>
    </row>
    <row r="1779" spans="1:18" x14ac:dyDescent="0.2">
      <c r="A1779" s="1" t="s">
        <v>53</v>
      </c>
      <c r="B1779">
        <v>3</v>
      </c>
      <c r="C1779" s="1" t="s">
        <v>4293</v>
      </c>
      <c r="D1779" s="2">
        <v>45762</v>
      </c>
      <c r="E1779" t="s">
        <v>4292</v>
      </c>
      <c r="F1779" s="1" t="s">
        <v>106</v>
      </c>
      <c r="G1779" t="s">
        <v>3607</v>
      </c>
      <c r="H1779" t="s">
        <v>51</v>
      </c>
      <c r="I1779" s="1" t="s">
        <v>108</v>
      </c>
      <c r="J1779">
        <v>270</v>
      </c>
      <c r="K1779" s="1" t="s">
        <v>2729</v>
      </c>
      <c r="L1779">
        <v>8</v>
      </c>
      <c r="M1779">
        <v>247.06499999999997</v>
      </c>
      <c r="N1779">
        <v>12.8</v>
      </c>
      <c r="Q1779">
        <v>234.26499999999996</v>
      </c>
      <c r="R1779" s="1"/>
    </row>
    <row r="1780" spans="1:18" x14ac:dyDescent="0.2">
      <c r="A1780" s="1" t="s">
        <v>53</v>
      </c>
      <c r="B1780">
        <v>3</v>
      </c>
      <c r="C1780" s="1" t="s">
        <v>4294</v>
      </c>
      <c r="D1780" s="2">
        <v>45762</v>
      </c>
      <c r="E1780" t="s">
        <v>4292</v>
      </c>
      <c r="F1780" s="1" t="s">
        <v>106</v>
      </c>
      <c r="G1780" t="s">
        <v>4295</v>
      </c>
      <c r="H1780" t="s">
        <v>51</v>
      </c>
      <c r="I1780" s="1" t="s">
        <v>108</v>
      </c>
      <c r="J1780">
        <v>270</v>
      </c>
      <c r="K1780" s="1" t="s">
        <v>2729</v>
      </c>
      <c r="L1780">
        <v>2</v>
      </c>
      <c r="M1780">
        <v>58.2</v>
      </c>
      <c r="N1780">
        <v>1.2</v>
      </c>
      <c r="Q1780">
        <v>57</v>
      </c>
      <c r="R1780" s="1"/>
    </row>
    <row r="1781" spans="1:18" x14ac:dyDescent="0.2">
      <c r="A1781" s="1" t="s">
        <v>46</v>
      </c>
      <c r="B1781">
        <v>5</v>
      </c>
      <c r="C1781" s="1" t="s">
        <v>4275</v>
      </c>
      <c r="D1781" s="2">
        <v>45762</v>
      </c>
      <c r="E1781" t="s">
        <v>4276</v>
      </c>
      <c r="F1781" s="1" t="s">
        <v>246</v>
      </c>
      <c r="G1781">
        <v>19</v>
      </c>
      <c r="H1781" t="s">
        <v>332</v>
      </c>
      <c r="I1781" s="1" t="s">
        <v>2760</v>
      </c>
      <c r="J1781">
        <v>1200</v>
      </c>
      <c r="K1781" s="1" t="s">
        <v>2729</v>
      </c>
      <c r="L1781">
        <v>1</v>
      </c>
      <c r="M1781">
        <v>78.2</v>
      </c>
      <c r="N1781">
        <v>2.2000000000000002</v>
      </c>
      <c r="Q1781">
        <v>76</v>
      </c>
      <c r="R1781" s="1"/>
    </row>
    <row r="1782" spans="1:18" x14ac:dyDescent="0.2">
      <c r="A1782" s="1" t="s">
        <v>46</v>
      </c>
      <c r="B1782">
        <v>5</v>
      </c>
      <c r="C1782" s="1" t="s">
        <v>4283</v>
      </c>
      <c r="D1782" s="2">
        <v>45762</v>
      </c>
      <c r="E1782" t="s">
        <v>4284</v>
      </c>
      <c r="F1782" s="1" t="s">
        <v>246</v>
      </c>
      <c r="G1782">
        <v>23</v>
      </c>
      <c r="H1782">
        <v>6</v>
      </c>
      <c r="I1782" s="1" t="s">
        <v>51</v>
      </c>
      <c r="J1782">
        <v>2000</v>
      </c>
      <c r="K1782" s="1" t="s">
        <v>2729</v>
      </c>
      <c r="L1782">
        <v>1</v>
      </c>
      <c r="M1782">
        <v>73.8</v>
      </c>
      <c r="N1782">
        <v>2.8</v>
      </c>
      <c r="Q1782">
        <v>71</v>
      </c>
      <c r="R1782" s="1"/>
    </row>
    <row r="1783" spans="1:18" x14ac:dyDescent="0.2">
      <c r="A1783" s="1" t="s">
        <v>46</v>
      </c>
      <c r="B1783">
        <v>5</v>
      </c>
      <c r="C1783" s="1" t="s">
        <v>4296</v>
      </c>
      <c r="D1783" s="2">
        <v>45762</v>
      </c>
      <c r="E1783" t="s">
        <v>2940</v>
      </c>
      <c r="F1783" s="1" t="s">
        <v>246</v>
      </c>
      <c r="G1783">
        <v>22</v>
      </c>
      <c r="H1783" t="s">
        <v>241</v>
      </c>
      <c r="I1783" s="1" t="s">
        <v>100</v>
      </c>
      <c r="J1783">
        <v>200</v>
      </c>
      <c r="K1783" s="1" t="s">
        <v>2729</v>
      </c>
      <c r="L1783">
        <v>4</v>
      </c>
      <c r="M1783">
        <v>208.6</v>
      </c>
      <c r="N1783">
        <v>10.8</v>
      </c>
      <c r="Q1783">
        <v>197.79999999999998</v>
      </c>
      <c r="R1783" s="1"/>
    </row>
    <row r="1784" spans="1:18" x14ac:dyDescent="0.2">
      <c r="A1784" s="1" t="s">
        <v>46</v>
      </c>
      <c r="B1784">
        <v>5</v>
      </c>
      <c r="C1784" s="1" t="s">
        <v>4297</v>
      </c>
      <c r="D1784" s="2">
        <v>45762</v>
      </c>
      <c r="E1784" t="s">
        <v>4298</v>
      </c>
      <c r="F1784" s="1" t="s">
        <v>246</v>
      </c>
      <c r="G1784">
        <v>22</v>
      </c>
      <c r="H1784" t="s">
        <v>134</v>
      </c>
      <c r="I1784" s="1" t="s">
        <v>100</v>
      </c>
      <c r="J1784">
        <v>300</v>
      </c>
      <c r="K1784" s="1" t="s">
        <v>2729</v>
      </c>
      <c r="L1784">
        <v>2</v>
      </c>
      <c r="M1784">
        <v>108.80000000000001</v>
      </c>
      <c r="N1784">
        <v>4.4000000000000004</v>
      </c>
      <c r="Q1784">
        <v>104.4</v>
      </c>
      <c r="R1784" s="1"/>
    </row>
    <row r="1785" spans="1:18" x14ac:dyDescent="0.2">
      <c r="A1785" s="1" t="s">
        <v>53</v>
      </c>
      <c r="B1785">
        <v>5</v>
      </c>
      <c r="C1785" s="1" t="s">
        <v>4297</v>
      </c>
      <c r="D1785" s="2">
        <v>45762</v>
      </c>
      <c r="E1785" t="s">
        <v>4298</v>
      </c>
      <c r="F1785" s="1" t="s">
        <v>246</v>
      </c>
      <c r="G1785">
        <v>22</v>
      </c>
      <c r="H1785" t="s">
        <v>134</v>
      </c>
      <c r="I1785" s="1" t="s">
        <v>100</v>
      </c>
      <c r="J1785">
        <v>300</v>
      </c>
      <c r="K1785" s="1" t="s">
        <v>2729</v>
      </c>
      <c r="L1785">
        <v>4</v>
      </c>
      <c r="M1785">
        <v>262.2</v>
      </c>
      <c r="N1785">
        <v>8.8000000000000007</v>
      </c>
      <c r="Q1785">
        <v>253.39999999999998</v>
      </c>
      <c r="R1785" s="1"/>
    </row>
    <row r="1786" spans="1:18" x14ac:dyDescent="0.2">
      <c r="A1786" s="1" t="s">
        <v>53</v>
      </c>
      <c r="B1786">
        <v>5</v>
      </c>
      <c r="C1786" s="1" t="s">
        <v>4299</v>
      </c>
      <c r="D1786" s="2">
        <v>45762</v>
      </c>
      <c r="E1786" t="s">
        <v>3659</v>
      </c>
      <c r="F1786" s="1" t="s">
        <v>246</v>
      </c>
      <c r="G1786">
        <v>20</v>
      </c>
      <c r="H1786" t="s">
        <v>241</v>
      </c>
      <c r="I1786" s="1" t="s">
        <v>100</v>
      </c>
      <c r="J1786">
        <v>100</v>
      </c>
      <c r="K1786" s="1" t="s">
        <v>2729</v>
      </c>
      <c r="L1786">
        <v>2</v>
      </c>
      <c r="M1786">
        <v>112</v>
      </c>
      <c r="N1786">
        <v>4</v>
      </c>
      <c r="Q1786">
        <v>108</v>
      </c>
      <c r="R1786" s="1"/>
    </row>
    <row r="1787" spans="1:18" x14ac:dyDescent="0.2">
      <c r="A1787" s="1" t="s">
        <v>53</v>
      </c>
      <c r="B1787">
        <v>5</v>
      </c>
      <c r="C1787" s="1" t="s">
        <v>4300</v>
      </c>
      <c r="D1787" s="2">
        <v>45762</v>
      </c>
      <c r="E1787" t="s">
        <v>2777</v>
      </c>
      <c r="F1787" s="1" t="s">
        <v>246</v>
      </c>
      <c r="G1787">
        <v>22</v>
      </c>
      <c r="H1787" t="s">
        <v>167</v>
      </c>
      <c r="I1787" s="1" t="s">
        <v>100</v>
      </c>
      <c r="J1787">
        <v>375</v>
      </c>
      <c r="K1787" s="1" t="s">
        <v>2729</v>
      </c>
      <c r="L1787">
        <v>2</v>
      </c>
      <c r="M1787">
        <v>132.19999999999999</v>
      </c>
      <c r="N1787">
        <v>4.5</v>
      </c>
      <c r="Q1787">
        <v>127.69999999999999</v>
      </c>
      <c r="R1787" s="1"/>
    </row>
    <row r="1788" spans="1:18" x14ac:dyDescent="0.2">
      <c r="A1788" s="1" t="s">
        <v>46</v>
      </c>
      <c r="B1788">
        <v>6</v>
      </c>
      <c r="C1788" s="1" t="s">
        <v>4301</v>
      </c>
      <c r="D1788" s="2">
        <v>45762</v>
      </c>
      <c r="E1788" t="s">
        <v>4282</v>
      </c>
      <c r="F1788" s="1" t="s">
        <v>106</v>
      </c>
      <c r="G1788">
        <v>16</v>
      </c>
      <c r="H1788" t="s">
        <v>107</v>
      </c>
      <c r="I1788" s="1" t="s">
        <v>108</v>
      </c>
      <c r="J1788">
        <v>100</v>
      </c>
      <c r="K1788" s="1" t="s">
        <v>2729</v>
      </c>
      <c r="L1788">
        <v>1</v>
      </c>
      <c r="M1788">
        <v>98.8</v>
      </c>
      <c r="N1788">
        <v>1.8</v>
      </c>
      <c r="O1788">
        <v>89</v>
      </c>
      <c r="Q1788">
        <v>97</v>
      </c>
      <c r="R1788" s="1"/>
    </row>
    <row r="1789" spans="1:18" x14ac:dyDescent="0.2">
      <c r="A1789" s="1" t="s">
        <v>46</v>
      </c>
      <c r="B1789">
        <v>6</v>
      </c>
      <c r="C1789" s="1" t="s">
        <v>4264</v>
      </c>
      <c r="D1789" s="2">
        <v>45762</v>
      </c>
      <c r="E1789" t="s">
        <v>2994</v>
      </c>
      <c r="F1789" s="1" t="s">
        <v>106</v>
      </c>
      <c r="G1789" t="s">
        <v>2995</v>
      </c>
      <c r="H1789" t="s">
        <v>51</v>
      </c>
      <c r="I1789" s="1" t="s">
        <v>2996</v>
      </c>
      <c r="J1789">
        <v>400</v>
      </c>
      <c r="K1789" s="1" t="s">
        <v>2729</v>
      </c>
      <c r="L1789">
        <v>5</v>
      </c>
      <c r="M1789">
        <v>321.2</v>
      </c>
      <c r="N1789">
        <v>11</v>
      </c>
      <c r="Q1789">
        <v>310.2</v>
      </c>
      <c r="R1789" s="1"/>
    </row>
    <row r="1790" spans="1:18" x14ac:dyDescent="0.2">
      <c r="A1790" s="1" t="s">
        <v>46</v>
      </c>
      <c r="B1790">
        <v>6</v>
      </c>
      <c r="C1790" s="1" t="s">
        <v>4302</v>
      </c>
      <c r="D1790" s="2">
        <v>45762</v>
      </c>
      <c r="E1790" t="s">
        <v>2841</v>
      </c>
      <c r="F1790" s="1" t="s">
        <v>2816</v>
      </c>
      <c r="G1790" t="s">
        <v>2842</v>
      </c>
      <c r="H1790" t="s">
        <v>2843</v>
      </c>
      <c r="I1790" s="1" t="s">
        <v>108</v>
      </c>
      <c r="J1790">
        <v>300</v>
      </c>
      <c r="K1790" s="1" t="s">
        <v>2729</v>
      </c>
      <c r="L1790">
        <v>2</v>
      </c>
      <c r="M1790">
        <v>150.4</v>
      </c>
      <c r="N1790">
        <v>7.6</v>
      </c>
      <c r="Q1790">
        <v>142.80000000000001</v>
      </c>
      <c r="R1790" s="1"/>
    </row>
    <row r="1791" spans="1:18" x14ac:dyDescent="0.2">
      <c r="A1791" s="1" t="s">
        <v>53</v>
      </c>
      <c r="B1791">
        <v>6</v>
      </c>
      <c r="C1791" s="1" t="s">
        <v>4302</v>
      </c>
      <c r="D1791" s="2">
        <v>45762</v>
      </c>
      <c r="E1791" t="s">
        <v>2841</v>
      </c>
      <c r="F1791" s="1" t="s">
        <v>2816</v>
      </c>
      <c r="G1791" t="s">
        <v>2842</v>
      </c>
      <c r="H1791" t="s">
        <v>2843</v>
      </c>
      <c r="I1791" s="1" t="s">
        <v>108</v>
      </c>
      <c r="J1791">
        <v>300</v>
      </c>
      <c r="K1791" s="1" t="s">
        <v>2729</v>
      </c>
      <c r="L1791">
        <v>2</v>
      </c>
      <c r="M1791">
        <v>231.39999999999998</v>
      </c>
      <c r="N1791">
        <v>7.2</v>
      </c>
      <c r="O1791">
        <v>74.599999999999994</v>
      </c>
      <c r="Q1791">
        <v>224.2</v>
      </c>
      <c r="R1791" s="1"/>
    </row>
    <row r="1792" spans="1:18" x14ac:dyDescent="0.2">
      <c r="A1792" s="1" t="s">
        <v>53</v>
      </c>
      <c r="B1792">
        <v>6</v>
      </c>
      <c r="C1792" s="1" t="s">
        <v>4303</v>
      </c>
      <c r="D1792" s="2">
        <v>45762</v>
      </c>
      <c r="E1792" t="s">
        <v>3140</v>
      </c>
      <c r="F1792" s="1" t="s">
        <v>2816</v>
      </c>
      <c r="G1792">
        <v>18</v>
      </c>
      <c r="H1792" t="s">
        <v>51</v>
      </c>
      <c r="I1792" s="1" t="s">
        <v>108</v>
      </c>
      <c r="J1792">
        <v>2000</v>
      </c>
      <c r="K1792" s="1" t="s">
        <v>2729</v>
      </c>
      <c r="L1792">
        <v>4</v>
      </c>
      <c r="M1792">
        <v>581.4</v>
      </c>
      <c r="N1792">
        <v>8.8000000000000007</v>
      </c>
      <c r="Q1792">
        <v>572.6</v>
      </c>
      <c r="R1792" s="1"/>
    </row>
    <row r="1793" spans="1:18" x14ac:dyDescent="0.2">
      <c r="A1793" s="1" t="s">
        <v>46</v>
      </c>
      <c r="B1793">
        <v>7</v>
      </c>
      <c r="C1793" s="1" t="s">
        <v>4283</v>
      </c>
      <c r="D1793" s="2">
        <v>45762</v>
      </c>
      <c r="E1793" t="s">
        <v>4284</v>
      </c>
      <c r="F1793" s="1" t="s">
        <v>246</v>
      </c>
      <c r="G1793">
        <v>23</v>
      </c>
      <c r="H1793">
        <v>6</v>
      </c>
      <c r="I1793" s="1" t="s">
        <v>51</v>
      </c>
      <c r="J1793">
        <v>2000</v>
      </c>
      <c r="K1793" s="1" t="s">
        <v>2729</v>
      </c>
      <c r="L1793">
        <v>1</v>
      </c>
      <c r="M1793">
        <v>68.2</v>
      </c>
      <c r="N1793">
        <v>2.8</v>
      </c>
      <c r="Q1793">
        <v>65.400000000000006</v>
      </c>
      <c r="R1793" s="1"/>
    </row>
    <row r="1794" spans="1:18" x14ac:dyDescent="0.2">
      <c r="A1794" s="1" t="s">
        <v>46</v>
      </c>
      <c r="B1794">
        <v>7</v>
      </c>
      <c r="C1794" s="1" t="s">
        <v>4275</v>
      </c>
      <c r="D1794" s="2">
        <v>45762</v>
      </c>
      <c r="E1794" t="s">
        <v>4276</v>
      </c>
      <c r="F1794" s="1" t="s">
        <v>246</v>
      </c>
      <c r="G1794">
        <v>19</v>
      </c>
      <c r="H1794" t="s">
        <v>332</v>
      </c>
      <c r="I1794" s="1" t="s">
        <v>2760</v>
      </c>
      <c r="J1794">
        <v>1200</v>
      </c>
      <c r="K1794" s="1" t="s">
        <v>2729</v>
      </c>
      <c r="L1794">
        <v>4</v>
      </c>
      <c r="M1794">
        <v>398.40000000000003</v>
      </c>
      <c r="N1794">
        <v>8.8000000000000007</v>
      </c>
      <c r="Q1794">
        <v>389.6</v>
      </c>
      <c r="R1794" s="1"/>
    </row>
    <row r="1795" spans="1:18" x14ac:dyDescent="0.2">
      <c r="A1795" s="1" t="s">
        <v>53</v>
      </c>
      <c r="B1795">
        <v>7</v>
      </c>
      <c r="C1795" s="1" t="s">
        <v>4275</v>
      </c>
      <c r="D1795" s="2">
        <v>45762</v>
      </c>
      <c r="E1795" t="s">
        <v>4276</v>
      </c>
      <c r="F1795" s="1" t="s">
        <v>246</v>
      </c>
      <c r="G1795">
        <v>19</v>
      </c>
      <c r="H1795" t="s">
        <v>332</v>
      </c>
      <c r="I1795" s="1" t="s">
        <v>2760</v>
      </c>
      <c r="J1795">
        <v>1200</v>
      </c>
      <c r="K1795" s="1" t="s">
        <v>2729</v>
      </c>
      <c r="L1795">
        <v>1</v>
      </c>
      <c r="M1795">
        <v>83.6</v>
      </c>
      <c r="N1795">
        <v>2.4</v>
      </c>
      <c r="Q1795">
        <v>81.199999999999989</v>
      </c>
      <c r="R1795" s="1"/>
    </row>
    <row r="1796" spans="1:18" x14ac:dyDescent="0.2">
      <c r="A1796" s="1" t="s">
        <v>53</v>
      </c>
      <c r="B1796">
        <v>7</v>
      </c>
      <c r="C1796" s="1" t="s">
        <v>4304</v>
      </c>
      <c r="D1796" s="2">
        <v>45762</v>
      </c>
      <c r="E1796" t="s">
        <v>4305</v>
      </c>
      <c r="F1796" s="1" t="s">
        <v>246</v>
      </c>
      <c r="G1796">
        <v>20</v>
      </c>
      <c r="H1796">
        <v>18</v>
      </c>
      <c r="I1796" s="1" t="s">
        <v>100</v>
      </c>
      <c r="J1796">
        <v>200</v>
      </c>
      <c r="K1796" s="1" t="s">
        <v>2729</v>
      </c>
      <c r="L1796">
        <v>2</v>
      </c>
      <c r="M1796">
        <v>190</v>
      </c>
      <c r="N1796">
        <v>5</v>
      </c>
      <c r="Q1796">
        <v>185</v>
      </c>
      <c r="R1796" s="1"/>
    </row>
    <row r="1797" spans="1:18" x14ac:dyDescent="0.2">
      <c r="A1797" s="1" t="s">
        <v>53</v>
      </c>
      <c r="B1797">
        <v>7</v>
      </c>
      <c r="C1797" s="1" t="s">
        <v>4306</v>
      </c>
      <c r="D1797" s="2">
        <v>45762</v>
      </c>
      <c r="E1797" t="s">
        <v>3181</v>
      </c>
      <c r="F1797" s="1" t="s">
        <v>246</v>
      </c>
      <c r="G1797">
        <v>21</v>
      </c>
      <c r="H1797" t="s">
        <v>214</v>
      </c>
      <c r="I1797" s="1" t="s">
        <v>2760</v>
      </c>
      <c r="J1797">
        <v>250</v>
      </c>
      <c r="K1797" s="1" t="s">
        <v>2729</v>
      </c>
      <c r="L1797">
        <v>3</v>
      </c>
      <c r="M1797">
        <v>207.3</v>
      </c>
      <c r="N1797">
        <v>6</v>
      </c>
      <c r="Q1797">
        <v>201.3</v>
      </c>
      <c r="R1797" s="1"/>
    </row>
    <row r="1798" spans="1:18" x14ac:dyDescent="0.2">
      <c r="A1798" s="1" t="s">
        <v>46</v>
      </c>
      <c r="B1798">
        <v>1</v>
      </c>
      <c r="C1798" s="1" t="s">
        <v>4288</v>
      </c>
      <c r="D1798" s="2">
        <v>45763</v>
      </c>
      <c r="E1798" t="s">
        <v>4289</v>
      </c>
      <c r="F1798" s="1" t="s">
        <v>246</v>
      </c>
      <c r="G1798">
        <v>15</v>
      </c>
      <c r="H1798" t="s">
        <v>79</v>
      </c>
      <c r="I1798" s="1" t="s">
        <v>51</v>
      </c>
      <c r="J1798">
        <v>66</v>
      </c>
      <c r="K1798" s="1" t="s">
        <v>2729</v>
      </c>
      <c r="L1798">
        <v>2</v>
      </c>
      <c r="M1798">
        <v>74.900000000000006</v>
      </c>
      <c r="N1798">
        <v>3.4</v>
      </c>
      <c r="Q1798">
        <v>71.5</v>
      </c>
      <c r="R1798" s="1"/>
    </row>
    <row r="1799" spans="1:18" x14ac:dyDescent="0.2">
      <c r="A1799" s="1" t="s">
        <v>46</v>
      </c>
      <c r="B1799">
        <v>1</v>
      </c>
      <c r="C1799" s="1" t="s">
        <v>4307</v>
      </c>
      <c r="D1799" s="2">
        <v>45763</v>
      </c>
      <c r="E1799" t="s">
        <v>4308</v>
      </c>
      <c r="F1799" s="1" t="s">
        <v>246</v>
      </c>
      <c r="G1799">
        <v>14</v>
      </c>
      <c r="H1799">
        <v>7</v>
      </c>
      <c r="I1799" s="1" t="s">
        <v>100</v>
      </c>
      <c r="J1799">
        <v>100</v>
      </c>
      <c r="K1799" s="1" t="s">
        <v>2729</v>
      </c>
      <c r="L1799">
        <v>2</v>
      </c>
      <c r="M1799">
        <v>100.7</v>
      </c>
      <c r="N1799">
        <v>3.2</v>
      </c>
      <c r="Q1799">
        <v>97.5</v>
      </c>
      <c r="R1799" s="1"/>
    </row>
    <row r="1800" spans="1:18" x14ac:dyDescent="0.2">
      <c r="A1800" s="1" t="s">
        <v>53</v>
      </c>
      <c r="B1800">
        <v>1</v>
      </c>
      <c r="C1800" s="1" t="s">
        <v>4309</v>
      </c>
      <c r="D1800" s="2">
        <v>45763</v>
      </c>
      <c r="E1800" t="s">
        <v>4310</v>
      </c>
      <c r="F1800" s="1" t="s">
        <v>246</v>
      </c>
      <c r="G1800">
        <v>13</v>
      </c>
      <c r="H1800" t="s">
        <v>64</v>
      </c>
      <c r="I1800" s="1" t="s">
        <v>100</v>
      </c>
      <c r="J1800">
        <v>100</v>
      </c>
      <c r="K1800" s="1" t="s">
        <v>2729</v>
      </c>
      <c r="L1800">
        <v>2</v>
      </c>
      <c r="M1800">
        <v>111.1</v>
      </c>
      <c r="N1800">
        <v>3.6</v>
      </c>
      <c r="Q1800">
        <v>107.5</v>
      </c>
      <c r="R1800" s="1"/>
    </row>
    <row r="1801" spans="1:18" x14ac:dyDescent="0.2">
      <c r="A1801" s="1" t="s">
        <v>53</v>
      </c>
      <c r="B1801">
        <v>1</v>
      </c>
      <c r="C1801" s="1" t="s">
        <v>4311</v>
      </c>
      <c r="D1801" s="2">
        <v>45763</v>
      </c>
      <c r="E1801" t="s">
        <v>4312</v>
      </c>
      <c r="F1801" s="1" t="s">
        <v>246</v>
      </c>
      <c r="G1801">
        <v>16</v>
      </c>
      <c r="H1801" t="s">
        <v>214</v>
      </c>
      <c r="I1801" s="1" t="s">
        <v>100</v>
      </c>
      <c r="J1801">
        <v>80</v>
      </c>
      <c r="K1801" s="1" t="s">
        <v>2729</v>
      </c>
      <c r="L1801">
        <v>2</v>
      </c>
      <c r="M1801">
        <v>83.5</v>
      </c>
      <c r="N1801">
        <v>3.8</v>
      </c>
      <c r="Q1801">
        <v>79.7</v>
      </c>
      <c r="R1801" s="1"/>
    </row>
    <row r="1802" spans="1:18" x14ac:dyDescent="0.2">
      <c r="A1802" s="1" t="s">
        <v>46</v>
      </c>
      <c r="B1802">
        <v>2</v>
      </c>
      <c r="C1802" s="1" t="s">
        <v>4313</v>
      </c>
      <c r="D1802" s="2">
        <v>45763</v>
      </c>
      <c r="E1802" t="s">
        <v>3479</v>
      </c>
      <c r="F1802" s="1" t="s">
        <v>2816</v>
      </c>
      <c r="G1802">
        <v>16</v>
      </c>
      <c r="H1802" t="s">
        <v>438</v>
      </c>
      <c r="I1802" s="1" t="s">
        <v>4015</v>
      </c>
      <c r="J1802">
        <v>250</v>
      </c>
      <c r="K1802" s="1" t="s">
        <v>2729</v>
      </c>
      <c r="L1802">
        <v>1</v>
      </c>
      <c r="M1802">
        <v>137.19999999999999</v>
      </c>
      <c r="N1802">
        <v>1.9</v>
      </c>
      <c r="Q1802">
        <v>135.29999999999998</v>
      </c>
      <c r="R1802" s="1"/>
    </row>
    <row r="1803" spans="1:18" x14ac:dyDescent="0.2">
      <c r="A1803" s="1" t="s">
        <v>53</v>
      </c>
      <c r="B1803">
        <v>2</v>
      </c>
      <c r="C1803" s="1" t="s">
        <v>4313</v>
      </c>
      <c r="D1803" s="2">
        <v>45763</v>
      </c>
      <c r="E1803" t="s">
        <v>3479</v>
      </c>
      <c r="F1803" s="1" t="s">
        <v>2816</v>
      </c>
      <c r="G1803">
        <v>16</v>
      </c>
      <c r="H1803" t="s">
        <v>438</v>
      </c>
      <c r="I1803" s="1" t="s">
        <v>4015</v>
      </c>
      <c r="J1803">
        <v>250</v>
      </c>
      <c r="K1803" s="1" t="s">
        <v>2729</v>
      </c>
      <c r="L1803">
        <v>1</v>
      </c>
      <c r="M1803">
        <v>125.6</v>
      </c>
      <c r="N1803">
        <v>1.9</v>
      </c>
      <c r="Q1803">
        <v>123.69999999999999</v>
      </c>
      <c r="R1803" s="1"/>
    </row>
    <row r="1804" spans="1:18" x14ac:dyDescent="0.2">
      <c r="A1804" s="1" t="s">
        <v>53</v>
      </c>
      <c r="B1804">
        <v>2</v>
      </c>
      <c r="C1804" s="1" t="s">
        <v>4314</v>
      </c>
      <c r="D1804" s="2">
        <v>45763</v>
      </c>
      <c r="E1804" t="s">
        <v>2815</v>
      </c>
      <c r="F1804" s="1" t="s">
        <v>2816</v>
      </c>
      <c r="G1804">
        <v>16</v>
      </c>
      <c r="H1804" t="s">
        <v>438</v>
      </c>
      <c r="I1804" s="1" t="s">
        <v>4315</v>
      </c>
      <c r="J1804">
        <v>250</v>
      </c>
      <c r="K1804" s="1" t="s">
        <v>2729</v>
      </c>
      <c r="L1804">
        <v>2</v>
      </c>
      <c r="M1804">
        <v>278.2</v>
      </c>
      <c r="N1804">
        <v>3.8</v>
      </c>
      <c r="Q1804">
        <v>274.39999999999998</v>
      </c>
      <c r="R1804" s="1"/>
    </row>
    <row r="1805" spans="1:18" x14ac:dyDescent="0.2">
      <c r="A1805" s="1" t="s">
        <v>53</v>
      </c>
      <c r="B1805">
        <v>2</v>
      </c>
      <c r="C1805" s="1" t="s">
        <v>4316</v>
      </c>
      <c r="D1805" s="2">
        <v>45763</v>
      </c>
      <c r="E1805" t="s">
        <v>4317</v>
      </c>
      <c r="F1805" s="1" t="s">
        <v>2816</v>
      </c>
      <c r="G1805">
        <v>16</v>
      </c>
      <c r="H1805" t="s">
        <v>438</v>
      </c>
      <c r="I1805" s="1" t="s">
        <v>4315</v>
      </c>
      <c r="J1805">
        <v>80</v>
      </c>
      <c r="K1805" s="1" t="s">
        <v>2729</v>
      </c>
      <c r="L1805">
        <v>1</v>
      </c>
      <c r="M1805">
        <v>84.4</v>
      </c>
      <c r="N1805">
        <v>1.8</v>
      </c>
      <c r="Q1805">
        <v>82.600000000000009</v>
      </c>
      <c r="R1805" s="1"/>
    </row>
    <row r="1806" spans="1:18" x14ac:dyDescent="0.2">
      <c r="A1806" s="1" t="s">
        <v>46</v>
      </c>
      <c r="B1806">
        <v>3</v>
      </c>
      <c r="C1806" s="1" t="s">
        <v>4294</v>
      </c>
      <c r="D1806" s="2">
        <v>45763</v>
      </c>
      <c r="E1806" t="s">
        <v>4292</v>
      </c>
      <c r="F1806" s="1" t="s">
        <v>106</v>
      </c>
      <c r="G1806" t="s">
        <v>4295</v>
      </c>
      <c r="H1806" t="s">
        <v>51</v>
      </c>
      <c r="I1806" s="1" t="s">
        <v>108</v>
      </c>
      <c r="J1806">
        <v>270</v>
      </c>
      <c r="K1806" s="1" t="s">
        <v>2729</v>
      </c>
      <c r="L1806">
        <v>5</v>
      </c>
      <c r="M1806">
        <v>190.2</v>
      </c>
      <c r="N1806">
        <v>4.5</v>
      </c>
      <c r="Q1806">
        <v>185.7</v>
      </c>
      <c r="R1806" s="1"/>
    </row>
    <row r="1807" spans="1:18" x14ac:dyDescent="0.2">
      <c r="A1807" s="1" t="s">
        <v>53</v>
      </c>
      <c r="B1807">
        <v>3</v>
      </c>
      <c r="C1807" s="1" t="s">
        <v>4318</v>
      </c>
      <c r="D1807" s="2">
        <v>45763</v>
      </c>
      <c r="E1807" t="s">
        <v>2936</v>
      </c>
      <c r="F1807" s="1" t="s">
        <v>2816</v>
      </c>
      <c r="G1807" t="s">
        <v>2937</v>
      </c>
      <c r="H1807" t="s">
        <v>2938</v>
      </c>
      <c r="I1807" s="1" t="s">
        <v>51</v>
      </c>
      <c r="J1807">
        <v>3000</v>
      </c>
      <c r="K1807" s="1" t="s">
        <v>2729</v>
      </c>
      <c r="L1807">
        <v>4</v>
      </c>
      <c r="M1807">
        <v>779.8</v>
      </c>
      <c r="N1807">
        <v>5.6</v>
      </c>
      <c r="Q1807">
        <v>774.19999999999993</v>
      </c>
      <c r="R1807" s="1"/>
    </row>
    <row r="1808" spans="1:18" x14ac:dyDescent="0.2">
      <c r="A1808" s="1" t="s">
        <v>46</v>
      </c>
      <c r="B1808">
        <v>5</v>
      </c>
      <c r="C1808" s="1" t="s">
        <v>4300</v>
      </c>
      <c r="D1808" s="2">
        <v>45763</v>
      </c>
      <c r="E1808" t="s">
        <v>2777</v>
      </c>
      <c r="F1808" s="1" t="s">
        <v>246</v>
      </c>
      <c r="G1808">
        <v>22</v>
      </c>
      <c r="H1808" t="s">
        <v>167</v>
      </c>
      <c r="I1808" s="1" t="s">
        <v>100</v>
      </c>
      <c r="J1808">
        <v>375</v>
      </c>
      <c r="K1808" s="1" t="s">
        <v>2729</v>
      </c>
      <c r="L1808">
        <v>4</v>
      </c>
      <c r="M1808">
        <v>255.39999999999998</v>
      </c>
      <c r="N1808">
        <v>9.1999999999999993</v>
      </c>
      <c r="Q1808">
        <v>246.2</v>
      </c>
      <c r="R1808" s="1"/>
    </row>
    <row r="1809" spans="1:18" x14ac:dyDescent="0.2">
      <c r="A1809" s="1" t="s">
        <v>46</v>
      </c>
      <c r="B1809">
        <v>5</v>
      </c>
      <c r="C1809" s="1" t="s">
        <v>4319</v>
      </c>
      <c r="D1809" s="2">
        <v>45763</v>
      </c>
      <c r="E1809" t="s">
        <v>417</v>
      </c>
      <c r="F1809" s="1" t="s">
        <v>246</v>
      </c>
      <c r="G1809">
        <v>36</v>
      </c>
      <c r="H1809" t="s">
        <v>167</v>
      </c>
      <c r="I1809" s="1" t="s">
        <v>51</v>
      </c>
      <c r="J1809">
        <v>60</v>
      </c>
      <c r="K1809" s="1" t="s">
        <v>2729</v>
      </c>
      <c r="L1809">
        <v>1</v>
      </c>
      <c r="M1809">
        <v>70.2</v>
      </c>
      <c r="N1809">
        <v>4.4000000000000004</v>
      </c>
      <c r="Q1809">
        <v>65.8</v>
      </c>
      <c r="R1809" s="1"/>
    </row>
    <row r="1810" spans="1:18" x14ac:dyDescent="0.2">
      <c r="A1810" s="1" t="s">
        <v>46</v>
      </c>
      <c r="B1810">
        <v>5</v>
      </c>
      <c r="C1810" s="1" t="s">
        <v>4320</v>
      </c>
      <c r="D1810" s="2">
        <v>45763</v>
      </c>
      <c r="E1810" t="s">
        <v>2825</v>
      </c>
      <c r="F1810" s="1" t="s">
        <v>246</v>
      </c>
      <c r="G1810">
        <v>36</v>
      </c>
      <c r="H1810">
        <v>6</v>
      </c>
      <c r="I1810" s="1" t="s">
        <v>2826</v>
      </c>
      <c r="J1810">
        <v>100</v>
      </c>
      <c r="K1810" s="1" t="s">
        <v>2729</v>
      </c>
      <c r="L1810">
        <v>1</v>
      </c>
      <c r="M1810">
        <v>92.2</v>
      </c>
      <c r="N1810">
        <v>4.4000000000000004</v>
      </c>
      <c r="Q1810">
        <v>87.8</v>
      </c>
      <c r="R1810" s="1"/>
    </row>
    <row r="1811" spans="1:18" x14ac:dyDescent="0.2">
      <c r="A1811" s="1" t="s">
        <v>46</v>
      </c>
      <c r="B1811">
        <v>5</v>
      </c>
      <c r="C1811" s="1" t="s">
        <v>4321</v>
      </c>
      <c r="D1811" s="2">
        <v>45763</v>
      </c>
      <c r="E1811" t="s">
        <v>2825</v>
      </c>
      <c r="F1811" s="1" t="s">
        <v>246</v>
      </c>
      <c r="G1811">
        <v>36</v>
      </c>
      <c r="H1811">
        <v>6</v>
      </c>
      <c r="I1811" s="1" t="s">
        <v>2826</v>
      </c>
      <c r="J1811">
        <v>500</v>
      </c>
      <c r="K1811" s="1" t="s">
        <v>2729</v>
      </c>
      <c r="L1811">
        <v>2</v>
      </c>
      <c r="M1811">
        <v>200.60000000000002</v>
      </c>
      <c r="N1811">
        <v>8.8000000000000007</v>
      </c>
      <c r="Q1811">
        <v>191.8</v>
      </c>
      <c r="R1811" s="1"/>
    </row>
    <row r="1812" spans="1:18" x14ac:dyDescent="0.2">
      <c r="A1812" s="1" t="s">
        <v>53</v>
      </c>
      <c r="B1812">
        <v>5</v>
      </c>
      <c r="C1812" s="1" t="s">
        <v>4321</v>
      </c>
      <c r="D1812" s="2">
        <v>45763</v>
      </c>
      <c r="E1812" t="s">
        <v>2825</v>
      </c>
      <c r="F1812" s="1" t="s">
        <v>246</v>
      </c>
      <c r="G1812">
        <v>36</v>
      </c>
      <c r="H1812">
        <v>6</v>
      </c>
      <c r="I1812" s="1" t="s">
        <v>2826</v>
      </c>
      <c r="J1812">
        <v>500</v>
      </c>
      <c r="K1812" s="1" t="s">
        <v>2729</v>
      </c>
      <c r="L1812">
        <v>4</v>
      </c>
      <c r="M1812">
        <v>314.20000000000005</v>
      </c>
      <c r="N1812">
        <v>17.600000000000001</v>
      </c>
      <c r="Q1812">
        <v>296.60000000000002</v>
      </c>
      <c r="R1812" s="1"/>
    </row>
    <row r="1813" spans="1:18" x14ac:dyDescent="0.2">
      <c r="A1813" s="1" t="s">
        <v>53</v>
      </c>
      <c r="B1813">
        <v>5</v>
      </c>
      <c r="C1813" s="1" t="s">
        <v>4322</v>
      </c>
      <c r="D1813" s="2">
        <v>45763</v>
      </c>
      <c r="E1813" t="s">
        <v>2825</v>
      </c>
      <c r="F1813" s="1" t="s">
        <v>246</v>
      </c>
      <c r="G1813">
        <v>40</v>
      </c>
      <c r="H1813">
        <v>6</v>
      </c>
      <c r="I1813" s="1" t="s">
        <v>2826</v>
      </c>
      <c r="J1813">
        <v>500</v>
      </c>
      <c r="K1813" s="1" t="s">
        <v>2729</v>
      </c>
      <c r="L1813">
        <v>6</v>
      </c>
      <c r="M1813">
        <v>530.59999999999991</v>
      </c>
      <c r="N1813">
        <v>28.799999999999997</v>
      </c>
      <c r="Q1813">
        <v>501.7999999999999</v>
      </c>
      <c r="R1813" s="1"/>
    </row>
    <row r="1814" spans="1:18" x14ac:dyDescent="0.2">
      <c r="A1814" s="1" t="s">
        <v>53</v>
      </c>
      <c r="B1814">
        <v>5</v>
      </c>
      <c r="C1814" s="1" t="s">
        <v>4323</v>
      </c>
      <c r="D1814" s="2">
        <v>45763</v>
      </c>
      <c r="E1814" t="s">
        <v>2825</v>
      </c>
      <c r="F1814" s="1" t="s">
        <v>246</v>
      </c>
      <c r="G1814">
        <v>40</v>
      </c>
      <c r="H1814">
        <v>8</v>
      </c>
      <c r="I1814" s="1" t="s">
        <v>2826</v>
      </c>
      <c r="J1814">
        <v>500</v>
      </c>
      <c r="K1814" s="1" t="s">
        <v>2729</v>
      </c>
      <c r="L1814">
        <v>1</v>
      </c>
      <c r="M1814">
        <v>69.8</v>
      </c>
      <c r="N1814">
        <v>4.8</v>
      </c>
      <c r="Q1814">
        <v>65</v>
      </c>
      <c r="R1814" s="1"/>
    </row>
    <row r="1815" spans="1:18" x14ac:dyDescent="0.2">
      <c r="A1815" s="1" t="s">
        <v>46</v>
      </c>
      <c r="B1815">
        <v>6</v>
      </c>
      <c r="C1815" s="1" t="s">
        <v>4303</v>
      </c>
      <c r="D1815" s="2">
        <v>45763</v>
      </c>
      <c r="E1815" t="s">
        <v>3140</v>
      </c>
      <c r="F1815" s="1" t="s">
        <v>2816</v>
      </c>
      <c r="G1815">
        <v>18</v>
      </c>
      <c r="H1815" t="s">
        <v>51</v>
      </c>
      <c r="I1815" s="1" t="s">
        <v>108</v>
      </c>
      <c r="J1815">
        <v>2000</v>
      </c>
      <c r="K1815" s="1" t="s">
        <v>2729</v>
      </c>
      <c r="L1815">
        <v>3</v>
      </c>
      <c r="M1815">
        <v>655</v>
      </c>
      <c r="N1815">
        <v>6.6000000000000005</v>
      </c>
      <c r="O1815">
        <v>80</v>
      </c>
      <c r="Q1815">
        <v>648.4</v>
      </c>
      <c r="R1815" s="1"/>
    </row>
    <row r="1816" spans="1:18" x14ac:dyDescent="0.2">
      <c r="A1816" s="1" t="s">
        <v>53</v>
      </c>
      <c r="B1816">
        <v>6</v>
      </c>
      <c r="C1816" s="1" t="s">
        <v>4303</v>
      </c>
      <c r="D1816" s="2">
        <v>45763</v>
      </c>
      <c r="E1816" t="s">
        <v>3140</v>
      </c>
      <c r="F1816" s="1" t="s">
        <v>2816</v>
      </c>
      <c r="G1816">
        <v>18</v>
      </c>
      <c r="H1816" t="s">
        <v>51</v>
      </c>
      <c r="I1816" s="1" t="s">
        <v>108</v>
      </c>
      <c r="J1816">
        <v>2000</v>
      </c>
      <c r="K1816" s="1" t="s">
        <v>2729</v>
      </c>
      <c r="L1816">
        <v>4</v>
      </c>
      <c r="M1816">
        <v>703.40000000000009</v>
      </c>
      <c r="N1816">
        <v>8.8000000000000007</v>
      </c>
      <c r="O1816">
        <v>60</v>
      </c>
      <c r="Q1816">
        <v>694.60000000000014</v>
      </c>
      <c r="R1816" s="1"/>
    </row>
    <row r="1817" spans="1:18" x14ac:dyDescent="0.2">
      <c r="A1817" s="1" t="s">
        <v>46</v>
      </c>
      <c r="B1817">
        <v>7</v>
      </c>
      <c r="C1817" s="1" t="s">
        <v>4306</v>
      </c>
      <c r="D1817" s="2">
        <v>45763</v>
      </c>
      <c r="E1817" t="s">
        <v>3181</v>
      </c>
      <c r="F1817" s="1" t="s">
        <v>246</v>
      </c>
      <c r="G1817">
        <v>21</v>
      </c>
      <c r="H1817" t="s">
        <v>214</v>
      </c>
      <c r="I1817" s="1" t="s">
        <v>2760</v>
      </c>
      <c r="J1817">
        <v>250</v>
      </c>
      <c r="K1817" s="1" t="s">
        <v>2729</v>
      </c>
      <c r="L1817">
        <v>1</v>
      </c>
      <c r="M1817">
        <v>82.8</v>
      </c>
      <c r="N1817">
        <v>2</v>
      </c>
      <c r="Q1817">
        <v>80.8</v>
      </c>
      <c r="R1817" s="1"/>
    </row>
    <row r="1818" spans="1:18" x14ac:dyDescent="0.2">
      <c r="A1818" s="1" t="s">
        <v>46</v>
      </c>
      <c r="B1818">
        <v>7</v>
      </c>
      <c r="C1818" s="1" t="s">
        <v>4283</v>
      </c>
      <c r="D1818" s="2">
        <v>45763</v>
      </c>
      <c r="E1818" t="s">
        <v>4284</v>
      </c>
      <c r="F1818" s="1" t="s">
        <v>246</v>
      </c>
      <c r="G1818">
        <v>23</v>
      </c>
      <c r="H1818">
        <v>6</v>
      </c>
      <c r="I1818" s="1" t="s">
        <v>51</v>
      </c>
      <c r="J1818">
        <v>2000</v>
      </c>
      <c r="K1818" s="1" t="s">
        <v>2729</v>
      </c>
      <c r="L1818">
        <v>4</v>
      </c>
      <c r="M1818">
        <v>371.00000000000006</v>
      </c>
      <c r="N1818">
        <v>11.2</v>
      </c>
      <c r="Q1818">
        <v>359.80000000000007</v>
      </c>
      <c r="R1818" s="1"/>
    </row>
    <row r="1819" spans="1:18" x14ac:dyDescent="0.2">
      <c r="A1819" s="1" t="s">
        <v>53</v>
      </c>
      <c r="B1819">
        <v>7</v>
      </c>
      <c r="C1819" s="1" t="s">
        <v>4283</v>
      </c>
      <c r="D1819" s="2">
        <v>45763</v>
      </c>
      <c r="E1819" t="s">
        <v>4284</v>
      </c>
      <c r="F1819" s="1" t="s">
        <v>246</v>
      </c>
      <c r="G1819">
        <v>23</v>
      </c>
      <c r="H1819">
        <v>6</v>
      </c>
      <c r="I1819" s="1" t="s">
        <v>51</v>
      </c>
      <c r="J1819">
        <v>2000</v>
      </c>
      <c r="K1819" s="1" t="s">
        <v>2729</v>
      </c>
      <c r="L1819">
        <v>7</v>
      </c>
      <c r="M1819">
        <v>505.40999999999997</v>
      </c>
      <c r="N1819">
        <v>19.599999999999998</v>
      </c>
      <c r="Q1819">
        <v>485.80999999999995</v>
      </c>
      <c r="R1819" s="1"/>
    </row>
    <row r="1820" spans="1:18" x14ac:dyDescent="0.2">
      <c r="A1820" s="1" t="s">
        <v>46</v>
      </c>
      <c r="B1820">
        <v>1</v>
      </c>
      <c r="C1820" s="1" t="s">
        <v>4324</v>
      </c>
      <c r="D1820" s="2">
        <v>45764</v>
      </c>
      <c r="E1820" t="s">
        <v>4325</v>
      </c>
      <c r="F1820" s="1" t="s">
        <v>246</v>
      </c>
      <c r="G1820">
        <v>19</v>
      </c>
      <c r="H1820" t="s">
        <v>214</v>
      </c>
      <c r="I1820" s="1" t="s">
        <v>51</v>
      </c>
      <c r="J1820">
        <v>65</v>
      </c>
      <c r="K1820" s="1" t="s">
        <v>2729</v>
      </c>
      <c r="L1820">
        <v>1</v>
      </c>
      <c r="M1820">
        <v>74.900000000000006</v>
      </c>
      <c r="N1820">
        <v>2.2000000000000002</v>
      </c>
      <c r="Q1820">
        <v>72.7</v>
      </c>
      <c r="R1820" s="1"/>
    </row>
    <row r="1821" spans="1:18" x14ac:dyDescent="0.2">
      <c r="A1821" s="1" t="s">
        <v>46</v>
      </c>
      <c r="B1821">
        <v>1</v>
      </c>
      <c r="C1821" s="1" t="s">
        <v>4326</v>
      </c>
      <c r="D1821" s="2">
        <v>45764</v>
      </c>
      <c r="E1821" t="s">
        <v>3181</v>
      </c>
      <c r="F1821" s="1" t="s">
        <v>246</v>
      </c>
      <c r="G1821">
        <v>16</v>
      </c>
      <c r="H1821" t="s">
        <v>214</v>
      </c>
      <c r="I1821" s="1" t="s">
        <v>2760</v>
      </c>
      <c r="J1821">
        <v>75</v>
      </c>
      <c r="K1821" s="1" t="s">
        <v>2729</v>
      </c>
      <c r="L1821">
        <v>1</v>
      </c>
      <c r="M1821">
        <v>81.900000000000006</v>
      </c>
      <c r="N1821">
        <v>2</v>
      </c>
      <c r="Q1821">
        <v>79.900000000000006</v>
      </c>
      <c r="R1821" s="1"/>
    </row>
    <row r="1822" spans="1:18" x14ac:dyDescent="0.2">
      <c r="A1822" s="1" t="s">
        <v>46</v>
      </c>
      <c r="B1822">
        <v>1</v>
      </c>
      <c r="C1822" s="1" t="s">
        <v>4327</v>
      </c>
      <c r="D1822" s="2">
        <v>45764</v>
      </c>
      <c r="E1822" t="s">
        <v>4328</v>
      </c>
      <c r="F1822" s="1" t="s">
        <v>246</v>
      </c>
      <c r="G1822">
        <v>7</v>
      </c>
      <c r="H1822">
        <v>10</v>
      </c>
      <c r="I1822" s="1" t="s">
        <v>100</v>
      </c>
      <c r="J1822">
        <v>120</v>
      </c>
      <c r="K1822" s="1" t="s">
        <v>2729</v>
      </c>
      <c r="L1822">
        <v>1</v>
      </c>
      <c r="M1822">
        <v>41.5</v>
      </c>
      <c r="N1822">
        <v>0.9</v>
      </c>
      <c r="Q1822">
        <v>40.6</v>
      </c>
      <c r="R1822" s="1"/>
    </row>
    <row r="1823" spans="1:18" x14ac:dyDescent="0.2">
      <c r="A1823" s="1" t="s">
        <v>53</v>
      </c>
      <c r="B1823">
        <v>1</v>
      </c>
      <c r="C1823" s="1" t="s">
        <v>4327</v>
      </c>
      <c r="D1823" s="2">
        <v>45764</v>
      </c>
      <c r="E1823" t="s">
        <v>4328</v>
      </c>
      <c r="F1823" s="1" t="s">
        <v>246</v>
      </c>
      <c r="G1823">
        <v>7</v>
      </c>
      <c r="H1823">
        <v>10</v>
      </c>
      <c r="I1823" s="1" t="s">
        <v>100</v>
      </c>
      <c r="J1823">
        <v>120</v>
      </c>
      <c r="K1823" s="1" t="s">
        <v>2729</v>
      </c>
      <c r="L1823">
        <v>1</v>
      </c>
      <c r="M1823">
        <v>48</v>
      </c>
      <c r="N1823">
        <v>0.9</v>
      </c>
      <c r="Q1823">
        <v>47.1</v>
      </c>
      <c r="R1823" s="1"/>
    </row>
    <row r="1824" spans="1:18" x14ac:dyDescent="0.2">
      <c r="A1824" s="1" t="s">
        <v>53</v>
      </c>
      <c r="B1824">
        <v>1</v>
      </c>
      <c r="C1824" s="1" t="s">
        <v>4329</v>
      </c>
      <c r="D1824" s="2">
        <v>45764</v>
      </c>
      <c r="E1824" t="s">
        <v>4328</v>
      </c>
      <c r="F1824" s="1" t="s">
        <v>246</v>
      </c>
      <c r="G1824">
        <v>6</v>
      </c>
      <c r="H1824">
        <v>10</v>
      </c>
      <c r="I1824" s="1" t="s">
        <v>100</v>
      </c>
      <c r="J1824">
        <v>120</v>
      </c>
      <c r="K1824" s="1" t="s">
        <v>2729</v>
      </c>
      <c r="L1824">
        <v>3</v>
      </c>
      <c r="M1824">
        <v>121.69999999999999</v>
      </c>
      <c r="N1824">
        <v>2.6</v>
      </c>
      <c r="Q1824">
        <v>119.1</v>
      </c>
      <c r="R1824" s="1"/>
    </row>
    <row r="1825" spans="1:18" x14ac:dyDescent="0.2">
      <c r="A1825" s="1" t="s">
        <v>46</v>
      </c>
      <c r="B1825">
        <v>2</v>
      </c>
      <c r="C1825" s="1" t="s">
        <v>4330</v>
      </c>
      <c r="D1825" s="2">
        <v>45764</v>
      </c>
      <c r="E1825" t="s">
        <v>4317</v>
      </c>
      <c r="F1825" s="1" t="s">
        <v>2816</v>
      </c>
      <c r="G1825">
        <v>18</v>
      </c>
      <c r="H1825" t="s">
        <v>438</v>
      </c>
      <c r="I1825" s="1" t="s">
        <v>4315</v>
      </c>
      <c r="J1825">
        <v>80</v>
      </c>
      <c r="K1825" s="1" t="s">
        <v>2729</v>
      </c>
      <c r="L1825">
        <v>1</v>
      </c>
      <c r="M1825">
        <v>98.8</v>
      </c>
      <c r="N1825">
        <v>2.1</v>
      </c>
      <c r="Q1825">
        <v>96.7</v>
      </c>
      <c r="R1825" s="1"/>
    </row>
    <row r="1826" spans="1:18" x14ac:dyDescent="0.2">
      <c r="A1826" s="1" t="s">
        <v>46</v>
      </c>
      <c r="B1826">
        <v>2</v>
      </c>
      <c r="C1826" s="1" t="s">
        <v>4331</v>
      </c>
      <c r="D1826" s="2">
        <v>45764</v>
      </c>
      <c r="E1826" t="s">
        <v>4332</v>
      </c>
      <c r="F1826" s="1" t="s">
        <v>1346</v>
      </c>
      <c r="G1826">
        <v>10</v>
      </c>
      <c r="H1826">
        <v>80</v>
      </c>
      <c r="I1826" s="1" t="s">
        <v>4333</v>
      </c>
      <c r="J1826">
        <v>0</v>
      </c>
      <c r="K1826" s="1" t="s">
        <v>2729</v>
      </c>
      <c r="L1826">
        <v>7</v>
      </c>
      <c r="M1826">
        <v>199</v>
      </c>
      <c r="N1826">
        <v>4</v>
      </c>
      <c r="Q1826">
        <v>195</v>
      </c>
      <c r="R1826" s="1"/>
    </row>
    <row r="1827" spans="1:18" x14ac:dyDescent="0.2">
      <c r="A1827" s="1" t="s">
        <v>53</v>
      </c>
      <c r="B1827">
        <v>2</v>
      </c>
      <c r="C1827" s="1" t="s">
        <v>4331</v>
      </c>
      <c r="D1827" s="2">
        <v>45764</v>
      </c>
      <c r="E1827" t="s">
        <v>4332</v>
      </c>
      <c r="F1827" s="1" t="s">
        <v>1346</v>
      </c>
      <c r="G1827">
        <v>10</v>
      </c>
      <c r="H1827">
        <v>80</v>
      </c>
      <c r="I1827" s="1" t="s">
        <v>4333</v>
      </c>
      <c r="J1827">
        <v>0</v>
      </c>
      <c r="K1827" s="1" t="s">
        <v>2729</v>
      </c>
      <c r="L1827">
        <v>22</v>
      </c>
      <c r="M1827">
        <v>552.90000000000009</v>
      </c>
      <c r="N1827">
        <v>11</v>
      </c>
      <c r="Q1827">
        <v>541.90000000000009</v>
      </c>
      <c r="R1827" s="1"/>
    </row>
    <row r="1828" spans="1:18" x14ac:dyDescent="0.2">
      <c r="A1828" s="1" t="s">
        <v>46</v>
      </c>
      <c r="B1828">
        <v>3</v>
      </c>
      <c r="C1828" s="1" t="s">
        <v>4318</v>
      </c>
      <c r="D1828" s="2">
        <v>45764</v>
      </c>
      <c r="E1828" t="s">
        <v>2936</v>
      </c>
      <c r="F1828" s="1" t="s">
        <v>2816</v>
      </c>
      <c r="G1828" t="s">
        <v>2937</v>
      </c>
      <c r="H1828" t="s">
        <v>2938</v>
      </c>
      <c r="I1828" s="1" t="s">
        <v>51</v>
      </c>
      <c r="J1828">
        <v>3000</v>
      </c>
      <c r="K1828" s="1" t="s">
        <v>2729</v>
      </c>
      <c r="L1828">
        <v>2</v>
      </c>
      <c r="M1828">
        <v>327.8</v>
      </c>
      <c r="N1828">
        <v>3</v>
      </c>
      <c r="Q1828">
        <v>324.8</v>
      </c>
      <c r="R1828" s="1"/>
    </row>
    <row r="1829" spans="1:18" x14ac:dyDescent="0.2">
      <c r="A1829" s="1" t="s">
        <v>53</v>
      </c>
      <c r="B1829">
        <v>3</v>
      </c>
      <c r="C1829" s="1" t="s">
        <v>4318</v>
      </c>
      <c r="D1829" s="2">
        <v>45764</v>
      </c>
      <c r="E1829" t="s">
        <v>2936</v>
      </c>
      <c r="F1829" s="1" t="s">
        <v>2816</v>
      </c>
      <c r="G1829" t="s">
        <v>2937</v>
      </c>
      <c r="H1829" t="s">
        <v>2938</v>
      </c>
      <c r="I1829" s="1" t="s">
        <v>51</v>
      </c>
      <c r="J1829">
        <v>3000</v>
      </c>
      <c r="K1829" s="1" t="s">
        <v>2729</v>
      </c>
      <c r="L1829">
        <v>3</v>
      </c>
      <c r="M1829">
        <v>542.79999999999995</v>
      </c>
      <c r="N1829">
        <v>4.1999999999999993</v>
      </c>
      <c r="Q1829">
        <v>538.59999999999991</v>
      </c>
      <c r="R1829" s="1"/>
    </row>
    <row r="1830" spans="1:18" x14ac:dyDescent="0.2">
      <c r="A1830" s="1" t="s">
        <v>46</v>
      </c>
      <c r="B1830">
        <v>5</v>
      </c>
      <c r="C1830" s="1" t="s">
        <v>4323</v>
      </c>
      <c r="D1830" s="2">
        <v>45764</v>
      </c>
      <c r="E1830" t="s">
        <v>2825</v>
      </c>
      <c r="F1830" s="1" t="s">
        <v>246</v>
      </c>
      <c r="G1830">
        <v>40</v>
      </c>
      <c r="H1830">
        <v>8</v>
      </c>
      <c r="I1830" s="1" t="s">
        <v>2826</v>
      </c>
      <c r="J1830">
        <v>500</v>
      </c>
      <c r="K1830" s="1" t="s">
        <v>2729</v>
      </c>
      <c r="L1830">
        <v>6</v>
      </c>
      <c r="M1830">
        <v>533</v>
      </c>
      <c r="N1830">
        <v>28.799999999999997</v>
      </c>
      <c r="Q1830">
        <v>504.2</v>
      </c>
      <c r="R1830" s="1"/>
    </row>
    <row r="1831" spans="1:18" x14ac:dyDescent="0.2">
      <c r="A1831" s="1" t="s">
        <v>46</v>
      </c>
      <c r="B1831">
        <v>5</v>
      </c>
      <c r="C1831" s="1" t="s">
        <v>4334</v>
      </c>
      <c r="D1831" s="2">
        <v>45764</v>
      </c>
      <c r="E1831" t="s">
        <v>3932</v>
      </c>
      <c r="F1831" s="1" t="s">
        <v>246</v>
      </c>
      <c r="G1831">
        <v>40</v>
      </c>
      <c r="H1831">
        <v>6</v>
      </c>
      <c r="I1831" s="1" t="s">
        <v>2826</v>
      </c>
      <c r="J1831">
        <v>500</v>
      </c>
      <c r="K1831" s="1" t="s">
        <v>2729</v>
      </c>
      <c r="L1831">
        <v>5</v>
      </c>
      <c r="M1831">
        <v>305.60000000000002</v>
      </c>
      <c r="N1831">
        <v>24</v>
      </c>
      <c r="Q1831">
        <v>281.60000000000002</v>
      </c>
      <c r="R1831" s="1"/>
    </row>
    <row r="1832" spans="1:18" x14ac:dyDescent="0.2">
      <c r="A1832" s="1" t="s">
        <v>53</v>
      </c>
      <c r="B1832">
        <v>5</v>
      </c>
      <c r="C1832" s="1" t="s">
        <v>4334</v>
      </c>
      <c r="D1832" s="2">
        <v>45764</v>
      </c>
      <c r="E1832" t="s">
        <v>3932</v>
      </c>
      <c r="F1832" s="1" t="s">
        <v>246</v>
      </c>
      <c r="G1832">
        <v>40</v>
      </c>
      <c r="H1832">
        <v>6</v>
      </c>
      <c r="I1832" s="1" t="s">
        <v>2826</v>
      </c>
      <c r="J1832">
        <v>500</v>
      </c>
      <c r="K1832" s="1" t="s">
        <v>2729</v>
      </c>
      <c r="L1832">
        <v>4</v>
      </c>
      <c r="M1832">
        <v>243.2</v>
      </c>
      <c r="N1832">
        <v>19.2</v>
      </c>
      <c r="Q1832">
        <v>224</v>
      </c>
      <c r="R1832" s="1"/>
    </row>
    <row r="1833" spans="1:18" x14ac:dyDescent="0.2">
      <c r="A1833" s="1" t="s">
        <v>53</v>
      </c>
      <c r="B1833">
        <v>5</v>
      </c>
      <c r="C1833" s="1" t="s">
        <v>4335</v>
      </c>
      <c r="D1833" s="2">
        <v>45764</v>
      </c>
      <c r="E1833" t="s">
        <v>3932</v>
      </c>
      <c r="F1833" s="1" t="s">
        <v>246</v>
      </c>
      <c r="G1833">
        <v>40</v>
      </c>
      <c r="H1833">
        <v>6</v>
      </c>
      <c r="I1833" s="1" t="s">
        <v>2826</v>
      </c>
      <c r="J1833">
        <v>100</v>
      </c>
      <c r="K1833" s="1" t="s">
        <v>2729</v>
      </c>
      <c r="L1833">
        <v>2</v>
      </c>
      <c r="M1833">
        <v>112.6</v>
      </c>
      <c r="N1833">
        <v>9.6</v>
      </c>
      <c r="Q1833">
        <v>103</v>
      </c>
      <c r="R1833" s="1"/>
    </row>
    <row r="1834" spans="1:18" x14ac:dyDescent="0.2">
      <c r="A1834" s="1" t="s">
        <v>53</v>
      </c>
      <c r="B1834">
        <v>5</v>
      </c>
      <c r="C1834" s="1" t="s">
        <v>4336</v>
      </c>
      <c r="D1834" s="2">
        <v>45764</v>
      </c>
      <c r="E1834" t="s">
        <v>2777</v>
      </c>
      <c r="F1834" s="1" t="s">
        <v>246</v>
      </c>
      <c r="G1834">
        <v>30</v>
      </c>
      <c r="H1834" t="s">
        <v>167</v>
      </c>
      <c r="I1834" s="1" t="s">
        <v>100</v>
      </c>
      <c r="J1834">
        <v>150</v>
      </c>
      <c r="K1834" s="1" t="s">
        <v>2729</v>
      </c>
      <c r="L1834">
        <v>2</v>
      </c>
      <c r="M1834">
        <v>167</v>
      </c>
      <c r="N1834">
        <v>7</v>
      </c>
      <c r="Q1834">
        <v>160</v>
      </c>
      <c r="R1834" s="1"/>
    </row>
    <row r="1835" spans="1:18" x14ac:dyDescent="0.2">
      <c r="A1835" s="1" t="s">
        <v>53</v>
      </c>
      <c r="B1835">
        <v>5</v>
      </c>
      <c r="C1835" s="1" t="s">
        <v>4337</v>
      </c>
      <c r="D1835" s="2">
        <v>45764</v>
      </c>
      <c r="E1835" t="s">
        <v>2777</v>
      </c>
      <c r="F1835" s="1" t="s">
        <v>246</v>
      </c>
      <c r="G1835">
        <v>26</v>
      </c>
      <c r="H1835" t="s">
        <v>167</v>
      </c>
      <c r="I1835" s="1" t="s">
        <v>100</v>
      </c>
      <c r="J1835">
        <v>250</v>
      </c>
      <c r="K1835" s="1" t="s">
        <v>2729</v>
      </c>
      <c r="L1835">
        <v>2</v>
      </c>
      <c r="M1835">
        <v>142.60000000000002</v>
      </c>
      <c r="N1835">
        <v>6</v>
      </c>
      <c r="Q1835">
        <v>136.60000000000002</v>
      </c>
      <c r="R1835" s="1"/>
    </row>
    <row r="1836" spans="1:18" x14ac:dyDescent="0.2">
      <c r="A1836" s="1" t="s">
        <v>46</v>
      </c>
      <c r="B1836">
        <v>6</v>
      </c>
      <c r="C1836" s="1" t="s">
        <v>4303</v>
      </c>
      <c r="D1836" s="2">
        <v>45764</v>
      </c>
      <c r="E1836" t="s">
        <v>3140</v>
      </c>
      <c r="F1836" s="1" t="s">
        <v>2816</v>
      </c>
      <c r="G1836">
        <v>18</v>
      </c>
      <c r="H1836" t="s">
        <v>51</v>
      </c>
      <c r="I1836" s="1" t="s">
        <v>108</v>
      </c>
      <c r="J1836">
        <v>2000</v>
      </c>
      <c r="K1836" s="1" t="s">
        <v>2729</v>
      </c>
      <c r="L1836">
        <v>1</v>
      </c>
      <c r="M1836">
        <v>178.2</v>
      </c>
      <c r="N1836">
        <v>2.2000000000000002</v>
      </c>
      <c r="O1836">
        <v>137.19999999999999</v>
      </c>
      <c r="Q1836">
        <v>176</v>
      </c>
      <c r="R1836" s="1"/>
    </row>
    <row r="1837" spans="1:18" x14ac:dyDescent="0.2">
      <c r="A1837" s="1" t="s">
        <v>46</v>
      </c>
      <c r="B1837">
        <v>6</v>
      </c>
      <c r="C1837" s="1" t="s">
        <v>2745</v>
      </c>
      <c r="D1837" s="2">
        <v>45764</v>
      </c>
      <c r="E1837" t="s">
        <v>51</v>
      </c>
      <c r="F1837" s="1" t="s">
        <v>51</v>
      </c>
      <c r="G1837" t="s">
        <v>51</v>
      </c>
      <c r="H1837" t="s">
        <v>51</v>
      </c>
      <c r="I1837" s="1" t="s">
        <v>51</v>
      </c>
      <c r="J1837" t="s">
        <v>51</v>
      </c>
      <c r="K1837" s="1" t="s">
        <v>2729</v>
      </c>
      <c r="L1837">
        <v>4</v>
      </c>
      <c r="M1837">
        <v>199.6</v>
      </c>
      <c r="N1837">
        <v>8.8000000000000007</v>
      </c>
      <c r="Q1837">
        <v>190.79999999999998</v>
      </c>
      <c r="R1837" s="1"/>
    </row>
    <row r="1838" spans="1:18" x14ac:dyDescent="0.2">
      <c r="A1838" s="1" t="s">
        <v>53</v>
      </c>
      <c r="B1838">
        <v>6</v>
      </c>
      <c r="C1838" s="1" t="s">
        <v>4338</v>
      </c>
      <c r="D1838" s="2">
        <v>45764</v>
      </c>
      <c r="E1838" t="s">
        <v>4339</v>
      </c>
      <c r="F1838" s="1" t="s">
        <v>3606</v>
      </c>
      <c r="G1838" t="s">
        <v>3162</v>
      </c>
      <c r="H1838" t="s">
        <v>2847</v>
      </c>
      <c r="I1838" s="1" t="s">
        <v>108</v>
      </c>
      <c r="J1838">
        <v>110</v>
      </c>
      <c r="K1838" s="1" t="s">
        <v>2729</v>
      </c>
      <c r="L1838">
        <v>3</v>
      </c>
      <c r="M1838">
        <v>122.2</v>
      </c>
      <c r="N1838">
        <v>4.1999999999999993</v>
      </c>
      <c r="O1838">
        <v>94</v>
      </c>
      <c r="Q1838">
        <v>118</v>
      </c>
      <c r="R1838" s="1"/>
    </row>
    <row r="1839" spans="1:18" x14ac:dyDescent="0.2">
      <c r="A1839" s="1" t="s">
        <v>53</v>
      </c>
      <c r="B1839">
        <v>6</v>
      </c>
      <c r="C1839" s="1" t="s">
        <v>4340</v>
      </c>
      <c r="D1839" s="2">
        <v>45764</v>
      </c>
      <c r="E1839" t="s">
        <v>4341</v>
      </c>
      <c r="F1839" s="1" t="s">
        <v>106</v>
      </c>
      <c r="G1839" t="s">
        <v>2743</v>
      </c>
      <c r="H1839" t="s">
        <v>2744</v>
      </c>
      <c r="I1839" s="1" t="s">
        <v>108</v>
      </c>
      <c r="J1839">
        <v>200</v>
      </c>
      <c r="K1839" s="1" t="s">
        <v>2729</v>
      </c>
      <c r="L1839">
        <v>5</v>
      </c>
      <c r="M1839">
        <v>205.1</v>
      </c>
      <c r="N1839">
        <v>7</v>
      </c>
      <c r="Q1839">
        <v>198.1</v>
      </c>
      <c r="R1839" s="1"/>
    </row>
    <row r="1840" spans="1:18" x14ac:dyDescent="0.2">
      <c r="A1840" s="1" t="s">
        <v>53</v>
      </c>
      <c r="B1840">
        <v>6</v>
      </c>
      <c r="C1840" s="1" t="s">
        <v>4342</v>
      </c>
      <c r="D1840" s="2">
        <v>45764</v>
      </c>
      <c r="E1840" t="s">
        <v>4343</v>
      </c>
      <c r="F1840" s="1" t="s">
        <v>106</v>
      </c>
      <c r="G1840">
        <v>18</v>
      </c>
      <c r="H1840" t="s">
        <v>107</v>
      </c>
      <c r="I1840" s="1" t="s">
        <v>108</v>
      </c>
      <c r="J1840">
        <v>100</v>
      </c>
      <c r="K1840" s="1" t="s">
        <v>2729</v>
      </c>
      <c r="L1840">
        <v>1</v>
      </c>
      <c r="M1840">
        <v>110.8</v>
      </c>
      <c r="N1840">
        <v>2.1</v>
      </c>
      <c r="Q1840">
        <v>108.7</v>
      </c>
      <c r="R1840" s="1"/>
    </row>
    <row r="1841" spans="1:18" x14ac:dyDescent="0.2">
      <c r="A1841" s="1" t="s">
        <v>53</v>
      </c>
      <c r="B1841">
        <v>6</v>
      </c>
      <c r="C1841" s="1" t="s">
        <v>4344</v>
      </c>
      <c r="D1841" s="2">
        <v>45764</v>
      </c>
      <c r="E1841" t="s">
        <v>4345</v>
      </c>
      <c r="F1841" s="1" t="s">
        <v>106</v>
      </c>
      <c r="G1841">
        <v>16</v>
      </c>
      <c r="H1841" t="s">
        <v>2963</v>
      </c>
      <c r="I1841" s="1" t="s">
        <v>108</v>
      </c>
      <c r="J1841">
        <v>100</v>
      </c>
      <c r="K1841" s="1" t="s">
        <v>2729</v>
      </c>
      <c r="L1841">
        <v>1</v>
      </c>
      <c r="M1841">
        <v>116.6</v>
      </c>
      <c r="N1841">
        <v>2.1</v>
      </c>
      <c r="Q1841">
        <v>114.5</v>
      </c>
      <c r="R1841" s="1"/>
    </row>
    <row r="1842" spans="1:18" x14ac:dyDescent="0.2">
      <c r="A1842" s="1" t="s">
        <v>53</v>
      </c>
      <c r="B1842">
        <v>6</v>
      </c>
      <c r="C1842" s="1" t="s">
        <v>4346</v>
      </c>
      <c r="D1842" s="2">
        <v>45764</v>
      </c>
      <c r="E1842" t="s">
        <v>4347</v>
      </c>
      <c r="F1842" s="1" t="s">
        <v>106</v>
      </c>
      <c r="G1842">
        <v>16</v>
      </c>
      <c r="H1842" t="s">
        <v>3744</v>
      </c>
      <c r="I1842" s="1" t="s">
        <v>108</v>
      </c>
      <c r="J1842">
        <v>100</v>
      </c>
      <c r="K1842" s="1" t="s">
        <v>2729</v>
      </c>
      <c r="L1842">
        <v>2</v>
      </c>
      <c r="M1842">
        <v>107.6</v>
      </c>
      <c r="N1842">
        <v>4</v>
      </c>
      <c r="Q1842">
        <v>103.6</v>
      </c>
      <c r="R1842" s="1"/>
    </row>
    <row r="1843" spans="1:18" x14ac:dyDescent="0.2">
      <c r="A1843" s="1" t="s">
        <v>46</v>
      </c>
      <c r="B1843">
        <v>7</v>
      </c>
      <c r="C1843" s="1" t="s">
        <v>4283</v>
      </c>
      <c r="D1843" s="2">
        <v>45764</v>
      </c>
      <c r="E1843" t="s">
        <v>4284</v>
      </c>
      <c r="F1843" s="1" t="s">
        <v>246</v>
      </c>
      <c r="G1843">
        <v>23</v>
      </c>
      <c r="H1843">
        <v>6</v>
      </c>
      <c r="I1843" s="1" t="s">
        <v>51</v>
      </c>
      <c r="J1843">
        <v>2000</v>
      </c>
      <c r="K1843" s="1" t="s">
        <v>2729</v>
      </c>
      <c r="L1843">
        <v>6</v>
      </c>
      <c r="M1843">
        <v>508.06999999999994</v>
      </c>
      <c r="N1843">
        <v>16.799999999999997</v>
      </c>
      <c r="Q1843">
        <v>491.26999999999992</v>
      </c>
      <c r="R1843" s="1"/>
    </row>
    <row r="1844" spans="1:18" x14ac:dyDescent="0.2">
      <c r="A1844" s="1" t="s">
        <v>53</v>
      </c>
      <c r="B1844">
        <v>7</v>
      </c>
      <c r="C1844" s="1" t="s">
        <v>4283</v>
      </c>
      <c r="D1844" s="2">
        <v>45764</v>
      </c>
      <c r="E1844" t="s">
        <v>4284</v>
      </c>
      <c r="F1844" s="1" t="s">
        <v>246</v>
      </c>
      <c r="G1844">
        <v>23</v>
      </c>
      <c r="H1844">
        <v>6</v>
      </c>
      <c r="I1844" s="1" t="s">
        <v>51</v>
      </c>
      <c r="J1844">
        <v>2000</v>
      </c>
      <c r="K1844" s="1" t="s">
        <v>2729</v>
      </c>
      <c r="L1844">
        <v>5</v>
      </c>
      <c r="M1844">
        <v>372.27499999999998</v>
      </c>
      <c r="N1844">
        <v>14</v>
      </c>
      <c r="Q1844">
        <v>358.27499999999998</v>
      </c>
      <c r="R1844" s="1"/>
    </row>
    <row r="1845" spans="1:18" x14ac:dyDescent="0.2">
      <c r="A1845" s="1" t="s">
        <v>46</v>
      </c>
      <c r="B1845">
        <v>1</v>
      </c>
      <c r="C1845" s="1" t="s">
        <v>4348</v>
      </c>
      <c r="D1845" s="2">
        <v>45765</v>
      </c>
      <c r="E1845" t="s">
        <v>4349</v>
      </c>
      <c r="F1845" s="1" t="s">
        <v>246</v>
      </c>
      <c r="G1845">
        <v>5</v>
      </c>
      <c r="H1845" t="s">
        <v>3262</v>
      </c>
      <c r="I1845" s="1" t="s">
        <v>100</v>
      </c>
      <c r="J1845">
        <v>100</v>
      </c>
      <c r="K1845" s="1" t="s">
        <v>2729</v>
      </c>
      <c r="L1845">
        <v>3</v>
      </c>
      <c r="M1845">
        <v>111.6</v>
      </c>
      <c r="N1845">
        <v>1.9999999999999998</v>
      </c>
      <c r="Q1845">
        <v>109.6</v>
      </c>
      <c r="R1845" s="1"/>
    </row>
    <row r="1846" spans="1:18" x14ac:dyDescent="0.2">
      <c r="A1846" s="1" t="s">
        <v>46</v>
      </c>
      <c r="B1846">
        <v>1</v>
      </c>
      <c r="C1846" s="1" t="s">
        <v>4350</v>
      </c>
      <c r="D1846" s="2">
        <v>45765</v>
      </c>
      <c r="E1846" t="s">
        <v>4328</v>
      </c>
      <c r="F1846" s="1" t="s">
        <v>246</v>
      </c>
      <c r="G1846">
        <v>5</v>
      </c>
      <c r="H1846">
        <v>10</v>
      </c>
      <c r="I1846" s="1" t="s">
        <v>100</v>
      </c>
      <c r="J1846">
        <v>120</v>
      </c>
      <c r="K1846" s="1" t="s">
        <v>2729</v>
      </c>
      <c r="L1846">
        <v>1</v>
      </c>
      <c r="M1846">
        <v>28.7</v>
      </c>
      <c r="N1846">
        <v>0.7</v>
      </c>
      <c r="Q1846">
        <v>28</v>
      </c>
      <c r="R1846" s="1"/>
    </row>
    <row r="1847" spans="1:18" x14ac:dyDescent="0.2">
      <c r="A1847" s="1" t="s">
        <v>53</v>
      </c>
      <c r="B1847">
        <v>1</v>
      </c>
      <c r="C1847" s="1" t="s">
        <v>4350</v>
      </c>
      <c r="D1847" s="2">
        <v>45765</v>
      </c>
      <c r="E1847" t="s">
        <v>4328</v>
      </c>
      <c r="F1847" s="1" t="s">
        <v>246</v>
      </c>
      <c r="G1847">
        <v>5</v>
      </c>
      <c r="H1847">
        <v>10</v>
      </c>
      <c r="I1847" s="1" t="s">
        <v>100</v>
      </c>
      <c r="J1847">
        <v>120</v>
      </c>
      <c r="K1847" s="1" t="s">
        <v>2729</v>
      </c>
      <c r="L1847">
        <v>2</v>
      </c>
      <c r="M1847">
        <v>95.4</v>
      </c>
      <c r="N1847">
        <v>1.2999999999999998</v>
      </c>
      <c r="Q1847">
        <v>94.100000000000009</v>
      </c>
      <c r="R1847" s="1"/>
    </row>
    <row r="1848" spans="1:18" x14ac:dyDescent="0.2">
      <c r="A1848" s="1" t="s">
        <v>53</v>
      </c>
      <c r="B1848">
        <v>1</v>
      </c>
      <c r="C1848" s="1" t="s">
        <v>4351</v>
      </c>
      <c r="D1848" s="2">
        <v>45765</v>
      </c>
      <c r="E1848" t="s">
        <v>4328</v>
      </c>
      <c r="F1848" s="1" t="s">
        <v>246</v>
      </c>
      <c r="G1848">
        <v>4</v>
      </c>
      <c r="H1848">
        <v>10</v>
      </c>
      <c r="I1848" s="1" t="s">
        <v>100</v>
      </c>
      <c r="J1848">
        <v>120</v>
      </c>
      <c r="K1848" s="1" t="s">
        <v>2729</v>
      </c>
      <c r="L1848">
        <v>1</v>
      </c>
      <c r="M1848">
        <v>67</v>
      </c>
      <c r="N1848">
        <v>0.9</v>
      </c>
      <c r="Q1848">
        <v>66.099999999999994</v>
      </c>
      <c r="R1848" s="1"/>
    </row>
    <row r="1849" spans="1:18" x14ac:dyDescent="0.2">
      <c r="A1849" s="1" t="s">
        <v>46</v>
      </c>
      <c r="B1849">
        <v>2</v>
      </c>
      <c r="C1849" s="1" t="s">
        <v>4352</v>
      </c>
      <c r="D1849" s="2">
        <v>45765</v>
      </c>
      <c r="E1849" t="s">
        <v>4332</v>
      </c>
      <c r="F1849" s="1" t="s">
        <v>1346</v>
      </c>
      <c r="G1849">
        <v>14</v>
      </c>
      <c r="H1849">
        <v>80</v>
      </c>
      <c r="I1849" s="1" t="s">
        <v>4333</v>
      </c>
      <c r="J1849">
        <v>0</v>
      </c>
      <c r="K1849" s="1" t="s">
        <v>2729</v>
      </c>
      <c r="L1849">
        <v>10</v>
      </c>
      <c r="M1849">
        <v>268.5</v>
      </c>
      <c r="N1849">
        <v>8.6</v>
      </c>
      <c r="Q1849">
        <v>259.89999999999998</v>
      </c>
      <c r="R1849" s="1"/>
    </row>
    <row r="1850" spans="1:18" x14ac:dyDescent="0.2">
      <c r="A1850" s="1" t="s">
        <v>46</v>
      </c>
      <c r="B1850">
        <v>2</v>
      </c>
      <c r="C1850" s="1" t="s">
        <v>4331</v>
      </c>
      <c r="D1850" s="2">
        <v>45765</v>
      </c>
      <c r="E1850" t="s">
        <v>4332</v>
      </c>
      <c r="F1850" s="1" t="s">
        <v>1346</v>
      </c>
      <c r="G1850">
        <v>10</v>
      </c>
      <c r="H1850">
        <v>80</v>
      </c>
      <c r="I1850" s="1" t="s">
        <v>4333</v>
      </c>
      <c r="J1850">
        <v>0</v>
      </c>
      <c r="K1850" s="1" t="s">
        <v>2729</v>
      </c>
      <c r="L1850">
        <v>2</v>
      </c>
      <c r="M1850">
        <v>66</v>
      </c>
      <c r="N1850">
        <v>1</v>
      </c>
      <c r="Q1850">
        <v>65</v>
      </c>
      <c r="R1850" s="1"/>
    </row>
    <row r="1851" spans="1:18" x14ac:dyDescent="0.2">
      <c r="A1851" s="1" t="s">
        <v>46</v>
      </c>
      <c r="B1851">
        <v>3</v>
      </c>
      <c r="C1851" s="1" t="s">
        <v>4330</v>
      </c>
      <c r="D1851" s="2">
        <v>45765</v>
      </c>
      <c r="E1851" t="s">
        <v>4317</v>
      </c>
      <c r="F1851" s="1" t="s">
        <v>2816</v>
      </c>
      <c r="G1851">
        <v>18</v>
      </c>
      <c r="H1851" t="s">
        <v>438</v>
      </c>
      <c r="I1851" s="1" t="s">
        <v>4315</v>
      </c>
      <c r="J1851">
        <v>80</v>
      </c>
      <c r="K1851" s="1" t="s">
        <v>2729</v>
      </c>
      <c r="L1851">
        <v>3</v>
      </c>
      <c r="M1851">
        <v>477.2</v>
      </c>
      <c r="N1851">
        <v>4.5</v>
      </c>
      <c r="Q1851">
        <v>472.7</v>
      </c>
      <c r="R1851" s="1"/>
    </row>
    <row r="1852" spans="1:18" x14ac:dyDescent="0.2">
      <c r="A1852" s="1" t="s">
        <v>53</v>
      </c>
      <c r="B1852">
        <v>3</v>
      </c>
      <c r="C1852" s="1" t="s">
        <v>4330</v>
      </c>
      <c r="D1852" s="2">
        <v>45765</v>
      </c>
      <c r="E1852" t="s">
        <v>4317</v>
      </c>
      <c r="F1852" s="1" t="s">
        <v>2816</v>
      </c>
      <c r="G1852">
        <v>18</v>
      </c>
      <c r="H1852" t="s">
        <v>438</v>
      </c>
      <c r="I1852" s="1" t="s">
        <v>4315</v>
      </c>
      <c r="J1852">
        <v>80</v>
      </c>
      <c r="K1852" s="1" t="s">
        <v>2729</v>
      </c>
      <c r="L1852">
        <v>3</v>
      </c>
      <c r="M1852">
        <v>511.1</v>
      </c>
      <c r="N1852">
        <v>4.1999999999999993</v>
      </c>
      <c r="Q1852">
        <v>506.90000000000003</v>
      </c>
      <c r="R1852" s="1"/>
    </row>
    <row r="1853" spans="1:18" x14ac:dyDescent="0.2">
      <c r="A1853" s="1" t="s">
        <v>46</v>
      </c>
      <c r="B1853">
        <v>5</v>
      </c>
      <c r="C1853" s="1" t="s">
        <v>4337</v>
      </c>
      <c r="D1853" s="2">
        <v>45765</v>
      </c>
      <c r="E1853" t="s">
        <v>2777</v>
      </c>
      <c r="F1853" s="1" t="s">
        <v>246</v>
      </c>
      <c r="G1853">
        <v>26</v>
      </c>
      <c r="H1853" t="s">
        <v>167</v>
      </c>
      <c r="I1853" s="1" t="s">
        <v>100</v>
      </c>
      <c r="J1853">
        <v>250</v>
      </c>
      <c r="K1853" s="1" t="s">
        <v>2729</v>
      </c>
      <c r="L1853">
        <v>1</v>
      </c>
      <c r="M1853">
        <v>71.2</v>
      </c>
      <c r="N1853">
        <v>3</v>
      </c>
      <c r="Q1853">
        <v>68.2</v>
      </c>
      <c r="R1853" s="1"/>
    </row>
    <row r="1854" spans="1:18" x14ac:dyDescent="0.2">
      <c r="A1854" s="1" t="s">
        <v>46</v>
      </c>
      <c r="B1854">
        <v>5</v>
      </c>
      <c r="C1854" s="1" t="s">
        <v>4353</v>
      </c>
      <c r="D1854" s="2">
        <v>45765</v>
      </c>
      <c r="E1854" t="s">
        <v>4354</v>
      </c>
      <c r="F1854" s="1" t="s">
        <v>246</v>
      </c>
      <c r="G1854">
        <v>26</v>
      </c>
      <c r="H1854" t="s">
        <v>214</v>
      </c>
      <c r="I1854" s="1" t="s">
        <v>2760</v>
      </c>
      <c r="J1854">
        <v>145</v>
      </c>
      <c r="K1854" s="1" t="s">
        <v>2729</v>
      </c>
      <c r="L1854">
        <v>3</v>
      </c>
      <c r="M1854">
        <v>232.59999999999997</v>
      </c>
      <c r="N1854">
        <v>9.6000000000000014</v>
      </c>
      <c r="Q1854">
        <v>222.99999999999997</v>
      </c>
      <c r="R1854" s="1"/>
    </row>
    <row r="1855" spans="1:18" x14ac:dyDescent="0.2">
      <c r="A1855" s="1" t="s">
        <v>53</v>
      </c>
      <c r="B1855">
        <v>5</v>
      </c>
      <c r="C1855" s="1" t="s">
        <v>4353</v>
      </c>
      <c r="D1855" s="2">
        <v>45765</v>
      </c>
      <c r="E1855" t="s">
        <v>4354</v>
      </c>
      <c r="F1855" s="1" t="s">
        <v>246</v>
      </c>
      <c r="G1855">
        <v>26</v>
      </c>
      <c r="H1855" t="s">
        <v>214</v>
      </c>
      <c r="I1855" s="1" t="s">
        <v>2760</v>
      </c>
      <c r="J1855">
        <v>145</v>
      </c>
      <c r="K1855" s="1" t="s">
        <v>2729</v>
      </c>
      <c r="L1855">
        <v>3</v>
      </c>
      <c r="M1855">
        <v>219.00000000000003</v>
      </c>
      <c r="N1855">
        <v>9.6000000000000014</v>
      </c>
      <c r="Q1855">
        <v>209.40000000000003</v>
      </c>
      <c r="R1855" s="1"/>
    </row>
    <row r="1856" spans="1:18" x14ac:dyDescent="0.2">
      <c r="A1856" s="1" t="s">
        <v>53</v>
      </c>
      <c r="B1856">
        <v>5</v>
      </c>
      <c r="C1856" s="1" t="s">
        <v>4355</v>
      </c>
      <c r="D1856" s="2">
        <v>45765</v>
      </c>
      <c r="E1856" t="s">
        <v>4011</v>
      </c>
      <c r="F1856" s="1" t="s">
        <v>246</v>
      </c>
      <c r="G1856">
        <v>26</v>
      </c>
      <c r="H1856" t="s">
        <v>99</v>
      </c>
      <c r="I1856" s="1" t="s">
        <v>2760</v>
      </c>
      <c r="J1856">
        <v>200</v>
      </c>
      <c r="K1856" s="1" t="s">
        <v>2729</v>
      </c>
      <c r="L1856">
        <v>3</v>
      </c>
      <c r="M1856">
        <v>218.6</v>
      </c>
      <c r="N1856">
        <v>9.6000000000000014</v>
      </c>
      <c r="Q1856">
        <v>209</v>
      </c>
      <c r="R1856" s="1"/>
    </row>
    <row r="1857" spans="1:18" x14ac:dyDescent="0.2">
      <c r="A1857" s="1" t="s">
        <v>53</v>
      </c>
      <c r="B1857">
        <v>5</v>
      </c>
      <c r="C1857" s="1" t="s">
        <v>4356</v>
      </c>
      <c r="D1857" s="2">
        <v>45765</v>
      </c>
      <c r="E1857" t="s">
        <v>4357</v>
      </c>
      <c r="F1857" s="1" t="s">
        <v>246</v>
      </c>
      <c r="G1857">
        <v>26</v>
      </c>
      <c r="H1857" t="s">
        <v>332</v>
      </c>
      <c r="I1857" s="1" t="s">
        <v>2760</v>
      </c>
      <c r="J1857">
        <v>30</v>
      </c>
      <c r="K1857" s="1" t="s">
        <v>2729</v>
      </c>
      <c r="L1857">
        <v>1</v>
      </c>
      <c r="M1857">
        <v>40.4</v>
      </c>
      <c r="N1857">
        <v>3.2</v>
      </c>
      <c r="Q1857">
        <v>37.199999999999996</v>
      </c>
      <c r="R1857" s="1"/>
    </row>
    <row r="1858" spans="1:18" x14ac:dyDescent="0.2">
      <c r="A1858" s="1" t="s">
        <v>53</v>
      </c>
      <c r="B1858">
        <v>5</v>
      </c>
      <c r="C1858" s="1" t="s">
        <v>4358</v>
      </c>
      <c r="D1858" s="2">
        <v>45765</v>
      </c>
      <c r="E1858" t="s">
        <v>4011</v>
      </c>
      <c r="F1858" s="1" t="s">
        <v>246</v>
      </c>
      <c r="G1858">
        <v>30</v>
      </c>
      <c r="H1858" t="s">
        <v>99</v>
      </c>
      <c r="I1858" s="1" t="s">
        <v>2760</v>
      </c>
      <c r="J1858">
        <v>150</v>
      </c>
      <c r="K1858" s="1" t="s">
        <v>2729</v>
      </c>
      <c r="L1858">
        <v>2</v>
      </c>
      <c r="M1858">
        <v>162.48000000000002</v>
      </c>
      <c r="N1858">
        <v>7</v>
      </c>
      <c r="Q1858">
        <v>155.48000000000002</v>
      </c>
      <c r="R1858" s="1"/>
    </row>
    <row r="1859" spans="1:18" x14ac:dyDescent="0.2">
      <c r="A1859" s="1" t="s">
        <v>46</v>
      </c>
      <c r="B1859">
        <v>6</v>
      </c>
      <c r="C1859" s="1" t="s">
        <v>4359</v>
      </c>
      <c r="D1859" s="2">
        <v>45765</v>
      </c>
      <c r="E1859" t="s">
        <v>3547</v>
      </c>
      <c r="F1859" s="1" t="s">
        <v>106</v>
      </c>
      <c r="G1859">
        <v>18</v>
      </c>
      <c r="H1859" t="s">
        <v>343</v>
      </c>
      <c r="I1859" s="1" t="s">
        <v>4360</v>
      </c>
      <c r="J1859">
        <v>500</v>
      </c>
      <c r="K1859" s="1" t="s">
        <v>2729</v>
      </c>
      <c r="L1859">
        <v>5</v>
      </c>
      <c r="M1859">
        <v>549.6</v>
      </c>
      <c r="N1859">
        <v>12.200000000000001</v>
      </c>
      <c r="O1859">
        <v>102.6</v>
      </c>
      <c r="Q1859">
        <v>537.4</v>
      </c>
      <c r="R1859" s="1"/>
    </row>
    <row r="1860" spans="1:18" x14ac:dyDescent="0.2">
      <c r="A1860" s="1" t="s">
        <v>46</v>
      </c>
      <c r="B1860">
        <v>6</v>
      </c>
      <c r="C1860" s="1" t="s">
        <v>4361</v>
      </c>
      <c r="D1860" s="2">
        <v>45765</v>
      </c>
      <c r="E1860" t="s">
        <v>4362</v>
      </c>
      <c r="F1860" s="1" t="s">
        <v>106</v>
      </c>
      <c r="G1860">
        <v>21</v>
      </c>
      <c r="H1860" t="s">
        <v>107</v>
      </c>
      <c r="I1860" s="1" t="s">
        <v>108</v>
      </c>
      <c r="J1860">
        <v>100</v>
      </c>
      <c r="K1860" s="1" t="s">
        <v>2729</v>
      </c>
      <c r="L1860">
        <v>1</v>
      </c>
      <c r="M1860">
        <v>116.2</v>
      </c>
      <c r="N1860">
        <v>2.6</v>
      </c>
      <c r="Q1860">
        <v>113.60000000000001</v>
      </c>
      <c r="R1860" s="1"/>
    </row>
    <row r="1861" spans="1:18" x14ac:dyDescent="0.2">
      <c r="A1861" s="1" t="s">
        <v>53</v>
      </c>
      <c r="B1861">
        <v>6</v>
      </c>
      <c r="C1861" s="1" t="s">
        <v>4363</v>
      </c>
      <c r="D1861" s="2">
        <v>45765</v>
      </c>
      <c r="E1861" t="s">
        <v>51</v>
      </c>
      <c r="F1861" s="1" t="s">
        <v>51</v>
      </c>
      <c r="G1861" t="s">
        <v>51</v>
      </c>
      <c r="H1861" t="s">
        <v>51</v>
      </c>
      <c r="I1861" s="1" t="s">
        <v>51</v>
      </c>
      <c r="J1861" t="s">
        <v>51</v>
      </c>
      <c r="K1861" s="1" t="s">
        <v>2729</v>
      </c>
      <c r="L1861">
        <v>2</v>
      </c>
      <c r="M1861">
        <v>170.39999999999998</v>
      </c>
      <c r="N1861">
        <v>7.2</v>
      </c>
      <c r="Q1861">
        <v>163.19999999999999</v>
      </c>
      <c r="R1861" s="1"/>
    </row>
    <row r="1862" spans="1:18" x14ac:dyDescent="0.2">
      <c r="A1862" s="1" t="s">
        <v>53</v>
      </c>
      <c r="B1862">
        <v>6</v>
      </c>
      <c r="C1862" s="1" t="s">
        <v>4364</v>
      </c>
      <c r="D1862" s="2">
        <v>45765</v>
      </c>
      <c r="E1862" t="s">
        <v>4365</v>
      </c>
      <c r="F1862" s="1" t="s">
        <v>246</v>
      </c>
      <c r="G1862">
        <v>21</v>
      </c>
      <c r="H1862" t="s">
        <v>79</v>
      </c>
      <c r="I1862" s="1" t="s">
        <v>100</v>
      </c>
      <c r="J1862">
        <v>1000</v>
      </c>
      <c r="K1862" s="1" t="s">
        <v>2729</v>
      </c>
      <c r="L1862">
        <v>5</v>
      </c>
      <c r="M1862">
        <v>369.3</v>
      </c>
      <c r="N1862">
        <v>13.5</v>
      </c>
      <c r="Q1862">
        <v>355.8</v>
      </c>
      <c r="R1862" s="1"/>
    </row>
    <row r="1863" spans="1:18" x14ac:dyDescent="0.2">
      <c r="A1863" s="1" t="s">
        <v>46</v>
      </c>
      <c r="B1863">
        <v>7</v>
      </c>
      <c r="C1863" s="1" t="s">
        <v>4283</v>
      </c>
      <c r="D1863" s="2">
        <v>45765</v>
      </c>
      <c r="E1863" t="s">
        <v>4284</v>
      </c>
      <c r="F1863" s="1" t="s">
        <v>246</v>
      </c>
      <c r="G1863">
        <v>23</v>
      </c>
      <c r="H1863">
        <v>6</v>
      </c>
      <c r="I1863" s="1" t="s">
        <v>51</v>
      </c>
      <c r="J1863">
        <v>2000</v>
      </c>
      <c r="K1863" s="1" t="s">
        <v>2729</v>
      </c>
      <c r="L1863">
        <v>2</v>
      </c>
      <c r="M1863">
        <v>159.4</v>
      </c>
      <c r="N1863">
        <v>5.6</v>
      </c>
      <c r="Q1863">
        <v>153.80000000000001</v>
      </c>
      <c r="R1863" s="1"/>
    </row>
    <row r="1864" spans="1:18" x14ac:dyDescent="0.2">
      <c r="A1864" s="1" t="s">
        <v>46</v>
      </c>
      <c r="B1864">
        <v>7</v>
      </c>
      <c r="C1864" s="1" t="s">
        <v>4366</v>
      </c>
      <c r="D1864" s="2">
        <v>45765</v>
      </c>
      <c r="E1864" t="s">
        <v>4009</v>
      </c>
      <c r="F1864" s="1" t="s">
        <v>246</v>
      </c>
      <c r="G1864">
        <v>17</v>
      </c>
      <c r="H1864" t="s">
        <v>99</v>
      </c>
      <c r="I1864" s="1" t="s">
        <v>2760</v>
      </c>
      <c r="J1864">
        <v>450</v>
      </c>
      <c r="K1864" s="1" t="s">
        <v>2729</v>
      </c>
      <c r="L1864">
        <v>4</v>
      </c>
      <c r="M1864">
        <v>242.89999999999998</v>
      </c>
      <c r="N1864">
        <v>8</v>
      </c>
      <c r="Q1864">
        <v>234.89999999999998</v>
      </c>
      <c r="R1864" s="1"/>
    </row>
    <row r="1865" spans="1:18" x14ac:dyDescent="0.2">
      <c r="A1865" s="1" t="s">
        <v>46</v>
      </c>
      <c r="B1865">
        <v>7</v>
      </c>
      <c r="C1865" s="1" t="s">
        <v>4367</v>
      </c>
      <c r="D1865" s="2">
        <v>45765</v>
      </c>
      <c r="E1865" t="s">
        <v>3932</v>
      </c>
      <c r="F1865" s="1" t="s">
        <v>246</v>
      </c>
      <c r="G1865">
        <v>15</v>
      </c>
      <c r="H1865">
        <v>6</v>
      </c>
      <c r="I1865" s="1" t="s">
        <v>2826</v>
      </c>
      <c r="J1865">
        <v>100</v>
      </c>
      <c r="K1865" s="1" t="s">
        <v>2729</v>
      </c>
      <c r="L1865">
        <v>1</v>
      </c>
      <c r="M1865">
        <v>43</v>
      </c>
      <c r="N1865">
        <v>1.8</v>
      </c>
      <c r="Q1865">
        <v>41.2</v>
      </c>
      <c r="R1865" s="1"/>
    </row>
    <row r="1866" spans="1:18" x14ac:dyDescent="0.2">
      <c r="A1866" s="1" t="s">
        <v>53</v>
      </c>
      <c r="B1866">
        <v>7</v>
      </c>
      <c r="C1866" s="1" t="s">
        <v>4368</v>
      </c>
      <c r="D1866" s="2">
        <v>45765</v>
      </c>
      <c r="E1866" t="s">
        <v>48</v>
      </c>
      <c r="F1866" s="1" t="s">
        <v>246</v>
      </c>
      <c r="G1866">
        <v>23</v>
      </c>
      <c r="H1866" t="s">
        <v>2245</v>
      </c>
      <c r="I1866" s="1" t="s">
        <v>100</v>
      </c>
      <c r="J1866">
        <v>50</v>
      </c>
      <c r="K1866" s="1" t="s">
        <v>2729</v>
      </c>
      <c r="L1866">
        <v>4</v>
      </c>
      <c r="M1866">
        <v>210.61</v>
      </c>
      <c r="N1866">
        <v>11.2</v>
      </c>
      <c r="Q1866">
        <v>199.41000000000003</v>
      </c>
      <c r="R1866" s="1"/>
    </row>
    <row r="1867" spans="1:18" x14ac:dyDescent="0.2">
      <c r="A1867" s="1" t="s">
        <v>53</v>
      </c>
      <c r="B1867">
        <v>7</v>
      </c>
      <c r="C1867" s="1" t="s">
        <v>4369</v>
      </c>
      <c r="D1867" s="2">
        <v>45765</v>
      </c>
      <c r="E1867" t="s">
        <v>4370</v>
      </c>
      <c r="F1867" s="1" t="s">
        <v>246</v>
      </c>
      <c r="G1867">
        <v>18.75</v>
      </c>
      <c r="H1867" t="s">
        <v>134</v>
      </c>
      <c r="I1867" s="1" t="s">
        <v>100</v>
      </c>
      <c r="J1867">
        <v>55</v>
      </c>
      <c r="K1867" s="1" t="s">
        <v>2729</v>
      </c>
      <c r="L1867">
        <v>2</v>
      </c>
      <c r="M1867">
        <v>129.15</v>
      </c>
      <c r="N1867">
        <v>3.8</v>
      </c>
      <c r="Q1867">
        <v>125.35000000000001</v>
      </c>
      <c r="R1867" s="1"/>
    </row>
    <row r="1868" spans="1:18" x14ac:dyDescent="0.2">
      <c r="A1868" s="1" t="s">
        <v>53</v>
      </c>
      <c r="B1868">
        <v>7</v>
      </c>
      <c r="C1868" s="1" t="s">
        <v>4371</v>
      </c>
      <c r="D1868" s="2">
        <v>45765</v>
      </c>
      <c r="E1868" t="s">
        <v>4372</v>
      </c>
      <c r="F1868" s="1" t="s">
        <v>246</v>
      </c>
      <c r="G1868">
        <v>19</v>
      </c>
      <c r="H1868" t="s">
        <v>3332</v>
      </c>
      <c r="I1868" s="1" t="s">
        <v>100</v>
      </c>
      <c r="J1868">
        <v>150</v>
      </c>
      <c r="K1868" s="1" t="s">
        <v>2729</v>
      </c>
      <c r="L1868">
        <v>1</v>
      </c>
      <c r="M1868">
        <v>61.454999999999998</v>
      </c>
      <c r="N1868">
        <v>2.5</v>
      </c>
      <c r="Q1868">
        <v>58.954999999999998</v>
      </c>
      <c r="R1868" s="1"/>
    </row>
    <row r="1869" spans="1:18" x14ac:dyDescent="0.2">
      <c r="A1869" s="1" t="s">
        <v>46</v>
      </c>
      <c r="B1869">
        <v>1</v>
      </c>
      <c r="C1869" s="1" t="s">
        <v>4351</v>
      </c>
      <c r="D1869" s="2">
        <v>45766</v>
      </c>
      <c r="E1869" t="s">
        <v>4328</v>
      </c>
      <c r="F1869" s="1" t="s">
        <v>246</v>
      </c>
      <c r="G1869">
        <v>4</v>
      </c>
      <c r="H1869">
        <v>10</v>
      </c>
      <c r="I1869" s="1" t="s">
        <v>100</v>
      </c>
      <c r="J1869">
        <v>120</v>
      </c>
      <c r="K1869" s="1" t="s">
        <v>2729</v>
      </c>
      <c r="L1869">
        <v>2</v>
      </c>
      <c r="M1869">
        <v>61.66</v>
      </c>
      <c r="N1869">
        <v>1.2</v>
      </c>
      <c r="Q1869">
        <v>60.459999999999994</v>
      </c>
      <c r="R1869" s="1"/>
    </row>
    <row r="1870" spans="1:18" x14ac:dyDescent="0.2">
      <c r="A1870" s="1" t="s">
        <v>46</v>
      </c>
      <c r="B1870">
        <v>1</v>
      </c>
      <c r="C1870" s="1" t="s">
        <v>4373</v>
      </c>
      <c r="D1870" s="2">
        <v>45766</v>
      </c>
      <c r="E1870" t="s">
        <v>3442</v>
      </c>
      <c r="F1870" s="1" t="s">
        <v>246</v>
      </c>
      <c r="G1870">
        <v>4</v>
      </c>
      <c r="H1870">
        <v>10</v>
      </c>
      <c r="I1870" s="1" t="s">
        <v>100</v>
      </c>
      <c r="J1870">
        <v>150</v>
      </c>
      <c r="K1870" s="1" t="s">
        <v>2729</v>
      </c>
      <c r="L1870">
        <v>3</v>
      </c>
      <c r="M1870">
        <v>95.734999999999999</v>
      </c>
      <c r="N1870">
        <v>1.7999999999999998</v>
      </c>
      <c r="Q1870">
        <v>93.935000000000002</v>
      </c>
      <c r="R1870" s="1"/>
    </row>
    <row r="1871" spans="1:18" x14ac:dyDescent="0.2">
      <c r="A1871" s="1" t="s">
        <v>53</v>
      </c>
      <c r="B1871">
        <v>1</v>
      </c>
      <c r="C1871" s="1" t="s">
        <v>4373</v>
      </c>
      <c r="D1871" s="2">
        <v>45766</v>
      </c>
      <c r="E1871" t="s">
        <v>3442</v>
      </c>
      <c r="F1871" s="1" t="s">
        <v>246</v>
      </c>
      <c r="G1871">
        <v>4</v>
      </c>
      <c r="H1871">
        <v>10</v>
      </c>
      <c r="I1871" s="1" t="s">
        <v>100</v>
      </c>
      <c r="J1871">
        <v>150</v>
      </c>
      <c r="K1871" s="1" t="s">
        <v>2729</v>
      </c>
      <c r="L1871">
        <v>2</v>
      </c>
      <c r="M1871">
        <v>67.8</v>
      </c>
      <c r="N1871">
        <v>1.2000000000000002</v>
      </c>
      <c r="Q1871">
        <v>66.599999999999994</v>
      </c>
      <c r="R1871" s="1"/>
    </row>
    <row r="1872" spans="1:18" x14ac:dyDescent="0.2">
      <c r="A1872" s="1" t="s">
        <v>53</v>
      </c>
      <c r="B1872">
        <v>1</v>
      </c>
      <c r="C1872" s="1" t="s">
        <v>4374</v>
      </c>
      <c r="D1872" s="2">
        <v>45766</v>
      </c>
      <c r="E1872" t="s">
        <v>3442</v>
      </c>
      <c r="F1872" s="1" t="s">
        <v>246</v>
      </c>
      <c r="G1872">
        <v>5</v>
      </c>
      <c r="H1872">
        <v>10</v>
      </c>
      <c r="I1872" s="1" t="s">
        <v>100</v>
      </c>
      <c r="J1872">
        <v>150</v>
      </c>
      <c r="K1872" s="1" t="s">
        <v>2729</v>
      </c>
      <c r="L1872">
        <v>1</v>
      </c>
      <c r="M1872">
        <v>69.995000000000005</v>
      </c>
      <c r="N1872">
        <v>0.6</v>
      </c>
      <c r="Q1872">
        <v>69.39500000000001</v>
      </c>
      <c r="R1872" s="1"/>
    </row>
    <row r="1873" spans="1:18" x14ac:dyDescent="0.2">
      <c r="A1873" s="1" t="s">
        <v>46</v>
      </c>
      <c r="B1873">
        <v>3</v>
      </c>
      <c r="C1873" s="1" t="s">
        <v>4330</v>
      </c>
      <c r="D1873" s="2">
        <v>45766</v>
      </c>
      <c r="E1873" t="s">
        <v>4317</v>
      </c>
      <c r="F1873" s="1" t="s">
        <v>2816</v>
      </c>
      <c r="G1873">
        <v>18</v>
      </c>
      <c r="H1873" t="s">
        <v>438</v>
      </c>
      <c r="I1873" s="1" t="s">
        <v>4315</v>
      </c>
      <c r="J1873">
        <v>80</v>
      </c>
      <c r="K1873" s="1" t="s">
        <v>2729</v>
      </c>
      <c r="L1873">
        <v>3</v>
      </c>
      <c r="M1873">
        <v>510.6</v>
      </c>
      <c r="N1873">
        <v>4.5</v>
      </c>
      <c r="Q1873">
        <v>506.1</v>
      </c>
      <c r="R1873" s="1"/>
    </row>
    <row r="1874" spans="1:18" x14ac:dyDescent="0.2">
      <c r="A1874" s="1" t="s">
        <v>53</v>
      </c>
      <c r="B1874">
        <v>3</v>
      </c>
      <c r="C1874" s="1" t="s">
        <v>4330</v>
      </c>
      <c r="D1874" s="2">
        <v>45766</v>
      </c>
      <c r="E1874" t="s">
        <v>4317</v>
      </c>
      <c r="F1874" s="1" t="s">
        <v>2816</v>
      </c>
      <c r="G1874">
        <v>18</v>
      </c>
      <c r="H1874" t="s">
        <v>438</v>
      </c>
      <c r="I1874" s="1" t="s">
        <v>4315</v>
      </c>
      <c r="J1874">
        <v>80</v>
      </c>
      <c r="K1874" s="1" t="s">
        <v>2729</v>
      </c>
      <c r="L1874">
        <v>1</v>
      </c>
      <c r="M1874">
        <v>224.4</v>
      </c>
      <c r="N1874">
        <v>1.4</v>
      </c>
      <c r="Q1874">
        <v>223</v>
      </c>
      <c r="R1874" s="1"/>
    </row>
    <row r="1875" spans="1:18" x14ac:dyDescent="0.2">
      <c r="A1875" s="1" t="s">
        <v>53</v>
      </c>
      <c r="B1875">
        <v>3</v>
      </c>
      <c r="C1875" s="1" t="s">
        <v>4375</v>
      </c>
      <c r="D1875" s="2">
        <v>45766</v>
      </c>
      <c r="E1875" t="s">
        <v>3009</v>
      </c>
      <c r="F1875" s="1" t="s">
        <v>2816</v>
      </c>
      <c r="G1875">
        <v>10</v>
      </c>
      <c r="H1875" t="s">
        <v>214</v>
      </c>
      <c r="I1875" s="1" t="s">
        <v>2996</v>
      </c>
      <c r="J1875">
        <v>200</v>
      </c>
      <c r="K1875" s="1" t="s">
        <v>2729</v>
      </c>
      <c r="L1875">
        <v>4</v>
      </c>
      <c r="M1875">
        <v>191.8</v>
      </c>
      <c r="N1875">
        <v>4.8</v>
      </c>
      <c r="Q1875">
        <v>187</v>
      </c>
      <c r="R1875" s="1"/>
    </row>
    <row r="1876" spans="1:18" x14ac:dyDescent="0.2">
      <c r="A1876" s="1" t="s">
        <v>46</v>
      </c>
      <c r="B1876">
        <v>5</v>
      </c>
      <c r="C1876" s="1" t="s">
        <v>4275</v>
      </c>
      <c r="D1876" s="2">
        <v>45766</v>
      </c>
      <c r="E1876" t="s">
        <v>4276</v>
      </c>
      <c r="F1876" s="1" t="s">
        <v>246</v>
      </c>
      <c r="G1876">
        <v>19</v>
      </c>
      <c r="H1876" t="s">
        <v>332</v>
      </c>
      <c r="I1876" s="1" t="s">
        <v>2760</v>
      </c>
      <c r="J1876">
        <v>1200</v>
      </c>
      <c r="K1876" s="1" t="s">
        <v>2729</v>
      </c>
      <c r="L1876">
        <v>1</v>
      </c>
      <c r="M1876">
        <v>61.2</v>
      </c>
      <c r="N1876">
        <v>2.4</v>
      </c>
      <c r="Q1876">
        <v>58.800000000000004</v>
      </c>
      <c r="R1876" s="1"/>
    </row>
    <row r="1877" spans="1:18" x14ac:dyDescent="0.2">
      <c r="A1877" s="1" t="s">
        <v>46</v>
      </c>
      <c r="B1877">
        <v>5</v>
      </c>
      <c r="C1877" s="1" t="s">
        <v>4366</v>
      </c>
      <c r="D1877" s="2">
        <v>45766</v>
      </c>
      <c r="E1877" t="s">
        <v>4009</v>
      </c>
      <c r="F1877" s="1" t="s">
        <v>246</v>
      </c>
      <c r="G1877">
        <v>17</v>
      </c>
      <c r="H1877" t="s">
        <v>99</v>
      </c>
      <c r="I1877" s="1" t="s">
        <v>2760</v>
      </c>
      <c r="J1877">
        <v>450</v>
      </c>
      <c r="K1877" s="1" t="s">
        <v>2729</v>
      </c>
      <c r="L1877">
        <v>4</v>
      </c>
      <c r="M1877">
        <v>230</v>
      </c>
      <c r="N1877">
        <v>8.8000000000000007</v>
      </c>
      <c r="Q1877">
        <v>221.2</v>
      </c>
      <c r="R1877" s="1"/>
    </row>
    <row r="1878" spans="1:18" x14ac:dyDescent="0.2">
      <c r="A1878" s="1" t="s">
        <v>46</v>
      </c>
      <c r="B1878">
        <v>5</v>
      </c>
      <c r="C1878" s="1" t="s">
        <v>4376</v>
      </c>
      <c r="D1878" s="2">
        <v>45766</v>
      </c>
      <c r="E1878" t="s">
        <v>4009</v>
      </c>
      <c r="F1878" s="1" t="s">
        <v>246</v>
      </c>
      <c r="G1878">
        <v>17</v>
      </c>
      <c r="H1878" t="s">
        <v>99</v>
      </c>
      <c r="I1878" s="1" t="s">
        <v>2760</v>
      </c>
      <c r="J1878">
        <v>250</v>
      </c>
      <c r="K1878" s="1" t="s">
        <v>2729</v>
      </c>
      <c r="L1878">
        <v>2</v>
      </c>
      <c r="M1878">
        <v>132.19999999999999</v>
      </c>
      <c r="N1878">
        <v>4.4000000000000004</v>
      </c>
      <c r="Q1878">
        <v>127.79999999999998</v>
      </c>
      <c r="R1878" s="1"/>
    </row>
    <row r="1879" spans="1:18" x14ac:dyDescent="0.2">
      <c r="A1879" s="1" t="s">
        <v>53</v>
      </c>
      <c r="B1879">
        <v>5</v>
      </c>
      <c r="C1879" s="1" t="s">
        <v>4376</v>
      </c>
      <c r="D1879" s="2">
        <v>45766</v>
      </c>
      <c r="E1879" t="s">
        <v>4009</v>
      </c>
      <c r="F1879" s="1" t="s">
        <v>246</v>
      </c>
      <c r="G1879">
        <v>17</v>
      </c>
      <c r="H1879" t="s">
        <v>99</v>
      </c>
      <c r="I1879" s="1" t="s">
        <v>2760</v>
      </c>
      <c r="J1879">
        <v>250</v>
      </c>
      <c r="K1879" s="1" t="s">
        <v>2729</v>
      </c>
      <c r="L1879">
        <v>2</v>
      </c>
      <c r="M1879">
        <v>141.70999999999998</v>
      </c>
      <c r="N1879">
        <v>3.8</v>
      </c>
      <c r="Q1879">
        <v>137.90999999999997</v>
      </c>
      <c r="R1879" s="1"/>
    </row>
    <row r="1880" spans="1:18" x14ac:dyDescent="0.2">
      <c r="A1880" s="1" t="s">
        <v>53</v>
      </c>
      <c r="B1880">
        <v>5</v>
      </c>
      <c r="C1880" s="1" t="s">
        <v>4377</v>
      </c>
      <c r="D1880" s="2">
        <v>45766</v>
      </c>
      <c r="E1880" t="s">
        <v>51</v>
      </c>
      <c r="F1880" s="1" t="s">
        <v>51</v>
      </c>
      <c r="G1880" t="s">
        <v>51</v>
      </c>
      <c r="H1880" t="s">
        <v>51</v>
      </c>
      <c r="I1880" s="1" t="s">
        <v>51</v>
      </c>
      <c r="J1880" t="s">
        <v>51</v>
      </c>
      <c r="K1880" s="1" t="s">
        <v>2729</v>
      </c>
      <c r="L1880">
        <v>3</v>
      </c>
      <c r="M1880">
        <v>230.2</v>
      </c>
      <c r="N1880">
        <v>11</v>
      </c>
      <c r="Q1880">
        <v>219.2</v>
      </c>
      <c r="R1880" s="1"/>
    </row>
    <row r="1881" spans="1:18" x14ac:dyDescent="0.2">
      <c r="A1881" s="1" t="s">
        <v>46</v>
      </c>
      <c r="B1881">
        <v>6</v>
      </c>
      <c r="C1881" s="1" t="s">
        <v>4364</v>
      </c>
      <c r="D1881" s="2">
        <v>45766</v>
      </c>
      <c r="E1881" t="s">
        <v>4365</v>
      </c>
      <c r="F1881" s="1" t="s">
        <v>246</v>
      </c>
      <c r="G1881">
        <v>21</v>
      </c>
      <c r="H1881" t="s">
        <v>79</v>
      </c>
      <c r="I1881" s="1" t="s">
        <v>100</v>
      </c>
      <c r="J1881">
        <v>1000</v>
      </c>
      <c r="K1881" s="1" t="s">
        <v>2729</v>
      </c>
      <c r="L1881">
        <v>6</v>
      </c>
      <c r="M1881">
        <v>506.8</v>
      </c>
      <c r="N1881">
        <v>15</v>
      </c>
      <c r="O1881">
        <v>37.799999999999997</v>
      </c>
      <c r="Q1881">
        <v>491.8</v>
      </c>
      <c r="R1881" s="1"/>
    </row>
    <row r="1882" spans="1:18" x14ac:dyDescent="0.2">
      <c r="A1882" s="1" t="s">
        <v>46</v>
      </c>
      <c r="B1882">
        <v>6</v>
      </c>
      <c r="C1882" s="1" t="s">
        <v>4364</v>
      </c>
      <c r="D1882" s="2">
        <v>45766</v>
      </c>
      <c r="E1882" t="s">
        <v>4365</v>
      </c>
      <c r="F1882" s="1" t="s">
        <v>246</v>
      </c>
      <c r="G1882">
        <v>21</v>
      </c>
      <c r="H1882" t="s">
        <v>79</v>
      </c>
      <c r="I1882" s="1" t="s">
        <v>100</v>
      </c>
      <c r="J1882">
        <v>1000</v>
      </c>
      <c r="K1882" s="1" t="s">
        <v>2729</v>
      </c>
      <c r="L1882">
        <v>1</v>
      </c>
      <c r="M1882">
        <v>68</v>
      </c>
      <c r="N1882">
        <v>2.6</v>
      </c>
      <c r="Q1882">
        <v>65.400000000000006</v>
      </c>
      <c r="R1882" s="1"/>
    </row>
    <row r="1883" spans="1:18" x14ac:dyDescent="0.2">
      <c r="A1883" s="1" t="s">
        <v>53</v>
      </c>
      <c r="B1883">
        <v>6</v>
      </c>
      <c r="C1883" s="1" t="s">
        <v>4364</v>
      </c>
      <c r="D1883" s="2">
        <v>45766</v>
      </c>
      <c r="E1883" t="s">
        <v>4365</v>
      </c>
      <c r="F1883" s="1" t="s">
        <v>246</v>
      </c>
      <c r="G1883">
        <v>21</v>
      </c>
      <c r="H1883" t="s">
        <v>79</v>
      </c>
      <c r="I1883" s="1" t="s">
        <v>100</v>
      </c>
      <c r="J1883">
        <v>1000</v>
      </c>
      <c r="K1883" s="1" t="s">
        <v>2729</v>
      </c>
      <c r="L1883">
        <v>1</v>
      </c>
      <c r="M1883">
        <v>94.8</v>
      </c>
      <c r="N1883">
        <v>2.4</v>
      </c>
      <c r="O1883">
        <v>47</v>
      </c>
      <c r="Q1883">
        <v>92.399999999999991</v>
      </c>
      <c r="R1883" s="1"/>
    </row>
    <row r="1884" spans="1:18" x14ac:dyDescent="0.2">
      <c r="A1884" s="1" t="s">
        <v>53</v>
      </c>
      <c r="B1884">
        <v>6</v>
      </c>
      <c r="C1884" s="1" t="s">
        <v>4378</v>
      </c>
      <c r="D1884" s="2">
        <v>45766</v>
      </c>
      <c r="E1884" t="s">
        <v>3589</v>
      </c>
      <c r="F1884" s="1" t="s">
        <v>246</v>
      </c>
      <c r="G1884" t="s">
        <v>3573</v>
      </c>
      <c r="H1884" t="s">
        <v>2786</v>
      </c>
      <c r="I1884" s="1" t="s">
        <v>100</v>
      </c>
      <c r="J1884">
        <v>200</v>
      </c>
      <c r="K1884" s="1" t="s">
        <v>2729</v>
      </c>
      <c r="L1884">
        <v>2</v>
      </c>
      <c r="M1884">
        <v>207.2</v>
      </c>
      <c r="Q1884">
        <v>207.2</v>
      </c>
      <c r="R1884" s="1"/>
    </row>
    <row r="1885" spans="1:18" x14ac:dyDescent="0.2">
      <c r="A1885" s="1" t="s">
        <v>53</v>
      </c>
      <c r="B1885">
        <v>6</v>
      </c>
      <c r="C1885" s="1" t="s">
        <v>4379</v>
      </c>
      <c r="D1885" s="2">
        <v>45766</v>
      </c>
      <c r="E1885" t="s">
        <v>4380</v>
      </c>
      <c r="F1885" s="1" t="s">
        <v>1114</v>
      </c>
      <c r="G1885">
        <v>18</v>
      </c>
      <c r="H1885" t="s">
        <v>4381</v>
      </c>
      <c r="I1885" s="1" t="s">
        <v>100</v>
      </c>
      <c r="J1885">
        <v>2900</v>
      </c>
      <c r="K1885" s="1" t="s">
        <v>2729</v>
      </c>
      <c r="L1885">
        <v>2</v>
      </c>
      <c r="M1885">
        <v>216</v>
      </c>
      <c r="N1885">
        <v>4.8</v>
      </c>
      <c r="Q1885">
        <v>211.2</v>
      </c>
      <c r="R1885" s="1"/>
    </row>
    <row r="1886" spans="1:18" x14ac:dyDescent="0.2">
      <c r="A1886" s="1" t="s">
        <v>46</v>
      </c>
      <c r="B1886">
        <v>7</v>
      </c>
      <c r="C1886" s="1" t="s">
        <v>4382</v>
      </c>
      <c r="D1886" s="2">
        <v>45766</v>
      </c>
      <c r="E1886" t="s">
        <v>3854</v>
      </c>
      <c r="F1886" s="1" t="s">
        <v>246</v>
      </c>
      <c r="G1886">
        <v>19</v>
      </c>
      <c r="H1886" t="s">
        <v>79</v>
      </c>
      <c r="I1886" s="1" t="s">
        <v>51</v>
      </c>
      <c r="J1886">
        <v>96</v>
      </c>
      <c r="K1886" s="1" t="s">
        <v>2729</v>
      </c>
      <c r="L1886">
        <v>2</v>
      </c>
      <c r="M1886">
        <v>109.37</v>
      </c>
      <c r="N1886">
        <v>4.4000000000000004</v>
      </c>
      <c r="Q1886">
        <v>104.97</v>
      </c>
      <c r="R1886" s="1"/>
    </row>
    <row r="1887" spans="1:18" x14ac:dyDescent="0.2">
      <c r="A1887" s="1" t="s">
        <v>46</v>
      </c>
      <c r="B1887">
        <v>7</v>
      </c>
      <c r="C1887" s="1" t="s">
        <v>4383</v>
      </c>
      <c r="D1887" s="2">
        <v>45766</v>
      </c>
      <c r="E1887" t="s">
        <v>48</v>
      </c>
      <c r="F1887" s="1" t="s">
        <v>246</v>
      </c>
      <c r="G1887">
        <v>15</v>
      </c>
      <c r="H1887" t="s">
        <v>167</v>
      </c>
      <c r="I1887" s="1" t="s">
        <v>100</v>
      </c>
      <c r="J1887">
        <v>10</v>
      </c>
      <c r="K1887" s="1" t="s">
        <v>2729</v>
      </c>
      <c r="L1887">
        <v>3</v>
      </c>
      <c r="M1887">
        <v>175.34</v>
      </c>
      <c r="N1887">
        <v>5.4</v>
      </c>
      <c r="Q1887">
        <v>169.94</v>
      </c>
      <c r="R1887" s="1"/>
    </row>
    <row r="1888" spans="1:18" x14ac:dyDescent="0.2">
      <c r="A1888" s="1" t="s">
        <v>46</v>
      </c>
      <c r="B1888">
        <v>7</v>
      </c>
      <c r="C1888" s="1" t="s">
        <v>4383</v>
      </c>
      <c r="D1888" s="2">
        <v>45766</v>
      </c>
      <c r="E1888" t="s">
        <v>48</v>
      </c>
      <c r="F1888" s="1" t="s">
        <v>246</v>
      </c>
      <c r="G1888">
        <v>15</v>
      </c>
      <c r="H1888" t="s">
        <v>167</v>
      </c>
      <c r="I1888" s="1" t="s">
        <v>100</v>
      </c>
      <c r="J1888">
        <v>10</v>
      </c>
      <c r="K1888" s="1" t="s">
        <v>2729</v>
      </c>
      <c r="L1888">
        <v>1</v>
      </c>
      <c r="M1888">
        <v>56.14</v>
      </c>
      <c r="N1888">
        <v>1.6</v>
      </c>
      <c r="Q1888">
        <v>54.54</v>
      </c>
      <c r="R1888" s="1"/>
    </row>
    <row r="1889" spans="1:18" x14ac:dyDescent="0.2">
      <c r="A1889" s="1" t="s">
        <v>53</v>
      </c>
      <c r="B1889">
        <v>7</v>
      </c>
      <c r="C1889" s="1" t="s">
        <v>4384</v>
      </c>
      <c r="D1889" s="2">
        <v>45766</v>
      </c>
      <c r="E1889" t="s">
        <v>3128</v>
      </c>
      <c r="F1889" s="1" t="s">
        <v>246</v>
      </c>
      <c r="G1889">
        <v>15</v>
      </c>
      <c r="H1889" t="s">
        <v>209</v>
      </c>
      <c r="I1889" s="1" t="s">
        <v>100</v>
      </c>
      <c r="J1889">
        <v>100</v>
      </c>
      <c r="K1889" s="1" t="s">
        <v>2729</v>
      </c>
      <c r="L1889">
        <v>2</v>
      </c>
      <c r="M1889">
        <v>107.69999999999999</v>
      </c>
      <c r="N1889">
        <v>3.4000000000000004</v>
      </c>
      <c r="Q1889">
        <v>104.29999999999998</v>
      </c>
      <c r="R1889" s="1"/>
    </row>
    <row r="1890" spans="1:18" x14ac:dyDescent="0.2">
      <c r="A1890" s="1" t="s">
        <v>53</v>
      </c>
      <c r="B1890">
        <v>7</v>
      </c>
      <c r="C1890" s="1" t="s">
        <v>4385</v>
      </c>
      <c r="D1890" s="2">
        <v>45766</v>
      </c>
      <c r="E1890" t="s">
        <v>3128</v>
      </c>
      <c r="F1890" s="1" t="s">
        <v>246</v>
      </c>
      <c r="G1890">
        <v>15.5</v>
      </c>
      <c r="H1890" t="s">
        <v>209</v>
      </c>
      <c r="I1890" s="1" t="s">
        <v>100</v>
      </c>
      <c r="J1890">
        <v>100</v>
      </c>
      <c r="K1890" s="1" t="s">
        <v>2729</v>
      </c>
      <c r="L1890">
        <v>1</v>
      </c>
      <c r="M1890">
        <v>58.52</v>
      </c>
      <c r="N1890">
        <v>1.2</v>
      </c>
      <c r="Q1890">
        <v>57.32</v>
      </c>
      <c r="R1890" s="1"/>
    </row>
    <row r="1891" spans="1:18" x14ac:dyDescent="0.2">
      <c r="A1891" s="1" t="s">
        <v>53</v>
      </c>
      <c r="B1891">
        <v>7</v>
      </c>
      <c r="C1891" s="1" t="s">
        <v>4386</v>
      </c>
      <c r="D1891" s="2">
        <v>45766</v>
      </c>
      <c r="E1891" t="s">
        <v>3082</v>
      </c>
      <c r="F1891" s="1" t="s">
        <v>246</v>
      </c>
      <c r="G1891" t="s">
        <v>3136</v>
      </c>
      <c r="H1891" t="s">
        <v>3041</v>
      </c>
      <c r="I1891" s="1" t="s">
        <v>51</v>
      </c>
      <c r="J1891">
        <v>1200</v>
      </c>
      <c r="K1891" s="1" t="s">
        <v>2729</v>
      </c>
      <c r="L1891">
        <v>1</v>
      </c>
      <c r="M1891">
        <v>56.95</v>
      </c>
      <c r="N1891">
        <v>1.9</v>
      </c>
      <c r="Q1891">
        <v>55.050000000000004</v>
      </c>
      <c r="R1891" s="1"/>
    </row>
    <row r="1892" spans="1:18" x14ac:dyDescent="0.2">
      <c r="A1892" s="1" t="s">
        <v>46</v>
      </c>
      <c r="B1892">
        <v>1</v>
      </c>
      <c r="C1892" s="1" t="s">
        <v>4374</v>
      </c>
      <c r="D1892" s="2">
        <v>45767</v>
      </c>
      <c r="E1892" t="s">
        <v>3442</v>
      </c>
      <c r="F1892" s="1" t="s">
        <v>246</v>
      </c>
      <c r="G1892">
        <v>5</v>
      </c>
      <c r="H1892">
        <v>10</v>
      </c>
      <c r="I1892" s="1" t="s">
        <v>100</v>
      </c>
      <c r="J1892">
        <v>150</v>
      </c>
      <c r="K1892" s="1" t="s">
        <v>2729</v>
      </c>
      <c r="L1892">
        <v>1</v>
      </c>
      <c r="M1892">
        <v>38</v>
      </c>
      <c r="N1892">
        <v>0.3</v>
      </c>
      <c r="Q1892">
        <v>37.700000000000003</v>
      </c>
      <c r="R1892" s="1"/>
    </row>
    <row r="1893" spans="1:18" x14ac:dyDescent="0.2">
      <c r="A1893" s="1" t="s">
        <v>46</v>
      </c>
      <c r="B1893">
        <v>1</v>
      </c>
      <c r="C1893" s="1" t="s">
        <v>4387</v>
      </c>
      <c r="D1893" s="2">
        <v>45767</v>
      </c>
      <c r="E1893" t="s">
        <v>3442</v>
      </c>
      <c r="F1893" s="1" t="s">
        <v>246</v>
      </c>
      <c r="G1893">
        <v>6</v>
      </c>
      <c r="H1893">
        <v>10</v>
      </c>
      <c r="I1893" s="1" t="s">
        <v>100</v>
      </c>
      <c r="J1893">
        <v>120</v>
      </c>
      <c r="K1893" s="1" t="s">
        <v>2729</v>
      </c>
      <c r="L1893">
        <v>3</v>
      </c>
      <c r="M1893">
        <v>126.8</v>
      </c>
      <c r="N1893">
        <v>2.4000000000000004</v>
      </c>
      <c r="Q1893">
        <v>124.39999999999999</v>
      </c>
      <c r="R1893" s="1"/>
    </row>
    <row r="1894" spans="1:18" x14ac:dyDescent="0.2">
      <c r="A1894" s="1" t="s">
        <v>53</v>
      </c>
      <c r="B1894">
        <v>1</v>
      </c>
      <c r="C1894" s="1" t="s">
        <v>4388</v>
      </c>
      <c r="D1894" s="2">
        <v>45767</v>
      </c>
      <c r="E1894" t="s">
        <v>3442</v>
      </c>
      <c r="F1894" s="1" t="s">
        <v>246</v>
      </c>
      <c r="G1894">
        <v>7</v>
      </c>
      <c r="H1894">
        <v>10</v>
      </c>
      <c r="I1894" s="1" t="s">
        <v>100</v>
      </c>
      <c r="J1894">
        <v>120</v>
      </c>
      <c r="K1894" s="1" t="s">
        <v>2729</v>
      </c>
      <c r="L1894">
        <v>3</v>
      </c>
      <c r="M1894">
        <v>138.685</v>
      </c>
      <c r="N1894">
        <v>2.7</v>
      </c>
      <c r="Q1894">
        <v>135.98500000000001</v>
      </c>
      <c r="R1894" s="1"/>
    </row>
    <row r="1895" spans="1:18" x14ac:dyDescent="0.2">
      <c r="A1895" s="1" t="s">
        <v>53</v>
      </c>
      <c r="B1895">
        <v>1</v>
      </c>
      <c r="C1895" s="1" t="s">
        <v>4374</v>
      </c>
      <c r="D1895" s="2">
        <v>45767</v>
      </c>
      <c r="E1895" t="s">
        <v>3442</v>
      </c>
      <c r="F1895" s="1" t="s">
        <v>246</v>
      </c>
      <c r="G1895">
        <v>5</v>
      </c>
      <c r="H1895">
        <v>10</v>
      </c>
      <c r="I1895" s="1" t="s">
        <v>100</v>
      </c>
      <c r="J1895">
        <v>150</v>
      </c>
      <c r="K1895" s="1" t="s">
        <v>2729</v>
      </c>
      <c r="L1895">
        <v>1</v>
      </c>
      <c r="M1895">
        <v>30.57</v>
      </c>
      <c r="N1895">
        <v>0.7</v>
      </c>
      <c r="Q1895">
        <v>29.87</v>
      </c>
      <c r="R1895" s="1"/>
    </row>
    <row r="1896" spans="1:18" x14ac:dyDescent="0.2">
      <c r="A1896" s="1" t="s">
        <v>46</v>
      </c>
      <c r="B1896">
        <v>3</v>
      </c>
      <c r="C1896" s="1" t="s">
        <v>4389</v>
      </c>
      <c r="D1896" s="2">
        <v>45767</v>
      </c>
      <c r="E1896" t="s">
        <v>3009</v>
      </c>
      <c r="F1896" s="1" t="s">
        <v>3231</v>
      </c>
      <c r="G1896">
        <v>11</v>
      </c>
      <c r="H1896" t="s">
        <v>214</v>
      </c>
      <c r="I1896" s="1" t="s">
        <v>2996</v>
      </c>
      <c r="J1896">
        <v>200</v>
      </c>
      <c r="K1896" s="1" t="s">
        <v>2729</v>
      </c>
      <c r="L1896">
        <v>4</v>
      </c>
      <c r="M1896">
        <v>196.8</v>
      </c>
      <c r="N1896">
        <v>5.2</v>
      </c>
      <c r="Q1896">
        <v>191.60000000000002</v>
      </c>
      <c r="R1896" s="1"/>
    </row>
    <row r="1897" spans="1:18" x14ac:dyDescent="0.2">
      <c r="A1897" s="1" t="s">
        <v>46</v>
      </c>
      <c r="B1897">
        <v>3</v>
      </c>
      <c r="C1897" s="1" t="s">
        <v>4390</v>
      </c>
      <c r="D1897" s="2">
        <v>45767</v>
      </c>
      <c r="E1897" t="s">
        <v>3037</v>
      </c>
      <c r="F1897" s="1" t="s">
        <v>3093</v>
      </c>
      <c r="G1897">
        <v>14</v>
      </c>
      <c r="H1897" t="s">
        <v>214</v>
      </c>
      <c r="I1897" s="1" t="s">
        <v>2996</v>
      </c>
      <c r="J1897">
        <v>200</v>
      </c>
      <c r="K1897" s="1" t="s">
        <v>2729</v>
      </c>
      <c r="L1897">
        <v>2</v>
      </c>
      <c r="M1897">
        <v>107.6</v>
      </c>
      <c r="N1897">
        <v>3.6</v>
      </c>
      <c r="Q1897">
        <v>104</v>
      </c>
      <c r="R1897" s="1"/>
    </row>
    <row r="1898" spans="1:18" x14ac:dyDescent="0.2">
      <c r="A1898" s="1" t="s">
        <v>46</v>
      </c>
      <c r="B1898">
        <v>3</v>
      </c>
      <c r="C1898" s="1" t="s">
        <v>2745</v>
      </c>
      <c r="D1898" s="2">
        <v>45767</v>
      </c>
      <c r="E1898" t="s">
        <v>51</v>
      </c>
      <c r="F1898" s="1" t="s">
        <v>51</v>
      </c>
      <c r="G1898" t="s">
        <v>51</v>
      </c>
      <c r="H1898" t="s">
        <v>51</v>
      </c>
      <c r="I1898" s="1" t="s">
        <v>51</v>
      </c>
      <c r="J1898" t="s">
        <v>51</v>
      </c>
      <c r="K1898" s="1" t="s">
        <v>2729</v>
      </c>
      <c r="L1898">
        <v>1</v>
      </c>
      <c r="M1898">
        <v>44.6</v>
      </c>
      <c r="Q1898">
        <v>44.6</v>
      </c>
      <c r="R1898" s="1"/>
    </row>
    <row r="1899" spans="1:18" x14ac:dyDescent="0.2">
      <c r="A1899" s="1" t="s">
        <v>53</v>
      </c>
      <c r="B1899">
        <v>3</v>
      </c>
      <c r="C1899" s="1" t="s">
        <v>4390</v>
      </c>
      <c r="D1899" s="2">
        <v>45767</v>
      </c>
      <c r="E1899" t="s">
        <v>3037</v>
      </c>
      <c r="F1899" s="1" t="s">
        <v>3093</v>
      </c>
      <c r="G1899">
        <v>14</v>
      </c>
      <c r="H1899" t="s">
        <v>214</v>
      </c>
      <c r="I1899" s="1" t="s">
        <v>2996</v>
      </c>
      <c r="J1899">
        <v>200</v>
      </c>
      <c r="K1899" s="1" t="s">
        <v>2729</v>
      </c>
      <c r="L1899">
        <v>2</v>
      </c>
      <c r="M1899">
        <v>113.2</v>
      </c>
      <c r="N1899">
        <v>3.2</v>
      </c>
      <c r="O1899">
        <v>47.8</v>
      </c>
      <c r="Q1899">
        <v>110</v>
      </c>
      <c r="R1899" s="1"/>
    </row>
    <row r="1900" spans="1:18" x14ac:dyDescent="0.2">
      <c r="A1900" s="1" t="s">
        <v>53</v>
      </c>
      <c r="B1900">
        <v>3</v>
      </c>
      <c r="C1900" s="1" t="s">
        <v>2745</v>
      </c>
      <c r="D1900" s="2">
        <v>45767</v>
      </c>
      <c r="E1900" t="s">
        <v>51</v>
      </c>
      <c r="F1900" s="1" t="s">
        <v>51</v>
      </c>
      <c r="G1900" t="s">
        <v>51</v>
      </c>
      <c r="H1900" t="s">
        <v>51</v>
      </c>
      <c r="I1900" s="1" t="s">
        <v>51</v>
      </c>
      <c r="J1900" t="s">
        <v>51</v>
      </c>
      <c r="K1900" s="1" t="s">
        <v>2729</v>
      </c>
      <c r="L1900">
        <v>3</v>
      </c>
      <c r="M1900">
        <v>113.6</v>
      </c>
      <c r="N1900">
        <v>2.0999999999999996</v>
      </c>
      <c r="Q1900">
        <v>111.5</v>
      </c>
      <c r="R1900" s="1"/>
    </row>
    <row r="1901" spans="1:18" x14ac:dyDescent="0.2">
      <c r="A1901" s="1" t="s">
        <v>53</v>
      </c>
      <c r="B1901">
        <v>3</v>
      </c>
      <c r="C1901" s="1" t="s">
        <v>4391</v>
      </c>
      <c r="D1901" s="2">
        <v>45767</v>
      </c>
      <c r="E1901" t="s">
        <v>2926</v>
      </c>
      <c r="F1901" s="1" t="s">
        <v>106</v>
      </c>
      <c r="G1901" t="s">
        <v>2743</v>
      </c>
      <c r="H1901" t="s">
        <v>2928</v>
      </c>
      <c r="I1901" s="1" t="s">
        <v>108</v>
      </c>
      <c r="J1901">
        <v>110</v>
      </c>
      <c r="K1901" s="1" t="s">
        <v>2729</v>
      </c>
      <c r="L1901">
        <v>3</v>
      </c>
      <c r="M1901">
        <v>144.80000000000001</v>
      </c>
      <c r="N1901">
        <v>4.5</v>
      </c>
      <c r="Q1901">
        <v>140.30000000000001</v>
      </c>
      <c r="R1901" s="1"/>
    </row>
    <row r="1902" spans="1:18" x14ac:dyDescent="0.2">
      <c r="A1902" s="1" t="s">
        <v>53</v>
      </c>
      <c r="B1902">
        <v>3</v>
      </c>
      <c r="C1902" s="1" t="s">
        <v>4392</v>
      </c>
      <c r="D1902" s="2">
        <v>45767</v>
      </c>
      <c r="E1902" t="s">
        <v>4345</v>
      </c>
      <c r="F1902" s="1" t="s">
        <v>106</v>
      </c>
      <c r="G1902">
        <v>12</v>
      </c>
      <c r="H1902" t="s">
        <v>2740</v>
      </c>
      <c r="I1902" s="1" t="s">
        <v>108</v>
      </c>
      <c r="J1902">
        <v>100</v>
      </c>
      <c r="K1902" s="1" t="s">
        <v>2729</v>
      </c>
      <c r="L1902">
        <v>1</v>
      </c>
      <c r="M1902">
        <v>42.6</v>
      </c>
      <c r="N1902">
        <v>1.5</v>
      </c>
      <c r="Q1902">
        <v>41.1</v>
      </c>
      <c r="R1902" s="1"/>
    </row>
    <row r="1903" spans="1:18" x14ac:dyDescent="0.2">
      <c r="A1903" s="1" t="s">
        <v>46</v>
      </c>
      <c r="B1903">
        <v>6</v>
      </c>
      <c r="C1903" s="1" t="s">
        <v>4393</v>
      </c>
      <c r="D1903" s="2">
        <v>45767</v>
      </c>
      <c r="E1903" t="s">
        <v>3587</v>
      </c>
      <c r="F1903" s="1" t="s">
        <v>246</v>
      </c>
      <c r="G1903" t="s">
        <v>3573</v>
      </c>
      <c r="H1903" t="s">
        <v>2786</v>
      </c>
      <c r="I1903" s="1" t="s">
        <v>100</v>
      </c>
      <c r="J1903">
        <v>300</v>
      </c>
      <c r="K1903" s="1" t="s">
        <v>2729</v>
      </c>
      <c r="L1903">
        <v>3</v>
      </c>
      <c r="M1903">
        <v>322.60000000000002</v>
      </c>
      <c r="N1903">
        <v>7.3000000000000007</v>
      </c>
      <c r="Q1903">
        <v>315.3</v>
      </c>
      <c r="R1903" s="1"/>
    </row>
    <row r="1904" spans="1:18" x14ac:dyDescent="0.2">
      <c r="A1904" s="1" t="s">
        <v>46</v>
      </c>
      <c r="B1904">
        <v>6</v>
      </c>
      <c r="C1904" s="1" t="s">
        <v>4394</v>
      </c>
      <c r="D1904" s="2">
        <v>45767</v>
      </c>
      <c r="E1904" t="s">
        <v>4395</v>
      </c>
      <c r="F1904" s="1" t="s">
        <v>246</v>
      </c>
      <c r="G1904" t="s">
        <v>3573</v>
      </c>
      <c r="H1904" t="s">
        <v>2786</v>
      </c>
      <c r="I1904" s="1" t="s">
        <v>100</v>
      </c>
      <c r="J1904">
        <v>300</v>
      </c>
      <c r="K1904" s="1" t="s">
        <v>2729</v>
      </c>
      <c r="L1904">
        <v>1</v>
      </c>
      <c r="M1904">
        <v>108.4</v>
      </c>
      <c r="Q1904">
        <v>108.4</v>
      </c>
      <c r="R1904" s="1"/>
    </row>
    <row r="1905" spans="1:18" x14ac:dyDescent="0.2">
      <c r="A1905" s="1" t="s">
        <v>46</v>
      </c>
      <c r="B1905">
        <v>6</v>
      </c>
      <c r="C1905" s="1" t="s">
        <v>4396</v>
      </c>
      <c r="D1905" s="2">
        <v>45767</v>
      </c>
      <c r="E1905" t="s">
        <v>3591</v>
      </c>
      <c r="F1905" s="1" t="s">
        <v>246</v>
      </c>
      <c r="G1905" t="s">
        <v>3573</v>
      </c>
      <c r="H1905" t="s">
        <v>2786</v>
      </c>
      <c r="I1905" s="1" t="s">
        <v>100</v>
      </c>
      <c r="J1905">
        <v>500</v>
      </c>
      <c r="K1905" s="1" t="s">
        <v>2729</v>
      </c>
      <c r="L1905">
        <v>2</v>
      </c>
      <c r="M1905">
        <v>174.39999999999998</v>
      </c>
      <c r="Q1905">
        <v>174.39999999999998</v>
      </c>
      <c r="R1905" s="1"/>
    </row>
    <row r="1906" spans="1:18" x14ac:dyDescent="0.2">
      <c r="A1906" s="1" t="s">
        <v>53</v>
      </c>
      <c r="B1906">
        <v>6</v>
      </c>
      <c r="C1906" s="1" t="s">
        <v>4396</v>
      </c>
      <c r="D1906" s="2">
        <v>45767</v>
      </c>
      <c r="E1906" t="s">
        <v>3591</v>
      </c>
      <c r="F1906" s="1" t="s">
        <v>246</v>
      </c>
      <c r="G1906" t="s">
        <v>3573</v>
      </c>
      <c r="H1906" t="s">
        <v>2786</v>
      </c>
      <c r="I1906" s="1" t="s">
        <v>100</v>
      </c>
      <c r="J1906">
        <v>500</v>
      </c>
      <c r="K1906" s="1" t="s">
        <v>2729</v>
      </c>
      <c r="L1906">
        <v>3</v>
      </c>
      <c r="M1906">
        <v>341.2</v>
      </c>
      <c r="N1906">
        <v>7.4</v>
      </c>
      <c r="Q1906">
        <v>333.8</v>
      </c>
      <c r="R1906" s="1"/>
    </row>
    <row r="1907" spans="1:18" x14ac:dyDescent="0.2">
      <c r="A1907" s="1" t="s">
        <v>53</v>
      </c>
      <c r="B1907">
        <v>6</v>
      </c>
      <c r="C1907" s="1" t="s">
        <v>4394</v>
      </c>
      <c r="D1907" s="2">
        <v>45767</v>
      </c>
      <c r="E1907" t="s">
        <v>4395</v>
      </c>
      <c r="F1907" s="1" t="s">
        <v>246</v>
      </c>
      <c r="G1907" t="s">
        <v>3573</v>
      </c>
      <c r="H1907" t="s">
        <v>2786</v>
      </c>
      <c r="I1907" s="1" t="s">
        <v>100</v>
      </c>
      <c r="J1907">
        <v>300</v>
      </c>
      <c r="K1907" s="1" t="s">
        <v>2729</v>
      </c>
      <c r="L1907">
        <v>2</v>
      </c>
      <c r="M1907">
        <v>221</v>
      </c>
      <c r="N1907">
        <v>4.8</v>
      </c>
      <c r="Q1907">
        <v>216.2</v>
      </c>
      <c r="R1907" s="1"/>
    </row>
    <row r="1908" spans="1:18" x14ac:dyDescent="0.2">
      <c r="A1908" s="1" t="s">
        <v>46</v>
      </c>
      <c r="B1908">
        <v>7</v>
      </c>
      <c r="C1908" s="1" t="s">
        <v>4386</v>
      </c>
      <c r="D1908" s="2">
        <v>45767</v>
      </c>
      <c r="E1908" t="s">
        <v>3082</v>
      </c>
      <c r="F1908" s="1" t="s">
        <v>246</v>
      </c>
      <c r="G1908" t="s">
        <v>3136</v>
      </c>
      <c r="H1908" t="s">
        <v>3041</v>
      </c>
      <c r="I1908" s="1" t="s">
        <v>51</v>
      </c>
      <c r="J1908">
        <v>1200</v>
      </c>
      <c r="K1908" s="1" t="s">
        <v>2729</v>
      </c>
      <c r="L1908">
        <v>7</v>
      </c>
      <c r="M1908">
        <v>419.90999999999997</v>
      </c>
      <c r="N1908">
        <v>13.299999999999999</v>
      </c>
      <c r="Q1908">
        <v>406.60999999999996</v>
      </c>
      <c r="R1908" s="1"/>
    </row>
    <row r="1909" spans="1:18" x14ac:dyDescent="0.2">
      <c r="A1909" s="1" t="s">
        <v>53</v>
      </c>
      <c r="B1909">
        <v>7</v>
      </c>
      <c r="C1909" s="1" t="s">
        <v>4386</v>
      </c>
      <c r="D1909" s="2">
        <v>45767</v>
      </c>
      <c r="E1909" t="s">
        <v>3082</v>
      </c>
      <c r="F1909" s="1" t="s">
        <v>246</v>
      </c>
      <c r="G1909" t="s">
        <v>3136</v>
      </c>
      <c r="H1909" t="s">
        <v>3041</v>
      </c>
      <c r="I1909" s="1" t="s">
        <v>51</v>
      </c>
      <c r="J1909">
        <v>1200</v>
      </c>
      <c r="K1909" s="1" t="s">
        <v>2729</v>
      </c>
      <c r="L1909">
        <v>6</v>
      </c>
      <c r="M1909">
        <v>442.79999999999995</v>
      </c>
      <c r="N1909">
        <v>11.399999999999999</v>
      </c>
      <c r="Q1909">
        <v>431.4</v>
      </c>
      <c r="R1909" s="1"/>
    </row>
    <row r="1910" spans="1:18" x14ac:dyDescent="0.2">
      <c r="A1910" s="1" t="s">
        <v>46</v>
      </c>
      <c r="B1910">
        <v>1</v>
      </c>
      <c r="C1910" s="1" t="s">
        <v>4397</v>
      </c>
      <c r="D1910" s="2">
        <v>45768</v>
      </c>
      <c r="E1910" t="s">
        <v>48</v>
      </c>
      <c r="F1910" s="1" t="s">
        <v>246</v>
      </c>
      <c r="G1910">
        <v>13</v>
      </c>
      <c r="H1910" t="s">
        <v>3994</v>
      </c>
      <c r="I1910" s="1" t="s">
        <v>100</v>
      </c>
      <c r="J1910">
        <v>135</v>
      </c>
      <c r="K1910" s="1" t="s">
        <v>2729</v>
      </c>
      <c r="L1910">
        <v>2</v>
      </c>
      <c r="M1910">
        <v>143</v>
      </c>
      <c r="N1910">
        <v>3.5</v>
      </c>
      <c r="Q1910">
        <v>139.5</v>
      </c>
      <c r="R1910" s="1"/>
    </row>
    <row r="1911" spans="1:18" x14ac:dyDescent="0.2">
      <c r="A1911" s="1" t="s">
        <v>53</v>
      </c>
      <c r="B1911">
        <v>1</v>
      </c>
      <c r="C1911" s="1" t="s">
        <v>4398</v>
      </c>
      <c r="D1911" s="2">
        <v>45768</v>
      </c>
      <c r="E1911" t="s">
        <v>4399</v>
      </c>
      <c r="F1911" s="1" t="s">
        <v>246</v>
      </c>
      <c r="G1911">
        <v>15</v>
      </c>
      <c r="H1911" t="s">
        <v>134</v>
      </c>
      <c r="I1911" s="1" t="s">
        <v>100</v>
      </c>
      <c r="J1911">
        <v>100</v>
      </c>
      <c r="K1911" s="1" t="s">
        <v>2729</v>
      </c>
      <c r="L1911">
        <v>4</v>
      </c>
      <c r="M1911">
        <v>141.69999999999999</v>
      </c>
      <c r="N1911">
        <v>6.8</v>
      </c>
      <c r="Q1911">
        <v>134.89999999999998</v>
      </c>
      <c r="R1911" s="1"/>
    </row>
    <row r="1912" spans="1:18" x14ac:dyDescent="0.2">
      <c r="A1912" s="1" t="s">
        <v>53</v>
      </c>
      <c r="B1912">
        <v>1</v>
      </c>
      <c r="C1912" s="1" t="s">
        <v>4400</v>
      </c>
      <c r="D1912" s="2">
        <v>45768</v>
      </c>
      <c r="E1912" t="s">
        <v>3128</v>
      </c>
      <c r="F1912" s="1" t="s">
        <v>246</v>
      </c>
      <c r="G1912">
        <v>14.5</v>
      </c>
      <c r="H1912" t="s">
        <v>209</v>
      </c>
      <c r="I1912" s="1" t="s">
        <v>100</v>
      </c>
      <c r="J1912">
        <v>100</v>
      </c>
      <c r="K1912" s="1" t="s">
        <v>2729</v>
      </c>
      <c r="L1912">
        <v>1</v>
      </c>
      <c r="M1912">
        <v>30.175000000000001</v>
      </c>
      <c r="N1912">
        <v>1.6</v>
      </c>
      <c r="Q1912">
        <v>28.574999999999999</v>
      </c>
      <c r="R1912" s="1"/>
    </row>
    <row r="1913" spans="1:18" x14ac:dyDescent="0.2">
      <c r="A1913" s="1" t="s">
        <v>46</v>
      </c>
      <c r="B1913">
        <v>3</v>
      </c>
      <c r="C1913" s="1" t="s">
        <v>4392</v>
      </c>
      <c r="D1913" s="2">
        <v>45768</v>
      </c>
      <c r="E1913" t="s">
        <v>4345</v>
      </c>
      <c r="F1913" s="1" t="s">
        <v>106</v>
      </c>
      <c r="G1913">
        <v>12</v>
      </c>
      <c r="H1913" t="s">
        <v>2740</v>
      </c>
      <c r="I1913" s="1" t="s">
        <v>108</v>
      </c>
      <c r="J1913">
        <v>100</v>
      </c>
      <c r="K1913" s="1" t="s">
        <v>2729</v>
      </c>
      <c r="L1913">
        <v>1</v>
      </c>
      <c r="M1913">
        <v>66.2</v>
      </c>
      <c r="N1913">
        <v>1.5</v>
      </c>
      <c r="Q1913">
        <v>64.7</v>
      </c>
      <c r="R1913" s="1"/>
    </row>
    <row r="1914" spans="1:18" x14ac:dyDescent="0.2">
      <c r="A1914" s="1" t="s">
        <v>46</v>
      </c>
      <c r="B1914">
        <v>3</v>
      </c>
      <c r="C1914" s="1" t="s">
        <v>4401</v>
      </c>
      <c r="D1914" s="2">
        <v>45768</v>
      </c>
      <c r="E1914" t="s">
        <v>4345</v>
      </c>
      <c r="F1914" s="1" t="s">
        <v>106</v>
      </c>
      <c r="G1914">
        <v>12</v>
      </c>
      <c r="H1914" t="s">
        <v>2740</v>
      </c>
      <c r="I1914" s="1" t="s">
        <v>108</v>
      </c>
      <c r="J1914">
        <v>100</v>
      </c>
      <c r="K1914" s="1" t="s">
        <v>2729</v>
      </c>
      <c r="L1914">
        <v>2</v>
      </c>
      <c r="M1914">
        <v>110.6</v>
      </c>
      <c r="N1914">
        <v>2.9</v>
      </c>
      <c r="Q1914">
        <v>107.69999999999999</v>
      </c>
      <c r="R1914" s="1"/>
    </row>
    <row r="1915" spans="1:18" x14ac:dyDescent="0.2">
      <c r="A1915" s="1" t="s">
        <v>46</v>
      </c>
      <c r="B1915">
        <v>3</v>
      </c>
      <c r="C1915" s="1" t="s">
        <v>4402</v>
      </c>
      <c r="D1915" s="2">
        <v>45768</v>
      </c>
      <c r="E1915" t="s">
        <v>3194</v>
      </c>
      <c r="F1915" s="1" t="s">
        <v>246</v>
      </c>
      <c r="G1915">
        <v>9</v>
      </c>
      <c r="H1915" t="s">
        <v>4403</v>
      </c>
      <c r="I1915" s="1" t="s">
        <v>100</v>
      </c>
      <c r="J1915">
        <v>70</v>
      </c>
      <c r="K1915" s="1" t="s">
        <v>2729</v>
      </c>
      <c r="L1915">
        <v>2</v>
      </c>
      <c r="M1915">
        <v>74.599999999999994</v>
      </c>
      <c r="N1915">
        <v>2.2999999999999998</v>
      </c>
      <c r="Q1915">
        <v>72.3</v>
      </c>
      <c r="R1915" s="1"/>
    </row>
    <row r="1916" spans="1:18" x14ac:dyDescent="0.2">
      <c r="A1916" s="1" t="s">
        <v>46</v>
      </c>
      <c r="B1916">
        <v>3</v>
      </c>
      <c r="C1916" s="1" t="s">
        <v>4404</v>
      </c>
      <c r="D1916" s="2">
        <v>45768</v>
      </c>
      <c r="E1916">
        <v>1500502255</v>
      </c>
      <c r="F1916" s="1" t="s">
        <v>106</v>
      </c>
      <c r="G1916" t="s">
        <v>2273</v>
      </c>
      <c r="H1916" t="s">
        <v>287</v>
      </c>
      <c r="I1916" s="1" t="s">
        <v>108</v>
      </c>
      <c r="J1916">
        <v>300</v>
      </c>
      <c r="K1916" s="1" t="s">
        <v>2729</v>
      </c>
      <c r="L1916">
        <v>2</v>
      </c>
      <c r="M1916">
        <v>120.19999999999999</v>
      </c>
      <c r="N1916">
        <v>4.2</v>
      </c>
      <c r="Q1916">
        <v>115.99999999999999</v>
      </c>
      <c r="R1916" s="1"/>
    </row>
    <row r="1917" spans="1:18" x14ac:dyDescent="0.2">
      <c r="A1917" s="1" t="s">
        <v>53</v>
      </c>
      <c r="B1917">
        <v>3</v>
      </c>
      <c r="C1917" s="1" t="s">
        <v>4404</v>
      </c>
      <c r="D1917" s="2">
        <v>45768</v>
      </c>
      <c r="E1917">
        <v>1500502255</v>
      </c>
      <c r="F1917" s="1" t="s">
        <v>106</v>
      </c>
      <c r="G1917" t="s">
        <v>2273</v>
      </c>
      <c r="H1917" t="s">
        <v>287</v>
      </c>
      <c r="I1917" s="1" t="s">
        <v>108</v>
      </c>
      <c r="J1917">
        <v>300</v>
      </c>
      <c r="K1917" s="1" t="s">
        <v>2729</v>
      </c>
      <c r="L1917">
        <v>3</v>
      </c>
      <c r="M1917">
        <v>225.6</v>
      </c>
      <c r="N1917">
        <v>6.3000000000000007</v>
      </c>
      <c r="Q1917">
        <v>219.29999999999998</v>
      </c>
      <c r="R1917" s="1"/>
    </row>
    <row r="1918" spans="1:18" x14ac:dyDescent="0.2">
      <c r="A1918" s="1" t="s">
        <v>53</v>
      </c>
      <c r="B1918">
        <v>3</v>
      </c>
      <c r="C1918" s="1" t="s">
        <v>4291</v>
      </c>
      <c r="D1918" s="2">
        <v>45768</v>
      </c>
      <c r="E1918" t="s">
        <v>4292</v>
      </c>
      <c r="F1918" s="1" t="s">
        <v>106</v>
      </c>
      <c r="G1918" t="s">
        <v>2743</v>
      </c>
      <c r="H1918" t="s">
        <v>51</v>
      </c>
      <c r="I1918" s="1" t="s">
        <v>108</v>
      </c>
      <c r="J1918">
        <v>170</v>
      </c>
      <c r="K1918" s="1" t="s">
        <v>2729</v>
      </c>
      <c r="L1918">
        <v>1</v>
      </c>
      <c r="M1918">
        <v>51.4</v>
      </c>
      <c r="N1918">
        <v>1.5</v>
      </c>
      <c r="Q1918">
        <v>49.9</v>
      </c>
      <c r="R1918" s="1"/>
    </row>
    <row r="1919" spans="1:18" x14ac:dyDescent="0.2">
      <c r="A1919" s="1" t="s">
        <v>53</v>
      </c>
      <c r="B1919">
        <v>3</v>
      </c>
      <c r="C1919" s="1" t="s">
        <v>4405</v>
      </c>
      <c r="D1919" s="2">
        <v>45768</v>
      </c>
      <c r="E1919" t="s">
        <v>4406</v>
      </c>
      <c r="F1919" s="1" t="s">
        <v>106</v>
      </c>
      <c r="G1919">
        <v>20</v>
      </c>
      <c r="H1919" t="s">
        <v>2817</v>
      </c>
      <c r="I1919" s="1" t="s">
        <v>108</v>
      </c>
      <c r="J1919">
        <v>100</v>
      </c>
      <c r="K1919" s="1" t="s">
        <v>2729</v>
      </c>
      <c r="L1919">
        <v>2</v>
      </c>
      <c r="M1919">
        <v>114.80000000000001</v>
      </c>
      <c r="N1919">
        <v>5</v>
      </c>
      <c r="Q1919">
        <v>109.80000000000001</v>
      </c>
      <c r="R1919" s="1"/>
    </row>
    <row r="1920" spans="1:18" x14ac:dyDescent="0.2">
      <c r="A1920" s="1" t="s">
        <v>53</v>
      </c>
      <c r="B1920">
        <v>3</v>
      </c>
      <c r="C1920" s="1" t="s">
        <v>4407</v>
      </c>
      <c r="D1920" s="2">
        <v>45768</v>
      </c>
      <c r="E1920" t="s">
        <v>4408</v>
      </c>
      <c r="F1920" s="1" t="s">
        <v>106</v>
      </c>
      <c r="G1920">
        <v>20.5</v>
      </c>
      <c r="H1920" t="s">
        <v>343</v>
      </c>
      <c r="I1920" s="1" t="s">
        <v>108</v>
      </c>
      <c r="J1920">
        <v>220</v>
      </c>
      <c r="K1920" s="1" t="s">
        <v>2729</v>
      </c>
      <c r="L1920">
        <v>1</v>
      </c>
      <c r="M1920">
        <v>78.599999999999994</v>
      </c>
      <c r="N1920">
        <v>2.8</v>
      </c>
      <c r="Q1920">
        <v>75.8</v>
      </c>
      <c r="R1920" s="1"/>
    </row>
    <row r="1921" spans="1:18" x14ac:dyDescent="0.2">
      <c r="A1921" s="1" t="s">
        <v>46</v>
      </c>
      <c r="B1921">
        <v>6</v>
      </c>
      <c r="C1921" s="1" t="s">
        <v>4409</v>
      </c>
      <c r="D1921" s="2">
        <v>45768</v>
      </c>
      <c r="E1921" t="s">
        <v>4410</v>
      </c>
      <c r="F1921" s="1" t="s">
        <v>246</v>
      </c>
      <c r="G1921" t="s">
        <v>3573</v>
      </c>
      <c r="H1921" t="s">
        <v>2786</v>
      </c>
      <c r="I1921" s="1" t="s">
        <v>100</v>
      </c>
      <c r="J1921">
        <v>300</v>
      </c>
      <c r="K1921" s="1" t="s">
        <v>2729</v>
      </c>
      <c r="L1921">
        <v>3</v>
      </c>
      <c r="M1921">
        <v>329.6</v>
      </c>
      <c r="N1921">
        <v>7.1999999999999993</v>
      </c>
      <c r="O1921">
        <v>100</v>
      </c>
      <c r="Q1921">
        <v>322.40000000000003</v>
      </c>
      <c r="R1921" s="1"/>
    </row>
    <row r="1922" spans="1:18" x14ac:dyDescent="0.2">
      <c r="A1922" s="1" t="s">
        <v>46</v>
      </c>
      <c r="B1922">
        <v>6</v>
      </c>
      <c r="C1922" s="1" t="s">
        <v>4411</v>
      </c>
      <c r="D1922" s="2">
        <v>45768</v>
      </c>
      <c r="E1922" t="s">
        <v>3572</v>
      </c>
      <c r="F1922" s="1" t="s">
        <v>246</v>
      </c>
      <c r="G1922" t="s">
        <v>3573</v>
      </c>
      <c r="H1922" t="s">
        <v>2786</v>
      </c>
      <c r="I1922" s="1" t="s">
        <v>100</v>
      </c>
      <c r="J1922">
        <v>200</v>
      </c>
      <c r="K1922" s="1" t="s">
        <v>2729</v>
      </c>
      <c r="L1922">
        <v>1</v>
      </c>
      <c r="M1922">
        <v>201.3</v>
      </c>
      <c r="N1922">
        <v>4.8</v>
      </c>
      <c r="Q1922">
        <v>196.5</v>
      </c>
      <c r="R1922" s="1"/>
    </row>
    <row r="1923" spans="1:18" x14ac:dyDescent="0.2">
      <c r="A1923" s="1" t="s">
        <v>46</v>
      </c>
      <c r="B1923">
        <v>6</v>
      </c>
      <c r="C1923" s="1" t="s">
        <v>4412</v>
      </c>
      <c r="D1923" s="2">
        <v>45768</v>
      </c>
      <c r="E1923" t="s">
        <v>4413</v>
      </c>
      <c r="F1923" s="1" t="s">
        <v>246</v>
      </c>
      <c r="G1923" t="s">
        <v>3573</v>
      </c>
      <c r="H1923" t="s">
        <v>2786</v>
      </c>
      <c r="I1923" s="1" t="s">
        <v>100</v>
      </c>
      <c r="J1923">
        <v>200</v>
      </c>
      <c r="K1923" s="1" t="s">
        <v>2729</v>
      </c>
      <c r="L1923">
        <v>2</v>
      </c>
      <c r="M1923">
        <v>129.69999999999999</v>
      </c>
      <c r="N1923">
        <v>4.8</v>
      </c>
      <c r="Q1923">
        <v>124.89999999999999</v>
      </c>
      <c r="R1923" s="1"/>
    </row>
    <row r="1924" spans="1:18" x14ac:dyDescent="0.2">
      <c r="A1924" s="1" t="s">
        <v>53</v>
      </c>
      <c r="B1924">
        <v>6</v>
      </c>
      <c r="C1924" s="1" t="s">
        <v>4414</v>
      </c>
      <c r="D1924" s="2">
        <v>45768</v>
      </c>
      <c r="E1924" t="s">
        <v>4415</v>
      </c>
      <c r="F1924" s="1" t="s">
        <v>246</v>
      </c>
      <c r="G1924" t="s">
        <v>3573</v>
      </c>
      <c r="H1924" t="s">
        <v>2786</v>
      </c>
      <c r="I1924" s="1" t="s">
        <v>100</v>
      </c>
      <c r="J1924">
        <v>300</v>
      </c>
      <c r="K1924" s="1" t="s">
        <v>2729</v>
      </c>
      <c r="L1924">
        <v>3</v>
      </c>
      <c r="M1924">
        <v>308</v>
      </c>
      <c r="N1924">
        <v>7.8000000000000007</v>
      </c>
      <c r="O1924">
        <v>63</v>
      </c>
      <c r="Q1924">
        <v>300.2</v>
      </c>
      <c r="R1924" s="1"/>
    </row>
    <row r="1925" spans="1:18" x14ac:dyDescent="0.2">
      <c r="A1925" s="1" t="s">
        <v>53</v>
      </c>
      <c r="B1925">
        <v>6</v>
      </c>
      <c r="C1925" s="1" t="s">
        <v>4412</v>
      </c>
      <c r="D1925" s="2">
        <v>45768</v>
      </c>
      <c r="E1925" t="s">
        <v>4413</v>
      </c>
      <c r="F1925" s="1" t="s">
        <v>246</v>
      </c>
      <c r="G1925" t="s">
        <v>3573</v>
      </c>
      <c r="H1925" t="s">
        <v>2786</v>
      </c>
      <c r="I1925" s="1" t="s">
        <v>100</v>
      </c>
      <c r="J1925">
        <v>200</v>
      </c>
      <c r="K1925" s="1" t="s">
        <v>2729</v>
      </c>
      <c r="L1925">
        <v>1</v>
      </c>
      <c r="M1925">
        <v>81.2</v>
      </c>
      <c r="N1925">
        <v>2.6</v>
      </c>
      <c r="Q1925">
        <v>78.600000000000009</v>
      </c>
      <c r="R1925" s="1"/>
    </row>
    <row r="1926" spans="1:18" x14ac:dyDescent="0.2">
      <c r="A1926" s="1" t="s">
        <v>46</v>
      </c>
      <c r="B1926">
        <v>7</v>
      </c>
      <c r="C1926" s="1" t="s">
        <v>4386</v>
      </c>
      <c r="D1926" s="2">
        <v>45768</v>
      </c>
      <c r="E1926" t="s">
        <v>3082</v>
      </c>
      <c r="F1926" s="1" t="s">
        <v>246</v>
      </c>
      <c r="G1926" t="s">
        <v>3136</v>
      </c>
      <c r="H1926" t="s">
        <v>3041</v>
      </c>
      <c r="I1926" s="1" t="s">
        <v>51</v>
      </c>
      <c r="J1926">
        <v>1200</v>
      </c>
      <c r="K1926" s="1" t="s">
        <v>2729</v>
      </c>
      <c r="L1926">
        <v>6</v>
      </c>
      <c r="M1926">
        <v>452.5</v>
      </c>
      <c r="N1926">
        <v>11.399999999999999</v>
      </c>
      <c r="Q1926">
        <v>441.1</v>
      </c>
      <c r="R1926" s="1"/>
    </row>
    <row r="1927" spans="1:18" x14ac:dyDescent="0.2">
      <c r="A1927" s="1" t="s">
        <v>53</v>
      </c>
      <c r="B1927">
        <v>7</v>
      </c>
      <c r="C1927" s="1" t="s">
        <v>4416</v>
      </c>
      <c r="D1927" s="2">
        <v>45768</v>
      </c>
      <c r="E1927" t="s">
        <v>3854</v>
      </c>
      <c r="F1927" s="1" t="s">
        <v>246</v>
      </c>
      <c r="G1927">
        <v>19</v>
      </c>
      <c r="H1927" t="s">
        <v>79</v>
      </c>
      <c r="I1927" s="1" t="s">
        <v>100</v>
      </c>
      <c r="J1927">
        <v>105</v>
      </c>
      <c r="K1927" s="1" t="s">
        <v>2729</v>
      </c>
      <c r="L1927">
        <v>2</v>
      </c>
      <c r="M1927">
        <v>108.62</v>
      </c>
      <c r="N1927">
        <v>4.8</v>
      </c>
      <c r="Q1927">
        <v>103.82000000000001</v>
      </c>
      <c r="R1927" s="1"/>
    </row>
    <row r="1928" spans="1:18" x14ac:dyDescent="0.2">
      <c r="A1928" s="1" t="s">
        <v>53</v>
      </c>
      <c r="B1928">
        <v>7</v>
      </c>
      <c r="C1928" s="1" t="s">
        <v>4417</v>
      </c>
      <c r="D1928" s="2">
        <v>45768</v>
      </c>
      <c r="E1928" t="s">
        <v>4418</v>
      </c>
      <c r="F1928" s="1" t="s">
        <v>246</v>
      </c>
      <c r="G1928">
        <v>26</v>
      </c>
      <c r="H1928" t="s">
        <v>167</v>
      </c>
      <c r="I1928" s="1" t="s">
        <v>51</v>
      </c>
      <c r="J1928">
        <v>240</v>
      </c>
      <c r="K1928" s="1" t="s">
        <v>2729</v>
      </c>
      <c r="L1928">
        <v>1</v>
      </c>
      <c r="M1928">
        <v>55.29</v>
      </c>
      <c r="N1928">
        <v>2.6</v>
      </c>
      <c r="Q1928">
        <v>52.69</v>
      </c>
      <c r="R1928" s="1"/>
    </row>
    <row r="1929" spans="1:18" x14ac:dyDescent="0.2">
      <c r="A1929" s="1" t="s">
        <v>53</v>
      </c>
      <c r="B1929">
        <v>7</v>
      </c>
      <c r="C1929" s="1" t="s">
        <v>4419</v>
      </c>
      <c r="D1929" s="2">
        <v>45768</v>
      </c>
      <c r="E1929" t="s">
        <v>48</v>
      </c>
      <c r="F1929" s="1" t="s">
        <v>246</v>
      </c>
      <c r="G1929">
        <v>23</v>
      </c>
      <c r="H1929" t="s">
        <v>2245</v>
      </c>
      <c r="I1929" s="1" t="s">
        <v>100</v>
      </c>
      <c r="J1929">
        <v>55</v>
      </c>
      <c r="K1929" s="1" t="s">
        <v>2729</v>
      </c>
      <c r="L1929">
        <v>3</v>
      </c>
      <c r="M1929">
        <v>269.37</v>
      </c>
      <c r="N1929">
        <v>8.6999999999999993</v>
      </c>
      <c r="Q1929">
        <v>260.67</v>
      </c>
      <c r="R1929" s="1"/>
    </row>
    <row r="1930" spans="1:18" x14ac:dyDescent="0.2">
      <c r="A1930" s="1" t="s">
        <v>46</v>
      </c>
      <c r="B1930">
        <v>1</v>
      </c>
      <c r="C1930" s="1" t="s">
        <v>4420</v>
      </c>
      <c r="D1930" s="2">
        <v>45769</v>
      </c>
      <c r="E1930" t="s">
        <v>3128</v>
      </c>
      <c r="F1930" s="1" t="s">
        <v>246</v>
      </c>
      <c r="G1930">
        <v>14.5</v>
      </c>
      <c r="H1930" t="s">
        <v>209</v>
      </c>
      <c r="I1930" s="1" t="s">
        <v>100</v>
      </c>
      <c r="J1930">
        <v>100</v>
      </c>
      <c r="K1930" s="1" t="s">
        <v>2729</v>
      </c>
      <c r="L1930">
        <v>2</v>
      </c>
      <c r="M1930">
        <v>78.2</v>
      </c>
      <c r="N1930">
        <v>3.6</v>
      </c>
      <c r="Q1930">
        <v>74.600000000000009</v>
      </c>
      <c r="R1930" s="1"/>
    </row>
    <row r="1931" spans="1:18" x14ac:dyDescent="0.2">
      <c r="A1931" s="1" t="s">
        <v>46</v>
      </c>
      <c r="B1931">
        <v>1</v>
      </c>
      <c r="C1931" s="1" t="s">
        <v>4421</v>
      </c>
      <c r="D1931" s="2">
        <v>45769</v>
      </c>
      <c r="E1931" t="s">
        <v>3854</v>
      </c>
      <c r="F1931" s="1" t="s">
        <v>246</v>
      </c>
      <c r="G1931">
        <v>14</v>
      </c>
      <c r="H1931" t="s">
        <v>79</v>
      </c>
      <c r="I1931" s="1" t="s">
        <v>100</v>
      </c>
      <c r="J1931">
        <v>14</v>
      </c>
      <c r="K1931" s="1" t="s">
        <v>2729</v>
      </c>
      <c r="L1931">
        <v>1</v>
      </c>
      <c r="M1931">
        <v>57.6</v>
      </c>
      <c r="N1931">
        <v>1.8</v>
      </c>
      <c r="Q1931">
        <v>55.800000000000004</v>
      </c>
      <c r="R1931" s="1"/>
    </row>
    <row r="1932" spans="1:18" x14ac:dyDescent="0.2">
      <c r="A1932" s="1" t="s">
        <v>53</v>
      </c>
      <c r="B1932">
        <v>1</v>
      </c>
      <c r="C1932" s="1" t="s">
        <v>4422</v>
      </c>
      <c r="D1932" s="2">
        <v>45769</v>
      </c>
      <c r="E1932" t="s">
        <v>4423</v>
      </c>
      <c r="F1932" s="1" t="s">
        <v>106</v>
      </c>
      <c r="G1932">
        <v>9</v>
      </c>
      <c r="H1932" t="s">
        <v>2934</v>
      </c>
      <c r="I1932" s="1" t="s">
        <v>100</v>
      </c>
      <c r="J1932">
        <v>100</v>
      </c>
      <c r="K1932" s="1" t="s">
        <v>2729</v>
      </c>
      <c r="L1932">
        <v>2</v>
      </c>
      <c r="M1932">
        <v>110.80000000000001</v>
      </c>
      <c r="N1932">
        <v>2.4</v>
      </c>
      <c r="Q1932">
        <v>108.4</v>
      </c>
      <c r="R1932" s="1"/>
    </row>
    <row r="1933" spans="1:18" x14ac:dyDescent="0.2">
      <c r="A1933" s="1" t="s">
        <v>53</v>
      </c>
      <c r="B1933">
        <v>1</v>
      </c>
      <c r="C1933" s="1" t="s">
        <v>4424</v>
      </c>
      <c r="D1933" s="2">
        <v>45769</v>
      </c>
      <c r="E1933" t="s">
        <v>4425</v>
      </c>
      <c r="F1933" s="1" t="s">
        <v>106</v>
      </c>
      <c r="G1933">
        <v>7</v>
      </c>
      <c r="H1933" t="s">
        <v>343</v>
      </c>
      <c r="I1933" s="1" t="s">
        <v>100</v>
      </c>
      <c r="J1933">
        <v>100</v>
      </c>
      <c r="K1933" s="1" t="s">
        <v>2729</v>
      </c>
      <c r="L1933">
        <v>1</v>
      </c>
      <c r="M1933">
        <v>56</v>
      </c>
      <c r="N1933">
        <v>0.9</v>
      </c>
      <c r="Q1933">
        <v>55.1</v>
      </c>
      <c r="R1933" s="1"/>
    </row>
    <row r="1934" spans="1:18" x14ac:dyDescent="0.2">
      <c r="A1934" s="1" t="s">
        <v>46</v>
      </c>
      <c r="B1934">
        <v>3</v>
      </c>
      <c r="C1934" s="1" t="s">
        <v>4407</v>
      </c>
      <c r="D1934" s="2">
        <v>45769</v>
      </c>
      <c r="E1934" t="s">
        <v>4408</v>
      </c>
      <c r="F1934" s="1" t="s">
        <v>106</v>
      </c>
      <c r="G1934">
        <v>20.5</v>
      </c>
      <c r="H1934" t="s">
        <v>343</v>
      </c>
      <c r="I1934" s="1" t="s">
        <v>108</v>
      </c>
      <c r="J1934">
        <v>220</v>
      </c>
      <c r="K1934" s="1" t="s">
        <v>2729</v>
      </c>
      <c r="L1934">
        <v>2</v>
      </c>
      <c r="M1934">
        <v>154.4</v>
      </c>
      <c r="N1934">
        <v>4.9000000000000004</v>
      </c>
      <c r="Q1934">
        <v>149.5</v>
      </c>
      <c r="R1934" s="1"/>
    </row>
    <row r="1935" spans="1:18" x14ac:dyDescent="0.2">
      <c r="A1935" s="1" t="s">
        <v>46</v>
      </c>
      <c r="B1935">
        <v>3</v>
      </c>
      <c r="C1935" s="1" t="s">
        <v>4426</v>
      </c>
      <c r="D1935" s="2">
        <v>45769</v>
      </c>
      <c r="E1935" t="s">
        <v>4408</v>
      </c>
      <c r="F1935" s="1" t="s">
        <v>106</v>
      </c>
      <c r="G1935">
        <v>24.5</v>
      </c>
      <c r="H1935" t="s">
        <v>107</v>
      </c>
      <c r="I1935" s="1" t="s">
        <v>108</v>
      </c>
      <c r="J1935">
        <v>220</v>
      </c>
      <c r="K1935" s="1" t="s">
        <v>2729</v>
      </c>
      <c r="L1935">
        <v>3</v>
      </c>
      <c r="M1935">
        <v>240.8</v>
      </c>
      <c r="N1935">
        <v>8.5</v>
      </c>
      <c r="Q1935">
        <v>232.3</v>
      </c>
      <c r="R1935" s="1"/>
    </row>
    <row r="1936" spans="1:18" x14ac:dyDescent="0.2">
      <c r="A1936" s="1" t="s">
        <v>46</v>
      </c>
      <c r="B1936">
        <v>3</v>
      </c>
      <c r="C1936" s="1" t="s">
        <v>4427</v>
      </c>
      <c r="D1936" s="2">
        <v>45769</v>
      </c>
      <c r="E1936" t="s">
        <v>4408</v>
      </c>
      <c r="F1936" s="1" t="s">
        <v>106</v>
      </c>
      <c r="G1936">
        <v>24.5</v>
      </c>
      <c r="H1936" t="s">
        <v>2817</v>
      </c>
      <c r="I1936" s="1" t="s">
        <v>108</v>
      </c>
      <c r="J1936">
        <v>220</v>
      </c>
      <c r="K1936" s="1" t="s">
        <v>2729</v>
      </c>
      <c r="L1936">
        <v>1</v>
      </c>
      <c r="M1936">
        <v>124</v>
      </c>
      <c r="N1936">
        <v>2.9</v>
      </c>
      <c r="Q1936">
        <v>121.1</v>
      </c>
      <c r="R1936" s="1"/>
    </row>
    <row r="1937" spans="1:18" x14ac:dyDescent="0.2">
      <c r="A1937" s="1" t="s">
        <v>53</v>
      </c>
      <c r="B1937">
        <v>3</v>
      </c>
      <c r="C1937" s="1" t="s">
        <v>4427</v>
      </c>
      <c r="D1937" s="2">
        <v>45769</v>
      </c>
      <c r="E1937" t="s">
        <v>4408</v>
      </c>
      <c r="F1937" s="1" t="s">
        <v>106</v>
      </c>
      <c r="G1937">
        <v>24.5</v>
      </c>
      <c r="H1937" t="s">
        <v>2817</v>
      </c>
      <c r="I1937" s="1" t="s">
        <v>108</v>
      </c>
      <c r="J1937">
        <v>220</v>
      </c>
      <c r="K1937" s="1" t="s">
        <v>2729</v>
      </c>
      <c r="L1937">
        <v>1</v>
      </c>
      <c r="M1937">
        <v>109.6</v>
      </c>
      <c r="N1937">
        <v>3.9</v>
      </c>
      <c r="Q1937">
        <v>105.69999999999999</v>
      </c>
      <c r="R1937" s="1"/>
    </row>
    <row r="1938" spans="1:18" x14ac:dyDescent="0.2">
      <c r="A1938" s="1" t="s">
        <v>53</v>
      </c>
      <c r="B1938">
        <v>3</v>
      </c>
      <c r="C1938" s="1" t="s">
        <v>4428</v>
      </c>
      <c r="D1938" s="2">
        <v>45769</v>
      </c>
      <c r="E1938" t="s">
        <v>4429</v>
      </c>
      <c r="F1938" s="1" t="s">
        <v>106</v>
      </c>
      <c r="G1938" t="s">
        <v>3162</v>
      </c>
      <c r="H1938" t="s">
        <v>2847</v>
      </c>
      <c r="I1938" s="1" t="s">
        <v>108</v>
      </c>
      <c r="J1938">
        <v>110</v>
      </c>
      <c r="K1938" s="1" t="s">
        <v>2729</v>
      </c>
      <c r="L1938">
        <v>3</v>
      </c>
      <c r="M1938">
        <v>117.6</v>
      </c>
      <c r="N1938">
        <v>4.0999999999999996</v>
      </c>
      <c r="Q1938">
        <v>113.5</v>
      </c>
      <c r="R1938" s="1"/>
    </row>
    <row r="1939" spans="1:18" x14ac:dyDescent="0.2">
      <c r="A1939" s="1" t="s">
        <v>53</v>
      </c>
      <c r="B1939">
        <v>3</v>
      </c>
      <c r="C1939" s="1" t="s">
        <v>2745</v>
      </c>
      <c r="D1939" s="2">
        <v>45769</v>
      </c>
      <c r="E1939" t="s">
        <v>51</v>
      </c>
      <c r="F1939" s="1" t="s">
        <v>51</v>
      </c>
      <c r="G1939" t="s">
        <v>51</v>
      </c>
      <c r="H1939" t="s">
        <v>51</v>
      </c>
      <c r="I1939" s="1" t="s">
        <v>51</v>
      </c>
      <c r="J1939" t="s">
        <v>51</v>
      </c>
      <c r="K1939" s="1" t="s">
        <v>2729</v>
      </c>
      <c r="L1939">
        <v>3</v>
      </c>
      <c r="M1939">
        <v>60</v>
      </c>
      <c r="N1939">
        <v>2.4000000000000004</v>
      </c>
      <c r="Q1939">
        <v>57.6</v>
      </c>
      <c r="R1939" s="1"/>
    </row>
    <row r="1940" spans="1:18" x14ac:dyDescent="0.2">
      <c r="A1940" s="1" t="s">
        <v>53</v>
      </c>
      <c r="B1940">
        <v>3</v>
      </c>
      <c r="C1940" s="1" t="s">
        <v>4430</v>
      </c>
      <c r="D1940" s="2">
        <v>45769</v>
      </c>
      <c r="E1940">
        <v>1500502175</v>
      </c>
      <c r="F1940" s="1" t="s">
        <v>246</v>
      </c>
      <c r="G1940">
        <v>13</v>
      </c>
      <c r="H1940" t="s">
        <v>735</v>
      </c>
      <c r="I1940" s="1" t="s">
        <v>100</v>
      </c>
      <c r="J1940">
        <v>155</v>
      </c>
      <c r="K1940" s="1" t="s">
        <v>2729</v>
      </c>
      <c r="L1940">
        <v>2</v>
      </c>
      <c r="M1940">
        <v>108.4</v>
      </c>
      <c r="N1940">
        <v>3.2</v>
      </c>
      <c r="Q1940">
        <v>105.2</v>
      </c>
      <c r="R1940" s="1"/>
    </row>
    <row r="1941" spans="1:18" x14ac:dyDescent="0.2">
      <c r="A1941" s="1" t="s">
        <v>46</v>
      </c>
      <c r="B1941">
        <v>6</v>
      </c>
      <c r="C1941" s="1" t="s">
        <v>4412</v>
      </c>
      <c r="D1941" s="2">
        <v>45769</v>
      </c>
      <c r="E1941" t="s">
        <v>4413</v>
      </c>
      <c r="F1941" s="1" t="s">
        <v>246</v>
      </c>
      <c r="G1941" t="s">
        <v>3573</v>
      </c>
      <c r="H1941" t="s">
        <v>2786</v>
      </c>
      <c r="I1941" s="1" t="s">
        <v>100</v>
      </c>
      <c r="J1941">
        <v>200</v>
      </c>
      <c r="K1941" s="1" t="s">
        <v>2729</v>
      </c>
      <c r="L1941">
        <v>2</v>
      </c>
      <c r="M1941">
        <v>122.30000000000001</v>
      </c>
      <c r="N1941">
        <v>4.8</v>
      </c>
      <c r="O1941">
        <v>70</v>
      </c>
      <c r="Q1941">
        <v>117.50000000000001</v>
      </c>
      <c r="R1941" s="1"/>
    </row>
    <row r="1942" spans="1:18" x14ac:dyDescent="0.2">
      <c r="A1942" s="1" t="s">
        <v>46</v>
      </c>
      <c r="B1942">
        <v>6</v>
      </c>
      <c r="C1942" s="1" t="s">
        <v>4431</v>
      </c>
      <c r="D1942" s="2">
        <v>45769</v>
      </c>
      <c r="E1942" t="s">
        <v>4432</v>
      </c>
      <c r="F1942" s="1" t="s">
        <v>246</v>
      </c>
      <c r="G1942" t="s">
        <v>3573</v>
      </c>
      <c r="H1942" t="s">
        <v>2786</v>
      </c>
      <c r="I1942" s="1" t="s">
        <v>100</v>
      </c>
      <c r="J1942">
        <v>200</v>
      </c>
      <c r="K1942" s="1" t="s">
        <v>2729</v>
      </c>
      <c r="L1942">
        <v>2</v>
      </c>
      <c r="M1942">
        <v>213.9</v>
      </c>
      <c r="N1942">
        <v>4.8</v>
      </c>
      <c r="Q1942">
        <v>209.1</v>
      </c>
      <c r="R1942" s="1"/>
    </row>
    <row r="1943" spans="1:18" x14ac:dyDescent="0.2">
      <c r="A1943" s="1" t="s">
        <v>46</v>
      </c>
      <c r="B1943">
        <v>6</v>
      </c>
      <c r="C1943" s="1" t="s">
        <v>4433</v>
      </c>
      <c r="D1943" s="2">
        <v>45769</v>
      </c>
      <c r="E1943" t="s">
        <v>4434</v>
      </c>
      <c r="F1943" s="1" t="s">
        <v>246</v>
      </c>
      <c r="G1943">
        <v>22</v>
      </c>
      <c r="H1943" t="s">
        <v>51</v>
      </c>
      <c r="I1943" s="1" t="s">
        <v>100</v>
      </c>
      <c r="J1943">
        <v>140</v>
      </c>
      <c r="K1943" s="1" t="s">
        <v>2729</v>
      </c>
      <c r="L1943">
        <v>3</v>
      </c>
      <c r="M1943">
        <v>154.4</v>
      </c>
      <c r="N1943">
        <v>8.3999999999999986</v>
      </c>
      <c r="Q1943">
        <v>146</v>
      </c>
      <c r="R1943" s="1"/>
    </row>
    <row r="1944" spans="1:18" x14ac:dyDescent="0.2">
      <c r="A1944" s="1" t="s">
        <v>46</v>
      </c>
      <c r="B1944">
        <v>6</v>
      </c>
      <c r="C1944" s="1" t="s">
        <v>4435</v>
      </c>
      <c r="D1944" s="2">
        <v>45769</v>
      </c>
      <c r="E1944" t="s">
        <v>2797</v>
      </c>
      <c r="F1944" s="1" t="s">
        <v>246</v>
      </c>
      <c r="G1944">
        <v>20</v>
      </c>
      <c r="H1944" t="s">
        <v>79</v>
      </c>
      <c r="I1944" s="1" t="s">
        <v>100</v>
      </c>
      <c r="J1944">
        <v>130</v>
      </c>
      <c r="K1944" s="1" t="s">
        <v>2729</v>
      </c>
      <c r="L1944">
        <v>1</v>
      </c>
      <c r="M1944">
        <v>69.8</v>
      </c>
      <c r="N1944">
        <v>2.4</v>
      </c>
      <c r="Q1944">
        <v>67.399999999999991</v>
      </c>
      <c r="R1944" s="1"/>
    </row>
    <row r="1945" spans="1:18" x14ac:dyDescent="0.2">
      <c r="A1945" s="1" t="s">
        <v>53</v>
      </c>
      <c r="B1945">
        <v>6</v>
      </c>
      <c r="C1945" s="1" t="s">
        <v>4435</v>
      </c>
      <c r="D1945" s="2">
        <v>45769</v>
      </c>
      <c r="E1945" t="s">
        <v>2797</v>
      </c>
      <c r="F1945" s="1" t="s">
        <v>246</v>
      </c>
      <c r="G1945">
        <v>20</v>
      </c>
      <c r="H1945" t="s">
        <v>79</v>
      </c>
      <c r="I1945" s="1" t="s">
        <v>100</v>
      </c>
      <c r="J1945">
        <v>130</v>
      </c>
      <c r="K1945" s="1" t="s">
        <v>2729</v>
      </c>
      <c r="L1945">
        <v>1</v>
      </c>
      <c r="M1945">
        <v>71</v>
      </c>
      <c r="N1945">
        <v>2.6</v>
      </c>
      <c r="O1945">
        <v>70</v>
      </c>
      <c r="Q1945">
        <v>68.400000000000006</v>
      </c>
      <c r="R1945" s="1"/>
    </row>
    <row r="1946" spans="1:18" x14ac:dyDescent="0.2">
      <c r="A1946" s="1" t="s">
        <v>53</v>
      </c>
      <c r="B1946">
        <v>6</v>
      </c>
      <c r="C1946" s="1" t="s">
        <v>4436</v>
      </c>
      <c r="D1946" s="2">
        <v>45769</v>
      </c>
      <c r="E1946" t="s">
        <v>3281</v>
      </c>
      <c r="F1946" s="1" t="s">
        <v>246</v>
      </c>
      <c r="G1946">
        <v>26</v>
      </c>
      <c r="H1946" t="s">
        <v>241</v>
      </c>
      <c r="I1946" s="1" t="s">
        <v>100</v>
      </c>
      <c r="J1946">
        <v>100</v>
      </c>
      <c r="K1946" s="1" t="s">
        <v>2729</v>
      </c>
      <c r="L1946">
        <v>3</v>
      </c>
      <c r="M1946">
        <v>118.8</v>
      </c>
      <c r="N1946">
        <v>10.4</v>
      </c>
      <c r="Q1946">
        <v>108.39999999999999</v>
      </c>
      <c r="R1946" s="1"/>
    </row>
    <row r="1947" spans="1:18" x14ac:dyDescent="0.2">
      <c r="A1947" s="1" t="s">
        <v>53</v>
      </c>
      <c r="B1947">
        <v>6</v>
      </c>
      <c r="C1947" s="1" t="s">
        <v>4437</v>
      </c>
      <c r="D1947" s="2">
        <v>45769</v>
      </c>
      <c r="E1947" t="s">
        <v>2974</v>
      </c>
      <c r="F1947" s="1" t="s">
        <v>246</v>
      </c>
      <c r="G1947" t="s">
        <v>3203</v>
      </c>
      <c r="H1947" t="s">
        <v>287</v>
      </c>
      <c r="I1947" s="1" t="s">
        <v>2760</v>
      </c>
      <c r="J1947">
        <v>520</v>
      </c>
      <c r="K1947" s="1" t="s">
        <v>2729</v>
      </c>
      <c r="L1947">
        <v>6</v>
      </c>
      <c r="M1947">
        <v>417</v>
      </c>
      <c r="N1947">
        <v>21.6</v>
      </c>
      <c r="Q1947">
        <v>395.4</v>
      </c>
      <c r="R1947" s="1"/>
    </row>
    <row r="1948" spans="1:18" x14ac:dyDescent="0.2">
      <c r="A1948" s="1" t="s">
        <v>53</v>
      </c>
      <c r="B1948">
        <v>6</v>
      </c>
      <c r="C1948" s="1" t="s">
        <v>4438</v>
      </c>
      <c r="D1948" s="2">
        <v>45769</v>
      </c>
      <c r="E1948" t="s">
        <v>2974</v>
      </c>
      <c r="F1948" s="1" t="s">
        <v>246</v>
      </c>
      <c r="G1948" t="s">
        <v>3047</v>
      </c>
      <c r="H1948" t="s">
        <v>287</v>
      </c>
      <c r="I1948" s="1" t="s">
        <v>2760</v>
      </c>
      <c r="J1948">
        <v>1440</v>
      </c>
      <c r="K1948" s="1" t="s">
        <v>2729</v>
      </c>
      <c r="L1948">
        <v>1</v>
      </c>
      <c r="M1948">
        <v>77.599999999999994</v>
      </c>
      <c r="N1948">
        <v>3.8</v>
      </c>
      <c r="Q1948">
        <v>73.8</v>
      </c>
      <c r="R1948" s="1"/>
    </row>
    <row r="1949" spans="1:18" x14ac:dyDescent="0.2">
      <c r="A1949" s="1" t="s">
        <v>53</v>
      </c>
      <c r="B1949">
        <v>6</v>
      </c>
      <c r="C1949" s="1" t="s">
        <v>4437</v>
      </c>
      <c r="D1949" s="2">
        <v>45769</v>
      </c>
      <c r="E1949" t="s">
        <v>2974</v>
      </c>
      <c r="F1949" s="1" t="s">
        <v>246</v>
      </c>
      <c r="G1949" t="s">
        <v>3203</v>
      </c>
      <c r="H1949" t="s">
        <v>287</v>
      </c>
      <c r="I1949" s="1" t="s">
        <v>2760</v>
      </c>
      <c r="J1949">
        <v>520</v>
      </c>
      <c r="K1949" s="1" t="s">
        <v>2729</v>
      </c>
      <c r="L1949">
        <v>1</v>
      </c>
      <c r="M1949">
        <v>54.2</v>
      </c>
      <c r="N1949">
        <v>3.5</v>
      </c>
      <c r="Q1949">
        <v>50.7</v>
      </c>
      <c r="R1949" s="1"/>
    </row>
    <row r="1950" spans="1:18" x14ac:dyDescent="0.2">
      <c r="A1950" s="1" t="s">
        <v>46</v>
      </c>
      <c r="B1950">
        <v>7</v>
      </c>
      <c r="C1950" s="1" t="s">
        <v>4439</v>
      </c>
      <c r="D1950" s="2">
        <v>45769</v>
      </c>
      <c r="E1950" t="s">
        <v>4067</v>
      </c>
      <c r="F1950" s="1" t="s">
        <v>246</v>
      </c>
      <c r="G1950">
        <v>16</v>
      </c>
      <c r="H1950" t="s">
        <v>2811</v>
      </c>
      <c r="I1950" s="1" t="s">
        <v>100</v>
      </c>
      <c r="J1950">
        <v>375</v>
      </c>
      <c r="K1950" s="1" t="s">
        <v>2729</v>
      </c>
      <c r="L1950">
        <v>4</v>
      </c>
      <c r="M1950">
        <v>296.7</v>
      </c>
      <c r="N1950">
        <v>7.6</v>
      </c>
      <c r="Q1950">
        <v>289.09999999999997</v>
      </c>
      <c r="R1950" s="1"/>
    </row>
    <row r="1951" spans="1:18" x14ac:dyDescent="0.2">
      <c r="A1951" s="1" t="s">
        <v>53</v>
      </c>
      <c r="B1951">
        <v>7</v>
      </c>
      <c r="C1951" s="1" t="s">
        <v>4440</v>
      </c>
      <c r="D1951" s="2">
        <v>45769</v>
      </c>
      <c r="E1951" t="s">
        <v>4441</v>
      </c>
      <c r="F1951" s="1" t="s">
        <v>246</v>
      </c>
      <c r="G1951" t="s">
        <v>389</v>
      </c>
      <c r="H1951" t="s">
        <v>3168</v>
      </c>
      <c r="I1951" s="1" t="s">
        <v>100</v>
      </c>
      <c r="J1951">
        <v>100</v>
      </c>
      <c r="K1951" s="1" t="s">
        <v>2729</v>
      </c>
      <c r="L1951">
        <v>1</v>
      </c>
      <c r="M1951">
        <v>141.15</v>
      </c>
      <c r="N1951">
        <v>4.5999999999999996</v>
      </c>
      <c r="Q1951">
        <v>136.55000000000001</v>
      </c>
      <c r="R1951" s="1"/>
    </row>
    <row r="1952" spans="1:18" x14ac:dyDescent="0.2">
      <c r="A1952" s="1" t="s">
        <v>53</v>
      </c>
      <c r="B1952">
        <v>7</v>
      </c>
      <c r="C1952" s="1" t="s">
        <v>4442</v>
      </c>
      <c r="D1952" s="2">
        <v>45769</v>
      </c>
      <c r="E1952" t="s">
        <v>3009</v>
      </c>
      <c r="F1952" s="1" t="s">
        <v>246</v>
      </c>
      <c r="G1952">
        <v>18</v>
      </c>
      <c r="H1952" t="s">
        <v>2811</v>
      </c>
      <c r="I1952" s="1" t="s">
        <v>100</v>
      </c>
      <c r="J1952">
        <v>150</v>
      </c>
      <c r="K1952" s="1" t="s">
        <v>2729</v>
      </c>
      <c r="L1952">
        <v>2</v>
      </c>
      <c r="M1952">
        <v>180.17000000000002</v>
      </c>
      <c r="N1952">
        <v>4.5999999999999996</v>
      </c>
      <c r="Q1952">
        <v>175.57000000000002</v>
      </c>
      <c r="R1952" s="1"/>
    </row>
    <row r="1953" spans="1:18" x14ac:dyDescent="0.2">
      <c r="A1953" s="1" t="s">
        <v>53</v>
      </c>
      <c r="B1953">
        <v>7</v>
      </c>
      <c r="C1953" s="1" t="s">
        <v>4443</v>
      </c>
      <c r="D1953" s="2">
        <v>45769</v>
      </c>
      <c r="E1953" t="s">
        <v>3688</v>
      </c>
      <c r="F1953" s="1" t="s">
        <v>246</v>
      </c>
      <c r="G1953">
        <v>18</v>
      </c>
      <c r="H1953">
        <v>3</v>
      </c>
      <c r="I1953" s="1" t="s">
        <v>2766</v>
      </c>
      <c r="J1953">
        <v>300</v>
      </c>
      <c r="K1953" s="1" t="s">
        <v>2729</v>
      </c>
      <c r="L1953">
        <v>1</v>
      </c>
      <c r="M1953">
        <v>51.78</v>
      </c>
      <c r="N1953">
        <v>2.2999999999999998</v>
      </c>
      <c r="Q1953">
        <v>49.480000000000004</v>
      </c>
      <c r="R1953" s="1"/>
    </row>
    <row r="1954" spans="1:18" x14ac:dyDescent="0.2">
      <c r="A1954" s="1" t="s">
        <v>46</v>
      </c>
      <c r="B1954">
        <v>1</v>
      </c>
      <c r="C1954" s="1" t="s">
        <v>4424</v>
      </c>
      <c r="D1954" s="2">
        <v>45770</v>
      </c>
      <c r="E1954" t="s">
        <v>4425</v>
      </c>
      <c r="F1954" s="1" t="s">
        <v>106</v>
      </c>
      <c r="G1954">
        <v>7</v>
      </c>
      <c r="H1954" t="s">
        <v>343</v>
      </c>
      <c r="I1954" s="1" t="s">
        <v>100</v>
      </c>
      <c r="J1954">
        <v>100</v>
      </c>
      <c r="K1954" s="1" t="s">
        <v>2729</v>
      </c>
      <c r="L1954">
        <v>1</v>
      </c>
      <c r="M1954">
        <v>56.4</v>
      </c>
      <c r="N1954">
        <v>0.9</v>
      </c>
      <c r="Q1954">
        <v>55.5</v>
      </c>
      <c r="R1954" s="1"/>
    </row>
    <row r="1955" spans="1:18" x14ac:dyDescent="0.2">
      <c r="A1955" s="1" t="s">
        <v>46</v>
      </c>
      <c r="B1955">
        <v>1</v>
      </c>
      <c r="C1955" s="1" t="s">
        <v>2745</v>
      </c>
      <c r="D1955" s="2">
        <v>45770</v>
      </c>
      <c r="E1955" t="s">
        <v>51</v>
      </c>
      <c r="F1955" s="1" t="s">
        <v>51</v>
      </c>
      <c r="G1955" t="s">
        <v>51</v>
      </c>
      <c r="H1955" t="s">
        <v>51</v>
      </c>
      <c r="I1955" s="1" t="s">
        <v>51</v>
      </c>
      <c r="J1955" t="s">
        <v>51</v>
      </c>
      <c r="K1955" s="1" t="s">
        <v>2729</v>
      </c>
      <c r="L1955">
        <v>3</v>
      </c>
      <c r="M1955">
        <v>94.1</v>
      </c>
      <c r="Q1955">
        <v>94.1</v>
      </c>
      <c r="R1955" s="1"/>
    </row>
    <row r="1956" spans="1:18" x14ac:dyDescent="0.2">
      <c r="A1956" s="1" t="s">
        <v>46</v>
      </c>
      <c r="B1956">
        <v>1</v>
      </c>
      <c r="C1956" s="1" t="s">
        <v>4444</v>
      </c>
      <c r="D1956" s="2">
        <v>45770</v>
      </c>
      <c r="E1956" t="s">
        <v>4445</v>
      </c>
      <c r="F1956" s="1" t="s">
        <v>246</v>
      </c>
      <c r="G1956">
        <v>5</v>
      </c>
      <c r="H1956" t="s">
        <v>214</v>
      </c>
      <c r="I1956" s="1" t="s">
        <v>100</v>
      </c>
      <c r="J1956">
        <v>100</v>
      </c>
      <c r="K1956" s="1" t="s">
        <v>2729</v>
      </c>
      <c r="L1956">
        <v>1</v>
      </c>
      <c r="M1956">
        <v>43.6</v>
      </c>
      <c r="N1956">
        <v>0.7</v>
      </c>
      <c r="Q1956">
        <v>42.9</v>
      </c>
      <c r="R1956" s="1"/>
    </row>
    <row r="1957" spans="1:18" x14ac:dyDescent="0.2">
      <c r="A1957" s="1" t="s">
        <v>53</v>
      </c>
      <c r="B1957">
        <v>1</v>
      </c>
      <c r="C1957" s="1" t="s">
        <v>4444</v>
      </c>
      <c r="D1957" s="2">
        <v>45770</v>
      </c>
      <c r="E1957" t="s">
        <v>4445</v>
      </c>
      <c r="F1957" s="1" t="s">
        <v>246</v>
      </c>
      <c r="G1957">
        <v>5</v>
      </c>
      <c r="H1957" t="s">
        <v>214</v>
      </c>
      <c r="I1957" s="1" t="s">
        <v>100</v>
      </c>
      <c r="J1957">
        <v>100</v>
      </c>
      <c r="K1957" s="1" t="s">
        <v>2729</v>
      </c>
      <c r="L1957">
        <v>2</v>
      </c>
      <c r="M1957">
        <v>69</v>
      </c>
      <c r="N1957">
        <v>1.4</v>
      </c>
      <c r="Q1957">
        <v>67.599999999999994</v>
      </c>
      <c r="R1957" s="1"/>
    </row>
    <row r="1958" spans="1:18" x14ac:dyDescent="0.2">
      <c r="A1958" s="1" t="s">
        <v>53</v>
      </c>
      <c r="B1958">
        <v>1</v>
      </c>
      <c r="C1958" s="1" t="s">
        <v>4446</v>
      </c>
      <c r="D1958" s="2">
        <v>45770</v>
      </c>
      <c r="E1958" t="s">
        <v>4445</v>
      </c>
      <c r="F1958" s="1" t="s">
        <v>246</v>
      </c>
      <c r="G1958">
        <v>4</v>
      </c>
      <c r="H1958" t="s">
        <v>214</v>
      </c>
      <c r="I1958" s="1" t="s">
        <v>100</v>
      </c>
      <c r="J1958">
        <v>100</v>
      </c>
      <c r="K1958" s="1" t="s">
        <v>2729</v>
      </c>
      <c r="L1958">
        <v>3</v>
      </c>
      <c r="M1958">
        <v>98</v>
      </c>
      <c r="N1958">
        <v>1.7999999999999998</v>
      </c>
      <c r="Q1958">
        <v>96.2</v>
      </c>
      <c r="R1958" s="1"/>
    </row>
    <row r="1959" spans="1:18" x14ac:dyDescent="0.2">
      <c r="A1959" s="1" t="s">
        <v>46</v>
      </c>
      <c r="B1959">
        <v>3</v>
      </c>
      <c r="C1959" s="1" t="s">
        <v>4430</v>
      </c>
      <c r="D1959" s="2">
        <v>45770</v>
      </c>
      <c r="E1959">
        <v>1500502175</v>
      </c>
      <c r="F1959" s="1" t="s">
        <v>246</v>
      </c>
      <c r="G1959">
        <v>13</v>
      </c>
      <c r="H1959" t="s">
        <v>735</v>
      </c>
      <c r="I1959" s="1" t="s">
        <v>100</v>
      </c>
      <c r="J1959">
        <v>155</v>
      </c>
      <c r="K1959" s="1" t="s">
        <v>2729</v>
      </c>
      <c r="L1959">
        <v>1</v>
      </c>
      <c r="M1959">
        <v>54</v>
      </c>
      <c r="N1959">
        <v>1.7</v>
      </c>
      <c r="Q1959">
        <v>52.3</v>
      </c>
      <c r="R1959" s="1"/>
    </row>
    <row r="1960" spans="1:18" x14ac:dyDescent="0.2">
      <c r="A1960" s="1" t="s">
        <v>46</v>
      </c>
      <c r="B1960">
        <v>3</v>
      </c>
      <c r="C1960" s="1" t="s">
        <v>4447</v>
      </c>
      <c r="D1960" s="2">
        <v>45770</v>
      </c>
      <c r="E1960">
        <v>1500502170</v>
      </c>
      <c r="F1960" s="1" t="s">
        <v>246</v>
      </c>
      <c r="G1960">
        <v>13</v>
      </c>
      <c r="H1960" t="s">
        <v>3224</v>
      </c>
      <c r="I1960" s="1" t="s">
        <v>100</v>
      </c>
      <c r="J1960">
        <v>285</v>
      </c>
      <c r="K1960" s="1" t="s">
        <v>2729</v>
      </c>
      <c r="L1960">
        <v>4</v>
      </c>
      <c r="M1960">
        <v>232.6</v>
      </c>
      <c r="N1960">
        <v>6.9</v>
      </c>
      <c r="Q1960">
        <v>225.7</v>
      </c>
      <c r="R1960" s="1"/>
    </row>
    <row r="1961" spans="1:18" x14ac:dyDescent="0.2">
      <c r="A1961" s="1" t="s">
        <v>53</v>
      </c>
      <c r="B1961">
        <v>3</v>
      </c>
      <c r="C1961" s="1" t="s">
        <v>4447</v>
      </c>
      <c r="D1961" s="2">
        <v>45770</v>
      </c>
      <c r="E1961">
        <v>1500502170</v>
      </c>
      <c r="F1961" s="1" t="s">
        <v>246</v>
      </c>
      <c r="G1961">
        <v>13</v>
      </c>
      <c r="H1961" t="s">
        <v>3224</v>
      </c>
      <c r="I1961" s="1" t="s">
        <v>100</v>
      </c>
      <c r="J1961">
        <v>285</v>
      </c>
      <c r="K1961" s="1" t="s">
        <v>2729</v>
      </c>
      <c r="L1961">
        <v>1</v>
      </c>
      <c r="M1961">
        <v>57.6</v>
      </c>
      <c r="N1961">
        <v>1.5</v>
      </c>
      <c r="Q1961">
        <v>56.1</v>
      </c>
      <c r="R1961" s="1"/>
    </row>
    <row r="1962" spans="1:18" x14ac:dyDescent="0.2">
      <c r="A1962" s="1" t="s">
        <v>53</v>
      </c>
      <c r="B1962">
        <v>3</v>
      </c>
      <c r="C1962" s="1" t="s">
        <v>4448</v>
      </c>
      <c r="D1962" s="2">
        <v>45770</v>
      </c>
      <c r="E1962">
        <v>1500502172</v>
      </c>
      <c r="F1962" s="1" t="s">
        <v>246</v>
      </c>
      <c r="G1962">
        <v>12</v>
      </c>
      <c r="H1962" t="s">
        <v>735</v>
      </c>
      <c r="I1962" s="1" t="s">
        <v>100</v>
      </c>
      <c r="J1962">
        <v>120</v>
      </c>
      <c r="K1962" s="1" t="s">
        <v>2729</v>
      </c>
      <c r="L1962">
        <v>2</v>
      </c>
      <c r="M1962">
        <v>86.6</v>
      </c>
      <c r="N1962">
        <v>3</v>
      </c>
      <c r="Q1962">
        <v>83.6</v>
      </c>
      <c r="R1962" s="1"/>
    </row>
    <row r="1963" spans="1:18" x14ac:dyDescent="0.2">
      <c r="A1963" s="1" t="s">
        <v>53</v>
      </c>
      <c r="B1963">
        <v>3</v>
      </c>
      <c r="C1963" s="1" t="s">
        <v>4449</v>
      </c>
      <c r="D1963" s="2">
        <v>45770</v>
      </c>
      <c r="E1963" t="s">
        <v>3228</v>
      </c>
      <c r="F1963" s="1" t="s">
        <v>106</v>
      </c>
      <c r="G1963">
        <v>9</v>
      </c>
      <c r="H1963">
        <v>12</v>
      </c>
      <c r="I1963" s="1" t="s">
        <v>3381</v>
      </c>
      <c r="J1963" t="s">
        <v>4450</v>
      </c>
      <c r="K1963" s="1" t="s">
        <v>2729</v>
      </c>
      <c r="L1963">
        <v>3</v>
      </c>
      <c r="M1963">
        <v>81.399999999999991</v>
      </c>
      <c r="N1963">
        <v>3.5999999999999996</v>
      </c>
      <c r="Q1963">
        <v>77.8</v>
      </c>
      <c r="R1963" s="1"/>
    </row>
    <row r="1964" spans="1:18" x14ac:dyDescent="0.2">
      <c r="A1964" s="1" t="s">
        <v>53</v>
      </c>
      <c r="B1964">
        <v>3</v>
      </c>
      <c r="C1964" s="1" t="s">
        <v>4451</v>
      </c>
      <c r="D1964" s="2">
        <v>45770</v>
      </c>
      <c r="E1964" t="s">
        <v>3228</v>
      </c>
      <c r="F1964" s="1" t="s">
        <v>106</v>
      </c>
      <c r="G1964">
        <v>8</v>
      </c>
      <c r="H1964">
        <v>12</v>
      </c>
      <c r="I1964" s="1" t="s">
        <v>3381</v>
      </c>
      <c r="J1964" t="s">
        <v>4450</v>
      </c>
      <c r="K1964" s="1" t="s">
        <v>2729</v>
      </c>
      <c r="L1964">
        <v>4</v>
      </c>
      <c r="M1964">
        <v>109.80000000000001</v>
      </c>
      <c r="N1964">
        <v>4.2</v>
      </c>
      <c r="Q1964">
        <v>105.60000000000001</v>
      </c>
      <c r="R1964" s="1"/>
    </row>
    <row r="1965" spans="1:18" x14ac:dyDescent="0.2">
      <c r="A1965" s="1" t="s">
        <v>46</v>
      </c>
      <c r="B1965">
        <v>6</v>
      </c>
      <c r="C1965" s="1" t="s">
        <v>4438</v>
      </c>
      <c r="D1965" s="2">
        <v>45770</v>
      </c>
      <c r="E1965" t="s">
        <v>2974</v>
      </c>
      <c r="F1965" s="1" t="s">
        <v>246</v>
      </c>
      <c r="G1965" t="s">
        <v>3047</v>
      </c>
      <c r="H1965" t="s">
        <v>287</v>
      </c>
      <c r="I1965" s="1" t="s">
        <v>2760</v>
      </c>
      <c r="J1965">
        <v>1440</v>
      </c>
      <c r="K1965" s="1" t="s">
        <v>2729</v>
      </c>
      <c r="L1965">
        <v>16</v>
      </c>
      <c r="M1965">
        <v>1067.7999999999997</v>
      </c>
      <c r="N1965">
        <v>60.8</v>
      </c>
      <c r="O1965">
        <v>33.6</v>
      </c>
      <c r="Q1965">
        <v>1006.9999999999998</v>
      </c>
      <c r="R1965" s="1"/>
    </row>
    <row r="1966" spans="1:18" x14ac:dyDescent="0.2">
      <c r="A1966" s="1" t="s">
        <v>53</v>
      </c>
      <c r="B1966">
        <v>6</v>
      </c>
      <c r="C1966" s="1" t="s">
        <v>4438</v>
      </c>
      <c r="D1966" s="2">
        <v>45770</v>
      </c>
      <c r="E1966" t="s">
        <v>2974</v>
      </c>
      <c r="F1966" s="1" t="s">
        <v>246</v>
      </c>
      <c r="G1966" t="s">
        <v>3047</v>
      </c>
      <c r="H1966" t="s">
        <v>287</v>
      </c>
      <c r="I1966" s="1" t="s">
        <v>2760</v>
      </c>
      <c r="J1966">
        <v>1440</v>
      </c>
      <c r="K1966" s="1" t="s">
        <v>2729</v>
      </c>
      <c r="L1966">
        <v>1</v>
      </c>
      <c r="M1966">
        <v>65.599999999999994</v>
      </c>
      <c r="N1966">
        <v>3.8</v>
      </c>
      <c r="O1966">
        <v>27</v>
      </c>
      <c r="Q1966">
        <v>61.8</v>
      </c>
      <c r="R1966" s="1"/>
    </row>
    <row r="1967" spans="1:18" x14ac:dyDescent="0.2">
      <c r="A1967" s="1" t="s">
        <v>53</v>
      </c>
      <c r="B1967">
        <v>6</v>
      </c>
      <c r="C1967" s="1" t="s">
        <v>4452</v>
      </c>
      <c r="D1967" s="2">
        <v>45770</v>
      </c>
      <c r="E1967" t="s">
        <v>2974</v>
      </c>
      <c r="F1967" s="1" t="s">
        <v>246</v>
      </c>
      <c r="G1967">
        <v>32</v>
      </c>
      <c r="H1967" t="s">
        <v>93</v>
      </c>
      <c r="I1967" s="1" t="s">
        <v>2760</v>
      </c>
      <c r="J1967">
        <v>714</v>
      </c>
      <c r="K1967" s="1" t="s">
        <v>2729</v>
      </c>
      <c r="L1967">
        <v>8</v>
      </c>
      <c r="M1967">
        <v>672.2</v>
      </c>
      <c r="N1967">
        <v>30.4</v>
      </c>
      <c r="Q1967">
        <v>641.80000000000007</v>
      </c>
      <c r="R1967" s="1"/>
    </row>
    <row r="1968" spans="1:18" x14ac:dyDescent="0.2">
      <c r="A1968" s="1" t="s">
        <v>46</v>
      </c>
      <c r="B1968">
        <v>7</v>
      </c>
      <c r="C1968" s="1" t="s">
        <v>4443</v>
      </c>
      <c r="D1968" s="2">
        <v>45770</v>
      </c>
      <c r="E1968" t="s">
        <v>3688</v>
      </c>
      <c r="F1968" s="1" t="s">
        <v>246</v>
      </c>
      <c r="G1968">
        <v>18</v>
      </c>
      <c r="H1968">
        <v>3</v>
      </c>
      <c r="I1968" s="1" t="s">
        <v>2766</v>
      </c>
      <c r="J1968">
        <v>300</v>
      </c>
      <c r="K1968" s="1" t="s">
        <v>2729</v>
      </c>
      <c r="L1968">
        <v>4</v>
      </c>
      <c r="M1968">
        <v>158.91999999999999</v>
      </c>
      <c r="N1968">
        <v>8.4</v>
      </c>
      <c r="Q1968">
        <v>150.51999999999998</v>
      </c>
      <c r="R1968" s="1"/>
    </row>
    <row r="1969" spans="1:18" x14ac:dyDescent="0.2">
      <c r="A1969" s="1" t="s">
        <v>46</v>
      </c>
      <c r="B1969">
        <v>7</v>
      </c>
      <c r="C1969" s="1" t="s">
        <v>4453</v>
      </c>
      <c r="D1969" s="2">
        <v>45770</v>
      </c>
      <c r="E1969" t="s">
        <v>3450</v>
      </c>
      <c r="F1969" s="1" t="s">
        <v>246</v>
      </c>
      <c r="G1969">
        <v>17</v>
      </c>
      <c r="H1969" t="s">
        <v>167</v>
      </c>
      <c r="I1969" s="1" t="s">
        <v>100</v>
      </c>
      <c r="J1969">
        <v>190</v>
      </c>
      <c r="K1969" s="1" t="s">
        <v>2729</v>
      </c>
      <c r="L1969">
        <v>2</v>
      </c>
      <c r="M1969">
        <v>136.6</v>
      </c>
      <c r="N1969">
        <v>3.8</v>
      </c>
      <c r="Q1969">
        <v>132.79999999999998</v>
      </c>
      <c r="R1969" s="1"/>
    </row>
    <row r="1970" spans="1:18" x14ac:dyDescent="0.2">
      <c r="A1970" s="1" t="s">
        <v>46</v>
      </c>
      <c r="B1970">
        <v>7</v>
      </c>
      <c r="C1970" s="1" t="s">
        <v>4454</v>
      </c>
      <c r="D1970" s="2">
        <v>45770</v>
      </c>
      <c r="E1970" t="s">
        <v>4455</v>
      </c>
      <c r="F1970" s="1" t="s">
        <v>246</v>
      </c>
      <c r="G1970">
        <v>41</v>
      </c>
      <c r="H1970" t="s">
        <v>76</v>
      </c>
      <c r="I1970" s="1" t="s">
        <v>100</v>
      </c>
      <c r="J1970">
        <v>85</v>
      </c>
      <c r="K1970" s="1" t="s">
        <v>2729</v>
      </c>
      <c r="L1970">
        <v>2</v>
      </c>
      <c r="M1970">
        <v>91.905000000000001</v>
      </c>
      <c r="N1970">
        <v>10</v>
      </c>
      <c r="Q1970">
        <v>81.905000000000001</v>
      </c>
      <c r="R1970" s="1"/>
    </row>
    <row r="1971" spans="1:18" x14ac:dyDescent="0.2">
      <c r="A1971" s="1" t="s">
        <v>46</v>
      </c>
      <c r="B1971">
        <v>7</v>
      </c>
      <c r="C1971" s="1" t="s">
        <v>4453</v>
      </c>
      <c r="D1971" s="2">
        <v>45770</v>
      </c>
      <c r="E1971" t="s">
        <v>3450</v>
      </c>
      <c r="F1971" s="1" t="s">
        <v>246</v>
      </c>
      <c r="G1971">
        <v>17</v>
      </c>
      <c r="H1971" t="s">
        <v>167</v>
      </c>
      <c r="I1971" s="1" t="s">
        <v>100</v>
      </c>
      <c r="J1971">
        <v>190</v>
      </c>
      <c r="K1971" s="1" t="s">
        <v>2729</v>
      </c>
      <c r="L1971">
        <v>1</v>
      </c>
      <c r="M1971">
        <v>63.39</v>
      </c>
      <c r="N1971">
        <v>1.9</v>
      </c>
      <c r="Q1971">
        <v>61.49</v>
      </c>
      <c r="R1971" s="1"/>
    </row>
    <row r="1972" spans="1:18" x14ac:dyDescent="0.2">
      <c r="A1972" s="1" t="s">
        <v>46</v>
      </c>
      <c r="B1972">
        <v>7</v>
      </c>
      <c r="C1972" s="1" t="s">
        <v>4453</v>
      </c>
      <c r="D1972" s="2">
        <v>45770</v>
      </c>
      <c r="E1972" t="s">
        <v>3450</v>
      </c>
      <c r="F1972" s="1" t="s">
        <v>246</v>
      </c>
      <c r="G1972">
        <v>17</v>
      </c>
      <c r="H1972" t="s">
        <v>167</v>
      </c>
      <c r="I1972" s="1" t="s">
        <v>100</v>
      </c>
      <c r="J1972">
        <v>190</v>
      </c>
      <c r="K1972" s="1" t="s">
        <v>2729</v>
      </c>
      <c r="L1972">
        <v>1</v>
      </c>
      <c r="M1972">
        <v>62.72</v>
      </c>
      <c r="N1972">
        <v>2</v>
      </c>
      <c r="Q1972">
        <v>60.72</v>
      </c>
      <c r="R1972" s="1"/>
    </row>
    <row r="1973" spans="1:18" x14ac:dyDescent="0.2">
      <c r="A1973" s="1" t="s">
        <v>46</v>
      </c>
      <c r="B1973">
        <v>1</v>
      </c>
      <c r="C1973" s="1" t="s">
        <v>4456</v>
      </c>
      <c r="D1973" s="2">
        <v>45771</v>
      </c>
      <c r="E1973" t="s">
        <v>3286</v>
      </c>
      <c r="F1973" s="1" t="s">
        <v>246</v>
      </c>
      <c r="G1973">
        <v>2.5</v>
      </c>
      <c r="H1973">
        <v>12</v>
      </c>
      <c r="I1973" s="1" t="s">
        <v>100</v>
      </c>
      <c r="J1973">
        <v>200</v>
      </c>
      <c r="K1973" s="1" t="s">
        <v>2729</v>
      </c>
      <c r="L1973">
        <v>3</v>
      </c>
      <c r="M1973">
        <v>70.199999999999989</v>
      </c>
      <c r="N1973">
        <v>2.2999999999999998</v>
      </c>
      <c r="Q1973">
        <v>67.899999999999991</v>
      </c>
      <c r="R1973" s="1"/>
    </row>
    <row r="1974" spans="1:18" x14ac:dyDescent="0.2">
      <c r="A1974" s="1" t="s">
        <v>46</v>
      </c>
      <c r="B1974">
        <v>1</v>
      </c>
      <c r="C1974" s="1" t="s">
        <v>2745</v>
      </c>
      <c r="D1974" s="2">
        <v>45771</v>
      </c>
      <c r="E1974" t="s">
        <v>51</v>
      </c>
      <c r="F1974" s="1" t="s">
        <v>51</v>
      </c>
      <c r="G1974" t="s">
        <v>51</v>
      </c>
      <c r="H1974" t="s">
        <v>51</v>
      </c>
      <c r="I1974" s="1" t="s">
        <v>51</v>
      </c>
      <c r="J1974" t="s">
        <v>51</v>
      </c>
      <c r="K1974" s="1" t="s">
        <v>2729</v>
      </c>
      <c r="L1974">
        <v>1</v>
      </c>
      <c r="M1974">
        <v>50.2</v>
      </c>
      <c r="Q1974">
        <v>50.2</v>
      </c>
      <c r="R1974" s="1"/>
    </row>
    <row r="1975" spans="1:18" x14ac:dyDescent="0.2">
      <c r="A1975" s="1" t="s">
        <v>53</v>
      </c>
      <c r="B1975">
        <v>1</v>
      </c>
      <c r="C1975" s="1" t="s">
        <v>4456</v>
      </c>
      <c r="D1975" s="2">
        <v>45771</v>
      </c>
      <c r="E1975" t="s">
        <v>3286</v>
      </c>
      <c r="F1975" s="1" t="s">
        <v>246</v>
      </c>
      <c r="G1975">
        <v>2.5</v>
      </c>
      <c r="H1975">
        <v>12</v>
      </c>
      <c r="I1975" s="1" t="s">
        <v>100</v>
      </c>
      <c r="J1975">
        <v>200</v>
      </c>
      <c r="K1975" s="1" t="s">
        <v>2729</v>
      </c>
      <c r="L1975">
        <v>7</v>
      </c>
      <c r="M1975">
        <v>137.67000000000002</v>
      </c>
      <c r="N1975">
        <v>5.6000000000000005</v>
      </c>
      <c r="Q1975">
        <v>132.07000000000002</v>
      </c>
      <c r="R1975" s="1"/>
    </row>
    <row r="1976" spans="1:18" x14ac:dyDescent="0.2">
      <c r="A1976" s="1" t="s">
        <v>46</v>
      </c>
      <c r="B1976">
        <v>3</v>
      </c>
      <c r="C1976" s="1" t="s">
        <v>4457</v>
      </c>
      <c r="D1976" s="2">
        <v>45771</v>
      </c>
      <c r="E1976" t="s">
        <v>3228</v>
      </c>
      <c r="F1976" s="1" t="s">
        <v>106</v>
      </c>
      <c r="G1976">
        <v>7</v>
      </c>
      <c r="H1976">
        <v>12</v>
      </c>
      <c r="I1976" s="1" t="s">
        <v>3381</v>
      </c>
      <c r="J1976" t="s">
        <v>4450</v>
      </c>
      <c r="K1976" s="1" t="s">
        <v>2729</v>
      </c>
      <c r="L1976">
        <v>4</v>
      </c>
      <c r="M1976">
        <v>118.2</v>
      </c>
      <c r="N1976">
        <v>3.4000000000000004</v>
      </c>
      <c r="Q1976">
        <v>114.8</v>
      </c>
      <c r="R1976" s="1"/>
    </row>
    <row r="1977" spans="1:18" x14ac:dyDescent="0.2">
      <c r="A1977" s="1" t="s">
        <v>46</v>
      </c>
      <c r="B1977">
        <v>3</v>
      </c>
      <c r="C1977" s="1" t="s">
        <v>4458</v>
      </c>
      <c r="D1977" s="2">
        <v>45771</v>
      </c>
      <c r="E1977" t="s">
        <v>3228</v>
      </c>
      <c r="F1977" s="1" t="s">
        <v>106</v>
      </c>
      <c r="G1977">
        <v>6</v>
      </c>
      <c r="H1977">
        <v>12</v>
      </c>
      <c r="I1977" s="1" t="s">
        <v>3381</v>
      </c>
      <c r="J1977" t="s">
        <v>4450</v>
      </c>
      <c r="K1977" s="1" t="s">
        <v>2729</v>
      </c>
      <c r="L1977">
        <v>4</v>
      </c>
      <c r="M1977">
        <v>99.8</v>
      </c>
      <c r="N1977">
        <v>3.2</v>
      </c>
      <c r="Q1977">
        <v>96.6</v>
      </c>
      <c r="R1977" s="1"/>
    </row>
    <row r="1978" spans="1:18" x14ac:dyDescent="0.2">
      <c r="A1978" s="1" t="s">
        <v>46</v>
      </c>
      <c r="B1978">
        <v>3</v>
      </c>
      <c r="C1978" s="1" t="s">
        <v>4459</v>
      </c>
      <c r="D1978" s="2">
        <v>45771</v>
      </c>
      <c r="E1978" t="s">
        <v>3228</v>
      </c>
      <c r="F1978" s="1" t="s">
        <v>106</v>
      </c>
      <c r="G1978">
        <v>5</v>
      </c>
      <c r="H1978">
        <v>12</v>
      </c>
      <c r="I1978" s="1" t="s">
        <v>3381</v>
      </c>
      <c r="J1978" t="s">
        <v>4450</v>
      </c>
      <c r="K1978" s="1" t="s">
        <v>2729</v>
      </c>
      <c r="L1978">
        <v>3</v>
      </c>
      <c r="M1978">
        <v>79.400000000000006</v>
      </c>
      <c r="N1978">
        <v>2.0999999999999996</v>
      </c>
      <c r="Q1978">
        <v>77.300000000000011</v>
      </c>
      <c r="R1978" s="1"/>
    </row>
    <row r="1979" spans="1:18" x14ac:dyDescent="0.2">
      <c r="A1979" s="1" t="s">
        <v>53</v>
      </c>
      <c r="B1979">
        <v>3</v>
      </c>
      <c r="C1979" s="1" t="s">
        <v>4459</v>
      </c>
      <c r="D1979" s="2">
        <v>45771</v>
      </c>
      <c r="E1979" t="s">
        <v>3228</v>
      </c>
      <c r="F1979" s="1" t="s">
        <v>106</v>
      </c>
      <c r="G1979">
        <v>5</v>
      </c>
      <c r="H1979">
        <v>12</v>
      </c>
      <c r="I1979" s="1" t="s">
        <v>3381</v>
      </c>
      <c r="J1979" t="s">
        <v>4450</v>
      </c>
      <c r="K1979" s="1" t="s">
        <v>2729</v>
      </c>
      <c r="L1979">
        <v>1</v>
      </c>
      <c r="M1979">
        <v>23.6</v>
      </c>
      <c r="N1979">
        <v>0.7</v>
      </c>
      <c r="Q1979">
        <v>22.900000000000002</v>
      </c>
      <c r="R1979" s="1"/>
    </row>
    <row r="1980" spans="1:18" x14ac:dyDescent="0.2">
      <c r="A1980" s="1" t="s">
        <v>53</v>
      </c>
      <c r="B1980">
        <v>3</v>
      </c>
      <c r="C1980" s="1" t="s">
        <v>4460</v>
      </c>
      <c r="D1980" s="2">
        <v>45771</v>
      </c>
      <c r="E1980" t="s">
        <v>3228</v>
      </c>
      <c r="F1980" s="1" t="s">
        <v>106</v>
      </c>
      <c r="G1980">
        <v>10</v>
      </c>
      <c r="H1980">
        <v>12</v>
      </c>
      <c r="I1980" s="1" t="s">
        <v>3381</v>
      </c>
      <c r="J1980" t="s">
        <v>4461</v>
      </c>
      <c r="K1980" s="1" t="s">
        <v>2729</v>
      </c>
      <c r="L1980">
        <v>2</v>
      </c>
      <c r="M1980">
        <v>55.4</v>
      </c>
      <c r="N1980">
        <v>2.6</v>
      </c>
      <c r="Q1980">
        <v>52.8</v>
      </c>
      <c r="R1980" s="1"/>
    </row>
    <row r="1981" spans="1:18" x14ac:dyDescent="0.2">
      <c r="A1981" s="1" t="s">
        <v>53</v>
      </c>
      <c r="B1981">
        <v>3</v>
      </c>
      <c r="C1981" s="1" t="s">
        <v>4462</v>
      </c>
      <c r="D1981" s="2">
        <v>45771</v>
      </c>
      <c r="E1981" t="s">
        <v>4463</v>
      </c>
      <c r="F1981" s="1" t="s">
        <v>106</v>
      </c>
      <c r="G1981">
        <v>18</v>
      </c>
      <c r="H1981" t="s">
        <v>214</v>
      </c>
      <c r="I1981" s="1" t="s">
        <v>108</v>
      </c>
      <c r="J1981">
        <v>200</v>
      </c>
      <c r="K1981" s="1" t="s">
        <v>2729</v>
      </c>
      <c r="L1981">
        <v>8</v>
      </c>
      <c r="M1981">
        <v>222.2</v>
      </c>
      <c r="N1981">
        <v>16.8</v>
      </c>
      <c r="Q1981">
        <v>205.39999999999998</v>
      </c>
      <c r="R1981" s="1"/>
    </row>
    <row r="1982" spans="1:18" x14ac:dyDescent="0.2">
      <c r="A1982" s="1" t="s">
        <v>53</v>
      </c>
      <c r="B1982">
        <v>3</v>
      </c>
      <c r="C1982" s="1" t="s">
        <v>4464</v>
      </c>
      <c r="D1982" s="2">
        <v>45771</v>
      </c>
      <c r="E1982" t="s">
        <v>2882</v>
      </c>
      <c r="F1982" s="1" t="s">
        <v>106</v>
      </c>
      <c r="G1982">
        <v>10</v>
      </c>
      <c r="H1982" t="s">
        <v>2883</v>
      </c>
      <c r="I1982" s="1" t="s">
        <v>2996</v>
      </c>
      <c r="J1982">
        <v>300</v>
      </c>
      <c r="K1982" s="1" t="s">
        <v>2729</v>
      </c>
      <c r="L1982">
        <v>1</v>
      </c>
      <c r="M1982">
        <v>70.400000000000006</v>
      </c>
      <c r="N1982">
        <v>1.3</v>
      </c>
      <c r="Q1982">
        <v>69.100000000000009</v>
      </c>
      <c r="R1982" s="1"/>
    </row>
    <row r="1983" spans="1:18" x14ac:dyDescent="0.2">
      <c r="A1983" s="1" t="s">
        <v>46</v>
      </c>
      <c r="B1983">
        <v>6</v>
      </c>
      <c r="C1983" s="1" t="s">
        <v>4452</v>
      </c>
      <c r="D1983" s="2">
        <v>45771</v>
      </c>
      <c r="E1983" t="s">
        <v>2974</v>
      </c>
      <c r="F1983" s="1" t="s">
        <v>246</v>
      </c>
      <c r="G1983">
        <v>32</v>
      </c>
      <c r="H1983" t="s">
        <v>93</v>
      </c>
      <c r="I1983" s="1" t="s">
        <v>2760</v>
      </c>
      <c r="J1983">
        <v>714</v>
      </c>
      <c r="K1983" s="1" t="s">
        <v>2729</v>
      </c>
      <c r="L1983">
        <v>1</v>
      </c>
      <c r="M1983">
        <v>73.400000000000006</v>
      </c>
      <c r="N1983">
        <v>3.8</v>
      </c>
      <c r="O1983">
        <v>43</v>
      </c>
      <c r="Q1983">
        <v>69.600000000000009</v>
      </c>
      <c r="R1983" s="1"/>
    </row>
    <row r="1984" spans="1:18" x14ac:dyDescent="0.2">
      <c r="A1984" s="1" t="s">
        <v>46</v>
      </c>
      <c r="B1984">
        <v>6</v>
      </c>
      <c r="C1984" s="1" t="s">
        <v>4465</v>
      </c>
      <c r="D1984" s="2">
        <v>45771</v>
      </c>
      <c r="E1984" t="s">
        <v>4466</v>
      </c>
      <c r="F1984" s="1" t="s">
        <v>246</v>
      </c>
      <c r="G1984">
        <v>25</v>
      </c>
      <c r="H1984" t="s">
        <v>214</v>
      </c>
      <c r="I1984" s="1" t="s">
        <v>51</v>
      </c>
      <c r="J1984">
        <v>190</v>
      </c>
      <c r="K1984" s="1" t="s">
        <v>2729</v>
      </c>
      <c r="L1984">
        <v>2</v>
      </c>
      <c r="M1984">
        <v>96.2</v>
      </c>
      <c r="N1984">
        <v>6.2</v>
      </c>
      <c r="Q1984">
        <v>90</v>
      </c>
      <c r="R1984" s="1"/>
    </row>
    <row r="1985" spans="1:18" x14ac:dyDescent="0.2">
      <c r="A1985" s="1" t="s">
        <v>46</v>
      </c>
      <c r="B1985">
        <v>6</v>
      </c>
      <c r="C1985" s="1" t="s">
        <v>4467</v>
      </c>
      <c r="D1985" s="2">
        <v>45771</v>
      </c>
      <c r="E1985" t="s">
        <v>2895</v>
      </c>
      <c r="F1985" s="1" t="s">
        <v>246</v>
      </c>
      <c r="G1985">
        <v>20</v>
      </c>
      <c r="H1985" t="s">
        <v>64</v>
      </c>
      <c r="I1985" s="1" t="s">
        <v>100</v>
      </c>
      <c r="J1985">
        <v>150</v>
      </c>
      <c r="K1985" s="1" t="s">
        <v>2729</v>
      </c>
      <c r="L1985">
        <v>3</v>
      </c>
      <c r="M1985">
        <v>158.6</v>
      </c>
      <c r="N1985">
        <v>7</v>
      </c>
      <c r="Q1985">
        <v>151.6</v>
      </c>
      <c r="R1985" s="1"/>
    </row>
    <row r="1986" spans="1:18" x14ac:dyDescent="0.2">
      <c r="A1986" s="1" t="s">
        <v>46</v>
      </c>
      <c r="B1986">
        <v>6</v>
      </c>
      <c r="C1986" s="1" t="s">
        <v>4468</v>
      </c>
      <c r="D1986" s="2">
        <v>45771</v>
      </c>
      <c r="E1986" t="s">
        <v>4469</v>
      </c>
      <c r="F1986" s="1" t="s">
        <v>246</v>
      </c>
      <c r="G1986">
        <v>20</v>
      </c>
      <c r="H1986" t="s">
        <v>64</v>
      </c>
      <c r="I1986" s="1" t="s">
        <v>100</v>
      </c>
      <c r="J1986">
        <v>100</v>
      </c>
      <c r="K1986" s="1" t="s">
        <v>2729</v>
      </c>
      <c r="L1986">
        <v>2</v>
      </c>
      <c r="M1986">
        <v>107.19999999999999</v>
      </c>
      <c r="N1986">
        <v>4.8</v>
      </c>
      <c r="Q1986">
        <v>102.39999999999999</v>
      </c>
      <c r="R1986" s="1"/>
    </row>
    <row r="1987" spans="1:18" x14ac:dyDescent="0.2">
      <c r="A1987" s="1" t="s">
        <v>46</v>
      </c>
      <c r="B1987">
        <v>6</v>
      </c>
      <c r="C1987" s="1" t="s">
        <v>4454</v>
      </c>
      <c r="D1987" s="2">
        <v>45771</v>
      </c>
      <c r="E1987" t="s">
        <v>4455</v>
      </c>
      <c r="F1987" s="1" t="s">
        <v>246</v>
      </c>
      <c r="G1987">
        <v>41</v>
      </c>
      <c r="H1987" t="s">
        <v>76</v>
      </c>
      <c r="I1987" s="1" t="s">
        <v>100</v>
      </c>
      <c r="J1987">
        <v>85</v>
      </c>
      <c r="K1987" s="1" t="s">
        <v>2729</v>
      </c>
      <c r="L1987">
        <v>1</v>
      </c>
      <c r="M1987">
        <v>51.4</v>
      </c>
      <c r="N1987">
        <v>5</v>
      </c>
      <c r="Q1987">
        <v>46.4</v>
      </c>
      <c r="R1987" s="1"/>
    </row>
    <row r="1988" spans="1:18" x14ac:dyDescent="0.2">
      <c r="A1988" s="1" t="s">
        <v>46</v>
      </c>
      <c r="B1988">
        <v>6</v>
      </c>
      <c r="C1988" s="1" t="s">
        <v>4470</v>
      </c>
      <c r="D1988" s="2">
        <v>45771</v>
      </c>
      <c r="E1988" t="s">
        <v>4471</v>
      </c>
      <c r="F1988" s="1" t="s">
        <v>246</v>
      </c>
      <c r="G1988">
        <v>20</v>
      </c>
      <c r="H1988" t="s">
        <v>241</v>
      </c>
      <c r="I1988" s="1" t="s">
        <v>100</v>
      </c>
      <c r="J1988">
        <v>200</v>
      </c>
      <c r="K1988" s="1" t="s">
        <v>2729</v>
      </c>
      <c r="L1988">
        <v>1</v>
      </c>
      <c r="M1988">
        <v>28.4</v>
      </c>
      <c r="N1988">
        <v>2.4</v>
      </c>
      <c r="Q1988">
        <v>26</v>
      </c>
      <c r="R1988" s="1"/>
    </row>
    <row r="1989" spans="1:18" x14ac:dyDescent="0.2">
      <c r="A1989" s="1" t="s">
        <v>46</v>
      </c>
      <c r="B1989">
        <v>6</v>
      </c>
      <c r="C1989" s="1" t="s">
        <v>4472</v>
      </c>
      <c r="D1989" s="2">
        <v>45771</v>
      </c>
      <c r="E1989" t="s">
        <v>4469</v>
      </c>
      <c r="F1989" s="1" t="s">
        <v>246</v>
      </c>
      <c r="G1989">
        <v>20</v>
      </c>
      <c r="H1989" t="s">
        <v>64</v>
      </c>
      <c r="I1989" s="1" t="s">
        <v>100</v>
      </c>
      <c r="J1989">
        <v>100</v>
      </c>
      <c r="K1989" s="1" t="s">
        <v>2729</v>
      </c>
      <c r="L1989">
        <v>2</v>
      </c>
      <c r="M1989">
        <v>112</v>
      </c>
      <c r="N1989">
        <v>4.5999999999999996</v>
      </c>
      <c r="Q1989">
        <v>107.4</v>
      </c>
      <c r="R1989" s="1"/>
    </row>
    <row r="1990" spans="1:18" x14ac:dyDescent="0.2">
      <c r="A1990" s="1" t="s">
        <v>53</v>
      </c>
      <c r="B1990">
        <v>6</v>
      </c>
      <c r="C1990" s="1" t="s">
        <v>4473</v>
      </c>
      <c r="D1990" s="2">
        <v>45771</v>
      </c>
      <c r="E1990" t="s">
        <v>2976</v>
      </c>
      <c r="F1990" s="1" t="s">
        <v>246</v>
      </c>
      <c r="G1990">
        <v>22</v>
      </c>
      <c r="H1990" t="s">
        <v>241</v>
      </c>
      <c r="I1990" s="1" t="s">
        <v>100</v>
      </c>
      <c r="J1990">
        <v>200</v>
      </c>
      <c r="K1990" s="1" t="s">
        <v>2729</v>
      </c>
      <c r="L1990">
        <v>5</v>
      </c>
      <c r="M1990">
        <v>217.79999999999995</v>
      </c>
      <c r="N1990">
        <v>12.8</v>
      </c>
      <c r="O1990">
        <v>17.399999999999999</v>
      </c>
      <c r="Q1990">
        <v>204.99999999999994</v>
      </c>
      <c r="R1990" s="1"/>
    </row>
    <row r="1991" spans="1:18" x14ac:dyDescent="0.2">
      <c r="A1991" s="1" t="s">
        <v>53</v>
      </c>
      <c r="B1991">
        <v>6</v>
      </c>
      <c r="C1991" s="1" t="s">
        <v>4470</v>
      </c>
      <c r="D1991" s="2">
        <v>45771</v>
      </c>
      <c r="E1991" t="s">
        <v>4471</v>
      </c>
      <c r="F1991" s="1" t="s">
        <v>246</v>
      </c>
      <c r="G1991">
        <v>20</v>
      </c>
      <c r="H1991" t="s">
        <v>241</v>
      </c>
      <c r="I1991" s="1" t="s">
        <v>100</v>
      </c>
      <c r="J1991">
        <v>200</v>
      </c>
      <c r="K1991" s="1" t="s">
        <v>2729</v>
      </c>
      <c r="L1991">
        <v>5</v>
      </c>
      <c r="M1991">
        <v>183</v>
      </c>
      <c r="N1991">
        <v>12</v>
      </c>
      <c r="Q1991">
        <v>171</v>
      </c>
      <c r="R1991" s="1"/>
    </row>
    <row r="1992" spans="1:18" x14ac:dyDescent="0.2">
      <c r="A1992" s="1" t="s">
        <v>53</v>
      </c>
      <c r="B1992">
        <v>6</v>
      </c>
      <c r="C1992" s="1" t="s">
        <v>4474</v>
      </c>
      <c r="D1992" s="2">
        <v>45771</v>
      </c>
      <c r="E1992" t="s">
        <v>4471</v>
      </c>
      <c r="F1992" s="1" t="s">
        <v>246</v>
      </c>
      <c r="G1992">
        <v>22</v>
      </c>
      <c r="H1992" t="s">
        <v>241</v>
      </c>
      <c r="I1992" s="1" t="s">
        <v>100</v>
      </c>
      <c r="J1992">
        <v>250</v>
      </c>
      <c r="K1992" s="1" t="s">
        <v>2729</v>
      </c>
      <c r="L1992">
        <v>3</v>
      </c>
      <c r="M1992">
        <v>124.6</v>
      </c>
      <c r="N1992">
        <v>7.8000000000000007</v>
      </c>
      <c r="Q1992">
        <v>116.8</v>
      </c>
      <c r="R1992" s="1"/>
    </row>
    <row r="1993" spans="1:18" x14ac:dyDescent="0.2">
      <c r="A1993" s="1" t="s">
        <v>46</v>
      </c>
      <c r="B1993">
        <v>7</v>
      </c>
      <c r="C1993" s="1" t="s">
        <v>4475</v>
      </c>
      <c r="D1993" s="2">
        <v>45771</v>
      </c>
      <c r="E1993" t="s">
        <v>2882</v>
      </c>
      <c r="F1993" s="1" t="s">
        <v>246</v>
      </c>
      <c r="G1993">
        <v>10</v>
      </c>
      <c r="H1993" t="s">
        <v>2883</v>
      </c>
      <c r="I1993" s="1" t="s">
        <v>100</v>
      </c>
      <c r="J1993">
        <v>300</v>
      </c>
      <c r="K1993" s="1" t="s">
        <v>2729</v>
      </c>
      <c r="L1993">
        <v>2</v>
      </c>
      <c r="M1993">
        <v>106.23</v>
      </c>
      <c r="N1993">
        <v>2.4</v>
      </c>
      <c r="Q1993">
        <v>103.83</v>
      </c>
      <c r="R1993" s="1"/>
    </row>
    <row r="1994" spans="1:18" x14ac:dyDescent="0.2">
      <c r="A1994" s="1" t="s">
        <v>53</v>
      </c>
      <c r="B1994">
        <v>7</v>
      </c>
      <c r="C1994" s="1" t="s">
        <v>4475</v>
      </c>
      <c r="D1994" s="2">
        <v>45771</v>
      </c>
      <c r="E1994" t="s">
        <v>2882</v>
      </c>
      <c r="F1994" s="1" t="s">
        <v>246</v>
      </c>
      <c r="G1994">
        <v>10</v>
      </c>
      <c r="H1994" t="s">
        <v>2883</v>
      </c>
      <c r="I1994" s="1" t="s">
        <v>100</v>
      </c>
      <c r="J1994">
        <v>300</v>
      </c>
      <c r="K1994" s="1" t="s">
        <v>2729</v>
      </c>
      <c r="L1994">
        <v>4</v>
      </c>
      <c r="M1994">
        <v>208.12</v>
      </c>
      <c r="N1994">
        <v>6.4</v>
      </c>
      <c r="Q1994">
        <v>201.72</v>
      </c>
      <c r="R1994" s="1"/>
    </row>
    <row r="1995" spans="1:18" x14ac:dyDescent="0.2">
      <c r="A1995" s="1" t="s">
        <v>53</v>
      </c>
      <c r="B1995">
        <v>7</v>
      </c>
      <c r="C1995" s="1" t="s">
        <v>4476</v>
      </c>
      <c r="D1995" s="2">
        <v>45771</v>
      </c>
      <c r="E1995" t="s">
        <v>4477</v>
      </c>
      <c r="F1995" s="1" t="s">
        <v>246</v>
      </c>
      <c r="G1995">
        <v>10</v>
      </c>
      <c r="H1995" t="s">
        <v>2883</v>
      </c>
      <c r="I1995" s="1" t="s">
        <v>100</v>
      </c>
      <c r="J1995">
        <v>300</v>
      </c>
      <c r="K1995" s="1" t="s">
        <v>2729</v>
      </c>
      <c r="L1995">
        <v>4</v>
      </c>
      <c r="M1995">
        <v>195.79</v>
      </c>
      <c r="N1995">
        <v>4.8</v>
      </c>
      <c r="Q1995">
        <v>190.98999999999998</v>
      </c>
      <c r="R1995" s="1"/>
    </row>
    <row r="1996" spans="1:18" x14ac:dyDescent="0.2">
      <c r="A1996" s="1" t="s">
        <v>46</v>
      </c>
      <c r="B1996">
        <v>1</v>
      </c>
      <c r="C1996" s="1" t="s">
        <v>1822</v>
      </c>
      <c r="D1996" s="2">
        <v>45772</v>
      </c>
      <c r="E1996" t="s">
        <v>4478</v>
      </c>
      <c r="F1996" s="1" t="s">
        <v>246</v>
      </c>
      <c r="G1996">
        <v>2.5</v>
      </c>
      <c r="H1996">
        <v>10</v>
      </c>
      <c r="I1996" s="1" t="s">
        <v>100</v>
      </c>
      <c r="J1996">
        <v>100</v>
      </c>
      <c r="K1996" s="1" t="s">
        <v>2729</v>
      </c>
      <c r="L1996">
        <v>6</v>
      </c>
      <c r="M1996">
        <v>128.79999999999998</v>
      </c>
      <c r="N1996">
        <v>5</v>
      </c>
      <c r="Q1996">
        <v>123.79999999999998</v>
      </c>
      <c r="R1996" s="1"/>
    </row>
    <row r="1997" spans="1:18" x14ac:dyDescent="0.2">
      <c r="A1997" s="1" t="s">
        <v>53</v>
      </c>
      <c r="B1997">
        <v>1</v>
      </c>
      <c r="C1997" s="1" t="s">
        <v>1822</v>
      </c>
      <c r="D1997" s="2">
        <v>45772</v>
      </c>
      <c r="E1997" t="s">
        <v>4478</v>
      </c>
      <c r="F1997" s="1" t="s">
        <v>246</v>
      </c>
      <c r="G1997">
        <v>2.5</v>
      </c>
      <c r="H1997">
        <v>10</v>
      </c>
      <c r="I1997" s="1" t="s">
        <v>100</v>
      </c>
      <c r="J1997">
        <v>100</v>
      </c>
      <c r="K1997" s="1" t="s">
        <v>2729</v>
      </c>
      <c r="L1997">
        <v>6</v>
      </c>
      <c r="M1997">
        <v>43.29</v>
      </c>
      <c r="N1997">
        <v>1.7999999999999998</v>
      </c>
      <c r="Q1997">
        <v>41.49</v>
      </c>
      <c r="R1997" s="1"/>
    </row>
    <row r="1998" spans="1:18" x14ac:dyDescent="0.2">
      <c r="A1998" s="1" t="s">
        <v>53</v>
      </c>
      <c r="B1998">
        <v>1</v>
      </c>
      <c r="C1998" s="1" t="s">
        <v>4479</v>
      </c>
      <c r="D1998" s="2">
        <v>45772</v>
      </c>
      <c r="E1998" t="s">
        <v>4478</v>
      </c>
      <c r="F1998" s="1" t="s">
        <v>246</v>
      </c>
      <c r="G1998">
        <v>2.5</v>
      </c>
      <c r="H1998">
        <v>10</v>
      </c>
      <c r="I1998" s="1" t="s">
        <v>100</v>
      </c>
      <c r="J1998">
        <v>100</v>
      </c>
      <c r="K1998" s="1" t="s">
        <v>2729</v>
      </c>
      <c r="L1998">
        <v>12</v>
      </c>
      <c r="M1998">
        <v>87.480000000000018</v>
      </c>
      <c r="N1998">
        <v>3.5999999999999996</v>
      </c>
      <c r="Q1998">
        <v>83.880000000000024</v>
      </c>
      <c r="R1998" s="1"/>
    </row>
    <row r="1999" spans="1:18" x14ac:dyDescent="0.2">
      <c r="A1999" s="1" t="s">
        <v>46</v>
      </c>
      <c r="B1999">
        <v>3</v>
      </c>
      <c r="C1999" s="1" t="s">
        <v>4464</v>
      </c>
      <c r="D1999" s="2">
        <v>45772</v>
      </c>
      <c r="E1999" t="s">
        <v>2882</v>
      </c>
      <c r="F1999" s="1" t="s">
        <v>106</v>
      </c>
      <c r="G1999">
        <v>10</v>
      </c>
      <c r="H1999" t="s">
        <v>2883</v>
      </c>
      <c r="I1999" s="1" t="s">
        <v>2996</v>
      </c>
      <c r="J1999">
        <v>300</v>
      </c>
      <c r="K1999" s="1" t="s">
        <v>2729</v>
      </c>
      <c r="L1999">
        <v>4</v>
      </c>
      <c r="M1999">
        <v>252.39999999999998</v>
      </c>
      <c r="N1999">
        <v>4.8</v>
      </c>
      <c r="Q1999">
        <v>247.59999999999997</v>
      </c>
      <c r="R1999" s="1"/>
    </row>
    <row r="2000" spans="1:18" x14ac:dyDescent="0.2">
      <c r="A2000" s="1" t="s">
        <v>46</v>
      </c>
      <c r="B2000">
        <v>3</v>
      </c>
      <c r="C2000" s="1" t="s">
        <v>2745</v>
      </c>
      <c r="D2000" s="2">
        <v>45772</v>
      </c>
      <c r="E2000" t="s">
        <v>51</v>
      </c>
      <c r="F2000" s="1" t="s">
        <v>51</v>
      </c>
      <c r="G2000" t="s">
        <v>51</v>
      </c>
      <c r="H2000" t="s">
        <v>51</v>
      </c>
      <c r="I2000" s="1" t="s">
        <v>51</v>
      </c>
      <c r="J2000" t="s">
        <v>51</v>
      </c>
      <c r="K2000" s="1" t="s">
        <v>2729</v>
      </c>
      <c r="L2000">
        <v>3</v>
      </c>
      <c r="M2000">
        <v>49.8</v>
      </c>
      <c r="N2000">
        <v>2.0999999999999996</v>
      </c>
      <c r="Q2000">
        <v>47.699999999999996</v>
      </c>
      <c r="R2000" s="1"/>
    </row>
    <row r="2001" spans="1:18" x14ac:dyDescent="0.2">
      <c r="A2001" s="1" t="s">
        <v>53</v>
      </c>
      <c r="B2001">
        <v>3</v>
      </c>
      <c r="C2001" s="1" t="s">
        <v>2879</v>
      </c>
      <c r="D2001" s="2">
        <v>45772</v>
      </c>
      <c r="E2001" t="s">
        <v>281</v>
      </c>
      <c r="F2001" s="1" t="s">
        <v>246</v>
      </c>
      <c r="G2001" t="s">
        <v>2880</v>
      </c>
      <c r="H2001" t="s">
        <v>2744</v>
      </c>
      <c r="I2001" s="1" t="s">
        <v>100</v>
      </c>
      <c r="J2001">
        <v>2000</v>
      </c>
      <c r="K2001" s="1" t="s">
        <v>2729</v>
      </c>
      <c r="L2001">
        <v>4</v>
      </c>
      <c r="M2001">
        <v>334.6</v>
      </c>
      <c r="N2001">
        <v>13.6</v>
      </c>
      <c r="Q2001">
        <v>321</v>
      </c>
      <c r="R2001" s="1"/>
    </row>
    <row r="2002" spans="1:18" x14ac:dyDescent="0.2">
      <c r="A2002" s="1" t="s">
        <v>46</v>
      </c>
      <c r="B2002">
        <v>6</v>
      </c>
      <c r="C2002" s="1" t="s">
        <v>4474</v>
      </c>
      <c r="D2002" s="2">
        <v>45772</v>
      </c>
      <c r="E2002" t="s">
        <v>4471</v>
      </c>
      <c r="F2002" s="1" t="s">
        <v>246</v>
      </c>
      <c r="G2002">
        <v>22</v>
      </c>
      <c r="H2002" t="s">
        <v>241</v>
      </c>
      <c r="I2002" s="1" t="s">
        <v>100</v>
      </c>
      <c r="J2002">
        <v>250</v>
      </c>
      <c r="K2002" s="1" t="s">
        <v>2729</v>
      </c>
      <c r="L2002">
        <v>3</v>
      </c>
      <c r="M2002">
        <v>131.60000000000002</v>
      </c>
      <c r="N2002">
        <v>7.8000000000000007</v>
      </c>
      <c r="O2002">
        <v>24.4</v>
      </c>
      <c r="Q2002">
        <v>123.80000000000003</v>
      </c>
      <c r="R2002" s="1"/>
    </row>
    <row r="2003" spans="1:18" x14ac:dyDescent="0.2">
      <c r="A2003" s="1" t="s">
        <v>46</v>
      </c>
      <c r="B2003">
        <v>6</v>
      </c>
      <c r="C2003" s="1" t="s">
        <v>4480</v>
      </c>
      <c r="D2003" s="2">
        <v>45772</v>
      </c>
      <c r="E2003" t="s">
        <v>2792</v>
      </c>
      <c r="F2003" s="1" t="s">
        <v>246</v>
      </c>
      <c r="G2003" t="s">
        <v>2793</v>
      </c>
      <c r="H2003" t="s">
        <v>201</v>
      </c>
      <c r="I2003" s="1" t="s">
        <v>100</v>
      </c>
      <c r="J2003">
        <v>100</v>
      </c>
      <c r="K2003" s="1" t="s">
        <v>2729</v>
      </c>
      <c r="L2003">
        <v>2</v>
      </c>
      <c r="M2003">
        <v>154.30000000000001</v>
      </c>
      <c r="N2003">
        <v>5.3000000000000007</v>
      </c>
      <c r="Q2003">
        <v>149</v>
      </c>
      <c r="R2003" s="1"/>
    </row>
    <row r="2004" spans="1:18" x14ac:dyDescent="0.2">
      <c r="A2004" s="1" t="s">
        <v>46</v>
      </c>
      <c r="B2004">
        <v>6</v>
      </c>
      <c r="C2004" s="1" t="s">
        <v>4481</v>
      </c>
      <c r="D2004" s="2">
        <v>45772</v>
      </c>
      <c r="E2004">
        <v>1500502164</v>
      </c>
      <c r="F2004" s="1" t="s">
        <v>246</v>
      </c>
      <c r="G2004">
        <v>22</v>
      </c>
      <c r="H2004" t="s">
        <v>338</v>
      </c>
      <c r="I2004" s="1" t="s">
        <v>100</v>
      </c>
      <c r="J2004">
        <v>130</v>
      </c>
      <c r="K2004" s="1" t="s">
        <v>2729</v>
      </c>
      <c r="L2004">
        <v>2</v>
      </c>
      <c r="M2004">
        <v>128.80000000000001</v>
      </c>
      <c r="N2004">
        <v>5.2</v>
      </c>
      <c r="Q2004">
        <v>123.60000000000001</v>
      </c>
      <c r="R2004" s="1"/>
    </row>
    <row r="2005" spans="1:18" x14ac:dyDescent="0.2">
      <c r="A2005" s="1" t="s">
        <v>46</v>
      </c>
      <c r="B2005">
        <v>6</v>
      </c>
      <c r="C2005" s="1" t="s">
        <v>4479</v>
      </c>
      <c r="D2005" s="2">
        <v>45772</v>
      </c>
      <c r="E2005" t="s">
        <v>4478</v>
      </c>
      <c r="F2005" s="1" t="s">
        <v>246</v>
      </c>
      <c r="G2005">
        <v>2.5</v>
      </c>
      <c r="H2005">
        <v>10</v>
      </c>
      <c r="I2005" s="1" t="s">
        <v>100</v>
      </c>
      <c r="J2005">
        <v>100</v>
      </c>
      <c r="K2005" s="1" t="s">
        <v>2729</v>
      </c>
      <c r="L2005">
        <v>2</v>
      </c>
      <c r="M2005">
        <v>114.4</v>
      </c>
      <c r="N2005">
        <v>6.4</v>
      </c>
      <c r="Q2005">
        <v>108</v>
      </c>
      <c r="R2005" s="1"/>
    </row>
    <row r="2006" spans="1:18" x14ac:dyDescent="0.2">
      <c r="A2006" s="1" t="s">
        <v>46</v>
      </c>
      <c r="B2006">
        <v>6</v>
      </c>
      <c r="C2006" s="1" t="s">
        <v>4465</v>
      </c>
      <c r="D2006" s="2">
        <v>45772</v>
      </c>
      <c r="E2006" t="s">
        <v>4466</v>
      </c>
      <c r="F2006" s="1" t="s">
        <v>246</v>
      </c>
      <c r="G2006">
        <v>25</v>
      </c>
      <c r="H2006" t="s">
        <v>214</v>
      </c>
      <c r="I2006" s="1" t="s">
        <v>51</v>
      </c>
      <c r="J2006">
        <v>190</v>
      </c>
      <c r="K2006" s="1" t="s">
        <v>2729</v>
      </c>
      <c r="L2006">
        <v>2</v>
      </c>
      <c r="M2006">
        <v>87</v>
      </c>
      <c r="N2006">
        <v>5</v>
      </c>
      <c r="Q2006">
        <v>82</v>
      </c>
      <c r="R2006" s="1"/>
    </row>
    <row r="2007" spans="1:18" x14ac:dyDescent="0.2">
      <c r="A2007" s="1" t="s">
        <v>53</v>
      </c>
      <c r="B2007">
        <v>6</v>
      </c>
      <c r="C2007" s="1" t="s">
        <v>4482</v>
      </c>
      <c r="D2007" s="2">
        <v>45772</v>
      </c>
      <c r="E2007" t="s">
        <v>4119</v>
      </c>
      <c r="F2007" s="1" t="s">
        <v>246</v>
      </c>
      <c r="G2007">
        <v>19</v>
      </c>
      <c r="H2007" t="s">
        <v>93</v>
      </c>
      <c r="I2007" s="1" t="s">
        <v>2760</v>
      </c>
      <c r="J2007">
        <v>53</v>
      </c>
      <c r="K2007" s="1" t="s">
        <v>2729</v>
      </c>
      <c r="L2007">
        <v>1</v>
      </c>
      <c r="M2007">
        <v>58.8</v>
      </c>
      <c r="N2007">
        <v>2.2000000000000002</v>
      </c>
      <c r="O2007">
        <v>30</v>
      </c>
      <c r="Q2007">
        <v>56.599999999999994</v>
      </c>
      <c r="R2007" s="1"/>
    </row>
    <row r="2008" spans="1:18" x14ac:dyDescent="0.2">
      <c r="A2008" s="1" t="s">
        <v>53</v>
      </c>
      <c r="B2008">
        <v>6</v>
      </c>
      <c r="C2008" s="1" t="s">
        <v>4483</v>
      </c>
      <c r="D2008" s="2">
        <v>45772</v>
      </c>
      <c r="E2008" t="s">
        <v>4119</v>
      </c>
      <c r="F2008" s="1" t="s">
        <v>246</v>
      </c>
      <c r="G2008">
        <v>18</v>
      </c>
      <c r="H2008" t="s">
        <v>93</v>
      </c>
      <c r="I2008" s="1" t="s">
        <v>2760</v>
      </c>
      <c r="J2008">
        <v>90</v>
      </c>
      <c r="K2008" s="1" t="s">
        <v>2729</v>
      </c>
      <c r="L2008">
        <v>2</v>
      </c>
      <c r="M2008">
        <v>98.6</v>
      </c>
      <c r="N2008">
        <v>4.4000000000000004</v>
      </c>
      <c r="Q2008">
        <v>94.199999999999989</v>
      </c>
      <c r="R2008" s="1"/>
    </row>
    <row r="2009" spans="1:18" x14ac:dyDescent="0.2">
      <c r="A2009" s="1" t="s">
        <v>53</v>
      </c>
      <c r="B2009">
        <v>6</v>
      </c>
      <c r="C2009" s="1" t="s">
        <v>4484</v>
      </c>
      <c r="D2009" s="2">
        <v>45772</v>
      </c>
      <c r="E2009" t="s">
        <v>2801</v>
      </c>
      <c r="F2009" s="1" t="s">
        <v>246</v>
      </c>
      <c r="G2009">
        <v>17</v>
      </c>
      <c r="H2009" t="s">
        <v>167</v>
      </c>
      <c r="I2009" s="1" t="s">
        <v>2760</v>
      </c>
      <c r="J2009">
        <v>75</v>
      </c>
      <c r="K2009" s="1" t="s">
        <v>2729</v>
      </c>
      <c r="L2009">
        <v>1</v>
      </c>
      <c r="M2009">
        <v>81.599999999999994</v>
      </c>
      <c r="N2009">
        <v>2</v>
      </c>
      <c r="Q2009">
        <v>79.599999999999994</v>
      </c>
      <c r="R2009" s="1"/>
    </row>
    <row r="2010" spans="1:18" x14ac:dyDescent="0.2">
      <c r="A2010" s="1" t="s">
        <v>53</v>
      </c>
      <c r="B2010">
        <v>6</v>
      </c>
      <c r="C2010" s="1" t="s">
        <v>4485</v>
      </c>
      <c r="D2010" s="2">
        <v>45772</v>
      </c>
      <c r="E2010" t="s">
        <v>3614</v>
      </c>
      <c r="F2010" s="1" t="s">
        <v>246</v>
      </c>
      <c r="G2010" t="s">
        <v>3713</v>
      </c>
      <c r="H2010" t="s">
        <v>2774</v>
      </c>
      <c r="I2010" s="1" t="s">
        <v>2766</v>
      </c>
      <c r="J2010">
        <v>150</v>
      </c>
      <c r="K2010" s="1" t="s">
        <v>2729</v>
      </c>
      <c r="L2010">
        <v>4</v>
      </c>
      <c r="M2010">
        <v>160.80000000000001</v>
      </c>
      <c r="N2010">
        <v>8.8000000000000007</v>
      </c>
      <c r="Q2010">
        <v>152</v>
      </c>
      <c r="R2010" s="1"/>
    </row>
    <row r="2011" spans="1:18" x14ac:dyDescent="0.2">
      <c r="A2011" s="1" t="s">
        <v>53</v>
      </c>
      <c r="B2011">
        <v>6</v>
      </c>
      <c r="C2011" s="1" t="s">
        <v>4486</v>
      </c>
      <c r="D2011" s="2">
        <v>45772</v>
      </c>
      <c r="E2011" t="s">
        <v>4487</v>
      </c>
      <c r="F2011" s="1" t="s">
        <v>246</v>
      </c>
      <c r="G2011">
        <v>24</v>
      </c>
      <c r="H2011" t="s">
        <v>2765</v>
      </c>
      <c r="I2011" s="1" t="s">
        <v>2766</v>
      </c>
      <c r="J2011">
        <v>3000</v>
      </c>
      <c r="K2011" s="1" t="s">
        <v>2729</v>
      </c>
      <c r="L2011">
        <v>2</v>
      </c>
      <c r="M2011">
        <v>207</v>
      </c>
      <c r="N2011">
        <v>6.2</v>
      </c>
      <c r="Q2011">
        <v>200.8</v>
      </c>
      <c r="R2011" s="1"/>
    </row>
    <row r="2012" spans="1:18" x14ac:dyDescent="0.2">
      <c r="A2012" s="1" t="s">
        <v>46</v>
      </c>
      <c r="B2012">
        <v>7</v>
      </c>
      <c r="C2012" s="1" t="s">
        <v>4476</v>
      </c>
      <c r="D2012" s="2">
        <v>45772</v>
      </c>
      <c r="E2012" t="s">
        <v>4477</v>
      </c>
      <c r="F2012" s="1" t="s">
        <v>246</v>
      </c>
      <c r="G2012">
        <v>10</v>
      </c>
      <c r="H2012" t="s">
        <v>2883</v>
      </c>
      <c r="I2012" s="1" t="s">
        <v>100</v>
      </c>
      <c r="J2012">
        <v>300</v>
      </c>
      <c r="K2012" s="1" t="s">
        <v>2729</v>
      </c>
      <c r="L2012">
        <v>3</v>
      </c>
      <c r="M2012">
        <v>157.4</v>
      </c>
      <c r="N2012">
        <v>3.5999999999999996</v>
      </c>
      <c r="Q2012">
        <v>153.80000000000001</v>
      </c>
      <c r="R2012" s="1"/>
    </row>
    <row r="2013" spans="1:18" x14ac:dyDescent="0.2">
      <c r="A2013" s="1" t="s">
        <v>46</v>
      </c>
      <c r="B2013">
        <v>1</v>
      </c>
      <c r="C2013" s="1" t="s">
        <v>4479</v>
      </c>
      <c r="D2013" s="2">
        <v>45773</v>
      </c>
      <c r="E2013" t="s">
        <v>4478</v>
      </c>
      <c r="F2013" s="1" t="s">
        <v>246</v>
      </c>
      <c r="G2013">
        <v>2.5</v>
      </c>
      <c r="H2013">
        <v>10</v>
      </c>
      <c r="I2013" s="1" t="s">
        <v>100</v>
      </c>
      <c r="J2013">
        <v>100</v>
      </c>
      <c r="K2013" s="1" t="s">
        <v>2729</v>
      </c>
      <c r="L2013">
        <v>5</v>
      </c>
      <c r="M2013">
        <v>59.2</v>
      </c>
      <c r="N2013">
        <v>1.5</v>
      </c>
      <c r="Q2013">
        <v>57.7</v>
      </c>
      <c r="R2013" s="1"/>
    </row>
    <row r="2014" spans="1:18" x14ac:dyDescent="0.2">
      <c r="A2014" s="1" t="s">
        <v>46</v>
      </c>
      <c r="B2014">
        <v>1</v>
      </c>
      <c r="C2014" s="1" t="s">
        <v>4488</v>
      </c>
      <c r="D2014" s="2">
        <v>45773</v>
      </c>
      <c r="E2014" t="s">
        <v>3286</v>
      </c>
      <c r="F2014" s="1" t="s">
        <v>246</v>
      </c>
      <c r="G2014">
        <v>2</v>
      </c>
      <c r="H2014">
        <v>12</v>
      </c>
      <c r="I2014" s="1" t="s">
        <v>100</v>
      </c>
      <c r="J2014">
        <v>500</v>
      </c>
      <c r="K2014" s="1" t="s">
        <v>2729</v>
      </c>
      <c r="L2014">
        <v>3</v>
      </c>
      <c r="M2014">
        <v>58.36</v>
      </c>
      <c r="N2014">
        <v>2.9000000000000004</v>
      </c>
      <c r="Q2014">
        <v>55.46</v>
      </c>
      <c r="R2014" s="1"/>
    </row>
    <row r="2015" spans="1:18" x14ac:dyDescent="0.2">
      <c r="A2015" s="1" t="s">
        <v>53</v>
      </c>
      <c r="B2015">
        <v>1</v>
      </c>
      <c r="C2015" s="1" t="s">
        <v>4488</v>
      </c>
      <c r="D2015" s="2">
        <v>45773</v>
      </c>
      <c r="E2015" t="s">
        <v>3286</v>
      </c>
      <c r="F2015" s="1" t="s">
        <v>246</v>
      </c>
      <c r="G2015">
        <v>2</v>
      </c>
      <c r="H2015">
        <v>12</v>
      </c>
      <c r="I2015" s="1" t="s">
        <v>100</v>
      </c>
      <c r="J2015">
        <v>500</v>
      </c>
      <c r="K2015" s="1" t="s">
        <v>2729</v>
      </c>
      <c r="L2015">
        <v>4</v>
      </c>
      <c r="M2015">
        <v>92.72</v>
      </c>
      <c r="N2015">
        <v>4.3</v>
      </c>
      <c r="Q2015">
        <v>88.42</v>
      </c>
      <c r="R2015" s="1"/>
    </row>
    <row r="2016" spans="1:18" x14ac:dyDescent="0.2">
      <c r="A2016" s="1" t="s">
        <v>46</v>
      </c>
      <c r="B2016">
        <v>3</v>
      </c>
      <c r="C2016" s="1" t="s">
        <v>2879</v>
      </c>
      <c r="D2016" s="2">
        <v>45773</v>
      </c>
      <c r="E2016" t="s">
        <v>281</v>
      </c>
      <c r="F2016" s="1" t="s">
        <v>246</v>
      </c>
      <c r="G2016" t="s">
        <v>2880</v>
      </c>
      <c r="H2016" t="s">
        <v>2744</v>
      </c>
      <c r="I2016" s="1" t="s">
        <v>100</v>
      </c>
      <c r="J2016">
        <v>2000</v>
      </c>
      <c r="K2016" s="1" t="s">
        <v>2729</v>
      </c>
      <c r="L2016">
        <v>4</v>
      </c>
      <c r="M2016">
        <v>313.39999999999998</v>
      </c>
      <c r="N2016">
        <v>12.600000000000001</v>
      </c>
      <c r="Q2016">
        <v>300.79999999999995</v>
      </c>
      <c r="R2016" s="1"/>
    </row>
    <row r="2017" spans="1:18" x14ac:dyDescent="0.2">
      <c r="A2017" s="1" t="s">
        <v>53</v>
      </c>
      <c r="B2017">
        <v>3</v>
      </c>
      <c r="C2017" s="1" t="s">
        <v>2879</v>
      </c>
      <c r="D2017" s="2">
        <v>45773</v>
      </c>
      <c r="E2017" t="s">
        <v>281</v>
      </c>
      <c r="F2017" s="1" t="s">
        <v>246</v>
      </c>
      <c r="G2017" t="s">
        <v>2880</v>
      </c>
      <c r="H2017" t="s">
        <v>2744</v>
      </c>
      <c r="I2017" s="1" t="s">
        <v>100</v>
      </c>
      <c r="J2017">
        <v>2000</v>
      </c>
      <c r="K2017" s="1" t="s">
        <v>2729</v>
      </c>
      <c r="L2017">
        <v>4</v>
      </c>
      <c r="M2017">
        <v>330.4</v>
      </c>
      <c r="N2017">
        <v>13.6</v>
      </c>
      <c r="Q2017">
        <v>316.79999999999995</v>
      </c>
      <c r="R2017" s="1"/>
    </row>
    <row r="2018" spans="1:18" x14ac:dyDescent="0.2">
      <c r="A2018" s="1" t="s">
        <v>53</v>
      </c>
      <c r="B2018">
        <v>3</v>
      </c>
      <c r="C2018" s="1" t="s">
        <v>4448</v>
      </c>
      <c r="D2018" s="2">
        <v>45773</v>
      </c>
      <c r="E2018">
        <v>1500502172</v>
      </c>
      <c r="F2018" s="1" t="s">
        <v>246</v>
      </c>
      <c r="G2018">
        <v>12</v>
      </c>
      <c r="H2018" t="s">
        <v>735</v>
      </c>
      <c r="I2018" s="1" t="s">
        <v>100</v>
      </c>
      <c r="J2018">
        <v>120</v>
      </c>
      <c r="K2018" s="1" t="s">
        <v>2729</v>
      </c>
      <c r="L2018">
        <v>1</v>
      </c>
      <c r="M2018">
        <v>41.6</v>
      </c>
      <c r="N2018">
        <v>1.5</v>
      </c>
      <c r="Q2018">
        <v>40.1</v>
      </c>
      <c r="R2018" s="1"/>
    </row>
    <row r="2019" spans="1:18" x14ac:dyDescent="0.2">
      <c r="A2019" s="1" t="s">
        <v>53</v>
      </c>
      <c r="B2019">
        <v>3</v>
      </c>
      <c r="C2019" s="1" t="s">
        <v>4489</v>
      </c>
      <c r="D2019" s="2">
        <v>45773</v>
      </c>
      <c r="E2019">
        <v>1500502173</v>
      </c>
      <c r="F2019" s="1" t="s">
        <v>246</v>
      </c>
      <c r="G2019">
        <v>8</v>
      </c>
      <c r="H2019" t="s">
        <v>735</v>
      </c>
      <c r="I2019" s="1" t="s">
        <v>100</v>
      </c>
      <c r="J2019">
        <v>130</v>
      </c>
      <c r="K2019" s="1" t="s">
        <v>2729</v>
      </c>
      <c r="L2019">
        <v>1</v>
      </c>
      <c r="M2019">
        <v>50.6</v>
      </c>
      <c r="N2019">
        <v>1</v>
      </c>
      <c r="Q2019">
        <v>49.6</v>
      </c>
      <c r="R2019" s="1"/>
    </row>
    <row r="2020" spans="1:18" x14ac:dyDescent="0.2">
      <c r="A2020" s="1" t="s">
        <v>46</v>
      </c>
      <c r="B2020">
        <v>6</v>
      </c>
      <c r="C2020" s="1" t="s">
        <v>4486</v>
      </c>
      <c r="D2020" s="2">
        <v>45773</v>
      </c>
      <c r="E2020" t="s">
        <v>4487</v>
      </c>
      <c r="F2020" s="1" t="s">
        <v>246</v>
      </c>
      <c r="G2020">
        <v>24</v>
      </c>
      <c r="H2020" t="s">
        <v>2765</v>
      </c>
      <c r="I2020" s="1" t="s">
        <v>2766</v>
      </c>
      <c r="J2020">
        <v>3000</v>
      </c>
      <c r="K2020" s="1" t="s">
        <v>2729</v>
      </c>
      <c r="L2020">
        <v>3</v>
      </c>
      <c r="M2020">
        <v>288</v>
      </c>
      <c r="N2020">
        <v>9</v>
      </c>
      <c r="O2020">
        <v>56.6</v>
      </c>
      <c r="Q2020">
        <v>279</v>
      </c>
      <c r="R2020" s="1"/>
    </row>
    <row r="2021" spans="1:18" x14ac:dyDescent="0.2">
      <c r="A2021" s="1" t="s">
        <v>46</v>
      </c>
      <c r="B2021">
        <v>6</v>
      </c>
      <c r="C2021" s="1" t="s">
        <v>4490</v>
      </c>
      <c r="D2021" s="2">
        <v>45773</v>
      </c>
      <c r="E2021" t="s">
        <v>4455</v>
      </c>
      <c r="F2021" s="1" t="s">
        <v>246</v>
      </c>
      <c r="G2021">
        <v>39.5</v>
      </c>
      <c r="H2021" t="s">
        <v>76</v>
      </c>
      <c r="I2021" s="1" t="s">
        <v>100</v>
      </c>
      <c r="J2021">
        <v>200</v>
      </c>
      <c r="K2021" s="1" t="s">
        <v>2729</v>
      </c>
      <c r="L2021">
        <v>4</v>
      </c>
      <c r="M2021">
        <v>211.00000000000003</v>
      </c>
      <c r="N2021">
        <v>19.2</v>
      </c>
      <c r="Q2021">
        <v>191.80000000000004</v>
      </c>
      <c r="R2021" s="1"/>
    </row>
    <row r="2022" spans="1:18" x14ac:dyDescent="0.2">
      <c r="A2022" s="1" t="s">
        <v>46</v>
      </c>
      <c r="B2022">
        <v>6</v>
      </c>
      <c r="C2022" s="1" t="s">
        <v>4491</v>
      </c>
      <c r="D2022" s="2">
        <v>45773</v>
      </c>
      <c r="E2022" t="s">
        <v>4492</v>
      </c>
      <c r="F2022" s="1" t="s">
        <v>246</v>
      </c>
      <c r="G2022" t="s">
        <v>4493</v>
      </c>
      <c r="H2022" t="s">
        <v>201</v>
      </c>
      <c r="I2022" s="1" t="s">
        <v>100</v>
      </c>
      <c r="J2022">
        <v>100</v>
      </c>
      <c r="K2022" s="1" t="s">
        <v>2729</v>
      </c>
      <c r="L2022">
        <v>2</v>
      </c>
      <c r="M2022">
        <v>110.6</v>
      </c>
      <c r="N2022">
        <v>10</v>
      </c>
      <c r="Q2022">
        <v>100.6</v>
      </c>
      <c r="R2022" s="1"/>
    </row>
    <row r="2023" spans="1:18" x14ac:dyDescent="0.2">
      <c r="A2023" s="1" t="s">
        <v>46</v>
      </c>
      <c r="B2023">
        <v>6</v>
      </c>
      <c r="C2023" s="1" t="s">
        <v>4494</v>
      </c>
      <c r="D2023" s="2">
        <v>45773</v>
      </c>
      <c r="E2023" t="s">
        <v>4495</v>
      </c>
      <c r="F2023" s="1" t="s">
        <v>246</v>
      </c>
      <c r="G2023" t="s">
        <v>200</v>
      </c>
      <c r="H2023" t="s">
        <v>201</v>
      </c>
      <c r="I2023" s="1" t="s">
        <v>100</v>
      </c>
      <c r="J2023">
        <v>100</v>
      </c>
      <c r="K2023" s="1" t="s">
        <v>2729</v>
      </c>
      <c r="L2023">
        <v>2</v>
      </c>
      <c r="M2023">
        <v>114.4</v>
      </c>
      <c r="N2023">
        <v>6</v>
      </c>
      <c r="Q2023">
        <v>108.4</v>
      </c>
      <c r="R2023" s="1"/>
    </row>
    <row r="2024" spans="1:18" x14ac:dyDescent="0.2">
      <c r="A2024" s="1" t="s">
        <v>53</v>
      </c>
      <c r="B2024">
        <v>6</v>
      </c>
      <c r="C2024" s="1" t="s">
        <v>4496</v>
      </c>
      <c r="D2024" s="2">
        <v>45773</v>
      </c>
      <c r="E2024" t="s">
        <v>4497</v>
      </c>
      <c r="F2024" s="1" t="s">
        <v>246</v>
      </c>
      <c r="G2024">
        <v>30</v>
      </c>
      <c r="H2024" t="s">
        <v>79</v>
      </c>
      <c r="I2024" s="1" t="s">
        <v>100</v>
      </c>
      <c r="J2024">
        <v>60</v>
      </c>
      <c r="K2024" s="1" t="s">
        <v>2729</v>
      </c>
      <c r="L2024">
        <v>1</v>
      </c>
      <c r="M2024">
        <v>30.9</v>
      </c>
      <c r="N2024">
        <v>3.6</v>
      </c>
      <c r="Q2024">
        <v>27.299999999999997</v>
      </c>
      <c r="R2024" s="1"/>
    </row>
    <row r="2025" spans="1:18" x14ac:dyDescent="0.2">
      <c r="A2025" s="1" t="s">
        <v>53</v>
      </c>
      <c r="B2025">
        <v>6</v>
      </c>
      <c r="C2025" s="1" t="s">
        <v>4498</v>
      </c>
      <c r="D2025" s="2">
        <v>45773</v>
      </c>
      <c r="E2025" t="s">
        <v>3774</v>
      </c>
      <c r="F2025" s="1" t="s">
        <v>246</v>
      </c>
      <c r="G2025">
        <v>25</v>
      </c>
      <c r="H2025" t="s">
        <v>241</v>
      </c>
      <c r="I2025" s="1" t="s">
        <v>3775</v>
      </c>
      <c r="J2025">
        <v>100</v>
      </c>
      <c r="K2025" s="1" t="s">
        <v>2729</v>
      </c>
      <c r="L2025">
        <v>3</v>
      </c>
      <c r="M2025">
        <v>102.19999999999999</v>
      </c>
      <c r="N2025">
        <v>9</v>
      </c>
      <c r="Q2025">
        <v>93.199999999999989</v>
      </c>
      <c r="R2025" s="1"/>
    </row>
    <row r="2026" spans="1:18" x14ac:dyDescent="0.2">
      <c r="A2026" s="1" t="s">
        <v>53</v>
      </c>
      <c r="B2026">
        <v>6</v>
      </c>
      <c r="C2026" s="1" t="s">
        <v>4499</v>
      </c>
      <c r="D2026" s="2">
        <v>45773</v>
      </c>
      <c r="E2026" t="s">
        <v>4055</v>
      </c>
      <c r="F2026" s="1" t="s">
        <v>246</v>
      </c>
      <c r="G2026" t="s">
        <v>4056</v>
      </c>
      <c r="H2026" t="s">
        <v>2786</v>
      </c>
      <c r="I2026" s="1" t="s">
        <v>100</v>
      </c>
      <c r="J2026">
        <v>100</v>
      </c>
      <c r="K2026" s="1" t="s">
        <v>2729</v>
      </c>
      <c r="L2026">
        <v>1</v>
      </c>
      <c r="M2026">
        <v>108.6</v>
      </c>
      <c r="N2026">
        <v>2.6</v>
      </c>
      <c r="Q2026">
        <v>106</v>
      </c>
      <c r="R2026" s="1"/>
    </row>
    <row r="2027" spans="1:18" x14ac:dyDescent="0.2">
      <c r="A2027" s="1" t="s">
        <v>53</v>
      </c>
      <c r="B2027">
        <v>6</v>
      </c>
      <c r="C2027" s="1" t="s">
        <v>4500</v>
      </c>
      <c r="D2027" s="2">
        <v>45773</v>
      </c>
      <c r="E2027" t="s">
        <v>4501</v>
      </c>
      <c r="F2027" s="1" t="s">
        <v>246</v>
      </c>
      <c r="G2027" t="s">
        <v>4056</v>
      </c>
      <c r="H2027" t="s">
        <v>2786</v>
      </c>
      <c r="I2027" s="1" t="s">
        <v>100</v>
      </c>
      <c r="J2027">
        <v>100</v>
      </c>
      <c r="K2027" s="1" t="s">
        <v>2729</v>
      </c>
      <c r="L2027">
        <v>1</v>
      </c>
      <c r="M2027">
        <v>109</v>
      </c>
      <c r="N2027">
        <v>2.6</v>
      </c>
      <c r="Q2027">
        <v>106.4</v>
      </c>
      <c r="R2027" s="1"/>
    </row>
    <row r="2028" spans="1:18" x14ac:dyDescent="0.2">
      <c r="A2028" s="1" t="s">
        <v>46</v>
      </c>
      <c r="B2028">
        <v>1</v>
      </c>
      <c r="C2028" s="1" t="s">
        <v>4502</v>
      </c>
      <c r="D2028" s="2">
        <v>45775</v>
      </c>
      <c r="E2028" t="s">
        <v>4503</v>
      </c>
      <c r="F2028" s="1" t="s">
        <v>246</v>
      </c>
      <c r="G2028">
        <v>8</v>
      </c>
      <c r="H2028">
        <v>14</v>
      </c>
      <c r="I2028" s="1" t="s">
        <v>2766</v>
      </c>
      <c r="J2028">
        <v>0</v>
      </c>
      <c r="K2028" s="1" t="s">
        <v>2729</v>
      </c>
      <c r="L2028">
        <v>3</v>
      </c>
      <c r="M2028">
        <v>84.9</v>
      </c>
      <c r="N2028">
        <v>3</v>
      </c>
      <c r="Q2028">
        <v>81.900000000000006</v>
      </c>
      <c r="R2028" s="1"/>
    </row>
    <row r="2029" spans="1:18" x14ac:dyDescent="0.2">
      <c r="A2029" s="1" t="s">
        <v>46</v>
      </c>
      <c r="B2029">
        <v>1</v>
      </c>
      <c r="C2029" s="1" t="s">
        <v>4504</v>
      </c>
      <c r="D2029" s="2">
        <v>45775</v>
      </c>
      <c r="E2029" t="s">
        <v>2803</v>
      </c>
      <c r="F2029" s="1" t="s">
        <v>246</v>
      </c>
      <c r="G2029">
        <v>7</v>
      </c>
      <c r="H2029">
        <v>10</v>
      </c>
      <c r="I2029" s="1" t="s">
        <v>100</v>
      </c>
      <c r="J2029">
        <v>100</v>
      </c>
      <c r="K2029" s="1" t="s">
        <v>2729</v>
      </c>
      <c r="L2029">
        <v>1</v>
      </c>
      <c r="M2029">
        <v>29.61</v>
      </c>
      <c r="N2029">
        <v>0.9</v>
      </c>
      <c r="Q2029">
        <v>28.71</v>
      </c>
      <c r="R2029" s="1"/>
    </row>
    <row r="2030" spans="1:18" x14ac:dyDescent="0.2">
      <c r="A2030" s="1" t="s">
        <v>53</v>
      </c>
      <c r="B2030">
        <v>1</v>
      </c>
      <c r="C2030" s="1" t="s">
        <v>4504</v>
      </c>
      <c r="D2030" s="2">
        <v>45775</v>
      </c>
      <c r="E2030" t="s">
        <v>2803</v>
      </c>
      <c r="F2030" s="1" t="s">
        <v>246</v>
      </c>
      <c r="G2030">
        <v>7</v>
      </c>
      <c r="H2030">
        <v>10</v>
      </c>
      <c r="I2030" s="1" t="s">
        <v>100</v>
      </c>
      <c r="J2030">
        <v>100</v>
      </c>
      <c r="K2030" s="1" t="s">
        <v>2729</v>
      </c>
      <c r="L2030">
        <v>2</v>
      </c>
      <c r="M2030">
        <v>77</v>
      </c>
      <c r="N2030">
        <v>2</v>
      </c>
      <c r="Q2030">
        <v>75</v>
      </c>
      <c r="R2030" s="1"/>
    </row>
    <row r="2031" spans="1:18" x14ac:dyDescent="0.2">
      <c r="A2031" s="1" t="s">
        <v>53</v>
      </c>
      <c r="B2031">
        <v>1</v>
      </c>
      <c r="C2031" s="1" t="s">
        <v>4505</v>
      </c>
      <c r="D2031" s="2">
        <v>45775</v>
      </c>
      <c r="E2031" t="s">
        <v>4506</v>
      </c>
      <c r="F2031" s="1" t="s">
        <v>246</v>
      </c>
      <c r="G2031">
        <v>7</v>
      </c>
      <c r="H2031" t="s">
        <v>438</v>
      </c>
      <c r="I2031" s="1" t="s">
        <v>100</v>
      </c>
      <c r="J2031">
        <v>100</v>
      </c>
      <c r="K2031" s="1" t="s">
        <v>2729</v>
      </c>
      <c r="L2031">
        <v>2</v>
      </c>
      <c r="M2031">
        <v>72.300000000000011</v>
      </c>
      <c r="N2031">
        <v>1.8</v>
      </c>
      <c r="Q2031">
        <v>70.500000000000014</v>
      </c>
      <c r="R2031" s="1"/>
    </row>
    <row r="2032" spans="1:18" x14ac:dyDescent="0.2">
      <c r="A2032" s="1" t="s">
        <v>46</v>
      </c>
      <c r="B2032">
        <v>3</v>
      </c>
      <c r="C2032" s="1" t="s">
        <v>2879</v>
      </c>
      <c r="D2032" s="2">
        <v>45775</v>
      </c>
      <c r="E2032" t="s">
        <v>281</v>
      </c>
      <c r="F2032" s="1" t="s">
        <v>246</v>
      </c>
      <c r="G2032" t="s">
        <v>2880</v>
      </c>
      <c r="H2032" t="s">
        <v>2744</v>
      </c>
      <c r="I2032" s="1" t="s">
        <v>100</v>
      </c>
      <c r="J2032">
        <v>2000</v>
      </c>
      <c r="K2032" s="1" t="s">
        <v>2729</v>
      </c>
      <c r="L2032">
        <v>4</v>
      </c>
      <c r="M2032">
        <v>354</v>
      </c>
      <c r="N2032">
        <v>13.6</v>
      </c>
      <c r="Q2032">
        <v>340.4</v>
      </c>
      <c r="R2032" s="1"/>
    </row>
    <row r="2033" spans="1:18" x14ac:dyDescent="0.2">
      <c r="A2033" s="1" t="s">
        <v>53</v>
      </c>
      <c r="B2033">
        <v>3</v>
      </c>
      <c r="C2033" s="1" t="s">
        <v>4359</v>
      </c>
      <c r="D2033" s="2">
        <v>45775</v>
      </c>
      <c r="E2033" t="s">
        <v>3547</v>
      </c>
      <c r="F2033" s="1" t="s">
        <v>106</v>
      </c>
      <c r="G2033">
        <v>18</v>
      </c>
      <c r="H2033" t="s">
        <v>343</v>
      </c>
      <c r="I2033" s="1" t="s">
        <v>4360</v>
      </c>
      <c r="J2033">
        <v>500</v>
      </c>
      <c r="K2033" s="1" t="s">
        <v>2729</v>
      </c>
      <c r="L2033">
        <v>11</v>
      </c>
      <c r="M2033">
        <v>393.2</v>
      </c>
      <c r="N2033">
        <v>21.3</v>
      </c>
      <c r="Q2033">
        <v>371.9</v>
      </c>
      <c r="R2033" s="1"/>
    </row>
    <row r="2034" spans="1:18" x14ac:dyDescent="0.2">
      <c r="A2034" s="1" t="s">
        <v>53</v>
      </c>
      <c r="B2034">
        <v>3</v>
      </c>
      <c r="C2034" s="1" t="s">
        <v>4507</v>
      </c>
      <c r="D2034" s="2">
        <v>45775</v>
      </c>
      <c r="E2034" t="s">
        <v>4508</v>
      </c>
      <c r="F2034" s="1" t="s">
        <v>106</v>
      </c>
      <c r="G2034">
        <v>18</v>
      </c>
      <c r="H2034" t="s">
        <v>107</v>
      </c>
      <c r="I2034" s="1" t="s">
        <v>108</v>
      </c>
      <c r="J2034">
        <v>100</v>
      </c>
      <c r="K2034" s="1" t="s">
        <v>2729</v>
      </c>
      <c r="L2034">
        <v>2</v>
      </c>
      <c r="M2034">
        <v>97.6</v>
      </c>
      <c r="N2034">
        <v>4.3000000000000007</v>
      </c>
      <c r="Q2034">
        <v>93.3</v>
      </c>
      <c r="R2034" s="1"/>
    </row>
    <row r="2035" spans="1:18" x14ac:dyDescent="0.2">
      <c r="A2035" s="1" t="s">
        <v>46</v>
      </c>
      <c r="B2035">
        <v>6</v>
      </c>
      <c r="C2035" s="1" t="s">
        <v>2879</v>
      </c>
      <c r="D2035" s="2">
        <v>45775</v>
      </c>
      <c r="E2035" t="s">
        <v>281</v>
      </c>
      <c r="F2035" s="1" t="s">
        <v>246</v>
      </c>
      <c r="G2035" t="s">
        <v>2880</v>
      </c>
      <c r="H2035" t="s">
        <v>2744</v>
      </c>
      <c r="I2035" s="1" t="s">
        <v>100</v>
      </c>
      <c r="J2035">
        <v>2000</v>
      </c>
      <c r="K2035" s="1" t="s">
        <v>2729</v>
      </c>
      <c r="L2035">
        <v>6</v>
      </c>
      <c r="M2035">
        <v>653</v>
      </c>
      <c r="N2035">
        <v>19.200000000000003</v>
      </c>
      <c r="O2035">
        <v>76</v>
      </c>
      <c r="Q2035">
        <v>633.79999999999995</v>
      </c>
      <c r="R2035" s="1"/>
    </row>
    <row r="2036" spans="1:18" x14ac:dyDescent="0.2">
      <c r="A2036" s="1" t="s">
        <v>53</v>
      </c>
      <c r="B2036">
        <v>6</v>
      </c>
      <c r="C2036" s="1" t="s">
        <v>4509</v>
      </c>
      <c r="D2036" s="2">
        <v>45775</v>
      </c>
      <c r="E2036" t="s">
        <v>4510</v>
      </c>
      <c r="F2036" s="1" t="s">
        <v>246</v>
      </c>
      <c r="G2036" t="s">
        <v>2793</v>
      </c>
      <c r="H2036" t="s">
        <v>201</v>
      </c>
      <c r="I2036" s="1" t="s">
        <v>100</v>
      </c>
      <c r="J2036">
        <v>150</v>
      </c>
      <c r="K2036" s="1" t="s">
        <v>2729</v>
      </c>
      <c r="L2036">
        <v>2</v>
      </c>
      <c r="M2036">
        <v>152.19999999999999</v>
      </c>
      <c r="N2036">
        <v>9.6</v>
      </c>
      <c r="O2036">
        <v>31.6</v>
      </c>
      <c r="Q2036">
        <v>142.6</v>
      </c>
      <c r="R2036" s="1"/>
    </row>
    <row r="2037" spans="1:18" x14ac:dyDescent="0.2">
      <c r="A2037" s="1" t="s">
        <v>53</v>
      </c>
      <c r="B2037">
        <v>6</v>
      </c>
      <c r="C2037" s="1" t="s">
        <v>4480</v>
      </c>
      <c r="D2037" s="2">
        <v>45775</v>
      </c>
      <c r="E2037" t="s">
        <v>2792</v>
      </c>
      <c r="F2037" s="1" t="s">
        <v>246</v>
      </c>
      <c r="G2037" t="s">
        <v>2793</v>
      </c>
      <c r="H2037" t="s">
        <v>201</v>
      </c>
      <c r="I2037" s="1" t="s">
        <v>100</v>
      </c>
      <c r="J2037">
        <v>100</v>
      </c>
      <c r="K2037" s="1" t="s">
        <v>2729</v>
      </c>
      <c r="L2037">
        <v>2</v>
      </c>
      <c r="M2037">
        <v>107.2</v>
      </c>
      <c r="N2037">
        <v>9.6</v>
      </c>
      <c r="Q2037">
        <v>97.600000000000009</v>
      </c>
      <c r="R2037" s="1"/>
    </row>
    <row r="2038" spans="1:18" x14ac:dyDescent="0.2">
      <c r="A2038" s="1" t="s">
        <v>53</v>
      </c>
      <c r="B2038">
        <v>6</v>
      </c>
      <c r="C2038" s="1" t="s">
        <v>4511</v>
      </c>
      <c r="D2038" s="2">
        <v>45775</v>
      </c>
      <c r="E2038" t="s">
        <v>3774</v>
      </c>
      <c r="F2038" s="1" t="s">
        <v>246</v>
      </c>
      <c r="G2038">
        <v>15</v>
      </c>
      <c r="H2038" t="s">
        <v>241</v>
      </c>
      <c r="I2038" s="1" t="s">
        <v>3775</v>
      </c>
      <c r="J2038">
        <v>300</v>
      </c>
      <c r="K2038" s="1" t="s">
        <v>2729</v>
      </c>
      <c r="L2038">
        <v>7</v>
      </c>
      <c r="M2038">
        <v>275.39999999999998</v>
      </c>
      <c r="N2038">
        <v>12.6</v>
      </c>
      <c r="Q2038">
        <v>262.79999999999995</v>
      </c>
      <c r="R2038" s="1"/>
    </row>
    <row r="2039" spans="1:18" x14ac:dyDescent="0.2">
      <c r="A2039" s="1" t="s">
        <v>46</v>
      </c>
      <c r="B2039">
        <v>1</v>
      </c>
      <c r="C2039" s="1" t="s">
        <v>4505</v>
      </c>
      <c r="D2039" s="2">
        <v>45776</v>
      </c>
      <c r="E2039" t="s">
        <v>4506</v>
      </c>
      <c r="F2039" s="1" t="s">
        <v>246</v>
      </c>
      <c r="G2039">
        <v>7</v>
      </c>
      <c r="H2039" t="s">
        <v>438</v>
      </c>
      <c r="I2039" s="1" t="s">
        <v>100</v>
      </c>
      <c r="J2039">
        <v>100</v>
      </c>
      <c r="K2039" s="1" t="s">
        <v>2729</v>
      </c>
      <c r="L2039">
        <v>1</v>
      </c>
      <c r="M2039">
        <v>30.7</v>
      </c>
      <c r="N2039">
        <v>0.9</v>
      </c>
      <c r="Q2039">
        <v>29.8</v>
      </c>
      <c r="R2039" s="1"/>
    </row>
    <row r="2040" spans="1:18" x14ac:dyDescent="0.2">
      <c r="A2040" s="1" t="s">
        <v>46</v>
      </c>
      <c r="B2040">
        <v>1</v>
      </c>
      <c r="C2040" s="1" t="s">
        <v>4512</v>
      </c>
      <c r="D2040" s="2">
        <v>45776</v>
      </c>
      <c r="E2040" t="s">
        <v>2803</v>
      </c>
      <c r="F2040" s="1" t="s">
        <v>246</v>
      </c>
      <c r="G2040">
        <v>6</v>
      </c>
      <c r="H2040">
        <v>10</v>
      </c>
      <c r="I2040" s="1" t="s">
        <v>100</v>
      </c>
      <c r="J2040">
        <v>100</v>
      </c>
      <c r="K2040" s="1" t="s">
        <v>2729</v>
      </c>
      <c r="L2040">
        <v>1</v>
      </c>
      <c r="M2040">
        <v>37.700000000000003</v>
      </c>
      <c r="N2040">
        <v>0.8</v>
      </c>
      <c r="Q2040">
        <v>36.900000000000006</v>
      </c>
      <c r="R2040" s="1"/>
    </row>
    <row r="2041" spans="1:18" x14ac:dyDescent="0.2">
      <c r="A2041" s="1" t="s">
        <v>46</v>
      </c>
      <c r="B2041">
        <v>1</v>
      </c>
      <c r="C2041" s="1" t="s">
        <v>4489</v>
      </c>
      <c r="D2041" s="2">
        <v>45776</v>
      </c>
      <c r="E2041">
        <v>1500502173</v>
      </c>
      <c r="F2041" s="1" t="s">
        <v>246</v>
      </c>
      <c r="G2041">
        <v>8</v>
      </c>
      <c r="H2041" t="s">
        <v>735</v>
      </c>
      <c r="I2041" s="1" t="s">
        <v>100</v>
      </c>
      <c r="J2041">
        <v>130</v>
      </c>
      <c r="K2041" s="1" t="s">
        <v>2729</v>
      </c>
      <c r="L2041">
        <v>2</v>
      </c>
      <c r="M2041">
        <v>77.400000000000006</v>
      </c>
      <c r="N2041">
        <v>2</v>
      </c>
      <c r="Q2041">
        <v>75.400000000000006</v>
      </c>
      <c r="R2041" s="1"/>
    </row>
    <row r="2042" spans="1:18" x14ac:dyDescent="0.2">
      <c r="A2042" s="1" t="s">
        <v>46</v>
      </c>
      <c r="B2042">
        <v>1</v>
      </c>
      <c r="C2042" s="1" t="s">
        <v>1152</v>
      </c>
      <c r="D2042" s="2">
        <v>45776</v>
      </c>
      <c r="E2042" t="s">
        <v>4513</v>
      </c>
      <c r="F2042" s="1" t="s">
        <v>246</v>
      </c>
      <c r="G2042">
        <v>11</v>
      </c>
      <c r="H2042" t="s">
        <v>1155</v>
      </c>
      <c r="I2042" s="1" t="s">
        <v>100</v>
      </c>
      <c r="J2042">
        <v>500</v>
      </c>
      <c r="K2042" s="1" t="s">
        <v>2729</v>
      </c>
      <c r="L2042">
        <v>1</v>
      </c>
      <c r="M2042">
        <v>36.299999999999997</v>
      </c>
      <c r="N2042">
        <v>1.3</v>
      </c>
      <c r="Q2042">
        <v>35</v>
      </c>
      <c r="R2042" s="1"/>
    </row>
    <row r="2043" spans="1:18" x14ac:dyDescent="0.2">
      <c r="A2043" s="1" t="s">
        <v>53</v>
      </c>
      <c r="B2043">
        <v>1</v>
      </c>
      <c r="C2043" s="1" t="s">
        <v>1152</v>
      </c>
      <c r="D2043" s="2">
        <v>45776</v>
      </c>
      <c r="E2043" t="s">
        <v>4513</v>
      </c>
      <c r="F2043" s="1" t="s">
        <v>246</v>
      </c>
      <c r="G2043">
        <v>11</v>
      </c>
      <c r="H2043" t="s">
        <v>1155</v>
      </c>
      <c r="I2043" s="1" t="s">
        <v>100</v>
      </c>
      <c r="J2043">
        <v>500</v>
      </c>
      <c r="K2043" s="1" t="s">
        <v>2729</v>
      </c>
      <c r="L2043">
        <v>7</v>
      </c>
      <c r="M2043">
        <v>245.61</v>
      </c>
      <c r="N2043">
        <v>9.1</v>
      </c>
      <c r="Q2043">
        <v>236.51000000000002</v>
      </c>
      <c r="R2043" s="1"/>
    </row>
    <row r="2044" spans="1:18" x14ac:dyDescent="0.2">
      <c r="A2044" s="1" t="s">
        <v>53</v>
      </c>
      <c r="B2044">
        <v>2</v>
      </c>
      <c r="C2044" s="1" t="s">
        <v>4514</v>
      </c>
      <c r="D2044" s="2">
        <v>45776</v>
      </c>
      <c r="E2044" t="s">
        <v>3354</v>
      </c>
      <c r="F2044" s="1" t="s">
        <v>3355</v>
      </c>
      <c r="G2044">
        <v>18</v>
      </c>
      <c r="H2044" t="s">
        <v>338</v>
      </c>
      <c r="I2044" s="1" t="s">
        <v>4315</v>
      </c>
      <c r="J2044">
        <v>1000</v>
      </c>
      <c r="K2044" s="1" t="s">
        <v>2729</v>
      </c>
      <c r="L2044">
        <v>5</v>
      </c>
      <c r="M2044">
        <v>342.04</v>
      </c>
      <c r="N2044">
        <v>11</v>
      </c>
      <c r="Q2044">
        <v>331.04</v>
      </c>
      <c r="R2044" s="1"/>
    </row>
    <row r="2045" spans="1:18" x14ac:dyDescent="0.2">
      <c r="A2045" s="1" t="s">
        <v>46</v>
      </c>
      <c r="B2045">
        <v>3</v>
      </c>
      <c r="C2045" s="1" t="s">
        <v>4515</v>
      </c>
      <c r="D2045" s="2">
        <v>45776</v>
      </c>
      <c r="E2045" t="s">
        <v>4508</v>
      </c>
      <c r="F2045" s="1" t="s">
        <v>106</v>
      </c>
      <c r="G2045">
        <v>16</v>
      </c>
      <c r="H2045" t="s">
        <v>2934</v>
      </c>
      <c r="I2045" s="1" t="s">
        <v>108</v>
      </c>
      <c r="J2045">
        <v>100</v>
      </c>
      <c r="K2045" s="1" t="s">
        <v>2729</v>
      </c>
      <c r="L2045">
        <v>2</v>
      </c>
      <c r="M2045">
        <v>119.6</v>
      </c>
      <c r="N2045">
        <v>3.8</v>
      </c>
      <c r="Q2045">
        <v>115.8</v>
      </c>
      <c r="R2045" s="1"/>
    </row>
    <row r="2046" spans="1:18" x14ac:dyDescent="0.2">
      <c r="A2046" s="1" t="s">
        <v>46</v>
      </c>
      <c r="B2046">
        <v>3</v>
      </c>
      <c r="C2046" s="1" t="s">
        <v>4516</v>
      </c>
      <c r="D2046" s="2">
        <v>45776</v>
      </c>
      <c r="E2046" t="s">
        <v>3605</v>
      </c>
      <c r="F2046" s="1" t="s">
        <v>3606</v>
      </c>
      <c r="G2046" t="s">
        <v>2743</v>
      </c>
      <c r="H2046" t="s">
        <v>2847</v>
      </c>
      <c r="I2046" s="1" t="s">
        <v>108</v>
      </c>
      <c r="J2046">
        <v>170</v>
      </c>
      <c r="K2046" s="1" t="s">
        <v>2729</v>
      </c>
      <c r="L2046">
        <v>5</v>
      </c>
      <c r="M2046">
        <v>185.2</v>
      </c>
      <c r="N2046">
        <v>7.5</v>
      </c>
      <c r="Q2046">
        <v>177.7</v>
      </c>
      <c r="R2046" s="1"/>
    </row>
    <row r="2047" spans="1:18" x14ac:dyDescent="0.2">
      <c r="A2047" s="1" t="s">
        <v>46</v>
      </c>
      <c r="B2047">
        <v>3</v>
      </c>
      <c r="C2047" s="1" t="s">
        <v>4517</v>
      </c>
      <c r="D2047" s="2">
        <v>45776</v>
      </c>
      <c r="E2047" t="s">
        <v>4518</v>
      </c>
      <c r="F2047" s="1" t="s">
        <v>3231</v>
      </c>
      <c r="G2047">
        <v>17</v>
      </c>
      <c r="H2047" t="s">
        <v>2934</v>
      </c>
      <c r="I2047" s="1" t="s">
        <v>108</v>
      </c>
      <c r="J2047">
        <v>100</v>
      </c>
      <c r="K2047" s="1" t="s">
        <v>2729</v>
      </c>
      <c r="L2047">
        <v>2</v>
      </c>
      <c r="M2047">
        <v>102.80000000000001</v>
      </c>
      <c r="N2047">
        <v>4</v>
      </c>
      <c r="Q2047">
        <v>98.800000000000011</v>
      </c>
      <c r="R2047" s="1"/>
    </row>
    <row r="2048" spans="1:18" x14ac:dyDescent="0.2">
      <c r="A2048" s="1" t="s">
        <v>53</v>
      </c>
      <c r="B2048">
        <v>3</v>
      </c>
      <c r="C2048" s="1" t="s">
        <v>4519</v>
      </c>
      <c r="D2048" s="2">
        <v>45776</v>
      </c>
      <c r="E2048" t="s">
        <v>3386</v>
      </c>
      <c r="F2048" s="1" t="s">
        <v>2816</v>
      </c>
      <c r="G2048">
        <v>20</v>
      </c>
      <c r="H2048" t="s">
        <v>107</v>
      </c>
      <c r="I2048" s="1" t="s">
        <v>108</v>
      </c>
      <c r="J2048">
        <v>125</v>
      </c>
      <c r="K2048" s="1" t="s">
        <v>2729</v>
      </c>
      <c r="L2048">
        <v>2</v>
      </c>
      <c r="M2048">
        <v>127</v>
      </c>
      <c r="N2048">
        <v>5.2</v>
      </c>
      <c r="Q2048">
        <v>121.8</v>
      </c>
      <c r="R2048" s="1"/>
    </row>
    <row r="2049" spans="1:18" x14ac:dyDescent="0.2">
      <c r="A2049" s="1" t="s">
        <v>53</v>
      </c>
      <c r="B2049">
        <v>3</v>
      </c>
      <c r="C2049" s="1" t="s">
        <v>4520</v>
      </c>
      <c r="D2049" s="2">
        <v>45776</v>
      </c>
      <c r="E2049" t="s">
        <v>3386</v>
      </c>
      <c r="F2049" s="1" t="s">
        <v>2816</v>
      </c>
      <c r="G2049">
        <v>24</v>
      </c>
      <c r="H2049" t="s">
        <v>107</v>
      </c>
      <c r="I2049" s="1" t="s">
        <v>108</v>
      </c>
      <c r="J2049">
        <v>100</v>
      </c>
      <c r="K2049" s="1" t="s">
        <v>2729</v>
      </c>
      <c r="L2049">
        <v>2</v>
      </c>
      <c r="M2049">
        <v>105.2</v>
      </c>
      <c r="N2049">
        <v>5.6</v>
      </c>
      <c r="Q2049">
        <v>99.600000000000009</v>
      </c>
      <c r="R2049" s="1"/>
    </row>
    <row r="2050" spans="1:18" x14ac:dyDescent="0.2">
      <c r="A2050" s="1" t="s">
        <v>53</v>
      </c>
      <c r="B2050">
        <v>3</v>
      </c>
      <c r="C2050" s="1" t="s">
        <v>4521</v>
      </c>
      <c r="D2050" s="2">
        <v>45776</v>
      </c>
      <c r="E2050" t="s">
        <v>3605</v>
      </c>
      <c r="F2050" s="1" t="s">
        <v>2816</v>
      </c>
      <c r="G2050" t="s">
        <v>2743</v>
      </c>
      <c r="H2050" t="s">
        <v>2847</v>
      </c>
      <c r="I2050" s="1" t="s">
        <v>108</v>
      </c>
      <c r="J2050">
        <v>170</v>
      </c>
      <c r="K2050" s="1" t="s">
        <v>2729</v>
      </c>
      <c r="L2050">
        <v>5</v>
      </c>
      <c r="M2050">
        <v>176.20000000000002</v>
      </c>
      <c r="N2050">
        <v>7.3000000000000007</v>
      </c>
      <c r="Q2050">
        <v>168.9</v>
      </c>
      <c r="R2050" s="1"/>
    </row>
    <row r="2051" spans="1:18" x14ac:dyDescent="0.2">
      <c r="A2051" s="1" t="s">
        <v>53</v>
      </c>
      <c r="B2051">
        <v>3</v>
      </c>
      <c r="C2051" s="1" t="s">
        <v>4522</v>
      </c>
      <c r="D2051" s="2">
        <v>45776</v>
      </c>
      <c r="E2051" t="s">
        <v>2882</v>
      </c>
      <c r="F2051" s="1" t="s">
        <v>2816</v>
      </c>
      <c r="G2051">
        <v>10</v>
      </c>
      <c r="H2051" t="s">
        <v>2883</v>
      </c>
      <c r="I2051" s="1" t="s">
        <v>2996</v>
      </c>
      <c r="J2051">
        <v>300</v>
      </c>
      <c r="K2051" s="1" t="s">
        <v>2729</v>
      </c>
      <c r="L2051">
        <v>1</v>
      </c>
      <c r="M2051">
        <v>41.2</v>
      </c>
      <c r="N2051">
        <v>1.2</v>
      </c>
      <c r="Q2051">
        <v>40</v>
      </c>
      <c r="R2051" s="1"/>
    </row>
    <row r="2052" spans="1:18" x14ac:dyDescent="0.2">
      <c r="A2052" s="1" t="s">
        <v>46</v>
      </c>
      <c r="B2052">
        <v>6</v>
      </c>
      <c r="C2052" s="1" t="s">
        <v>4511</v>
      </c>
      <c r="D2052" s="2">
        <v>45776</v>
      </c>
      <c r="E2052" t="s">
        <v>3774</v>
      </c>
      <c r="F2052" s="1" t="s">
        <v>246</v>
      </c>
      <c r="G2052">
        <v>15</v>
      </c>
      <c r="H2052" t="s">
        <v>241</v>
      </c>
      <c r="I2052" s="1" t="s">
        <v>3775</v>
      </c>
      <c r="J2052">
        <v>300</v>
      </c>
      <c r="K2052" s="1" t="s">
        <v>2729</v>
      </c>
      <c r="L2052">
        <v>1</v>
      </c>
      <c r="M2052">
        <v>41.6</v>
      </c>
      <c r="N2052">
        <v>1.8</v>
      </c>
      <c r="O2052">
        <v>101</v>
      </c>
      <c r="Q2052">
        <v>39.800000000000004</v>
      </c>
      <c r="R2052" s="1"/>
    </row>
    <row r="2053" spans="1:18" x14ac:dyDescent="0.2">
      <c r="A2053" s="1" t="s">
        <v>46</v>
      </c>
      <c r="B2053">
        <v>6</v>
      </c>
      <c r="C2053" s="1" t="s">
        <v>4523</v>
      </c>
      <c r="D2053" s="2">
        <v>45776</v>
      </c>
      <c r="E2053" t="s">
        <v>3576</v>
      </c>
      <c r="F2053" s="1" t="s">
        <v>246</v>
      </c>
      <c r="G2053">
        <v>21</v>
      </c>
      <c r="H2053" t="s">
        <v>79</v>
      </c>
      <c r="I2053" s="1" t="s">
        <v>100</v>
      </c>
      <c r="J2053">
        <v>100</v>
      </c>
      <c r="K2053" s="1" t="s">
        <v>2729</v>
      </c>
      <c r="L2053">
        <v>1</v>
      </c>
      <c r="M2053">
        <v>108.2</v>
      </c>
      <c r="N2053">
        <v>2.6</v>
      </c>
      <c r="Q2053">
        <v>105.60000000000001</v>
      </c>
      <c r="R2053" s="1"/>
    </row>
    <row r="2054" spans="1:18" x14ac:dyDescent="0.2">
      <c r="A2054" s="1" t="s">
        <v>46</v>
      </c>
      <c r="B2054">
        <v>6</v>
      </c>
      <c r="C2054" s="1" t="s">
        <v>4524</v>
      </c>
      <c r="D2054" s="2">
        <v>45776</v>
      </c>
      <c r="E2054" t="s">
        <v>2797</v>
      </c>
      <c r="F2054" s="1" t="s">
        <v>246</v>
      </c>
      <c r="G2054">
        <v>20</v>
      </c>
      <c r="H2054" t="s">
        <v>79</v>
      </c>
      <c r="I2054" s="1" t="s">
        <v>100</v>
      </c>
      <c r="J2054">
        <v>70</v>
      </c>
      <c r="K2054" s="1" t="s">
        <v>2729</v>
      </c>
      <c r="L2054">
        <v>4</v>
      </c>
      <c r="M2054">
        <v>302.02</v>
      </c>
      <c r="N2054">
        <v>9.6</v>
      </c>
      <c r="Q2054">
        <v>292.41999999999996</v>
      </c>
      <c r="R2054" s="1"/>
    </row>
    <row r="2055" spans="1:18" x14ac:dyDescent="0.2">
      <c r="A2055" s="1" t="s">
        <v>46</v>
      </c>
      <c r="B2055">
        <v>6</v>
      </c>
      <c r="C2055" s="1" t="s">
        <v>4525</v>
      </c>
      <c r="D2055" s="2">
        <v>45776</v>
      </c>
      <c r="E2055" t="s">
        <v>4526</v>
      </c>
      <c r="F2055" s="1" t="s">
        <v>246</v>
      </c>
      <c r="G2055">
        <v>18</v>
      </c>
      <c r="H2055" t="s">
        <v>167</v>
      </c>
      <c r="I2055" s="1" t="s">
        <v>100</v>
      </c>
      <c r="J2055">
        <v>70</v>
      </c>
      <c r="K2055" s="1" t="s">
        <v>2729</v>
      </c>
      <c r="L2055">
        <v>1</v>
      </c>
      <c r="M2055">
        <v>67.2</v>
      </c>
      <c r="N2055">
        <v>2</v>
      </c>
      <c r="Q2055">
        <v>65.2</v>
      </c>
      <c r="R2055" s="1"/>
    </row>
    <row r="2056" spans="1:18" x14ac:dyDescent="0.2">
      <c r="A2056" s="1" t="s">
        <v>53</v>
      </c>
      <c r="B2056">
        <v>6</v>
      </c>
      <c r="C2056" s="1" t="s">
        <v>4525</v>
      </c>
      <c r="D2056" s="2">
        <v>45776</v>
      </c>
      <c r="E2056" t="s">
        <v>4526</v>
      </c>
      <c r="F2056" s="1" t="s">
        <v>246</v>
      </c>
      <c r="G2056">
        <v>18</v>
      </c>
      <c r="H2056" t="s">
        <v>167</v>
      </c>
      <c r="I2056" s="1" t="s">
        <v>100</v>
      </c>
      <c r="J2056">
        <v>70</v>
      </c>
      <c r="K2056" s="1" t="s">
        <v>2729</v>
      </c>
      <c r="L2056">
        <v>3</v>
      </c>
      <c r="M2056">
        <v>159.39999999999998</v>
      </c>
      <c r="N2056">
        <v>6.4</v>
      </c>
      <c r="O2056">
        <v>62.8</v>
      </c>
      <c r="Q2056">
        <v>152.99999999999997</v>
      </c>
      <c r="R2056" s="1"/>
    </row>
    <row r="2057" spans="1:18" x14ac:dyDescent="0.2">
      <c r="A2057" s="1" t="s">
        <v>53</v>
      </c>
      <c r="B2057">
        <v>6</v>
      </c>
      <c r="C2057" s="1" t="s">
        <v>4527</v>
      </c>
      <c r="D2057" s="2">
        <v>45776</v>
      </c>
      <c r="E2057" t="s">
        <v>48</v>
      </c>
      <c r="F2057" s="1" t="s">
        <v>246</v>
      </c>
      <c r="G2057">
        <v>18</v>
      </c>
      <c r="H2057" t="s">
        <v>1733</v>
      </c>
      <c r="I2057" s="1" t="s">
        <v>100</v>
      </c>
      <c r="J2057">
        <v>100</v>
      </c>
      <c r="K2057" s="1" t="s">
        <v>2729</v>
      </c>
      <c r="L2057">
        <v>2</v>
      </c>
      <c r="M2057">
        <v>105.2</v>
      </c>
      <c r="N2057">
        <v>4.2</v>
      </c>
      <c r="Q2057">
        <v>101</v>
      </c>
      <c r="R2057" s="1"/>
    </row>
    <row r="2058" spans="1:18" x14ac:dyDescent="0.2">
      <c r="A2058" s="1" t="s">
        <v>53</v>
      </c>
      <c r="B2058">
        <v>6</v>
      </c>
      <c r="C2058" s="1" t="s">
        <v>4528</v>
      </c>
      <c r="D2058" s="2">
        <v>45776</v>
      </c>
      <c r="E2058" t="s">
        <v>3389</v>
      </c>
      <c r="F2058" s="1" t="s">
        <v>246</v>
      </c>
      <c r="G2058">
        <v>19.5</v>
      </c>
      <c r="H2058" t="s">
        <v>64</v>
      </c>
      <c r="I2058" s="1" t="s">
        <v>100</v>
      </c>
      <c r="J2058">
        <v>270</v>
      </c>
      <c r="K2058" s="1" t="s">
        <v>2729</v>
      </c>
      <c r="L2058">
        <v>4</v>
      </c>
      <c r="M2058">
        <v>274.60000000000002</v>
      </c>
      <c r="N2058">
        <v>9.6</v>
      </c>
      <c r="Q2058">
        <v>265</v>
      </c>
      <c r="R2058" s="1"/>
    </row>
    <row r="2059" spans="1:18" x14ac:dyDescent="0.2">
      <c r="A2059" s="1" t="s">
        <v>46</v>
      </c>
      <c r="B2059">
        <v>1</v>
      </c>
      <c r="C2059" s="1" t="s">
        <v>1152</v>
      </c>
      <c r="D2059" s="2">
        <v>45777</v>
      </c>
      <c r="E2059" t="s">
        <v>4513</v>
      </c>
      <c r="F2059" s="1" t="s">
        <v>246</v>
      </c>
      <c r="G2059">
        <v>11</v>
      </c>
      <c r="H2059" t="s">
        <v>1155</v>
      </c>
      <c r="I2059" s="1" t="s">
        <v>100</v>
      </c>
      <c r="J2059">
        <v>500</v>
      </c>
      <c r="K2059" s="1" t="s">
        <v>2729</v>
      </c>
      <c r="L2059">
        <v>5</v>
      </c>
      <c r="M2059">
        <v>210.00000000000003</v>
      </c>
      <c r="N2059">
        <v>6.5</v>
      </c>
      <c r="Q2059">
        <v>203.50000000000003</v>
      </c>
      <c r="R2059" s="1"/>
    </row>
    <row r="2060" spans="1:18" x14ac:dyDescent="0.2">
      <c r="A2060" s="1" t="s">
        <v>53</v>
      </c>
      <c r="B2060">
        <v>1</v>
      </c>
      <c r="C2060" s="1" t="s">
        <v>1152</v>
      </c>
      <c r="D2060" s="2">
        <v>45777</v>
      </c>
      <c r="E2060" t="s">
        <v>4513</v>
      </c>
      <c r="F2060" s="1" t="s">
        <v>246</v>
      </c>
      <c r="G2060">
        <v>11</v>
      </c>
      <c r="H2060" t="s">
        <v>1155</v>
      </c>
      <c r="I2060" s="1" t="s">
        <v>100</v>
      </c>
      <c r="J2060">
        <v>500</v>
      </c>
      <c r="K2060" s="1" t="s">
        <v>2729</v>
      </c>
      <c r="L2060">
        <v>1</v>
      </c>
      <c r="M2060">
        <v>35.6</v>
      </c>
      <c r="N2060">
        <v>1.3</v>
      </c>
      <c r="Q2060">
        <v>34.300000000000004</v>
      </c>
      <c r="R2060" s="1"/>
    </row>
    <row r="2061" spans="1:18" x14ac:dyDescent="0.2">
      <c r="A2061" s="1" t="s">
        <v>53</v>
      </c>
      <c r="B2061">
        <v>1</v>
      </c>
      <c r="C2061" s="1" t="s">
        <v>1156</v>
      </c>
      <c r="D2061" s="2">
        <v>45777</v>
      </c>
      <c r="E2061" t="s">
        <v>4513</v>
      </c>
      <c r="F2061" s="1" t="s">
        <v>246</v>
      </c>
      <c r="G2061">
        <v>14.5</v>
      </c>
      <c r="H2061" t="s">
        <v>1155</v>
      </c>
      <c r="I2061" s="1" t="s">
        <v>100</v>
      </c>
      <c r="J2061">
        <v>125</v>
      </c>
      <c r="K2061" s="1" t="s">
        <v>2729</v>
      </c>
      <c r="L2061">
        <v>3</v>
      </c>
      <c r="M2061">
        <v>106.4</v>
      </c>
      <c r="N2061">
        <v>5.3</v>
      </c>
      <c r="Q2061">
        <v>101.10000000000001</v>
      </c>
      <c r="R2061" s="1"/>
    </row>
    <row r="2062" spans="1:18" x14ac:dyDescent="0.2">
      <c r="A2062" s="1" t="s">
        <v>53</v>
      </c>
      <c r="B2062">
        <v>1</v>
      </c>
      <c r="C2062" s="1" t="s">
        <v>4199</v>
      </c>
      <c r="D2062" s="2">
        <v>45777</v>
      </c>
      <c r="E2062" t="s">
        <v>3403</v>
      </c>
      <c r="F2062" s="1" t="s">
        <v>246</v>
      </c>
      <c r="G2062" t="s">
        <v>2931</v>
      </c>
      <c r="H2062" t="s">
        <v>3404</v>
      </c>
      <c r="I2062" s="1" t="s">
        <v>100</v>
      </c>
      <c r="J2062">
        <v>100</v>
      </c>
      <c r="K2062" s="1" t="s">
        <v>2729</v>
      </c>
      <c r="L2062">
        <v>4</v>
      </c>
      <c r="M2062">
        <v>197.39999999999998</v>
      </c>
      <c r="N2062">
        <v>4.8</v>
      </c>
      <c r="Q2062">
        <v>192.59999999999997</v>
      </c>
      <c r="R2062" s="1"/>
    </row>
    <row r="2063" spans="1:18" x14ac:dyDescent="0.2">
      <c r="A2063" s="1" t="s">
        <v>46</v>
      </c>
      <c r="B2063">
        <v>2</v>
      </c>
      <c r="C2063" s="1" t="s">
        <v>4514</v>
      </c>
      <c r="D2063" s="2">
        <v>45777</v>
      </c>
      <c r="E2063" t="s">
        <v>3354</v>
      </c>
      <c r="F2063" s="1" t="s">
        <v>3355</v>
      </c>
      <c r="G2063">
        <v>18</v>
      </c>
      <c r="H2063" t="s">
        <v>338</v>
      </c>
      <c r="I2063" s="1" t="s">
        <v>4315</v>
      </c>
      <c r="J2063">
        <v>1000</v>
      </c>
      <c r="K2063" s="1" t="s">
        <v>2729</v>
      </c>
      <c r="L2063">
        <v>6</v>
      </c>
      <c r="M2063">
        <v>541</v>
      </c>
      <c r="N2063">
        <v>12.600000000000001</v>
      </c>
      <c r="Q2063">
        <v>528.4</v>
      </c>
      <c r="R2063" s="1"/>
    </row>
    <row r="2064" spans="1:18" x14ac:dyDescent="0.2">
      <c r="A2064" s="1" t="s">
        <v>53</v>
      </c>
      <c r="B2064">
        <v>2</v>
      </c>
      <c r="C2064" s="1" t="s">
        <v>4514</v>
      </c>
      <c r="D2064" s="2">
        <v>45777</v>
      </c>
      <c r="E2064" t="s">
        <v>3354</v>
      </c>
      <c r="F2064" s="1" t="s">
        <v>3355</v>
      </c>
      <c r="G2064">
        <v>18</v>
      </c>
      <c r="H2064" t="s">
        <v>338</v>
      </c>
      <c r="I2064" s="1" t="s">
        <v>4315</v>
      </c>
      <c r="J2064">
        <v>1000</v>
      </c>
      <c r="K2064" s="1" t="s">
        <v>2729</v>
      </c>
      <c r="L2064">
        <v>2</v>
      </c>
      <c r="M2064">
        <v>205.60000000000002</v>
      </c>
      <c r="N2064">
        <v>4.3000000000000007</v>
      </c>
      <c r="Q2064">
        <v>201.3</v>
      </c>
      <c r="R2064" s="1"/>
    </row>
    <row r="2065" spans="1:18" x14ac:dyDescent="0.2">
      <c r="A2065" s="1" t="s">
        <v>53</v>
      </c>
      <c r="B2065">
        <v>2</v>
      </c>
      <c r="C2065" s="1" t="s">
        <v>4529</v>
      </c>
      <c r="D2065" s="2">
        <v>45777</v>
      </c>
      <c r="E2065" t="s">
        <v>51</v>
      </c>
      <c r="F2065" s="1" t="s">
        <v>51</v>
      </c>
      <c r="G2065" t="s">
        <v>51</v>
      </c>
      <c r="H2065" t="s">
        <v>51</v>
      </c>
      <c r="I2065" s="1" t="s">
        <v>51</v>
      </c>
      <c r="J2065" t="s">
        <v>51</v>
      </c>
      <c r="K2065" s="1" t="s">
        <v>2729</v>
      </c>
      <c r="L2065">
        <v>1</v>
      </c>
      <c r="M2065">
        <v>69.2</v>
      </c>
      <c r="N2065">
        <v>2.2000000000000002</v>
      </c>
      <c r="Q2065">
        <v>67</v>
      </c>
      <c r="R2065" s="1"/>
    </row>
    <row r="2066" spans="1:18" x14ac:dyDescent="0.2">
      <c r="A2066" s="1" t="s">
        <v>46</v>
      </c>
      <c r="B2066">
        <v>3</v>
      </c>
      <c r="C2066" s="1" t="s">
        <v>4522</v>
      </c>
      <c r="D2066" s="2">
        <v>45777</v>
      </c>
      <c r="E2066" t="s">
        <v>2882</v>
      </c>
      <c r="F2066" s="1" t="s">
        <v>2816</v>
      </c>
      <c r="G2066">
        <v>10</v>
      </c>
      <c r="H2066" t="s">
        <v>2883</v>
      </c>
      <c r="I2066" s="1" t="s">
        <v>2996</v>
      </c>
      <c r="J2066">
        <v>300</v>
      </c>
      <c r="K2066" s="1" t="s">
        <v>2729</v>
      </c>
      <c r="L2066">
        <v>6</v>
      </c>
      <c r="M2066">
        <v>231.4</v>
      </c>
      <c r="N2066">
        <v>7.1999999999999993</v>
      </c>
      <c r="Q2066">
        <v>224.20000000000002</v>
      </c>
      <c r="R2066" s="1"/>
    </row>
    <row r="2067" spans="1:18" x14ac:dyDescent="0.2">
      <c r="A2067" s="1" t="s">
        <v>46</v>
      </c>
      <c r="B2067">
        <v>3</v>
      </c>
      <c r="C2067" s="1" t="s">
        <v>4522</v>
      </c>
      <c r="D2067" s="2">
        <v>45777</v>
      </c>
      <c r="E2067" t="s">
        <v>2882</v>
      </c>
      <c r="F2067" s="1" t="s">
        <v>2816</v>
      </c>
      <c r="G2067">
        <v>10</v>
      </c>
      <c r="H2067" t="s">
        <v>2883</v>
      </c>
      <c r="I2067" s="1" t="s">
        <v>2996</v>
      </c>
      <c r="J2067">
        <v>300</v>
      </c>
      <c r="K2067" s="1" t="s">
        <v>2729</v>
      </c>
      <c r="L2067">
        <v>1</v>
      </c>
      <c r="M2067">
        <v>48.6</v>
      </c>
      <c r="N2067">
        <v>1.2</v>
      </c>
      <c r="Q2067">
        <v>47.4</v>
      </c>
      <c r="R2067" s="1"/>
    </row>
    <row r="2068" spans="1:18" x14ac:dyDescent="0.2">
      <c r="A2068" s="1" t="s">
        <v>46</v>
      </c>
      <c r="B2068">
        <v>3</v>
      </c>
      <c r="C2068" s="1" t="s">
        <v>4530</v>
      </c>
      <c r="D2068" s="2">
        <v>45777</v>
      </c>
      <c r="E2068" t="s">
        <v>4531</v>
      </c>
      <c r="F2068" s="1" t="s">
        <v>2816</v>
      </c>
      <c r="G2068" t="s">
        <v>3607</v>
      </c>
      <c r="H2068" t="s">
        <v>2847</v>
      </c>
      <c r="I2068" s="1" t="s">
        <v>108</v>
      </c>
      <c r="J2068">
        <v>110</v>
      </c>
      <c r="K2068" s="1" t="s">
        <v>2729</v>
      </c>
      <c r="L2068">
        <v>3</v>
      </c>
      <c r="M2068">
        <v>78</v>
      </c>
      <c r="N2068">
        <v>3.5999999999999996</v>
      </c>
      <c r="Q2068">
        <v>74.400000000000006</v>
      </c>
      <c r="R2068" s="1"/>
    </row>
    <row r="2069" spans="1:18" x14ac:dyDescent="0.2">
      <c r="A2069" s="1" t="s">
        <v>53</v>
      </c>
      <c r="B2069">
        <v>3</v>
      </c>
      <c r="C2069" s="1" t="s">
        <v>4530</v>
      </c>
      <c r="D2069" s="2">
        <v>45777</v>
      </c>
      <c r="E2069" t="s">
        <v>4531</v>
      </c>
      <c r="F2069" s="1" t="s">
        <v>2816</v>
      </c>
      <c r="G2069" t="s">
        <v>3607</v>
      </c>
      <c r="H2069" t="s">
        <v>2847</v>
      </c>
      <c r="I2069" s="1" t="s">
        <v>108</v>
      </c>
      <c r="J2069">
        <v>110</v>
      </c>
      <c r="K2069" s="1" t="s">
        <v>2729</v>
      </c>
      <c r="L2069">
        <v>1</v>
      </c>
      <c r="M2069">
        <v>38.200000000000003</v>
      </c>
      <c r="N2069">
        <v>1.2</v>
      </c>
      <c r="Q2069">
        <v>37</v>
      </c>
      <c r="R2069" s="1"/>
    </row>
    <row r="2070" spans="1:18" x14ac:dyDescent="0.2">
      <c r="A2070" s="1" t="s">
        <v>53</v>
      </c>
      <c r="B2070">
        <v>3</v>
      </c>
      <c r="C2070" s="1" t="s">
        <v>4532</v>
      </c>
      <c r="D2070" s="2">
        <v>45777</v>
      </c>
      <c r="E2070" t="s">
        <v>4533</v>
      </c>
      <c r="F2070" s="1" t="s">
        <v>2816</v>
      </c>
      <c r="G2070">
        <v>16</v>
      </c>
      <c r="H2070" t="s">
        <v>3235</v>
      </c>
      <c r="I2070" s="1" t="s">
        <v>108</v>
      </c>
      <c r="J2070">
        <v>100</v>
      </c>
      <c r="K2070" s="1" t="s">
        <v>2729</v>
      </c>
      <c r="L2070">
        <v>2</v>
      </c>
      <c r="M2070">
        <v>100.4</v>
      </c>
      <c r="N2070">
        <v>4</v>
      </c>
      <c r="Q2070">
        <v>96.4</v>
      </c>
      <c r="R2070" s="1"/>
    </row>
    <row r="2071" spans="1:18" x14ac:dyDescent="0.2">
      <c r="A2071" s="1" t="s">
        <v>53</v>
      </c>
      <c r="B2071">
        <v>3</v>
      </c>
      <c r="C2071" s="1" t="s">
        <v>4534</v>
      </c>
      <c r="D2071" s="2">
        <v>45777</v>
      </c>
      <c r="E2071" t="s">
        <v>4533</v>
      </c>
      <c r="F2071" s="1" t="s">
        <v>2816</v>
      </c>
      <c r="G2071">
        <v>15</v>
      </c>
      <c r="H2071" t="s">
        <v>3235</v>
      </c>
      <c r="I2071" s="1" t="s">
        <v>108</v>
      </c>
      <c r="J2071">
        <v>100</v>
      </c>
      <c r="K2071" s="1" t="s">
        <v>2729</v>
      </c>
      <c r="L2071">
        <v>2</v>
      </c>
      <c r="M2071">
        <v>107.4</v>
      </c>
      <c r="N2071">
        <v>3.2</v>
      </c>
      <c r="Q2071">
        <v>104.2</v>
      </c>
      <c r="R2071" s="1"/>
    </row>
    <row r="2072" spans="1:18" x14ac:dyDescent="0.2">
      <c r="A2072" s="1" t="s">
        <v>53</v>
      </c>
      <c r="B2072">
        <v>3</v>
      </c>
      <c r="C2072" s="1" t="s">
        <v>4535</v>
      </c>
      <c r="D2072" s="2">
        <v>45777</v>
      </c>
      <c r="E2072" t="s">
        <v>3009</v>
      </c>
      <c r="F2072" s="1" t="s">
        <v>3093</v>
      </c>
      <c r="G2072">
        <v>10</v>
      </c>
      <c r="H2072" t="s">
        <v>2811</v>
      </c>
      <c r="I2072" s="1" t="s">
        <v>2996</v>
      </c>
      <c r="J2072">
        <v>200</v>
      </c>
      <c r="K2072" s="1" t="s">
        <v>2729</v>
      </c>
      <c r="L2072">
        <v>2</v>
      </c>
      <c r="M2072">
        <v>100</v>
      </c>
      <c r="N2072">
        <v>2.4</v>
      </c>
      <c r="Q2072">
        <v>97.6</v>
      </c>
      <c r="R2072" s="1"/>
    </row>
    <row r="2073" spans="1:18" x14ac:dyDescent="0.2">
      <c r="A2073" s="1" t="s">
        <v>46</v>
      </c>
      <c r="B2073">
        <v>6</v>
      </c>
      <c r="C2073" s="1" t="s">
        <v>4536</v>
      </c>
      <c r="D2073" s="2">
        <v>45777</v>
      </c>
      <c r="E2073" t="s">
        <v>4497</v>
      </c>
      <c r="F2073" s="1" t="s">
        <v>246</v>
      </c>
      <c r="G2073">
        <v>19</v>
      </c>
      <c r="H2073" t="s">
        <v>79</v>
      </c>
      <c r="I2073" s="1" t="s">
        <v>100</v>
      </c>
      <c r="J2073">
        <v>120</v>
      </c>
      <c r="K2073" s="1" t="s">
        <v>2729</v>
      </c>
      <c r="L2073">
        <v>2</v>
      </c>
      <c r="M2073">
        <v>181.39999999999998</v>
      </c>
      <c r="N2073">
        <v>4.4000000000000004</v>
      </c>
      <c r="O2073">
        <v>30</v>
      </c>
      <c r="Q2073">
        <v>176.99999999999997</v>
      </c>
      <c r="R2073" s="1"/>
    </row>
    <row r="2074" spans="1:18" x14ac:dyDescent="0.2">
      <c r="A2074" s="1" t="s">
        <v>46</v>
      </c>
      <c r="B2074">
        <v>6</v>
      </c>
      <c r="C2074" s="1" t="s">
        <v>4537</v>
      </c>
      <c r="D2074" s="2">
        <v>45777</v>
      </c>
      <c r="E2074" t="s">
        <v>4497</v>
      </c>
      <c r="F2074" s="1" t="s">
        <v>246</v>
      </c>
      <c r="G2074">
        <v>24</v>
      </c>
      <c r="H2074" t="s">
        <v>79</v>
      </c>
      <c r="I2074" s="1" t="s">
        <v>100</v>
      </c>
      <c r="J2074">
        <v>200</v>
      </c>
      <c r="K2074" s="1" t="s">
        <v>2729</v>
      </c>
      <c r="L2074">
        <v>4</v>
      </c>
      <c r="M2074">
        <v>304.2</v>
      </c>
      <c r="N2074">
        <v>11.2</v>
      </c>
      <c r="Q2074">
        <v>293</v>
      </c>
      <c r="R2074" s="1"/>
    </row>
    <row r="2075" spans="1:18" x14ac:dyDescent="0.2">
      <c r="A2075" s="1" t="s">
        <v>46</v>
      </c>
      <c r="B2075">
        <v>6</v>
      </c>
      <c r="C2075" s="1" t="s">
        <v>4486</v>
      </c>
      <c r="D2075" s="2">
        <v>45777</v>
      </c>
      <c r="E2075" t="s">
        <v>4487</v>
      </c>
      <c r="F2075" s="1" t="s">
        <v>246</v>
      </c>
      <c r="G2075">
        <v>24</v>
      </c>
      <c r="H2075" t="s">
        <v>2765</v>
      </c>
      <c r="I2075" s="1" t="s">
        <v>2766</v>
      </c>
      <c r="J2075">
        <v>3000</v>
      </c>
      <c r="K2075" s="1" t="s">
        <v>2729</v>
      </c>
      <c r="L2075">
        <v>1</v>
      </c>
      <c r="M2075">
        <v>112.4</v>
      </c>
      <c r="N2075">
        <v>2.8</v>
      </c>
      <c r="Q2075">
        <v>109.60000000000001</v>
      </c>
      <c r="R2075" s="1"/>
    </row>
    <row r="2076" spans="1:18" x14ac:dyDescent="0.2">
      <c r="A2076" s="1" t="s">
        <v>53</v>
      </c>
      <c r="B2076">
        <v>6</v>
      </c>
      <c r="C2076" s="1" t="s">
        <v>4486</v>
      </c>
      <c r="D2076" s="2">
        <v>45777</v>
      </c>
      <c r="E2076" t="s">
        <v>4487</v>
      </c>
      <c r="F2076" s="1" t="s">
        <v>246</v>
      </c>
      <c r="G2076">
        <v>24</v>
      </c>
      <c r="H2076" t="s">
        <v>2765</v>
      </c>
      <c r="I2076" s="1" t="s">
        <v>2766</v>
      </c>
      <c r="J2076">
        <v>3000</v>
      </c>
      <c r="K2076" s="1" t="s">
        <v>2729</v>
      </c>
      <c r="L2076">
        <v>6</v>
      </c>
      <c r="M2076">
        <v>664.40000000000009</v>
      </c>
      <c r="N2076">
        <v>18</v>
      </c>
      <c r="O2076">
        <v>111</v>
      </c>
      <c r="Q2076">
        <v>646.40000000000009</v>
      </c>
      <c r="R2076" s="1"/>
    </row>
    <row r="2077" spans="1:18" x14ac:dyDescent="0.2">
      <c r="A2077" s="1" t="s">
        <v>46</v>
      </c>
      <c r="B2077">
        <v>1</v>
      </c>
      <c r="C2077" s="1" t="s">
        <v>4476</v>
      </c>
      <c r="D2077" s="2">
        <v>45778</v>
      </c>
      <c r="E2077" t="s">
        <v>4477</v>
      </c>
      <c r="F2077" s="1" t="s">
        <v>246</v>
      </c>
      <c r="G2077">
        <v>10</v>
      </c>
      <c r="H2077" t="s">
        <v>2883</v>
      </c>
      <c r="I2077" s="1" t="s">
        <v>100</v>
      </c>
      <c r="J2077">
        <v>300</v>
      </c>
      <c r="K2077" s="1" t="s">
        <v>2729</v>
      </c>
      <c r="L2077">
        <v>3</v>
      </c>
      <c r="M2077">
        <v>117.02000000000001</v>
      </c>
      <c r="N2077">
        <v>3.5999999999999996</v>
      </c>
      <c r="Q2077">
        <v>113.42000000000002</v>
      </c>
      <c r="R2077" s="1"/>
    </row>
    <row r="2078" spans="1:18" x14ac:dyDescent="0.2">
      <c r="A2078" s="1" t="s">
        <v>46</v>
      </c>
      <c r="B2078">
        <v>1</v>
      </c>
      <c r="C2078" s="1" t="s">
        <v>4512</v>
      </c>
      <c r="D2078" s="2">
        <v>45778</v>
      </c>
      <c r="E2078" t="s">
        <v>2803</v>
      </c>
      <c r="F2078" s="1" t="s">
        <v>246</v>
      </c>
      <c r="G2078">
        <v>6</v>
      </c>
      <c r="H2078">
        <v>10</v>
      </c>
      <c r="I2078" s="1" t="s">
        <v>100</v>
      </c>
      <c r="J2078">
        <v>100</v>
      </c>
      <c r="K2078" s="1" t="s">
        <v>2729</v>
      </c>
      <c r="L2078">
        <v>2</v>
      </c>
      <c r="M2078">
        <v>67.400000000000006</v>
      </c>
      <c r="N2078">
        <v>1.6</v>
      </c>
      <c r="Q2078">
        <v>65.800000000000011</v>
      </c>
      <c r="R2078" s="1"/>
    </row>
    <row r="2079" spans="1:18" x14ac:dyDescent="0.2">
      <c r="A2079" s="1" t="s">
        <v>53</v>
      </c>
      <c r="B2079">
        <v>1</v>
      </c>
      <c r="C2079" s="1" t="s">
        <v>4538</v>
      </c>
      <c r="D2079" s="2">
        <v>45778</v>
      </c>
      <c r="E2079" t="s">
        <v>2803</v>
      </c>
      <c r="F2079" s="1" t="s">
        <v>246</v>
      </c>
      <c r="G2079">
        <v>5</v>
      </c>
      <c r="H2079">
        <v>10</v>
      </c>
      <c r="I2079" s="1" t="s">
        <v>100</v>
      </c>
      <c r="J2079">
        <v>100</v>
      </c>
      <c r="K2079" s="1" t="s">
        <v>2729</v>
      </c>
      <c r="L2079">
        <v>1</v>
      </c>
      <c r="M2079">
        <v>18.899999999999999</v>
      </c>
      <c r="N2079">
        <v>0.7</v>
      </c>
      <c r="Q2079">
        <v>18.2</v>
      </c>
      <c r="R2079" s="1"/>
    </row>
    <row r="2080" spans="1:18" x14ac:dyDescent="0.2">
      <c r="A2080" s="1" t="s">
        <v>46</v>
      </c>
      <c r="B2080">
        <v>2</v>
      </c>
      <c r="C2080" s="1" t="s">
        <v>4539</v>
      </c>
      <c r="D2080" s="2">
        <v>45778</v>
      </c>
      <c r="E2080" t="s">
        <v>3228</v>
      </c>
      <c r="F2080" s="1" t="s">
        <v>106</v>
      </c>
      <c r="G2080">
        <v>10</v>
      </c>
      <c r="H2080">
        <v>12</v>
      </c>
      <c r="I2080" s="1" t="s">
        <v>2766</v>
      </c>
      <c r="J2080">
        <v>100</v>
      </c>
      <c r="K2080" s="1" t="s">
        <v>2729</v>
      </c>
      <c r="L2080">
        <v>3</v>
      </c>
      <c r="M2080">
        <v>107.8</v>
      </c>
      <c r="N2080">
        <v>3.5999999999999996</v>
      </c>
      <c r="Q2080">
        <v>104.2</v>
      </c>
      <c r="R2080" s="1"/>
    </row>
    <row r="2081" spans="1:18" x14ac:dyDescent="0.2">
      <c r="A2081" s="1" t="s">
        <v>46</v>
      </c>
      <c r="B2081">
        <v>2</v>
      </c>
      <c r="C2081" s="1" t="s">
        <v>2745</v>
      </c>
      <c r="D2081" s="2">
        <v>45778</v>
      </c>
      <c r="E2081" t="s">
        <v>51</v>
      </c>
      <c r="F2081" s="1" t="s">
        <v>51</v>
      </c>
      <c r="G2081" t="s">
        <v>51</v>
      </c>
      <c r="H2081" t="s">
        <v>51</v>
      </c>
      <c r="I2081" s="1" t="s">
        <v>51</v>
      </c>
      <c r="J2081" t="s">
        <v>51</v>
      </c>
      <c r="K2081" s="1" t="s">
        <v>2729</v>
      </c>
      <c r="L2081">
        <v>4</v>
      </c>
      <c r="M2081">
        <v>92</v>
      </c>
      <c r="Q2081">
        <v>92</v>
      </c>
      <c r="R2081" s="1"/>
    </row>
    <row r="2082" spans="1:18" x14ac:dyDescent="0.2">
      <c r="A2082" s="1" t="s">
        <v>46</v>
      </c>
      <c r="B2082">
        <v>2</v>
      </c>
      <c r="C2082" s="1" t="s">
        <v>4540</v>
      </c>
      <c r="D2082" s="2">
        <v>45778</v>
      </c>
      <c r="E2082" t="s">
        <v>4541</v>
      </c>
      <c r="F2082" s="1" t="s">
        <v>246</v>
      </c>
      <c r="G2082">
        <v>9</v>
      </c>
      <c r="H2082" t="s">
        <v>93</v>
      </c>
      <c r="I2082" s="1" t="s">
        <v>100</v>
      </c>
      <c r="J2082">
        <v>100</v>
      </c>
      <c r="K2082" s="1" t="s">
        <v>2729</v>
      </c>
      <c r="L2082">
        <v>2</v>
      </c>
      <c r="M2082">
        <v>47.6</v>
      </c>
      <c r="N2082">
        <v>2.2000000000000002</v>
      </c>
      <c r="Q2082">
        <v>45.4</v>
      </c>
      <c r="R2082" s="1"/>
    </row>
    <row r="2083" spans="1:18" x14ac:dyDescent="0.2">
      <c r="A2083" s="1" t="s">
        <v>53</v>
      </c>
      <c r="B2083">
        <v>2</v>
      </c>
      <c r="C2083" s="1" t="s">
        <v>4540</v>
      </c>
      <c r="D2083" s="2">
        <v>45778</v>
      </c>
      <c r="E2083" t="s">
        <v>4541</v>
      </c>
      <c r="F2083" s="1" t="s">
        <v>246</v>
      </c>
      <c r="G2083">
        <v>9</v>
      </c>
      <c r="H2083" t="s">
        <v>93</v>
      </c>
      <c r="I2083" s="1" t="s">
        <v>100</v>
      </c>
      <c r="J2083">
        <v>100</v>
      </c>
      <c r="K2083" s="1" t="s">
        <v>2729</v>
      </c>
      <c r="L2083">
        <v>2</v>
      </c>
      <c r="M2083">
        <v>54.900000000000006</v>
      </c>
      <c r="N2083">
        <v>2.4</v>
      </c>
      <c r="Q2083">
        <v>52.500000000000007</v>
      </c>
      <c r="R2083" s="1"/>
    </row>
    <row r="2084" spans="1:18" x14ac:dyDescent="0.2">
      <c r="A2084" s="1" t="s">
        <v>53</v>
      </c>
      <c r="B2084">
        <v>2</v>
      </c>
      <c r="C2084" s="1" t="s">
        <v>4542</v>
      </c>
      <c r="D2084" s="2">
        <v>45778</v>
      </c>
      <c r="E2084" t="s">
        <v>3228</v>
      </c>
      <c r="F2084" s="1" t="s">
        <v>246</v>
      </c>
      <c r="G2084">
        <v>12</v>
      </c>
      <c r="H2084">
        <v>14</v>
      </c>
      <c r="I2084" s="1" t="s">
        <v>2766</v>
      </c>
      <c r="J2084">
        <v>0</v>
      </c>
      <c r="K2084" s="1" t="s">
        <v>2729</v>
      </c>
      <c r="L2084">
        <v>3</v>
      </c>
      <c r="M2084">
        <v>87.9</v>
      </c>
      <c r="N2084">
        <v>3.1</v>
      </c>
      <c r="Q2084">
        <v>84.800000000000011</v>
      </c>
      <c r="R2084" s="1"/>
    </row>
    <row r="2085" spans="1:18" x14ac:dyDescent="0.2">
      <c r="A2085" s="1" t="s">
        <v>46</v>
      </c>
      <c r="B2085">
        <v>3</v>
      </c>
      <c r="C2085" s="1" t="s">
        <v>4535</v>
      </c>
      <c r="D2085" s="2">
        <v>45778</v>
      </c>
      <c r="E2085" t="s">
        <v>3009</v>
      </c>
      <c r="F2085" s="1" t="s">
        <v>3093</v>
      </c>
      <c r="G2085">
        <v>10</v>
      </c>
      <c r="H2085" t="s">
        <v>2811</v>
      </c>
      <c r="I2085" s="1" t="s">
        <v>2996</v>
      </c>
      <c r="J2085">
        <v>200</v>
      </c>
      <c r="K2085" s="1" t="s">
        <v>2729</v>
      </c>
      <c r="L2085">
        <v>2</v>
      </c>
      <c r="M2085">
        <v>107.2</v>
      </c>
      <c r="N2085">
        <v>2.4</v>
      </c>
      <c r="Q2085">
        <v>104.8</v>
      </c>
      <c r="R2085" s="1"/>
    </row>
    <row r="2086" spans="1:18" x14ac:dyDescent="0.2">
      <c r="A2086" s="1" t="s">
        <v>46</v>
      </c>
      <c r="B2086">
        <v>3</v>
      </c>
      <c r="C2086" s="1" t="s">
        <v>4543</v>
      </c>
      <c r="D2086" s="2">
        <v>45778</v>
      </c>
      <c r="E2086" t="s">
        <v>3009</v>
      </c>
      <c r="F2086" s="1" t="s">
        <v>3064</v>
      </c>
      <c r="G2086">
        <v>15</v>
      </c>
      <c r="H2086" t="s">
        <v>2811</v>
      </c>
      <c r="I2086" s="1" t="s">
        <v>2996</v>
      </c>
      <c r="J2086">
        <v>300</v>
      </c>
      <c r="K2086" s="1" t="s">
        <v>2729</v>
      </c>
      <c r="L2086">
        <v>4</v>
      </c>
      <c r="M2086">
        <v>203</v>
      </c>
      <c r="N2086">
        <v>7.2</v>
      </c>
      <c r="Q2086">
        <v>195.8</v>
      </c>
      <c r="R2086" s="1"/>
    </row>
    <row r="2087" spans="1:18" x14ac:dyDescent="0.2">
      <c r="A2087" s="1" t="s">
        <v>53</v>
      </c>
      <c r="B2087">
        <v>3</v>
      </c>
      <c r="C2087" s="1" t="s">
        <v>4543</v>
      </c>
      <c r="D2087" s="2">
        <v>45778</v>
      </c>
      <c r="E2087" t="s">
        <v>3009</v>
      </c>
      <c r="F2087" s="1" t="s">
        <v>3064</v>
      </c>
      <c r="G2087">
        <v>15</v>
      </c>
      <c r="H2087" t="s">
        <v>2811</v>
      </c>
      <c r="I2087" s="1" t="s">
        <v>2996</v>
      </c>
      <c r="J2087">
        <v>300</v>
      </c>
      <c r="K2087" s="1" t="s">
        <v>2729</v>
      </c>
      <c r="L2087">
        <v>4</v>
      </c>
      <c r="M2087">
        <v>164.2</v>
      </c>
      <c r="N2087">
        <v>7.2</v>
      </c>
      <c r="Q2087">
        <v>157</v>
      </c>
      <c r="R2087" s="1"/>
    </row>
    <row r="2088" spans="1:18" x14ac:dyDescent="0.2">
      <c r="A2088" s="1" t="s">
        <v>53</v>
      </c>
      <c r="B2088">
        <v>3</v>
      </c>
      <c r="C2088" s="1" t="s">
        <v>4544</v>
      </c>
      <c r="D2088" s="2">
        <v>45778</v>
      </c>
      <c r="E2088" t="s">
        <v>3009</v>
      </c>
      <c r="F2088" s="1" t="s">
        <v>3064</v>
      </c>
      <c r="G2088">
        <v>12</v>
      </c>
      <c r="H2088" t="s">
        <v>214</v>
      </c>
      <c r="I2088" s="1" t="s">
        <v>2996</v>
      </c>
      <c r="J2088">
        <v>200</v>
      </c>
      <c r="K2088" s="1" t="s">
        <v>2729</v>
      </c>
      <c r="L2088">
        <v>4</v>
      </c>
      <c r="M2088">
        <v>202.8</v>
      </c>
      <c r="N2088">
        <v>6.4</v>
      </c>
      <c r="Q2088">
        <v>196.4</v>
      </c>
      <c r="R2088" s="1"/>
    </row>
    <row r="2089" spans="1:18" x14ac:dyDescent="0.2">
      <c r="A2089" s="1" t="s">
        <v>46</v>
      </c>
      <c r="B2089">
        <v>6</v>
      </c>
      <c r="C2089" s="1" t="s">
        <v>4486</v>
      </c>
      <c r="D2089" s="2">
        <v>45778</v>
      </c>
      <c r="E2089" t="s">
        <v>4487</v>
      </c>
      <c r="F2089" s="1" t="s">
        <v>246</v>
      </c>
      <c r="G2089">
        <v>24</v>
      </c>
      <c r="H2089" t="s">
        <v>2765</v>
      </c>
      <c r="I2089" s="1" t="s">
        <v>2766</v>
      </c>
      <c r="J2089">
        <v>3000</v>
      </c>
      <c r="K2089" s="1" t="s">
        <v>2729</v>
      </c>
      <c r="L2089">
        <v>6</v>
      </c>
      <c r="M2089">
        <v>720</v>
      </c>
      <c r="N2089">
        <v>16.799999999999997</v>
      </c>
      <c r="O2089">
        <v>39</v>
      </c>
      <c r="Q2089">
        <v>703.2</v>
      </c>
      <c r="R2089" s="1"/>
    </row>
    <row r="2090" spans="1:18" x14ac:dyDescent="0.2">
      <c r="A2090" s="1" t="s">
        <v>53</v>
      </c>
      <c r="B2090">
        <v>6</v>
      </c>
      <c r="C2090" s="1" t="s">
        <v>4486</v>
      </c>
      <c r="D2090" s="2">
        <v>45778</v>
      </c>
      <c r="E2090" t="s">
        <v>4487</v>
      </c>
      <c r="F2090" s="1" t="s">
        <v>246</v>
      </c>
      <c r="G2090">
        <v>24</v>
      </c>
      <c r="H2090" t="s">
        <v>2765</v>
      </c>
      <c r="I2090" s="1" t="s">
        <v>2766</v>
      </c>
      <c r="J2090">
        <v>3000</v>
      </c>
      <c r="K2090" s="1" t="s">
        <v>2729</v>
      </c>
      <c r="L2090">
        <v>6</v>
      </c>
      <c r="M2090">
        <v>700</v>
      </c>
      <c r="N2090">
        <v>18</v>
      </c>
      <c r="Q2090">
        <v>682</v>
      </c>
      <c r="R2090" s="1"/>
    </row>
    <row r="2091" spans="1:18" x14ac:dyDescent="0.2">
      <c r="A2091" s="1" t="s">
        <v>46</v>
      </c>
      <c r="B2091">
        <v>1</v>
      </c>
      <c r="C2091" s="1" t="s">
        <v>2745</v>
      </c>
      <c r="D2091" s="2">
        <v>45779</v>
      </c>
      <c r="E2091" t="s">
        <v>51</v>
      </c>
      <c r="F2091" s="1" t="s">
        <v>51</v>
      </c>
      <c r="G2091" t="s">
        <v>51</v>
      </c>
      <c r="H2091" t="s">
        <v>51</v>
      </c>
      <c r="I2091" s="1" t="s">
        <v>51</v>
      </c>
      <c r="J2091" t="s">
        <v>51</v>
      </c>
      <c r="K2091" s="1" t="s">
        <v>2729</v>
      </c>
      <c r="L2091">
        <v>2</v>
      </c>
      <c r="M2091">
        <v>23</v>
      </c>
      <c r="N2091">
        <v>1</v>
      </c>
      <c r="Q2091">
        <v>22</v>
      </c>
      <c r="R2091" s="1"/>
    </row>
    <row r="2092" spans="1:18" x14ac:dyDescent="0.2">
      <c r="A2092" s="1" t="s">
        <v>46</v>
      </c>
      <c r="B2092">
        <v>1</v>
      </c>
      <c r="C2092" s="1" t="s">
        <v>4502</v>
      </c>
      <c r="D2092" s="2">
        <v>45779</v>
      </c>
      <c r="E2092" t="s">
        <v>4503</v>
      </c>
      <c r="F2092" s="1" t="s">
        <v>246</v>
      </c>
      <c r="G2092">
        <v>8</v>
      </c>
      <c r="H2092">
        <v>14</v>
      </c>
      <c r="I2092" s="1" t="s">
        <v>2766</v>
      </c>
      <c r="J2092">
        <v>0</v>
      </c>
      <c r="K2092" s="1" t="s">
        <v>2729</v>
      </c>
      <c r="L2092">
        <v>1</v>
      </c>
      <c r="M2092">
        <v>29.2</v>
      </c>
      <c r="N2092">
        <v>1</v>
      </c>
      <c r="Q2092">
        <v>28.2</v>
      </c>
      <c r="R2092" s="1"/>
    </row>
    <row r="2093" spans="1:18" x14ac:dyDescent="0.2">
      <c r="A2093" s="1" t="s">
        <v>46</v>
      </c>
      <c r="B2093">
        <v>1</v>
      </c>
      <c r="C2093" s="1" t="s">
        <v>4538</v>
      </c>
      <c r="D2093" s="2">
        <v>45779</v>
      </c>
      <c r="E2093" t="s">
        <v>2803</v>
      </c>
      <c r="F2093" s="1" t="s">
        <v>246</v>
      </c>
      <c r="G2093">
        <v>5</v>
      </c>
      <c r="H2093">
        <v>10</v>
      </c>
      <c r="I2093" s="1" t="s">
        <v>100</v>
      </c>
      <c r="J2093">
        <v>100</v>
      </c>
      <c r="K2093" s="1" t="s">
        <v>2729</v>
      </c>
      <c r="L2093">
        <v>2</v>
      </c>
      <c r="M2093">
        <v>56.2</v>
      </c>
      <c r="N2093">
        <v>1.4</v>
      </c>
      <c r="Q2093">
        <v>54.800000000000004</v>
      </c>
      <c r="R2093" s="1"/>
    </row>
    <row r="2094" spans="1:18" x14ac:dyDescent="0.2">
      <c r="A2094" s="1" t="s">
        <v>53</v>
      </c>
      <c r="B2094">
        <v>1</v>
      </c>
      <c r="C2094" s="1" t="s">
        <v>4538</v>
      </c>
      <c r="D2094" s="2">
        <v>45779</v>
      </c>
      <c r="E2094" t="s">
        <v>2803</v>
      </c>
      <c r="F2094" s="1" t="s">
        <v>246</v>
      </c>
      <c r="G2094">
        <v>5</v>
      </c>
      <c r="H2094">
        <v>10</v>
      </c>
      <c r="I2094" s="1" t="s">
        <v>100</v>
      </c>
      <c r="J2094">
        <v>100</v>
      </c>
      <c r="K2094" s="1" t="s">
        <v>2729</v>
      </c>
      <c r="L2094">
        <v>1</v>
      </c>
      <c r="M2094">
        <v>32.6</v>
      </c>
      <c r="N2094">
        <v>0.7</v>
      </c>
      <c r="Q2094">
        <v>31.900000000000002</v>
      </c>
      <c r="R2094" s="1"/>
    </row>
    <row r="2095" spans="1:18" x14ac:dyDescent="0.2">
      <c r="A2095" s="1" t="s">
        <v>53</v>
      </c>
      <c r="B2095">
        <v>1</v>
      </c>
      <c r="C2095" s="1" t="s">
        <v>4545</v>
      </c>
      <c r="D2095" s="2">
        <v>45779</v>
      </c>
      <c r="E2095" t="s">
        <v>2803</v>
      </c>
      <c r="F2095" s="1" t="s">
        <v>246</v>
      </c>
      <c r="G2095">
        <v>4</v>
      </c>
      <c r="H2095">
        <v>10</v>
      </c>
      <c r="I2095" s="1" t="s">
        <v>100</v>
      </c>
      <c r="J2095">
        <v>100</v>
      </c>
      <c r="K2095" s="1" t="s">
        <v>2729</v>
      </c>
      <c r="L2095">
        <v>4</v>
      </c>
      <c r="M2095">
        <v>90.6</v>
      </c>
      <c r="N2095">
        <v>2.4</v>
      </c>
      <c r="Q2095">
        <v>88.199999999999989</v>
      </c>
      <c r="R2095" s="1"/>
    </row>
    <row r="2096" spans="1:18" x14ac:dyDescent="0.2">
      <c r="A2096" s="1" t="s">
        <v>46</v>
      </c>
      <c r="B2096">
        <v>2</v>
      </c>
      <c r="C2096" s="1" t="s">
        <v>4546</v>
      </c>
      <c r="D2096" s="2">
        <v>45779</v>
      </c>
      <c r="E2096" t="s">
        <v>4547</v>
      </c>
      <c r="F2096" s="1" t="s">
        <v>246</v>
      </c>
      <c r="G2096">
        <v>11</v>
      </c>
      <c r="H2096" t="s">
        <v>332</v>
      </c>
      <c r="I2096" s="1" t="s">
        <v>100</v>
      </c>
      <c r="J2096">
        <v>100</v>
      </c>
      <c r="K2096" s="1" t="s">
        <v>2729</v>
      </c>
      <c r="L2096">
        <v>2</v>
      </c>
      <c r="M2096">
        <v>104.2</v>
      </c>
      <c r="N2096">
        <v>2.6</v>
      </c>
      <c r="Q2096">
        <v>101.60000000000001</v>
      </c>
      <c r="R2096" s="1"/>
    </row>
    <row r="2097" spans="1:18" x14ac:dyDescent="0.2">
      <c r="A2097" s="1" t="s">
        <v>46</v>
      </c>
      <c r="B2097">
        <v>2</v>
      </c>
      <c r="C2097" s="1" t="s">
        <v>4548</v>
      </c>
      <c r="D2097" s="2">
        <v>45779</v>
      </c>
      <c r="E2097" t="s">
        <v>3501</v>
      </c>
      <c r="F2097" s="1" t="s">
        <v>246</v>
      </c>
      <c r="G2097">
        <v>17</v>
      </c>
      <c r="H2097" t="s">
        <v>332</v>
      </c>
      <c r="I2097" s="1" t="s">
        <v>100</v>
      </c>
      <c r="J2097">
        <v>125</v>
      </c>
      <c r="K2097" s="1" t="s">
        <v>2729</v>
      </c>
      <c r="L2097">
        <v>2</v>
      </c>
      <c r="M2097">
        <v>130.6</v>
      </c>
      <c r="N2097">
        <v>4</v>
      </c>
      <c r="Q2097">
        <v>126.6</v>
      </c>
      <c r="R2097" s="1"/>
    </row>
    <row r="2098" spans="1:18" x14ac:dyDescent="0.2">
      <c r="A2098" s="1" t="s">
        <v>46</v>
      </c>
      <c r="B2098">
        <v>2</v>
      </c>
      <c r="C2098" s="1" t="s">
        <v>4549</v>
      </c>
      <c r="D2098" s="2">
        <v>45779</v>
      </c>
      <c r="E2098" t="s">
        <v>4550</v>
      </c>
      <c r="F2098" s="1" t="s">
        <v>246</v>
      </c>
      <c r="G2098">
        <v>11</v>
      </c>
      <c r="H2098">
        <v>18</v>
      </c>
      <c r="I2098" s="1" t="s">
        <v>100</v>
      </c>
      <c r="J2098">
        <v>100</v>
      </c>
      <c r="K2098" s="1" t="s">
        <v>2729</v>
      </c>
      <c r="L2098">
        <v>1</v>
      </c>
      <c r="M2098">
        <v>38</v>
      </c>
      <c r="N2098">
        <v>1.3</v>
      </c>
      <c r="Q2098">
        <v>36.700000000000003</v>
      </c>
      <c r="R2098" s="1"/>
    </row>
    <row r="2099" spans="1:18" x14ac:dyDescent="0.2">
      <c r="A2099" s="1" t="s">
        <v>53</v>
      </c>
      <c r="B2099">
        <v>2</v>
      </c>
      <c r="C2099" s="1" t="s">
        <v>4549</v>
      </c>
      <c r="D2099" s="2">
        <v>45779</v>
      </c>
      <c r="E2099" t="s">
        <v>4550</v>
      </c>
      <c r="F2099" s="1" t="s">
        <v>246</v>
      </c>
      <c r="G2099">
        <v>11</v>
      </c>
      <c r="H2099">
        <v>18</v>
      </c>
      <c r="I2099" s="1" t="s">
        <v>100</v>
      </c>
      <c r="J2099">
        <v>100</v>
      </c>
      <c r="K2099" s="1" t="s">
        <v>2729</v>
      </c>
      <c r="L2099">
        <v>2</v>
      </c>
      <c r="M2099">
        <v>74</v>
      </c>
      <c r="N2099">
        <v>2.6</v>
      </c>
      <c r="Q2099">
        <v>71.400000000000006</v>
      </c>
      <c r="R2099" s="1"/>
    </row>
    <row r="2100" spans="1:18" x14ac:dyDescent="0.2">
      <c r="A2100" s="1" t="s">
        <v>53</v>
      </c>
      <c r="B2100">
        <v>2</v>
      </c>
      <c r="C2100" s="1" t="s">
        <v>4309</v>
      </c>
      <c r="D2100" s="2">
        <v>45779</v>
      </c>
      <c r="E2100" t="s">
        <v>4310</v>
      </c>
      <c r="F2100" s="1" t="s">
        <v>246</v>
      </c>
      <c r="G2100">
        <v>13</v>
      </c>
      <c r="H2100" t="s">
        <v>64</v>
      </c>
      <c r="I2100" s="1" t="s">
        <v>100</v>
      </c>
      <c r="J2100">
        <v>100</v>
      </c>
      <c r="K2100" s="1" t="s">
        <v>2729</v>
      </c>
      <c r="L2100">
        <v>2</v>
      </c>
      <c r="M2100">
        <v>87.9</v>
      </c>
      <c r="N2100">
        <v>3.5</v>
      </c>
      <c r="Q2100">
        <v>84.4</v>
      </c>
      <c r="R2100" s="1"/>
    </row>
    <row r="2101" spans="1:18" x14ac:dyDescent="0.2">
      <c r="A2101" s="1" t="s">
        <v>53</v>
      </c>
      <c r="B2101">
        <v>2</v>
      </c>
      <c r="C2101" s="1" t="s">
        <v>4311</v>
      </c>
      <c r="D2101" s="2">
        <v>45779</v>
      </c>
      <c r="E2101" t="s">
        <v>4312</v>
      </c>
      <c r="F2101" s="1" t="s">
        <v>246</v>
      </c>
      <c r="G2101">
        <v>16</v>
      </c>
      <c r="H2101" t="s">
        <v>214</v>
      </c>
      <c r="I2101" s="1" t="s">
        <v>100</v>
      </c>
      <c r="J2101">
        <v>80</v>
      </c>
      <c r="K2101" s="1" t="s">
        <v>2729</v>
      </c>
      <c r="L2101">
        <v>1</v>
      </c>
      <c r="M2101">
        <v>43</v>
      </c>
      <c r="N2101">
        <v>1.9</v>
      </c>
      <c r="Q2101">
        <v>41.1</v>
      </c>
      <c r="R2101" s="1"/>
    </row>
    <row r="2102" spans="1:18" x14ac:dyDescent="0.2">
      <c r="A2102" s="1" t="s">
        <v>46</v>
      </c>
      <c r="B2102">
        <v>3</v>
      </c>
      <c r="C2102" s="1" t="s">
        <v>4551</v>
      </c>
      <c r="D2102" s="2">
        <v>45779</v>
      </c>
      <c r="E2102" t="s">
        <v>3009</v>
      </c>
      <c r="F2102" s="1" t="s">
        <v>3231</v>
      </c>
      <c r="G2102">
        <v>11</v>
      </c>
      <c r="H2102" t="s">
        <v>214</v>
      </c>
      <c r="I2102" s="1" t="s">
        <v>2996</v>
      </c>
      <c r="J2102">
        <v>200</v>
      </c>
      <c r="K2102" s="1" t="s">
        <v>2729</v>
      </c>
      <c r="L2102">
        <v>4</v>
      </c>
      <c r="M2102">
        <v>212.60000000000002</v>
      </c>
      <c r="N2102">
        <v>5.2</v>
      </c>
      <c r="Q2102">
        <v>207.40000000000003</v>
      </c>
      <c r="R2102" s="1"/>
    </row>
    <row r="2103" spans="1:18" x14ac:dyDescent="0.2">
      <c r="A2103" s="1" t="s">
        <v>46</v>
      </c>
      <c r="B2103">
        <v>3</v>
      </c>
      <c r="C2103" s="1" t="s">
        <v>4552</v>
      </c>
      <c r="D2103" s="2">
        <v>45779</v>
      </c>
      <c r="E2103" t="s">
        <v>3037</v>
      </c>
      <c r="F2103" s="1" t="s">
        <v>3231</v>
      </c>
      <c r="G2103">
        <v>14</v>
      </c>
      <c r="H2103" t="s">
        <v>214</v>
      </c>
      <c r="I2103" s="1" t="s">
        <v>2996</v>
      </c>
      <c r="J2103">
        <v>200</v>
      </c>
      <c r="K2103" s="1" t="s">
        <v>2729</v>
      </c>
      <c r="L2103">
        <v>2</v>
      </c>
      <c r="M2103">
        <v>90.6</v>
      </c>
      <c r="N2103">
        <v>3.2</v>
      </c>
      <c r="Q2103">
        <v>87.399999999999991</v>
      </c>
      <c r="R2103" s="1"/>
    </row>
    <row r="2104" spans="1:18" x14ac:dyDescent="0.2">
      <c r="A2104" s="1" t="s">
        <v>53</v>
      </c>
      <c r="B2104">
        <v>3</v>
      </c>
      <c r="C2104" s="1" t="s">
        <v>4553</v>
      </c>
      <c r="D2104" s="2">
        <v>45779</v>
      </c>
      <c r="E2104" t="s">
        <v>3788</v>
      </c>
      <c r="F2104" s="1" t="s">
        <v>3068</v>
      </c>
      <c r="G2104">
        <v>15</v>
      </c>
      <c r="H2104" t="s">
        <v>2811</v>
      </c>
      <c r="I2104" s="1" t="s">
        <v>108</v>
      </c>
      <c r="J2104">
        <v>300</v>
      </c>
      <c r="K2104" s="1" t="s">
        <v>2729</v>
      </c>
      <c r="L2104">
        <v>4</v>
      </c>
      <c r="M2104">
        <v>245.6</v>
      </c>
      <c r="N2104">
        <v>8</v>
      </c>
      <c r="Q2104">
        <v>237.6</v>
      </c>
      <c r="R2104" s="1"/>
    </row>
    <row r="2105" spans="1:18" x14ac:dyDescent="0.2">
      <c r="A2105" s="1" t="s">
        <v>53</v>
      </c>
      <c r="B2105">
        <v>3</v>
      </c>
      <c r="C2105" s="1" t="s">
        <v>4552</v>
      </c>
      <c r="D2105" s="2">
        <v>45779</v>
      </c>
      <c r="E2105" t="s">
        <v>3037</v>
      </c>
      <c r="F2105" s="1" t="s">
        <v>3231</v>
      </c>
      <c r="G2105">
        <v>14</v>
      </c>
      <c r="H2105" t="s">
        <v>214</v>
      </c>
      <c r="I2105" s="1" t="s">
        <v>2996</v>
      </c>
      <c r="J2105">
        <v>200</v>
      </c>
      <c r="K2105" s="1" t="s">
        <v>2729</v>
      </c>
      <c r="L2105">
        <v>2</v>
      </c>
      <c r="M2105">
        <v>112.9</v>
      </c>
      <c r="N2105">
        <v>3.2</v>
      </c>
      <c r="Q2105">
        <v>109.7</v>
      </c>
      <c r="R2105" s="1"/>
    </row>
    <row r="2106" spans="1:18" x14ac:dyDescent="0.2">
      <c r="A2106" s="1" t="s">
        <v>46</v>
      </c>
      <c r="B2106">
        <v>6</v>
      </c>
      <c r="C2106" s="1" t="s">
        <v>4486</v>
      </c>
      <c r="D2106" s="2">
        <v>45779</v>
      </c>
      <c r="E2106" t="s">
        <v>4487</v>
      </c>
      <c r="F2106" s="1" t="s">
        <v>246</v>
      </c>
      <c r="G2106">
        <v>24</v>
      </c>
      <c r="H2106" t="s">
        <v>2765</v>
      </c>
      <c r="I2106" s="1" t="s">
        <v>2766</v>
      </c>
      <c r="J2106">
        <v>3000</v>
      </c>
      <c r="K2106" s="1" t="s">
        <v>2729</v>
      </c>
      <c r="L2106">
        <v>4</v>
      </c>
      <c r="M2106">
        <v>478.8</v>
      </c>
      <c r="N2106">
        <v>11.2</v>
      </c>
      <c r="O2106">
        <v>80</v>
      </c>
      <c r="Q2106">
        <v>467.6</v>
      </c>
      <c r="R2106" s="1"/>
    </row>
    <row r="2107" spans="1:18" x14ac:dyDescent="0.2">
      <c r="A2107" s="1" t="s">
        <v>46</v>
      </c>
      <c r="B2107">
        <v>6</v>
      </c>
      <c r="C2107" s="1" t="s">
        <v>4554</v>
      </c>
      <c r="D2107" s="2">
        <v>45779</v>
      </c>
      <c r="E2107" t="s">
        <v>4555</v>
      </c>
      <c r="F2107" s="1" t="s">
        <v>246</v>
      </c>
      <c r="G2107">
        <v>25</v>
      </c>
      <c r="H2107" t="s">
        <v>4556</v>
      </c>
      <c r="I2107" s="1" t="s">
        <v>100</v>
      </c>
      <c r="J2107">
        <v>100</v>
      </c>
      <c r="K2107" s="1" t="s">
        <v>2729</v>
      </c>
      <c r="L2107">
        <v>1</v>
      </c>
      <c r="M2107">
        <v>102.6</v>
      </c>
      <c r="N2107">
        <v>3.2</v>
      </c>
      <c r="Q2107">
        <v>99.399999999999991</v>
      </c>
      <c r="R2107" s="1"/>
    </row>
    <row r="2108" spans="1:18" x14ac:dyDescent="0.2">
      <c r="A2108" s="1" t="s">
        <v>46</v>
      </c>
      <c r="B2108">
        <v>6</v>
      </c>
      <c r="C2108" s="1" t="s">
        <v>3324</v>
      </c>
      <c r="D2108" s="2">
        <v>45779</v>
      </c>
      <c r="E2108" t="s">
        <v>51</v>
      </c>
      <c r="F2108" s="1" t="s">
        <v>51</v>
      </c>
      <c r="G2108" t="s">
        <v>51</v>
      </c>
      <c r="H2108" t="s">
        <v>51</v>
      </c>
      <c r="I2108" s="1" t="s">
        <v>51</v>
      </c>
      <c r="J2108" t="s">
        <v>51</v>
      </c>
      <c r="K2108" s="1" t="s">
        <v>2729</v>
      </c>
      <c r="L2108">
        <v>1</v>
      </c>
      <c r="M2108">
        <v>75</v>
      </c>
      <c r="N2108">
        <v>3.6</v>
      </c>
      <c r="Q2108">
        <v>71.400000000000006</v>
      </c>
      <c r="R2108" s="1"/>
    </row>
    <row r="2109" spans="1:18" x14ac:dyDescent="0.2">
      <c r="A2109" s="1" t="s">
        <v>53</v>
      </c>
      <c r="B2109">
        <v>6</v>
      </c>
      <c r="C2109" s="1" t="s">
        <v>4226</v>
      </c>
      <c r="D2109" s="2">
        <v>45779</v>
      </c>
      <c r="E2109" t="s">
        <v>3699</v>
      </c>
      <c r="F2109" s="1" t="s">
        <v>246</v>
      </c>
      <c r="G2109" t="s">
        <v>4227</v>
      </c>
      <c r="H2109">
        <v>85</v>
      </c>
      <c r="I2109" s="1" t="s">
        <v>2956</v>
      </c>
      <c r="J2109">
        <v>2210</v>
      </c>
      <c r="K2109" s="1" t="s">
        <v>2729</v>
      </c>
      <c r="L2109">
        <v>2</v>
      </c>
      <c r="M2109">
        <v>156.6</v>
      </c>
      <c r="N2109">
        <v>7.6</v>
      </c>
      <c r="O2109">
        <v>70</v>
      </c>
      <c r="Q2109">
        <v>149</v>
      </c>
      <c r="R2109" s="1"/>
    </row>
    <row r="2110" spans="1:18" x14ac:dyDescent="0.2">
      <c r="A2110" s="1" t="s">
        <v>53</v>
      </c>
      <c r="B2110">
        <v>6</v>
      </c>
      <c r="C2110" s="1" t="s">
        <v>4557</v>
      </c>
      <c r="D2110" s="2">
        <v>45779</v>
      </c>
      <c r="E2110" t="s">
        <v>4497</v>
      </c>
      <c r="F2110" s="1" t="s">
        <v>246</v>
      </c>
      <c r="G2110">
        <v>26</v>
      </c>
      <c r="H2110" t="s">
        <v>79</v>
      </c>
      <c r="I2110" s="1" t="s">
        <v>100</v>
      </c>
      <c r="J2110">
        <v>40</v>
      </c>
      <c r="K2110" s="1" t="s">
        <v>2729</v>
      </c>
      <c r="L2110">
        <v>1</v>
      </c>
      <c r="M2110">
        <v>33</v>
      </c>
      <c r="Q2110">
        <v>33</v>
      </c>
      <c r="R2110" s="1"/>
    </row>
    <row r="2111" spans="1:18" x14ac:dyDescent="0.2">
      <c r="A2111" s="1" t="s">
        <v>53</v>
      </c>
      <c r="B2111">
        <v>6</v>
      </c>
      <c r="C2111" s="1" t="s">
        <v>4558</v>
      </c>
      <c r="D2111" s="2">
        <v>45779</v>
      </c>
      <c r="E2111" t="s">
        <v>3254</v>
      </c>
      <c r="F2111" s="1" t="s">
        <v>246</v>
      </c>
      <c r="G2111" t="s">
        <v>3255</v>
      </c>
      <c r="H2111" t="s">
        <v>287</v>
      </c>
      <c r="I2111" s="1" t="s">
        <v>100</v>
      </c>
      <c r="J2111">
        <v>100</v>
      </c>
      <c r="K2111" s="1" t="s">
        <v>2729</v>
      </c>
      <c r="L2111">
        <v>3</v>
      </c>
      <c r="M2111">
        <v>106.80000000000001</v>
      </c>
      <c r="N2111">
        <v>8.3999999999999986</v>
      </c>
      <c r="Q2111">
        <v>98.4</v>
      </c>
      <c r="R2111" s="1"/>
    </row>
    <row r="2112" spans="1:18" x14ac:dyDescent="0.2">
      <c r="A2112" s="1" t="s">
        <v>53</v>
      </c>
      <c r="B2112">
        <v>6</v>
      </c>
      <c r="C2112" s="1" t="s">
        <v>4559</v>
      </c>
      <c r="D2112" s="2">
        <v>45779</v>
      </c>
      <c r="E2112" t="s">
        <v>2974</v>
      </c>
      <c r="F2112" s="1" t="s">
        <v>246</v>
      </c>
      <c r="G2112" t="s">
        <v>3203</v>
      </c>
      <c r="H2112" t="s">
        <v>287</v>
      </c>
      <c r="I2112" s="1" t="s">
        <v>2760</v>
      </c>
      <c r="J2112">
        <v>240</v>
      </c>
      <c r="K2112" s="1" t="s">
        <v>2729</v>
      </c>
      <c r="L2112">
        <v>4</v>
      </c>
      <c r="M2112">
        <v>259.40000000000003</v>
      </c>
      <c r="N2112">
        <v>12.8</v>
      </c>
      <c r="Q2112">
        <v>246.60000000000002</v>
      </c>
      <c r="R2112" s="1"/>
    </row>
    <row r="2113" spans="1:18" x14ac:dyDescent="0.2">
      <c r="A2113" s="1" t="s">
        <v>53</v>
      </c>
      <c r="B2113">
        <v>6</v>
      </c>
      <c r="C2113" s="1" t="s">
        <v>4560</v>
      </c>
      <c r="D2113" s="2">
        <v>45779</v>
      </c>
      <c r="E2113" t="s">
        <v>4561</v>
      </c>
      <c r="F2113" s="1" t="s">
        <v>246</v>
      </c>
      <c r="G2113">
        <v>30</v>
      </c>
      <c r="H2113" t="s">
        <v>214</v>
      </c>
      <c r="I2113" s="1" t="s">
        <v>2760</v>
      </c>
      <c r="J2113">
        <v>100</v>
      </c>
      <c r="K2113" s="1" t="s">
        <v>2729</v>
      </c>
      <c r="L2113">
        <v>1</v>
      </c>
      <c r="M2113">
        <v>107.4</v>
      </c>
      <c r="N2113">
        <v>3.8</v>
      </c>
      <c r="Q2113">
        <v>103.60000000000001</v>
      </c>
      <c r="R2113" s="1"/>
    </row>
    <row r="2114" spans="1:18" x14ac:dyDescent="0.2">
      <c r="A2114" s="1" t="s">
        <v>53</v>
      </c>
      <c r="B2114">
        <v>6</v>
      </c>
      <c r="C2114" s="1" t="s">
        <v>4562</v>
      </c>
      <c r="D2114" s="2">
        <v>45779</v>
      </c>
      <c r="E2114" t="s">
        <v>2974</v>
      </c>
      <c r="F2114" s="1" t="s">
        <v>246</v>
      </c>
      <c r="G2114">
        <v>32</v>
      </c>
      <c r="H2114" t="s">
        <v>93</v>
      </c>
      <c r="I2114" s="1" t="s">
        <v>2760</v>
      </c>
      <c r="J2114">
        <v>60</v>
      </c>
      <c r="K2114" s="1" t="s">
        <v>2729</v>
      </c>
      <c r="L2114">
        <v>1</v>
      </c>
      <c r="M2114">
        <v>60.4</v>
      </c>
      <c r="N2114">
        <v>4</v>
      </c>
      <c r="Q2114">
        <v>56.4</v>
      </c>
      <c r="R2114" s="1"/>
    </row>
    <row r="2115" spans="1:18" x14ac:dyDescent="0.2">
      <c r="A2115" s="1" t="s">
        <v>53</v>
      </c>
      <c r="B2115">
        <v>6</v>
      </c>
      <c r="C2115" s="1" t="s">
        <v>4563</v>
      </c>
      <c r="D2115" s="2">
        <v>45779</v>
      </c>
      <c r="E2115" t="s">
        <v>2825</v>
      </c>
      <c r="F2115" s="1" t="s">
        <v>246</v>
      </c>
      <c r="G2115">
        <v>32</v>
      </c>
      <c r="H2115">
        <v>6</v>
      </c>
      <c r="I2115" s="1" t="s">
        <v>2826</v>
      </c>
      <c r="J2115">
        <v>100</v>
      </c>
      <c r="K2115" s="1" t="s">
        <v>2729</v>
      </c>
      <c r="L2115">
        <v>2</v>
      </c>
      <c r="M2115">
        <v>103.4</v>
      </c>
      <c r="N2115">
        <v>8</v>
      </c>
      <c r="Q2115">
        <v>95.4</v>
      </c>
      <c r="R2115" s="1"/>
    </row>
    <row r="2116" spans="1:18" x14ac:dyDescent="0.2">
      <c r="A2116" s="1" t="s">
        <v>46</v>
      </c>
      <c r="B2116">
        <v>1</v>
      </c>
      <c r="C2116" s="1" t="s">
        <v>4545</v>
      </c>
      <c r="D2116" s="2">
        <v>45780</v>
      </c>
      <c r="E2116" t="s">
        <v>2803</v>
      </c>
      <c r="F2116" s="1" t="s">
        <v>246</v>
      </c>
      <c r="G2116">
        <v>4</v>
      </c>
      <c r="H2116">
        <v>10</v>
      </c>
      <c r="I2116" s="1" t="s">
        <v>100</v>
      </c>
      <c r="J2116">
        <v>100</v>
      </c>
      <c r="K2116" s="1" t="s">
        <v>2729</v>
      </c>
      <c r="L2116">
        <v>1</v>
      </c>
      <c r="M2116">
        <v>24.5</v>
      </c>
      <c r="N2116">
        <v>0.6</v>
      </c>
      <c r="Q2116">
        <v>23.9</v>
      </c>
      <c r="R2116" s="1"/>
    </row>
    <row r="2117" spans="1:18" x14ac:dyDescent="0.2">
      <c r="A2117" s="1" t="s">
        <v>46</v>
      </c>
      <c r="B2117">
        <v>1</v>
      </c>
      <c r="C2117" s="1" t="s">
        <v>4564</v>
      </c>
      <c r="D2117" s="2">
        <v>45780</v>
      </c>
      <c r="E2117" t="s">
        <v>3758</v>
      </c>
      <c r="F2117" s="1" t="s">
        <v>246</v>
      </c>
      <c r="G2117">
        <v>4</v>
      </c>
      <c r="H2117">
        <v>10</v>
      </c>
      <c r="I2117" s="1" t="s">
        <v>100</v>
      </c>
      <c r="J2117">
        <v>50</v>
      </c>
      <c r="K2117" s="1" t="s">
        <v>2729</v>
      </c>
      <c r="L2117">
        <v>3</v>
      </c>
      <c r="M2117">
        <v>58.6</v>
      </c>
      <c r="N2117">
        <v>1.7999999999999998</v>
      </c>
      <c r="Q2117">
        <v>56.800000000000004</v>
      </c>
      <c r="R2117" s="1"/>
    </row>
    <row r="2118" spans="1:18" x14ac:dyDescent="0.2">
      <c r="A2118" s="1" t="s">
        <v>46</v>
      </c>
      <c r="B2118">
        <v>1</v>
      </c>
      <c r="C2118" s="1" t="s">
        <v>4565</v>
      </c>
      <c r="D2118" s="2">
        <v>45780</v>
      </c>
      <c r="E2118" t="s">
        <v>3286</v>
      </c>
      <c r="F2118" s="1" t="s">
        <v>246</v>
      </c>
      <c r="G2118">
        <v>4</v>
      </c>
      <c r="H2118">
        <v>12</v>
      </c>
      <c r="I2118" s="1" t="s">
        <v>100</v>
      </c>
      <c r="J2118">
        <v>50</v>
      </c>
      <c r="K2118" s="1" t="s">
        <v>2729</v>
      </c>
      <c r="L2118">
        <v>1</v>
      </c>
      <c r="M2118">
        <v>22.7</v>
      </c>
      <c r="N2118">
        <v>0.9</v>
      </c>
      <c r="Q2118">
        <v>21.8</v>
      </c>
      <c r="R2118" s="1"/>
    </row>
    <row r="2119" spans="1:18" x14ac:dyDescent="0.2">
      <c r="A2119" s="1" t="s">
        <v>53</v>
      </c>
      <c r="B2119">
        <v>1</v>
      </c>
      <c r="C2119" s="1" t="s">
        <v>4565</v>
      </c>
      <c r="D2119" s="2">
        <v>45780</v>
      </c>
      <c r="E2119" t="s">
        <v>3286</v>
      </c>
      <c r="F2119" s="1" t="s">
        <v>246</v>
      </c>
      <c r="G2119">
        <v>4</v>
      </c>
      <c r="H2119">
        <v>12</v>
      </c>
      <c r="I2119" s="1" t="s">
        <v>100</v>
      </c>
      <c r="J2119">
        <v>50</v>
      </c>
      <c r="K2119" s="1" t="s">
        <v>2729</v>
      </c>
      <c r="L2119">
        <v>1</v>
      </c>
      <c r="M2119">
        <v>25.2</v>
      </c>
      <c r="N2119">
        <v>0.8</v>
      </c>
      <c r="Q2119">
        <v>24.4</v>
      </c>
      <c r="R2119" s="1"/>
    </row>
    <row r="2120" spans="1:18" x14ac:dyDescent="0.2">
      <c r="A2120" s="1" t="s">
        <v>53</v>
      </c>
      <c r="B2120">
        <v>1</v>
      </c>
      <c r="C2120" s="1" t="s">
        <v>4566</v>
      </c>
      <c r="D2120" s="2">
        <v>45780</v>
      </c>
      <c r="E2120" t="s">
        <v>3286</v>
      </c>
      <c r="F2120" s="1" t="s">
        <v>246</v>
      </c>
      <c r="G2120">
        <v>3</v>
      </c>
      <c r="H2120">
        <v>12</v>
      </c>
      <c r="I2120" s="1" t="s">
        <v>100</v>
      </c>
      <c r="J2120">
        <v>100</v>
      </c>
      <c r="K2120" s="1" t="s">
        <v>2729</v>
      </c>
      <c r="L2120">
        <v>4</v>
      </c>
      <c r="M2120">
        <v>105.41</v>
      </c>
      <c r="N2120">
        <v>2.8</v>
      </c>
      <c r="Q2120">
        <v>102.61</v>
      </c>
      <c r="R2120" s="1"/>
    </row>
    <row r="2121" spans="1:18" x14ac:dyDescent="0.2">
      <c r="A2121" s="1" t="s">
        <v>46</v>
      </c>
      <c r="B2121">
        <v>2</v>
      </c>
      <c r="C2121" s="1" t="s">
        <v>4311</v>
      </c>
      <c r="D2121" s="2">
        <v>45780</v>
      </c>
      <c r="E2121" t="s">
        <v>4312</v>
      </c>
      <c r="F2121" s="1" t="s">
        <v>246</v>
      </c>
      <c r="G2121">
        <v>16</v>
      </c>
      <c r="H2121" t="s">
        <v>214</v>
      </c>
      <c r="I2121" s="1" t="s">
        <v>100</v>
      </c>
      <c r="J2121">
        <v>80</v>
      </c>
      <c r="K2121" s="1" t="s">
        <v>2729</v>
      </c>
      <c r="L2121">
        <v>1</v>
      </c>
      <c r="M2121">
        <v>49.2</v>
      </c>
      <c r="N2121">
        <v>1.9</v>
      </c>
      <c r="Q2121">
        <v>47.300000000000004</v>
      </c>
      <c r="R2121" s="1"/>
    </row>
    <row r="2122" spans="1:18" x14ac:dyDescent="0.2">
      <c r="A2122" s="1" t="s">
        <v>46</v>
      </c>
      <c r="B2122">
        <v>2</v>
      </c>
      <c r="C2122" s="1" t="s">
        <v>4567</v>
      </c>
      <c r="D2122" s="2">
        <v>45780</v>
      </c>
      <c r="E2122" t="s">
        <v>4568</v>
      </c>
      <c r="F2122" s="1" t="s">
        <v>246</v>
      </c>
      <c r="G2122">
        <v>14</v>
      </c>
      <c r="H2122" t="s">
        <v>107</v>
      </c>
      <c r="I2122" s="1" t="s">
        <v>100</v>
      </c>
      <c r="J2122">
        <v>200</v>
      </c>
      <c r="K2122" s="1" t="s">
        <v>2729</v>
      </c>
      <c r="L2122">
        <v>3</v>
      </c>
      <c r="M2122">
        <v>143.19999999999999</v>
      </c>
      <c r="N2122">
        <v>4.8000000000000007</v>
      </c>
      <c r="Q2122">
        <v>138.39999999999998</v>
      </c>
      <c r="R2122" s="1"/>
    </row>
    <row r="2123" spans="1:18" x14ac:dyDescent="0.2">
      <c r="A2123" s="1" t="s">
        <v>46</v>
      </c>
      <c r="B2123">
        <v>2</v>
      </c>
      <c r="C2123" s="1" t="s">
        <v>4569</v>
      </c>
      <c r="D2123" s="2">
        <v>45780</v>
      </c>
      <c r="E2123" t="s">
        <v>2882</v>
      </c>
      <c r="F2123" s="1" t="s">
        <v>246</v>
      </c>
      <c r="G2123">
        <v>14</v>
      </c>
      <c r="H2123" t="s">
        <v>2883</v>
      </c>
      <c r="I2123" s="1" t="s">
        <v>100</v>
      </c>
      <c r="J2123">
        <v>500</v>
      </c>
      <c r="K2123" s="1" t="s">
        <v>2729</v>
      </c>
      <c r="L2123">
        <v>1</v>
      </c>
      <c r="M2123">
        <v>50.6</v>
      </c>
      <c r="N2123">
        <v>1.6</v>
      </c>
      <c r="Q2123">
        <v>49</v>
      </c>
      <c r="R2123" s="1"/>
    </row>
    <row r="2124" spans="1:18" x14ac:dyDescent="0.2">
      <c r="A2124" s="1" t="s">
        <v>53</v>
      </c>
      <c r="B2124">
        <v>2</v>
      </c>
      <c r="C2124" s="1" t="s">
        <v>4569</v>
      </c>
      <c r="D2124" s="2">
        <v>45780</v>
      </c>
      <c r="E2124" t="s">
        <v>2882</v>
      </c>
      <c r="F2124" s="1" t="s">
        <v>246</v>
      </c>
      <c r="G2124">
        <v>14</v>
      </c>
      <c r="H2124" t="s">
        <v>2883</v>
      </c>
      <c r="I2124" s="1" t="s">
        <v>100</v>
      </c>
      <c r="J2124">
        <v>500</v>
      </c>
      <c r="K2124" s="1" t="s">
        <v>2729</v>
      </c>
      <c r="L2124">
        <v>4</v>
      </c>
      <c r="M2124">
        <v>217.3</v>
      </c>
      <c r="N2124">
        <v>7.2</v>
      </c>
      <c r="Q2124">
        <v>210.10000000000002</v>
      </c>
      <c r="R2124" s="1"/>
    </row>
    <row r="2125" spans="1:18" x14ac:dyDescent="0.2">
      <c r="A2125" s="1" t="s">
        <v>46</v>
      </c>
      <c r="B2125">
        <v>3</v>
      </c>
      <c r="C2125" s="1" t="s">
        <v>4553</v>
      </c>
      <c r="D2125" s="2">
        <v>45780</v>
      </c>
      <c r="E2125" t="s">
        <v>3788</v>
      </c>
      <c r="F2125" s="1" t="s">
        <v>3068</v>
      </c>
      <c r="G2125">
        <v>15</v>
      </c>
      <c r="H2125" t="s">
        <v>2811</v>
      </c>
      <c r="I2125" s="1" t="s">
        <v>108</v>
      </c>
      <c r="J2125">
        <v>300</v>
      </c>
      <c r="K2125" s="1" t="s">
        <v>2729</v>
      </c>
      <c r="L2125">
        <v>1</v>
      </c>
      <c r="M2125">
        <v>55.8</v>
      </c>
      <c r="N2125">
        <v>2</v>
      </c>
      <c r="Q2125">
        <v>53.8</v>
      </c>
      <c r="R2125" s="1"/>
    </row>
    <row r="2126" spans="1:18" x14ac:dyDescent="0.2">
      <c r="A2126" s="1" t="s">
        <v>46</v>
      </c>
      <c r="B2126">
        <v>3</v>
      </c>
      <c r="C2126" s="1" t="s">
        <v>4570</v>
      </c>
      <c r="D2126" s="2">
        <v>45780</v>
      </c>
      <c r="E2126" t="s">
        <v>3788</v>
      </c>
      <c r="F2126" s="1" t="s">
        <v>3068</v>
      </c>
      <c r="G2126">
        <v>15</v>
      </c>
      <c r="H2126" t="s">
        <v>2811</v>
      </c>
      <c r="I2126" s="1" t="s">
        <v>108</v>
      </c>
      <c r="J2126">
        <v>300</v>
      </c>
      <c r="K2126" s="1" t="s">
        <v>2729</v>
      </c>
      <c r="L2126">
        <v>6</v>
      </c>
      <c r="M2126">
        <v>315.40000000000003</v>
      </c>
      <c r="N2126">
        <v>10.8</v>
      </c>
      <c r="Q2126">
        <v>304.60000000000002</v>
      </c>
      <c r="R2126" s="1"/>
    </row>
    <row r="2127" spans="1:18" x14ac:dyDescent="0.2">
      <c r="A2127" s="1" t="s">
        <v>53</v>
      </c>
      <c r="B2127">
        <v>3</v>
      </c>
      <c r="C2127" s="1" t="s">
        <v>4571</v>
      </c>
      <c r="D2127" s="2">
        <v>45780</v>
      </c>
      <c r="E2127" t="s">
        <v>3807</v>
      </c>
      <c r="F2127" s="1" t="s">
        <v>3068</v>
      </c>
      <c r="G2127">
        <v>16</v>
      </c>
      <c r="H2127" t="s">
        <v>2811</v>
      </c>
      <c r="I2127" s="1" t="s">
        <v>108</v>
      </c>
      <c r="J2127">
        <v>150</v>
      </c>
      <c r="K2127" s="1" t="s">
        <v>2729</v>
      </c>
      <c r="L2127">
        <v>3</v>
      </c>
      <c r="M2127">
        <v>172</v>
      </c>
      <c r="N2127">
        <v>6</v>
      </c>
      <c r="Q2127">
        <v>166</v>
      </c>
      <c r="R2127" s="1"/>
    </row>
    <row r="2128" spans="1:18" x14ac:dyDescent="0.2">
      <c r="A2128" s="1" t="s">
        <v>53</v>
      </c>
      <c r="B2128">
        <v>3</v>
      </c>
      <c r="C2128" s="1" t="s">
        <v>4572</v>
      </c>
      <c r="D2128" s="2">
        <v>45780</v>
      </c>
      <c r="E2128" t="s">
        <v>3807</v>
      </c>
      <c r="F2128" s="1" t="s">
        <v>3068</v>
      </c>
      <c r="G2128">
        <v>16</v>
      </c>
      <c r="H2128" t="s">
        <v>2811</v>
      </c>
      <c r="I2128" s="1" t="s">
        <v>108</v>
      </c>
      <c r="J2128">
        <v>150</v>
      </c>
      <c r="K2128" s="1" t="s">
        <v>2729</v>
      </c>
      <c r="L2128">
        <v>2</v>
      </c>
      <c r="M2128">
        <v>152.6</v>
      </c>
      <c r="N2128">
        <v>4</v>
      </c>
      <c r="Q2128">
        <v>148.6</v>
      </c>
      <c r="R2128" s="1"/>
    </row>
    <row r="2129" spans="1:18" x14ac:dyDescent="0.2">
      <c r="A2129" s="1" t="s">
        <v>53</v>
      </c>
      <c r="B2129">
        <v>3</v>
      </c>
      <c r="C2129" s="1" t="s">
        <v>4573</v>
      </c>
      <c r="D2129" s="2">
        <v>45780</v>
      </c>
      <c r="E2129" t="s">
        <v>3823</v>
      </c>
      <c r="F2129" s="1" t="s">
        <v>3068</v>
      </c>
      <c r="G2129">
        <v>16</v>
      </c>
      <c r="H2129" t="s">
        <v>2811</v>
      </c>
      <c r="I2129" s="1" t="s">
        <v>108</v>
      </c>
      <c r="J2129">
        <v>300</v>
      </c>
      <c r="K2129" s="1" t="s">
        <v>2729</v>
      </c>
      <c r="L2129">
        <v>1</v>
      </c>
      <c r="M2129">
        <v>52.8</v>
      </c>
      <c r="N2129">
        <v>2</v>
      </c>
      <c r="Q2129">
        <v>50.8</v>
      </c>
      <c r="R2129" s="1"/>
    </row>
    <row r="2130" spans="1:18" x14ac:dyDescent="0.2">
      <c r="A2130" s="1" t="s">
        <v>46</v>
      </c>
      <c r="B2130">
        <v>6</v>
      </c>
      <c r="C2130" s="1" t="s">
        <v>4574</v>
      </c>
      <c r="D2130" s="2">
        <v>45780</v>
      </c>
      <c r="E2130" t="s">
        <v>2825</v>
      </c>
      <c r="F2130" s="1" t="s">
        <v>246</v>
      </c>
      <c r="G2130">
        <v>40</v>
      </c>
      <c r="H2130">
        <v>6</v>
      </c>
      <c r="I2130" s="1" t="s">
        <v>2826</v>
      </c>
      <c r="J2130">
        <v>500</v>
      </c>
      <c r="K2130" s="1" t="s">
        <v>2729</v>
      </c>
      <c r="L2130">
        <v>5</v>
      </c>
      <c r="M2130">
        <v>527.6</v>
      </c>
      <c r="N2130">
        <v>24.2</v>
      </c>
      <c r="O2130">
        <v>30</v>
      </c>
      <c r="Q2130">
        <v>503.40000000000003</v>
      </c>
      <c r="R2130" s="1"/>
    </row>
    <row r="2131" spans="1:18" x14ac:dyDescent="0.2">
      <c r="A2131" s="1" t="s">
        <v>46</v>
      </c>
      <c r="B2131">
        <v>6</v>
      </c>
      <c r="C2131" s="1" t="s">
        <v>4575</v>
      </c>
      <c r="D2131" s="2">
        <v>45780</v>
      </c>
      <c r="E2131" t="s">
        <v>3932</v>
      </c>
      <c r="F2131" s="1" t="s">
        <v>246</v>
      </c>
      <c r="G2131">
        <v>40</v>
      </c>
      <c r="H2131">
        <v>6</v>
      </c>
      <c r="I2131" s="1" t="s">
        <v>2826</v>
      </c>
      <c r="J2131">
        <v>500</v>
      </c>
      <c r="K2131" s="1" t="s">
        <v>2729</v>
      </c>
      <c r="L2131">
        <v>10</v>
      </c>
      <c r="M2131">
        <v>556.4</v>
      </c>
      <c r="N2131">
        <v>50</v>
      </c>
      <c r="Q2131">
        <v>506.4</v>
      </c>
      <c r="R2131" s="1"/>
    </row>
    <row r="2132" spans="1:18" x14ac:dyDescent="0.2">
      <c r="A2132" s="1" t="s">
        <v>53</v>
      </c>
      <c r="B2132">
        <v>6</v>
      </c>
      <c r="C2132" s="1" t="s">
        <v>4576</v>
      </c>
      <c r="D2132" s="2">
        <v>45780</v>
      </c>
      <c r="E2132" t="s">
        <v>2825</v>
      </c>
      <c r="F2132" s="1" t="s">
        <v>246</v>
      </c>
      <c r="G2132">
        <v>36</v>
      </c>
      <c r="H2132">
        <v>6</v>
      </c>
      <c r="I2132" s="1" t="s">
        <v>2826</v>
      </c>
      <c r="J2132">
        <v>500</v>
      </c>
      <c r="K2132" s="1" t="s">
        <v>2729</v>
      </c>
      <c r="L2132">
        <v>6</v>
      </c>
      <c r="M2132">
        <v>512.20000000000005</v>
      </c>
      <c r="N2132">
        <v>24.599999999999998</v>
      </c>
      <c r="Q2132">
        <v>487.6</v>
      </c>
      <c r="R2132" s="1"/>
    </row>
    <row r="2133" spans="1:18" x14ac:dyDescent="0.2">
      <c r="A2133" s="1" t="s">
        <v>53</v>
      </c>
      <c r="B2133">
        <v>6</v>
      </c>
      <c r="C2133" s="1" t="s">
        <v>4577</v>
      </c>
      <c r="D2133" s="2">
        <v>45780</v>
      </c>
      <c r="E2133" t="s">
        <v>4578</v>
      </c>
      <c r="F2133" s="1" t="s">
        <v>246</v>
      </c>
      <c r="G2133">
        <v>31</v>
      </c>
      <c r="H2133" t="s">
        <v>332</v>
      </c>
      <c r="I2133" s="1" t="s">
        <v>2760</v>
      </c>
      <c r="J2133">
        <v>60</v>
      </c>
      <c r="K2133" s="1" t="s">
        <v>2729</v>
      </c>
      <c r="L2133">
        <v>1</v>
      </c>
      <c r="M2133">
        <v>64</v>
      </c>
      <c r="N2133">
        <v>3.8</v>
      </c>
      <c r="Q2133">
        <v>60.2</v>
      </c>
      <c r="R2133" s="1"/>
    </row>
    <row r="2134" spans="1:18" x14ac:dyDescent="0.2">
      <c r="A2134" s="1" t="s">
        <v>53</v>
      </c>
      <c r="B2134">
        <v>6</v>
      </c>
      <c r="C2134" s="1" t="s">
        <v>4579</v>
      </c>
      <c r="D2134" s="2">
        <v>45780</v>
      </c>
      <c r="E2134" t="s">
        <v>4580</v>
      </c>
      <c r="F2134" s="1" t="s">
        <v>246</v>
      </c>
      <c r="G2134">
        <v>31</v>
      </c>
      <c r="H2134" t="s">
        <v>332</v>
      </c>
      <c r="I2134" s="1" t="s">
        <v>2760</v>
      </c>
      <c r="J2134">
        <v>60</v>
      </c>
      <c r="K2134" s="1" t="s">
        <v>2729</v>
      </c>
      <c r="L2134">
        <v>1</v>
      </c>
      <c r="M2134">
        <v>63.8</v>
      </c>
      <c r="N2134">
        <v>3.8</v>
      </c>
      <c r="Q2134">
        <v>60</v>
      </c>
      <c r="R2134" s="1"/>
    </row>
    <row r="2135" spans="1:18" x14ac:dyDescent="0.2">
      <c r="A2135" s="1" t="s">
        <v>53</v>
      </c>
      <c r="B2135">
        <v>6</v>
      </c>
      <c r="C2135" s="1" t="s">
        <v>4581</v>
      </c>
      <c r="D2135" s="2">
        <v>45780</v>
      </c>
      <c r="E2135" t="s">
        <v>4582</v>
      </c>
      <c r="F2135" s="1" t="s">
        <v>246</v>
      </c>
      <c r="G2135">
        <v>30</v>
      </c>
      <c r="H2135" t="s">
        <v>99</v>
      </c>
      <c r="I2135" s="1" t="s">
        <v>2760</v>
      </c>
      <c r="J2135">
        <v>105</v>
      </c>
      <c r="K2135" s="1" t="s">
        <v>2729</v>
      </c>
      <c r="L2135">
        <v>2</v>
      </c>
      <c r="M2135">
        <v>123.8</v>
      </c>
      <c r="N2135">
        <v>7.2</v>
      </c>
      <c r="Q2135">
        <v>116.6</v>
      </c>
      <c r="R2135" s="1"/>
    </row>
    <row r="2136" spans="1:18" x14ac:dyDescent="0.2">
      <c r="A2136" s="1" t="s">
        <v>53</v>
      </c>
      <c r="B2136">
        <v>6</v>
      </c>
      <c r="C2136" s="1" t="s">
        <v>4583</v>
      </c>
      <c r="D2136" s="2">
        <v>45780</v>
      </c>
      <c r="E2136" t="s">
        <v>4580</v>
      </c>
      <c r="F2136" s="1" t="s">
        <v>246</v>
      </c>
      <c r="G2136">
        <v>28</v>
      </c>
      <c r="H2136" t="s">
        <v>332</v>
      </c>
      <c r="I2136" s="1" t="s">
        <v>2760</v>
      </c>
      <c r="J2136">
        <v>60</v>
      </c>
      <c r="K2136" s="1" t="s">
        <v>2729</v>
      </c>
      <c r="L2136">
        <v>1</v>
      </c>
      <c r="M2136">
        <v>59</v>
      </c>
      <c r="N2136">
        <v>3.6</v>
      </c>
      <c r="Q2136">
        <v>55.4</v>
      </c>
      <c r="R2136" s="1"/>
    </row>
    <row r="2137" spans="1:18" x14ac:dyDescent="0.2">
      <c r="A2137" s="1" t="s">
        <v>53</v>
      </c>
      <c r="B2137">
        <v>6</v>
      </c>
      <c r="C2137" s="1" t="s">
        <v>4584</v>
      </c>
      <c r="D2137" s="2">
        <v>45780</v>
      </c>
      <c r="E2137" t="s">
        <v>4578</v>
      </c>
      <c r="F2137" s="1" t="s">
        <v>246</v>
      </c>
      <c r="G2137">
        <v>28</v>
      </c>
      <c r="H2137" t="s">
        <v>332</v>
      </c>
      <c r="I2137" s="1" t="s">
        <v>2760</v>
      </c>
      <c r="J2137">
        <v>60</v>
      </c>
      <c r="K2137" s="1" t="s">
        <v>2729</v>
      </c>
      <c r="L2137">
        <v>1</v>
      </c>
      <c r="M2137">
        <v>57.6</v>
      </c>
      <c r="N2137">
        <v>3.4</v>
      </c>
      <c r="Q2137">
        <v>54.2</v>
      </c>
      <c r="R2137" s="1"/>
    </row>
    <row r="2138" spans="1:18" x14ac:dyDescent="0.2">
      <c r="A2138" s="1" t="s">
        <v>53</v>
      </c>
      <c r="B2138">
        <v>7</v>
      </c>
      <c r="C2138" s="1" t="s">
        <v>4585</v>
      </c>
      <c r="D2138" s="2">
        <v>45780</v>
      </c>
      <c r="E2138" t="s">
        <v>3688</v>
      </c>
      <c r="F2138" s="1" t="s">
        <v>246</v>
      </c>
      <c r="G2138">
        <v>18</v>
      </c>
      <c r="H2138" t="s">
        <v>2770</v>
      </c>
      <c r="I2138" s="1" t="s">
        <v>2766</v>
      </c>
      <c r="J2138">
        <v>200</v>
      </c>
      <c r="K2138" s="1" t="s">
        <v>2729</v>
      </c>
      <c r="L2138">
        <v>9</v>
      </c>
      <c r="M2138">
        <v>407.07000000000005</v>
      </c>
      <c r="N2138">
        <v>19.8</v>
      </c>
      <c r="Q2138">
        <v>387.27000000000004</v>
      </c>
      <c r="R2138" s="1"/>
    </row>
    <row r="2139" spans="1:18" x14ac:dyDescent="0.2">
      <c r="A2139" s="1" t="s">
        <v>46</v>
      </c>
      <c r="B2139">
        <v>1</v>
      </c>
      <c r="C2139" s="1" t="s">
        <v>4586</v>
      </c>
      <c r="D2139" s="2">
        <v>45781</v>
      </c>
      <c r="E2139" t="s">
        <v>3758</v>
      </c>
      <c r="F2139" s="1" t="s">
        <v>246</v>
      </c>
      <c r="G2139">
        <v>5</v>
      </c>
      <c r="H2139">
        <v>10</v>
      </c>
      <c r="I2139" s="1" t="s">
        <v>100</v>
      </c>
      <c r="J2139">
        <v>50</v>
      </c>
      <c r="K2139" s="1" t="s">
        <v>2729</v>
      </c>
      <c r="L2139">
        <v>2</v>
      </c>
      <c r="M2139">
        <v>53.599999999999994</v>
      </c>
      <c r="N2139">
        <v>1.2</v>
      </c>
      <c r="Q2139">
        <v>52.399999999999991</v>
      </c>
      <c r="R2139" s="1"/>
    </row>
    <row r="2140" spans="1:18" x14ac:dyDescent="0.2">
      <c r="A2140" s="1" t="s">
        <v>46</v>
      </c>
      <c r="B2140">
        <v>1</v>
      </c>
      <c r="C2140" s="1" t="s">
        <v>4587</v>
      </c>
      <c r="D2140" s="2">
        <v>45781</v>
      </c>
      <c r="E2140" t="s">
        <v>4588</v>
      </c>
      <c r="F2140" s="1" t="s">
        <v>246</v>
      </c>
      <c r="G2140">
        <v>5</v>
      </c>
      <c r="H2140" t="s">
        <v>2740</v>
      </c>
      <c r="I2140" s="1" t="s">
        <v>100</v>
      </c>
      <c r="J2140">
        <v>100</v>
      </c>
      <c r="K2140" s="1" t="s">
        <v>2729</v>
      </c>
      <c r="L2140">
        <v>3</v>
      </c>
      <c r="M2140">
        <v>105.7</v>
      </c>
      <c r="N2140">
        <v>1.4</v>
      </c>
      <c r="Q2140">
        <v>104.3</v>
      </c>
      <c r="R2140" s="1"/>
    </row>
    <row r="2141" spans="1:18" x14ac:dyDescent="0.2">
      <c r="A2141" s="1" t="s">
        <v>53</v>
      </c>
      <c r="B2141">
        <v>1</v>
      </c>
      <c r="C2141" s="1" t="s">
        <v>4589</v>
      </c>
      <c r="D2141" s="2">
        <v>45781</v>
      </c>
      <c r="E2141" t="s">
        <v>4588</v>
      </c>
      <c r="F2141" s="1" t="s">
        <v>246</v>
      </c>
      <c r="G2141">
        <v>5</v>
      </c>
      <c r="H2141" t="s">
        <v>2404</v>
      </c>
      <c r="I2141" s="1" t="s">
        <v>100</v>
      </c>
      <c r="J2141">
        <v>100</v>
      </c>
      <c r="K2141" s="1" t="s">
        <v>2729</v>
      </c>
      <c r="L2141">
        <v>4</v>
      </c>
      <c r="M2141">
        <v>109</v>
      </c>
      <c r="N2141">
        <v>2.8</v>
      </c>
      <c r="Q2141">
        <v>106.2</v>
      </c>
      <c r="R2141" s="1"/>
    </row>
    <row r="2142" spans="1:18" x14ac:dyDescent="0.2">
      <c r="A2142" s="1" t="s">
        <v>53</v>
      </c>
      <c r="B2142">
        <v>1</v>
      </c>
      <c r="C2142" s="1" t="s">
        <v>4590</v>
      </c>
      <c r="D2142" s="2">
        <v>45781</v>
      </c>
      <c r="E2142" t="s">
        <v>3758</v>
      </c>
      <c r="F2142" s="1" t="s">
        <v>246</v>
      </c>
      <c r="G2142">
        <v>6</v>
      </c>
      <c r="H2142">
        <v>10</v>
      </c>
      <c r="I2142" s="1" t="s">
        <v>100</v>
      </c>
      <c r="J2142">
        <v>50</v>
      </c>
      <c r="K2142" s="1" t="s">
        <v>2729</v>
      </c>
      <c r="L2142">
        <v>2</v>
      </c>
      <c r="M2142">
        <v>54.5</v>
      </c>
      <c r="N2142">
        <v>1.6</v>
      </c>
      <c r="Q2142">
        <v>52.9</v>
      </c>
      <c r="R2142" s="1"/>
    </row>
    <row r="2143" spans="1:18" x14ac:dyDescent="0.2">
      <c r="A2143" s="1" t="s">
        <v>46</v>
      </c>
      <c r="B2143">
        <v>2</v>
      </c>
      <c r="C2143" s="1" t="s">
        <v>4569</v>
      </c>
      <c r="D2143" s="2">
        <v>45781</v>
      </c>
      <c r="E2143" t="s">
        <v>2882</v>
      </c>
      <c r="F2143" s="1" t="s">
        <v>246</v>
      </c>
      <c r="G2143">
        <v>14</v>
      </c>
      <c r="H2143" t="s">
        <v>2883</v>
      </c>
      <c r="I2143" s="1" t="s">
        <v>100</v>
      </c>
      <c r="J2143">
        <v>500</v>
      </c>
      <c r="K2143" s="1" t="s">
        <v>2729</v>
      </c>
      <c r="L2143">
        <v>4</v>
      </c>
      <c r="M2143">
        <v>260.3</v>
      </c>
      <c r="N2143">
        <v>6.5</v>
      </c>
      <c r="Q2143">
        <v>253.8</v>
      </c>
      <c r="R2143" s="1"/>
    </row>
    <row r="2144" spans="1:18" x14ac:dyDescent="0.2">
      <c r="A2144" s="1" t="s">
        <v>53</v>
      </c>
      <c r="B2144">
        <v>2</v>
      </c>
      <c r="C2144" s="1" t="s">
        <v>4591</v>
      </c>
      <c r="D2144" s="2">
        <v>45781</v>
      </c>
      <c r="E2144" t="s">
        <v>48</v>
      </c>
      <c r="F2144" s="1" t="s">
        <v>246</v>
      </c>
      <c r="G2144">
        <v>13</v>
      </c>
      <c r="H2144" t="s">
        <v>167</v>
      </c>
      <c r="I2144" s="1" t="s">
        <v>100</v>
      </c>
      <c r="J2144">
        <v>222</v>
      </c>
      <c r="K2144" s="1" t="s">
        <v>2729</v>
      </c>
      <c r="L2144">
        <v>3</v>
      </c>
      <c r="M2144">
        <v>203.6</v>
      </c>
      <c r="N2144">
        <v>6.8999999999999995</v>
      </c>
      <c r="Q2144">
        <v>196.7</v>
      </c>
      <c r="R2144" s="1"/>
    </row>
    <row r="2145" spans="1:18" x14ac:dyDescent="0.2">
      <c r="A2145" s="1" t="s">
        <v>53</v>
      </c>
      <c r="B2145">
        <v>2</v>
      </c>
      <c r="C2145" s="1" t="s">
        <v>4592</v>
      </c>
      <c r="D2145" s="2">
        <v>45781</v>
      </c>
      <c r="E2145" t="s">
        <v>3501</v>
      </c>
      <c r="F2145" s="1" t="s">
        <v>246</v>
      </c>
      <c r="G2145">
        <v>19</v>
      </c>
      <c r="H2145" t="s">
        <v>332</v>
      </c>
      <c r="I2145" s="1" t="s">
        <v>100</v>
      </c>
      <c r="J2145">
        <v>90</v>
      </c>
      <c r="K2145" s="1" t="s">
        <v>2729</v>
      </c>
      <c r="L2145">
        <v>2</v>
      </c>
      <c r="M2145">
        <v>107</v>
      </c>
      <c r="N2145">
        <v>4.5999999999999996</v>
      </c>
      <c r="Q2145">
        <v>102.4</v>
      </c>
      <c r="R2145" s="1"/>
    </row>
    <row r="2146" spans="1:18" x14ac:dyDescent="0.2">
      <c r="A2146" s="1" t="s">
        <v>46</v>
      </c>
      <c r="B2146">
        <v>3</v>
      </c>
      <c r="C2146" s="1" t="s">
        <v>4573</v>
      </c>
      <c r="D2146" s="2">
        <v>45781</v>
      </c>
      <c r="E2146" t="s">
        <v>3823</v>
      </c>
      <c r="F2146" s="1" t="s">
        <v>3068</v>
      </c>
      <c r="G2146">
        <v>16</v>
      </c>
      <c r="H2146" t="s">
        <v>2811</v>
      </c>
      <c r="I2146" s="1" t="s">
        <v>108</v>
      </c>
      <c r="J2146">
        <v>300</v>
      </c>
      <c r="K2146" s="1" t="s">
        <v>2729</v>
      </c>
      <c r="L2146">
        <v>1</v>
      </c>
      <c r="M2146">
        <v>59</v>
      </c>
      <c r="N2146">
        <v>2.2000000000000002</v>
      </c>
      <c r="Q2146">
        <v>56.8</v>
      </c>
      <c r="R2146" s="1"/>
    </row>
    <row r="2147" spans="1:18" x14ac:dyDescent="0.2">
      <c r="A2147" s="1" t="s">
        <v>46</v>
      </c>
      <c r="B2147">
        <v>3</v>
      </c>
      <c r="C2147" s="1" t="s">
        <v>4593</v>
      </c>
      <c r="D2147" s="2">
        <v>45781</v>
      </c>
      <c r="E2147" t="s">
        <v>3823</v>
      </c>
      <c r="F2147" s="1" t="s">
        <v>3068</v>
      </c>
      <c r="G2147">
        <v>16</v>
      </c>
      <c r="H2147" t="s">
        <v>2811</v>
      </c>
      <c r="I2147" s="1" t="s">
        <v>108</v>
      </c>
      <c r="J2147">
        <v>100</v>
      </c>
      <c r="K2147" s="1" t="s">
        <v>2729</v>
      </c>
      <c r="L2147">
        <v>2</v>
      </c>
      <c r="M2147">
        <v>111.4</v>
      </c>
      <c r="N2147">
        <v>4.4000000000000004</v>
      </c>
      <c r="Q2147">
        <v>107</v>
      </c>
      <c r="R2147" s="1"/>
    </row>
    <row r="2148" spans="1:18" x14ac:dyDescent="0.2">
      <c r="A2148" s="1" t="s">
        <v>46</v>
      </c>
      <c r="B2148">
        <v>3</v>
      </c>
      <c r="C2148" s="1" t="s">
        <v>4594</v>
      </c>
      <c r="D2148" s="2">
        <v>45781</v>
      </c>
      <c r="E2148" t="s">
        <v>3820</v>
      </c>
      <c r="F2148" s="1" t="s">
        <v>3068</v>
      </c>
      <c r="G2148">
        <v>16</v>
      </c>
      <c r="H2148" t="s">
        <v>2811</v>
      </c>
      <c r="I2148" s="1" t="s">
        <v>108</v>
      </c>
      <c r="J2148">
        <v>300</v>
      </c>
      <c r="K2148" s="1" t="s">
        <v>2729</v>
      </c>
      <c r="L2148">
        <v>3</v>
      </c>
      <c r="M2148">
        <v>201</v>
      </c>
      <c r="N2148">
        <v>6</v>
      </c>
      <c r="Q2148">
        <v>195</v>
      </c>
      <c r="R2148" s="1"/>
    </row>
    <row r="2149" spans="1:18" x14ac:dyDescent="0.2">
      <c r="A2149" s="1" t="s">
        <v>53</v>
      </c>
      <c r="B2149">
        <v>3</v>
      </c>
      <c r="C2149" s="1" t="s">
        <v>4594</v>
      </c>
      <c r="D2149" s="2">
        <v>45781</v>
      </c>
      <c r="E2149" t="s">
        <v>3820</v>
      </c>
      <c r="F2149" s="1" t="s">
        <v>3068</v>
      </c>
      <c r="G2149">
        <v>16</v>
      </c>
      <c r="H2149" t="s">
        <v>2811</v>
      </c>
      <c r="I2149" s="1" t="s">
        <v>108</v>
      </c>
      <c r="J2149">
        <v>300</v>
      </c>
      <c r="K2149" s="1" t="s">
        <v>2729</v>
      </c>
      <c r="L2149">
        <v>2</v>
      </c>
      <c r="M2149">
        <v>108.6</v>
      </c>
      <c r="N2149">
        <v>4</v>
      </c>
      <c r="Q2149">
        <v>104.6</v>
      </c>
      <c r="R2149" s="1"/>
    </row>
    <row r="2150" spans="1:18" x14ac:dyDescent="0.2">
      <c r="A2150" s="1" t="s">
        <v>53</v>
      </c>
      <c r="B2150">
        <v>3</v>
      </c>
      <c r="C2150" s="1" t="s">
        <v>4595</v>
      </c>
      <c r="D2150" s="2">
        <v>45781</v>
      </c>
      <c r="E2150" t="s">
        <v>3067</v>
      </c>
      <c r="F2150" s="1" t="s">
        <v>3068</v>
      </c>
      <c r="G2150">
        <v>18</v>
      </c>
      <c r="H2150" t="s">
        <v>2811</v>
      </c>
      <c r="I2150" s="1" t="s">
        <v>108</v>
      </c>
      <c r="J2150">
        <v>150</v>
      </c>
      <c r="K2150" s="1" t="s">
        <v>2729</v>
      </c>
      <c r="L2150">
        <v>3</v>
      </c>
      <c r="M2150">
        <v>159.19999999999999</v>
      </c>
      <c r="N2150">
        <v>6.8999999999999995</v>
      </c>
      <c r="P2150">
        <v>93</v>
      </c>
      <c r="Q2150">
        <v>152.29999999999998</v>
      </c>
      <c r="R2150" s="1"/>
    </row>
    <row r="2151" spans="1:18" x14ac:dyDescent="0.2">
      <c r="A2151" s="1" t="s">
        <v>46</v>
      </c>
      <c r="B2151">
        <v>6</v>
      </c>
      <c r="C2151" s="1" t="s">
        <v>4596</v>
      </c>
      <c r="D2151" s="2">
        <v>45781</v>
      </c>
      <c r="E2151" t="s">
        <v>3668</v>
      </c>
      <c r="F2151" s="1" t="s">
        <v>246</v>
      </c>
      <c r="G2151">
        <v>28</v>
      </c>
      <c r="H2151" t="s">
        <v>209</v>
      </c>
      <c r="I2151" s="1" t="s">
        <v>2760</v>
      </c>
      <c r="J2151">
        <v>75</v>
      </c>
      <c r="K2151" s="1" t="s">
        <v>2729</v>
      </c>
      <c r="L2151">
        <v>1</v>
      </c>
      <c r="M2151">
        <v>94.6</v>
      </c>
      <c r="N2151">
        <v>3</v>
      </c>
      <c r="O2151">
        <v>30</v>
      </c>
      <c r="Q2151">
        <v>91.6</v>
      </c>
      <c r="R2151" s="1"/>
    </row>
    <row r="2152" spans="1:18" x14ac:dyDescent="0.2">
      <c r="A2152" s="1" t="s">
        <v>46</v>
      </c>
      <c r="B2152">
        <v>6</v>
      </c>
      <c r="C2152" s="1" t="s">
        <v>4597</v>
      </c>
      <c r="D2152" s="2">
        <v>45781</v>
      </c>
      <c r="E2152" t="s">
        <v>4598</v>
      </c>
      <c r="F2152" s="1" t="s">
        <v>246</v>
      </c>
      <c r="G2152">
        <v>28</v>
      </c>
      <c r="H2152" t="s">
        <v>332</v>
      </c>
      <c r="I2152" s="1" t="s">
        <v>2760</v>
      </c>
      <c r="J2152">
        <v>200</v>
      </c>
      <c r="K2152" s="1" t="s">
        <v>2729</v>
      </c>
      <c r="L2152">
        <v>3</v>
      </c>
      <c r="M2152">
        <v>196</v>
      </c>
      <c r="N2152">
        <v>10.8</v>
      </c>
      <c r="Q2152">
        <v>185.2</v>
      </c>
      <c r="R2152" s="1"/>
    </row>
    <row r="2153" spans="1:18" x14ac:dyDescent="0.2">
      <c r="A2153" s="1" t="s">
        <v>46</v>
      </c>
      <c r="B2153">
        <v>6</v>
      </c>
      <c r="C2153" s="1" t="s">
        <v>4599</v>
      </c>
      <c r="D2153" s="2">
        <v>45781</v>
      </c>
      <c r="E2153" t="s">
        <v>4582</v>
      </c>
      <c r="F2153" s="1" t="s">
        <v>246</v>
      </c>
      <c r="G2153">
        <v>26</v>
      </c>
      <c r="H2153" t="s">
        <v>99</v>
      </c>
      <c r="I2153" s="1" t="s">
        <v>2760</v>
      </c>
      <c r="J2153">
        <v>205</v>
      </c>
      <c r="K2153" s="1" t="s">
        <v>2729</v>
      </c>
      <c r="L2153">
        <v>3</v>
      </c>
      <c r="M2153">
        <v>202.4</v>
      </c>
      <c r="N2153">
        <v>9.6000000000000014</v>
      </c>
      <c r="Q2153">
        <v>192.8</v>
      </c>
      <c r="R2153" s="1"/>
    </row>
    <row r="2154" spans="1:18" x14ac:dyDescent="0.2">
      <c r="A2154" s="1" t="s">
        <v>46</v>
      </c>
      <c r="B2154">
        <v>6</v>
      </c>
      <c r="C2154" s="1" t="s">
        <v>4600</v>
      </c>
      <c r="D2154" s="2">
        <v>45781</v>
      </c>
      <c r="E2154" t="s">
        <v>4598</v>
      </c>
      <c r="F2154" s="1" t="s">
        <v>246</v>
      </c>
      <c r="G2154">
        <v>26</v>
      </c>
      <c r="H2154" t="s">
        <v>332</v>
      </c>
      <c r="I2154" s="1" t="s">
        <v>2760</v>
      </c>
      <c r="J2154">
        <v>85</v>
      </c>
      <c r="K2154" s="1" t="s">
        <v>2729</v>
      </c>
      <c r="L2154">
        <v>1</v>
      </c>
      <c r="M2154">
        <v>92.2</v>
      </c>
      <c r="N2154">
        <v>3.8</v>
      </c>
      <c r="Q2154">
        <v>88.4</v>
      </c>
      <c r="R2154" s="1"/>
    </row>
    <row r="2155" spans="1:18" x14ac:dyDescent="0.2">
      <c r="A2155" s="1" t="s">
        <v>46</v>
      </c>
      <c r="B2155">
        <v>6</v>
      </c>
      <c r="C2155" s="1" t="s">
        <v>4601</v>
      </c>
      <c r="D2155" s="2">
        <v>45781</v>
      </c>
      <c r="E2155" t="s">
        <v>4578</v>
      </c>
      <c r="F2155" s="1" t="s">
        <v>246</v>
      </c>
      <c r="G2155">
        <v>26</v>
      </c>
      <c r="H2155" t="s">
        <v>332</v>
      </c>
      <c r="I2155" s="1" t="s">
        <v>2760</v>
      </c>
      <c r="J2155">
        <v>60</v>
      </c>
      <c r="K2155" s="1" t="s">
        <v>2729</v>
      </c>
      <c r="L2155">
        <v>1</v>
      </c>
      <c r="M2155">
        <v>62.2</v>
      </c>
      <c r="N2155">
        <v>3.8</v>
      </c>
      <c r="Q2155">
        <v>58.400000000000006</v>
      </c>
      <c r="R2155" s="1"/>
    </row>
    <row r="2156" spans="1:18" x14ac:dyDescent="0.2">
      <c r="A2156" s="1" t="s">
        <v>53</v>
      </c>
      <c r="B2156">
        <v>6</v>
      </c>
      <c r="C2156" s="1" t="s">
        <v>4602</v>
      </c>
      <c r="D2156" s="2">
        <v>45781</v>
      </c>
      <c r="E2156" t="s">
        <v>4580</v>
      </c>
      <c r="F2156" s="1" t="s">
        <v>246</v>
      </c>
      <c r="G2156">
        <v>26</v>
      </c>
      <c r="H2156" t="s">
        <v>332</v>
      </c>
      <c r="I2156" s="1" t="s">
        <v>2760</v>
      </c>
      <c r="J2156">
        <v>60</v>
      </c>
      <c r="K2156" s="1" t="s">
        <v>2729</v>
      </c>
      <c r="L2156">
        <v>1</v>
      </c>
      <c r="M2156">
        <v>75.400000000000006</v>
      </c>
      <c r="N2156">
        <v>3.2</v>
      </c>
      <c r="O2156">
        <v>37</v>
      </c>
      <c r="Q2156">
        <v>72.2</v>
      </c>
      <c r="R2156" s="1"/>
    </row>
    <row r="2157" spans="1:18" x14ac:dyDescent="0.2">
      <c r="A2157" s="1" t="s">
        <v>53</v>
      </c>
      <c r="B2157">
        <v>6</v>
      </c>
      <c r="C2157" s="1" t="s">
        <v>4603</v>
      </c>
      <c r="D2157" s="2">
        <v>45781</v>
      </c>
      <c r="E2157" t="s">
        <v>48</v>
      </c>
      <c r="F2157" s="1" t="s">
        <v>246</v>
      </c>
      <c r="G2157">
        <v>31</v>
      </c>
      <c r="H2157" t="s">
        <v>332</v>
      </c>
      <c r="I2157" s="1" t="s">
        <v>100</v>
      </c>
      <c r="J2157">
        <v>200</v>
      </c>
      <c r="K2157" s="1" t="s">
        <v>2729</v>
      </c>
      <c r="L2157">
        <v>2</v>
      </c>
      <c r="M2157">
        <v>206</v>
      </c>
      <c r="N2157">
        <v>7.6</v>
      </c>
      <c r="Q2157">
        <v>198.4</v>
      </c>
      <c r="R2157" s="1"/>
    </row>
    <row r="2158" spans="1:18" x14ac:dyDescent="0.2">
      <c r="A2158" s="1" t="s">
        <v>53</v>
      </c>
      <c r="B2158">
        <v>6</v>
      </c>
      <c r="C2158" s="1" t="s">
        <v>4604</v>
      </c>
      <c r="D2158" s="2">
        <v>45781</v>
      </c>
      <c r="E2158" t="s">
        <v>3501</v>
      </c>
      <c r="F2158" s="1" t="s">
        <v>246</v>
      </c>
      <c r="G2158">
        <v>33</v>
      </c>
      <c r="H2158" t="s">
        <v>332</v>
      </c>
      <c r="I2158" s="1" t="s">
        <v>100</v>
      </c>
      <c r="J2158">
        <v>135</v>
      </c>
      <c r="K2158" s="1" t="s">
        <v>2729</v>
      </c>
      <c r="L2158">
        <v>2</v>
      </c>
      <c r="M2158">
        <v>161.80000000000001</v>
      </c>
      <c r="N2158">
        <v>8</v>
      </c>
      <c r="Q2158">
        <v>153.80000000000001</v>
      </c>
      <c r="R2158" s="1"/>
    </row>
    <row r="2159" spans="1:18" x14ac:dyDescent="0.2">
      <c r="A2159" s="1" t="s">
        <v>53</v>
      </c>
      <c r="B2159">
        <v>6</v>
      </c>
      <c r="C2159" s="1" t="s">
        <v>4605</v>
      </c>
      <c r="D2159" s="2">
        <v>45781</v>
      </c>
      <c r="E2159" t="s">
        <v>4606</v>
      </c>
      <c r="F2159" s="1" t="s">
        <v>246</v>
      </c>
      <c r="G2159" t="s">
        <v>2889</v>
      </c>
      <c r="H2159" t="s">
        <v>4607</v>
      </c>
      <c r="I2159" s="1" t="s">
        <v>100</v>
      </c>
      <c r="J2159">
        <v>100</v>
      </c>
      <c r="K2159" s="1" t="s">
        <v>2729</v>
      </c>
      <c r="L2159">
        <v>2</v>
      </c>
      <c r="M2159">
        <v>111.4</v>
      </c>
      <c r="N2159">
        <v>9</v>
      </c>
      <c r="Q2159">
        <v>102.4</v>
      </c>
      <c r="R2159" s="1"/>
    </row>
    <row r="2160" spans="1:18" x14ac:dyDescent="0.2">
      <c r="A2160" s="1" t="s">
        <v>53</v>
      </c>
      <c r="B2160">
        <v>6</v>
      </c>
      <c r="C2160" s="1" t="s">
        <v>4608</v>
      </c>
      <c r="D2160" s="2">
        <v>45781</v>
      </c>
      <c r="E2160" t="s">
        <v>4609</v>
      </c>
      <c r="F2160" s="1" t="s">
        <v>246</v>
      </c>
      <c r="G2160" t="s">
        <v>2889</v>
      </c>
      <c r="H2160" t="s">
        <v>4607</v>
      </c>
      <c r="I2160" s="1" t="s">
        <v>100</v>
      </c>
      <c r="J2160">
        <v>100</v>
      </c>
      <c r="K2160" s="1" t="s">
        <v>2729</v>
      </c>
      <c r="L2160">
        <v>2</v>
      </c>
      <c r="M2160">
        <v>122</v>
      </c>
      <c r="N2160">
        <v>9.3000000000000007</v>
      </c>
      <c r="Q2160">
        <v>112.7</v>
      </c>
      <c r="R2160" s="1"/>
    </row>
    <row r="2161" spans="1:18" x14ac:dyDescent="0.2">
      <c r="A2161" s="1" t="s">
        <v>46</v>
      </c>
      <c r="B2161">
        <v>7</v>
      </c>
      <c r="C2161" s="1" t="s">
        <v>4585</v>
      </c>
      <c r="D2161" s="2">
        <v>45781</v>
      </c>
      <c r="E2161" t="s">
        <v>3688</v>
      </c>
      <c r="F2161" s="1" t="s">
        <v>246</v>
      </c>
      <c r="G2161">
        <v>18</v>
      </c>
      <c r="H2161" t="s">
        <v>2770</v>
      </c>
      <c r="I2161" s="1" t="s">
        <v>2766</v>
      </c>
      <c r="J2161">
        <v>200</v>
      </c>
      <c r="K2161" s="1" t="s">
        <v>2729</v>
      </c>
      <c r="L2161">
        <v>3</v>
      </c>
      <c r="M2161">
        <v>103.78</v>
      </c>
      <c r="N2161">
        <v>6.6000000000000005</v>
      </c>
      <c r="Q2161">
        <v>97.18</v>
      </c>
      <c r="R2161" s="1"/>
    </row>
    <row r="2162" spans="1:18" x14ac:dyDescent="0.2">
      <c r="A2162" s="1" t="s">
        <v>46</v>
      </c>
      <c r="B2162">
        <v>7</v>
      </c>
      <c r="C2162" s="1" t="s">
        <v>4610</v>
      </c>
      <c r="D2162" s="2">
        <v>45781</v>
      </c>
      <c r="E2162" t="s">
        <v>3688</v>
      </c>
      <c r="F2162" s="1" t="s">
        <v>246</v>
      </c>
      <c r="G2162">
        <v>21</v>
      </c>
      <c r="H2162" t="s">
        <v>2770</v>
      </c>
      <c r="I2162" s="1" t="s">
        <v>2766</v>
      </c>
      <c r="J2162">
        <v>300</v>
      </c>
      <c r="K2162" s="1" t="s">
        <v>2729</v>
      </c>
      <c r="L2162">
        <v>6</v>
      </c>
      <c r="M2162">
        <v>228.25</v>
      </c>
      <c r="N2162">
        <v>14.49</v>
      </c>
      <c r="Q2162">
        <v>213.76</v>
      </c>
      <c r="R2162" s="1"/>
    </row>
    <row r="2163" spans="1:18" x14ac:dyDescent="0.2">
      <c r="A2163" s="1" t="s">
        <v>46</v>
      </c>
      <c r="B2163">
        <v>7</v>
      </c>
      <c r="C2163" s="1" t="s">
        <v>4611</v>
      </c>
      <c r="D2163" s="2">
        <v>45781</v>
      </c>
      <c r="E2163" t="s">
        <v>3688</v>
      </c>
      <c r="F2163" s="1" t="s">
        <v>246</v>
      </c>
      <c r="G2163">
        <v>36</v>
      </c>
      <c r="H2163" t="s">
        <v>2770</v>
      </c>
      <c r="I2163" s="1" t="s">
        <v>2766</v>
      </c>
      <c r="J2163">
        <v>200</v>
      </c>
      <c r="K2163" s="1" t="s">
        <v>2729</v>
      </c>
      <c r="L2163">
        <v>1</v>
      </c>
      <c r="M2163">
        <v>50.82</v>
      </c>
      <c r="N2163">
        <v>4.4000000000000004</v>
      </c>
      <c r="Q2163">
        <v>46.42</v>
      </c>
      <c r="R2163" s="1"/>
    </row>
    <row r="2164" spans="1:18" x14ac:dyDescent="0.2">
      <c r="A2164" s="1" t="s">
        <v>53</v>
      </c>
      <c r="B2164">
        <v>7</v>
      </c>
      <c r="C2164" s="1" t="s">
        <v>4611</v>
      </c>
      <c r="D2164" s="2">
        <v>45781</v>
      </c>
      <c r="E2164" t="s">
        <v>3688</v>
      </c>
      <c r="F2164" s="1" t="s">
        <v>246</v>
      </c>
      <c r="G2164">
        <v>36</v>
      </c>
      <c r="H2164" t="s">
        <v>2770</v>
      </c>
      <c r="I2164" s="1" t="s">
        <v>2766</v>
      </c>
      <c r="J2164">
        <v>200</v>
      </c>
      <c r="K2164" s="1" t="s">
        <v>2729</v>
      </c>
      <c r="L2164">
        <v>3</v>
      </c>
      <c r="M2164">
        <v>195.28</v>
      </c>
      <c r="N2164">
        <v>13.000000000000002</v>
      </c>
      <c r="Q2164">
        <v>182.28</v>
      </c>
      <c r="R2164" s="1"/>
    </row>
    <row r="2165" spans="1:18" x14ac:dyDescent="0.2">
      <c r="A2165" s="1" t="s">
        <v>53</v>
      </c>
      <c r="B2165">
        <v>7</v>
      </c>
      <c r="C2165" s="1" t="s">
        <v>4610</v>
      </c>
      <c r="D2165" s="2">
        <v>45781</v>
      </c>
      <c r="E2165" t="s">
        <v>3688</v>
      </c>
      <c r="F2165" s="1" t="s">
        <v>246</v>
      </c>
      <c r="G2165">
        <v>21</v>
      </c>
      <c r="H2165" t="s">
        <v>2770</v>
      </c>
      <c r="I2165" s="1" t="s">
        <v>2766</v>
      </c>
      <c r="J2165">
        <v>300</v>
      </c>
      <c r="K2165" s="1" t="s">
        <v>2729</v>
      </c>
      <c r="L2165">
        <v>3</v>
      </c>
      <c r="M2165">
        <v>110.55</v>
      </c>
      <c r="N2165">
        <v>7.8000000000000007</v>
      </c>
      <c r="Q2165">
        <v>102.75</v>
      </c>
      <c r="R2165" s="1"/>
    </row>
    <row r="2166" spans="1:18" x14ac:dyDescent="0.2">
      <c r="A2166" s="1" t="s">
        <v>53</v>
      </c>
      <c r="B2166">
        <v>7</v>
      </c>
      <c r="C2166" s="1" t="s">
        <v>4585</v>
      </c>
      <c r="D2166" s="2">
        <v>45781</v>
      </c>
      <c r="E2166" t="s">
        <v>3688</v>
      </c>
      <c r="F2166" s="1" t="s">
        <v>246</v>
      </c>
      <c r="G2166">
        <v>18</v>
      </c>
      <c r="H2166" t="s">
        <v>2770</v>
      </c>
      <c r="I2166" s="1" t="s">
        <v>2766</v>
      </c>
      <c r="J2166">
        <v>200</v>
      </c>
      <c r="K2166" s="1" t="s">
        <v>2729</v>
      </c>
      <c r="L2166">
        <v>1</v>
      </c>
      <c r="M2166">
        <v>19.3</v>
      </c>
      <c r="N2166">
        <v>2.2000000000000002</v>
      </c>
      <c r="Q2166">
        <v>17.100000000000001</v>
      </c>
      <c r="R2166" s="1"/>
    </row>
    <row r="2167" spans="1:18" x14ac:dyDescent="0.2">
      <c r="A2167" s="1" t="s">
        <v>46</v>
      </c>
      <c r="B2167">
        <v>1</v>
      </c>
      <c r="C2167" s="1" t="s">
        <v>4488</v>
      </c>
      <c r="D2167" s="2">
        <v>45782</v>
      </c>
      <c r="E2167" t="s">
        <v>3286</v>
      </c>
      <c r="F2167" s="1" t="s">
        <v>246</v>
      </c>
      <c r="G2167">
        <v>2</v>
      </c>
      <c r="H2167">
        <v>12</v>
      </c>
      <c r="I2167" s="1" t="s">
        <v>100</v>
      </c>
      <c r="J2167">
        <v>500</v>
      </c>
      <c r="K2167" s="1" t="s">
        <v>2729</v>
      </c>
      <c r="L2167">
        <v>4</v>
      </c>
      <c r="M2167">
        <v>89.799999999999983</v>
      </c>
      <c r="N2167">
        <v>3.6</v>
      </c>
      <c r="Q2167">
        <v>86.199999999999989</v>
      </c>
      <c r="R2167" s="1"/>
    </row>
    <row r="2168" spans="1:18" x14ac:dyDescent="0.2">
      <c r="A2168" s="1" t="s">
        <v>53</v>
      </c>
      <c r="B2168">
        <v>1</v>
      </c>
      <c r="C2168" s="1" t="s">
        <v>4612</v>
      </c>
      <c r="D2168" s="2">
        <v>45782</v>
      </c>
      <c r="E2168" t="s">
        <v>2829</v>
      </c>
      <c r="F2168" s="1" t="s">
        <v>246</v>
      </c>
      <c r="G2168">
        <v>6</v>
      </c>
      <c r="H2168" t="s">
        <v>2740</v>
      </c>
      <c r="I2168" s="1" t="s">
        <v>100</v>
      </c>
      <c r="J2168">
        <v>100</v>
      </c>
      <c r="K2168" s="1" t="s">
        <v>2729</v>
      </c>
      <c r="L2168">
        <v>3</v>
      </c>
      <c r="M2168">
        <v>97.4</v>
      </c>
      <c r="N2168">
        <v>2.4000000000000004</v>
      </c>
      <c r="Q2168">
        <v>95</v>
      </c>
      <c r="R2168" s="1"/>
    </row>
    <row r="2169" spans="1:18" x14ac:dyDescent="0.2">
      <c r="A2169" s="1" t="s">
        <v>53</v>
      </c>
      <c r="B2169">
        <v>1</v>
      </c>
      <c r="C2169" s="1" t="s">
        <v>4613</v>
      </c>
      <c r="D2169" s="2">
        <v>45782</v>
      </c>
      <c r="E2169" t="s">
        <v>2829</v>
      </c>
      <c r="F2169" s="1" t="s">
        <v>246</v>
      </c>
      <c r="G2169">
        <v>7</v>
      </c>
      <c r="H2169" t="s">
        <v>107</v>
      </c>
      <c r="I2169" s="1" t="s">
        <v>100</v>
      </c>
      <c r="J2169">
        <v>100</v>
      </c>
      <c r="K2169" s="1" t="s">
        <v>2729</v>
      </c>
      <c r="L2169">
        <v>2</v>
      </c>
      <c r="M2169">
        <v>72.599999999999994</v>
      </c>
      <c r="N2169">
        <v>1.8</v>
      </c>
      <c r="Q2169">
        <v>70.8</v>
      </c>
      <c r="R2169" s="1"/>
    </row>
    <row r="2170" spans="1:18" x14ac:dyDescent="0.2">
      <c r="A2170" s="1" t="s">
        <v>46</v>
      </c>
      <c r="B2170">
        <v>2</v>
      </c>
      <c r="C2170" s="1" t="s">
        <v>4614</v>
      </c>
      <c r="D2170" s="2">
        <v>45782</v>
      </c>
      <c r="E2170" t="s">
        <v>4568</v>
      </c>
      <c r="F2170" s="1" t="s">
        <v>246</v>
      </c>
      <c r="G2170">
        <v>18</v>
      </c>
      <c r="H2170" t="s">
        <v>107</v>
      </c>
      <c r="I2170" s="1" t="s">
        <v>100</v>
      </c>
      <c r="J2170">
        <v>200</v>
      </c>
      <c r="K2170" s="1" t="s">
        <v>2729</v>
      </c>
      <c r="L2170">
        <v>3</v>
      </c>
      <c r="M2170">
        <v>212</v>
      </c>
      <c r="N2170">
        <v>6.6000000000000005</v>
      </c>
      <c r="Q2170">
        <v>205.4</v>
      </c>
      <c r="R2170" s="1"/>
    </row>
    <row r="2171" spans="1:18" x14ac:dyDescent="0.2">
      <c r="A2171" s="1" t="s">
        <v>46</v>
      </c>
      <c r="B2171">
        <v>2</v>
      </c>
      <c r="C2171" s="1" t="s">
        <v>4615</v>
      </c>
      <c r="D2171" s="2">
        <v>45782</v>
      </c>
      <c r="E2171" t="s">
        <v>4616</v>
      </c>
      <c r="F2171" s="1" t="s">
        <v>246</v>
      </c>
      <c r="G2171">
        <v>18</v>
      </c>
      <c r="H2171" t="s">
        <v>167</v>
      </c>
      <c r="I2171" s="1" t="s">
        <v>100</v>
      </c>
      <c r="J2171">
        <v>225</v>
      </c>
      <c r="K2171" s="1" t="s">
        <v>2729</v>
      </c>
      <c r="L2171">
        <v>2</v>
      </c>
      <c r="M2171">
        <v>120.60000000000001</v>
      </c>
      <c r="N2171">
        <v>4.4000000000000004</v>
      </c>
      <c r="Q2171">
        <v>116.2</v>
      </c>
      <c r="R2171" s="1"/>
    </row>
    <row r="2172" spans="1:18" x14ac:dyDescent="0.2">
      <c r="A2172" s="1" t="s">
        <v>53</v>
      </c>
      <c r="B2172">
        <v>2</v>
      </c>
      <c r="C2172" s="1" t="s">
        <v>4615</v>
      </c>
      <c r="D2172" s="2">
        <v>45782</v>
      </c>
      <c r="E2172" t="s">
        <v>4616</v>
      </c>
      <c r="F2172" s="1" t="s">
        <v>246</v>
      </c>
      <c r="G2172">
        <v>18</v>
      </c>
      <c r="H2172" t="s">
        <v>167</v>
      </c>
      <c r="I2172" s="1" t="s">
        <v>100</v>
      </c>
      <c r="J2172">
        <v>225</v>
      </c>
      <c r="K2172" s="1" t="s">
        <v>2729</v>
      </c>
      <c r="L2172">
        <v>2</v>
      </c>
      <c r="M2172">
        <v>117.8</v>
      </c>
      <c r="N2172">
        <v>4.2</v>
      </c>
      <c r="Q2172">
        <v>113.6</v>
      </c>
      <c r="R2172" s="1"/>
    </row>
    <row r="2173" spans="1:18" x14ac:dyDescent="0.2">
      <c r="A2173" s="1" t="s">
        <v>53</v>
      </c>
      <c r="B2173">
        <v>2</v>
      </c>
      <c r="C2173" s="1" t="s">
        <v>4617</v>
      </c>
      <c r="D2173" s="2">
        <v>45782</v>
      </c>
      <c r="E2173" t="s">
        <v>2829</v>
      </c>
      <c r="F2173" s="1" t="s">
        <v>246</v>
      </c>
      <c r="G2173">
        <v>12</v>
      </c>
      <c r="H2173" t="s">
        <v>107</v>
      </c>
      <c r="I2173" s="1" t="s">
        <v>100</v>
      </c>
      <c r="J2173">
        <v>100</v>
      </c>
      <c r="K2173" s="1" t="s">
        <v>2729</v>
      </c>
      <c r="L2173">
        <v>3</v>
      </c>
      <c r="M2173">
        <v>115.2</v>
      </c>
      <c r="N2173">
        <v>4.0999999999999996</v>
      </c>
      <c r="Q2173">
        <v>111.10000000000001</v>
      </c>
      <c r="R2173" s="1"/>
    </row>
    <row r="2174" spans="1:18" x14ac:dyDescent="0.2">
      <c r="A2174" s="1" t="s">
        <v>46</v>
      </c>
      <c r="B2174">
        <v>3</v>
      </c>
      <c r="C2174" s="1" t="s">
        <v>4618</v>
      </c>
      <c r="D2174" s="2">
        <v>45782</v>
      </c>
      <c r="E2174" t="s">
        <v>3247</v>
      </c>
      <c r="F2174" s="1" t="s">
        <v>106</v>
      </c>
      <c r="G2174">
        <v>18</v>
      </c>
      <c r="H2174" t="s">
        <v>343</v>
      </c>
      <c r="I2174" s="1" t="s">
        <v>108</v>
      </c>
      <c r="J2174">
        <v>100</v>
      </c>
      <c r="K2174" s="1" t="s">
        <v>2729</v>
      </c>
      <c r="L2174">
        <v>2</v>
      </c>
      <c r="M2174">
        <v>115.4</v>
      </c>
      <c r="N2174">
        <v>4.4000000000000004</v>
      </c>
      <c r="Q2174">
        <v>111</v>
      </c>
      <c r="R2174" s="1"/>
    </row>
    <row r="2175" spans="1:18" x14ac:dyDescent="0.2">
      <c r="A2175" s="1" t="s">
        <v>46</v>
      </c>
      <c r="B2175">
        <v>3</v>
      </c>
      <c r="C2175" s="1" t="s">
        <v>4619</v>
      </c>
      <c r="D2175" s="2">
        <v>45782</v>
      </c>
      <c r="E2175" t="s">
        <v>2912</v>
      </c>
      <c r="F2175" s="1" t="s">
        <v>106</v>
      </c>
      <c r="G2175">
        <v>18</v>
      </c>
      <c r="H2175" t="s">
        <v>107</v>
      </c>
      <c r="I2175" s="1" t="s">
        <v>108</v>
      </c>
      <c r="J2175">
        <v>100</v>
      </c>
      <c r="K2175" s="1" t="s">
        <v>2729</v>
      </c>
      <c r="L2175">
        <v>2</v>
      </c>
      <c r="M2175">
        <v>107.6</v>
      </c>
      <c r="N2175">
        <v>4.4000000000000004</v>
      </c>
      <c r="Q2175">
        <v>103.19999999999999</v>
      </c>
      <c r="R2175" s="1"/>
    </row>
    <row r="2176" spans="1:18" x14ac:dyDescent="0.2">
      <c r="A2176" s="1" t="s">
        <v>46</v>
      </c>
      <c r="B2176">
        <v>3</v>
      </c>
      <c r="C2176" s="1" t="s">
        <v>4620</v>
      </c>
      <c r="D2176" s="2">
        <v>45782</v>
      </c>
      <c r="E2176" t="s">
        <v>4621</v>
      </c>
      <c r="F2176" s="1" t="s">
        <v>106</v>
      </c>
      <c r="G2176">
        <v>17</v>
      </c>
      <c r="H2176" t="s">
        <v>107</v>
      </c>
      <c r="I2176" s="1" t="s">
        <v>4622</v>
      </c>
      <c r="J2176">
        <v>100</v>
      </c>
      <c r="K2176" s="1" t="s">
        <v>2729</v>
      </c>
      <c r="L2176">
        <v>2</v>
      </c>
      <c r="M2176">
        <v>102.2</v>
      </c>
      <c r="N2176">
        <v>4</v>
      </c>
      <c r="Q2176">
        <v>98.2</v>
      </c>
      <c r="R2176" s="1"/>
    </row>
    <row r="2177" spans="1:18" x14ac:dyDescent="0.2">
      <c r="A2177" s="1" t="s">
        <v>46</v>
      </c>
      <c r="B2177">
        <v>3</v>
      </c>
      <c r="C2177" s="1" t="s">
        <v>4623</v>
      </c>
      <c r="D2177" s="2">
        <v>45782</v>
      </c>
      <c r="E2177" t="s">
        <v>3247</v>
      </c>
      <c r="F2177" s="1" t="s">
        <v>106</v>
      </c>
      <c r="G2177">
        <v>16</v>
      </c>
      <c r="H2177" t="s">
        <v>343</v>
      </c>
      <c r="I2177" s="1" t="s">
        <v>108</v>
      </c>
      <c r="J2177">
        <v>100</v>
      </c>
      <c r="K2177" s="1" t="s">
        <v>2729</v>
      </c>
      <c r="L2177">
        <v>1</v>
      </c>
      <c r="M2177">
        <v>51.4</v>
      </c>
      <c r="N2177">
        <v>1.9</v>
      </c>
      <c r="Q2177">
        <v>49.5</v>
      </c>
      <c r="R2177" s="1"/>
    </row>
    <row r="2178" spans="1:18" x14ac:dyDescent="0.2">
      <c r="A2178" s="1" t="s">
        <v>53</v>
      </c>
      <c r="B2178">
        <v>3</v>
      </c>
      <c r="C2178" s="1" t="s">
        <v>4623</v>
      </c>
      <c r="D2178" s="2">
        <v>45782</v>
      </c>
      <c r="E2178" t="s">
        <v>3247</v>
      </c>
      <c r="F2178" s="1" t="s">
        <v>106</v>
      </c>
      <c r="G2178">
        <v>16</v>
      </c>
      <c r="H2178" t="s">
        <v>343</v>
      </c>
      <c r="I2178" s="1" t="s">
        <v>108</v>
      </c>
      <c r="J2178">
        <v>100</v>
      </c>
      <c r="K2178" s="1" t="s">
        <v>2729</v>
      </c>
      <c r="L2178">
        <v>1</v>
      </c>
      <c r="M2178">
        <v>48.6</v>
      </c>
      <c r="N2178">
        <v>1.9</v>
      </c>
      <c r="O2178">
        <v>70</v>
      </c>
      <c r="Q2178">
        <v>46.7</v>
      </c>
      <c r="R2178" s="1"/>
    </row>
    <row r="2179" spans="1:18" x14ac:dyDescent="0.2">
      <c r="A2179" s="1" t="s">
        <v>53</v>
      </c>
      <c r="B2179">
        <v>3</v>
      </c>
      <c r="C2179" s="1" t="s">
        <v>4624</v>
      </c>
      <c r="D2179" s="2">
        <v>45782</v>
      </c>
      <c r="E2179" t="s">
        <v>4625</v>
      </c>
      <c r="F2179" s="1" t="s">
        <v>106</v>
      </c>
      <c r="G2179">
        <v>10</v>
      </c>
      <c r="H2179" t="s">
        <v>2934</v>
      </c>
      <c r="I2179" s="1" t="s">
        <v>108</v>
      </c>
      <c r="J2179">
        <v>100</v>
      </c>
      <c r="K2179" s="1" t="s">
        <v>2729</v>
      </c>
      <c r="L2179">
        <v>3</v>
      </c>
      <c r="M2179">
        <v>105.6</v>
      </c>
      <c r="N2179">
        <v>3.5999999999999996</v>
      </c>
      <c r="Q2179">
        <v>102</v>
      </c>
      <c r="R2179" s="1"/>
    </row>
    <row r="2180" spans="1:18" x14ac:dyDescent="0.2">
      <c r="A2180" s="1" t="s">
        <v>53</v>
      </c>
      <c r="B2180">
        <v>3</v>
      </c>
      <c r="C2180" s="1" t="s">
        <v>4626</v>
      </c>
      <c r="D2180" s="2">
        <v>45782</v>
      </c>
      <c r="E2180" t="s">
        <v>2739</v>
      </c>
      <c r="F2180" s="1" t="s">
        <v>106</v>
      </c>
      <c r="G2180">
        <v>22</v>
      </c>
      <c r="H2180" t="s">
        <v>2740</v>
      </c>
      <c r="I2180" s="1" t="s">
        <v>108</v>
      </c>
      <c r="J2180">
        <v>100</v>
      </c>
      <c r="K2180" s="1" t="s">
        <v>2729</v>
      </c>
      <c r="L2180">
        <v>2</v>
      </c>
      <c r="M2180">
        <v>109.4</v>
      </c>
      <c r="N2180">
        <v>5.4</v>
      </c>
      <c r="Q2180">
        <v>104</v>
      </c>
      <c r="R2180" s="1"/>
    </row>
    <row r="2181" spans="1:18" x14ac:dyDescent="0.2">
      <c r="A2181" s="1" t="s">
        <v>53</v>
      </c>
      <c r="B2181">
        <v>3</v>
      </c>
      <c r="C2181" s="1" t="s">
        <v>4627</v>
      </c>
      <c r="D2181" s="2">
        <v>45782</v>
      </c>
      <c r="E2181" t="s">
        <v>2739</v>
      </c>
      <c r="F2181" s="1" t="s">
        <v>3068</v>
      </c>
      <c r="G2181">
        <v>22</v>
      </c>
      <c r="H2181" t="s">
        <v>2740</v>
      </c>
      <c r="I2181" s="1" t="s">
        <v>108</v>
      </c>
      <c r="J2181">
        <v>100</v>
      </c>
      <c r="K2181" s="1" t="s">
        <v>2729</v>
      </c>
      <c r="L2181">
        <v>2</v>
      </c>
      <c r="M2181">
        <v>115.6</v>
      </c>
      <c r="N2181">
        <v>4.5999999999999996</v>
      </c>
      <c r="Q2181">
        <v>111</v>
      </c>
      <c r="R2181" s="1"/>
    </row>
    <row r="2182" spans="1:18" x14ac:dyDescent="0.2">
      <c r="A2182" s="1" t="s">
        <v>46</v>
      </c>
      <c r="B2182">
        <v>6</v>
      </c>
      <c r="C2182" s="1" t="s">
        <v>4628</v>
      </c>
      <c r="D2182" s="2">
        <v>45782</v>
      </c>
      <c r="E2182" t="s">
        <v>4629</v>
      </c>
      <c r="F2182" s="1" t="s">
        <v>246</v>
      </c>
      <c r="G2182" t="s">
        <v>247</v>
      </c>
      <c r="H2182" t="s">
        <v>4607</v>
      </c>
      <c r="I2182" s="1" t="s">
        <v>100</v>
      </c>
      <c r="J2182">
        <v>100</v>
      </c>
      <c r="K2182" s="1" t="s">
        <v>2729</v>
      </c>
      <c r="L2182">
        <v>2</v>
      </c>
      <c r="M2182">
        <v>113.80000000000001</v>
      </c>
      <c r="N2182">
        <v>7.2</v>
      </c>
      <c r="O2182">
        <v>60</v>
      </c>
      <c r="Q2182">
        <v>106.60000000000001</v>
      </c>
      <c r="R2182" s="1"/>
    </row>
    <row r="2183" spans="1:18" x14ac:dyDescent="0.2">
      <c r="A2183" s="1" t="s">
        <v>46</v>
      </c>
      <c r="B2183">
        <v>6</v>
      </c>
      <c r="C2183" s="1" t="s">
        <v>4630</v>
      </c>
      <c r="D2183" s="2">
        <v>45782</v>
      </c>
      <c r="E2183" t="s">
        <v>4631</v>
      </c>
      <c r="F2183" s="1" t="s">
        <v>246</v>
      </c>
      <c r="G2183">
        <v>20</v>
      </c>
      <c r="H2183" t="s">
        <v>214</v>
      </c>
      <c r="I2183" s="1" t="s">
        <v>100</v>
      </c>
      <c r="J2183">
        <v>1000</v>
      </c>
      <c r="K2183" s="1" t="s">
        <v>2729</v>
      </c>
      <c r="L2183">
        <v>4</v>
      </c>
      <c r="M2183">
        <v>287.2</v>
      </c>
      <c r="N2183">
        <v>8.6</v>
      </c>
      <c r="Q2183">
        <v>278.59999999999997</v>
      </c>
      <c r="R2183" s="1"/>
    </row>
    <row r="2184" spans="1:18" x14ac:dyDescent="0.2">
      <c r="A2184" s="1" t="s">
        <v>46</v>
      </c>
      <c r="B2184">
        <v>6</v>
      </c>
      <c r="C2184" s="1" t="s">
        <v>4632</v>
      </c>
      <c r="D2184" s="2">
        <v>45782</v>
      </c>
      <c r="E2184" t="s">
        <v>3501</v>
      </c>
      <c r="F2184" s="1" t="s">
        <v>246</v>
      </c>
      <c r="G2184">
        <v>28</v>
      </c>
      <c r="H2184" t="s">
        <v>332</v>
      </c>
      <c r="I2184" s="1" t="s">
        <v>100</v>
      </c>
      <c r="J2184">
        <v>125</v>
      </c>
      <c r="K2184" s="1" t="s">
        <v>2729</v>
      </c>
      <c r="L2184">
        <v>2</v>
      </c>
      <c r="M2184">
        <v>134.19999999999999</v>
      </c>
      <c r="N2184">
        <v>7.2</v>
      </c>
      <c r="Q2184">
        <v>126.99999999999999</v>
      </c>
      <c r="R2184" s="1"/>
    </row>
    <row r="2185" spans="1:18" x14ac:dyDescent="0.2">
      <c r="A2185" s="1" t="s">
        <v>46</v>
      </c>
      <c r="B2185">
        <v>6</v>
      </c>
      <c r="C2185" s="1" t="s">
        <v>4633</v>
      </c>
      <c r="D2185" s="2">
        <v>45782</v>
      </c>
      <c r="E2185" t="s">
        <v>3501</v>
      </c>
      <c r="F2185" s="1" t="s">
        <v>246</v>
      </c>
      <c r="G2185">
        <v>26</v>
      </c>
      <c r="H2185" t="s">
        <v>332</v>
      </c>
      <c r="I2185" s="1" t="s">
        <v>100</v>
      </c>
      <c r="J2185">
        <v>140</v>
      </c>
      <c r="K2185" s="1" t="s">
        <v>2729</v>
      </c>
      <c r="L2185">
        <v>2</v>
      </c>
      <c r="M2185">
        <v>154.19999999999999</v>
      </c>
      <c r="N2185">
        <v>6.8</v>
      </c>
      <c r="Q2185">
        <v>147.39999999999998</v>
      </c>
      <c r="R2185" s="1"/>
    </row>
    <row r="2186" spans="1:18" x14ac:dyDescent="0.2">
      <c r="A2186" s="1" t="s">
        <v>53</v>
      </c>
      <c r="B2186">
        <v>6</v>
      </c>
      <c r="C2186" s="1" t="s">
        <v>4630</v>
      </c>
      <c r="D2186" s="2">
        <v>45782</v>
      </c>
      <c r="E2186" t="s">
        <v>4631</v>
      </c>
      <c r="F2186" s="1" t="s">
        <v>246</v>
      </c>
      <c r="G2186">
        <v>20</v>
      </c>
      <c r="H2186" t="s">
        <v>214</v>
      </c>
      <c r="I2186" s="1" t="s">
        <v>100</v>
      </c>
      <c r="J2186">
        <v>1000</v>
      </c>
      <c r="K2186" s="1" t="s">
        <v>2729</v>
      </c>
      <c r="L2186">
        <v>7</v>
      </c>
      <c r="M2186">
        <v>544</v>
      </c>
      <c r="N2186">
        <v>18.2</v>
      </c>
      <c r="Q2186">
        <v>525.79999999999995</v>
      </c>
      <c r="R2186" s="1"/>
    </row>
    <row r="2187" spans="1:18" x14ac:dyDescent="0.2">
      <c r="A2187" s="1" t="s">
        <v>46</v>
      </c>
      <c r="B2187">
        <v>1</v>
      </c>
      <c r="C2187" s="1" t="s">
        <v>4613</v>
      </c>
      <c r="D2187" s="2">
        <v>45783</v>
      </c>
      <c r="E2187" t="s">
        <v>2829</v>
      </c>
      <c r="F2187" s="1" t="s">
        <v>246</v>
      </c>
      <c r="G2187">
        <v>7</v>
      </c>
      <c r="H2187" t="s">
        <v>107</v>
      </c>
      <c r="I2187" s="1" t="s">
        <v>100</v>
      </c>
      <c r="J2187">
        <v>100</v>
      </c>
      <c r="K2187" s="1" t="s">
        <v>2729</v>
      </c>
      <c r="L2187">
        <v>1</v>
      </c>
      <c r="M2187">
        <v>44</v>
      </c>
      <c r="N2187">
        <v>0.9</v>
      </c>
      <c r="Q2187">
        <v>43.1</v>
      </c>
      <c r="R2187" s="1"/>
    </row>
    <row r="2188" spans="1:18" x14ac:dyDescent="0.2">
      <c r="A2188" s="1" t="s">
        <v>46</v>
      </c>
      <c r="B2188">
        <v>1</v>
      </c>
      <c r="C2188" s="1" t="s">
        <v>4634</v>
      </c>
      <c r="D2188" s="2">
        <v>45783</v>
      </c>
      <c r="E2188" t="s">
        <v>2829</v>
      </c>
      <c r="F2188" s="1" t="s">
        <v>246</v>
      </c>
      <c r="G2188">
        <v>8</v>
      </c>
      <c r="H2188" t="s">
        <v>107</v>
      </c>
      <c r="I2188" s="1" t="s">
        <v>100</v>
      </c>
      <c r="J2188">
        <v>100</v>
      </c>
      <c r="K2188" s="1" t="s">
        <v>2729</v>
      </c>
      <c r="L2188">
        <v>2</v>
      </c>
      <c r="M2188">
        <v>96.9</v>
      </c>
      <c r="N2188">
        <v>2</v>
      </c>
      <c r="Q2188">
        <v>94.9</v>
      </c>
      <c r="R2188" s="1"/>
    </row>
    <row r="2189" spans="1:18" x14ac:dyDescent="0.2">
      <c r="A2189" s="1" t="s">
        <v>46</v>
      </c>
      <c r="B2189">
        <v>1</v>
      </c>
      <c r="C2189" s="1" t="s">
        <v>4635</v>
      </c>
      <c r="D2189" s="2">
        <v>45783</v>
      </c>
      <c r="E2189" t="s">
        <v>4588</v>
      </c>
      <c r="F2189" s="1" t="s">
        <v>246</v>
      </c>
      <c r="G2189">
        <v>6</v>
      </c>
      <c r="H2189" t="s">
        <v>2645</v>
      </c>
      <c r="I2189" s="1" t="s">
        <v>100</v>
      </c>
      <c r="J2189">
        <v>100</v>
      </c>
      <c r="K2189" s="1" t="s">
        <v>2729</v>
      </c>
      <c r="L2189">
        <v>2</v>
      </c>
      <c r="M2189">
        <v>78.599999999999994</v>
      </c>
      <c r="N2189">
        <v>1.6</v>
      </c>
      <c r="Q2189">
        <v>77</v>
      </c>
      <c r="R2189" s="1"/>
    </row>
    <row r="2190" spans="1:18" x14ac:dyDescent="0.2">
      <c r="A2190" s="1" t="s">
        <v>53</v>
      </c>
      <c r="B2190">
        <v>1</v>
      </c>
      <c r="C2190" s="1" t="s">
        <v>4635</v>
      </c>
      <c r="D2190" s="2">
        <v>45783</v>
      </c>
      <c r="E2190" t="s">
        <v>4588</v>
      </c>
      <c r="F2190" s="1" t="s">
        <v>246</v>
      </c>
      <c r="G2190">
        <v>6</v>
      </c>
      <c r="H2190" t="s">
        <v>2645</v>
      </c>
      <c r="I2190" s="1" t="s">
        <v>100</v>
      </c>
      <c r="J2190">
        <v>100</v>
      </c>
      <c r="K2190" s="1" t="s">
        <v>2729</v>
      </c>
      <c r="L2190">
        <v>1</v>
      </c>
      <c r="M2190">
        <v>31.6</v>
      </c>
      <c r="Q2190">
        <v>31.6</v>
      </c>
      <c r="R2190" s="1"/>
    </row>
    <row r="2191" spans="1:18" x14ac:dyDescent="0.2">
      <c r="A2191" s="1" t="s">
        <v>53</v>
      </c>
      <c r="B2191">
        <v>1</v>
      </c>
      <c r="C2191" s="1" t="s">
        <v>4586</v>
      </c>
      <c r="D2191" s="2">
        <v>45783</v>
      </c>
      <c r="E2191" t="s">
        <v>3758</v>
      </c>
      <c r="F2191" s="1" t="s">
        <v>246</v>
      </c>
      <c r="G2191">
        <v>5</v>
      </c>
      <c r="H2191">
        <v>10</v>
      </c>
      <c r="I2191" s="1" t="s">
        <v>100</v>
      </c>
      <c r="J2191">
        <v>50</v>
      </c>
      <c r="K2191" s="1" t="s">
        <v>2729</v>
      </c>
      <c r="L2191">
        <v>2</v>
      </c>
      <c r="M2191">
        <v>58</v>
      </c>
      <c r="Q2191">
        <v>58</v>
      </c>
      <c r="R2191" s="1"/>
    </row>
    <row r="2192" spans="1:18" x14ac:dyDescent="0.2">
      <c r="A2192" s="1" t="s">
        <v>53</v>
      </c>
      <c r="B2192">
        <v>1</v>
      </c>
      <c r="C2192" s="1" t="s">
        <v>4564</v>
      </c>
      <c r="D2192" s="2">
        <v>45783</v>
      </c>
      <c r="E2192" t="s">
        <v>3758</v>
      </c>
      <c r="F2192" s="1" t="s">
        <v>246</v>
      </c>
      <c r="G2192">
        <v>4</v>
      </c>
      <c r="H2192">
        <v>10</v>
      </c>
      <c r="I2192" s="1" t="s">
        <v>100</v>
      </c>
      <c r="J2192">
        <v>50</v>
      </c>
      <c r="K2192" s="1" t="s">
        <v>2729</v>
      </c>
      <c r="L2192">
        <v>2</v>
      </c>
      <c r="M2192">
        <v>52.7</v>
      </c>
      <c r="N2192">
        <v>1.2</v>
      </c>
      <c r="Q2192">
        <v>51.5</v>
      </c>
      <c r="R2192" s="1"/>
    </row>
    <row r="2193" spans="1:18" x14ac:dyDescent="0.2">
      <c r="A2193" s="1" t="s">
        <v>46</v>
      </c>
      <c r="B2193">
        <v>2</v>
      </c>
      <c r="C2193" s="1" t="s">
        <v>4636</v>
      </c>
      <c r="D2193" s="2">
        <v>45783</v>
      </c>
      <c r="E2193" t="s">
        <v>2829</v>
      </c>
      <c r="F2193" s="1" t="s">
        <v>246</v>
      </c>
      <c r="G2193">
        <v>9</v>
      </c>
      <c r="H2193" t="s">
        <v>107</v>
      </c>
      <c r="I2193" s="1" t="s">
        <v>100</v>
      </c>
      <c r="J2193">
        <v>150</v>
      </c>
      <c r="K2193" s="1" t="s">
        <v>2729</v>
      </c>
      <c r="L2193">
        <v>2</v>
      </c>
      <c r="M2193">
        <v>108.8</v>
      </c>
      <c r="N2193">
        <v>2.2000000000000002</v>
      </c>
      <c r="Q2193">
        <v>106.6</v>
      </c>
      <c r="R2193" s="1"/>
    </row>
    <row r="2194" spans="1:18" x14ac:dyDescent="0.2">
      <c r="A2194" s="1" t="s">
        <v>46</v>
      </c>
      <c r="B2194">
        <v>2</v>
      </c>
      <c r="C2194" s="1" t="s">
        <v>4637</v>
      </c>
      <c r="D2194" s="2">
        <v>45783</v>
      </c>
      <c r="E2194" t="s">
        <v>3758</v>
      </c>
      <c r="F2194" s="1" t="s">
        <v>246</v>
      </c>
      <c r="G2194">
        <v>7</v>
      </c>
      <c r="H2194">
        <v>10</v>
      </c>
      <c r="I2194" s="1" t="s">
        <v>100</v>
      </c>
      <c r="J2194">
        <v>50</v>
      </c>
      <c r="K2194" s="1" t="s">
        <v>2729</v>
      </c>
      <c r="L2194">
        <v>2</v>
      </c>
      <c r="M2194">
        <v>103.3</v>
      </c>
      <c r="N2194">
        <v>1.8</v>
      </c>
      <c r="Q2194">
        <v>101.5</v>
      </c>
      <c r="R2194" s="1"/>
    </row>
    <row r="2195" spans="1:18" x14ac:dyDescent="0.2">
      <c r="A2195" s="1" t="s">
        <v>53</v>
      </c>
      <c r="B2195">
        <v>2</v>
      </c>
      <c r="C2195" s="1" t="s">
        <v>4590</v>
      </c>
      <c r="D2195" s="2">
        <v>45783</v>
      </c>
      <c r="E2195" t="s">
        <v>3758</v>
      </c>
      <c r="F2195" s="1" t="s">
        <v>246</v>
      </c>
      <c r="G2195">
        <v>6</v>
      </c>
      <c r="H2195">
        <v>10</v>
      </c>
      <c r="I2195" s="1" t="s">
        <v>100</v>
      </c>
      <c r="J2195">
        <v>50</v>
      </c>
      <c r="K2195" s="1" t="s">
        <v>2729</v>
      </c>
      <c r="L2195">
        <v>2</v>
      </c>
      <c r="M2195">
        <v>63</v>
      </c>
      <c r="N2195">
        <v>1.6</v>
      </c>
      <c r="Q2195">
        <v>61.4</v>
      </c>
      <c r="R2195" s="1"/>
    </row>
    <row r="2196" spans="1:18" x14ac:dyDescent="0.2">
      <c r="A2196" s="1" t="s">
        <v>53</v>
      </c>
      <c r="B2196">
        <v>2</v>
      </c>
      <c r="C2196" s="1" t="s">
        <v>4638</v>
      </c>
      <c r="D2196" s="2">
        <v>45783</v>
      </c>
      <c r="E2196" t="s">
        <v>3435</v>
      </c>
      <c r="F2196" s="1" t="s">
        <v>246</v>
      </c>
      <c r="G2196">
        <v>14</v>
      </c>
      <c r="H2196" t="s">
        <v>2983</v>
      </c>
      <c r="I2196" s="1" t="s">
        <v>100</v>
      </c>
      <c r="J2196">
        <v>100</v>
      </c>
      <c r="K2196" s="1" t="s">
        <v>2729</v>
      </c>
      <c r="L2196">
        <v>2</v>
      </c>
      <c r="M2196">
        <v>100</v>
      </c>
      <c r="N2196">
        <v>3.2</v>
      </c>
      <c r="Q2196">
        <v>96.8</v>
      </c>
      <c r="R2196" s="1"/>
    </row>
    <row r="2197" spans="1:18" x14ac:dyDescent="0.2">
      <c r="A2197" s="1" t="s">
        <v>53</v>
      </c>
      <c r="B2197">
        <v>2</v>
      </c>
      <c r="C2197" s="1" t="s">
        <v>4591</v>
      </c>
      <c r="D2197" s="2">
        <v>45783</v>
      </c>
      <c r="E2197" t="s">
        <v>48</v>
      </c>
      <c r="F2197" s="1" t="s">
        <v>246</v>
      </c>
      <c r="G2197">
        <v>13</v>
      </c>
      <c r="H2197" t="s">
        <v>167</v>
      </c>
      <c r="I2197" s="1" t="s">
        <v>100</v>
      </c>
      <c r="J2197">
        <v>222</v>
      </c>
      <c r="K2197" s="1" t="s">
        <v>2729</v>
      </c>
      <c r="L2197">
        <v>2</v>
      </c>
      <c r="M2197">
        <v>96.699999999999989</v>
      </c>
      <c r="N2197">
        <v>3.1</v>
      </c>
      <c r="Q2197">
        <v>93.6</v>
      </c>
      <c r="R2197" s="1"/>
    </row>
    <row r="2198" spans="1:18" x14ac:dyDescent="0.2">
      <c r="A2198" s="1" t="s">
        <v>46</v>
      </c>
      <c r="B2198">
        <v>6</v>
      </c>
      <c r="C2198" s="1" t="s">
        <v>4630</v>
      </c>
      <c r="D2198" s="2">
        <v>45783</v>
      </c>
      <c r="E2198" t="s">
        <v>4631</v>
      </c>
      <c r="F2198" s="1" t="s">
        <v>246</v>
      </c>
      <c r="G2198">
        <v>20</v>
      </c>
      <c r="H2198" t="s">
        <v>214</v>
      </c>
      <c r="I2198" s="1" t="s">
        <v>100</v>
      </c>
      <c r="J2198">
        <v>1000</v>
      </c>
      <c r="K2198" s="1" t="s">
        <v>2729</v>
      </c>
      <c r="L2198">
        <v>3</v>
      </c>
      <c r="M2198">
        <v>201.8</v>
      </c>
      <c r="N2198">
        <v>7.8000000000000007</v>
      </c>
      <c r="O2198">
        <v>39</v>
      </c>
      <c r="Q2198">
        <v>194</v>
      </c>
      <c r="R2198" s="1"/>
    </row>
    <row r="2199" spans="1:18" x14ac:dyDescent="0.2">
      <c r="A2199" s="1" t="s">
        <v>46</v>
      </c>
      <c r="B2199">
        <v>6</v>
      </c>
      <c r="C2199" s="1" t="s">
        <v>4639</v>
      </c>
      <c r="D2199" s="2">
        <v>45783</v>
      </c>
      <c r="E2199" t="s">
        <v>4497</v>
      </c>
      <c r="F2199" s="1" t="s">
        <v>246</v>
      </c>
      <c r="G2199">
        <v>26</v>
      </c>
      <c r="H2199" t="s">
        <v>79</v>
      </c>
      <c r="I2199" s="1" t="s">
        <v>100</v>
      </c>
      <c r="J2199">
        <v>300</v>
      </c>
      <c r="K2199" s="1" t="s">
        <v>2729</v>
      </c>
      <c r="L2199">
        <v>4</v>
      </c>
      <c r="M2199">
        <v>312.20000000000005</v>
      </c>
      <c r="N2199">
        <v>14.4</v>
      </c>
      <c r="Q2199">
        <v>297.80000000000007</v>
      </c>
      <c r="R2199" s="1"/>
    </row>
    <row r="2200" spans="1:18" x14ac:dyDescent="0.2">
      <c r="A2200" s="1" t="s">
        <v>46</v>
      </c>
      <c r="B2200">
        <v>6</v>
      </c>
      <c r="C2200" s="1" t="s">
        <v>4640</v>
      </c>
      <c r="D2200" s="2">
        <v>45783</v>
      </c>
      <c r="E2200" t="s">
        <v>4641</v>
      </c>
      <c r="F2200" s="1" t="s">
        <v>246</v>
      </c>
      <c r="G2200">
        <v>26</v>
      </c>
      <c r="H2200" t="s">
        <v>3262</v>
      </c>
      <c r="I2200" s="1" t="s">
        <v>100</v>
      </c>
      <c r="J2200">
        <v>70</v>
      </c>
      <c r="K2200" s="1" t="s">
        <v>2729</v>
      </c>
      <c r="L2200">
        <v>1</v>
      </c>
      <c r="M2200">
        <v>72.599999999999994</v>
      </c>
      <c r="N2200">
        <v>3.6</v>
      </c>
      <c r="Q2200">
        <v>69</v>
      </c>
      <c r="R2200" s="1"/>
    </row>
    <row r="2201" spans="1:18" x14ac:dyDescent="0.2">
      <c r="A2201" s="1" t="s">
        <v>53</v>
      </c>
      <c r="B2201">
        <v>6</v>
      </c>
      <c r="C2201" s="1" t="s">
        <v>4642</v>
      </c>
      <c r="D2201" s="2">
        <v>45783</v>
      </c>
      <c r="E2201" t="s">
        <v>3920</v>
      </c>
      <c r="F2201" s="1" t="s">
        <v>246</v>
      </c>
      <c r="G2201">
        <v>24</v>
      </c>
      <c r="H2201" t="s">
        <v>2646</v>
      </c>
      <c r="I2201" s="1" t="s">
        <v>100</v>
      </c>
      <c r="J2201">
        <v>200</v>
      </c>
      <c r="K2201" s="1" t="s">
        <v>2729</v>
      </c>
      <c r="L2201">
        <v>3</v>
      </c>
      <c r="M2201">
        <v>234</v>
      </c>
      <c r="N2201">
        <v>9</v>
      </c>
      <c r="O2201">
        <v>24</v>
      </c>
      <c r="Q2201">
        <v>225</v>
      </c>
      <c r="R2201" s="1"/>
    </row>
    <row r="2202" spans="1:18" x14ac:dyDescent="0.2">
      <c r="A2202" s="1" t="s">
        <v>53</v>
      </c>
      <c r="B2202">
        <v>6</v>
      </c>
      <c r="C2202" s="1" t="s">
        <v>4643</v>
      </c>
      <c r="D2202" s="2">
        <v>45783</v>
      </c>
      <c r="E2202" t="s">
        <v>3435</v>
      </c>
      <c r="F2202" s="1" t="s">
        <v>246</v>
      </c>
      <c r="G2202">
        <v>25</v>
      </c>
      <c r="H2202" t="s">
        <v>2983</v>
      </c>
      <c r="I2202" s="1" t="s">
        <v>100</v>
      </c>
      <c r="J2202">
        <v>200</v>
      </c>
      <c r="K2202" s="1" t="s">
        <v>2729</v>
      </c>
      <c r="L2202">
        <v>2</v>
      </c>
      <c r="M2202">
        <v>218.60000000000002</v>
      </c>
      <c r="N2202">
        <v>6.4</v>
      </c>
      <c r="Q2202">
        <v>212.20000000000002</v>
      </c>
      <c r="R2202" s="1"/>
    </row>
    <row r="2203" spans="1:18" x14ac:dyDescent="0.2">
      <c r="A2203" s="1" t="s">
        <v>53</v>
      </c>
      <c r="B2203">
        <v>6</v>
      </c>
      <c r="C2203" s="1" t="s">
        <v>4644</v>
      </c>
      <c r="D2203" s="2">
        <v>45783</v>
      </c>
      <c r="E2203" t="s">
        <v>3435</v>
      </c>
      <c r="F2203" s="1" t="s">
        <v>246</v>
      </c>
      <c r="G2203">
        <v>19</v>
      </c>
      <c r="H2203" t="s">
        <v>2983</v>
      </c>
      <c r="I2203" s="1" t="s">
        <v>100</v>
      </c>
      <c r="J2203">
        <v>100</v>
      </c>
      <c r="K2203" s="1" t="s">
        <v>2729</v>
      </c>
      <c r="L2203">
        <v>2</v>
      </c>
      <c r="M2203">
        <v>105.80000000000001</v>
      </c>
      <c r="N2203">
        <v>4.4000000000000004</v>
      </c>
      <c r="Q2203">
        <v>101.4</v>
      </c>
      <c r="R2203" s="1"/>
    </row>
    <row r="2204" spans="1:18" x14ac:dyDescent="0.2">
      <c r="A2204" s="1" t="s">
        <v>53</v>
      </c>
      <c r="B2204">
        <v>6</v>
      </c>
      <c r="C2204" s="1" t="s">
        <v>4645</v>
      </c>
      <c r="D2204" s="2">
        <v>45783</v>
      </c>
      <c r="E2204" t="s">
        <v>3435</v>
      </c>
      <c r="F2204" s="1" t="s">
        <v>246</v>
      </c>
      <c r="G2204">
        <v>19</v>
      </c>
      <c r="H2204" t="s">
        <v>2983</v>
      </c>
      <c r="I2204" s="1" t="s">
        <v>100</v>
      </c>
      <c r="J2204">
        <v>100</v>
      </c>
      <c r="K2204" s="1" t="s">
        <v>2729</v>
      </c>
      <c r="L2204">
        <v>1</v>
      </c>
      <c r="M2204">
        <v>54.8</v>
      </c>
      <c r="N2204">
        <v>2.2000000000000002</v>
      </c>
      <c r="Q2204">
        <v>52.599999999999994</v>
      </c>
      <c r="R2204" s="1"/>
    </row>
    <row r="2205" spans="1:18" x14ac:dyDescent="0.2">
      <c r="A2205" s="1" t="s">
        <v>53</v>
      </c>
      <c r="B2205">
        <v>7</v>
      </c>
      <c r="C2205" s="1" t="s">
        <v>4646</v>
      </c>
      <c r="D2205" s="2">
        <v>45783</v>
      </c>
      <c r="E2205" t="s">
        <v>4647</v>
      </c>
      <c r="F2205" s="1" t="s">
        <v>246</v>
      </c>
      <c r="G2205">
        <v>17</v>
      </c>
      <c r="H2205" t="s">
        <v>332</v>
      </c>
      <c r="I2205" s="1" t="s">
        <v>2760</v>
      </c>
      <c r="J2205">
        <v>1200</v>
      </c>
      <c r="K2205" s="1" t="s">
        <v>2729</v>
      </c>
      <c r="L2205">
        <v>4</v>
      </c>
      <c r="M2205">
        <v>226.01</v>
      </c>
      <c r="N2205">
        <v>8.4</v>
      </c>
      <c r="Q2205">
        <v>217.60999999999999</v>
      </c>
      <c r="R2205" s="1"/>
    </row>
    <row r="2206" spans="1:18" x14ac:dyDescent="0.2">
      <c r="A2206" s="1" t="s">
        <v>46</v>
      </c>
      <c r="B2206">
        <v>1</v>
      </c>
      <c r="C2206" s="1" t="s">
        <v>4648</v>
      </c>
      <c r="D2206" s="2">
        <v>45784</v>
      </c>
      <c r="E2206" t="s">
        <v>3279</v>
      </c>
      <c r="F2206" s="1" t="s">
        <v>246</v>
      </c>
      <c r="G2206">
        <v>13</v>
      </c>
      <c r="H2206" t="s">
        <v>241</v>
      </c>
      <c r="I2206" s="1" t="s">
        <v>100</v>
      </c>
      <c r="J2206">
        <v>100</v>
      </c>
      <c r="K2206" s="1" t="s">
        <v>2729</v>
      </c>
      <c r="L2206">
        <v>3</v>
      </c>
      <c r="M2206">
        <v>110.75999999999999</v>
      </c>
      <c r="N2206">
        <v>5.0999999999999996</v>
      </c>
      <c r="Q2206">
        <v>105.66</v>
      </c>
      <c r="R2206" s="1"/>
    </row>
    <row r="2207" spans="1:18" x14ac:dyDescent="0.2">
      <c r="A2207" s="1" t="s">
        <v>46</v>
      </c>
      <c r="B2207">
        <v>1</v>
      </c>
      <c r="C2207" s="1" t="s">
        <v>4649</v>
      </c>
      <c r="D2207" s="2">
        <v>45784</v>
      </c>
      <c r="E2207" t="s">
        <v>2960</v>
      </c>
      <c r="F2207" s="1" t="s">
        <v>246</v>
      </c>
      <c r="G2207">
        <v>10.5</v>
      </c>
      <c r="H2207" t="s">
        <v>93</v>
      </c>
      <c r="I2207" s="1" t="s">
        <v>100</v>
      </c>
      <c r="J2207">
        <v>200</v>
      </c>
      <c r="K2207" s="1" t="s">
        <v>2729</v>
      </c>
      <c r="L2207">
        <v>2</v>
      </c>
      <c r="M2207">
        <v>81.97</v>
      </c>
      <c r="N2207">
        <v>2.4</v>
      </c>
      <c r="Q2207">
        <v>79.569999999999993</v>
      </c>
      <c r="R2207" s="1"/>
    </row>
    <row r="2208" spans="1:18" x14ac:dyDescent="0.2">
      <c r="A2208" s="1" t="s">
        <v>53</v>
      </c>
      <c r="B2208">
        <v>1</v>
      </c>
      <c r="C2208" s="1" t="s">
        <v>4649</v>
      </c>
      <c r="D2208" s="2">
        <v>45784</v>
      </c>
      <c r="E2208" t="s">
        <v>2960</v>
      </c>
      <c r="F2208" s="1" t="s">
        <v>246</v>
      </c>
      <c r="G2208">
        <v>10.5</v>
      </c>
      <c r="H2208" t="s">
        <v>93</v>
      </c>
      <c r="I2208" s="1" t="s">
        <v>100</v>
      </c>
      <c r="J2208">
        <v>200</v>
      </c>
      <c r="K2208" s="1" t="s">
        <v>2729</v>
      </c>
      <c r="L2208">
        <v>1</v>
      </c>
      <c r="M2208">
        <v>35.299999999999997</v>
      </c>
      <c r="N2208">
        <v>1.2</v>
      </c>
      <c r="Q2208">
        <v>34.099999999999994</v>
      </c>
      <c r="R2208" s="1"/>
    </row>
    <row r="2209" spans="1:18" x14ac:dyDescent="0.2">
      <c r="A2209" s="1" t="s">
        <v>53</v>
      </c>
      <c r="B2209">
        <v>1</v>
      </c>
      <c r="C2209" s="1" t="s">
        <v>2745</v>
      </c>
      <c r="D2209" s="2">
        <v>45784</v>
      </c>
      <c r="E2209" t="s">
        <v>51</v>
      </c>
      <c r="F2209" s="1" t="s">
        <v>51</v>
      </c>
      <c r="G2209" t="s">
        <v>51</v>
      </c>
      <c r="H2209" t="s">
        <v>51</v>
      </c>
      <c r="I2209" s="1" t="s">
        <v>51</v>
      </c>
      <c r="J2209" t="s">
        <v>51</v>
      </c>
      <c r="K2209" s="1" t="s">
        <v>2729</v>
      </c>
      <c r="L2209">
        <v>4</v>
      </c>
      <c r="M2209">
        <v>49.000000000000007</v>
      </c>
      <c r="Q2209">
        <v>49.000000000000007</v>
      </c>
      <c r="R2209" s="1"/>
    </row>
    <row r="2210" spans="1:18" x14ac:dyDescent="0.2">
      <c r="A2210" s="1" t="s">
        <v>53</v>
      </c>
      <c r="B2210">
        <v>1</v>
      </c>
      <c r="C2210" s="1" t="s">
        <v>4650</v>
      </c>
      <c r="D2210" s="2">
        <v>45784</v>
      </c>
      <c r="E2210" t="s">
        <v>4651</v>
      </c>
      <c r="F2210" s="1" t="s">
        <v>246</v>
      </c>
      <c r="G2210" t="s">
        <v>4652</v>
      </c>
      <c r="H2210" t="s">
        <v>2915</v>
      </c>
      <c r="I2210" s="1" t="s">
        <v>100</v>
      </c>
      <c r="J2210">
        <v>500</v>
      </c>
      <c r="K2210" s="1" t="s">
        <v>2729</v>
      </c>
      <c r="L2210">
        <v>1</v>
      </c>
      <c r="M2210">
        <v>14.2</v>
      </c>
      <c r="N2210">
        <v>0.6</v>
      </c>
      <c r="Q2210">
        <v>13.6</v>
      </c>
      <c r="R2210" s="1"/>
    </row>
    <row r="2211" spans="1:18" x14ac:dyDescent="0.2">
      <c r="A2211" s="1" t="s">
        <v>46</v>
      </c>
      <c r="B2211">
        <v>2</v>
      </c>
      <c r="C2211" s="1" t="s">
        <v>4591</v>
      </c>
      <c r="D2211" s="2">
        <v>45784</v>
      </c>
      <c r="E2211" t="s">
        <v>48</v>
      </c>
      <c r="F2211" s="1" t="s">
        <v>246</v>
      </c>
      <c r="G2211">
        <v>13</v>
      </c>
      <c r="H2211" t="s">
        <v>167</v>
      </c>
      <c r="I2211" s="1" t="s">
        <v>100</v>
      </c>
      <c r="J2211">
        <v>222</v>
      </c>
      <c r="K2211" s="1" t="s">
        <v>2729</v>
      </c>
      <c r="L2211">
        <v>2</v>
      </c>
      <c r="M2211">
        <v>129.1</v>
      </c>
      <c r="N2211">
        <v>3.3</v>
      </c>
      <c r="Q2211">
        <v>125.8</v>
      </c>
      <c r="R2211" s="1"/>
    </row>
    <row r="2212" spans="1:18" x14ac:dyDescent="0.2">
      <c r="A2212" s="1" t="s">
        <v>46</v>
      </c>
      <c r="B2212">
        <v>2</v>
      </c>
      <c r="C2212" s="1" t="s">
        <v>4653</v>
      </c>
      <c r="D2212" s="2">
        <v>45784</v>
      </c>
      <c r="E2212" t="s">
        <v>2960</v>
      </c>
      <c r="F2212" s="1" t="s">
        <v>246</v>
      </c>
      <c r="G2212">
        <v>11</v>
      </c>
      <c r="H2212" t="s">
        <v>93</v>
      </c>
      <c r="I2212" s="1" t="s">
        <v>100</v>
      </c>
      <c r="J2212">
        <v>100</v>
      </c>
      <c r="K2212" s="1" t="s">
        <v>2729</v>
      </c>
      <c r="L2212">
        <v>3</v>
      </c>
      <c r="M2212">
        <v>126.36</v>
      </c>
      <c r="N2212">
        <v>3.5999999999999996</v>
      </c>
      <c r="Q2212">
        <v>122.76</v>
      </c>
      <c r="R2212" s="1"/>
    </row>
    <row r="2213" spans="1:18" x14ac:dyDescent="0.2">
      <c r="A2213" s="1" t="s">
        <v>53</v>
      </c>
      <c r="B2213">
        <v>2</v>
      </c>
      <c r="C2213" s="1" t="s">
        <v>4654</v>
      </c>
      <c r="D2213" s="2">
        <v>45784</v>
      </c>
      <c r="E2213" t="s">
        <v>4655</v>
      </c>
      <c r="F2213" s="1" t="s">
        <v>246</v>
      </c>
      <c r="G2213">
        <v>15</v>
      </c>
      <c r="H2213" t="s">
        <v>332</v>
      </c>
      <c r="I2213" s="1" t="s">
        <v>100</v>
      </c>
      <c r="J2213">
        <v>300</v>
      </c>
      <c r="K2213" s="1" t="s">
        <v>2729</v>
      </c>
      <c r="L2213">
        <v>4</v>
      </c>
      <c r="M2213">
        <v>244.20000000000002</v>
      </c>
      <c r="N2213">
        <v>6.8</v>
      </c>
      <c r="Q2213">
        <v>237.4</v>
      </c>
      <c r="R2213" s="1"/>
    </row>
    <row r="2214" spans="1:18" x14ac:dyDescent="0.2">
      <c r="A2214" s="1" t="s">
        <v>46</v>
      </c>
      <c r="B2214">
        <v>6</v>
      </c>
      <c r="C2214" s="1" t="s">
        <v>4645</v>
      </c>
      <c r="D2214" s="2">
        <v>45784</v>
      </c>
      <c r="E2214" t="s">
        <v>3435</v>
      </c>
      <c r="F2214" s="1" t="s">
        <v>246</v>
      </c>
      <c r="G2214">
        <v>19</v>
      </c>
      <c r="H2214" t="s">
        <v>2983</v>
      </c>
      <c r="I2214" s="1" t="s">
        <v>100</v>
      </c>
      <c r="J2214">
        <v>100</v>
      </c>
      <c r="K2214" s="1" t="s">
        <v>2729</v>
      </c>
      <c r="L2214">
        <v>1</v>
      </c>
      <c r="M2214">
        <v>66</v>
      </c>
      <c r="N2214">
        <v>2.2000000000000002</v>
      </c>
      <c r="O2214">
        <v>35</v>
      </c>
      <c r="Q2214">
        <v>63.8</v>
      </c>
      <c r="R2214" s="1"/>
    </row>
    <row r="2215" spans="1:18" x14ac:dyDescent="0.2">
      <c r="A2215" s="1" t="s">
        <v>46</v>
      </c>
      <c r="B2215">
        <v>6</v>
      </c>
      <c r="C2215" s="1" t="s">
        <v>4656</v>
      </c>
      <c r="D2215" s="2">
        <v>45784</v>
      </c>
      <c r="E2215" t="s">
        <v>4325</v>
      </c>
      <c r="F2215" s="1" t="s">
        <v>246</v>
      </c>
      <c r="G2215">
        <v>19</v>
      </c>
      <c r="H2215" t="s">
        <v>214</v>
      </c>
      <c r="I2215" s="1" t="s">
        <v>100</v>
      </c>
      <c r="J2215">
        <v>235</v>
      </c>
      <c r="K2215" s="1" t="s">
        <v>2729</v>
      </c>
      <c r="L2215">
        <v>4</v>
      </c>
      <c r="M2215">
        <v>236.39999999999998</v>
      </c>
      <c r="N2215">
        <v>8.8000000000000007</v>
      </c>
      <c r="Q2215">
        <v>227.59999999999997</v>
      </c>
      <c r="R2215" s="1"/>
    </row>
    <row r="2216" spans="1:18" x14ac:dyDescent="0.2">
      <c r="A2216" s="1" t="s">
        <v>46</v>
      </c>
      <c r="B2216">
        <v>6</v>
      </c>
      <c r="C2216" s="1" t="s">
        <v>4657</v>
      </c>
      <c r="D2216" s="2">
        <v>45784</v>
      </c>
      <c r="E2216" t="s">
        <v>2907</v>
      </c>
      <c r="F2216" s="1" t="s">
        <v>246</v>
      </c>
      <c r="G2216">
        <v>23</v>
      </c>
      <c r="H2216" t="s">
        <v>2908</v>
      </c>
      <c r="I2216" s="1" t="s">
        <v>100</v>
      </c>
      <c r="J2216">
        <v>2000</v>
      </c>
      <c r="K2216" s="1" t="s">
        <v>2729</v>
      </c>
      <c r="L2216">
        <v>4</v>
      </c>
      <c r="M2216">
        <v>388.6</v>
      </c>
      <c r="N2216">
        <v>14</v>
      </c>
      <c r="Q2216">
        <v>374.6</v>
      </c>
      <c r="R2216" s="1"/>
    </row>
    <row r="2217" spans="1:18" x14ac:dyDescent="0.2">
      <c r="A2217" s="1" t="s">
        <v>53</v>
      </c>
      <c r="B2217">
        <v>6</v>
      </c>
      <c r="C2217" s="1" t="s">
        <v>4658</v>
      </c>
      <c r="D2217" s="2">
        <v>45784</v>
      </c>
      <c r="E2217" t="s">
        <v>4659</v>
      </c>
      <c r="F2217" s="1" t="s">
        <v>4660</v>
      </c>
      <c r="G2217">
        <v>22</v>
      </c>
      <c r="H2217" t="s">
        <v>79</v>
      </c>
      <c r="I2217" s="1" t="s">
        <v>108</v>
      </c>
      <c r="J2217">
        <v>100</v>
      </c>
      <c r="K2217" s="1" t="s">
        <v>2729</v>
      </c>
      <c r="L2217">
        <v>2</v>
      </c>
      <c r="M2217">
        <v>103.2</v>
      </c>
      <c r="N2217">
        <v>5.6</v>
      </c>
      <c r="O2217">
        <v>120</v>
      </c>
      <c r="Q2217">
        <v>97.600000000000009</v>
      </c>
      <c r="R2217" s="1"/>
    </row>
    <row r="2218" spans="1:18" x14ac:dyDescent="0.2">
      <c r="A2218" s="1" t="s">
        <v>53</v>
      </c>
      <c r="B2218">
        <v>6</v>
      </c>
      <c r="C2218" s="1" t="s">
        <v>4661</v>
      </c>
      <c r="D2218" s="2">
        <v>45784</v>
      </c>
      <c r="E2218" t="s">
        <v>4662</v>
      </c>
      <c r="F2218" s="1" t="s">
        <v>4660</v>
      </c>
      <c r="G2218" t="s">
        <v>2743</v>
      </c>
      <c r="H2218" t="s">
        <v>2847</v>
      </c>
      <c r="I2218" s="1" t="s">
        <v>108</v>
      </c>
      <c r="J2218">
        <v>100</v>
      </c>
      <c r="K2218" s="1" t="s">
        <v>2729</v>
      </c>
      <c r="L2218">
        <v>3</v>
      </c>
      <c r="M2218">
        <v>108.6</v>
      </c>
      <c r="N2218">
        <v>4.4000000000000004</v>
      </c>
      <c r="Q2218">
        <v>104.19999999999999</v>
      </c>
      <c r="R2218" s="1"/>
    </row>
    <row r="2219" spans="1:18" x14ac:dyDescent="0.2">
      <c r="A2219" s="1" t="s">
        <v>53</v>
      </c>
      <c r="B2219">
        <v>6</v>
      </c>
      <c r="C2219" s="1" t="s">
        <v>4663</v>
      </c>
      <c r="D2219" s="2">
        <v>45784</v>
      </c>
      <c r="E2219" t="s">
        <v>3529</v>
      </c>
      <c r="F2219" s="1" t="s">
        <v>2816</v>
      </c>
      <c r="G2219">
        <v>17</v>
      </c>
      <c r="H2219" t="s">
        <v>51</v>
      </c>
      <c r="I2219" s="1" t="s">
        <v>108</v>
      </c>
      <c r="J2219">
        <v>230</v>
      </c>
      <c r="K2219" s="1" t="s">
        <v>2729</v>
      </c>
      <c r="L2219">
        <v>2</v>
      </c>
      <c r="M2219">
        <v>260</v>
      </c>
      <c r="N2219">
        <v>4</v>
      </c>
      <c r="Q2219">
        <v>256</v>
      </c>
      <c r="R2219" s="1"/>
    </row>
    <row r="2220" spans="1:18" x14ac:dyDescent="0.2">
      <c r="A2220" s="1" t="s">
        <v>53</v>
      </c>
      <c r="B2220">
        <v>6</v>
      </c>
      <c r="C2220" s="1" t="s">
        <v>4664</v>
      </c>
      <c r="D2220" s="2">
        <v>45784</v>
      </c>
      <c r="E2220" t="s">
        <v>4665</v>
      </c>
      <c r="F2220" s="1" t="s">
        <v>3319</v>
      </c>
      <c r="G2220" t="s">
        <v>2743</v>
      </c>
      <c r="H2220" t="s">
        <v>2847</v>
      </c>
      <c r="I2220" s="1" t="s">
        <v>108</v>
      </c>
      <c r="J2220">
        <v>110</v>
      </c>
      <c r="K2220" s="1" t="s">
        <v>2729</v>
      </c>
      <c r="L2220">
        <v>2</v>
      </c>
      <c r="M2220">
        <v>79.400000000000006</v>
      </c>
      <c r="N2220">
        <v>3.2</v>
      </c>
      <c r="Q2220">
        <v>76.2</v>
      </c>
      <c r="R2220" s="1"/>
    </row>
    <row r="2221" spans="1:18" x14ac:dyDescent="0.2">
      <c r="A2221" s="1" t="s">
        <v>46</v>
      </c>
      <c r="B2221">
        <v>7</v>
      </c>
      <c r="C2221" s="1" t="s">
        <v>4646</v>
      </c>
      <c r="D2221" s="2">
        <v>45784</v>
      </c>
      <c r="E2221" t="s">
        <v>4647</v>
      </c>
      <c r="F2221" s="1" t="s">
        <v>246</v>
      </c>
      <c r="G2221">
        <v>17</v>
      </c>
      <c r="H2221" t="s">
        <v>332</v>
      </c>
      <c r="I2221" s="1" t="s">
        <v>2760</v>
      </c>
      <c r="J2221">
        <v>1200</v>
      </c>
      <c r="K2221" s="1" t="s">
        <v>2729</v>
      </c>
      <c r="L2221">
        <v>5</v>
      </c>
      <c r="M2221">
        <v>389.20000000000005</v>
      </c>
      <c r="N2221">
        <v>9</v>
      </c>
      <c r="Q2221">
        <v>380.20000000000005</v>
      </c>
      <c r="R2221" s="1"/>
    </row>
    <row r="2222" spans="1:18" x14ac:dyDescent="0.2">
      <c r="A2222" s="1" t="s">
        <v>53</v>
      </c>
      <c r="B2222">
        <v>7</v>
      </c>
      <c r="C2222" s="1" t="s">
        <v>4646</v>
      </c>
      <c r="D2222" s="2">
        <v>45784</v>
      </c>
      <c r="E2222" t="s">
        <v>4647</v>
      </c>
      <c r="F2222" s="1" t="s">
        <v>246</v>
      </c>
      <c r="G2222">
        <v>17</v>
      </c>
      <c r="H2222" t="s">
        <v>332</v>
      </c>
      <c r="I2222" s="1" t="s">
        <v>2760</v>
      </c>
      <c r="J2222">
        <v>1200</v>
      </c>
      <c r="K2222" s="1" t="s">
        <v>2729</v>
      </c>
      <c r="L2222">
        <v>6</v>
      </c>
      <c r="M2222">
        <v>425.38499999999999</v>
      </c>
      <c r="N2222">
        <v>10.8</v>
      </c>
      <c r="Q2222">
        <v>414.58499999999998</v>
      </c>
      <c r="R2222" s="1"/>
    </row>
    <row r="2223" spans="1:18" x14ac:dyDescent="0.2">
      <c r="A2223" s="1" t="s">
        <v>46</v>
      </c>
      <c r="B2223">
        <v>1</v>
      </c>
      <c r="C2223" s="1" t="s">
        <v>4502</v>
      </c>
      <c r="D2223" s="2">
        <v>45785</v>
      </c>
      <c r="E2223" t="s">
        <v>4503</v>
      </c>
      <c r="F2223" s="1" t="s">
        <v>246</v>
      </c>
      <c r="G2223">
        <v>8</v>
      </c>
      <c r="H2223">
        <v>14</v>
      </c>
      <c r="I2223" s="1" t="s">
        <v>2766</v>
      </c>
      <c r="J2223">
        <v>0</v>
      </c>
      <c r="K2223" s="1" t="s">
        <v>2729</v>
      </c>
      <c r="L2223">
        <v>1</v>
      </c>
      <c r="M2223">
        <v>47.1</v>
      </c>
      <c r="N2223">
        <v>1.1000000000000001</v>
      </c>
      <c r="Q2223">
        <v>46</v>
      </c>
      <c r="R2223" s="1"/>
    </row>
    <row r="2224" spans="1:18" x14ac:dyDescent="0.2">
      <c r="A2224" s="1" t="s">
        <v>46</v>
      </c>
      <c r="B2224">
        <v>1</v>
      </c>
      <c r="C2224" s="1" t="s">
        <v>4649</v>
      </c>
      <c r="D2224" s="2">
        <v>45785</v>
      </c>
      <c r="E2224" t="s">
        <v>2960</v>
      </c>
      <c r="F2224" s="1" t="s">
        <v>246</v>
      </c>
      <c r="G2224">
        <v>10.5</v>
      </c>
      <c r="H2224" t="s">
        <v>93</v>
      </c>
      <c r="I2224" s="1" t="s">
        <v>100</v>
      </c>
      <c r="J2224">
        <v>200</v>
      </c>
      <c r="K2224" s="1" t="s">
        <v>2729</v>
      </c>
      <c r="L2224">
        <v>3</v>
      </c>
      <c r="M2224">
        <v>94.1</v>
      </c>
      <c r="N2224">
        <v>3.5999999999999996</v>
      </c>
      <c r="Q2224">
        <v>90.5</v>
      </c>
      <c r="R2224" s="1"/>
    </row>
    <row r="2225" spans="1:18" x14ac:dyDescent="0.2">
      <c r="A2225" s="1" t="s">
        <v>46</v>
      </c>
      <c r="B2225">
        <v>1</v>
      </c>
      <c r="C2225" s="1" t="s">
        <v>4666</v>
      </c>
      <c r="D2225" s="2">
        <v>45785</v>
      </c>
      <c r="E2225" t="s">
        <v>3059</v>
      </c>
      <c r="F2225" s="1" t="s">
        <v>246</v>
      </c>
      <c r="G2225">
        <v>14</v>
      </c>
      <c r="H2225" t="s">
        <v>76</v>
      </c>
      <c r="I2225" s="1" t="s">
        <v>100</v>
      </c>
      <c r="J2225">
        <v>100</v>
      </c>
      <c r="K2225" s="1" t="s">
        <v>2729</v>
      </c>
      <c r="L2225">
        <v>1</v>
      </c>
      <c r="M2225">
        <v>46</v>
      </c>
      <c r="N2225">
        <v>1.6</v>
      </c>
      <c r="Q2225">
        <v>44.4</v>
      </c>
      <c r="R2225" s="1"/>
    </row>
    <row r="2226" spans="1:18" x14ac:dyDescent="0.2">
      <c r="A2226" s="1" t="s">
        <v>53</v>
      </c>
      <c r="B2226">
        <v>1</v>
      </c>
      <c r="C2226" s="1" t="s">
        <v>4666</v>
      </c>
      <c r="D2226" s="2">
        <v>45785</v>
      </c>
      <c r="E2226" t="s">
        <v>3059</v>
      </c>
      <c r="F2226" s="1" t="s">
        <v>246</v>
      </c>
      <c r="G2226">
        <v>14</v>
      </c>
      <c r="H2226" t="s">
        <v>76</v>
      </c>
      <c r="I2226" s="1" t="s">
        <v>100</v>
      </c>
      <c r="J2226">
        <v>100</v>
      </c>
      <c r="K2226" s="1" t="s">
        <v>2729</v>
      </c>
      <c r="L2226">
        <v>1</v>
      </c>
      <c r="M2226">
        <v>57.4</v>
      </c>
      <c r="N2226">
        <v>1.6</v>
      </c>
      <c r="Q2226">
        <v>55.8</v>
      </c>
      <c r="R2226" s="1"/>
    </row>
    <row r="2227" spans="1:18" x14ac:dyDescent="0.2">
      <c r="A2227" s="1" t="s">
        <v>53</v>
      </c>
      <c r="B2227">
        <v>1</v>
      </c>
      <c r="C2227" s="1" t="s">
        <v>4667</v>
      </c>
      <c r="D2227" s="2">
        <v>45785</v>
      </c>
      <c r="E2227" t="s">
        <v>4668</v>
      </c>
      <c r="F2227" s="1" t="s">
        <v>106</v>
      </c>
      <c r="G2227">
        <v>6.5</v>
      </c>
      <c r="H2227" t="s">
        <v>3032</v>
      </c>
      <c r="I2227" s="1" t="s">
        <v>100</v>
      </c>
      <c r="J2227">
        <v>200</v>
      </c>
      <c r="K2227" s="1" t="s">
        <v>2729</v>
      </c>
      <c r="L2227">
        <v>4</v>
      </c>
      <c r="M2227">
        <v>134.69999999999999</v>
      </c>
      <c r="N2227">
        <v>3.2</v>
      </c>
      <c r="Q2227">
        <v>131.5</v>
      </c>
      <c r="R2227" s="1"/>
    </row>
    <row r="2228" spans="1:18" x14ac:dyDescent="0.2">
      <c r="A2228" s="1" t="s">
        <v>46</v>
      </c>
      <c r="B2228">
        <v>2</v>
      </c>
      <c r="C2228" s="1" t="s">
        <v>4654</v>
      </c>
      <c r="D2228" s="2">
        <v>45785</v>
      </c>
      <c r="E2228" t="s">
        <v>4655</v>
      </c>
      <c r="F2228" s="1" t="s">
        <v>246</v>
      </c>
      <c r="G2228">
        <v>15</v>
      </c>
      <c r="H2228" t="s">
        <v>332</v>
      </c>
      <c r="I2228" s="1" t="s">
        <v>100</v>
      </c>
      <c r="J2228">
        <v>300</v>
      </c>
      <c r="K2228" s="1" t="s">
        <v>2729</v>
      </c>
      <c r="L2228">
        <v>1</v>
      </c>
      <c r="M2228">
        <v>85.8</v>
      </c>
      <c r="N2228">
        <v>2</v>
      </c>
      <c r="Q2228">
        <v>83.8</v>
      </c>
      <c r="R2228" s="1"/>
    </row>
    <row r="2229" spans="1:18" x14ac:dyDescent="0.2">
      <c r="A2229" s="1" t="s">
        <v>46</v>
      </c>
      <c r="B2229">
        <v>2</v>
      </c>
      <c r="C2229" s="1" t="s">
        <v>4669</v>
      </c>
      <c r="D2229" s="2">
        <v>45785</v>
      </c>
      <c r="E2229" t="s">
        <v>3152</v>
      </c>
      <c r="F2229" s="1" t="s">
        <v>246</v>
      </c>
      <c r="G2229">
        <v>17</v>
      </c>
      <c r="H2229" t="s">
        <v>99</v>
      </c>
      <c r="I2229" s="1" t="s">
        <v>100</v>
      </c>
      <c r="J2229">
        <v>420</v>
      </c>
      <c r="K2229" s="1" t="s">
        <v>2729</v>
      </c>
      <c r="L2229">
        <v>3</v>
      </c>
      <c r="M2229">
        <v>214.8</v>
      </c>
      <c r="N2229">
        <v>6.4</v>
      </c>
      <c r="Q2229">
        <v>208.4</v>
      </c>
      <c r="R2229" s="1"/>
    </row>
    <row r="2230" spans="1:18" x14ac:dyDescent="0.2">
      <c r="A2230" s="1" t="s">
        <v>53</v>
      </c>
      <c r="B2230">
        <v>2</v>
      </c>
      <c r="C2230" s="1" t="s">
        <v>4669</v>
      </c>
      <c r="D2230" s="2">
        <v>45785</v>
      </c>
      <c r="E2230" t="s">
        <v>3152</v>
      </c>
      <c r="F2230" s="1" t="s">
        <v>246</v>
      </c>
      <c r="G2230">
        <v>17</v>
      </c>
      <c r="H2230" t="s">
        <v>99</v>
      </c>
      <c r="I2230" s="1" t="s">
        <v>100</v>
      </c>
      <c r="J2230">
        <v>420</v>
      </c>
      <c r="K2230" s="1" t="s">
        <v>2729</v>
      </c>
      <c r="L2230">
        <v>3</v>
      </c>
      <c r="M2230">
        <v>219.4</v>
      </c>
      <c r="N2230">
        <v>6</v>
      </c>
      <c r="Q2230">
        <v>213.4</v>
      </c>
      <c r="R2230" s="1"/>
    </row>
    <row r="2231" spans="1:18" x14ac:dyDescent="0.2">
      <c r="A2231" s="1" t="s">
        <v>53</v>
      </c>
      <c r="B2231">
        <v>2</v>
      </c>
      <c r="C2231" s="1" t="s">
        <v>4670</v>
      </c>
      <c r="D2231" s="2">
        <v>45785</v>
      </c>
      <c r="E2231" t="s">
        <v>4671</v>
      </c>
      <c r="F2231" s="1" t="s">
        <v>246</v>
      </c>
      <c r="G2231">
        <v>18</v>
      </c>
      <c r="H2231" t="s">
        <v>4068</v>
      </c>
      <c r="I2231" s="1" t="s">
        <v>100</v>
      </c>
      <c r="J2231">
        <v>500</v>
      </c>
      <c r="K2231" s="1" t="s">
        <v>2729</v>
      </c>
      <c r="L2231">
        <v>1</v>
      </c>
      <c r="M2231">
        <v>64.900000000000006</v>
      </c>
      <c r="N2231">
        <v>2.1</v>
      </c>
      <c r="Q2231">
        <v>62.800000000000004</v>
      </c>
      <c r="R2231" s="1"/>
    </row>
    <row r="2232" spans="1:18" x14ac:dyDescent="0.2">
      <c r="A2232" s="1" t="s">
        <v>46</v>
      </c>
      <c r="B2232">
        <v>6</v>
      </c>
      <c r="C2232" s="1" t="s">
        <v>4664</v>
      </c>
      <c r="D2232" s="2">
        <v>45785</v>
      </c>
      <c r="E2232" t="s">
        <v>4665</v>
      </c>
      <c r="F2232" s="1" t="s">
        <v>3319</v>
      </c>
      <c r="G2232" t="s">
        <v>2743</v>
      </c>
      <c r="H2232" t="s">
        <v>2847</v>
      </c>
      <c r="I2232" s="1" t="s">
        <v>108</v>
      </c>
      <c r="J2232">
        <v>110</v>
      </c>
      <c r="K2232" s="1" t="s">
        <v>2729</v>
      </c>
      <c r="L2232">
        <v>1</v>
      </c>
      <c r="M2232">
        <v>37.200000000000003</v>
      </c>
      <c r="N2232">
        <v>1.6</v>
      </c>
      <c r="O2232">
        <v>36</v>
      </c>
      <c r="Q2232">
        <v>35.6</v>
      </c>
      <c r="R2232" s="1"/>
    </row>
    <row r="2233" spans="1:18" x14ac:dyDescent="0.2">
      <c r="A2233" s="1" t="s">
        <v>46</v>
      </c>
      <c r="B2233">
        <v>6</v>
      </c>
      <c r="C2233" s="1" t="s">
        <v>4672</v>
      </c>
      <c r="D2233" s="2">
        <v>45785</v>
      </c>
      <c r="E2233" t="s">
        <v>4665</v>
      </c>
      <c r="F2233" s="1" t="s">
        <v>106</v>
      </c>
      <c r="G2233" t="s">
        <v>2927</v>
      </c>
      <c r="H2233" t="s">
        <v>2847</v>
      </c>
      <c r="I2233" s="1" t="s">
        <v>108</v>
      </c>
      <c r="J2233">
        <v>220</v>
      </c>
      <c r="K2233" s="1" t="s">
        <v>2729</v>
      </c>
      <c r="L2233">
        <v>7</v>
      </c>
      <c r="M2233">
        <v>227.8</v>
      </c>
      <c r="N2233">
        <v>8.4</v>
      </c>
      <c r="Q2233">
        <v>219.4</v>
      </c>
      <c r="R2233" s="1"/>
    </row>
    <row r="2234" spans="1:18" x14ac:dyDescent="0.2">
      <c r="A2234" s="1" t="s">
        <v>46</v>
      </c>
      <c r="B2234">
        <v>6</v>
      </c>
      <c r="C2234" s="1" t="s">
        <v>4673</v>
      </c>
      <c r="D2234" s="2">
        <v>45785</v>
      </c>
      <c r="E2234" t="s">
        <v>3529</v>
      </c>
      <c r="F2234" s="1" t="s">
        <v>106</v>
      </c>
      <c r="G2234">
        <v>17</v>
      </c>
      <c r="H2234" t="s">
        <v>51</v>
      </c>
      <c r="I2234" s="1" t="s">
        <v>108</v>
      </c>
      <c r="J2234">
        <v>140</v>
      </c>
      <c r="K2234" s="1" t="s">
        <v>2729</v>
      </c>
      <c r="L2234">
        <v>1</v>
      </c>
      <c r="M2234">
        <v>75.400000000000006</v>
      </c>
      <c r="N2234">
        <v>1.9</v>
      </c>
      <c r="Q2234">
        <v>73.5</v>
      </c>
      <c r="R2234" s="1"/>
    </row>
    <row r="2235" spans="1:18" x14ac:dyDescent="0.2">
      <c r="A2235" s="1" t="s">
        <v>46</v>
      </c>
      <c r="B2235">
        <v>6</v>
      </c>
      <c r="C2235" s="1" t="s">
        <v>4674</v>
      </c>
      <c r="D2235" s="2">
        <v>45785</v>
      </c>
      <c r="E2235" t="s">
        <v>2912</v>
      </c>
      <c r="F2235" s="1" t="s">
        <v>106</v>
      </c>
      <c r="G2235">
        <v>18</v>
      </c>
      <c r="H2235" t="s">
        <v>107</v>
      </c>
      <c r="I2235" s="1" t="s">
        <v>108</v>
      </c>
      <c r="J2235">
        <v>100</v>
      </c>
      <c r="K2235" s="1" t="s">
        <v>2729</v>
      </c>
      <c r="L2235">
        <v>2</v>
      </c>
      <c r="M2235">
        <v>104.4</v>
      </c>
      <c r="N2235">
        <v>4</v>
      </c>
      <c r="Q2235">
        <v>100.4</v>
      </c>
      <c r="R2235" s="1"/>
    </row>
    <row r="2236" spans="1:18" x14ac:dyDescent="0.2">
      <c r="A2236" s="1" t="s">
        <v>46</v>
      </c>
      <c r="B2236">
        <v>6</v>
      </c>
      <c r="C2236" s="1" t="s">
        <v>3061</v>
      </c>
      <c r="D2236" s="2">
        <v>45785</v>
      </c>
      <c r="E2236" t="s">
        <v>3062</v>
      </c>
      <c r="F2236" s="1" t="s">
        <v>106</v>
      </c>
      <c r="G2236">
        <v>30</v>
      </c>
      <c r="H2236" t="s">
        <v>107</v>
      </c>
      <c r="I2236" s="1" t="s">
        <v>1346</v>
      </c>
      <c r="J2236">
        <v>0</v>
      </c>
      <c r="K2236" s="1" t="s">
        <v>2729</v>
      </c>
      <c r="L2236">
        <v>1</v>
      </c>
      <c r="M2236">
        <v>38.4</v>
      </c>
      <c r="N2236">
        <v>2</v>
      </c>
      <c r="Q2236">
        <v>36.4</v>
      </c>
      <c r="R2236" s="1"/>
    </row>
    <row r="2237" spans="1:18" x14ac:dyDescent="0.2">
      <c r="A2237" s="1" t="s">
        <v>46</v>
      </c>
      <c r="B2237">
        <v>6</v>
      </c>
      <c r="C2237" s="1" t="s">
        <v>3061</v>
      </c>
      <c r="D2237" s="2">
        <v>45785</v>
      </c>
      <c r="E2237" t="s">
        <v>3062</v>
      </c>
      <c r="F2237" s="1" t="s">
        <v>106</v>
      </c>
      <c r="G2237">
        <v>30</v>
      </c>
      <c r="H2237" t="s">
        <v>107</v>
      </c>
      <c r="I2237" s="1" t="s">
        <v>1346</v>
      </c>
      <c r="J2237">
        <v>0</v>
      </c>
      <c r="K2237" s="1" t="s">
        <v>2729</v>
      </c>
      <c r="L2237">
        <v>1</v>
      </c>
      <c r="M2237">
        <v>41.4</v>
      </c>
      <c r="N2237">
        <v>1.9</v>
      </c>
      <c r="Q2237">
        <v>39.5</v>
      </c>
      <c r="R2237" s="1"/>
    </row>
    <row r="2238" spans="1:18" x14ac:dyDescent="0.2">
      <c r="A2238" s="1" t="s">
        <v>53</v>
      </c>
      <c r="B2238">
        <v>6</v>
      </c>
      <c r="C2238" s="1" t="s">
        <v>4673</v>
      </c>
      <c r="D2238" s="2">
        <v>45785</v>
      </c>
      <c r="E2238" t="s">
        <v>3529</v>
      </c>
      <c r="F2238" s="1" t="s">
        <v>106</v>
      </c>
      <c r="G2238">
        <v>17</v>
      </c>
      <c r="H2238" t="s">
        <v>51</v>
      </c>
      <c r="I2238" s="1" t="s">
        <v>108</v>
      </c>
      <c r="J2238">
        <v>140</v>
      </c>
      <c r="K2238" s="1" t="s">
        <v>2729</v>
      </c>
      <c r="L2238">
        <v>1</v>
      </c>
      <c r="M2238">
        <v>100.2</v>
      </c>
      <c r="N2238">
        <v>2</v>
      </c>
      <c r="O2238">
        <v>94</v>
      </c>
      <c r="Q2238">
        <v>98.2</v>
      </c>
      <c r="R2238" s="1"/>
    </row>
    <row r="2239" spans="1:18" x14ac:dyDescent="0.2">
      <c r="A2239" s="1" t="s">
        <v>53</v>
      </c>
      <c r="B2239">
        <v>6</v>
      </c>
      <c r="C2239" s="1" t="s">
        <v>4675</v>
      </c>
      <c r="D2239" s="2">
        <v>45785</v>
      </c>
      <c r="E2239" t="s">
        <v>2930</v>
      </c>
      <c r="F2239" s="1" t="s">
        <v>106</v>
      </c>
      <c r="G2239" t="s">
        <v>2931</v>
      </c>
      <c r="H2239" t="s">
        <v>960</v>
      </c>
      <c r="I2239" s="1" t="s">
        <v>108</v>
      </c>
      <c r="J2239">
        <v>200</v>
      </c>
      <c r="K2239" s="1" t="s">
        <v>2729</v>
      </c>
      <c r="L2239">
        <v>2</v>
      </c>
      <c r="M2239">
        <v>222.4</v>
      </c>
      <c r="N2239">
        <v>5.2</v>
      </c>
      <c r="Q2239">
        <v>217.20000000000002</v>
      </c>
      <c r="R2239" s="1"/>
    </row>
    <row r="2240" spans="1:18" x14ac:dyDescent="0.2">
      <c r="A2240" s="1" t="s">
        <v>53</v>
      </c>
      <c r="B2240">
        <v>6</v>
      </c>
      <c r="C2240" s="1" t="s">
        <v>3324</v>
      </c>
      <c r="D2240" s="2">
        <v>45785</v>
      </c>
      <c r="E2240" t="s">
        <v>51</v>
      </c>
      <c r="F2240" s="1" t="s">
        <v>51</v>
      </c>
      <c r="G2240" t="s">
        <v>51</v>
      </c>
      <c r="H2240" t="s">
        <v>51</v>
      </c>
      <c r="I2240" s="1" t="s">
        <v>51</v>
      </c>
      <c r="J2240" t="s">
        <v>51</v>
      </c>
      <c r="K2240" s="1" t="s">
        <v>2729</v>
      </c>
      <c r="L2240">
        <v>1</v>
      </c>
      <c r="M2240">
        <v>58.6</v>
      </c>
      <c r="N2240">
        <v>3.4</v>
      </c>
      <c r="Q2240">
        <v>55.2</v>
      </c>
      <c r="R2240" s="1"/>
    </row>
    <row r="2241" spans="1:18" x14ac:dyDescent="0.2">
      <c r="A2241" s="1" t="s">
        <v>53</v>
      </c>
      <c r="B2241">
        <v>6</v>
      </c>
      <c r="C2241" s="1" t="s">
        <v>4676</v>
      </c>
      <c r="D2241" s="2">
        <v>45785</v>
      </c>
      <c r="E2241" t="s">
        <v>3894</v>
      </c>
      <c r="F2241" s="1" t="s">
        <v>246</v>
      </c>
      <c r="G2241">
        <v>24</v>
      </c>
      <c r="H2241">
        <v>6</v>
      </c>
      <c r="I2241" s="1" t="s">
        <v>100</v>
      </c>
      <c r="J2241">
        <v>100</v>
      </c>
      <c r="K2241" s="1" t="s">
        <v>2729</v>
      </c>
      <c r="L2241">
        <v>1</v>
      </c>
      <c r="M2241">
        <v>104.4</v>
      </c>
      <c r="N2241">
        <v>3</v>
      </c>
      <c r="Q2241">
        <v>101.4</v>
      </c>
      <c r="R2241" s="1"/>
    </row>
    <row r="2242" spans="1:18" x14ac:dyDescent="0.2">
      <c r="A2242" s="1" t="s">
        <v>53</v>
      </c>
      <c r="B2242">
        <v>6</v>
      </c>
      <c r="C2242" s="1" t="s">
        <v>4677</v>
      </c>
      <c r="D2242" s="2">
        <v>45785</v>
      </c>
      <c r="E2242" t="s">
        <v>3428</v>
      </c>
      <c r="F2242" s="1" t="s">
        <v>246</v>
      </c>
      <c r="G2242" t="s">
        <v>247</v>
      </c>
      <c r="H2242" t="s">
        <v>201</v>
      </c>
      <c r="I2242" s="1" t="s">
        <v>100</v>
      </c>
      <c r="J2242">
        <v>100</v>
      </c>
      <c r="K2242" s="1" t="s">
        <v>2729</v>
      </c>
      <c r="L2242">
        <v>2</v>
      </c>
      <c r="M2242">
        <v>119</v>
      </c>
      <c r="N2242">
        <v>7.2</v>
      </c>
      <c r="Q2242">
        <v>111.8</v>
      </c>
      <c r="R2242" s="1"/>
    </row>
    <row r="2243" spans="1:18" x14ac:dyDescent="0.2">
      <c r="A2243" s="1" t="s">
        <v>46</v>
      </c>
      <c r="B2243">
        <v>7</v>
      </c>
      <c r="C2243" s="1" t="s">
        <v>4646</v>
      </c>
      <c r="D2243" s="2">
        <v>45785</v>
      </c>
      <c r="E2243" t="s">
        <v>4647</v>
      </c>
      <c r="F2243" s="1" t="s">
        <v>246</v>
      </c>
      <c r="G2243">
        <v>17</v>
      </c>
      <c r="H2243" t="s">
        <v>332</v>
      </c>
      <c r="I2243" s="1" t="s">
        <v>2760</v>
      </c>
      <c r="J2243">
        <v>1200</v>
      </c>
      <c r="K2243" s="1" t="s">
        <v>2729</v>
      </c>
      <c r="L2243">
        <v>2</v>
      </c>
      <c r="M2243">
        <v>195.12</v>
      </c>
      <c r="N2243">
        <v>3.6</v>
      </c>
      <c r="Q2243">
        <v>191.52</v>
      </c>
      <c r="R2243" s="1"/>
    </row>
    <row r="2244" spans="1:18" x14ac:dyDescent="0.2">
      <c r="A2244" s="1" t="s">
        <v>46</v>
      </c>
      <c r="B2244">
        <v>7</v>
      </c>
      <c r="C2244" s="1" t="s">
        <v>4678</v>
      </c>
      <c r="D2244" s="2">
        <v>45785</v>
      </c>
      <c r="E2244" t="s">
        <v>4547</v>
      </c>
      <c r="F2244" s="1" t="s">
        <v>246</v>
      </c>
      <c r="G2244">
        <v>17</v>
      </c>
      <c r="H2244" t="s">
        <v>332</v>
      </c>
      <c r="I2244" s="1" t="s">
        <v>2760</v>
      </c>
      <c r="J2244">
        <v>500</v>
      </c>
      <c r="K2244" s="1" t="s">
        <v>2729</v>
      </c>
      <c r="L2244">
        <v>3</v>
      </c>
      <c r="M2244">
        <v>283.58</v>
      </c>
      <c r="N2244">
        <v>5.4</v>
      </c>
      <c r="Q2244">
        <v>278.18</v>
      </c>
      <c r="R2244" s="1"/>
    </row>
    <row r="2245" spans="1:18" x14ac:dyDescent="0.2">
      <c r="A2245" s="1" t="s">
        <v>53</v>
      </c>
      <c r="B2245">
        <v>7</v>
      </c>
      <c r="C2245" s="1" t="s">
        <v>4678</v>
      </c>
      <c r="D2245" s="2">
        <v>45785</v>
      </c>
      <c r="E2245" t="s">
        <v>4547</v>
      </c>
      <c r="F2245" s="1" t="s">
        <v>246</v>
      </c>
      <c r="G2245">
        <v>17</v>
      </c>
      <c r="H2245" t="s">
        <v>332</v>
      </c>
      <c r="I2245" s="1" t="s">
        <v>2760</v>
      </c>
      <c r="J2245">
        <v>500</v>
      </c>
      <c r="K2245" s="1" t="s">
        <v>2729</v>
      </c>
      <c r="L2245">
        <v>3</v>
      </c>
      <c r="M2245">
        <v>227.67000000000002</v>
      </c>
      <c r="N2245">
        <v>5.4</v>
      </c>
      <c r="Q2245">
        <v>222.27</v>
      </c>
      <c r="R2245" s="1"/>
    </row>
    <row r="2246" spans="1:18" x14ac:dyDescent="0.2">
      <c r="A2246" s="1" t="s">
        <v>53</v>
      </c>
      <c r="B2246">
        <v>7</v>
      </c>
      <c r="C2246" s="1" t="s">
        <v>4679</v>
      </c>
      <c r="D2246" s="2">
        <v>45785</v>
      </c>
      <c r="E2246" t="s">
        <v>4680</v>
      </c>
      <c r="F2246" s="1" t="s">
        <v>246</v>
      </c>
      <c r="G2246">
        <v>32</v>
      </c>
      <c r="H2246">
        <v>13</v>
      </c>
      <c r="I2246" s="1" t="s">
        <v>2766</v>
      </c>
      <c r="J2246">
        <v>300</v>
      </c>
      <c r="K2246" s="1" t="s">
        <v>2729</v>
      </c>
      <c r="L2246">
        <v>2</v>
      </c>
      <c r="M2246">
        <v>156.28</v>
      </c>
      <c r="N2246">
        <v>7.8</v>
      </c>
      <c r="Q2246">
        <v>148.47999999999999</v>
      </c>
      <c r="R2246" s="1"/>
    </row>
    <row r="2247" spans="1:18" x14ac:dyDescent="0.2">
      <c r="A2247" s="1" t="s">
        <v>46</v>
      </c>
      <c r="B2247">
        <v>1</v>
      </c>
      <c r="C2247" s="1" t="s">
        <v>4667</v>
      </c>
      <c r="D2247" s="2">
        <v>45786</v>
      </c>
      <c r="E2247" t="s">
        <v>4668</v>
      </c>
      <c r="F2247" s="1" t="s">
        <v>106</v>
      </c>
      <c r="G2247">
        <v>6.5</v>
      </c>
      <c r="H2247" t="s">
        <v>3032</v>
      </c>
      <c r="I2247" s="1" t="s">
        <v>100</v>
      </c>
      <c r="J2247">
        <v>200</v>
      </c>
      <c r="K2247" s="1" t="s">
        <v>2729</v>
      </c>
      <c r="L2247">
        <v>3</v>
      </c>
      <c r="M2247">
        <v>101.94999999999999</v>
      </c>
      <c r="N2247">
        <v>2.4000000000000004</v>
      </c>
      <c r="Q2247">
        <v>99.549999999999983</v>
      </c>
      <c r="R2247" s="1"/>
    </row>
    <row r="2248" spans="1:18" x14ac:dyDescent="0.2">
      <c r="A2248" s="1" t="s">
        <v>46</v>
      </c>
      <c r="B2248">
        <v>1</v>
      </c>
      <c r="C2248" s="1" t="s">
        <v>4681</v>
      </c>
      <c r="D2248" s="2">
        <v>45786</v>
      </c>
      <c r="E2248" t="s">
        <v>4682</v>
      </c>
      <c r="F2248" s="1" t="s">
        <v>106</v>
      </c>
      <c r="G2248">
        <v>6.5</v>
      </c>
      <c r="H2248" t="s">
        <v>2963</v>
      </c>
      <c r="I2248" s="1" t="s">
        <v>100</v>
      </c>
      <c r="J2248">
        <v>50</v>
      </c>
      <c r="K2248" s="1" t="s">
        <v>2729</v>
      </c>
      <c r="L2248">
        <v>2</v>
      </c>
      <c r="M2248">
        <v>50.94</v>
      </c>
      <c r="N2248">
        <v>1.6</v>
      </c>
      <c r="Q2248">
        <v>49.339999999999996</v>
      </c>
      <c r="R2248" s="1"/>
    </row>
    <row r="2249" spans="1:18" x14ac:dyDescent="0.2">
      <c r="A2249" s="1" t="s">
        <v>53</v>
      </c>
      <c r="B2249">
        <v>1</v>
      </c>
      <c r="C2249" s="1" t="s">
        <v>2745</v>
      </c>
      <c r="D2249" s="2">
        <v>45786</v>
      </c>
      <c r="E2249" t="s">
        <v>51</v>
      </c>
      <c r="F2249" s="1" t="s">
        <v>51</v>
      </c>
      <c r="G2249" t="s">
        <v>51</v>
      </c>
      <c r="H2249" t="s">
        <v>51</v>
      </c>
      <c r="I2249" s="1" t="s">
        <v>51</v>
      </c>
      <c r="J2249" t="s">
        <v>51</v>
      </c>
      <c r="K2249" s="1" t="s">
        <v>2729</v>
      </c>
      <c r="L2249">
        <v>4</v>
      </c>
      <c r="M2249">
        <v>52.59</v>
      </c>
      <c r="N2249">
        <v>3.2</v>
      </c>
      <c r="Q2249">
        <v>49.39</v>
      </c>
      <c r="R2249" s="1"/>
    </row>
    <row r="2250" spans="1:18" x14ac:dyDescent="0.2">
      <c r="A2250" s="1" t="s">
        <v>53</v>
      </c>
      <c r="B2250">
        <v>1</v>
      </c>
      <c r="C2250" s="1" t="s">
        <v>4650</v>
      </c>
      <c r="D2250" s="2">
        <v>45786</v>
      </c>
      <c r="E2250" t="s">
        <v>4651</v>
      </c>
      <c r="F2250" s="1" t="s">
        <v>246</v>
      </c>
      <c r="G2250" t="s">
        <v>4652</v>
      </c>
      <c r="H2250" t="s">
        <v>2915</v>
      </c>
      <c r="I2250" s="1" t="s">
        <v>100</v>
      </c>
      <c r="J2250">
        <v>500</v>
      </c>
      <c r="K2250" s="1" t="s">
        <v>2729</v>
      </c>
      <c r="L2250">
        <v>3</v>
      </c>
      <c r="M2250">
        <v>98.9</v>
      </c>
      <c r="N2250">
        <v>3</v>
      </c>
      <c r="Q2250">
        <v>95.9</v>
      </c>
      <c r="R2250" s="1"/>
    </row>
    <row r="2251" spans="1:18" x14ac:dyDescent="0.2">
      <c r="A2251" s="1" t="s">
        <v>46</v>
      </c>
      <c r="B2251">
        <v>2</v>
      </c>
      <c r="C2251" s="1" t="s">
        <v>4670</v>
      </c>
      <c r="D2251" s="2">
        <v>45786</v>
      </c>
      <c r="E2251" t="s">
        <v>4671</v>
      </c>
      <c r="F2251" s="1" t="s">
        <v>246</v>
      </c>
      <c r="G2251">
        <v>18</v>
      </c>
      <c r="H2251" t="s">
        <v>4068</v>
      </c>
      <c r="I2251" s="1" t="s">
        <v>100</v>
      </c>
      <c r="J2251">
        <v>500</v>
      </c>
      <c r="K2251" s="1" t="s">
        <v>2729</v>
      </c>
      <c r="L2251">
        <v>5</v>
      </c>
      <c r="M2251">
        <v>365.94</v>
      </c>
      <c r="N2251">
        <v>10.5</v>
      </c>
      <c r="Q2251">
        <v>355.44</v>
      </c>
      <c r="R2251" s="1"/>
    </row>
    <row r="2252" spans="1:18" x14ac:dyDescent="0.2">
      <c r="A2252" s="1" t="s">
        <v>53</v>
      </c>
      <c r="B2252">
        <v>2</v>
      </c>
      <c r="C2252" s="1" t="s">
        <v>4670</v>
      </c>
      <c r="D2252" s="2">
        <v>45786</v>
      </c>
      <c r="E2252" t="s">
        <v>4671</v>
      </c>
      <c r="F2252" s="1" t="s">
        <v>246</v>
      </c>
      <c r="G2252">
        <v>18</v>
      </c>
      <c r="H2252" t="s">
        <v>4068</v>
      </c>
      <c r="I2252" s="1" t="s">
        <v>100</v>
      </c>
      <c r="J2252">
        <v>500</v>
      </c>
      <c r="K2252" s="1" t="s">
        <v>2729</v>
      </c>
      <c r="L2252">
        <v>3</v>
      </c>
      <c r="M2252">
        <v>161.5</v>
      </c>
      <c r="N2252">
        <v>6.3000000000000007</v>
      </c>
      <c r="Q2252">
        <v>155.19999999999999</v>
      </c>
      <c r="R2252" s="1"/>
    </row>
    <row r="2253" spans="1:18" x14ac:dyDescent="0.2">
      <c r="A2253" s="1" t="s">
        <v>53</v>
      </c>
      <c r="B2253">
        <v>2</v>
      </c>
      <c r="C2253" s="1" t="s">
        <v>4683</v>
      </c>
      <c r="D2253" s="2">
        <v>45786</v>
      </c>
      <c r="E2253" t="s">
        <v>4684</v>
      </c>
      <c r="F2253" s="1" t="s">
        <v>246</v>
      </c>
      <c r="G2253">
        <v>20</v>
      </c>
      <c r="H2253" t="s">
        <v>214</v>
      </c>
      <c r="I2253" s="1" t="s">
        <v>100</v>
      </c>
      <c r="J2253">
        <v>200</v>
      </c>
      <c r="K2253" s="1" t="s">
        <v>2729</v>
      </c>
      <c r="L2253">
        <v>2</v>
      </c>
      <c r="M2253">
        <v>134.80000000000001</v>
      </c>
      <c r="N2253">
        <v>5</v>
      </c>
      <c r="Q2253">
        <v>129.80000000000001</v>
      </c>
      <c r="R2253" s="1"/>
    </row>
    <row r="2254" spans="1:18" x14ac:dyDescent="0.2">
      <c r="A2254" s="1" t="s">
        <v>46</v>
      </c>
      <c r="B2254">
        <v>3</v>
      </c>
      <c r="C2254" s="1" t="s">
        <v>4685</v>
      </c>
      <c r="D2254" s="2">
        <v>45786</v>
      </c>
      <c r="E2254" t="s">
        <v>4686</v>
      </c>
      <c r="F2254" s="1" t="s">
        <v>4687</v>
      </c>
      <c r="G2254">
        <v>11</v>
      </c>
      <c r="H2254" t="s">
        <v>214</v>
      </c>
      <c r="I2254" s="1" t="s">
        <v>108</v>
      </c>
      <c r="J2254">
        <v>100</v>
      </c>
      <c r="K2254" s="1" t="s">
        <v>2729</v>
      </c>
      <c r="L2254">
        <v>2</v>
      </c>
      <c r="M2254">
        <v>69.599999999999994</v>
      </c>
      <c r="N2254">
        <v>2.4</v>
      </c>
      <c r="Q2254">
        <v>67.199999999999989</v>
      </c>
      <c r="R2254" s="1"/>
    </row>
    <row r="2255" spans="1:18" x14ac:dyDescent="0.2">
      <c r="A2255" s="1" t="s">
        <v>53</v>
      </c>
      <c r="B2255">
        <v>3</v>
      </c>
      <c r="C2255" s="1" t="s">
        <v>4685</v>
      </c>
      <c r="D2255" s="2">
        <v>45786</v>
      </c>
      <c r="E2255" t="s">
        <v>4686</v>
      </c>
      <c r="F2255" s="1" t="s">
        <v>4687</v>
      </c>
      <c r="G2255">
        <v>11</v>
      </c>
      <c r="H2255" t="s">
        <v>214</v>
      </c>
      <c r="I2255" s="1" t="s">
        <v>108</v>
      </c>
      <c r="J2255">
        <v>100</v>
      </c>
      <c r="K2255" s="1" t="s">
        <v>2729</v>
      </c>
      <c r="L2255">
        <v>1</v>
      </c>
      <c r="M2255">
        <v>38.200000000000003</v>
      </c>
      <c r="N2255">
        <v>1.2</v>
      </c>
      <c r="Q2255">
        <v>37</v>
      </c>
      <c r="R2255" s="1"/>
    </row>
    <row r="2256" spans="1:18" x14ac:dyDescent="0.2">
      <c r="A2256" s="1" t="s">
        <v>53</v>
      </c>
      <c r="B2256">
        <v>3</v>
      </c>
      <c r="C2256" s="1" t="s">
        <v>2745</v>
      </c>
      <c r="D2256" s="2">
        <v>45786</v>
      </c>
      <c r="E2256" t="s">
        <v>51</v>
      </c>
      <c r="F2256" s="1" t="s">
        <v>51</v>
      </c>
      <c r="G2256" t="s">
        <v>51</v>
      </c>
      <c r="H2256" t="s">
        <v>51</v>
      </c>
      <c r="I2256" s="1" t="s">
        <v>51</v>
      </c>
      <c r="J2256" t="s">
        <v>51</v>
      </c>
      <c r="K2256" s="1" t="s">
        <v>2729</v>
      </c>
      <c r="L2256">
        <v>3</v>
      </c>
      <c r="M2256">
        <v>102.30000000000001</v>
      </c>
      <c r="N2256">
        <v>4.1999999999999993</v>
      </c>
      <c r="Q2256">
        <v>98.100000000000009</v>
      </c>
      <c r="R2256" s="1"/>
    </row>
    <row r="2257" spans="1:18" x14ac:dyDescent="0.2">
      <c r="A2257" s="1" t="s">
        <v>53</v>
      </c>
      <c r="B2257">
        <v>3</v>
      </c>
      <c r="C2257" s="1" t="s">
        <v>2879</v>
      </c>
      <c r="D2257" s="2">
        <v>45786</v>
      </c>
      <c r="E2257" t="s">
        <v>281</v>
      </c>
      <c r="F2257" s="1" t="s">
        <v>246</v>
      </c>
      <c r="G2257" t="s">
        <v>2880</v>
      </c>
      <c r="H2257" t="s">
        <v>2744</v>
      </c>
      <c r="I2257" s="1" t="s">
        <v>100</v>
      </c>
      <c r="J2257">
        <v>2000</v>
      </c>
      <c r="K2257" s="1" t="s">
        <v>2729</v>
      </c>
      <c r="L2257">
        <v>4</v>
      </c>
      <c r="M2257">
        <v>205.10000000000002</v>
      </c>
      <c r="N2257">
        <v>12.4</v>
      </c>
      <c r="Q2257">
        <v>192.70000000000002</v>
      </c>
      <c r="R2257" s="1"/>
    </row>
    <row r="2258" spans="1:18" x14ac:dyDescent="0.2">
      <c r="A2258" s="1" t="s">
        <v>46</v>
      </c>
      <c r="B2258">
        <v>6</v>
      </c>
      <c r="C2258" s="1" t="s">
        <v>4688</v>
      </c>
      <c r="D2258" s="2">
        <v>45786</v>
      </c>
      <c r="E2258" t="s">
        <v>3428</v>
      </c>
      <c r="F2258" s="1" t="s">
        <v>246</v>
      </c>
      <c r="G2258" t="s">
        <v>3167</v>
      </c>
      <c r="H2258" t="s">
        <v>201</v>
      </c>
      <c r="I2258" s="1" t="s">
        <v>100</v>
      </c>
      <c r="J2258">
        <v>100</v>
      </c>
      <c r="K2258" s="1" t="s">
        <v>2729</v>
      </c>
      <c r="L2258">
        <v>2</v>
      </c>
      <c r="M2258">
        <v>127.8</v>
      </c>
      <c r="N2258">
        <v>8</v>
      </c>
      <c r="O2258">
        <v>45</v>
      </c>
      <c r="Q2258">
        <v>119.8</v>
      </c>
      <c r="R2258" s="1"/>
    </row>
    <row r="2259" spans="1:18" x14ac:dyDescent="0.2">
      <c r="A2259" s="1" t="s">
        <v>46</v>
      </c>
      <c r="B2259">
        <v>6</v>
      </c>
      <c r="C2259" s="1" t="s">
        <v>4689</v>
      </c>
      <c r="D2259" s="2">
        <v>45786</v>
      </c>
      <c r="E2259" t="s">
        <v>3894</v>
      </c>
      <c r="F2259" s="1" t="s">
        <v>246</v>
      </c>
      <c r="G2259" t="s">
        <v>3915</v>
      </c>
      <c r="H2259" t="s">
        <v>2847</v>
      </c>
      <c r="I2259" s="1" t="s">
        <v>100</v>
      </c>
      <c r="J2259">
        <v>800</v>
      </c>
      <c r="K2259" s="1" t="s">
        <v>2729</v>
      </c>
      <c r="L2259">
        <v>9</v>
      </c>
      <c r="M2259">
        <v>704.07999999999993</v>
      </c>
      <c r="N2259">
        <v>23.400000000000002</v>
      </c>
      <c r="Q2259">
        <v>680.68</v>
      </c>
      <c r="R2259" s="1"/>
    </row>
    <row r="2260" spans="1:18" x14ac:dyDescent="0.2">
      <c r="A2260" s="1" t="s">
        <v>53</v>
      </c>
      <c r="B2260">
        <v>6</v>
      </c>
      <c r="C2260" s="1" t="s">
        <v>4689</v>
      </c>
      <c r="D2260" s="2">
        <v>45786</v>
      </c>
      <c r="E2260" t="s">
        <v>3894</v>
      </c>
      <c r="F2260" s="1" t="s">
        <v>246</v>
      </c>
      <c r="G2260" t="s">
        <v>3915</v>
      </c>
      <c r="H2260" t="s">
        <v>2847</v>
      </c>
      <c r="I2260" s="1" t="s">
        <v>100</v>
      </c>
      <c r="J2260">
        <v>800</v>
      </c>
      <c r="K2260" s="1" t="s">
        <v>2729</v>
      </c>
      <c r="L2260">
        <v>2</v>
      </c>
      <c r="M2260">
        <v>123</v>
      </c>
      <c r="N2260">
        <v>4.8</v>
      </c>
      <c r="O2260">
        <v>100</v>
      </c>
      <c r="Q2260">
        <v>118.2</v>
      </c>
      <c r="R2260" s="1"/>
    </row>
    <row r="2261" spans="1:18" x14ac:dyDescent="0.2">
      <c r="A2261" s="1" t="s">
        <v>53</v>
      </c>
      <c r="B2261">
        <v>6</v>
      </c>
      <c r="C2261" s="1" t="s">
        <v>4690</v>
      </c>
      <c r="D2261" s="2">
        <v>45786</v>
      </c>
      <c r="E2261" t="s">
        <v>48</v>
      </c>
      <c r="F2261" s="1" t="s">
        <v>246</v>
      </c>
      <c r="G2261" t="s">
        <v>3136</v>
      </c>
      <c r="H2261" t="s">
        <v>3041</v>
      </c>
      <c r="I2261" s="1" t="s">
        <v>51</v>
      </c>
      <c r="J2261">
        <v>700</v>
      </c>
      <c r="K2261" s="1" t="s">
        <v>2729</v>
      </c>
      <c r="L2261">
        <v>8</v>
      </c>
      <c r="M2261">
        <v>547.59999999999991</v>
      </c>
      <c r="N2261">
        <v>15.6</v>
      </c>
      <c r="Q2261">
        <v>531.99999999999989</v>
      </c>
      <c r="R2261" s="1"/>
    </row>
    <row r="2262" spans="1:18" x14ac:dyDescent="0.2">
      <c r="A2262" s="1" t="s">
        <v>46</v>
      </c>
      <c r="B2262">
        <v>7</v>
      </c>
      <c r="C2262" s="1" t="s">
        <v>4679</v>
      </c>
      <c r="D2262" s="2">
        <v>45786</v>
      </c>
      <c r="E2262" t="s">
        <v>4680</v>
      </c>
      <c r="F2262" s="1" t="s">
        <v>246</v>
      </c>
      <c r="G2262">
        <v>32</v>
      </c>
      <c r="H2262">
        <v>13</v>
      </c>
      <c r="I2262" s="1" t="s">
        <v>2766</v>
      </c>
      <c r="J2262">
        <v>300</v>
      </c>
      <c r="K2262" s="1" t="s">
        <v>2729</v>
      </c>
      <c r="L2262">
        <v>2</v>
      </c>
      <c r="M2262">
        <v>158</v>
      </c>
      <c r="N2262">
        <v>7.8</v>
      </c>
      <c r="Q2262">
        <v>150.19999999999999</v>
      </c>
      <c r="R2262" s="1"/>
    </row>
    <row r="2263" spans="1:18" x14ac:dyDescent="0.2">
      <c r="A2263" s="1" t="s">
        <v>46</v>
      </c>
      <c r="B2263">
        <v>7</v>
      </c>
      <c r="C2263" s="1" t="s">
        <v>4691</v>
      </c>
      <c r="D2263" s="2">
        <v>45786</v>
      </c>
      <c r="E2263" t="s">
        <v>4680</v>
      </c>
      <c r="F2263" s="1" t="s">
        <v>246</v>
      </c>
      <c r="G2263">
        <v>32</v>
      </c>
      <c r="H2263">
        <v>13</v>
      </c>
      <c r="I2263" s="1" t="s">
        <v>2766</v>
      </c>
      <c r="J2263">
        <v>900</v>
      </c>
      <c r="K2263" s="1" t="s">
        <v>2729</v>
      </c>
      <c r="L2263">
        <v>5</v>
      </c>
      <c r="M2263">
        <v>462.00000000000006</v>
      </c>
      <c r="N2263">
        <v>19.5</v>
      </c>
      <c r="Q2263">
        <v>442.50000000000006</v>
      </c>
      <c r="R2263" s="1"/>
    </row>
    <row r="2264" spans="1:18" x14ac:dyDescent="0.2">
      <c r="A2264" s="1" t="s">
        <v>53</v>
      </c>
      <c r="B2264">
        <v>7</v>
      </c>
      <c r="C2264" s="1" t="s">
        <v>4691</v>
      </c>
      <c r="D2264" s="2">
        <v>45786</v>
      </c>
      <c r="E2264" t="s">
        <v>4680</v>
      </c>
      <c r="F2264" s="1" t="s">
        <v>246</v>
      </c>
      <c r="G2264">
        <v>32</v>
      </c>
      <c r="H2264">
        <v>13</v>
      </c>
      <c r="I2264" s="1" t="s">
        <v>2766</v>
      </c>
      <c r="J2264">
        <v>900</v>
      </c>
      <c r="K2264" s="1" t="s">
        <v>2729</v>
      </c>
      <c r="L2264">
        <v>7</v>
      </c>
      <c r="M2264">
        <v>503.73999999999995</v>
      </c>
      <c r="N2264">
        <v>27.299999999999997</v>
      </c>
      <c r="Q2264">
        <v>476.43999999999994</v>
      </c>
      <c r="R2264" s="1"/>
    </row>
    <row r="2265" spans="1:18" x14ac:dyDescent="0.2">
      <c r="A2265" s="1" t="s">
        <v>53</v>
      </c>
      <c r="B2265">
        <v>7</v>
      </c>
      <c r="C2265" s="1" t="s">
        <v>4657</v>
      </c>
      <c r="D2265" s="2">
        <v>45786</v>
      </c>
      <c r="E2265" t="s">
        <v>2907</v>
      </c>
      <c r="F2265" s="1" t="s">
        <v>246</v>
      </c>
      <c r="G2265">
        <v>23</v>
      </c>
      <c r="H2265" t="s">
        <v>2908</v>
      </c>
      <c r="I2265" s="1" t="s">
        <v>100</v>
      </c>
      <c r="J2265">
        <v>2000</v>
      </c>
      <c r="K2265" s="1" t="s">
        <v>2729</v>
      </c>
      <c r="L2265">
        <v>2</v>
      </c>
      <c r="M2265">
        <v>102.85</v>
      </c>
      <c r="N2265">
        <v>5.8</v>
      </c>
      <c r="Q2265">
        <v>97.05</v>
      </c>
      <c r="R2265" s="1"/>
    </row>
    <row r="2266" spans="1:18" x14ac:dyDescent="0.2">
      <c r="A2266" s="1" t="s">
        <v>46</v>
      </c>
      <c r="B2266">
        <v>1</v>
      </c>
      <c r="C2266" s="1" t="s">
        <v>4650</v>
      </c>
      <c r="D2266" s="2">
        <v>45787</v>
      </c>
      <c r="E2266" t="s">
        <v>4651</v>
      </c>
      <c r="F2266" s="1" t="s">
        <v>246</v>
      </c>
      <c r="G2266" t="s">
        <v>4652</v>
      </c>
      <c r="H2266" t="s">
        <v>2915</v>
      </c>
      <c r="I2266" s="1" t="s">
        <v>100</v>
      </c>
      <c r="J2266">
        <v>500</v>
      </c>
      <c r="K2266" s="1" t="s">
        <v>2729</v>
      </c>
      <c r="L2266">
        <v>6</v>
      </c>
      <c r="M2266">
        <v>215.76999999999998</v>
      </c>
      <c r="N2266">
        <v>6</v>
      </c>
      <c r="Q2266">
        <v>209.76999999999998</v>
      </c>
      <c r="R2266" s="1"/>
    </row>
    <row r="2267" spans="1:18" x14ac:dyDescent="0.2">
      <c r="A2267" s="1" t="s">
        <v>53</v>
      </c>
      <c r="B2267">
        <v>1</v>
      </c>
      <c r="C2267" s="1" t="s">
        <v>4650</v>
      </c>
      <c r="D2267" s="2">
        <v>45787</v>
      </c>
      <c r="E2267" t="s">
        <v>4651</v>
      </c>
      <c r="F2267" s="1" t="s">
        <v>246</v>
      </c>
      <c r="G2267" t="s">
        <v>4652</v>
      </c>
      <c r="H2267" t="s">
        <v>2915</v>
      </c>
      <c r="I2267" s="1" t="s">
        <v>100</v>
      </c>
      <c r="J2267">
        <v>500</v>
      </c>
      <c r="K2267" s="1" t="s">
        <v>2729</v>
      </c>
      <c r="L2267">
        <v>3</v>
      </c>
      <c r="M2267">
        <v>140.61000000000001</v>
      </c>
      <c r="N2267">
        <v>3</v>
      </c>
      <c r="Q2267">
        <v>137.61000000000001</v>
      </c>
      <c r="R2267" s="1"/>
    </row>
    <row r="2268" spans="1:18" x14ac:dyDescent="0.2">
      <c r="A2268" s="1" t="s">
        <v>46</v>
      </c>
      <c r="B2268">
        <v>2</v>
      </c>
      <c r="C2268" s="1" t="s">
        <v>4692</v>
      </c>
      <c r="D2268" s="2">
        <v>45787</v>
      </c>
      <c r="E2268" t="s">
        <v>3894</v>
      </c>
      <c r="F2268" s="1" t="s">
        <v>246</v>
      </c>
      <c r="G2268">
        <v>16</v>
      </c>
      <c r="H2268">
        <v>14</v>
      </c>
      <c r="I2268" s="1" t="s">
        <v>100</v>
      </c>
      <c r="J2268">
        <v>100</v>
      </c>
      <c r="K2268" s="1" t="s">
        <v>2729</v>
      </c>
      <c r="L2268">
        <v>2</v>
      </c>
      <c r="M2268">
        <v>99</v>
      </c>
      <c r="N2268">
        <v>3.2</v>
      </c>
      <c r="Q2268">
        <v>95.8</v>
      </c>
      <c r="R2268" s="1"/>
    </row>
    <row r="2269" spans="1:18" x14ac:dyDescent="0.2">
      <c r="A2269" s="1" t="s">
        <v>46</v>
      </c>
      <c r="B2269">
        <v>2</v>
      </c>
      <c r="C2269" s="1" t="s">
        <v>4683</v>
      </c>
      <c r="D2269" s="2">
        <v>45787</v>
      </c>
      <c r="E2269" t="s">
        <v>4684</v>
      </c>
      <c r="F2269" s="1" t="s">
        <v>246</v>
      </c>
      <c r="G2269">
        <v>20</v>
      </c>
      <c r="H2269" t="s">
        <v>214</v>
      </c>
      <c r="I2269" s="1" t="s">
        <v>100</v>
      </c>
      <c r="J2269">
        <v>200</v>
      </c>
      <c r="K2269" s="1" t="s">
        <v>2729</v>
      </c>
      <c r="L2269">
        <v>1</v>
      </c>
      <c r="M2269">
        <v>82.6</v>
      </c>
      <c r="N2269">
        <v>2.5</v>
      </c>
      <c r="Q2269">
        <v>80.099999999999994</v>
      </c>
      <c r="R2269" s="1"/>
    </row>
    <row r="2270" spans="1:18" x14ac:dyDescent="0.2">
      <c r="A2270" s="1" t="s">
        <v>46</v>
      </c>
      <c r="B2270">
        <v>2</v>
      </c>
      <c r="C2270" s="1" t="s">
        <v>4693</v>
      </c>
      <c r="D2270" s="2">
        <v>45787</v>
      </c>
      <c r="E2270" t="s">
        <v>4598</v>
      </c>
      <c r="F2270" s="1" t="s">
        <v>246</v>
      </c>
      <c r="G2270">
        <v>14</v>
      </c>
      <c r="H2270" t="s">
        <v>332</v>
      </c>
      <c r="I2270" s="1" t="s">
        <v>2760</v>
      </c>
      <c r="J2270">
        <v>60</v>
      </c>
      <c r="K2270" s="1" t="s">
        <v>2729</v>
      </c>
      <c r="L2270">
        <v>2</v>
      </c>
      <c r="M2270">
        <v>107.89</v>
      </c>
      <c r="N2270">
        <v>2.8</v>
      </c>
      <c r="Q2270">
        <v>105.09</v>
      </c>
      <c r="R2270" s="1"/>
    </row>
    <row r="2271" spans="1:18" x14ac:dyDescent="0.2">
      <c r="A2271" s="1" t="s">
        <v>53</v>
      </c>
      <c r="B2271">
        <v>2</v>
      </c>
      <c r="C2271" s="1" t="s">
        <v>4694</v>
      </c>
      <c r="D2271" s="2">
        <v>45787</v>
      </c>
      <c r="E2271" t="s">
        <v>3934</v>
      </c>
      <c r="F2271" s="1" t="s">
        <v>246</v>
      </c>
      <c r="G2271">
        <v>15</v>
      </c>
      <c r="H2271" t="s">
        <v>167</v>
      </c>
      <c r="I2271" s="1" t="s">
        <v>2760</v>
      </c>
      <c r="J2271">
        <v>95</v>
      </c>
      <c r="K2271" s="1" t="s">
        <v>2729</v>
      </c>
      <c r="L2271">
        <v>2</v>
      </c>
      <c r="M2271">
        <v>102.6</v>
      </c>
      <c r="N2271">
        <v>3</v>
      </c>
      <c r="Q2271">
        <v>99.6</v>
      </c>
      <c r="R2271" s="1"/>
    </row>
    <row r="2272" spans="1:18" x14ac:dyDescent="0.2">
      <c r="A2272" s="1" t="s">
        <v>53</v>
      </c>
      <c r="B2272">
        <v>2</v>
      </c>
      <c r="C2272" s="1" t="s">
        <v>4695</v>
      </c>
      <c r="D2272" s="2">
        <v>45787</v>
      </c>
      <c r="E2272" t="s">
        <v>48</v>
      </c>
      <c r="F2272" s="1" t="s">
        <v>246</v>
      </c>
      <c r="G2272">
        <v>13</v>
      </c>
      <c r="H2272" t="s">
        <v>167</v>
      </c>
      <c r="I2272" s="1" t="s">
        <v>51</v>
      </c>
      <c r="J2272">
        <v>140</v>
      </c>
      <c r="K2272" s="1" t="s">
        <v>2729</v>
      </c>
      <c r="L2272">
        <v>3</v>
      </c>
      <c r="M2272">
        <v>132.72</v>
      </c>
      <c r="N2272">
        <v>4.1999999999999993</v>
      </c>
      <c r="Q2272">
        <v>128.52000000000001</v>
      </c>
      <c r="R2272" s="1"/>
    </row>
    <row r="2273" spans="1:18" x14ac:dyDescent="0.2">
      <c r="A2273" s="1" t="s">
        <v>46</v>
      </c>
      <c r="B2273">
        <v>3</v>
      </c>
      <c r="C2273" s="1" t="s">
        <v>2879</v>
      </c>
      <c r="D2273" s="2">
        <v>45787</v>
      </c>
      <c r="E2273" t="s">
        <v>281</v>
      </c>
      <c r="F2273" s="1" t="s">
        <v>246</v>
      </c>
      <c r="G2273" t="s">
        <v>2880</v>
      </c>
      <c r="H2273" t="s">
        <v>2744</v>
      </c>
      <c r="I2273" s="1" t="s">
        <v>100</v>
      </c>
      <c r="J2273">
        <v>2000</v>
      </c>
      <c r="K2273" s="1" t="s">
        <v>2729</v>
      </c>
      <c r="L2273">
        <v>4</v>
      </c>
      <c r="M2273">
        <v>363.6</v>
      </c>
      <c r="N2273">
        <v>12.4</v>
      </c>
      <c r="Q2273">
        <v>351.20000000000005</v>
      </c>
      <c r="R2273" s="1"/>
    </row>
    <row r="2274" spans="1:18" x14ac:dyDescent="0.2">
      <c r="A2274" s="1" t="s">
        <v>53</v>
      </c>
      <c r="B2274">
        <v>3</v>
      </c>
      <c r="C2274" s="1" t="s">
        <v>4696</v>
      </c>
      <c r="D2274" s="2">
        <v>45787</v>
      </c>
      <c r="E2274">
        <v>1500502164</v>
      </c>
      <c r="F2274" s="1" t="s">
        <v>246</v>
      </c>
      <c r="G2274">
        <v>22</v>
      </c>
      <c r="H2274" t="s">
        <v>338</v>
      </c>
      <c r="I2274" s="1" t="s">
        <v>100</v>
      </c>
      <c r="J2274">
        <v>340</v>
      </c>
      <c r="K2274" s="1" t="s">
        <v>2729</v>
      </c>
      <c r="L2274">
        <v>4</v>
      </c>
      <c r="M2274">
        <v>355.6</v>
      </c>
      <c r="N2274">
        <v>10.8</v>
      </c>
      <c r="Q2274">
        <v>344.8</v>
      </c>
      <c r="R2274" s="1"/>
    </row>
    <row r="2275" spans="1:18" x14ac:dyDescent="0.2">
      <c r="A2275" s="1" t="s">
        <v>53</v>
      </c>
      <c r="B2275">
        <v>3</v>
      </c>
      <c r="C2275" s="1" t="s">
        <v>4697</v>
      </c>
      <c r="D2275" s="2">
        <v>45787</v>
      </c>
      <c r="E2275">
        <v>1500502176</v>
      </c>
      <c r="F2275" s="1" t="s">
        <v>246</v>
      </c>
      <c r="G2275">
        <v>22</v>
      </c>
      <c r="H2275" t="s">
        <v>735</v>
      </c>
      <c r="I2275" s="1" t="s">
        <v>100</v>
      </c>
      <c r="J2275">
        <v>150</v>
      </c>
      <c r="K2275" s="1" t="s">
        <v>2729</v>
      </c>
      <c r="L2275">
        <v>1</v>
      </c>
      <c r="M2275">
        <v>73.2</v>
      </c>
      <c r="N2275">
        <v>2.7</v>
      </c>
      <c r="Q2275">
        <v>70.5</v>
      </c>
      <c r="R2275" s="1"/>
    </row>
    <row r="2276" spans="1:18" x14ac:dyDescent="0.2">
      <c r="A2276" s="1" t="s">
        <v>46</v>
      </c>
      <c r="B2276">
        <v>6</v>
      </c>
      <c r="C2276" s="1" t="s">
        <v>4690</v>
      </c>
      <c r="D2276" s="2">
        <v>45787</v>
      </c>
      <c r="E2276" t="s">
        <v>48</v>
      </c>
      <c r="F2276" s="1" t="s">
        <v>246</v>
      </c>
      <c r="G2276" t="s">
        <v>3136</v>
      </c>
      <c r="H2276" t="s">
        <v>3041</v>
      </c>
      <c r="I2276" s="1" t="s">
        <v>51</v>
      </c>
      <c r="J2276">
        <v>700</v>
      </c>
      <c r="K2276" s="1" t="s">
        <v>2729</v>
      </c>
      <c r="L2276">
        <v>2</v>
      </c>
      <c r="M2276">
        <v>135.80000000000001</v>
      </c>
      <c r="N2276">
        <v>4</v>
      </c>
      <c r="O2276">
        <v>50</v>
      </c>
      <c r="Q2276">
        <v>131.80000000000001</v>
      </c>
      <c r="R2276" s="1"/>
    </row>
    <row r="2277" spans="1:18" x14ac:dyDescent="0.2">
      <c r="A2277" s="1" t="s">
        <v>46</v>
      </c>
      <c r="B2277">
        <v>6</v>
      </c>
      <c r="C2277" s="1" t="s">
        <v>4698</v>
      </c>
      <c r="D2277" s="2">
        <v>45787</v>
      </c>
      <c r="E2277" t="s">
        <v>4699</v>
      </c>
      <c r="F2277" s="1" t="s">
        <v>246</v>
      </c>
      <c r="G2277">
        <v>27</v>
      </c>
      <c r="H2277" t="s">
        <v>209</v>
      </c>
      <c r="I2277" s="1" t="s">
        <v>51</v>
      </c>
      <c r="J2277">
        <v>100</v>
      </c>
      <c r="K2277" s="1" t="s">
        <v>2729</v>
      </c>
      <c r="L2277">
        <v>2</v>
      </c>
      <c r="M2277">
        <v>105.6</v>
      </c>
      <c r="N2277">
        <v>7.6</v>
      </c>
      <c r="Q2277">
        <v>98</v>
      </c>
      <c r="R2277" s="1"/>
    </row>
    <row r="2278" spans="1:18" x14ac:dyDescent="0.2">
      <c r="A2278" s="1" t="s">
        <v>46</v>
      </c>
      <c r="B2278">
        <v>6</v>
      </c>
      <c r="C2278" s="1" t="s">
        <v>4700</v>
      </c>
      <c r="D2278" s="2">
        <v>45787</v>
      </c>
      <c r="E2278" t="s">
        <v>4680</v>
      </c>
      <c r="F2278" s="1" t="s">
        <v>246</v>
      </c>
      <c r="G2278">
        <v>27</v>
      </c>
      <c r="H2278">
        <v>11</v>
      </c>
      <c r="I2278" s="1" t="s">
        <v>2766</v>
      </c>
      <c r="J2278">
        <v>50</v>
      </c>
      <c r="K2278" s="1" t="s">
        <v>2729</v>
      </c>
      <c r="L2278">
        <v>1</v>
      </c>
      <c r="M2278">
        <v>56.2</v>
      </c>
      <c r="Q2278">
        <v>56.2</v>
      </c>
      <c r="R2278" s="1"/>
    </row>
    <row r="2279" spans="1:18" x14ac:dyDescent="0.2">
      <c r="A2279" s="1" t="s">
        <v>53</v>
      </c>
      <c r="B2279">
        <v>6</v>
      </c>
      <c r="C2279" s="1" t="s">
        <v>4701</v>
      </c>
      <c r="D2279" s="2">
        <v>45787</v>
      </c>
      <c r="E2279" t="s">
        <v>4011</v>
      </c>
      <c r="F2279" s="1" t="s">
        <v>246</v>
      </c>
      <c r="G2279">
        <v>30</v>
      </c>
      <c r="H2279" t="s">
        <v>99</v>
      </c>
      <c r="I2279" s="1" t="s">
        <v>2760</v>
      </c>
      <c r="J2279">
        <v>130</v>
      </c>
      <c r="K2279" s="1" t="s">
        <v>2729</v>
      </c>
      <c r="L2279">
        <v>1</v>
      </c>
      <c r="M2279">
        <v>70.2</v>
      </c>
      <c r="N2279">
        <v>3.8</v>
      </c>
      <c r="O2279">
        <v>67</v>
      </c>
      <c r="Q2279">
        <v>66.400000000000006</v>
      </c>
      <c r="R2279" s="1"/>
    </row>
    <row r="2280" spans="1:18" x14ac:dyDescent="0.2">
      <c r="A2280" s="1" t="s">
        <v>53</v>
      </c>
      <c r="B2280">
        <v>6</v>
      </c>
      <c r="C2280" s="1" t="s">
        <v>4702</v>
      </c>
      <c r="D2280" s="2">
        <v>45787</v>
      </c>
      <c r="E2280" t="s">
        <v>4703</v>
      </c>
      <c r="F2280" s="1" t="s">
        <v>246</v>
      </c>
      <c r="G2280">
        <v>32</v>
      </c>
      <c r="H2280" t="s">
        <v>4704</v>
      </c>
      <c r="I2280" s="1" t="s">
        <v>2760</v>
      </c>
      <c r="J2280">
        <v>305</v>
      </c>
      <c r="K2280" s="1" t="s">
        <v>2729</v>
      </c>
      <c r="L2280">
        <v>4</v>
      </c>
      <c r="M2280">
        <v>262</v>
      </c>
      <c r="N2280">
        <v>16</v>
      </c>
      <c r="Q2280">
        <v>246</v>
      </c>
      <c r="R2280" s="1"/>
    </row>
    <row r="2281" spans="1:18" x14ac:dyDescent="0.2">
      <c r="A2281" s="1" t="s">
        <v>53</v>
      </c>
      <c r="B2281">
        <v>6</v>
      </c>
      <c r="C2281" s="1" t="s">
        <v>4701</v>
      </c>
      <c r="D2281" s="2">
        <v>45787</v>
      </c>
      <c r="E2281" t="s">
        <v>4011</v>
      </c>
      <c r="F2281" s="1" t="s">
        <v>246</v>
      </c>
      <c r="G2281">
        <v>30</v>
      </c>
      <c r="H2281" t="s">
        <v>99</v>
      </c>
      <c r="I2281" s="1" t="s">
        <v>2760</v>
      </c>
      <c r="J2281">
        <v>130</v>
      </c>
      <c r="K2281" s="1" t="s">
        <v>2729</v>
      </c>
      <c r="L2281">
        <v>1</v>
      </c>
      <c r="M2281">
        <v>64.2</v>
      </c>
      <c r="N2281">
        <v>3.8</v>
      </c>
      <c r="Q2281">
        <v>60.400000000000006</v>
      </c>
      <c r="R2281" s="1"/>
    </row>
    <row r="2282" spans="1:18" x14ac:dyDescent="0.2">
      <c r="A2282" s="1" t="s">
        <v>53</v>
      </c>
      <c r="B2282">
        <v>6</v>
      </c>
      <c r="C2282" s="1" t="s">
        <v>4705</v>
      </c>
      <c r="D2282" s="2">
        <v>45787</v>
      </c>
      <c r="E2282" t="s">
        <v>4703</v>
      </c>
      <c r="F2282" s="1" t="s">
        <v>246</v>
      </c>
      <c r="G2282" t="s">
        <v>3047</v>
      </c>
      <c r="H2282" t="s">
        <v>4706</v>
      </c>
      <c r="I2282" s="1" t="s">
        <v>2760</v>
      </c>
      <c r="J2282">
        <v>550</v>
      </c>
      <c r="K2282" s="1" t="s">
        <v>2729</v>
      </c>
      <c r="L2282">
        <v>7</v>
      </c>
      <c r="M2282">
        <v>583</v>
      </c>
      <c r="N2282">
        <v>28</v>
      </c>
      <c r="Q2282">
        <v>555</v>
      </c>
      <c r="R2282" s="1"/>
    </row>
    <row r="2283" spans="1:18" x14ac:dyDescent="0.2">
      <c r="A2283" s="1" t="s">
        <v>53</v>
      </c>
      <c r="B2283">
        <v>6</v>
      </c>
      <c r="C2283" s="1" t="s">
        <v>4707</v>
      </c>
      <c r="D2283" s="2">
        <v>45787</v>
      </c>
      <c r="E2283" t="s">
        <v>4703</v>
      </c>
      <c r="F2283" s="1" t="s">
        <v>246</v>
      </c>
      <c r="G2283" t="s">
        <v>3203</v>
      </c>
      <c r="H2283" t="s">
        <v>4706</v>
      </c>
      <c r="I2283" s="1" t="s">
        <v>2760</v>
      </c>
      <c r="J2283">
        <v>298</v>
      </c>
      <c r="K2283" s="1" t="s">
        <v>2729</v>
      </c>
      <c r="L2283">
        <v>4</v>
      </c>
      <c r="M2283">
        <v>317</v>
      </c>
      <c r="N2283">
        <v>15.6</v>
      </c>
      <c r="Q2283">
        <v>301.39999999999998</v>
      </c>
      <c r="R2283" s="1"/>
    </row>
    <row r="2284" spans="1:18" x14ac:dyDescent="0.2">
      <c r="A2284" s="1" t="s">
        <v>46</v>
      </c>
      <c r="B2284">
        <v>7</v>
      </c>
      <c r="C2284" s="1" t="s">
        <v>4657</v>
      </c>
      <c r="D2284" s="2">
        <v>45787</v>
      </c>
      <c r="E2284" t="s">
        <v>2907</v>
      </c>
      <c r="F2284" s="1" t="s">
        <v>246</v>
      </c>
      <c r="G2284">
        <v>23</v>
      </c>
      <c r="H2284" t="s">
        <v>2908</v>
      </c>
      <c r="I2284" s="1" t="s">
        <v>100</v>
      </c>
      <c r="J2284">
        <v>2000</v>
      </c>
      <c r="K2284" s="1" t="s">
        <v>2729</v>
      </c>
      <c r="L2284">
        <v>4</v>
      </c>
      <c r="M2284">
        <v>406.9</v>
      </c>
      <c r="N2284">
        <v>12</v>
      </c>
      <c r="Q2284">
        <v>394.9</v>
      </c>
      <c r="R2284" s="1"/>
    </row>
    <row r="2285" spans="1:18" x14ac:dyDescent="0.2">
      <c r="A2285" s="1" t="s">
        <v>53</v>
      </c>
      <c r="B2285">
        <v>7</v>
      </c>
      <c r="C2285" s="1" t="s">
        <v>4657</v>
      </c>
      <c r="D2285" s="2">
        <v>45787</v>
      </c>
      <c r="E2285" t="s">
        <v>2907</v>
      </c>
      <c r="F2285" s="1" t="s">
        <v>246</v>
      </c>
      <c r="G2285">
        <v>23</v>
      </c>
      <c r="H2285" t="s">
        <v>2908</v>
      </c>
      <c r="I2285" s="1" t="s">
        <v>100</v>
      </c>
      <c r="J2285">
        <v>2000</v>
      </c>
      <c r="K2285" s="1" t="s">
        <v>2729</v>
      </c>
      <c r="L2285">
        <v>5</v>
      </c>
      <c r="M2285">
        <v>553.44000000000005</v>
      </c>
      <c r="N2285">
        <v>15.5</v>
      </c>
      <c r="Q2285">
        <v>537.94000000000005</v>
      </c>
      <c r="R2285" s="1"/>
    </row>
    <row r="2286" spans="1:18" x14ac:dyDescent="0.2">
      <c r="A2286" s="1" t="s">
        <v>46</v>
      </c>
      <c r="B2286">
        <v>1</v>
      </c>
      <c r="C2286" s="1" t="s">
        <v>4650</v>
      </c>
      <c r="D2286" s="2">
        <v>45788</v>
      </c>
      <c r="E2286" t="s">
        <v>4651</v>
      </c>
      <c r="F2286" s="1" t="s">
        <v>246</v>
      </c>
      <c r="G2286" t="s">
        <v>4652</v>
      </c>
      <c r="H2286" t="s">
        <v>2915</v>
      </c>
      <c r="I2286" s="1" t="s">
        <v>100</v>
      </c>
      <c r="J2286">
        <v>500</v>
      </c>
      <c r="K2286" s="1" t="s">
        <v>2729</v>
      </c>
      <c r="L2286">
        <v>2</v>
      </c>
      <c r="M2286">
        <v>67.099999999999994</v>
      </c>
      <c r="N2286">
        <v>7</v>
      </c>
      <c r="Q2286">
        <v>60.099999999999994</v>
      </c>
      <c r="R2286" s="1"/>
    </row>
    <row r="2287" spans="1:18" x14ac:dyDescent="0.2">
      <c r="A2287" s="1" t="s">
        <v>46</v>
      </c>
      <c r="B2287">
        <v>1</v>
      </c>
      <c r="C2287" s="1" t="s">
        <v>4708</v>
      </c>
      <c r="D2287" s="2">
        <v>45788</v>
      </c>
      <c r="E2287" t="s">
        <v>3940</v>
      </c>
      <c r="F2287" s="1" t="s">
        <v>3035</v>
      </c>
      <c r="G2287" t="s">
        <v>3941</v>
      </c>
      <c r="H2287" t="s">
        <v>3942</v>
      </c>
      <c r="I2287" s="1" t="s">
        <v>100</v>
      </c>
      <c r="J2287">
        <v>500</v>
      </c>
      <c r="K2287" s="1" t="s">
        <v>2729</v>
      </c>
      <c r="L2287">
        <v>1</v>
      </c>
      <c r="M2287">
        <v>52.3</v>
      </c>
      <c r="N2287">
        <v>1</v>
      </c>
      <c r="Q2287">
        <v>51.3</v>
      </c>
      <c r="R2287" s="1"/>
    </row>
    <row r="2288" spans="1:18" x14ac:dyDescent="0.2">
      <c r="A2288" s="1" t="s">
        <v>53</v>
      </c>
      <c r="B2288">
        <v>1</v>
      </c>
      <c r="C2288" s="1" t="s">
        <v>4708</v>
      </c>
      <c r="D2288" s="2">
        <v>45788</v>
      </c>
      <c r="E2288" t="s">
        <v>3940</v>
      </c>
      <c r="F2288" s="1" t="s">
        <v>3035</v>
      </c>
      <c r="G2288" t="s">
        <v>3941</v>
      </c>
      <c r="H2288" t="s">
        <v>3942</v>
      </c>
      <c r="I2288" s="1" t="s">
        <v>100</v>
      </c>
      <c r="J2288">
        <v>500</v>
      </c>
      <c r="K2288" s="1" t="s">
        <v>2729</v>
      </c>
      <c r="L2288">
        <v>4</v>
      </c>
      <c r="M2288">
        <v>147.73000000000002</v>
      </c>
      <c r="N2288">
        <v>4.8</v>
      </c>
      <c r="Q2288">
        <v>142.93</v>
      </c>
      <c r="R2288" s="1"/>
    </row>
    <row r="2289" spans="1:18" x14ac:dyDescent="0.2">
      <c r="A2289" s="1" t="s">
        <v>46</v>
      </c>
      <c r="B2289">
        <v>2</v>
      </c>
      <c r="C2289" s="1" t="s">
        <v>4695</v>
      </c>
      <c r="D2289" s="2">
        <v>45788</v>
      </c>
      <c r="E2289" t="s">
        <v>48</v>
      </c>
      <c r="F2289" s="1" t="s">
        <v>246</v>
      </c>
      <c r="G2289">
        <v>13</v>
      </c>
      <c r="H2289" t="s">
        <v>167</v>
      </c>
      <c r="I2289" s="1" t="s">
        <v>51</v>
      </c>
      <c r="J2289">
        <v>140</v>
      </c>
      <c r="K2289" s="1" t="s">
        <v>2729</v>
      </c>
      <c r="L2289">
        <v>3</v>
      </c>
      <c r="M2289">
        <v>131</v>
      </c>
      <c r="N2289">
        <v>4.4000000000000004</v>
      </c>
      <c r="Q2289">
        <v>126.6</v>
      </c>
      <c r="R2289" s="1"/>
    </row>
    <row r="2290" spans="1:18" x14ac:dyDescent="0.2">
      <c r="A2290" s="1" t="s">
        <v>46</v>
      </c>
      <c r="B2290">
        <v>2</v>
      </c>
      <c r="C2290" s="1" t="s">
        <v>4709</v>
      </c>
      <c r="D2290" s="2">
        <v>45788</v>
      </c>
      <c r="E2290" t="s">
        <v>48</v>
      </c>
      <c r="F2290" s="1" t="s">
        <v>246</v>
      </c>
      <c r="G2290">
        <v>18</v>
      </c>
      <c r="H2290" t="s">
        <v>2245</v>
      </c>
      <c r="I2290" s="1" t="s">
        <v>51</v>
      </c>
      <c r="J2290">
        <v>160</v>
      </c>
      <c r="K2290" s="1" t="s">
        <v>2729</v>
      </c>
      <c r="L2290">
        <v>3</v>
      </c>
      <c r="M2290">
        <v>144</v>
      </c>
      <c r="N2290">
        <v>6.2</v>
      </c>
      <c r="Q2290">
        <v>137.80000000000001</v>
      </c>
      <c r="R2290" s="1"/>
    </row>
    <row r="2291" spans="1:18" x14ac:dyDescent="0.2">
      <c r="A2291" s="1" t="s">
        <v>53</v>
      </c>
      <c r="B2291">
        <v>2</v>
      </c>
      <c r="C2291" s="1" t="s">
        <v>4709</v>
      </c>
      <c r="D2291" s="2">
        <v>45788</v>
      </c>
      <c r="E2291" t="s">
        <v>48</v>
      </c>
      <c r="F2291" s="1" t="s">
        <v>246</v>
      </c>
      <c r="G2291">
        <v>18</v>
      </c>
      <c r="H2291" t="s">
        <v>2245</v>
      </c>
      <c r="I2291" s="1" t="s">
        <v>51</v>
      </c>
      <c r="J2291">
        <v>160</v>
      </c>
      <c r="K2291" s="1" t="s">
        <v>2729</v>
      </c>
      <c r="L2291">
        <v>3</v>
      </c>
      <c r="M2291">
        <v>174.4</v>
      </c>
      <c r="N2291">
        <v>6.2</v>
      </c>
      <c r="Q2291">
        <v>168.20000000000002</v>
      </c>
      <c r="R2291" s="1"/>
    </row>
    <row r="2292" spans="1:18" x14ac:dyDescent="0.2">
      <c r="A2292" s="1" t="s">
        <v>53</v>
      </c>
      <c r="B2292">
        <v>2</v>
      </c>
      <c r="C2292" s="1" t="s">
        <v>4710</v>
      </c>
      <c r="D2292" s="2">
        <v>45788</v>
      </c>
      <c r="E2292" t="s">
        <v>3128</v>
      </c>
      <c r="F2292" s="1" t="s">
        <v>246</v>
      </c>
      <c r="G2292">
        <v>22</v>
      </c>
      <c r="H2292" t="s">
        <v>99</v>
      </c>
      <c r="I2292" s="1" t="s">
        <v>100</v>
      </c>
      <c r="J2292">
        <v>100</v>
      </c>
      <c r="K2292" s="1" t="s">
        <v>2729</v>
      </c>
      <c r="L2292">
        <v>2</v>
      </c>
      <c r="M2292">
        <v>111</v>
      </c>
      <c r="N2292">
        <v>4.9000000000000004</v>
      </c>
      <c r="Q2292">
        <v>106.1</v>
      </c>
      <c r="R2292" s="1"/>
    </row>
    <row r="2293" spans="1:18" x14ac:dyDescent="0.2">
      <c r="A2293" s="1" t="s">
        <v>46</v>
      </c>
      <c r="B2293">
        <v>3</v>
      </c>
      <c r="C2293" s="1" t="s">
        <v>4697</v>
      </c>
      <c r="D2293" s="2">
        <v>45788</v>
      </c>
      <c r="E2293">
        <v>1500502176</v>
      </c>
      <c r="F2293" s="1" t="s">
        <v>246</v>
      </c>
      <c r="G2293">
        <v>22</v>
      </c>
      <c r="H2293" t="s">
        <v>735</v>
      </c>
      <c r="I2293" s="1" t="s">
        <v>100</v>
      </c>
      <c r="J2293">
        <v>150</v>
      </c>
      <c r="K2293" s="1" t="s">
        <v>2729</v>
      </c>
      <c r="L2293">
        <v>1</v>
      </c>
      <c r="M2293">
        <v>73.8</v>
      </c>
      <c r="N2293">
        <v>2.7</v>
      </c>
      <c r="Q2293">
        <v>71.099999999999994</v>
      </c>
      <c r="R2293" s="1"/>
    </row>
    <row r="2294" spans="1:18" x14ac:dyDescent="0.2">
      <c r="A2294" s="1" t="s">
        <v>46</v>
      </c>
      <c r="B2294">
        <v>3</v>
      </c>
      <c r="C2294" s="1" t="s">
        <v>4711</v>
      </c>
      <c r="D2294" s="2">
        <v>45788</v>
      </c>
      <c r="E2294">
        <v>1500502296</v>
      </c>
      <c r="F2294" s="1" t="s">
        <v>246</v>
      </c>
      <c r="G2294">
        <v>21</v>
      </c>
      <c r="H2294" t="s">
        <v>2963</v>
      </c>
      <c r="I2294" s="1" t="s">
        <v>100</v>
      </c>
      <c r="J2294">
        <v>80</v>
      </c>
      <c r="K2294" s="1" t="s">
        <v>2729</v>
      </c>
      <c r="L2294">
        <v>1</v>
      </c>
      <c r="M2294">
        <v>38</v>
      </c>
      <c r="N2294">
        <v>2.6</v>
      </c>
      <c r="Q2294">
        <v>35.4</v>
      </c>
      <c r="R2294" s="1"/>
    </row>
    <row r="2295" spans="1:18" x14ac:dyDescent="0.2">
      <c r="A2295" s="1" t="s">
        <v>46</v>
      </c>
      <c r="B2295">
        <v>3</v>
      </c>
      <c r="C2295" s="1" t="s">
        <v>4712</v>
      </c>
      <c r="D2295" s="2">
        <v>45788</v>
      </c>
      <c r="E2295">
        <v>1500502177</v>
      </c>
      <c r="F2295" s="1" t="s">
        <v>246</v>
      </c>
      <c r="G2295">
        <v>19</v>
      </c>
      <c r="H2295" t="s">
        <v>735</v>
      </c>
      <c r="I2295" s="1" t="s">
        <v>100</v>
      </c>
      <c r="J2295">
        <v>280</v>
      </c>
      <c r="K2295" s="1" t="s">
        <v>2729</v>
      </c>
      <c r="L2295">
        <v>3</v>
      </c>
      <c r="M2295">
        <v>149.20000000000002</v>
      </c>
      <c r="N2295">
        <v>7.1999999999999993</v>
      </c>
      <c r="Q2295">
        <v>142.00000000000003</v>
      </c>
      <c r="R2295" s="1"/>
    </row>
    <row r="2296" spans="1:18" x14ac:dyDescent="0.2">
      <c r="A2296" s="1" t="s">
        <v>53</v>
      </c>
      <c r="B2296">
        <v>3</v>
      </c>
      <c r="C2296" s="1" t="s">
        <v>4713</v>
      </c>
      <c r="D2296" s="2">
        <v>45788</v>
      </c>
      <c r="E2296">
        <v>1500502157</v>
      </c>
      <c r="F2296" s="1" t="s">
        <v>246</v>
      </c>
      <c r="G2296">
        <v>16</v>
      </c>
      <c r="H2296" t="s">
        <v>2963</v>
      </c>
      <c r="I2296" s="1" t="s">
        <v>100</v>
      </c>
      <c r="J2296">
        <v>130</v>
      </c>
      <c r="K2296" s="1" t="s">
        <v>2729</v>
      </c>
      <c r="L2296">
        <v>2</v>
      </c>
      <c r="M2296">
        <v>129.80000000000001</v>
      </c>
      <c r="N2296">
        <v>4</v>
      </c>
      <c r="Q2296">
        <v>125.80000000000001</v>
      </c>
      <c r="R2296" s="1"/>
    </row>
    <row r="2297" spans="1:18" x14ac:dyDescent="0.2">
      <c r="A2297" s="1" t="s">
        <v>53</v>
      </c>
      <c r="B2297">
        <v>3</v>
      </c>
      <c r="C2297" s="1" t="s">
        <v>4712</v>
      </c>
      <c r="D2297" s="2">
        <v>45788</v>
      </c>
      <c r="E2297">
        <v>1500502177</v>
      </c>
      <c r="F2297" s="1" t="s">
        <v>246</v>
      </c>
      <c r="G2297">
        <v>19</v>
      </c>
      <c r="H2297" t="s">
        <v>735</v>
      </c>
      <c r="I2297" s="1" t="s">
        <v>100</v>
      </c>
      <c r="J2297">
        <v>280</v>
      </c>
      <c r="K2297" s="1" t="s">
        <v>2729</v>
      </c>
      <c r="L2297">
        <v>3</v>
      </c>
      <c r="M2297">
        <v>141.4</v>
      </c>
      <c r="N2297">
        <v>7.1999999999999993</v>
      </c>
      <c r="Q2297">
        <v>134.20000000000002</v>
      </c>
      <c r="R2297" s="1"/>
    </row>
    <row r="2298" spans="1:18" x14ac:dyDescent="0.2">
      <c r="A2298" s="1" t="s">
        <v>53</v>
      </c>
      <c r="B2298">
        <v>3</v>
      </c>
      <c r="C2298" s="1" t="s">
        <v>4714</v>
      </c>
      <c r="D2298" s="2">
        <v>45788</v>
      </c>
      <c r="E2298">
        <v>1500502165</v>
      </c>
      <c r="F2298" s="1" t="s">
        <v>246</v>
      </c>
      <c r="G2298">
        <v>16</v>
      </c>
      <c r="H2298" t="s">
        <v>338</v>
      </c>
      <c r="I2298" s="1" t="s">
        <v>100</v>
      </c>
      <c r="J2298">
        <v>130</v>
      </c>
      <c r="K2298" s="1" t="s">
        <v>2729</v>
      </c>
      <c r="L2298">
        <v>1</v>
      </c>
      <c r="M2298">
        <v>63</v>
      </c>
      <c r="N2298">
        <v>2</v>
      </c>
      <c r="Q2298">
        <v>61</v>
      </c>
      <c r="R2298" s="1"/>
    </row>
    <row r="2299" spans="1:18" x14ac:dyDescent="0.2">
      <c r="A2299" s="1" t="s">
        <v>46</v>
      </c>
      <c r="B2299">
        <v>6</v>
      </c>
      <c r="C2299" s="1" t="s">
        <v>4657</v>
      </c>
      <c r="D2299" s="2">
        <v>45788</v>
      </c>
      <c r="E2299" t="s">
        <v>2907</v>
      </c>
      <c r="F2299" s="1" t="s">
        <v>246</v>
      </c>
      <c r="G2299">
        <v>23</v>
      </c>
      <c r="H2299" t="s">
        <v>2908</v>
      </c>
      <c r="I2299" s="1" t="s">
        <v>100</v>
      </c>
      <c r="J2299">
        <v>2000</v>
      </c>
      <c r="K2299" s="1" t="s">
        <v>2729</v>
      </c>
      <c r="L2299">
        <v>4</v>
      </c>
      <c r="M2299">
        <v>396.00000000000006</v>
      </c>
      <c r="N2299">
        <v>11.100000000000001</v>
      </c>
      <c r="O2299">
        <v>40</v>
      </c>
      <c r="Q2299">
        <v>384.90000000000003</v>
      </c>
      <c r="R2299" s="1"/>
    </row>
    <row r="2300" spans="1:18" x14ac:dyDescent="0.2">
      <c r="A2300" s="1" t="s">
        <v>46</v>
      </c>
      <c r="B2300">
        <v>6</v>
      </c>
      <c r="C2300" s="1" t="s">
        <v>4715</v>
      </c>
      <c r="D2300" s="2">
        <v>45788</v>
      </c>
      <c r="E2300" t="s">
        <v>4716</v>
      </c>
      <c r="F2300" s="1" t="s">
        <v>246</v>
      </c>
      <c r="G2300" t="s">
        <v>4717</v>
      </c>
      <c r="H2300" t="s">
        <v>4718</v>
      </c>
      <c r="I2300" s="1" t="s">
        <v>51</v>
      </c>
      <c r="J2300">
        <v>250</v>
      </c>
      <c r="K2300" s="1" t="s">
        <v>2729</v>
      </c>
      <c r="L2300">
        <v>2</v>
      </c>
      <c r="M2300">
        <v>187.2</v>
      </c>
      <c r="N2300">
        <v>6.8</v>
      </c>
      <c r="Q2300">
        <v>180.39999999999998</v>
      </c>
      <c r="R2300" s="1"/>
    </row>
    <row r="2301" spans="1:18" x14ac:dyDescent="0.2">
      <c r="A2301" s="1" t="s">
        <v>53</v>
      </c>
      <c r="B2301">
        <v>6</v>
      </c>
      <c r="C2301" s="1" t="s">
        <v>4715</v>
      </c>
      <c r="D2301" s="2">
        <v>45788</v>
      </c>
      <c r="E2301" t="s">
        <v>4716</v>
      </c>
      <c r="F2301" s="1" t="s">
        <v>246</v>
      </c>
      <c r="G2301" t="s">
        <v>4717</v>
      </c>
      <c r="H2301" t="s">
        <v>4718</v>
      </c>
      <c r="I2301" s="1" t="s">
        <v>51</v>
      </c>
      <c r="J2301">
        <v>250</v>
      </c>
      <c r="K2301" s="1" t="s">
        <v>2729</v>
      </c>
      <c r="L2301">
        <v>2</v>
      </c>
      <c r="M2301">
        <v>187.2</v>
      </c>
      <c r="N2301">
        <v>6.8</v>
      </c>
      <c r="O2301">
        <v>30</v>
      </c>
      <c r="Q2301">
        <v>180.39999999999998</v>
      </c>
      <c r="R2301" s="1"/>
    </row>
    <row r="2302" spans="1:18" x14ac:dyDescent="0.2">
      <c r="A2302" s="1" t="s">
        <v>53</v>
      </c>
      <c r="B2302">
        <v>6</v>
      </c>
      <c r="C2302" s="1" t="s">
        <v>4250</v>
      </c>
      <c r="D2302" s="2">
        <v>45788</v>
      </c>
      <c r="E2302" t="s">
        <v>2797</v>
      </c>
      <c r="F2302" s="1" t="s">
        <v>246</v>
      </c>
      <c r="G2302">
        <v>22</v>
      </c>
      <c r="H2302" t="s">
        <v>79</v>
      </c>
      <c r="I2302" s="1" t="s">
        <v>51</v>
      </c>
      <c r="J2302">
        <v>135</v>
      </c>
      <c r="K2302" s="1" t="s">
        <v>2729</v>
      </c>
      <c r="L2302">
        <v>4</v>
      </c>
      <c r="M2302">
        <v>213.60000000000002</v>
      </c>
      <c r="N2302">
        <v>13.6</v>
      </c>
      <c r="Q2302">
        <v>200.00000000000003</v>
      </c>
      <c r="R2302" s="1"/>
    </row>
    <row r="2303" spans="1:18" x14ac:dyDescent="0.2">
      <c r="A2303" s="1" t="s">
        <v>53</v>
      </c>
      <c r="B2303">
        <v>6</v>
      </c>
      <c r="C2303" s="1" t="s">
        <v>4719</v>
      </c>
      <c r="D2303" s="2">
        <v>45788</v>
      </c>
      <c r="E2303" t="s">
        <v>4720</v>
      </c>
      <c r="F2303" s="1" t="s">
        <v>246</v>
      </c>
      <c r="G2303" t="s">
        <v>2846</v>
      </c>
      <c r="H2303" t="s">
        <v>4721</v>
      </c>
      <c r="I2303" s="1" t="s">
        <v>100</v>
      </c>
      <c r="J2303">
        <v>200</v>
      </c>
      <c r="K2303" s="1" t="s">
        <v>2729</v>
      </c>
      <c r="L2303">
        <v>2</v>
      </c>
      <c r="M2303">
        <v>216.6</v>
      </c>
      <c r="N2303">
        <v>9.1999999999999993</v>
      </c>
      <c r="Q2303">
        <v>207.4</v>
      </c>
      <c r="R2303" s="1"/>
    </row>
    <row r="2304" spans="1:18" x14ac:dyDescent="0.2">
      <c r="A2304" s="1" t="s">
        <v>53</v>
      </c>
      <c r="B2304">
        <v>6</v>
      </c>
      <c r="C2304" s="1" t="s">
        <v>4722</v>
      </c>
      <c r="D2304" s="2">
        <v>45788</v>
      </c>
      <c r="E2304" t="s">
        <v>4720</v>
      </c>
      <c r="F2304" s="1" t="s">
        <v>246</v>
      </c>
      <c r="G2304" t="s">
        <v>2889</v>
      </c>
      <c r="H2304" t="s">
        <v>4721</v>
      </c>
      <c r="I2304" s="1" t="s">
        <v>100</v>
      </c>
      <c r="J2304">
        <v>200</v>
      </c>
      <c r="K2304" s="1" t="s">
        <v>2729</v>
      </c>
      <c r="L2304">
        <v>2</v>
      </c>
      <c r="M2304">
        <v>210.2</v>
      </c>
      <c r="N2304">
        <v>9</v>
      </c>
      <c r="Q2304">
        <v>201.2</v>
      </c>
      <c r="R2304" s="1"/>
    </row>
    <row r="2305" spans="1:18" x14ac:dyDescent="0.2">
      <c r="A2305" s="1" t="s">
        <v>46</v>
      </c>
      <c r="B2305">
        <v>7</v>
      </c>
      <c r="C2305" s="1" t="s">
        <v>4657</v>
      </c>
      <c r="D2305" s="2">
        <v>45788</v>
      </c>
      <c r="E2305" t="s">
        <v>2907</v>
      </c>
      <c r="F2305" s="1" t="s">
        <v>246</v>
      </c>
      <c r="G2305">
        <v>23</v>
      </c>
      <c r="H2305" t="s">
        <v>2908</v>
      </c>
      <c r="I2305" s="1" t="s">
        <v>100</v>
      </c>
      <c r="J2305">
        <v>2000</v>
      </c>
      <c r="K2305" s="1" t="s">
        <v>2729</v>
      </c>
      <c r="L2305">
        <v>3</v>
      </c>
      <c r="M2305">
        <v>324.8</v>
      </c>
      <c r="N2305">
        <v>8.3999999999999986</v>
      </c>
      <c r="Q2305">
        <v>316.40000000000003</v>
      </c>
      <c r="R2305" s="1"/>
    </row>
    <row r="2306" spans="1:18" x14ac:dyDescent="0.2">
      <c r="A2306" s="1" t="s">
        <v>53</v>
      </c>
      <c r="B2306">
        <v>7</v>
      </c>
      <c r="C2306" s="1" t="s">
        <v>4657</v>
      </c>
      <c r="D2306" s="2">
        <v>45788</v>
      </c>
      <c r="E2306" t="s">
        <v>2907</v>
      </c>
      <c r="F2306" s="1" t="s">
        <v>246</v>
      </c>
      <c r="G2306">
        <v>23</v>
      </c>
      <c r="H2306" t="s">
        <v>2908</v>
      </c>
      <c r="I2306" s="1" t="s">
        <v>100</v>
      </c>
      <c r="J2306">
        <v>2000</v>
      </c>
      <c r="K2306" s="1" t="s">
        <v>2729</v>
      </c>
      <c r="L2306">
        <v>5</v>
      </c>
      <c r="M2306">
        <v>523.1</v>
      </c>
      <c r="N2306">
        <v>14.6</v>
      </c>
      <c r="Q2306">
        <v>508.5</v>
      </c>
      <c r="R2306" s="1"/>
    </row>
    <row r="2307" spans="1:18" x14ac:dyDescent="0.2">
      <c r="A2307" s="1" t="s">
        <v>46</v>
      </c>
      <c r="B2307">
        <v>1</v>
      </c>
      <c r="C2307" s="1" t="s">
        <v>4723</v>
      </c>
      <c r="D2307" s="2">
        <v>45789</v>
      </c>
      <c r="E2307" t="s">
        <v>3940</v>
      </c>
      <c r="F2307" s="1" t="s">
        <v>3035</v>
      </c>
      <c r="G2307" t="s">
        <v>3941</v>
      </c>
      <c r="H2307" t="s">
        <v>3942</v>
      </c>
      <c r="I2307" s="1" t="s">
        <v>100</v>
      </c>
      <c r="J2307">
        <v>500</v>
      </c>
      <c r="K2307" s="1" t="s">
        <v>2729</v>
      </c>
      <c r="L2307">
        <v>3</v>
      </c>
      <c r="M2307">
        <v>104.1</v>
      </c>
      <c r="N2307">
        <v>3.5999999999999996</v>
      </c>
      <c r="Q2307">
        <v>100.5</v>
      </c>
      <c r="R2307" s="1"/>
    </row>
    <row r="2308" spans="1:18" x14ac:dyDescent="0.2">
      <c r="A2308" s="1" t="s">
        <v>53</v>
      </c>
      <c r="B2308">
        <v>1</v>
      </c>
      <c r="C2308" s="1" t="s">
        <v>4723</v>
      </c>
      <c r="D2308" s="2">
        <v>45789</v>
      </c>
      <c r="E2308" t="s">
        <v>3940</v>
      </c>
      <c r="F2308" s="1" t="s">
        <v>3035</v>
      </c>
      <c r="G2308" t="s">
        <v>3941</v>
      </c>
      <c r="H2308" t="s">
        <v>3942</v>
      </c>
      <c r="I2308" s="1" t="s">
        <v>100</v>
      </c>
      <c r="J2308">
        <v>500</v>
      </c>
      <c r="K2308" s="1" t="s">
        <v>2729</v>
      </c>
      <c r="L2308">
        <v>4</v>
      </c>
      <c r="M2308">
        <v>155.4</v>
      </c>
      <c r="N2308">
        <v>3.2</v>
      </c>
      <c r="Q2308">
        <v>152.20000000000002</v>
      </c>
      <c r="R2308" s="1"/>
    </row>
    <row r="2309" spans="1:18" x14ac:dyDescent="0.2">
      <c r="A2309" s="1" t="s">
        <v>46</v>
      </c>
      <c r="B2309">
        <v>2</v>
      </c>
      <c r="C2309" s="1" t="s">
        <v>4724</v>
      </c>
      <c r="D2309" s="2">
        <v>45789</v>
      </c>
      <c r="E2309" t="s">
        <v>3128</v>
      </c>
      <c r="F2309" s="1" t="s">
        <v>246</v>
      </c>
      <c r="G2309">
        <v>22</v>
      </c>
      <c r="H2309" t="s">
        <v>99</v>
      </c>
      <c r="I2309" s="1" t="s">
        <v>100</v>
      </c>
      <c r="J2309">
        <v>100</v>
      </c>
      <c r="K2309" s="1" t="s">
        <v>2729</v>
      </c>
      <c r="L2309">
        <v>2</v>
      </c>
      <c r="M2309">
        <v>108.72</v>
      </c>
      <c r="N2309">
        <v>5.4</v>
      </c>
      <c r="Q2309">
        <v>103.32</v>
      </c>
      <c r="R2309" s="1"/>
    </row>
    <row r="2310" spans="1:18" x14ac:dyDescent="0.2">
      <c r="A2310" s="1" t="s">
        <v>46</v>
      </c>
      <c r="B2310">
        <v>2</v>
      </c>
      <c r="C2310" s="1" t="s">
        <v>4725</v>
      </c>
      <c r="D2310" s="2">
        <v>45789</v>
      </c>
      <c r="E2310" t="s">
        <v>4726</v>
      </c>
      <c r="F2310" s="1" t="s">
        <v>246</v>
      </c>
      <c r="G2310">
        <v>17.25</v>
      </c>
      <c r="H2310" t="s">
        <v>332</v>
      </c>
      <c r="I2310" s="1" t="s">
        <v>51</v>
      </c>
      <c r="J2310">
        <v>600</v>
      </c>
      <c r="K2310" s="1" t="s">
        <v>2729</v>
      </c>
      <c r="L2310">
        <v>2</v>
      </c>
      <c r="M2310">
        <v>107.97</v>
      </c>
      <c r="N2310">
        <v>3.6</v>
      </c>
      <c r="Q2310">
        <v>104.37</v>
      </c>
      <c r="R2310" s="1"/>
    </row>
    <row r="2311" spans="1:18" x14ac:dyDescent="0.2">
      <c r="A2311" s="1" t="s">
        <v>53</v>
      </c>
      <c r="B2311">
        <v>2</v>
      </c>
      <c r="C2311" s="1" t="s">
        <v>4725</v>
      </c>
      <c r="D2311" s="2">
        <v>45789</v>
      </c>
      <c r="E2311" t="s">
        <v>4726</v>
      </c>
      <c r="F2311" s="1" t="s">
        <v>246</v>
      </c>
      <c r="G2311">
        <v>17.25</v>
      </c>
      <c r="H2311" t="s">
        <v>332</v>
      </c>
      <c r="I2311" s="1" t="s">
        <v>51</v>
      </c>
      <c r="J2311">
        <v>600</v>
      </c>
      <c r="K2311" s="1" t="s">
        <v>2729</v>
      </c>
      <c r="L2311">
        <v>4</v>
      </c>
      <c r="M2311">
        <v>280.5</v>
      </c>
      <c r="N2311">
        <v>7.6</v>
      </c>
      <c r="Q2311">
        <v>272.89999999999998</v>
      </c>
      <c r="R2311" s="1"/>
    </row>
    <row r="2312" spans="1:18" x14ac:dyDescent="0.2">
      <c r="A2312" s="1" t="s">
        <v>46</v>
      </c>
      <c r="B2312">
        <v>3</v>
      </c>
      <c r="C2312" s="1" t="s">
        <v>4714</v>
      </c>
      <c r="D2312" s="2">
        <v>45789</v>
      </c>
      <c r="E2312">
        <v>1500502165</v>
      </c>
      <c r="F2312" s="1" t="s">
        <v>246</v>
      </c>
      <c r="G2312">
        <v>16</v>
      </c>
      <c r="H2312" t="s">
        <v>338</v>
      </c>
      <c r="I2312" s="1" t="s">
        <v>100</v>
      </c>
      <c r="J2312">
        <v>130</v>
      </c>
      <c r="K2312" s="1" t="s">
        <v>2729</v>
      </c>
      <c r="L2312">
        <v>1</v>
      </c>
      <c r="M2312">
        <v>76.2</v>
      </c>
      <c r="N2312">
        <v>2</v>
      </c>
      <c r="Q2312">
        <v>74.2</v>
      </c>
      <c r="R2312" s="1"/>
    </row>
    <row r="2313" spans="1:18" x14ac:dyDescent="0.2">
      <c r="A2313" s="1" t="s">
        <v>53</v>
      </c>
      <c r="B2313">
        <v>3</v>
      </c>
      <c r="C2313" s="1" t="s">
        <v>4542</v>
      </c>
      <c r="D2313" s="2">
        <v>45789</v>
      </c>
      <c r="E2313" t="s">
        <v>3228</v>
      </c>
      <c r="F2313" s="1" t="s">
        <v>246</v>
      </c>
      <c r="G2313">
        <v>12</v>
      </c>
      <c r="H2313">
        <v>14</v>
      </c>
      <c r="I2313" s="1" t="s">
        <v>2766</v>
      </c>
      <c r="J2313">
        <v>0</v>
      </c>
      <c r="K2313" s="1" t="s">
        <v>2729</v>
      </c>
      <c r="L2313">
        <v>1</v>
      </c>
      <c r="M2313">
        <v>47</v>
      </c>
      <c r="N2313">
        <v>1.5</v>
      </c>
      <c r="Q2313">
        <v>45.5</v>
      </c>
      <c r="R2313" s="1"/>
    </row>
    <row r="2314" spans="1:18" x14ac:dyDescent="0.2">
      <c r="A2314" s="1" t="s">
        <v>46</v>
      </c>
      <c r="B2314">
        <v>6</v>
      </c>
      <c r="C2314" s="1" t="s">
        <v>4727</v>
      </c>
      <c r="D2314" s="2">
        <v>45789</v>
      </c>
      <c r="E2314" t="s">
        <v>4728</v>
      </c>
      <c r="F2314" s="1" t="s">
        <v>246</v>
      </c>
      <c r="G2314" t="s">
        <v>2889</v>
      </c>
      <c r="H2314" t="s">
        <v>4718</v>
      </c>
      <c r="I2314" s="1" t="s">
        <v>51</v>
      </c>
      <c r="J2314">
        <v>225</v>
      </c>
      <c r="K2314" s="1" t="s">
        <v>2729</v>
      </c>
      <c r="L2314">
        <v>4</v>
      </c>
      <c r="M2314">
        <v>285.95</v>
      </c>
      <c r="N2314">
        <v>18</v>
      </c>
      <c r="O2314">
        <v>30</v>
      </c>
      <c r="Q2314">
        <v>267.95</v>
      </c>
      <c r="R2314" s="1"/>
    </row>
    <row r="2315" spans="1:18" x14ac:dyDescent="0.2">
      <c r="A2315" s="1" t="s">
        <v>46</v>
      </c>
      <c r="B2315">
        <v>6</v>
      </c>
      <c r="C2315" s="1" t="s">
        <v>4729</v>
      </c>
      <c r="D2315" s="2">
        <v>45789</v>
      </c>
      <c r="E2315" t="s">
        <v>4730</v>
      </c>
      <c r="F2315" s="1" t="s">
        <v>3606</v>
      </c>
      <c r="G2315" t="s">
        <v>2995</v>
      </c>
      <c r="H2315" t="s">
        <v>51</v>
      </c>
      <c r="I2315" s="1" t="s">
        <v>2996</v>
      </c>
      <c r="J2315">
        <v>400</v>
      </c>
      <c r="K2315" s="1" t="s">
        <v>2729</v>
      </c>
      <c r="L2315">
        <v>4</v>
      </c>
      <c r="M2315">
        <v>275.39999999999998</v>
      </c>
      <c r="N2315">
        <v>16.8</v>
      </c>
      <c r="Q2315">
        <v>258.59999999999997</v>
      </c>
      <c r="R2315" s="1"/>
    </row>
    <row r="2316" spans="1:18" x14ac:dyDescent="0.2">
      <c r="A2316" s="1" t="s">
        <v>53</v>
      </c>
      <c r="B2316">
        <v>6</v>
      </c>
      <c r="C2316" s="1" t="s">
        <v>4731</v>
      </c>
      <c r="D2316" s="2">
        <v>45789</v>
      </c>
      <c r="E2316" t="s">
        <v>2998</v>
      </c>
      <c r="F2316" s="1" t="s">
        <v>106</v>
      </c>
      <c r="G2316" t="s">
        <v>2995</v>
      </c>
      <c r="H2316" t="s">
        <v>51</v>
      </c>
      <c r="I2316" s="1" t="s">
        <v>2996</v>
      </c>
      <c r="J2316">
        <v>450</v>
      </c>
      <c r="K2316" s="1" t="s">
        <v>2729</v>
      </c>
      <c r="L2316">
        <v>2</v>
      </c>
      <c r="M2316">
        <v>233.4</v>
      </c>
      <c r="N2316">
        <v>8</v>
      </c>
      <c r="O2316">
        <v>40</v>
      </c>
      <c r="Q2316">
        <v>225.4</v>
      </c>
      <c r="R2316" s="1"/>
    </row>
    <row r="2317" spans="1:18" x14ac:dyDescent="0.2">
      <c r="A2317" s="1" t="s">
        <v>53</v>
      </c>
      <c r="B2317">
        <v>6</v>
      </c>
      <c r="C2317" s="1" t="s">
        <v>4732</v>
      </c>
      <c r="D2317" s="2">
        <v>45789</v>
      </c>
      <c r="E2317" t="s">
        <v>2994</v>
      </c>
      <c r="F2317" s="1" t="s">
        <v>106</v>
      </c>
      <c r="G2317" t="s">
        <v>2995</v>
      </c>
      <c r="H2317" t="s">
        <v>51</v>
      </c>
      <c r="I2317" s="1" t="s">
        <v>2996</v>
      </c>
      <c r="J2317">
        <v>250</v>
      </c>
      <c r="K2317" s="1" t="s">
        <v>2729</v>
      </c>
      <c r="L2317">
        <v>4</v>
      </c>
      <c r="M2317">
        <v>277.60000000000002</v>
      </c>
      <c r="N2317">
        <v>16</v>
      </c>
      <c r="Q2317">
        <v>261.60000000000002</v>
      </c>
      <c r="R2317" s="1"/>
    </row>
    <row r="2318" spans="1:18" x14ac:dyDescent="0.2">
      <c r="A2318" s="1" t="s">
        <v>53</v>
      </c>
      <c r="B2318">
        <v>6</v>
      </c>
      <c r="C2318" s="1" t="s">
        <v>2879</v>
      </c>
      <c r="D2318" s="2">
        <v>45789</v>
      </c>
      <c r="E2318" t="s">
        <v>281</v>
      </c>
      <c r="F2318" s="1" t="s">
        <v>246</v>
      </c>
      <c r="G2318" t="s">
        <v>2880</v>
      </c>
      <c r="H2318" t="s">
        <v>2744</v>
      </c>
      <c r="I2318" s="1" t="s">
        <v>100</v>
      </c>
      <c r="J2318">
        <v>2000</v>
      </c>
      <c r="K2318" s="1" t="s">
        <v>2729</v>
      </c>
      <c r="L2318">
        <v>2</v>
      </c>
      <c r="M2318">
        <v>156.39999999999998</v>
      </c>
      <c r="N2318">
        <v>8</v>
      </c>
      <c r="Q2318">
        <v>148.39999999999998</v>
      </c>
      <c r="R2318" s="1"/>
    </row>
    <row r="2319" spans="1:18" x14ac:dyDescent="0.2">
      <c r="A2319" s="1" t="s">
        <v>46</v>
      </c>
      <c r="B2319">
        <v>7</v>
      </c>
      <c r="C2319" s="1" t="s">
        <v>4657</v>
      </c>
      <c r="D2319" s="2">
        <v>45789</v>
      </c>
      <c r="E2319" t="s">
        <v>2907</v>
      </c>
      <c r="F2319" s="1" t="s">
        <v>246</v>
      </c>
      <c r="G2319">
        <v>23</v>
      </c>
      <c r="H2319" t="s">
        <v>2908</v>
      </c>
      <c r="I2319" s="1" t="s">
        <v>100</v>
      </c>
      <c r="J2319">
        <v>2000</v>
      </c>
      <c r="K2319" s="1" t="s">
        <v>2729</v>
      </c>
      <c r="L2319">
        <v>4</v>
      </c>
      <c r="M2319">
        <v>490.4</v>
      </c>
      <c r="N2319">
        <v>12</v>
      </c>
      <c r="Q2319">
        <v>478.4</v>
      </c>
      <c r="R2319" s="1"/>
    </row>
    <row r="2320" spans="1:18" x14ac:dyDescent="0.2">
      <c r="A2320" s="1" t="s">
        <v>53</v>
      </c>
      <c r="B2320">
        <v>7</v>
      </c>
      <c r="C2320" s="1" t="s">
        <v>4657</v>
      </c>
      <c r="D2320" s="2">
        <v>45789</v>
      </c>
      <c r="E2320" t="s">
        <v>2907</v>
      </c>
      <c r="F2320" s="1" t="s">
        <v>246</v>
      </c>
      <c r="G2320">
        <v>23</v>
      </c>
      <c r="H2320" t="s">
        <v>2908</v>
      </c>
      <c r="I2320" s="1" t="s">
        <v>100</v>
      </c>
      <c r="J2320">
        <v>2000</v>
      </c>
      <c r="K2320" s="1" t="s">
        <v>2729</v>
      </c>
      <c r="L2320">
        <v>4</v>
      </c>
      <c r="M2320">
        <v>483.51000000000005</v>
      </c>
      <c r="N2320">
        <v>12</v>
      </c>
      <c r="Q2320">
        <v>471.51000000000005</v>
      </c>
      <c r="R2320" s="1"/>
    </row>
    <row r="2321" spans="1:18" x14ac:dyDescent="0.2">
      <c r="A2321" s="1" t="s">
        <v>46</v>
      </c>
      <c r="B2321">
        <v>1</v>
      </c>
      <c r="C2321" s="1" t="s">
        <v>4708</v>
      </c>
      <c r="D2321" s="2">
        <v>45790</v>
      </c>
      <c r="E2321" t="s">
        <v>3940</v>
      </c>
      <c r="F2321" s="1" t="s">
        <v>3035</v>
      </c>
      <c r="G2321" t="s">
        <v>3941</v>
      </c>
      <c r="H2321" t="s">
        <v>3942</v>
      </c>
      <c r="I2321" s="1" t="s">
        <v>100</v>
      </c>
      <c r="J2321">
        <v>500</v>
      </c>
      <c r="K2321" s="1" t="s">
        <v>2729</v>
      </c>
      <c r="L2321">
        <v>2</v>
      </c>
      <c r="M2321">
        <v>66.2</v>
      </c>
      <c r="N2321">
        <v>2.4</v>
      </c>
      <c r="Q2321">
        <v>63.800000000000004</v>
      </c>
      <c r="R2321" s="1"/>
    </row>
    <row r="2322" spans="1:18" x14ac:dyDescent="0.2">
      <c r="A2322" s="1" t="s">
        <v>46</v>
      </c>
      <c r="B2322">
        <v>1</v>
      </c>
      <c r="C2322" s="1" t="s">
        <v>2745</v>
      </c>
      <c r="D2322" s="2">
        <v>45790</v>
      </c>
      <c r="E2322" t="s">
        <v>51</v>
      </c>
      <c r="F2322" s="1" t="s">
        <v>51</v>
      </c>
      <c r="G2322" t="s">
        <v>51</v>
      </c>
      <c r="H2322" t="s">
        <v>51</v>
      </c>
      <c r="I2322" s="1" t="s">
        <v>51</v>
      </c>
      <c r="J2322" t="s">
        <v>51</v>
      </c>
      <c r="K2322" s="1" t="s">
        <v>2729</v>
      </c>
      <c r="L2322">
        <v>5</v>
      </c>
      <c r="M2322">
        <v>131.60000000000002</v>
      </c>
      <c r="N2322">
        <v>3.5</v>
      </c>
      <c r="Q2322">
        <v>128.10000000000002</v>
      </c>
      <c r="R2322" s="1"/>
    </row>
    <row r="2323" spans="1:18" x14ac:dyDescent="0.2">
      <c r="A2323" s="1" t="s">
        <v>53</v>
      </c>
      <c r="B2323">
        <v>1</v>
      </c>
      <c r="C2323" s="1" t="s">
        <v>2745</v>
      </c>
      <c r="D2323" s="2">
        <v>45790</v>
      </c>
      <c r="E2323" t="s">
        <v>51</v>
      </c>
      <c r="F2323" s="1" t="s">
        <v>51</v>
      </c>
      <c r="G2323" t="s">
        <v>51</v>
      </c>
      <c r="H2323" t="s">
        <v>51</v>
      </c>
      <c r="I2323" s="1" t="s">
        <v>51</v>
      </c>
      <c r="J2323" t="s">
        <v>51</v>
      </c>
      <c r="K2323" s="1" t="s">
        <v>2729</v>
      </c>
      <c r="L2323">
        <v>4</v>
      </c>
      <c r="M2323">
        <v>93.899999999999991</v>
      </c>
      <c r="N2323">
        <v>3.2</v>
      </c>
      <c r="Q2323">
        <v>90.699999999999989</v>
      </c>
      <c r="R2323" s="1"/>
    </row>
    <row r="2324" spans="1:18" x14ac:dyDescent="0.2">
      <c r="A2324" s="1" t="s">
        <v>53</v>
      </c>
      <c r="B2324">
        <v>1</v>
      </c>
      <c r="C2324" s="1" t="s">
        <v>4733</v>
      </c>
      <c r="D2324" s="2">
        <v>45790</v>
      </c>
      <c r="E2324" t="s">
        <v>4734</v>
      </c>
      <c r="F2324" s="1" t="s">
        <v>106</v>
      </c>
      <c r="G2324">
        <v>5</v>
      </c>
      <c r="H2324">
        <v>18</v>
      </c>
      <c r="I2324" s="1" t="s">
        <v>3381</v>
      </c>
      <c r="J2324">
        <v>150</v>
      </c>
      <c r="K2324" s="1" t="s">
        <v>2729</v>
      </c>
      <c r="L2324">
        <v>5</v>
      </c>
      <c r="M2324">
        <v>123.3</v>
      </c>
      <c r="N2324">
        <v>4</v>
      </c>
      <c r="Q2324">
        <v>119.3</v>
      </c>
      <c r="R2324" s="1"/>
    </row>
    <row r="2325" spans="1:18" x14ac:dyDescent="0.2">
      <c r="A2325" s="1" t="s">
        <v>46</v>
      </c>
      <c r="B2325">
        <v>2</v>
      </c>
      <c r="C2325" s="1" t="s">
        <v>4725</v>
      </c>
      <c r="D2325" s="2">
        <v>45790</v>
      </c>
      <c r="E2325" t="s">
        <v>4726</v>
      </c>
      <c r="F2325" s="1" t="s">
        <v>246</v>
      </c>
      <c r="G2325">
        <v>17.25</v>
      </c>
      <c r="H2325" t="s">
        <v>332</v>
      </c>
      <c r="I2325" s="1" t="s">
        <v>51</v>
      </c>
      <c r="J2325">
        <v>600</v>
      </c>
      <c r="K2325" s="1" t="s">
        <v>2729</v>
      </c>
      <c r="L2325">
        <v>4</v>
      </c>
      <c r="M2325">
        <v>239.7</v>
      </c>
      <c r="N2325">
        <v>8</v>
      </c>
      <c r="Q2325">
        <v>231.7</v>
      </c>
      <c r="R2325" s="1"/>
    </row>
    <row r="2326" spans="1:18" x14ac:dyDescent="0.2">
      <c r="A2326" s="1" t="s">
        <v>53</v>
      </c>
      <c r="B2326">
        <v>2</v>
      </c>
      <c r="C2326" s="1" t="s">
        <v>2745</v>
      </c>
      <c r="D2326" s="2">
        <v>45790</v>
      </c>
      <c r="E2326" t="s">
        <v>51</v>
      </c>
      <c r="F2326" s="1" t="s">
        <v>51</v>
      </c>
      <c r="G2326" t="s">
        <v>51</v>
      </c>
      <c r="H2326" t="s">
        <v>51</v>
      </c>
      <c r="I2326" s="1" t="s">
        <v>51</v>
      </c>
      <c r="J2326" t="s">
        <v>51</v>
      </c>
      <c r="K2326" s="1" t="s">
        <v>2729</v>
      </c>
      <c r="L2326">
        <v>2</v>
      </c>
      <c r="M2326">
        <v>65.599999999999994</v>
      </c>
      <c r="N2326">
        <v>1.6</v>
      </c>
      <c r="Q2326">
        <v>63.999999999999993</v>
      </c>
      <c r="R2326" s="1"/>
    </row>
    <row r="2327" spans="1:18" x14ac:dyDescent="0.2">
      <c r="A2327" s="1" t="s">
        <v>53</v>
      </c>
      <c r="B2327">
        <v>2</v>
      </c>
      <c r="C2327" s="1" t="s">
        <v>4735</v>
      </c>
      <c r="D2327" s="2">
        <v>45790</v>
      </c>
      <c r="E2327">
        <v>1500502173</v>
      </c>
      <c r="F2327" s="1" t="s">
        <v>246</v>
      </c>
      <c r="G2327">
        <v>8</v>
      </c>
      <c r="H2327" t="s">
        <v>735</v>
      </c>
      <c r="I2327" s="1" t="s">
        <v>100</v>
      </c>
      <c r="J2327">
        <v>360</v>
      </c>
      <c r="K2327" s="1" t="s">
        <v>2729</v>
      </c>
      <c r="L2327">
        <v>2</v>
      </c>
      <c r="M2327">
        <v>105.5</v>
      </c>
      <c r="N2327">
        <v>2</v>
      </c>
      <c r="Q2327">
        <v>103.5</v>
      </c>
      <c r="R2327" s="1"/>
    </row>
    <row r="2328" spans="1:18" x14ac:dyDescent="0.2">
      <c r="A2328" s="1" t="s">
        <v>46</v>
      </c>
      <c r="B2328">
        <v>3</v>
      </c>
      <c r="C2328" s="1" t="s">
        <v>4542</v>
      </c>
      <c r="D2328" s="2">
        <v>45790</v>
      </c>
      <c r="E2328" t="s">
        <v>3228</v>
      </c>
      <c r="F2328" s="1" t="s">
        <v>246</v>
      </c>
      <c r="G2328">
        <v>12</v>
      </c>
      <c r="H2328">
        <v>14</v>
      </c>
      <c r="I2328" s="1" t="s">
        <v>2766</v>
      </c>
      <c r="J2328">
        <v>0</v>
      </c>
      <c r="K2328" s="1" t="s">
        <v>2729</v>
      </c>
      <c r="L2328">
        <v>1</v>
      </c>
      <c r="M2328">
        <v>45.2</v>
      </c>
      <c r="N2328">
        <v>1.4</v>
      </c>
      <c r="Q2328">
        <v>43.800000000000004</v>
      </c>
      <c r="R2328" s="1"/>
    </row>
    <row r="2329" spans="1:18" x14ac:dyDescent="0.2">
      <c r="A2329" s="1" t="s">
        <v>46</v>
      </c>
      <c r="B2329">
        <v>3</v>
      </c>
      <c r="C2329" s="1" t="s">
        <v>4736</v>
      </c>
      <c r="D2329" s="2">
        <v>45790</v>
      </c>
      <c r="E2329">
        <v>1500502172</v>
      </c>
      <c r="F2329" s="1" t="s">
        <v>246</v>
      </c>
      <c r="G2329">
        <v>12</v>
      </c>
      <c r="H2329" t="s">
        <v>735</v>
      </c>
      <c r="I2329" s="1" t="s">
        <v>100</v>
      </c>
      <c r="J2329">
        <v>160</v>
      </c>
      <c r="K2329" s="1" t="s">
        <v>2729</v>
      </c>
      <c r="L2329">
        <v>4</v>
      </c>
      <c r="M2329">
        <v>166.4</v>
      </c>
      <c r="N2329">
        <v>5.6</v>
      </c>
      <c r="Q2329">
        <v>160.80000000000001</v>
      </c>
      <c r="R2329" s="1"/>
    </row>
    <row r="2330" spans="1:18" x14ac:dyDescent="0.2">
      <c r="A2330" s="1" t="s">
        <v>46</v>
      </c>
      <c r="B2330">
        <v>3</v>
      </c>
      <c r="C2330" s="1" t="s">
        <v>4737</v>
      </c>
      <c r="D2330" s="2">
        <v>45790</v>
      </c>
      <c r="E2330">
        <v>1500502274</v>
      </c>
      <c r="F2330" s="1" t="s">
        <v>246</v>
      </c>
      <c r="G2330">
        <v>14</v>
      </c>
      <c r="H2330" t="s">
        <v>2811</v>
      </c>
      <c r="I2330" s="1" t="s">
        <v>100</v>
      </c>
      <c r="J2330">
        <v>60</v>
      </c>
      <c r="K2330" s="1" t="s">
        <v>2729</v>
      </c>
      <c r="L2330">
        <v>2</v>
      </c>
      <c r="M2330">
        <v>67.400000000000006</v>
      </c>
      <c r="N2330">
        <v>3.2</v>
      </c>
      <c r="Q2330">
        <v>64.2</v>
      </c>
      <c r="R2330" s="1"/>
    </row>
    <row r="2331" spans="1:18" x14ac:dyDescent="0.2">
      <c r="A2331" s="1" t="s">
        <v>53</v>
      </c>
      <c r="B2331">
        <v>3</v>
      </c>
      <c r="C2331" s="1" t="s">
        <v>4738</v>
      </c>
      <c r="D2331" s="2">
        <v>45790</v>
      </c>
      <c r="E2331">
        <v>1500502170</v>
      </c>
      <c r="F2331" s="1" t="s">
        <v>246</v>
      </c>
      <c r="G2331">
        <v>13</v>
      </c>
      <c r="H2331" t="s">
        <v>3224</v>
      </c>
      <c r="I2331" s="1" t="s">
        <v>100</v>
      </c>
      <c r="J2331">
        <v>280</v>
      </c>
      <c r="K2331" s="1" t="s">
        <v>2729</v>
      </c>
      <c r="L2331">
        <v>5</v>
      </c>
      <c r="M2331">
        <v>281.39999999999998</v>
      </c>
      <c r="N2331">
        <v>7.6</v>
      </c>
      <c r="Q2331">
        <v>273.79999999999995</v>
      </c>
      <c r="R2331" s="1"/>
    </row>
    <row r="2332" spans="1:18" x14ac:dyDescent="0.2">
      <c r="A2332" s="1" t="s">
        <v>53</v>
      </c>
      <c r="B2332">
        <v>3</v>
      </c>
      <c r="C2332" s="1" t="s">
        <v>4739</v>
      </c>
      <c r="D2332" s="2">
        <v>45790</v>
      </c>
      <c r="E2332">
        <v>1500502175</v>
      </c>
      <c r="F2332" s="1" t="s">
        <v>246</v>
      </c>
      <c r="G2332">
        <v>13</v>
      </c>
      <c r="H2332" t="s">
        <v>735</v>
      </c>
      <c r="I2332" s="1" t="s">
        <v>100</v>
      </c>
      <c r="J2332">
        <v>300</v>
      </c>
      <c r="K2332" s="1" t="s">
        <v>2729</v>
      </c>
      <c r="L2332">
        <v>1</v>
      </c>
      <c r="M2332">
        <v>44.4</v>
      </c>
      <c r="N2332">
        <v>1.5</v>
      </c>
      <c r="Q2332">
        <v>42.9</v>
      </c>
      <c r="R2332" s="1"/>
    </row>
    <row r="2333" spans="1:18" x14ac:dyDescent="0.2">
      <c r="A2333" s="1" t="s">
        <v>46</v>
      </c>
      <c r="B2333">
        <v>6</v>
      </c>
      <c r="C2333" s="1" t="s">
        <v>4731</v>
      </c>
      <c r="D2333" s="2">
        <v>45790</v>
      </c>
      <c r="E2333" t="s">
        <v>2998</v>
      </c>
      <c r="F2333" s="1" t="s">
        <v>106</v>
      </c>
      <c r="G2333" t="s">
        <v>2995</v>
      </c>
      <c r="H2333" t="s">
        <v>51</v>
      </c>
      <c r="I2333" s="1" t="s">
        <v>2996</v>
      </c>
      <c r="J2333">
        <v>450</v>
      </c>
      <c r="K2333" s="1" t="s">
        <v>2729</v>
      </c>
      <c r="L2333">
        <v>1</v>
      </c>
      <c r="M2333">
        <v>72</v>
      </c>
      <c r="N2333">
        <v>4</v>
      </c>
      <c r="O2333">
        <v>50</v>
      </c>
      <c r="Q2333">
        <v>68</v>
      </c>
      <c r="R2333" s="1"/>
    </row>
    <row r="2334" spans="1:18" x14ac:dyDescent="0.2">
      <c r="A2334" s="1" t="s">
        <v>46</v>
      </c>
      <c r="B2334">
        <v>6</v>
      </c>
      <c r="C2334" s="1" t="s">
        <v>4740</v>
      </c>
      <c r="D2334" s="2">
        <v>45790</v>
      </c>
      <c r="E2334" t="s">
        <v>3448</v>
      </c>
      <c r="F2334" s="1" t="s">
        <v>106</v>
      </c>
      <c r="G2334" t="s">
        <v>2995</v>
      </c>
      <c r="H2334" t="s">
        <v>51</v>
      </c>
      <c r="I2334" s="1" t="s">
        <v>2996</v>
      </c>
      <c r="J2334">
        <v>200</v>
      </c>
      <c r="K2334" s="1" t="s">
        <v>2729</v>
      </c>
      <c r="L2334">
        <v>1</v>
      </c>
      <c r="M2334">
        <v>71.2</v>
      </c>
      <c r="N2334">
        <v>4</v>
      </c>
      <c r="Q2334">
        <v>67.2</v>
      </c>
      <c r="R2334" s="1"/>
    </row>
    <row r="2335" spans="1:18" x14ac:dyDescent="0.2">
      <c r="A2335" s="1" t="s">
        <v>46</v>
      </c>
      <c r="B2335">
        <v>6</v>
      </c>
      <c r="C2335" s="1" t="s">
        <v>4741</v>
      </c>
      <c r="D2335" s="2">
        <v>45790</v>
      </c>
      <c r="E2335" t="s">
        <v>3000</v>
      </c>
      <c r="F2335" s="1" t="s">
        <v>106</v>
      </c>
      <c r="G2335" t="s">
        <v>3001</v>
      </c>
      <c r="H2335" t="s">
        <v>51</v>
      </c>
      <c r="I2335" s="1" t="s">
        <v>2996</v>
      </c>
      <c r="J2335">
        <v>250</v>
      </c>
      <c r="K2335" s="1" t="s">
        <v>2729</v>
      </c>
      <c r="L2335">
        <v>2</v>
      </c>
      <c r="M2335">
        <v>147.19999999999999</v>
      </c>
      <c r="N2335">
        <v>8</v>
      </c>
      <c r="Q2335">
        <v>139.19999999999999</v>
      </c>
      <c r="R2335" s="1"/>
    </row>
    <row r="2336" spans="1:18" x14ac:dyDescent="0.2">
      <c r="A2336" s="1" t="s">
        <v>46</v>
      </c>
      <c r="B2336">
        <v>6</v>
      </c>
      <c r="C2336" s="1" t="s">
        <v>4742</v>
      </c>
      <c r="D2336" s="2">
        <v>45790</v>
      </c>
      <c r="E2336" t="s">
        <v>4662</v>
      </c>
      <c r="F2336" s="1" t="s">
        <v>106</v>
      </c>
      <c r="G2336" t="s">
        <v>2743</v>
      </c>
      <c r="H2336" t="s">
        <v>2847</v>
      </c>
      <c r="I2336" s="1" t="s">
        <v>108</v>
      </c>
      <c r="J2336">
        <v>110</v>
      </c>
      <c r="K2336" s="1" t="s">
        <v>2729</v>
      </c>
      <c r="L2336">
        <v>3</v>
      </c>
      <c r="M2336">
        <v>119.8</v>
      </c>
      <c r="N2336">
        <v>4.1999999999999993</v>
      </c>
      <c r="Q2336">
        <v>115.6</v>
      </c>
      <c r="R2336" s="1"/>
    </row>
    <row r="2337" spans="1:18" x14ac:dyDescent="0.2">
      <c r="A2337" s="1" t="s">
        <v>46</v>
      </c>
      <c r="B2337">
        <v>6</v>
      </c>
      <c r="C2337" s="1" t="s">
        <v>4741</v>
      </c>
      <c r="D2337" s="2">
        <v>45790</v>
      </c>
      <c r="E2337" t="s">
        <v>3000</v>
      </c>
      <c r="F2337" s="1" t="s">
        <v>106</v>
      </c>
      <c r="G2337" t="s">
        <v>3001</v>
      </c>
      <c r="H2337" t="s">
        <v>51</v>
      </c>
      <c r="I2337" s="1" t="s">
        <v>2996</v>
      </c>
      <c r="J2337">
        <v>250</v>
      </c>
      <c r="K2337" s="1" t="s">
        <v>2729</v>
      </c>
      <c r="L2337">
        <v>4</v>
      </c>
      <c r="M2337">
        <v>274.20000000000005</v>
      </c>
      <c r="N2337">
        <v>16</v>
      </c>
      <c r="Q2337">
        <v>258.20000000000005</v>
      </c>
      <c r="R2337" s="1"/>
    </row>
    <row r="2338" spans="1:18" x14ac:dyDescent="0.2">
      <c r="A2338" s="1" t="s">
        <v>53</v>
      </c>
      <c r="B2338">
        <v>6</v>
      </c>
      <c r="C2338" s="1" t="s">
        <v>4743</v>
      </c>
      <c r="D2338" s="2">
        <v>45790</v>
      </c>
      <c r="E2338">
        <v>1500502255</v>
      </c>
      <c r="F2338" s="1" t="s">
        <v>106</v>
      </c>
      <c r="G2338" t="s">
        <v>2273</v>
      </c>
      <c r="H2338" t="s">
        <v>287</v>
      </c>
      <c r="I2338" s="1" t="s">
        <v>108</v>
      </c>
      <c r="J2338">
        <v>1000</v>
      </c>
      <c r="K2338" s="1" t="s">
        <v>2729</v>
      </c>
      <c r="L2338">
        <v>16</v>
      </c>
      <c r="M2338">
        <v>1074.9999999999998</v>
      </c>
      <c r="N2338">
        <v>35.200000000000003</v>
      </c>
      <c r="O2338">
        <v>62</v>
      </c>
      <c r="Q2338">
        <v>1039.7999999999997</v>
      </c>
      <c r="R2338" s="1"/>
    </row>
    <row r="2339" spans="1:18" x14ac:dyDescent="0.2">
      <c r="A2339" s="1" t="s">
        <v>46</v>
      </c>
      <c r="B2339">
        <v>7</v>
      </c>
      <c r="C2339" s="1" t="s">
        <v>4657</v>
      </c>
      <c r="D2339" s="2">
        <v>45790</v>
      </c>
      <c r="E2339" t="s">
        <v>2907</v>
      </c>
      <c r="F2339" s="1" t="s">
        <v>246</v>
      </c>
      <c r="G2339">
        <v>23</v>
      </c>
      <c r="H2339" t="s">
        <v>2908</v>
      </c>
      <c r="I2339" s="1" t="s">
        <v>100</v>
      </c>
      <c r="J2339">
        <v>2000</v>
      </c>
      <c r="K2339" s="1" t="s">
        <v>2729</v>
      </c>
      <c r="L2339">
        <v>4</v>
      </c>
      <c r="M2339">
        <v>502.2</v>
      </c>
      <c r="N2339">
        <v>12</v>
      </c>
      <c r="Q2339">
        <v>490.2</v>
      </c>
      <c r="R2339" s="1"/>
    </row>
    <row r="2340" spans="1:18" x14ac:dyDescent="0.2">
      <c r="A2340" s="1" t="s">
        <v>53</v>
      </c>
      <c r="B2340">
        <v>7</v>
      </c>
      <c r="C2340" s="1" t="s">
        <v>4744</v>
      </c>
      <c r="D2340" s="2">
        <v>45790</v>
      </c>
      <c r="E2340" t="s">
        <v>4745</v>
      </c>
      <c r="F2340" s="1" t="s">
        <v>246</v>
      </c>
      <c r="G2340">
        <v>26</v>
      </c>
      <c r="H2340" t="s">
        <v>167</v>
      </c>
      <c r="I2340" s="1" t="s">
        <v>100</v>
      </c>
      <c r="J2340">
        <v>220</v>
      </c>
      <c r="K2340" s="1" t="s">
        <v>2729</v>
      </c>
      <c r="L2340">
        <v>4</v>
      </c>
      <c r="M2340">
        <v>239.89</v>
      </c>
      <c r="N2340">
        <v>12.8</v>
      </c>
      <c r="Q2340">
        <v>227.08999999999997</v>
      </c>
      <c r="R2340" s="1"/>
    </row>
    <row r="2341" spans="1:18" x14ac:dyDescent="0.2">
      <c r="A2341" s="1" t="s">
        <v>53</v>
      </c>
      <c r="B2341">
        <v>7</v>
      </c>
      <c r="C2341" s="1" t="s">
        <v>4746</v>
      </c>
      <c r="D2341" s="2">
        <v>45790</v>
      </c>
      <c r="E2341" t="s">
        <v>3971</v>
      </c>
      <c r="F2341" s="1" t="s">
        <v>246</v>
      </c>
      <c r="G2341">
        <v>26</v>
      </c>
      <c r="H2341" t="s">
        <v>99</v>
      </c>
      <c r="I2341" s="1" t="s">
        <v>100</v>
      </c>
      <c r="J2341">
        <v>50</v>
      </c>
      <c r="K2341" s="1" t="s">
        <v>2729</v>
      </c>
      <c r="L2341">
        <v>1</v>
      </c>
      <c r="M2341">
        <v>59.82</v>
      </c>
      <c r="N2341">
        <v>3.2</v>
      </c>
      <c r="Q2341">
        <v>56.62</v>
      </c>
      <c r="R2341" s="1"/>
    </row>
    <row r="2342" spans="1:18" x14ac:dyDescent="0.2">
      <c r="A2342" s="1" t="s">
        <v>53</v>
      </c>
      <c r="B2342">
        <v>7</v>
      </c>
      <c r="C2342" s="1" t="s">
        <v>4747</v>
      </c>
      <c r="D2342" s="2">
        <v>45790</v>
      </c>
      <c r="E2342" t="s">
        <v>4748</v>
      </c>
      <c r="F2342" s="1" t="s">
        <v>246</v>
      </c>
      <c r="G2342">
        <v>21</v>
      </c>
      <c r="H2342" t="s">
        <v>167</v>
      </c>
      <c r="I2342" s="1" t="s">
        <v>100</v>
      </c>
      <c r="J2342">
        <v>80</v>
      </c>
      <c r="K2342" s="1" t="s">
        <v>2729</v>
      </c>
      <c r="L2342">
        <v>2</v>
      </c>
      <c r="M2342">
        <v>86.210000000000008</v>
      </c>
      <c r="Q2342">
        <v>86.210000000000008</v>
      </c>
      <c r="R2342" s="1"/>
    </row>
    <row r="2343" spans="1:18" x14ac:dyDescent="0.2">
      <c r="A2343" s="1" t="s">
        <v>53</v>
      </c>
      <c r="B2343">
        <v>7</v>
      </c>
      <c r="C2343" s="1" t="s">
        <v>4749</v>
      </c>
      <c r="D2343" s="2">
        <v>45790</v>
      </c>
      <c r="E2343" t="s">
        <v>48</v>
      </c>
      <c r="F2343" s="1" t="s">
        <v>246</v>
      </c>
      <c r="G2343">
        <v>17</v>
      </c>
      <c r="H2343" t="s">
        <v>209</v>
      </c>
      <c r="I2343" s="1" t="s">
        <v>100</v>
      </c>
      <c r="J2343">
        <v>150</v>
      </c>
      <c r="K2343" s="1" t="s">
        <v>2729</v>
      </c>
      <c r="L2343">
        <v>1</v>
      </c>
      <c r="M2343">
        <v>52.83</v>
      </c>
      <c r="N2343">
        <v>2.6</v>
      </c>
      <c r="Q2343">
        <v>50.23</v>
      </c>
      <c r="R2343" s="1"/>
    </row>
    <row r="2344" spans="1:18" x14ac:dyDescent="0.2">
      <c r="A2344" s="1" t="s">
        <v>46</v>
      </c>
      <c r="B2344">
        <v>1</v>
      </c>
      <c r="C2344" s="1" t="s">
        <v>4733</v>
      </c>
      <c r="D2344" s="2">
        <v>45791</v>
      </c>
      <c r="E2344" t="s">
        <v>4734</v>
      </c>
      <c r="F2344" s="1" t="s">
        <v>106</v>
      </c>
      <c r="G2344">
        <v>5</v>
      </c>
      <c r="H2344">
        <v>18</v>
      </c>
      <c r="I2344" s="1" t="s">
        <v>3381</v>
      </c>
      <c r="J2344">
        <v>150</v>
      </c>
      <c r="K2344" s="1" t="s">
        <v>2729</v>
      </c>
      <c r="L2344">
        <v>2</v>
      </c>
      <c r="M2344">
        <v>42.9</v>
      </c>
      <c r="N2344">
        <v>1.4</v>
      </c>
      <c r="O2344">
        <v>37</v>
      </c>
      <c r="Q2344">
        <v>41.5</v>
      </c>
      <c r="R2344" s="1"/>
    </row>
    <row r="2345" spans="1:18" x14ac:dyDescent="0.2">
      <c r="A2345" s="1" t="s">
        <v>46</v>
      </c>
      <c r="B2345">
        <v>1</v>
      </c>
      <c r="C2345" s="1" t="s">
        <v>2745</v>
      </c>
      <c r="D2345" s="2">
        <v>45791</v>
      </c>
      <c r="E2345" t="s">
        <v>51</v>
      </c>
      <c r="F2345" s="1" t="s">
        <v>51</v>
      </c>
      <c r="G2345" t="s">
        <v>51</v>
      </c>
      <c r="H2345" t="s">
        <v>51</v>
      </c>
      <c r="I2345" s="1" t="s">
        <v>51</v>
      </c>
      <c r="J2345" t="s">
        <v>51</v>
      </c>
      <c r="K2345" s="1" t="s">
        <v>2729</v>
      </c>
      <c r="L2345">
        <v>5</v>
      </c>
      <c r="M2345">
        <v>122.39999999999999</v>
      </c>
      <c r="N2345">
        <v>3</v>
      </c>
      <c r="Q2345">
        <v>119.39999999999999</v>
      </c>
      <c r="R2345" s="1"/>
    </row>
    <row r="2346" spans="1:18" x14ac:dyDescent="0.2">
      <c r="A2346" s="1" t="s">
        <v>46</v>
      </c>
      <c r="B2346">
        <v>1</v>
      </c>
      <c r="C2346" s="1" t="s">
        <v>4488</v>
      </c>
      <c r="D2346" s="2">
        <v>45791</v>
      </c>
      <c r="E2346" t="s">
        <v>3286</v>
      </c>
      <c r="F2346" s="1" t="s">
        <v>246</v>
      </c>
      <c r="G2346">
        <v>2</v>
      </c>
      <c r="H2346">
        <v>12</v>
      </c>
      <c r="I2346" s="1" t="s">
        <v>100</v>
      </c>
      <c r="J2346">
        <v>500</v>
      </c>
      <c r="K2346" s="1" t="s">
        <v>2729</v>
      </c>
      <c r="L2346">
        <v>2</v>
      </c>
      <c r="M2346">
        <v>48.75</v>
      </c>
      <c r="N2346">
        <v>2.8</v>
      </c>
      <c r="Q2346">
        <v>45.95</v>
      </c>
      <c r="R2346" s="1"/>
    </row>
    <row r="2347" spans="1:18" x14ac:dyDescent="0.2">
      <c r="A2347" s="1" t="s">
        <v>53</v>
      </c>
      <c r="B2347">
        <v>1</v>
      </c>
      <c r="C2347" s="1" t="s">
        <v>4488</v>
      </c>
      <c r="D2347" s="2">
        <v>45791</v>
      </c>
      <c r="E2347" t="s">
        <v>3286</v>
      </c>
      <c r="F2347" s="1" t="s">
        <v>246</v>
      </c>
      <c r="G2347">
        <v>2</v>
      </c>
      <c r="H2347">
        <v>12</v>
      </c>
      <c r="I2347" s="1" t="s">
        <v>100</v>
      </c>
      <c r="J2347">
        <v>500</v>
      </c>
      <c r="K2347" s="1" t="s">
        <v>2729</v>
      </c>
      <c r="L2347">
        <v>5</v>
      </c>
      <c r="M2347">
        <v>120.99999999999999</v>
      </c>
      <c r="N2347">
        <v>5.6</v>
      </c>
      <c r="O2347">
        <v>30</v>
      </c>
      <c r="Q2347">
        <v>115.39999999999999</v>
      </c>
      <c r="R2347" s="1"/>
    </row>
    <row r="2348" spans="1:18" x14ac:dyDescent="0.2">
      <c r="A2348" s="1" t="s">
        <v>46</v>
      </c>
      <c r="B2348">
        <v>2</v>
      </c>
      <c r="C2348" s="1" t="s">
        <v>4735</v>
      </c>
      <c r="D2348" s="2">
        <v>45791</v>
      </c>
      <c r="E2348">
        <v>1500502173</v>
      </c>
      <c r="F2348" s="1" t="s">
        <v>246</v>
      </c>
      <c r="G2348">
        <v>8</v>
      </c>
      <c r="H2348" t="s">
        <v>735</v>
      </c>
      <c r="I2348" s="1" t="s">
        <v>100</v>
      </c>
      <c r="J2348">
        <v>360</v>
      </c>
      <c r="K2348" s="1" t="s">
        <v>2729</v>
      </c>
      <c r="L2348">
        <v>4</v>
      </c>
      <c r="M2348">
        <v>183.7</v>
      </c>
      <c r="N2348">
        <v>4</v>
      </c>
      <c r="Q2348">
        <v>179.7</v>
      </c>
      <c r="R2348" s="1"/>
    </row>
    <row r="2349" spans="1:18" x14ac:dyDescent="0.2">
      <c r="A2349" s="1" t="s">
        <v>53</v>
      </c>
      <c r="B2349">
        <v>2</v>
      </c>
      <c r="C2349" s="1" t="s">
        <v>4735</v>
      </c>
      <c r="D2349" s="2">
        <v>45791</v>
      </c>
      <c r="E2349">
        <v>1500502173</v>
      </c>
      <c r="F2349" s="1" t="s">
        <v>246</v>
      </c>
      <c r="G2349">
        <v>8</v>
      </c>
      <c r="H2349" t="s">
        <v>735</v>
      </c>
      <c r="I2349" s="1" t="s">
        <v>100</v>
      </c>
      <c r="J2349">
        <v>360</v>
      </c>
      <c r="K2349" s="1" t="s">
        <v>2729</v>
      </c>
      <c r="L2349">
        <v>2</v>
      </c>
      <c r="M2349">
        <v>82</v>
      </c>
      <c r="N2349">
        <v>2</v>
      </c>
      <c r="Q2349">
        <v>80</v>
      </c>
      <c r="R2349" s="1"/>
    </row>
    <row r="2350" spans="1:18" x14ac:dyDescent="0.2">
      <c r="A2350" s="1" t="s">
        <v>53</v>
      </c>
      <c r="B2350">
        <v>2</v>
      </c>
      <c r="C2350" s="1" t="s">
        <v>4750</v>
      </c>
      <c r="D2350" s="2">
        <v>45791</v>
      </c>
      <c r="E2350" t="s">
        <v>3442</v>
      </c>
      <c r="F2350" s="1" t="s">
        <v>246</v>
      </c>
      <c r="G2350">
        <v>7</v>
      </c>
      <c r="H2350">
        <v>10</v>
      </c>
      <c r="I2350" s="1" t="s">
        <v>100</v>
      </c>
      <c r="J2350">
        <v>120</v>
      </c>
      <c r="K2350" s="1" t="s">
        <v>2729</v>
      </c>
      <c r="L2350">
        <v>2</v>
      </c>
      <c r="M2350">
        <v>73.5</v>
      </c>
      <c r="N2350">
        <v>1.8</v>
      </c>
      <c r="Q2350">
        <v>71.7</v>
      </c>
      <c r="R2350" s="1"/>
    </row>
    <row r="2351" spans="1:18" x14ac:dyDescent="0.2">
      <c r="A2351" s="1" t="s">
        <v>46</v>
      </c>
      <c r="B2351">
        <v>3</v>
      </c>
      <c r="C2351" s="1" t="s">
        <v>4739</v>
      </c>
      <c r="D2351" s="2">
        <v>45791</v>
      </c>
      <c r="E2351">
        <v>1500502175</v>
      </c>
      <c r="F2351" s="1" t="s">
        <v>246</v>
      </c>
      <c r="G2351">
        <v>13</v>
      </c>
      <c r="H2351" t="s">
        <v>735</v>
      </c>
      <c r="I2351" s="1" t="s">
        <v>100</v>
      </c>
      <c r="J2351">
        <v>300</v>
      </c>
      <c r="K2351" s="1" t="s">
        <v>2729</v>
      </c>
      <c r="L2351">
        <v>6</v>
      </c>
      <c r="M2351">
        <v>269.79999999999995</v>
      </c>
      <c r="N2351">
        <v>9</v>
      </c>
      <c r="Q2351">
        <v>260.79999999999995</v>
      </c>
      <c r="R2351" s="1"/>
    </row>
    <row r="2352" spans="1:18" x14ac:dyDescent="0.2">
      <c r="A2352" s="1" t="s">
        <v>53</v>
      </c>
      <c r="B2352">
        <v>3</v>
      </c>
      <c r="C2352" s="1" t="s">
        <v>4751</v>
      </c>
      <c r="D2352" s="2">
        <v>45791</v>
      </c>
      <c r="E2352" t="s">
        <v>48</v>
      </c>
      <c r="F2352" s="1" t="s">
        <v>246</v>
      </c>
      <c r="G2352">
        <v>14</v>
      </c>
      <c r="H2352" t="s">
        <v>209</v>
      </c>
      <c r="I2352" s="1" t="s">
        <v>100</v>
      </c>
      <c r="J2352">
        <v>100</v>
      </c>
      <c r="K2352" s="1" t="s">
        <v>2729</v>
      </c>
      <c r="L2352">
        <v>3</v>
      </c>
      <c r="M2352">
        <v>157.80000000000001</v>
      </c>
      <c r="N2352">
        <v>5.0999999999999996</v>
      </c>
      <c r="Q2352">
        <v>152.70000000000002</v>
      </c>
      <c r="R2352" s="1"/>
    </row>
    <row r="2353" spans="1:18" x14ac:dyDescent="0.2">
      <c r="A2353" s="1" t="s">
        <v>53</v>
      </c>
      <c r="B2353">
        <v>3</v>
      </c>
      <c r="C2353" s="1" t="s">
        <v>4752</v>
      </c>
      <c r="D2353" s="2">
        <v>45791</v>
      </c>
      <c r="E2353">
        <v>1500502174</v>
      </c>
      <c r="F2353" s="1" t="s">
        <v>246</v>
      </c>
      <c r="G2353">
        <v>9</v>
      </c>
      <c r="H2353" t="s">
        <v>735</v>
      </c>
      <c r="I2353" s="1" t="s">
        <v>100</v>
      </c>
      <c r="J2353">
        <v>310</v>
      </c>
      <c r="K2353" s="1" t="s">
        <v>2729</v>
      </c>
      <c r="L2353">
        <v>3</v>
      </c>
      <c r="M2353">
        <v>126.6</v>
      </c>
      <c r="N2353">
        <v>3</v>
      </c>
      <c r="Q2353">
        <v>123.6</v>
      </c>
      <c r="R2353" s="1"/>
    </row>
    <row r="2354" spans="1:18" x14ac:dyDescent="0.2">
      <c r="A2354" s="1" t="s">
        <v>46</v>
      </c>
      <c r="B2354">
        <v>6</v>
      </c>
      <c r="C2354" s="1" t="s">
        <v>3324</v>
      </c>
      <c r="D2354" s="2">
        <v>45791</v>
      </c>
      <c r="E2354" t="s">
        <v>51</v>
      </c>
      <c r="F2354" s="1" t="s">
        <v>51</v>
      </c>
      <c r="G2354" t="s">
        <v>51</v>
      </c>
      <c r="H2354" t="s">
        <v>51</v>
      </c>
      <c r="I2354" s="1" t="s">
        <v>51</v>
      </c>
      <c r="J2354" t="s">
        <v>51</v>
      </c>
      <c r="K2354" s="1" t="s">
        <v>2729</v>
      </c>
      <c r="L2354">
        <v>1</v>
      </c>
      <c r="M2354">
        <v>80</v>
      </c>
      <c r="N2354">
        <v>3.4</v>
      </c>
      <c r="Q2354">
        <v>76.599999999999994</v>
      </c>
      <c r="R2354" s="1"/>
    </row>
    <row r="2355" spans="1:18" x14ac:dyDescent="0.2">
      <c r="A2355" s="1" t="s">
        <v>46</v>
      </c>
      <c r="B2355">
        <v>6</v>
      </c>
      <c r="C2355" s="1" t="s">
        <v>4753</v>
      </c>
      <c r="D2355" s="2">
        <v>45791</v>
      </c>
      <c r="E2355" t="s">
        <v>3397</v>
      </c>
      <c r="F2355" s="1" t="s">
        <v>246</v>
      </c>
      <c r="G2355">
        <v>22</v>
      </c>
      <c r="H2355" t="s">
        <v>79</v>
      </c>
      <c r="I2355" s="1" t="s">
        <v>100</v>
      </c>
      <c r="J2355">
        <v>200</v>
      </c>
      <c r="K2355" s="1" t="s">
        <v>2729</v>
      </c>
      <c r="L2355">
        <v>3</v>
      </c>
      <c r="M2355">
        <v>221.6</v>
      </c>
      <c r="N2355">
        <v>7.8000000000000007</v>
      </c>
      <c r="Q2355">
        <v>213.79999999999998</v>
      </c>
      <c r="R2355" s="1"/>
    </row>
    <row r="2356" spans="1:18" x14ac:dyDescent="0.2">
      <c r="A2356" s="1" t="s">
        <v>46</v>
      </c>
      <c r="B2356">
        <v>6</v>
      </c>
      <c r="C2356" s="1" t="s">
        <v>4754</v>
      </c>
      <c r="D2356" s="2">
        <v>45791</v>
      </c>
      <c r="E2356" t="s">
        <v>4755</v>
      </c>
      <c r="F2356" s="1" t="s">
        <v>246</v>
      </c>
      <c r="G2356">
        <v>22</v>
      </c>
      <c r="H2356" t="s">
        <v>4756</v>
      </c>
      <c r="I2356" s="1" t="s">
        <v>100</v>
      </c>
      <c r="J2356">
        <v>140</v>
      </c>
      <c r="K2356" s="1" t="s">
        <v>2729</v>
      </c>
      <c r="L2356">
        <v>3</v>
      </c>
      <c r="M2356">
        <v>151</v>
      </c>
      <c r="N2356">
        <v>7.8000000000000007</v>
      </c>
      <c r="Q2356">
        <v>143.19999999999999</v>
      </c>
      <c r="R2356" s="1"/>
    </row>
    <row r="2357" spans="1:18" x14ac:dyDescent="0.2">
      <c r="A2357" s="1" t="s">
        <v>46</v>
      </c>
      <c r="B2357">
        <v>6</v>
      </c>
      <c r="C2357" s="1" t="s">
        <v>4757</v>
      </c>
      <c r="D2357" s="2">
        <v>45791</v>
      </c>
      <c r="E2357" t="s">
        <v>3397</v>
      </c>
      <c r="F2357" s="1" t="s">
        <v>246</v>
      </c>
      <c r="G2357">
        <v>24</v>
      </c>
      <c r="H2357" t="s">
        <v>79</v>
      </c>
      <c r="I2357" s="1" t="s">
        <v>100</v>
      </c>
      <c r="J2357">
        <v>100</v>
      </c>
      <c r="K2357" s="1" t="s">
        <v>2729</v>
      </c>
      <c r="L2357">
        <v>2</v>
      </c>
      <c r="M2357">
        <v>128.19999999999999</v>
      </c>
      <c r="N2357">
        <v>5.6</v>
      </c>
      <c r="Q2357">
        <v>122.6</v>
      </c>
      <c r="R2357" s="1"/>
    </row>
    <row r="2358" spans="1:18" x14ac:dyDescent="0.2">
      <c r="A2358" s="1" t="s">
        <v>53</v>
      </c>
      <c r="B2358">
        <v>6</v>
      </c>
      <c r="C2358" s="1" t="s">
        <v>4657</v>
      </c>
      <c r="D2358" s="2">
        <v>45791</v>
      </c>
      <c r="E2358" t="s">
        <v>2907</v>
      </c>
      <c r="F2358" s="1" t="s">
        <v>246</v>
      </c>
      <c r="G2358">
        <v>23</v>
      </c>
      <c r="H2358" t="s">
        <v>2908</v>
      </c>
      <c r="I2358" s="1" t="s">
        <v>100</v>
      </c>
      <c r="J2358">
        <v>2000</v>
      </c>
      <c r="K2358" s="1" t="s">
        <v>2729</v>
      </c>
      <c r="L2358">
        <v>6</v>
      </c>
      <c r="M2358">
        <v>594.79999999999995</v>
      </c>
      <c r="N2358">
        <v>18</v>
      </c>
      <c r="Q2358">
        <v>576.79999999999995</v>
      </c>
      <c r="R2358" s="1"/>
    </row>
    <row r="2359" spans="1:18" x14ac:dyDescent="0.2">
      <c r="A2359" s="1" t="s">
        <v>46</v>
      </c>
      <c r="B2359">
        <v>7</v>
      </c>
      <c r="C2359" s="1" t="s">
        <v>4749</v>
      </c>
      <c r="D2359" s="2">
        <v>45791</v>
      </c>
      <c r="E2359" t="s">
        <v>48</v>
      </c>
      <c r="F2359" s="1" t="s">
        <v>246</v>
      </c>
      <c r="G2359">
        <v>17</v>
      </c>
      <c r="H2359" t="s">
        <v>209</v>
      </c>
      <c r="I2359" s="1" t="s">
        <v>100</v>
      </c>
      <c r="J2359">
        <v>150</v>
      </c>
      <c r="K2359" s="1" t="s">
        <v>2729</v>
      </c>
      <c r="L2359">
        <v>2</v>
      </c>
      <c r="M2359">
        <v>114.6</v>
      </c>
      <c r="N2359">
        <v>5.2</v>
      </c>
      <c r="Q2359">
        <v>109.39999999999999</v>
      </c>
      <c r="R2359" s="1"/>
    </row>
    <row r="2360" spans="1:18" x14ac:dyDescent="0.2">
      <c r="A2360" s="1" t="s">
        <v>46</v>
      </c>
      <c r="B2360">
        <v>7</v>
      </c>
      <c r="C2360" s="1" t="s">
        <v>4758</v>
      </c>
      <c r="D2360" s="2">
        <v>45791</v>
      </c>
      <c r="E2360" t="s">
        <v>4748</v>
      </c>
      <c r="F2360" s="1" t="s">
        <v>246</v>
      </c>
      <c r="G2360">
        <v>17</v>
      </c>
      <c r="H2360" t="s">
        <v>167</v>
      </c>
      <c r="I2360" s="1" t="s">
        <v>100</v>
      </c>
      <c r="J2360">
        <v>95</v>
      </c>
      <c r="K2360" s="1" t="s">
        <v>2729</v>
      </c>
      <c r="L2360">
        <v>2</v>
      </c>
      <c r="M2360">
        <v>97.4</v>
      </c>
      <c r="N2360">
        <v>4</v>
      </c>
      <c r="Q2360">
        <v>93.4</v>
      </c>
      <c r="R2360" s="1"/>
    </row>
    <row r="2361" spans="1:18" x14ac:dyDescent="0.2">
      <c r="A2361" s="1" t="s">
        <v>46</v>
      </c>
      <c r="B2361">
        <v>7</v>
      </c>
      <c r="C2361" s="1" t="s">
        <v>4759</v>
      </c>
      <c r="D2361" s="2">
        <v>45791</v>
      </c>
      <c r="E2361" t="s">
        <v>3152</v>
      </c>
      <c r="F2361" s="1" t="s">
        <v>246</v>
      </c>
      <c r="G2361">
        <v>17</v>
      </c>
      <c r="H2361" t="s">
        <v>99</v>
      </c>
      <c r="I2361" s="1" t="s">
        <v>100</v>
      </c>
      <c r="J2361">
        <v>90</v>
      </c>
      <c r="K2361" s="1" t="s">
        <v>2729</v>
      </c>
      <c r="L2361">
        <v>2</v>
      </c>
      <c r="M2361">
        <v>97.8</v>
      </c>
      <c r="N2361">
        <v>4</v>
      </c>
      <c r="Q2361">
        <v>93.8</v>
      </c>
      <c r="R2361" s="1"/>
    </row>
    <row r="2362" spans="1:18" x14ac:dyDescent="0.2">
      <c r="A2362" s="1" t="s">
        <v>53</v>
      </c>
      <c r="B2362">
        <v>7</v>
      </c>
      <c r="C2362" s="1" t="s">
        <v>4760</v>
      </c>
      <c r="D2362" s="2">
        <v>45791</v>
      </c>
      <c r="E2362" t="s">
        <v>3416</v>
      </c>
      <c r="F2362" s="1" t="s">
        <v>246</v>
      </c>
      <c r="G2362">
        <v>17</v>
      </c>
      <c r="H2362" t="s">
        <v>735</v>
      </c>
      <c r="I2362" s="1" t="s">
        <v>100</v>
      </c>
      <c r="J2362">
        <v>0</v>
      </c>
      <c r="K2362" s="1" t="s">
        <v>2729</v>
      </c>
      <c r="L2362">
        <v>2</v>
      </c>
      <c r="M2362">
        <v>108.56</v>
      </c>
      <c r="N2362">
        <v>4.3600000000000003</v>
      </c>
      <c r="Q2362">
        <v>104.2</v>
      </c>
      <c r="R2362" s="1"/>
    </row>
    <row r="2363" spans="1:18" x14ac:dyDescent="0.2">
      <c r="A2363" s="1" t="s">
        <v>53</v>
      </c>
      <c r="B2363">
        <v>7</v>
      </c>
      <c r="C2363" s="1" t="s">
        <v>4761</v>
      </c>
      <c r="D2363" s="2">
        <v>45791</v>
      </c>
      <c r="E2363" t="s">
        <v>3416</v>
      </c>
      <c r="F2363" s="1" t="s">
        <v>246</v>
      </c>
      <c r="G2363">
        <v>16</v>
      </c>
      <c r="H2363" t="s">
        <v>2774</v>
      </c>
      <c r="I2363" s="1" t="s">
        <v>100</v>
      </c>
      <c r="J2363">
        <v>0</v>
      </c>
      <c r="K2363" s="1" t="s">
        <v>2729</v>
      </c>
      <c r="L2363">
        <v>4</v>
      </c>
      <c r="M2363">
        <v>205.97</v>
      </c>
      <c r="N2363">
        <v>8</v>
      </c>
      <c r="Q2363">
        <v>197.97</v>
      </c>
      <c r="R2363" s="1"/>
    </row>
    <row r="2364" spans="1:18" x14ac:dyDescent="0.2">
      <c r="A2364" s="1" t="s">
        <v>53</v>
      </c>
      <c r="B2364">
        <v>7</v>
      </c>
      <c r="C2364" s="1" t="s">
        <v>4762</v>
      </c>
      <c r="D2364" s="2">
        <v>45791</v>
      </c>
      <c r="E2364" t="s">
        <v>48</v>
      </c>
      <c r="F2364" s="1" t="s">
        <v>246</v>
      </c>
      <c r="G2364">
        <v>16</v>
      </c>
      <c r="H2364" t="s">
        <v>209</v>
      </c>
      <c r="I2364" s="1" t="s">
        <v>100</v>
      </c>
      <c r="J2364">
        <v>200</v>
      </c>
      <c r="K2364" s="1" t="s">
        <v>2729</v>
      </c>
      <c r="L2364">
        <v>1</v>
      </c>
      <c r="M2364">
        <v>60.42</v>
      </c>
      <c r="N2364">
        <v>2</v>
      </c>
      <c r="Q2364">
        <v>58.42</v>
      </c>
      <c r="R2364" s="1"/>
    </row>
    <row r="2365" spans="1:18" x14ac:dyDescent="0.2">
      <c r="A2365" s="1" t="s">
        <v>46</v>
      </c>
      <c r="B2365">
        <v>1</v>
      </c>
      <c r="C2365" s="1" t="s">
        <v>4763</v>
      </c>
      <c r="D2365" s="2">
        <v>45792</v>
      </c>
      <c r="E2365" t="s">
        <v>3286</v>
      </c>
      <c r="F2365" s="1" t="s">
        <v>246</v>
      </c>
      <c r="G2365">
        <v>2</v>
      </c>
      <c r="H2365">
        <v>12</v>
      </c>
      <c r="I2365" s="1" t="s">
        <v>100</v>
      </c>
      <c r="J2365">
        <v>500</v>
      </c>
      <c r="K2365" s="1" t="s">
        <v>2729</v>
      </c>
      <c r="L2365">
        <v>4</v>
      </c>
      <c r="M2365">
        <v>92.7</v>
      </c>
      <c r="N2365">
        <v>5.0999999999999996</v>
      </c>
      <c r="Q2365">
        <v>87.600000000000009</v>
      </c>
      <c r="R2365" s="1"/>
    </row>
    <row r="2366" spans="1:18" x14ac:dyDescent="0.2">
      <c r="A2366" s="1" t="s">
        <v>53</v>
      </c>
      <c r="B2366">
        <v>1</v>
      </c>
      <c r="C2366" s="1" t="s">
        <v>4764</v>
      </c>
      <c r="D2366" s="2">
        <v>45792</v>
      </c>
      <c r="E2366" t="s">
        <v>4328</v>
      </c>
      <c r="F2366" s="1" t="s">
        <v>246</v>
      </c>
      <c r="G2366">
        <v>5</v>
      </c>
      <c r="H2366">
        <v>10</v>
      </c>
      <c r="I2366" s="1" t="s">
        <v>100</v>
      </c>
      <c r="J2366">
        <v>120</v>
      </c>
      <c r="K2366" s="1" t="s">
        <v>2729</v>
      </c>
      <c r="L2366">
        <v>4</v>
      </c>
      <c r="M2366">
        <v>133.5</v>
      </c>
      <c r="N2366">
        <v>2.8</v>
      </c>
      <c r="Q2366">
        <v>130.69999999999999</v>
      </c>
      <c r="R2366" s="1"/>
    </row>
    <row r="2367" spans="1:18" x14ac:dyDescent="0.2">
      <c r="A2367" s="1" t="s">
        <v>46</v>
      </c>
      <c r="B2367">
        <v>2</v>
      </c>
      <c r="C2367" s="1" t="s">
        <v>4750</v>
      </c>
      <c r="D2367" s="2">
        <v>45792</v>
      </c>
      <c r="E2367" t="s">
        <v>3442</v>
      </c>
      <c r="F2367" s="1" t="s">
        <v>246</v>
      </c>
      <c r="G2367">
        <v>7</v>
      </c>
      <c r="H2367">
        <v>10</v>
      </c>
      <c r="I2367" s="1" t="s">
        <v>100</v>
      </c>
      <c r="J2367">
        <v>120</v>
      </c>
      <c r="K2367" s="1" t="s">
        <v>2729</v>
      </c>
      <c r="L2367">
        <v>1</v>
      </c>
      <c r="M2367">
        <v>47.9</v>
      </c>
      <c r="N2367">
        <v>0.9</v>
      </c>
      <c r="Q2367">
        <v>47</v>
      </c>
      <c r="R2367" s="1"/>
    </row>
    <row r="2368" spans="1:18" x14ac:dyDescent="0.2">
      <c r="A2368" s="1" t="s">
        <v>46</v>
      </c>
      <c r="B2368">
        <v>2</v>
      </c>
      <c r="C2368" s="1" t="s">
        <v>4765</v>
      </c>
      <c r="D2368" s="2">
        <v>45792</v>
      </c>
      <c r="E2368" t="s">
        <v>4328</v>
      </c>
      <c r="F2368" s="1" t="s">
        <v>246</v>
      </c>
      <c r="G2368">
        <v>7</v>
      </c>
      <c r="H2368">
        <v>10</v>
      </c>
      <c r="I2368" s="1" t="s">
        <v>100</v>
      </c>
      <c r="J2368">
        <v>120</v>
      </c>
      <c r="K2368" s="1" t="s">
        <v>2729</v>
      </c>
      <c r="L2368">
        <v>3</v>
      </c>
      <c r="M2368">
        <v>130.80000000000001</v>
      </c>
      <c r="N2368">
        <v>2.7</v>
      </c>
      <c r="Q2368">
        <v>128.10000000000002</v>
      </c>
      <c r="R2368" s="1"/>
    </row>
    <row r="2369" spans="1:18" x14ac:dyDescent="0.2">
      <c r="A2369" s="1" t="s">
        <v>53</v>
      </c>
      <c r="B2369">
        <v>2</v>
      </c>
      <c r="C2369" s="1" t="s">
        <v>4766</v>
      </c>
      <c r="D2369" s="2">
        <v>45792</v>
      </c>
      <c r="E2369" t="s">
        <v>3442</v>
      </c>
      <c r="F2369" s="1" t="s">
        <v>246</v>
      </c>
      <c r="G2369">
        <v>6</v>
      </c>
      <c r="H2369">
        <v>10</v>
      </c>
      <c r="I2369" s="1" t="s">
        <v>100</v>
      </c>
      <c r="J2369">
        <v>120</v>
      </c>
      <c r="K2369" s="1" t="s">
        <v>2729</v>
      </c>
      <c r="L2369">
        <v>3</v>
      </c>
      <c r="M2369">
        <v>129.4</v>
      </c>
      <c r="N2369">
        <v>2.5</v>
      </c>
      <c r="Q2369">
        <v>126.9</v>
      </c>
      <c r="R2369" s="1"/>
    </row>
    <row r="2370" spans="1:18" x14ac:dyDescent="0.2">
      <c r="A2370" s="1" t="s">
        <v>53</v>
      </c>
      <c r="B2370">
        <v>2</v>
      </c>
      <c r="C2370" s="1" t="s">
        <v>4767</v>
      </c>
      <c r="D2370" s="2">
        <v>45792</v>
      </c>
      <c r="E2370" t="s">
        <v>4328</v>
      </c>
      <c r="F2370" s="1" t="s">
        <v>246</v>
      </c>
      <c r="G2370">
        <v>6</v>
      </c>
      <c r="H2370">
        <v>10</v>
      </c>
      <c r="I2370" s="1" t="s">
        <v>100</v>
      </c>
      <c r="J2370">
        <v>120</v>
      </c>
      <c r="K2370" s="1" t="s">
        <v>2729</v>
      </c>
      <c r="L2370">
        <v>2</v>
      </c>
      <c r="M2370">
        <v>71.400000000000006</v>
      </c>
      <c r="N2370">
        <v>1.5</v>
      </c>
      <c r="Q2370">
        <v>69.900000000000006</v>
      </c>
      <c r="R2370" s="1"/>
    </row>
    <row r="2371" spans="1:18" x14ac:dyDescent="0.2">
      <c r="A2371" s="1" t="s">
        <v>46</v>
      </c>
      <c r="B2371">
        <v>3</v>
      </c>
      <c r="C2371" s="1" t="s">
        <v>4752</v>
      </c>
      <c r="D2371" s="2">
        <v>45792</v>
      </c>
      <c r="E2371">
        <v>1500502174</v>
      </c>
      <c r="F2371" s="1" t="s">
        <v>246</v>
      </c>
      <c r="G2371">
        <v>9</v>
      </c>
      <c r="H2371" t="s">
        <v>735</v>
      </c>
      <c r="I2371" s="1" t="s">
        <v>100</v>
      </c>
      <c r="J2371">
        <v>310</v>
      </c>
      <c r="K2371" s="1" t="s">
        <v>2729</v>
      </c>
      <c r="L2371">
        <v>6</v>
      </c>
      <c r="M2371">
        <v>239.40000000000003</v>
      </c>
      <c r="N2371">
        <v>6.6000000000000005</v>
      </c>
      <c r="Q2371">
        <v>232.80000000000004</v>
      </c>
      <c r="R2371" s="1"/>
    </row>
    <row r="2372" spans="1:18" x14ac:dyDescent="0.2">
      <c r="A2372" s="1" t="s">
        <v>53</v>
      </c>
      <c r="B2372">
        <v>3</v>
      </c>
      <c r="C2372" s="1" t="s">
        <v>4768</v>
      </c>
      <c r="D2372" s="2">
        <v>45792</v>
      </c>
      <c r="E2372" t="s">
        <v>2882</v>
      </c>
      <c r="F2372" s="1" t="s">
        <v>106</v>
      </c>
      <c r="G2372">
        <v>14</v>
      </c>
      <c r="H2372" t="s">
        <v>2883</v>
      </c>
      <c r="I2372" s="1" t="s">
        <v>100</v>
      </c>
      <c r="J2372">
        <v>500</v>
      </c>
      <c r="K2372" s="1" t="s">
        <v>2729</v>
      </c>
      <c r="L2372">
        <v>5</v>
      </c>
      <c r="M2372">
        <v>344.4</v>
      </c>
      <c r="N2372">
        <v>8</v>
      </c>
      <c r="Q2372">
        <v>336.4</v>
      </c>
      <c r="R2372" s="1"/>
    </row>
    <row r="2373" spans="1:18" x14ac:dyDescent="0.2">
      <c r="A2373" s="1" t="s">
        <v>46</v>
      </c>
      <c r="B2373">
        <v>6</v>
      </c>
      <c r="C2373" s="1" t="s">
        <v>4657</v>
      </c>
      <c r="D2373" s="2">
        <v>45792</v>
      </c>
      <c r="E2373" t="s">
        <v>2907</v>
      </c>
      <c r="F2373" s="1" t="s">
        <v>246</v>
      </c>
      <c r="G2373">
        <v>23</v>
      </c>
      <c r="H2373" t="s">
        <v>2908</v>
      </c>
      <c r="I2373" s="1" t="s">
        <v>100</v>
      </c>
      <c r="J2373">
        <v>2000</v>
      </c>
      <c r="K2373" s="1" t="s">
        <v>2729</v>
      </c>
      <c r="L2373">
        <v>4</v>
      </c>
      <c r="M2373">
        <v>367.8</v>
      </c>
      <c r="N2373">
        <v>11.2</v>
      </c>
      <c r="O2373">
        <v>26</v>
      </c>
      <c r="Q2373">
        <v>356.6</v>
      </c>
      <c r="R2373" s="1"/>
    </row>
    <row r="2374" spans="1:18" x14ac:dyDescent="0.2">
      <c r="A2374" s="1" t="s">
        <v>46</v>
      </c>
      <c r="B2374">
        <v>6</v>
      </c>
      <c r="C2374" s="1" t="s">
        <v>4769</v>
      </c>
      <c r="D2374" s="2">
        <v>45792</v>
      </c>
      <c r="E2374" t="s">
        <v>4770</v>
      </c>
      <c r="F2374" s="1" t="s">
        <v>246</v>
      </c>
      <c r="G2374" t="s">
        <v>286</v>
      </c>
      <c r="H2374" t="s">
        <v>4771</v>
      </c>
      <c r="I2374" s="1" t="s">
        <v>100</v>
      </c>
      <c r="J2374">
        <v>100</v>
      </c>
      <c r="K2374" s="1" t="s">
        <v>2729</v>
      </c>
      <c r="L2374">
        <v>2</v>
      </c>
      <c r="M2374">
        <v>108.2</v>
      </c>
      <c r="N2374">
        <v>4</v>
      </c>
      <c r="Q2374">
        <v>104.2</v>
      </c>
      <c r="R2374" s="1"/>
    </row>
    <row r="2375" spans="1:18" x14ac:dyDescent="0.2">
      <c r="A2375" s="1" t="s">
        <v>46</v>
      </c>
      <c r="B2375">
        <v>6</v>
      </c>
      <c r="C2375" s="1" t="s">
        <v>4772</v>
      </c>
      <c r="D2375" s="2">
        <v>45792</v>
      </c>
      <c r="E2375" t="s">
        <v>4773</v>
      </c>
      <c r="F2375" s="1" t="s">
        <v>246</v>
      </c>
      <c r="G2375">
        <v>20</v>
      </c>
      <c r="H2375">
        <v>6</v>
      </c>
      <c r="I2375" s="1" t="s">
        <v>100</v>
      </c>
      <c r="J2375">
        <v>150</v>
      </c>
      <c r="K2375" s="1" t="s">
        <v>2729</v>
      </c>
      <c r="L2375">
        <v>2</v>
      </c>
      <c r="M2375">
        <v>135.19999999999999</v>
      </c>
      <c r="N2375">
        <v>4.4000000000000004</v>
      </c>
      <c r="Q2375">
        <v>130.79999999999998</v>
      </c>
      <c r="R2375" s="1"/>
    </row>
    <row r="2376" spans="1:18" x14ac:dyDescent="0.2">
      <c r="A2376" s="1" t="s">
        <v>53</v>
      </c>
      <c r="B2376">
        <v>6</v>
      </c>
      <c r="C2376" s="1" t="s">
        <v>4772</v>
      </c>
      <c r="D2376" s="2">
        <v>45792</v>
      </c>
      <c r="E2376" t="s">
        <v>4773</v>
      </c>
      <c r="F2376" s="1" t="s">
        <v>246</v>
      </c>
      <c r="G2376">
        <v>20</v>
      </c>
      <c r="H2376">
        <v>6</v>
      </c>
      <c r="I2376" s="1" t="s">
        <v>100</v>
      </c>
      <c r="J2376">
        <v>150</v>
      </c>
      <c r="K2376" s="1" t="s">
        <v>2729</v>
      </c>
      <c r="L2376">
        <v>1</v>
      </c>
      <c r="M2376">
        <v>19.600000000000001</v>
      </c>
      <c r="N2376">
        <v>2.2000000000000002</v>
      </c>
      <c r="O2376">
        <v>23.8</v>
      </c>
      <c r="Q2376">
        <v>17.400000000000002</v>
      </c>
      <c r="R2376" s="1"/>
    </row>
    <row r="2377" spans="1:18" x14ac:dyDescent="0.2">
      <c r="A2377" s="1" t="s">
        <v>53</v>
      </c>
      <c r="B2377">
        <v>6</v>
      </c>
      <c r="C2377" s="1" t="s">
        <v>4774</v>
      </c>
      <c r="D2377" s="2">
        <v>45792</v>
      </c>
      <c r="E2377" t="s">
        <v>4775</v>
      </c>
      <c r="F2377" s="1" t="s">
        <v>246</v>
      </c>
      <c r="G2377">
        <v>22</v>
      </c>
      <c r="H2377" t="s">
        <v>93</v>
      </c>
      <c r="I2377" s="1" t="s">
        <v>100</v>
      </c>
      <c r="J2377">
        <v>32</v>
      </c>
      <c r="K2377" s="1" t="s">
        <v>2729</v>
      </c>
      <c r="L2377">
        <v>1</v>
      </c>
      <c r="M2377">
        <v>60</v>
      </c>
      <c r="N2377">
        <v>2.4</v>
      </c>
      <c r="Q2377">
        <v>57.6</v>
      </c>
      <c r="R2377" s="1"/>
    </row>
    <row r="2378" spans="1:18" x14ac:dyDescent="0.2">
      <c r="A2378" s="1" t="s">
        <v>53</v>
      </c>
      <c r="B2378">
        <v>6</v>
      </c>
      <c r="C2378" s="1" t="s">
        <v>4776</v>
      </c>
      <c r="D2378" s="2">
        <v>45792</v>
      </c>
      <c r="E2378" t="s">
        <v>4773</v>
      </c>
      <c r="F2378" s="1" t="s">
        <v>246</v>
      </c>
      <c r="G2378">
        <v>26</v>
      </c>
      <c r="H2378">
        <v>6</v>
      </c>
      <c r="I2378" s="1" t="s">
        <v>100</v>
      </c>
      <c r="J2378">
        <v>200</v>
      </c>
      <c r="K2378" s="1" t="s">
        <v>2729</v>
      </c>
      <c r="L2378">
        <v>4</v>
      </c>
      <c r="M2378">
        <v>202.8</v>
      </c>
      <c r="N2378">
        <v>11.600000000000001</v>
      </c>
      <c r="Q2378">
        <v>191.20000000000002</v>
      </c>
      <c r="R2378" s="1"/>
    </row>
    <row r="2379" spans="1:18" x14ac:dyDescent="0.2">
      <c r="A2379" s="1" t="s">
        <v>53</v>
      </c>
      <c r="B2379">
        <v>6</v>
      </c>
      <c r="C2379" s="1" t="s">
        <v>4777</v>
      </c>
      <c r="D2379" s="2">
        <v>45792</v>
      </c>
      <c r="E2379" t="s">
        <v>4773</v>
      </c>
      <c r="F2379" s="1" t="s">
        <v>246</v>
      </c>
      <c r="G2379">
        <v>26</v>
      </c>
      <c r="H2379">
        <v>10</v>
      </c>
      <c r="I2379" s="1" t="s">
        <v>100</v>
      </c>
      <c r="J2379">
        <v>200</v>
      </c>
      <c r="K2379" s="1" t="s">
        <v>2729</v>
      </c>
      <c r="L2379">
        <v>4</v>
      </c>
      <c r="M2379">
        <v>251.99999999999997</v>
      </c>
      <c r="N2379">
        <v>12.8</v>
      </c>
      <c r="Q2379">
        <v>239.19999999999996</v>
      </c>
      <c r="R2379" s="1"/>
    </row>
    <row r="2380" spans="1:18" x14ac:dyDescent="0.2">
      <c r="A2380" s="1" t="s">
        <v>53</v>
      </c>
      <c r="B2380">
        <v>6</v>
      </c>
      <c r="C2380" s="1" t="s">
        <v>4778</v>
      </c>
      <c r="D2380" s="2">
        <v>45792</v>
      </c>
      <c r="E2380" t="s">
        <v>4773</v>
      </c>
      <c r="F2380" s="1" t="s">
        <v>246</v>
      </c>
      <c r="G2380">
        <v>28</v>
      </c>
      <c r="H2380">
        <v>6</v>
      </c>
      <c r="I2380" s="1" t="s">
        <v>100</v>
      </c>
      <c r="J2380">
        <v>200</v>
      </c>
      <c r="K2380" s="1" t="s">
        <v>2729</v>
      </c>
      <c r="L2380">
        <v>1</v>
      </c>
      <c r="M2380">
        <v>64</v>
      </c>
      <c r="N2380">
        <v>3.6</v>
      </c>
      <c r="Q2380">
        <v>60.4</v>
      </c>
      <c r="R2380" s="1"/>
    </row>
    <row r="2381" spans="1:18" x14ac:dyDescent="0.2">
      <c r="A2381" s="1" t="s">
        <v>46</v>
      </c>
      <c r="B2381">
        <v>7</v>
      </c>
      <c r="C2381" s="1" t="s">
        <v>4762</v>
      </c>
      <c r="D2381" s="2">
        <v>45792</v>
      </c>
      <c r="E2381" t="s">
        <v>48</v>
      </c>
      <c r="F2381" s="1" t="s">
        <v>246</v>
      </c>
      <c r="G2381">
        <v>16</v>
      </c>
      <c r="H2381" t="s">
        <v>209</v>
      </c>
      <c r="I2381" s="1" t="s">
        <v>100</v>
      </c>
      <c r="J2381">
        <v>200</v>
      </c>
      <c r="K2381" s="1" t="s">
        <v>2729</v>
      </c>
      <c r="L2381">
        <v>3</v>
      </c>
      <c r="M2381">
        <v>153.4</v>
      </c>
      <c r="N2381">
        <v>6</v>
      </c>
      <c r="Q2381">
        <v>147.4</v>
      </c>
      <c r="R2381" s="1"/>
    </row>
    <row r="2382" spans="1:18" x14ac:dyDescent="0.2">
      <c r="A2382" s="1" t="s">
        <v>46</v>
      </c>
      <c r="B2382">
        <v>7</v>
      </c>
      <c r="C2382" s="1" t="s">
        <v>4779</v>
      </c>
      <c r="D2382" s="2">
        <v>45792</v>
      </c>
      <c r="E2382" t="s">
        <v>4176</v>
      </c>
      <c r="F2382" s="1" t="s">
        <v>246</v>
      </c>
      <c r="G2382">
        <v>16.25</v>
      </c>
      <c r="H2382" t="s">
        <v>99</v>
      </c>
      <c r="I2382" s="1" t="s">
        <v>100</v>
      </c>
      <c r="J2382">
        <v>85</v>
      </c>
      <c r="K2382" s="1" t="s">
        <v>2729</v>
      </c>
      <c r="L2382">
        <v>2</v>
      </c>
      <c r="M2382">
        <v>94.6</v>
      </c>
      <c r="N2382">
        <v>4</v>
      </c>
      <c r="Q2382">
        <v>90.6</v>
      </c>
      <c r="R2382" s="1"/>
    </row>
    <row r="2383" spans="1:18" x14ac:dyDescent="0.2">
      <c r="A2383" s="1" t="s">
        <v>46</v>
      </c>
      <c r="B2383">
        <v>7</v>
      </c>
      <c r="C2383" s="1" t="s">
        <v>4780</v>
      </c>
      <c r="D2383" s="2">
        <v>45792</v>
      </c>
      <c r="E2383" t="s">
        <v>4781</v>
      </c>
      <c r="F2383" s="1" t="s">
        <v>246</v>
      </c>
      <c r="G2383">
        <v>15</v>
      </c>
      <c r="H2383" t="s">
        <v>332</v>
      </c>
      <c r="I2383" s="1" t="s">
        <v>100</v>
      </c>
      <c r="J2383">
        <v>400</v>
      </c>
      <c r="K2383" s="1" t="s">
        <v>2729</v>
      </c>
      <c r="L2383">
        <v>2</v>
      </c>
      <c r="M2383">
        <v>123.80000000000001</v>
      </c>
      <c r="N2383">
        <v>4</v>
      </c>
      <c r="Q2383">
        <v>119.80000000000001</v>
      </c>
      <c r="R2383" s="1"/>
    </row>
    <row r="2384" spans="1:18" x14ac:dyDescent="0.2">
      <c r="A2384" s="1" t="s">
        <v>53</v>
      </c>
      <c r="B2384">
        <v>7</v>
      </c>
      <c r="C2384" s="1" t="s">
        <v>4780</v>
      </c>
      <c r="D2384" s="2">
        <v>45792</v>
      </c>
      <c r="E2384" t="s">
        <v>4781</v>
      </c>
      <c r="F2384" s="1" t="s">
        <v>246</v>
      </c>
      <c r="G2384">
        <v>15</v>
      </c>
      <c r="H2384" t="s">
        <v>332</v>
      </c>
      <c r="I2384" s="1" t="s">
        <v>100</v>
      </c>
      <c r="J2384">
        <v>400</v>
      </c>
      <c r="K2384" s="1" t="s">
        <v>2729</v>
      </c>
      <c r="L2384">
        <v>5</v>
      </c>
      <c r="M2384">
        <v>364.53</v>
      </c>
      <c r="N2384">
        <v>10</v>
      </c>
      <c r="Q2384">
        <v>354.53</v>
      </c>
      <c r="R2384" s="1"/>
    </row>
    <row r="2385" spans="1:18" x14ac:dyDescent="0.2">
      <c r="A2385" s="1" t="s">
        <v>46</v>
      </c>
      <c r="B2385">
        <v>1</v>
      </c>
      <c r="C2385" s="1" t="s">
        <v>4782</v>
      </c>
      <c r="D2385" s="2">
        <v>45793</v>
      </c>
      <c r="E2385" t="s">
        <v>3442</v>
      </c>
      <c r="F2385" s="1" t="s">
        <v>246</v>
      </c>
      <c r="G2385">
        <v>5</v>
      </c>
      <c r="H2385">
        <v>10</v>
      </c>
      <c r="I2385" s="1" t="s">
        <v>100</v>
      </c>
      <c r="J2385">
        <v>120</v>
      </c>
      <c r="K2385" s="1" t="s">
        <v>2729</v>
      </c>
      <c r="L2385">
        <v>4</v>
      </c>
      <c r="M2385">
        <v>127.4</v>
      </c>
      <c r="N2385">
        <v>2.8</v>
      </c>
      <c r="Q2385">
        <v>124.60000000000001</v>
      </c>
      <c r="R2385" s="1"/>
    </row>
    <row r="2386" spans="1:18" x14ac:dyDescent="0.2">
      <c r="A2386" s="1" t="s">
        <v>53</v>
      </c>
      <c r="B2386">
        <v>1</v>
      </c>
      <c r="C2386" s="1" t="s">
        <v>4783</v>
      </c>
      <c r="D2386" s="2">
        <v>45793</v>
      </c>
      <c r="E2386" t="s">
        <v>4784</v>
      </c>
      <c r="F2386" s="1" t="s">
        <v>246</v>
      </c>
      <c r="G2386">
        <v>5</v>
      </c>
      <c r="H2386">
        <v>10</v>
      </c>
      <c r="I2386" s="1" t="s">
        <v>100</v>
      </c>
      <c r="J2386">
        <v>120</v>
      </c>
      <c r="K2386" s="1" t="s">
        <v>2729</v>
      </c>
      <c r="L2386">
        <v>4</v>
      </c>
      <c r="M2386">
        <v>122.6</v>
      </c>
      <c r="N2386">
        <v>2.8999999999999995</v>
      </c>
      <c r="Q2386">
        <v>119.69999999999999</v>
      </c>
      <c r="R2386" s="1"/>
    </row>
    <row r="2387" spans="1:18" x14ac:dyDescent="0.2">
      <c r="A2387" s="1" t="s">
        <v>46</v>
      </c>
      <c r="B2387">
        <v>2</v>
      </c>
      <c r="C2387" s="1" t="s">
        <v>4767</v>
      </c>
      <c r="D2387" s="2">
        <v>45793</v>
      </c>
      <c r="E2387" t="s">
        <v>4328</v>
      </c>
      <c r="F2387" s="1" t="s">
        <v>246</v>
      </c>
      <c r="G2387">
        <v>6</v>
      </c>
      <c r="H2387">
        <v>10</v>
      </c>
      <c r="I2387" s="1" t="s">
        <v>100</v>
      </c>
      <c r="J2387">
        <v>120</v>
      </c>
      <c r="K2387" s="1" t="s">
        <v>2729</v>
      </c>
      <c r="L2387">
        <v>2</v>
      </c>
      <c r="M2387">
        <v>65.900000000000006</v>
      </c>
      <c r="N2387">
        <v>1.7000000000000002</v>
      </c>
      <c r="Q2387">
        <v>64.2</v>
      </c>
      <c r="R2387" s="1"/>
    </row>
    <row r="2388" spans="1:18" x14ac:dyDescent="0.2">
      <c r="A2388" s="1" t="s">
        <v>46</v>
      </c>
      <c r="B2388">
        <v>2</v>
      </c>
      <c r="C2388" s="1" t="s">
        <v>4785</v>
      </c>
      <c r="D2388" s="2">
        <v>45793</v>
      </c>
      <c r="E2388" t="s">
        <v>4786</v>
      </c>
      <c r="F2388" s="1" t="s">
        <v>246</v>
      </c>
      <c r="G2388">
        <v>14</v>
      </c>
      <c r="H2388" t="s">
        <v>214</v>
      </c>
      <c r="I2388" s="1" t="s">
        <v>100</v>
      </c>
      <c r="J2388">
        <v>100</v>
      </c>
      <c r="K2388" s="1" t="s">
        <v>2729</v>
      </c>
      <c r="L2388">
        <v>2</v>
      </c>
      <c r="M2388">
        <v>114.1</v>
      </c>
      <c r="N2388">
        <v>3.4</v>
      </c>
      <c r="Q2388">
        <v>110.69999999999999</v>
      </c>
      <c r="R2388" s="1"/>
    </row>
    <row r="2389" spans="1:18" x14ac:dyDescent="0.2">
      <c r="A2389" s="1" t="s">
        <v>46</v>
      </c>
      <c r="B2389">
        <v>2</v>
      </c>
      <c r="C2389" s="1" t="s">
        <v>4787</v>
      </c>
      <c r="D2389" s="2">
        <v>45793</v>
      </c>
      <c r="E2389" t="s">
        <v>4788</v>
      </c>
      <c r="F2389" s="1" t="s">
        <v>3355</v>
      </c>
      <c r="G2389">
        <v>13</v>
      </c>
      <c r="H2389" t="s">
        <v>338</v>
      </c>
      <c r="I2389" s="1" t="s">
        <v>4315</v>
      </c>
      <c r="J2389">
        <v>1300</v>
      </c>
      <c r="K2389" s="1" t="s">
        <v>2729</v>
      </c>
      <c r="L2389">
        <v>1</v>
      </c>
      <c r="M2389">
        <v>66.8</v>
      </c>
      <c r="N2389">
        <v>1.7</v>
      </c>
      <c r="Q2389">
        <v>65.099999999999994</v>
      </c>
      <c r="R2389" s="1"/>
    </row>
    <row r="2390" spans="1:18" x14ac:dyDescent="0.2">
      <c r="A2390" s="1" t="s">
        <v>53</v>
      </c>
      <c r="B2390">
        <v>2</v>
      </c>
      <c r="C2390" s="1" t="s">
        <v>4787</v>
      </c>
      <c r="D2390" s="2">
        <v>45793</v>
      </c>
      <c r="E2390" t="s">
        <v>4788</v>
      </c>
      <c r="F2390" s="1" t="s">
        <v>3355</v>
      </c>
      <c r="G2390">
        <v>13</v>
      </c>
      <c r="H2390" t="s">
        <v>338</v>
      </c>
      <c r="I2390" s="1" t="s">
        <v>4315</v>
      </c>
      <c r="J2390">
        <v>1300</v>
      </c>
      <c r="K2390" s="1" t="s">
        <v>2729</v>
      </c>
      <c r="L2390">
        <v>4</v>
      </c>
      <c r="M2390">
        <v>277.2</v>
      </c>
      <c r="N2390">
        <v>6.8999999999999995</v>
      </c>
      <c r="Q2390">
        <v>270.3</v>
      </c>
      <c r="R2390" s="1"/>
    </row>
    <row r="2391" spans="1:18" x14ac:dyDescent="0.2">
      <c r="A2391" s="1" t="s">
        <v>46</v>
      </c>
      <c r="B2391">
        <v>3</v>
      </c>
      <c r="C2391" s="1" t="s">
        <v>4768</v>
      </c>
      <c r="D2391" s="2">
        <v>45793</v>
      </c>
      <c r="E2391" t="s">
        <v>2882</v>
      </c>
      <c r="F2391" s="1" t="s">
        <v>106</v>
      </c>
      <c r="G2391">
        <v>14</v>
      </c>
      <c r="H2391" t="s">
        <v>2883</v>
      </c>
      <c r="I2391" s="1" t="s">
        <v>100</v>
      </c>
      <c r="J2391">
        <v>500</v>
      </c>
      <c r="K2391" s="1" t="s">
        <v>2729</v>
      </c>
      <c r="L2391">
        <v>2</v>
      </c>
      <c r="M2391">
        <v>144.80000000000001</v>
      </c>
      <c r="N2391">
        <v>3.2</v>
      </c>
      <c r="Q2391">
        <v>141.60000000000002</v>
      </c>
      <c r="R2391" s="1"/>
    </row>
    <row r="2392" spans="1:18" x14ac:dyDescent="0.2">
      <c r="A2392" s="1" t="s">
        <v>46</v>
      </c>
      <c r="B2392">
        <v>3</v>
      </c>
      <c r="C2392" s="1" t="s">
        <v>4789</v>
      </c>
      <c r="D2392" s="2">
        <v>45793</v>
      </c>
      <c r="E2392" t="s">
        <v>3009</v>
      </c>
      <c r="F2392" s="1" t="s">
        <v>3231</v>
      </c>
      <c r="G2392">
        <v>11</v>
      </c>
      <c r="H2392" t="s">
        <v>214</v>
      </c>
      <c r="I2392" s="1" t="s">
        <v>2996</v>
      </c>
      <c r="J2392">
        <v>200</v>
      </c>
      <c r="K2392" s="1" t="s">
        <v>2729</v>
      </c>
      <c r="L2392">
        <v>3</v>
      </c>
      <c r="M2392">
        <v>160.80000000000001</v>
      </c>
      <c r="N2392">
        <v>3.5999999999999996</v>
      </c>
      <c r="Q2392">
        <v>157.20000000000002</v>
      </c>
      <c r="R2392" s="1"/>
    </row>
    <row r="2393" spans="1:18" x14ac:dyDescent="0.2">
      <c r="A2393" s="1" t="s">
        <v>53</v>
      </c>
      <c r="B2393">
        <v>3</v>
      </c>
      <c r="C2393" s="1" t="s">
        <v>4789</v>
      </c>
      <c r="D2393" s="2">
        <v>45793</v>
      </c>
      <c r="E2393" t="s">
        <v>3009</v>
      </c>
      <c r="F2393" s="1" t="s">
        <v>3231</v>
      </c>
      <c r="G2393">
        <v>11</v>
      </c>
      <c r="H2393" t="s">
        <v>214</v>
      </c>
      <c r="I2393" s="1" t="s">
        <v>2996</v>
      </c>
      <c r="J2393">
        <v>200</v>
      </c>
      <c r="K2393" s="1" t="s">
        <v>2729</v>
      </c>
      <c r="L2393">
        <v>1</v>
      </c>
      <c r="M2393">
        <v>50</v>
      </c>
      <c r="N2393">
        <v>1</v>
      </c>
      <c r="Q2393">
        <v>49</v>
      </c>
      <c r="R2393" s="1"/>
    </row>
    <row r="2394" spans="1:18" x14ac:dyDescent="0.2">
      <c r="A2394" s="1" t="s">
        <v>53</v>
      </c>
      <c r="B2394">
        <v>3</v>
      </c>
      <c r="C2394" s="1" t="s">
        <v>4790</v>
      </c>
      <c r="D2394" s="2">
        <v>45793</v>
      </c>
      <c r="E2394" t="s">
        <v>3009</v>
      </c>
      <c r="F2394" s="1" t="s">
        <v>3093</v>
      </c>
      <c r="G2394">
        <v>14</v>
      </c>
      <c r="H2394" t="s">
        <v>2811</v>
      </c>
      <c r="I2394" s="1" t="s">
        <v>2996</v>
      </c>
      <c r="J2394">
        <v>200</v>
      </c>
      <c r="K2394" s="1" t="s">
        <v>2729</v>
      </c>
      <c r="L2394">
        <v>4</v>
      </c>
      <c r="M2394">
        <v>205</v>
      </c>
      <c r="N2394">
        <v>6.6999999999999993</v>
      </c>
      <c r="Q2394">
        <v>198.3</v>
      </c>
      <c r="R2394" s="1"/>
    </row>
    <row r="2395" spans="1:18" x14ac:dyDescent="0.2">
      <c r="A2395" s="1" t="s">
        <v>53</v>
      </c>
      <c r="B2395">
        <v>3</v>
      </c>
      <c r="C2395" s="1" t="s">
        <v>4791</v>
      </c>
      <c r="D2395" s="2">
        <v>45793</v>
      </c>
      <c r="E2395" t="s">
        <v>3009</v>
      </c>
      <c r="F2395" s="1" t="s">
        <v>2816</v>
      </c>
      <c r="G2395">
        <v>10</v>
      </c>
      <c r="H2395" t="s">
        <v>214</v>
      </c>
      <c r="I2395" s="1" t="s">
        <v>2996</v>
      </c>
      <c r="J2395">
        <v>200</v>
      </c>
      <c r="K2395" s="1" t="s">
        <v>2729</v>
      </c>
      <c r="L2395">
        <v>1</v>
      </c>
      <c r="M2395">
        <v>50</v>
      </c>
      <c r="N2395">
        <v>1</v>
      </c>
      <c r="Q2395">
        <v>49</v>
      </c>
      <c r="R2395" s="1"/>
    </row>
    <row r="2396" spans="1:18" x14ac:dyDescent="0.2">
      <c r="A2396" s="1" t="s">
        <v>46</v>
      </c>
      <c r="B2396">
        <v>6</v>
      </c>
      <c r="C2396" s="1" t="s">
        <v>4778</v>
      </c>
      <c r="D2396" s="2">
        <v>45793</v>
      </c>
      <c r="E2396" t="s">
        <v>4773</v>
      </c>
      <c r="F2396" s="1" t="s">
        <v>246</v>
      </c>
      <c r="G2396">
        <v>28</v>
      </c>
      <c r="H2396">
        <v>6</v>
      </c>
      <c r="I2396" s="1" t="s">
        <v>100</v>
      </c>
      <c r="J2396">
        <v>200</v>
      </c>
      <c r="K2396" s="1" t="s">
        <v>2729</v>
      </c>
      <c r="L2396">
        <v>2</v>
      </c>
      <c r="M2396">
        <v>158.19999999999999</v>
      </c>
      <c r="N2396">
        <v>7.2</v>
      </c>
      <c r="O2396">
        <v>51</v>
      </c>
      <c r="Q2396">
        <v>151</v>
      </c>
      <c r="R2396" s="1"/>
    </row>
    <row r="2397" spans="1:18" x14ac:dyDescent="0.2">
      <c r="A2397" s="1" t="s">
        <v>46</v>
      </c>
      <c r="B2397">
        <v>6</v>
      </c>
      <c r="C2397" s="1" t="s">
        <v>4792</v>
      </c>
      <c r="D2397" s="2">
        <v>45793</v>
      </c>
      <c r="E2397" t="s">
        <v>4793</v>
      </c>
      <c r="F2397" s="1" t="s">
        <v>246</v>
      </c>
      <c r="G2397">
        <v>36</v>
      </c>
      <c r="H2397" t="s">
        <v>2811</v>
      </c>
      <c r="I2397" s="1" t="s">
        <v>100</v>
      </c>
      <c r="J2397">
        <v>500</v>
      </c>
      <c r="K2397" s="1" t="s">
        <v>2729</v>
      </c>
      <c r="L2397">
        <v>5</v>
      </c>
      <c r="M2397">
        <v>534.4</v>
      </c>
      <c r="N2397">
        <v>22.799999999999997</v>
      </c>
      <c r="Q2397">
        <v>511.59999999999997</v>
      </c>
      <c r="R2397" s="1"/>
    </row>
    <row r="2398" spans="1:18" x14ac:dyDescent="0.2">
      <c r="A2398" s="1" t="s">
        <v>53</v>
      </c>
      <c r="B2398">
        <v>6</v>
      </c>
      <c r="C2398" s="1" t="s">
        <v>4794</v>
      </c>
      <c r="D2398" s="2">
        <v>45793</v>
      </c>
      <c r="E2398" t="s">
        <v>2757</v>
      </c>
      <c r="F2398" s="1" t="s">
        <v>246</v>
      </c>
      <c r="G2398">
        <v>34</v>
      </c>
      <c r="H2398" t="s">
        <v>167</v>
      </c>
      <c r="I2398" s="1" t="s">
        <v>100</v>
      </c>
      <c r="J2398">
        <v>300</v>
      </c>
      <c r="K2398" s="1" t="s">
        <v>2729</v>
      </c>
      <c r="L2398">
        <v>4</v>
      </c>
      <c r="M2398">
        <v>313.60000000000002</v>
      </c>
      <c r="N2398">
        <v>16.599999999999998</v>
      </c>
      <c r="O2398">
        <v>129</v>
      </c>
      <c r="Q2398">
        <v>297</v>
      </c>
      <c r="R2398" s="1"/>
    </row>
    <row r="2399" spans="1:18" x14ac:dyDescent="0.2">
      <c r="A2399" s="1" t="s">
        <v>53</v>
      </c>
      <c r="B2399">
        <v>6</v>
      </c>
      <c r="C2399" s="1" t="s">
        <v>4795</v>
      </c>
      <c r="D2399" s="2">
        <v>45793</v>
      </c>
      <c r="E2399" t="s">
        <v>4775</v>
      </c>
      <c r="F2399" s="1" t="s">
        <v>246</v>
      </c>
      <c r="G2399">
        <v>32</v>
      </c>
      <c r="H2399" t="s">
        <v>93</v>
      </c>
      <c r="I2399" s="1" t="s">
        <v>100</v>
      </c>
      <c r="J2399">
        <v>55</v>
      </c>
      <c r="K2399" s="1" t="s">
        <v>2729</v>
      </c>
      <c r="L2399">
        <v>2</v>
      </c>
      <c r="M2399">
        <v>129.19999999999999</v>
      </c>
      <c r="N2399">
        <v>8</v>
      </c>
      <c r="Q2399">
        <v>121.19999999999999</v>
      </c>
      <c r="R2399" s="1"/>
    </row>
    <row r="2400" spans="1:18" x14ac:dyDescent="0.2">
      <c r="A2400" s="1" t="s">
        <v>53</v>
      </c>
      <c r="B2400">
        <v>6</v>
      </c>
      <c r="C2400" s="1" t="s">
        <v>4796</v>
      </c>
      <c r="D2400" s="2">
        <v>45793</v>
      </c>
      <c r="E2400" t="s">
        <v>2797</v>
      </c>
      <c r="F2400" s="1" t="s">
        <v>246</v>
      </c>
      <c r="G2400">
        <v>22</v>
      </c>
      <c r="H2400" t="s">
        <v>209</v>
      </c>
      <c r="I2400" s="1" t="s">
        <v>100</v>
      </c>
      <c r="J2400">
        <v>80</v>
      </c>
      <c r="K2400" s="1" t="s">
        <v>2729</v>
      </c>
      <c r="L2400">
        <v>1</v>
      </c>
      <c r="M2400">
        <v>88</v>
      </c>
      <c r="N2400">
        <v>2.7</v>
      </c>
      <c r="Q2400">
        <v>85.3</v>
      </c>
      <c r="R2400" s="1"/>
    </row>
    <row r="2401" spans="1:18" x14ac:dyDescent="0.2">
      <c r="A2401" s="1" t="s">
        <v>53</v>
      </c>
      <c r="B2401">
        <v>6</v>
      </c>
      <c r="C2401" s="1" t="s">
        <v>4797</v>
      </c>
      <c r="D2401" s="2">
        <v>45793</v>
      </c>
      <c r="E2401" t="s">
        <v>2797</v>
      </c>
      <c r="F2401" s="1" t="s">
        <v>246</v>
      </c>
      <c r="G2401">
        <v>28</v>
      </c>
      <c r="H2401" t="s">
        <v>209</v>
      </c>
      <c r="I2401" s="1" t="s">
        <v>100</v>
      </c>
      <c r="J2401">
        <v>30</v>
      </c>
      <c r="K2401" s="1" t="s">
        <v>2729</v>
      </c>
      <c r="L2401">
        <v>1</v>
      </c>
      <c r="M2401">
        <v>57.8</v>
      </c>
      <c r="N2401">
        <v>3.8</v>
      </c>
      <c r="Q2401">
        <v>54</v>
      </c>
      <c r="R2401" s="1"/>
    </row>
    <row r="2402" spans="1:18" x14ac:dyDescent="0.2">
      <c r="A2402" s="1" t="s">
        <v>53</v>
      </c>
      <c r="B2402">
        <v>6</v>
      </c>
      <c r="C2402" s="1" t="s">
        <v>4798</v>
      </c>
      <c r="D2402" s="2">
        <v>45793</v>
      </c>
      <c r="E2402" t="s">
        <v>3384</v>
      </c>
      <c r="F2402" s="1" t="s">
        <v>106</v>
      </c>
      <c r="G2402">
        <v>20</v>
      </c>
      <c r="H2402" t="s">
        <v>2817</v>
      </c>
      <c r="I2402" s="1" t="s">
        <v>108</v>
      </c>
      <c r="J2402">
        <v>100</v>
      </c>
      <c r="K2402" s="1" t="s">
        <v>2729</v>
      </c>
      <c r="L2402">
        <v>1</v>
      </c>
      <c r="M2402">
        <v>52.4</v>
      </c>
      <c r="N2402">
        <v>2.4</v>
      </c>
      <c r="Q2402">
        <v>50</v>
      </c>
      <c r="R2402" s="1"/>
    </row>
    <row r="2403" spans="1:18" x14ac:dyDescent="0.2">
      <c r="A2403" s="1" t="s">
        <v>53</v>
      </c>
      <c r="B2403">
        <v>6</v>
      </c>
      <c r="C2403" s="1" t="s">
        <v>4799</v>
      </c>
      <c r="D2403" s="2">
        <v>45793</v>
      </c>
      <c r="E2403" t="s">
        <v>4211</v>
      </c>
      <c r="F2403" s="1" t="s">
        <v>106</v>
      </c>
      <c r="G2403">
        <v>18</v>
      </c>
      <c r="H2403" t="s">
        <v>438</v>
      </c>
      <c r="I2403" s="1" t="s">
        <v>108</v>
      </c>
      <c r="J2403">
        <v>100</v>
      </c>
      <c r="K2403" s="1" t="s">
        <v>2729</v>
      </c>
      <c r="L2403">
        <v>1</v>
      </c>
      <c r="M2403">
        <v>50.4</v>
      </c>
      <c r="N2403">
        <v>2.2000000000000002</v>
      </c>
      <c r="Q2403">
        <v>48.199999999999996</v>
      </c>
      <c r="R2403" s="1"/>
    </row>
    <row r="2404" spans="1:18" x14ac:dyDescent="0.2">
      <c r="A2404" s="1" t="s">
        <v>46</v>
      </c>
      <c r="B2404">
        <v>7</v>
      </c>
      <c r="C2404" s="1" t="s">
        <v>4780</v>
      </c>
      <c r="D2404" s="2">
        <v>45793</v>
      </c>
      <c r="E2404" t="s">
        <v>4781</v>
      </c>
      <c r="F2404" s="1" t="s">
        <v>246</v>
      </c>
      <c r="G2404">
        <v>15</v>
      </c>
      <c r="H2404" t="s">
        <v>332</v>
      </c>
      <c r="I2404" s="1" t="s">
        <v>100</v>
      </c>
      <c r="J2404">
        <v>400</v>
      </c>
      <c r="K2404" s="1" t="s">
        <v>2729</v>
      </c>
      <c r="L2404">
        <v>2</v>
      </c>
      <c r="M2404">
        <v>146.4</v>
      </c>
      <c r="N2404">
        <v>3.8</v>
      </c>
      <c r="Q2404">
        <v>142.6</v>
      </c>
      <c r="R2404" s="1"/>
    </row>
    <row r="2405" spans="1:18" x14ac:dyDescent="0.2">
      <c r="A2405" s="1" t="s">
        <v>46</v>
      </c>
      <c r="B2405">
        <v>7</v>
      </c>
      <c r="C2405" s="1" t="s">
        <v>4800</v>
      </c>
      <c r="D2405" s="2">
        <v>45793</v>
      </c>
      <c r="E2405" t="s">
        <v>3389</v>
      </c>
      <c r="F2405" s="1" t="s">
        <v>246</v>
      </c>
      <c r="G2405">
        <v>19.5</v>
      </c>
      <c r="H2405" t="s">
        <v>64</v>
      </c>
      <c r="I2405" s="1" t="s">
        <v>100</v>
      </c>
      <c r="J2405">
        <v>230</v>
      </c>
      <c r="K2405" s="1" t="s">
        <v>2729</v>
      </c>
      <c r="L2405">
        <v>2</v>
      </c>
      <c r="M2405">
        <v>159.19999999999999</v>
      </c>
      <c r="N2405">
        <v>4.8</v>
      </c>
      <c r="Q2405">
        <v>154.39999999999998</v>
      </c>
      <c r="R2405" s="1"/>
    </row>
    <row r="2406" spans="1:18" x14ac:dyDescent="0.2">
      <c r="A2406" s="1" t="s">
        <v>53</v>
      </c>
      <c r="B2406">
        <v>7</v>
      </c>
      <c r="C2406" s="1" t="s">
        <v>4800</v>
      </c>
      <c r="D2406" s="2">
        <v>45793</v>
      </c>
      <c r="E2406" t="s">
        <v>3389</v>
      </c>
      <c r="F2406" s="1" t="s">
        <v>246</v>
      </c>
      <c r="G2406">
        <v>19.5</v>
      </c>
      <c r="H2406" t="s">
        <v>64</v>
      </c>
      <c r="I2406" s="1" t="s">
        <v>100</v>
      </c>
      <c r="J2406">
        <v>230</v>
      </c>
      <c r="K2406" s="1" t="s">
        <v>2729</v>
      </c>
      <c r="L2406">
        <v>1</v>
      </c>
      <c r="M2406">
        <v>87.92</v>
      </c>
      <c r="N2406">
        <v>2.4</v>
      </c>
      <c r="Q2406">
        <v>85.52</v>
      </c>
      <c r="R2406" s="1"/>
    </row>
    <row r="2407" spans="1:18" x14ac:dyDescent="0.2">
      <c r="A2407" s="1" t="s">
        <v>53</v>
      </c>
      <c r="B2407">
        <v>7</v>
      </c>
      <c r="C2407" s="1" t="s">
        <v>4801</v>
      </c>
      <c r="D2407" s="2">
        <v>45793</v>
      </c>
      <c r="E2407" t="s">
        <v>4802</v>
      </c>
      <c r="F2407" s="1" t="s">
        <v>246</v>
      </c>
      <c r="G2407">
        <v>19</v>
      </c>
      <c r="H2407" t="s">
        <v>99</v>
      </c>
      <c r="I2407" s="1" t="s">
        <v>100</v>
      </c>
      <c r="J2407">
        <v>55</v>
      </c>
      <c r="K2407" s="1" t="s">
        <v>2729</v>
      </c>
      <c r="L2407">
        <v>1</v>
      </c>
      <c r="M2407">
        <v>65.45</v>
      </c>
      <c r="N2407">
        <v>2.4</v>
      </c>
      <c r="Q2407">
        <v>63.050000000000004</v>
      </c>
      <c r="R2407" s="1"/>
    </row>
    <row r="2408" spans="1:18" x14ac:dyDescent="0.2">
      <c r="A2408" s="1" t="s">
        <v>53</v>
      </c>
      <c r="B2408">
        <v>7</v>
      </c>
      <c r="C2408" s="1" t="s">
        <v>4803</v>
      </c>
      <c r="D2408" s="2">
        <v>45793</v>
      </c>
      <c r="E2408" t="s">
        <v>4804</v>
      </c>
      <c r="F2408" s="1" t="s">
        <v>246</v>
      </c>
      <c r="G2408">
        <v>19</v>
      </c>
      <c r="H2408" t="s">
        <v>332</v>
      </c>
      <c r="I2408" s="1" t="s">
        <v>100</v>
      </c>
      <c r="J2408">
        <v>200</v>
      </c>
      <c r="K2408" s="1" t="s">
        <v>2729</v>
      </c>
      <c r="L2408">
        <v>3</v>
      </c>
      <c r="M2408">
        <v>203.95</v>
      </c>
      <c r="N2408">
        <v>7.1999999999999993</v>
      </c>
      <c r="Q2408">
        <v>196.75</v>
      </c>
      <c r="R2408" s="1"/>
    </row>
    <row r="2409" spans="1:18" x14ac:dyDescent="0.2">
      <c r="A2409" s="1" t="s">
        <v>53</v>
      </c>
      <c r="B2409">
        <v>7</v>
      </c>
      <c r="C2409" s="1" t="s">
        <v>4805</v>
      </c>
      <c r="D2409" s="2">
        <v>45793</v>
      </c>
      <c r="E2409" t="s">
        <v>48</v>
      </c>
      <c r="F2409" s="1" t="s">
        <v>246</v>
      </c>
      <c r="G2409">
        <v>17</v>
      </c>
      <c r="H2409" t="s">
        <v>209</v>
      </c>
      <c r="I2409" s="1" t="s">
        <v>100</v>
      </c>
      <c r="J2409">
        <v>100</v>
      </c>
      <c r="K2409" s="1" t="s">
        <v>2729</v>
      </c>
      <c r="L2409">
        <v>1</v>
      </c>
      <c r="M2409">
        <v>53.84</v>
      </c>
      <c r="N2409">
        <v>2.1800000000000002</v>
      </c>
      <c r="Q2409">
        <v>51.660000000000004</v>
      </c>
      <c r="R2409" s="1"/>
    </row>
    <row r="2410" spans="1:18" x14ac:dyDescent="0.2">
      <c r="A2410" s="1" t="s">
        <v>46</v>
      </c>
      <c r="B2410">
        <v>1</v>
      </c>
      <c r="C2410" s="1" t="s">
        <v>4806</v>
      </c>
      <c r="D2410" s="2">
        <v>45794</v>
      </c>
      <c r="E2410" t="s">
        <v>3545</v>
      </c>
      <c r="F2410" s="1" t="s">
        <v>246</v>
      </c>
      <c r="G2410">
        <v>5</v>
      </c>
      <c r="H2410">
        <v>10</v>
      </c>
      <c r="I2410" s="1" t="s">
        <v>100</v>
      </c>
      <c r="J2410">
        <v>60</v>
      </c>
      <c r="K2410" s="1" t="s">
        <v>2729</v>
      </c>
      <c r="L2410">
        <v>2</v>
      </c>
      <c r="M2410">
        <v>63.1</v>
      </c>
      <c r="N2410">
        <v>1.4</v>
      </c>
      <c r="Q2410">
        <v>61.7</v>
      </c>
      <c r="R2410" s="1"/>
    </row>
    <row r="2411" spans="1:18" x14ac:dyDescent="0.2">
      <c r="A2411" s="1" t="s">
        <v>46</v>
      </c>
      <c r="B2411">
        <v>1</v>
      </c>
      <c r="C2411" s="1" t="s">
        <v>4807</v>
      </c>
      <c r="D2411" s="2">
        <v>45794</v>
      </c>
      <c r="E2411" t="s">
        <v>4808</v>
      </c>
      <c r="F2411" s="1" t="s">
        <v>246</v>
      </c>
      <c r="G2411">
        <v>5</v>
      </c>
      <c r="H2411">
        <v>10</v>
      </c>
      <c r="I2411" s="1" t="s">
        <v>100</v>
      </c>
      <c r="J2411">
        <v>60</v>
      </c>
      <c r="K2411" s="1" t="s">
        <v>2729</v>
      </c>
      <c r="L2411">
        <v>2</v>
      </c>
      <c r="M2411">
        <v>62.599999999999994</v>
      </c>
      <c r="N2411">
        <v>1.4</v>
      </c>
      <c r="Q2411">
        <v>61.199999999999996</v>
      </c>
      <c r="R2411" s="1"/>
    </row>
    <row r="2412" spans="1:18" x14ac:dyDescent="0.2">
      <c r="A2412" s="1" t="s">
        <v>46</v>
      </c>
      <c r="B2412">
        <v>1</v>
      </c>
      <c r="C2412" s="1" t="s">
        <v>4809</v>
      </c>
      <c r="D2412" s="2">
        <v>45794</v>
      </c>
      <c r="E2412" t="s">
        <v>3442</v>
      </c>
      <c r="F2412" s="1" t="s">
        <v>246</v>
      </c>
      <c r="G2412">
        <v>4</v>
      </c>
      <c r="H2412">
        <v>10</v>
      </c>
      <c r="I2412" s="1" t="s">
        <v>100</v>
      </c>
      <c r="J2412">
        <v>120</v>
      </c>
      <c r="K2412" s="1" t="s">
        <v>2729</v>
      </c>
      <c r="L2412">
        <v>1</v>
      </c>
      <c r="M2412">
        <v>24.3</v>
      </c>
      <c r="N2412">
        <v>0.6</v>
      </c>
      <c r="Q2412">
        <v>23.7</v>
      </c>
      <c r="R2412" s="1"/>
    </row>
    <row r="2413" spans="1:18" x14ac:dyDescent="0.2">
      <c r="A2413" s="1" t="s">
        <v>53</v>
      </c>
      <c r="B2413">
        <v>1</v>
      </c>
      <c r="C2413" s="1" t="s">
        <v>4809</v>
      </c>
      <c r="D2413" s="2">
        <v>45794</v>
      </c>
      <c r="E2413" t="s">
        <v>3442</v>
      </c>
      <c r="F2413" s="1" t="s">
        <v>246</v>
      </c>
      <c r="G2413">
        <v>4</v>
      </c>
      <c r="H2413">
        <v>10</v>
      </c>
      <c r="I2413" s="1" t="s">
        <v>100</v>
      </c>
      <c r="J2413">
        <v>120</v>
      </c>
      <c r="K2413" s="1" t="s">
        <v>2729</v>
      </c>
      <c r="L2413">
        <v>4</v>
      </c>
      <c r="M2413">
        <v>102.9</v>
      </c>
      <c r="N2413">
        <v>2.4</v>
      </c>
      <c r="Q2413">
        <v>100.5</v>
      </c>
      <c r="R2413" s="1"/>
    </row>
    <row r="2414" spans="1:18" x14ac:dyDescent="0.2">
      <c r="A2414" s="1" t="s">
        <v>53</v>
      </c>
      <c r="B2414">
        <v>1</v>
      </c>
      <c r="C2414" s="1" t="s">
        <v>4810</v>
      </c>
      <c r="D2414" s="2">
        <v>45794</v>
      </c>
      <c r="E2414" t="s">
        <v>4328</v>
      </c>
      <c r="F2414" s="1" t="s">
        <v>246</v>
      </c>
      <c r="G2414">
        <v>4</v>
      </c>
      <c r="H2414">
        <v>10</v>
      </c>
      <c r="I2414" s="1" t="s">
        <v>100</v>
      </c>
      <c r="J2414">
        <v>120</v>
      </c>
      <c r="K2414" s="1" t="s">
        <v>2729</v>
      </c>
      <c r="L2414">
        <v>1</v>
      </c>
      <c r="M2414">
        <v>23.8</v>
      </c>
      <c r="N2414">
        <v>0.6</v>
      </c>
      <c r="Q2414">
        <v>23.2</v>
      </c>
      <c r="R2414" s="1"/>
    </row>
    <row r="2415" spans="1:18" x14ac:dyDescent="0.2">
      <c r="A2415" s="1" t="s">
        <v>46</v>
      </c>
      <c r="B2415">
        <v>2</v>
      </c>
      <c r="C2415" s="1" t="s">
        <v>4811</v>
      </c>
      <c r="D2415" s="2">
        <v>45794</v>
      </c>
      <c r="E2415" t="s">
        <v>4788</v>
      </c>
      <c r="F2415" s="1" t="s">
        <v>3355</v>
      </c>
      <c r="G2415">
        <v>16</v>
      </c>
      <c r="H2415" t="s">
        <v>338</v>
      </c>
      <c r="I2415" s="1" t="s">
        <v>4315</v>
      </c>
      <c r="J2415">
        <v>1000</v>
      </c>
      <c r="K2415" s="1" t="s">
        <v>2729</v>
      </c>
      <c r="L2415">
        <v>3</v>
      </c>
      <c r="M2415">
        <v>261.39999999999998</v>
      </c>
      <c r="N2415">
        <v>5.4</v>
      </c>
      <c r="Q2415">
        <v>255.99999999999997</v>
      </c>
      <c r="R2415" s="1"/>
    </row>
    <row r="2416" spans="1:18" x14ac:dyDescent="0.2">
      <c r="A2416" s="1" t="s">
        <v>46</v>
      </c>
      <c r="B2416">
        <v>2</v>
      </c>
      <c r="C2416" s="1" t="s">
        <v>4812</v>
      </c>
      <c r="D2416" s="2">
        <v>45794</v>
      </c>
      <c r="E2416" t="s">
        <v>4788</v>
      </c>
      <c r="F2416" s="1" t="s">
        <v>3355</v>
      </c>
      <c r="G2416">
        <v>18</v>
      </c>
      <c r="H2416" t="s">
        <v>338</v>
      </c>
      <c r="I2416" s="1" t="s">
        <v>4315</v>
      </c>
      <c r="J2416">
        <v>1000</v>
      </c>
      <c r="K2416" s="1" t="s">
        <v>2729</v>
      </c>
      <c r="L2416">
        <v>2</v>
      </c>
      <c r="M2416">
        <v>138.4</v>
      </c>
      <c r="N2416">
        <v>4.2</v>
      </c>
      <c r="Q2416">
        <v>134.20000000000002</v>
      </c>
      <c r="R2416" s="1"/>
    </row>
    <row r="2417" spans="1:18" x14ac:dyDescent="0.2">
      <c r="A2417" s="1" t="s">
        <v>53</v>
      </c>
      <c r="B2417">
        <v>2</v>
      </c>
      <c r="C2417" s="1" t="s">
        <v>4812</v>
      </c>
      <c r="D2417" s="2">
        <v>45794</v>
      </c>
      <c r="E2417" t="s">
        <v>4788</v>
      </c>
      <c r="F2417" s="1" t="s">
        <v>3355</v>
      </c>
      <c r="G2417">
        <v>18</v>
      </c>
      <c r="H2417" t="s">
        <v>338</v>
      </c>
      <c r="I2417" s="1" t="s">
        <v>4315</v>
      </c>
      <c r="J2417">
        <v>1000</v>
      </c>
      <c r="K2417" s="1" t="s">
        <v>2729</v>
      </c>
      <c r="L2417">
        <v>2</v>
      </c>
      <c r="M2417">
        <v>140.6</v>
      </c>
      <c r="N2417">
        <v>4.4000000000000004</v>
      </c>
      <c r="Q2417">
        <v>136.19999999999999</v>
      </c>
      <c r="R2417" s="1"/>
    </row>
    <row r="2418" spans="1:18" x14ac:dyDescent="0.2">
      <c r="A2418" s="1" t="s">
        <v>53</v>
      </c>
      <c r="B2418">
        <v>2</v>
      </c>
      <c r="C2418" s="1" t="s">
        <v>4813</v>
      </c>
      <c r="D2418" s="2">
        <v>45794</v>
      </c>
      <c r="E2418" t="s">
        <v>4788</v>
      </c>
      <c r="F2418" s="1" t="s">
        <v>3355</v>
      </c>
      <c r="G2418">
        <v>22</v>
      </c>
      <c r="H2418" t="s">
        <v>338</v>
      </c>
      <c r="I2418" s="1" t="s">
        <v>4315</v>
      </c>
      <c r="J2418">
        <v>500</v>
      </c>
      <c r="K2418" s="1" t="s">
        <v>2729</v>
      </c>
      <c r="L2418">
        <v>2</v>
      </c>
      <c r="M2418">
        <v>144.80000000000001</v>
      </c>
      <c r="N2418">
        <v>5.0999999999999996</v>
      </c>
      <c r="Q2418">
        <v>139.70000000000002</v>
      </c>
      <c r="R2418" s="1"/>
    </row>
    <row r="2419" spans="1:18" x14ac:dyDescent="0.2">
      <c r="A2419" s="1" t="s">
        <v>53</v>
      </c>
      <c r="B2419">
        <v>2</v>
      </c>
      <c r="C2419" s="1" t="s">
        <v>4813</v>
      </c>
      <c r="D2419" s="2">
        <v>45794</v>
      </c>
      <c r="E2419" t="s">
        <v>4788</v>
      </c>
      <c r="F2419" s="1" t="s">
        <v>3355</v>
      </c>
      <c r="G2419">
        <v>22</v>
      </c>
      <c r="H2419" t="s">
        <v>338</v>
      </c>
      <c r="I2419" s="1" t="s">
        <v>4315</v>
      </c>
      <c r="J2419">
        <v>500</v>
      </c>
      <c r="K2419" s="1" t="s">
        <v>2729</v>
      </c>
      <c r="L2419">
        <v>2</v>
      </c>
      <c r="M2419">
        <v>133.80000000000001</v>
      </c>
      <c r="N2419">
        <v>5.2</v>
      </c>
      <c r="Q2419">
        <v>128.60000000000002</v>
      </c>
      <c r="R2419" s="1"/>
    </row>
    <row r="2420" spans="1:18" x14ac:dyDescent="0.2">
      <c r="A2420" s="1" t="s">
        <v>46</v>
      </c>
      <c r="B2420">
        <v>3</v>
      </c>
      <c r="C2420" s="1" t="s">
        <v>4791</v>
      </c>
      <c r="D2420" s="2">
        <v>45794</v>
      </c>
      <c r="E2420" t="s">
        <v>3009</v>
      </c>
      <c r="F2420" s="1" t="s">
        <v>2816</v>
      </c>
      <c r="G2420">
        <v>10</v>
      </c>
      <c r="H2420" t="s">
        <v>214</v>
      </c>
      <c r="I2420" s="1" t="s">
        <v>2996</v>
      </c>
      <c r="J2420">
        <v>200</v>
      </c>
      <c r="K2420" s="1" t="s">
        <v>2729</v>
      </c>
      <c r="L2420">
        <v>3</v>
      </c>
      <c r="M2420">
        <v>161.19999999999999</v>
      </c>
      <c r="N2420">
        <v>3</v>
      </c>
      <c r="Q2420">
        <v>158.19999999999999</v>
      </c>
      <c r="R2420" s="1"/>
    </row>
    <row r="2421" spans="1:18" x14ac:dyDescent="0.2">
      <c r="A2421" s="1" t="s">
        <v>46</v>
      </c>
      <c r="B2421">
        <v>3</v>
      </c>
      <c r="C2421" s="1" t="s">
        <v>4814</v>
      </c>
      <c r="D2421" s="2">
        <v>45794</v>
      </c>
      <c r="E2421" t="s">
        <v>3605</v>
      </c>
      <c r="F2421" s="1" t="s">
        <v>3035</v>
      </c>
      <c r="G2421">
        <v>6</v>
      </c>
      <c r="H2421">
        <v>15</v>
      </c>
      <c r="I2421" s="1" t="s">
        <v>108</v>
      </c>
      <c r="J2421">
        <v>100</v>
      </c>
      <c r="K2421" s="1" t="s">
        <v>2729</v>
      </c>
      <c r="L2421">
        <v>4</v>
      </c>
      <c r="M2421">
        <v>104.6</v>
      </c>
      <c r="N2421">
        <v>3.3</v>
      </c>
      <c r="Q2421">
        <v>101.3</v>
      </c>
      <c r="R2421" s="1"/>
    </row>
    <row r="2422" spans="1:18" x14ac:dyDescent="0.2">
      <c r="A2422" s="1" t="s">
        <v>53</v>
      </c>
      <c r="B2422">
        <v>3</v>
      </c>
      <c r="C2422" s="1" t="s">
        <v>4815</v>
      </c>
      <c r="D2422" s="2">
        <v>45794</v>
      </c>
      <c r="E2422" t="s">
        <v>4816</v>
      </c>
      <c r="F2422" s="1" t="s">
        <v>3035</v>
      </c>
      <c r="G2422">
        <v>20</v>
      </c>
      <c r="H2422" t="s">
        <v>2817</v>
      </c>
      <c r="I2422" s="1" t="s">
        <v>108</v>
      </c>
      <c r="J2422">
        <v>100</v>
      </c>
      <c r="K2422" s="1" t="s">
        <v>2729</v>
      </c>
      <c r="L2422">
        <v>2</v>
      </c>
      <c r="M2422">
        <v>101.2</v>
      </c>
      <c r="N2422">
        <v>4.8</v>
      </c>
      <c r="Q2422">
        <v>96.4</v>
      </c>
      <c r="R2422" s="1"/>
    </row>
    <row r="2423" spans="1:18" x14ac:dyDescent="0.2">
      <c r="A2423" s="1" t="s">
        <v>53</v>
      </c>
      <c r="B2423">
        <v>3</v>
      </c>
      <c r="C2423" s="1" t="s">
        <v>4817</v>
      </c>
      <c r="D2423" s="2">
        <v>45794</v>
      </c>
      <c r="E2423" t="s">
        <v>4531</v>
      </c>
      <c r="F2423" s="1" t="s">
        <v>2816</v>
      </c>
      <c r="G2423" t="s">
        <v>3607</v>
      </c>
      <c r="H2423" t="s">
        <v>2817</v>
      </c>
      <c r="I2423" s="1" t="s">
        <v>108</v>
      </c>
      <c r="J2423">
        <v>100</v>
      </c>
      <c r="K2423" s="1" t="s">
        <v>2729</v>
      </c>
      <c r="L2423">
        <v>2</v>
      </c>
      <c r="M2423">
        <v>102.4</v>
      </c>
      <c r="N2423">
        <v>4.8</v>
      </c>
      <c r="Q2423">
        <v>97.600000000000009</v>
      </c>
      <c r="R2423" s="1"/>
    </row>
    <row r="2424" spans="1:18" x14ac:dyDescent="0.2">
      <c r="A2424" s="1" t="s">
        <v>53</v>
      </c>
      <c r="B2424">
        <v>3</v>
      </c>
      <c r="C2424" s="1" t="s">
        <v>4818</v>
      </c>
      <c r="D2424" s="2">
        <v>45794</v>
      </c>
      <c r="E2424" t="s">
        <v>4819</v>
      </c>
      <c r="F2424" s="1" t="s">
        <v>3355</v>
      </c>
      <c r="G2424">
        <v>20</v>
      </c>
      <c r="H2424" t="s">
        <v>3073</v>
      </c>
      <c r="I2424" s="1" t="s">
        <v>4315</v>
      </c>
      <c r="J2424">
        <v>1300</v>
      </c>
      <c r="K2424" s="1" t="s">
        <v>2729</v>
      </c>
      <c r="L2424">
        <v>2</v>
      </c>
      <c r="M2424">
        <v>246.8</v>
      </c>
      <c r="N2424">
        <v>5</v>
      </c>
      <c r="Q2424">
        <v>241.8</v>
      </c>
      <c r="R2424" s="1"/>
    </row>
    <row r="2425" spans="1:18" x14ac:dyDescent="0.2">
      <c r="A2425" s="1" t="s">
        <v>46</v>
      </c>
      <c r="B2425">
        <v>6</v>
      </c>
      <c r="C2425" s="1" t="s">
        <v>4799</v>
      </c>
      <c r="D2425" s="2">
        <v>45794</v>
      </c>
      <c r="E2425" t="s">
        <v>4211</v>
      </c>
      <c r="F2425" s="1" t="s">
        <v>106</v>
      </c>
      <c r="G2425">
        <v>18</v>
      </c>
      <c r="H2425" t="s">
        <v>438</v>
      </c>
      <c r="I2425" s="1" t="s">
        <v>108</v>
      </c>
      <c r="J2425">
        <v>100</v>
      </c>
      <c r="K2425" s="1" t="s">
        <v>2729</v>
      </c>
      <c r="L2425">
        <v>1</v>
      </c>
      <c r="M2425">
        <v>71.599999999999994</v>
      </c>
      <c r="N2425">
        <v>2.2000000000000002</v>
      </c>
      <c r="O2425">
        <v>60</v>
      </c>
      <c r="Q2425">
        <v>69.399999999999991</v>
      </c>
      <c r="R2425" s="1"/>
    </row>
    <row r="2426" spans="1:18" x14ac:dyDescent="0.2">
      <c r="A2426" s="1" t="s">
        <v>46</v>
      </c>
      <c r="B2426">
        <v>6</v>
      </c>
      <c r="C2426" s="1" t="s">
        <v>4820</v>
      </c>
      <c r="D2426" s="2">
        <v>45794</v>
      </c>
      <c r="E2426" t="s">
        <v>4821</v>
      </c>
      <c r="F2426" s="1" t="s">
        <v>106</v>
      </c>
      <c r="G2426">
        <v>18</v>
      </c>
      <c r="H2426" t="s">
        <v>2934</v>
      </c>
      <c r="I2426" s="1" t="s">
        <v>108</v>
      </c>
      <c r="J2426">
        <v>100</v>
      </c>
      <c r="K2426" s="1" t="s">
        <v>2729</v>
      </c>
      <c r="L2426">
        <v>2</v>
      </c>
      <c r="M2426">
        <v>112.4</v>
      </c>
      <c r="N2426">
        <v>4.4000000000000004</v>
      </c>
      <c r="Q2426">
        <v>108</v>
      </c>
      <c r="R2426" s="1"/>
    </row>
    <row r="2427" spans="1:18" x14ac:dyDescent="0.2">
      <c r="A2427" s="1" t="s">
        <v>46</v>
      </c>
      <c r="B2427">
        <v>6</v>
      </c>
      <c r="C2427" s="1" t="s">
        <v>4822</v>
      </c>
      <c r="D2427" s="2">
        <v>45794</v>
      </c>
      <c r="E2427" t="s">
        <v>4823</v>
      </c>
      <c r="F2427" s="1" t="s">
        <v>106</v>
      </c>
      <c r="G2427" t="s">
        <v>3162</v>
      </c>
      <c r="H2427" t="s">
        <v>2847</v>
      </c>
      <c r="I2427" s="1" t="s">
        <v>108</v>
      </c>
      <c r="J2427">
        <v>110</v>
      </c>
      <c r="K2427" s="1" t="s">
        <v>2729</v>
      </c>
      <c r="L2427">
        <v>5</v>
      </c>
      <c r="M2427">
        <v>115</v>
      </c>
      <c r="N2427">
        <v>6</v>
      </c>
      <c r="Q2427">
        <v>109</v>
      </c>
      <c r="R2427" s="1"/>
    </row>
    <row r="2428" spans="1:18" x14ac:dyDescent="0.2">
      <c r="A2428" s="1" t="s">
        <v>46</v>
      </c>
      <c r="B2428">
        <v>6</v>
      </c>
      <c r="C2428" s="1" t="s">
        <v>4824</v>
      </c>
      <c r="D2428" s="2">
        <v>45794</v>
      </c>
      <c r="E2428" t="s">
        <v>4341</v>
      </c>
      <c r="F2428" s="1" t="s">
        <v>106</v>
      </c>
      <c r="G2428" t="s">
        <v>2743</v>
      </c>
      <c r="H2428" t="s">
        <v>2847</v>
      </c>
      <c r="I2428" s="1" t="s">
        <v>108</v>
      </c>
      <c r="J2428">
        <v>220</v>
      </c>
      <c r="K2428" s="1" t="s">
        <v>2729</v>
      </c>
      <c r="L2428">
        <v>5</v>
      </c>
      <c r="M2428">
        <v>221.4</v>
      </c>
      <c r="N2428">
        <v>7</v>
      </c>
      <c r="Q2428">
        <v>214.4</v>
      </c>
      <c r="R2428" s="1"/>
    </row>
    <row r="2429" spans="1:18" x14ac:dyDescent="0.2">
      <c r="A2429" s="1" t="s">
        <v>53</v>
      </c>
      <c r="B2429">
        <v>6</v>
      </c>
      <c r="C2429" s="1" t="s">
        <v>4825</v>
      </c>
      <c r="D2429" s="2">
        <v>45794</v>
      </c>
      <c r="E2429" t="s">
        <v>4823</v>
      </c>
      <c r="F2429" s="1" t="s">
        <v>106</v>
      </c>
      <c r="G2429" t="s">
        <v>2927</v>
      </c>
      <c r="H2429" t="s">
        <v>2847</v>
      </c>
      <c r="I2429" s="1" t="s">
        <v>108</v>
      </c>
      <c r="J2429">
        <v>110</v>
      </c>
      <c r="K2429" s="1" t="s">
        <v>2729</v>
      </c>
      <c r="L2429">
        <v>4</v>
      </c>
      <c r="M2429">
        <v>109.6</v>
      </c>
      <c r="N2429">
        <v>7.2</v>
      </c>
      <c r="O2429">
        <v>60</v>
      </c>
      <c r="Q2429">
        <v>102.39999999999999</v>
      </c>
      <c r="R2429" s="1"/>
    </row>
    <row r="2430" spans="1:18" x14ac:dyDescent="0.2">
      <c r="A2430" s="1" t="s">
        <v>53</v>
      </c>
      <c r="B2430">
        <v>6</v>
      </c>
      <c r="C2430" s="1" t="s">
        <v>4826</v>
      </c>
      <c r="D2430" s="2">
        <v>45794</v>
      </c>
      <c r="E2430" t="s">
        <v>4827</v>
      </c>
      <c r="F2430" s="1" t="s">
        <v>106</v>
      </c>
      <c r="G2430">
        <v>13.5</v>
      </c>
      <c r="H2430" t="s">
        <v>2811</v>
      </c>
      <c r="I2430" s="1" t="s">
        <v>108</v>
      </c>
      <c r="J2430">
        <v>100</v>
      </c>
      <c r="K2430" s="1" t="s">
        <v>2729</v>
      </c>
      <c r="L2430">
        <v>2</v>
      </c>
      <c r="M2430">
        <v>107</v>
      </c>
      <c r="N2430">
        <v>3.6</v>
      </c>
      <c r="Q2430">
        <v>103.4</v>
      </c>
      <c r="R2430" s="1"/>
    </row>
    <row r="2431" spans="1:18" x14ac:dyDescent="0.2">
      <c r="A2431" s="1" t="s">
        <v>46</v>
      </c>
      <c r="B2431">
        <v>7</v>
      </c>
      <c r="C2431" s="1" t="s">
        <v>4805</v>
      </c>
      <c r="D2431" s="2">
        <v>45794</v>
      </c>
      <c r="E2431" t="s">
        <v>48</v>
      </c>
      <c r="F2431" s="1" t="s">
        <v>246</v>
      </c>
      <c r="G2431">
        <v>17</v>
      </c>
      <c r="H2431" t="s">
        <v>209</v>
      </c>
      <c r="I2431" s="1" t="s">
        <v>100</v>
      </c>
      <c r="J2431">
        <v>100</v>
      </c>
      <c r="K2431" s="1" t="s">
        <v>2729</v>
      </c>
      <c r="L2431">
        <v>1</v>
      </c>
      <c r="M2431">
        <v>53.6</v>
      </c>
      <c r="N2431">
        <v>2.1</v>
      </c>
      <c r="Q2431">
        <v>51.5</v>
      </c>
      <c r="R2431" s="1"/>
    </row>
    <row r="2432" spans="1:18" x14ac:dyDescent="0.2">
      <c r="A2432" s="1" t="s">
        <v>46</v>
      </c>
      <c r="B2432">
        <v>7</v>
      </c>
      <c r="C2432" s="1" t="s">
        <v>4828</v>
      </c>
      <c r="D2432" s="2">
        <v>45794</v>
      </c>
      <c r="E2432" t="s">
        <v>48</v>
      </c>
      <c r="F2432" s="1" t="s">
        <v>246</v>
      </c>
      <c r="G2432">
        <v>15</v>
      </c>
      <c r="H2432" t="s">
        <v>209</v>
      </c>
      <c r="I2432" s="1" t="s">
        <v>100</v>
      </c>
      <c r="J2432">
        <v>75</v>
      </c>
      <c r="K2432" s="1" t="s">
        <v>2729</v>
      </c>
      <c r="L2432">
        <v>2</v>
      </c>
      <c r="M2432">
        <v>88</v>
      </c>
      <c r="N2432">
        <v>3.6</v>
      </c>
      <c r="Q2432">
        <v>84.4</v>
      </c>
      <c r="R2432" s="1"/>
    </row>
    <row r="2433" spans="1:18" x14ac:dyDescent="0.2">
      <c r="A2433" s="1" t="s">
        <v>53</v>
      </c>
      <c r="B2433">
        <v>7</v>
      </c>
      <c r="C2433" s="1" t="s">
        <v>4829</v>
      </c>
      <c r="D2433" s="2">
        <v>45794</v>
      </c>
      <c r="E2433" t="s">
        <v>3854</v>
      </c>
      <c r="F2433" s="1" t="s">
        <v>246</v>
      </c>
      <c r="G2433">
        <v>15</v>
      </c>
      <c r="H2433" t="s">
        <v>79</v>
      </c>
      <c r="I2433" s="1" t="s">
        <v>100</v>
      </c>
      <c r="J2433">
        <v>92</v>
      </c>
      <c r="K2433" s="1" t="s">
        <v>2729</v>
      </c>
      <c r="L2433">
        <v>1</v>
      </c>
      <c r="M2433">
        <v>60.5</v>
      </c>
      <c r="N2433">
        <v>1.8</v>
      </c>
      <c r="Q2433">
        <v>58.7</v>
      </c>
      <c r="R2433" s="1"/>
    </row>
    <row r="2434" spans="1:18" x14ac:dyDescent="0.2">
      <c r="A2434" s="1" t="s">
        <v>53</v>
      </c>
      <c r="B2434">
        <v>7</v>
      </c>
      <c r="C2434" s="1" t="s">
        <v>4830</v>
      </c>
      <c r="D2434" s="2">
        <v>45794</v>
      </c>
      <c r="E2434" t="s">
        <v>48</v>
      </c>
      <c r="F2434" s="1" t="s">
        <v>246</v>
      </c>
      <c r="G2434">
        <v>14</v>
      </c>
      <c r="H2434" t="s">
        <v>209</v>
      </c>
      <c r="I2434" s="1" t="s">
        <v>100</v>
      </c>
      <c r="J2434">
        <v>100</v>
      </c>
      <c r="K2434" s="1" t="s">
        <v>2729</v>
      </c>
      <c r="L2434">
        <v>2</v>
      </c>
      <c r="M2434">
        <v>112.8</v>
      </c>
      <c r="N2434">
        <v>2.8</v>
      </c>
      <c r="Q2434">
        <v>110</v>
      </c>
      <c r="R2434" s="1"/>
    </row>
    <row r="2435" spans="1:18" x14ac:dyDescent="0.2">
      <c r="A2435" s="1" t="s">
        <v>53</v>
      </c>
      <c r="B2435">
        <v>7</v>
      </c>
      <c r="C2435" s="1" t="s">
        <v>4831</v>
      </c>
      <c r="D2435" s="2">
        <v>45794</v>
      </c>
      <c r="E2435" t="s">
        <v>48</v>
      </c>
      <c r="F2435" s="1" t="s">
        <v>246</v>
      </c>
      <c r="G2435">
        <v>16</v>
      </c>
      <c r="H2435" t="s">
        <v>209</v>
      </c>
      <c r="I2435" s="1" t="s">
        <v>100</v>
      </c>
      <c r="J2435">
        <v>100</v>
      </c>
      <c r="K2435" s="1" t="s">
        <v>2729</v>
      </c>
      <c r="L2435">
        <v>2</v>
      </c>
      <c r="M2435">
        <v>106.9</v>
      </c>
      <c r="N2435">
        <v>3.8</v>
      </c>
      <c r="Q2435">
        <v>103.10000000000001</v>
      </c>
      <c r="R2435" s="1"/>
    </row>
    <row r="2436" spans="1:18" x14ac:dyDescent="0.2">
      <c r="A2436" s="1" t="s">
        <v>53</v>
      </c>
      <c r="B2436">
        <v>7</v>
      </c>
      <c r="C2436" s="1" t="s">
        <v>4832</v>
      </c>
      <c r="D2436" s="2">
        <v>45794</v>
      </c>
      <c r="E2436" t="s">
        <v>2797</v>
      </c>
      <c r="F2436" s="1" t="s">
        <v>246</v>
      </c>
      <c r="G2436">
        <v>18</v>
      </c>
      <c r="H2436" t="s">
        <v>209</v>
      </c>
      <c r="I2436" s="1" t="s">
        <v>100</v>
      </c>
      <c r="J2436">
        <v>120</v>
      </c>
      <c r="K2436" s="1" t="s">
        <v>2729</v>
      </c>
      <c r="L2436">
        <v>1</v>
      </c>
      <c r="M2436">
        <v>69</v>
      </c>
      <c r="N2436">
        <v>2.1</v>
      </c>
      <c r="Q2436">
        <v>66.900000000000006</v>
      </c>
      <c r="R2436" s="1"/>
    </row>
    <row r="2437" spans="1:18" x14ac:dyDescent="0.2">
      <c r="A2437" s="1" t="s">
        <v>46</v>
      </c>
      <c r="B2437">
        <v>1</v>
      </c>
      <c r="C2437" s="1" t="s">
        <v>4810</v>
      </c>
      <c r="D2437" s="2">
        <v>45795</v>
      </c>
      <c r="E2437" t="s">
        <v>4328</v>
      </c>
      <c r="F2437" s="1" t="s">
        <v>246</v>
      </c>
      <c r="G2437">
        <v>4</v>
      </c>
      <c r="H2437">
        <v>10</v>
      </c>
      <c r="I2437" s="1" t="s">
        <v>100</v>
      </c>
      <c r="J2437">
        <v>120</v>
      </c>
      <c r="K2437" s="1" t="s">
        <v>2729</v>
      </c>
      <c r="L2437">
        <v>4</v>
      </c>
      <c r="M2437">
        <v>114.10000000000001</v>
      </c>
      <c r="N2437">
        <v>1.6</v>
      </c>
      <c r="Q2437">
        <v>112.50000000000001</v>
      </c>
      <c r="R2437" s="1"/>
    </row>
    <row r="2438" spans="1:18" x14ac:dyDescent="0.2">
      <c r="A2438" s="1" t="s">
        <v>46</v>
      </c>
      <c r="B2438">
        <v>1</v>
      </c>
      <c r="C2438" s="1" t="s">
        <v>4833</v>
      </c>
      <c r="D2438" s="2">
        <v>45795</v>
      </c>
      <c r="E2438" t="s">
        <v>4784</v>
      </c>
      <c r="F2438" s="1" t="s">
        <v>246</v>
      </c>
      <c r="G2438">
        <v>4</v>
      </c>
      <c r="H2438">
        <v>10</v>
      </c>
      <c r="I2438" s="1" t="s">
        <v>100</v>
      </c>
      <c r="J2438">
        <v>120</v>
      </c>
      <c r="K2438" s="1" t="s">
        <v>2729</v>
      </c>
      <c r="L2438">
        <v>1</v>
      </c>
      <c r="M2438">
        <v>23</v>
      </c>
      <c r="N2438">
        <v>0.4</v>
      </c>
      <c r="Q2438">
        <v>22.6</v>
      </c>
      <c r="R2438" s="1"/>
    </row>
    <row r="2439" spans="1:18" x14ac:dyDescent="0.2">
      <c r="A2439" s="1" t="s">
        <v>53</v>
      </c>
      <c r="B2439">
        <v>1</v>
      </c>
      <c r="C2439" s="1" t="s">
        <v>4833</v>
      </c>
      <c r="D2439" s="2">
        <v>45795</v>
      </c>
      <c r="E2439" t="s">
        <v>4784</v>
      </c>
      <c r="F2439" s="1" t="s">
        <v>246</v>
      </c>
      <c r="G2439">
        <v>4</v>
      </c>
      <c r="H2439">
        <v>10</v>
      </c>
      <c r="I2439" s="1" t="s">
        <v>100</v>
      </c>
      <c r="J2439">
        <v>120</v>
      </c>
      <c r="K2439" s="1" t="s">
        <v>2729</v>
      </c>
      <c r="L2439">
        <v>3</v>
      </c>
      <c r="M2439">
        <v>87.7</v>
      </c>
      <c r="N2439">
        <v>1.7999999999999998</v>
      </c>
      <c r="Q2439">
        <v>85.9</v>
      </c>
      <c r="R2439" s="1"/>
    </row>
    <row r="2440" spans="1:18" x14ac:dyDescent="0.2">
      <c r="A2440" s="1" t="s">
        <v>53</v>
      </c>
      <c r="B2440">
        <v>1</v>
      </c>
      <c r="C2440" s="1" t="s">
        <v>4834</v>
      </c>
      <c r="D2440" s="2">
        <v>45795</v>
      </c>
      <c r="E2440" t="s">
        <v>3545</v>
      </c>
      <c r="F2440" s="1" t="s">
        <v>246</v>
      </c>
      <c r="G2440">
        <v>4</v>
      </c>
      <c r="H2440">
        <v>10</v>
      </c>
      <c r="I2440" s="1" t="s">
        <v>100</v>
      </c>
      <c r="J2440">
        <v>60</v>
      </c>
      <c r="K2440" s="1" t="s">
        <v>2729</v>
      </c>
      <c r="L2440">
        <v>1</v>
      </c>
      <c r="M2440">
        <v>29.6</v>
      </c>
      <c r="N2440">
        <v>0.6</v>
      </c>
      <c r="Q2440">
        <v>29</v>
      </c>
      <c r="R2440" s="1"/>
    </row>
    <row r="2441" spans="1:18" x14ac:dyDescent="0.2">
      <c r="A2441" s="1" t="s">
        <v>46</v>
      </c>
      <c r="B2441">
        <v>2</v>
      </c>
      <c r="C2441" s="1" t="s">
        <v>4812</v>
      </c>
      <c r="D2441" s="2">
        <v>45795</v>
      </c>
      <c r="E2441" t="s">
        <v>4788</v>
      </c>
      <c r="F2441" s="1" t="s">
        <v>3355</v>
      </c>
      <c r="G2441">
        <v>18</v>
      </c>
      <c r="H2441" t="s">
        <v>338</v>
      </c>
      <c r="I2441" s="1" t="s">
        <v>4315</v>
      </c>
      <c r="J2441">
        <v>1000</v>
      </c>
      <c r="K2441" s="1" t="s">
        <v>2729</v>
      </c>
      <c r="L2441">
        <v>3</v>
      </c>
      <c r="M2441">
        <v>256.8</v>
      </c>
      <c r="N2441">
        <v>6.6000000000000005</v>
      </c>
      <c r="Q2441">
        <v>250.20000000000002</v>
      </c>
      <c r="R2441" s="1"/>
    </row>
    <row r="2442" spans="1:18" x14ac:dyDescent="0.2">
      <c r="A2442" s="1" t="s">
        <v>46</v>
      </c>
      <c r="B2442">
        <v>2</v>
      </c>
      <c r="C2442" s="1" t="s">
        <v>4787</v>
      </c>
      <c r="D2442" s="2">
        <v>45795</v>
      </c>
      <c r="E2442" t="s">
        <v>4788</v>
      </c>
      <c r="F2442" s="1" t="s">
        <v>3355</v>
      </c>
      <c r="G2442">
        <v>13</v>
      </c>
      <c r="H2442" t="s">
        <v>338</v>
      </c>
      <c r="I2442" s="1" t="s">
        <v>4315</v>
      </c>
      <c r="J2442">
        <v>1300</v>
      </c>
      <c r="K2442" s="1" t="s">
        <v>2729</v>
      </c>
      <c r="L2442">
        <v>2</v>
      </c>
      <c r="M2442">
        <v>208.4</v>
      </c>
      <c r="N2442">
        <v>3.3</v>
      </c>
      <c r="Q2442">
        <v>205.1</v>
      </c>
      <c r="R2442" s="1"/>
    </row>
    <row r="2443" spans="1:18" x14ac:dyDescent="0.2">
      <c r="A2443" s="1" t="s">
        <v>53</v>
      </c>
      <c r="B2443">
        <v>2</v>
      </c>
      <c r="C2443" s="1" t="s">
        <v>4787</v>
      </c>
      <c r="D2443" s="2">
        <v>45795</v>
      </c>
      <c r="E2443" t="s">
        <v>4788</v>
      </c>
      <c r="F2443" s="1" t="s">
        <v>3355</v>
      </c>
      <c r="G2443">
        <v>13</v>
      </c>
      <c r="H2443" t="s">
        <v>338</v>
      </c>
      <c r="I2443" s="1" t="s">
        <v>4315</v>
      </c>
      <c r="J2443">
        <v>1300</v>
      </c>
      <c r="K2443" s="1" t="s">
        <v>2729</v>
      </c>
      <c r="L2443">
        <v>2</v>
      </c>
      <c r="M2443">
        <v>133</v>
      </c>
      <c r="N2443">
        <v>3</v>
      </c>
      <c r="Q2443">
        <v>130</v>
      </c>
      <c r="R2443" s="1"/>
    </row>
    <row r="2444" spans="1:18" x14ac:dyDescent="0.2">
      <c r="A2444" s="1" t="s">
        <v>53</v>
      </c>
      <c r="B2444">
        <v>2</v>
      </c>
      <c r="C2444" s="1" t="s">
        <v>4811</v>
      </c>
      <c r="D2444" s="2">
        <v>45795</v>
      </c>
      <c r="E2444" t="s">
        <v>4788</v>
      </c>
      <c r="F2444" s="1" t="s">
        <v>3355</v>
      </c>
      <c r="G2444">
        <v>16</v>
      </c>
      <c r="H2444" t="s">
        <v>338</v>
      </c>
      <c r="I2444" s="1" t="s">
        <v>4315</v>
      </c>
      <c r="J2444">
        <v>1000</v>
      </c>
      <c r="K2444" s="1" t="s">
        <v>2729</v>
      </c>
      <c r="L2444">
        <v>4</v>
      </c>
      <c r="M2444">
        <v>275.60000000000002</v>
      </c>
      <c r="N2444">
        <v>7.4</v>
      </c>
      <c r="Q2444">
        <v>268.20000000000005</v>
      </c>
      <c r="R2444" s="1"/>
    </row>
    <row r="2445" spans="1:18" x14ac:dyDescent="0.2">
      <c r="A2445" s="1" t="s">
        <v>46</v>
      </c>
      <c r="B2445">
        <v>3</v>
      </c>
      <c r="C2445" s="1" t="s">
        <v>4835</v>
      </c>
      <c r="D2445" s="2">
        <v>45795</v>
      </c>
      <c r="E2445" t="s">
        <v>4819</v>
      </c>
      <c r="F2445" s="1" t="s">
        <v>3355</v>
      </c>
      <c r="G2445">
        <v>18</v>
      </c>
      <c r="H2445" t="s">
        <v>3073</v>
      </c>
      <c r="I2445" s="1" t="s">
        <v>4315</v>
      </c>
      <c r="J2445">
        <v>1300</v>
      </c>
      <c r="K2445" s="1" t="s">
        <v>2729</v>
      </c>
      <c r="L2445">
        <v>3</v>
      </c>
      <c r="M2445">
        <v>260.60000000000002</v>
      </c>
      <c r="N2445">
        <v>6.6000000000000005</v>
      </c>
      <c r="Q2445">
        <v>254.00000000000003</v>
      </c>
      <c r="R2445" s="1"/>
    </row>
    <row r="2446" spans="1:18" x14ac:dyDescent="0.2">
      <c r="A2446" s="1" t="s">
        <v>46</v>
      </c>
      <c r="B2446">
        <v>3</v>
      </c>
      <c r="C2446" s="1" t="s">
        <v>4836</v>
      </c>
      <c r="D2446" s="2">
        <v>45795</v>
      </c>
      <c r="E2446" t="s">
        <v>4819</v>
      </c>
      <c r="F2446" s="1" t="s">
        <v>3355</v>
      </c>
      <c r="G2446">
        <v>16</v>
      </c>
      <c r="H2446" t="s">
        <v>3073</v>
      </c>
      <c r="I2446" s="1" t="s">
        <v>4315</v>
      </c>
      <c r="J2446">
        <v>750</v>
      </c>
      <c r="K2446" s="1" t="s">
        <v>2729</v>
      </c>
      <c r="L2446">
        <v>2</v>
      </c>
      <c r="M2446">
        <v>147.4</v>
      </c>
      <c r="N2446">
        <v>4</v>
      </c>
      <c r="Q2446">
        <v>143.4</v>
      </c>
      <c r="R2446" s="1"/>
    </row>
    <row r="2447" spans="1:18" x14ac:dyDescent="0.2">
      <c r="A2447" s="1" t="s">
        <v>53</v>
      </c>
      <c r="B2447">
        <v>3</v>
      </c>
      <c r="C2447" s="1" t="s">
        <v>4836</v>
      </c>
      <c r="D2447" s="2">
        <v>45795</v>
      </c>
      <c r="E2447" t="s">
        <v>4819</v>
      </c>
      <c r="F2447" s="1" t="s">
        <v>3355</v>
      </c>
      <c r="G2447">
        <v>16</v>
      </c>
      <c r="H2447" t="s">
        <v>3073</v>
      </c>
      <c r="I2447" s="1" t="s">
        <v>4315</v>
      </c>
      <c r="J2447">
        <v>750</v>
      </c>
      <c r="K2447" s="1" t="s">
        <v>2729</v>
      </c>
      <c r="L2447">
        <v>2</v>
      </c>
      <c r="M2447">
        <v>170.2</v>
      </c>
      <c r="N2447">
        <v>4</v>
      </c>
      <c r="Q2447">
        <v>166.2</v>
      </c>
      <c r="R2447" s="1"/>
    </row>
    <row r="2448" spans="1:18" x14ac:dyDescent="0.2">
      <c r="A2448" s="1" t="s">
        <v>53</v>
      </c>
      <c r="B2448">
        <v>3</v>
      </c>
      <c r="C2448" s="1" t="s">
        <v>4835</v>
      </c>
      <c r="D2448" s="2">
        <v>45795</v>
      </c>
      <c r="E2448" t="s">
        <v>4819</v>
      </c>
      <c r="F2448" s="1" t="s">
        <v>3355</v>
      </c>
      <c r="G2448">
        <v>18</v>
      </c>
      <c r="H2448" t="s">
        <v>3073</v>
      </c>
      <c r="I2448" s="1" t="s">
        <v>4315</v>
      </c>
      <c r="J2448">
        <v>1300</v>
      </c>
      <c r="K2448" s="1" t="s">
        <v>2729</v>
      </c>
      <c r="L2448">
        <v>3</v>
      </c>
      <c r="M2448">
        <v>265.39999999999998</v>
      </c>
      <c r="N2448">
        <v>6.6000000000000005</v>
      </c>
      <c r="Q2448">
        <v>258.79999999999995</v>
      </c>
      <c r="R2448" s="1"/>
    </row>
    <row r="2449" spans="1:18" x14ac:dyDescent="0.2">
      <c r="A2449" s="1" t="s">
        <v>46</v>
      </c>
      <c r="B2449">
        <v>7</v>
      </c>
      <c r="C2449" s="1" t="s">
        <v>4837</v>
      </c>
      <c r="D2449" s="2">
        <v>45795</v>
      </c>
      <c r="E2449" t="s">
        <v>3854</v>
      </c>
      <c r="F2449" s="1" t="s">
        <v>246</v>
      </c>
      <c r="G2449">
        <v>18</v>
      </c>
      <c r="H2449" t="s">
        <v>79</v>
      </c>
      <c r="I2449" s="1" t="s">
        <v>100</v>
      </c>
      <c r="J2449">
        <v>470</v>
      </c>
      <c r="K2449" s="1" t="s">
        <v>2729</v>
      </c>
      <c r="L2449">
        <v>4</v>
      </c>
      <c r="M2449">
        <v>307.5</v>
      </c>
      <c r="N2449">
        <v>8.8000000000000007</v>
      </c>
      <c r="O2449">
        <v>17</v>
      </c>
      <c r="Q2449">
        <v>298.7</v>
      </c>
      <c r="R2449" s="1"/>
    </row>
    <row r="2450" spans="1:18" x14ac:dyDescent="0.2">
      <c r="A2450" s="1" t="s">
        <v>46</v>
      </c>
      <c r="B2450">
        <v>7</v>
      </c>
      <c r="C2450" s="1" t="s">
        <v>4832</v>
      </c>
      <c r="D2450" s="2">
        <v>45795</v>
      </c>
      <c r="E2450" t="s">
        <v>2797</v>
      </c>
      <c r="F2450" s="1" t="s">
        <v>246</v>
      </c>
      <c r="G2450">
        <v>18</v>
      </c>
      <c r="H2450" t="s">
        <v>209</v>
      </c>
      <c r="I2450" s="1" t="s">
        <v>100</v>
      </c>
      <c r="J2450">
        <v>120</v>
      </c>
      <c r="K2450" s="1" t="s">
        <v>2729</v>
      </c>
      <c r="L2450">
        <v>1</v>
      </c>
      <c r="M2450">
        <v>53.2</v>
      </c>
      <c r="N2450">
        <v>2.2000000000000002</v>
      </c>
      <c r="Q2450">
        <v>51</v>
      </c>
      <c r="R2450" s="1"/>
    </row>
    <row r="2451" spans="1:18" x14ac:dyDescent="0.2">
      <c r="A2451" s="1" t="s">
        <v>53</v>
      </c>
      <c r="B2451">
        <v>7</v>
      </c>
      <c r="C2451" s="1" t="s">
        <v>4837</v>
      </c>
      <c r="D2451" s="2">
        <v>45795</v>
      </c>
      <c r="E2451" t="s">
        <v>3854</v>
      </c>
      <c r="F2451" s="1" t="s">
        <v>246</v>
      </c>
      <c r="G2451">
        <v>18</v>
      </c>
      <c r="H2451" t="s">
        <v>79</v>
      </c>
      <c r="I2451" s="1" t="s">
        <v>100</v>
      </c>
      <c r="J2451">
        <v>470</v>
      </c>
      <c r="K2451" s="1" t="s">
        <v>2729</v>
      </c>
      <c r="L2451">
        <v>2</v>
      </c>
      <c r="M2451">
        <v>157.80000000000001</v>
      </c>
      <c r="N2451">
        <v>4.4000000000000004</v>
      </c>
      <c r="O2451">
        <v>15</v>
      </c>
      <c r="Q2451">
        <v>153.4</v>
      </c>
      <c r="R2451" s="1"/>
    </row>
    <row r="2452" spans="1:18" x14ac:dyDescent="0.2">
      <c r="A2452" s="1" t="s">
        <v>53</v>
      </c>
      <c r="B2452">
        <v>7</v>
      </c>
      <c r="C2452" s="1" t="s">
        <v>4838</v>
      </c>
      <c r="D2452" s="2">
        <v>45795</v>
      </c>
      <c r="E2452" t="s">
        <v>2797</v>
      </c>
      <c r="F2452" s="1" t="s">
        <v>246</v>
      </c>
      <c r="G2452">
        <v>20</v>
      </c>
      <c r="H2452" t="s">
        <v>209</v>
      </c>
      <c r="I2452" s="1" t="s">
        <v>100</v>
      </c>
      <c r="J2452">
        <v>145</v>
      </c>
      <c r="K2452" s="1" t="s">
        <v>2729</v>
      </c>
      <c r="L2452">
        <v>2</v>
      </c>
      <c r="M2452">
        <v>85.83</v>
      </c>
      <c r="N2452">
        <v>5.2</v>
      </c>
      <c r="Q2452">
        <v>80.63</v>
      </c>
      <c r="R2452" s="1"/>
    </row>
    <row r="2453" spans="1:18" x14ac:dyDescent="0.2">
      <c r="A2453" s="1" t="s">
        <v>53</v>
      </c>
      <c r="B2453">
        <v>7</v>
      </c>
      <c r="C2453" s="1" t="s">
        <v>4839</v>
      </c>
      <c r="D2453" s="2">
        <v>45795</v>
      </c>
      <c r="E2453" t="s">
        <v>3834</v>
      </c>
      <c r="F2453" s="1" t="s">
        <v>246</v>
      </c>
      <c r="G2453">
        <v>23</v>
      </c>
      <c r="H2453" t="s">
        <v>2562</v>
      </c>
      <c r="I2453" s="1" t="s">
        <v>100</v>
      </c>
      <c r="J2453">
        <v>300</v>
      </c>
      <c r="K2453" s="1" t="s">
        <v>2729</v>
      </c>
      <c r="L2453">
        <v>1</v>
      </c>
      <c r="M2453">
        <v>105.2</v>
      </c>
      <c r="N2453">
        <v>2.8</v>
      </c>
      <c r="Q2453">
        <v>102.4</v>
      </c>
      <c r="R2453" s="1"/>
    </row>
    <row r="2454" spans="1:18" x14ac:dyDescent="0.2">
      <c r="A2454" s="1" t="s">
        <v>46</v>
      </c>
      <c r="B2454">
        <v>1</v>
      </c>
      <c r="C2454" s="1" t="s">
        <v>4834</v>
      </c>
      <c r="D2454" s="2">
        <v>45796</v>
      </c>
      <c r="E2454" t="s">
        <v>3545</v>
      </c>
      <c r="F2454" s="1" t="s">
        <v>246</v>
      </c>
      <c r="G2454">
        <v>4</v>
      </c>
      <c r="H2454">
        <v>10</v>
      </c>
      <c r="I2454" s="1" t="s">
        <v>100</v>
      </c>
      <c r="J2454">
        <v>60</v>
      </c>
      <c r="K2454" s="1" t="s">
        <v>2729</v>
      </c>
      <c r="L2454">
        <v>1</v>
      </c>
      <c r="M2454">
        <v>26.9</v>
      </c>
      <c r="N2454">
        <v>0.6</v>
      </c>
      <c r="Q2454">
        <v>26.299999999999997</v>
      </c>
      <c r="R2454" s="1"/>
    </row>
    <row r="2455" spans="1:18" x14ac:dyDescent="0.2">
      <c r="A2455" s="1" t="s">
        <v>46</v>
      </c>
      <c r="B2455">
        <v>1</v>
      </c>
      <c r="C2455" s="1" t="s">
        <v>4840</v>
      </c>
      <c r="D2455" s="2">
        <v>45796</v>
      </c>
      <c r="E2455" t="s">
        <v>4808</v>
      </c>
      <c r="F2455" s="1" t="s">
        <v>246</v>
      </c>
      <c r="G2455">
        <v>4</v>
      </c>
      <c r="H2455">
        <v>10</v>
      </c>
      <c r="I2455" s="1" t="s">
        <v>100</v>
      </c>
      <c r="J2455">
        <v>60</v>
      </c>
      <c r="K2455" s="1" t="s">
        <v>2729</v>
      </c>
      <c r="L2455">
        <v>2</v>
      </c>
      <c r="M2455">
        <v>65.900000000000006</v>
      </c>
      <c r="N2455">
        <v>1.2</v>
      </c>
      <c r="Q2455">
        <v>64.7</v>
      </c>
      <c r="R2455" s="1"/>
    </row>
    <row r="2456" spans="1:18" x14ac:dyDescent="0.2">
      <c r="A2456" s="1" t="s">
        <v>46</v>
      </c>
      <c r="B2456">
        <v>1</v>
      </c>
      <c r="C2456" s="1" t="s">
        <v>4841</v>
      </c>
      <c r="D2456" s="2">
        <v>45796</v>
      </c>
      <c r="E2456" t="s">
        <v>4784</v>
      </c>
      <c r="F2456" s="1" t="s">
        <v>246</v>
      </c>
      <c r="G2456">
        <v>6</v>
      </c>
      <c r="H2456">
        <v>10</v>
      </c>
      <c r="I2456" s="1" t="s">
        <v>100</v>
      </c>
      <c r="J2456">
        <v>120</v>
      </c>
      <c r="K2456" s="1" t="s">
        <v>2729</v>
      </c>
      <c r="L2456">
        <v>1</v>
      </c>
      <c r="M2456">
        <v>45.2</v>
      </c>
      <c r="N2456">
        <v>0.8</v>
      </c>
      <c r="Q2456">
        <v>44.400000000000006</v>
      </c>
      <c r="R2456" s="1"/>
    </row>
    <row r="2457" spans="1:18" x14ac:dyDescent="0.2">
      <c r="A2457" s="1" t="s">
        <v>53</v>
      </c>
      <c r="B2457">
        <v>1</v>
      </c>
      <c r="C2457" s="1" t="s">
        <v>4841</v>
      </c>
      <c r="D2457" s="2">
        <v>45796</v>
      </c>
      <c r="E2457" t="s">
        <v>4784</v>
      </c>
      <c r="F2457" s="1" t="s">
        <v>246</v>
      </c>
      <c r="G2457">
        <v>6</v>
      </c>
      <c r="H2457">
        <v>10</v>
      </c>
      <c r="I2457" s="1" t="s">
        <v>100</v>
      </c>
      <c r="J2457">
        <v>120</v>
      </c>
      <c r="K2457" s="1" t="s">
        <v>2729</v>
      </c>
      <c r="L2457">
        <v>1</v>
      </c>
      <c r="M2457">
        <v>45.9</v>
      </c>
      <c r="N2457">
        <v>0.8</v>
      </c>
      <c r="Q2457">
        <v>45.1</v>
      </c>
      <c r="R2457" s="1"/>
    </row>
    <row r="2458" spans="1:18" x14ac:dyDescent="0.2">
      <c r="A2458" s="1" t="s">
        <v>53</v>
      </c>
      <c r="B2458">
        <v>1</v>
      </c>
      <c r="C2458" s="1" t="s">
        <v>4650</v>
      </c>
      <c r="D2458" s="2">
        <v>45796</v>
      </c>
      <c r="E2458" t="s">
        <v>4651</v>
      </c>
      <c r="F2458" s="1" t="s">
        <v>246</v>
      </c>
      <c r="G2458" t="s">
        <v>4652</v>
      </c>
      <c r="H2458" t="s">
        <v>2915</v>
      </c>
      <c r="I2458" s="1" t="s">
        <v>100</v>
      </c>
      <c r="J2458">
        <v>500</v>
      </c>
      <c r="K2458" s="1" t="s">
        <v>2729</v>
      </c>
      <c r="L2458">
        <v>5</v>
      </c>
      <c r="M2458">
        <v>120.1</v>
      </c>
      <c r="N2458">
        <v>3</v>
      </c>
      <c r="Q2458">
        <v>117.1</v>
      </c>
      <c r="R2458" s="1"/>
    </row>
    <row r="2459" spans="1:18" x14ac:dyDescent="0.2">
      <c r="A2459" s="1" t="s">
        <v>46</v>
      </c>
      <c r="B2459">
        <v>2</v>
      </c>
      <c r="C2459" s="1" t="s">
        <v>4818</v>
      </c>
      <c r="D2459" s="2">
        <v>45796</v>
      </c>
      <c r="E2459" t="s">
        <v>4819</v>
      </c>
      <c r="F2459" s="1" t="s">
        <v>3355</v>
      </c>
      <c r="G2459">
        <v>20</v>
      </c>
      <c r="H2459" t="s">
        <v>3073</v>
      </c>
      <c r="I2459" s="1" t="s">
        <v>4315</v>
      </c>
      <c r="J2459">
        <v>1300</v>
      </c>
      <c r="K2459" s="1" t="s">
        <v>2729</v>
      </c>
      <c r="L2459">
        <v>5</v>
      </c>
      <c r="M2459">
        <v>498.4</v>
      </c>
      <c r="N2459">
        <v>12.5</v>
      </c>
      <c r="Q2459">
        <v>485.9</v>
      </c>
      <c r="R2459" s="1"/>
    </row>
    <row r="2460" spans="1:18" x14ac:dyDescent="0.2">
      <c r="A2460" s="1" t="s">
        <v>53</v>
      </c>
      <c r="B2460">
        <v>2</v>
      </c>
      <c r="C2460" s="1" t="s">
        <v>4835</v>
      </c>
      <c r="D2460" s="2">
        <v>45796</v>
      </c>
      <c r="E2460" t="s">
        <v>4819</v>
      </c>
      <c r="F2460" s="1" t="s">
        <v>3355</v>
      </c>
      <c r="G2460">
        <v>18</v>
      </c>
      <c r="H2460" t="s">
        <v>3073</v>
      </c>
      <c r="I2460" s="1" t="s">
        <v>4315</v>
      </c>
      <c r="J2460">
        <v>1300</v>
      </c>
      <c r="K2460" s="1" t="s">
        <v>2729</v>
      </c>
      <c r="L2460">
        <v>3</v>
      </c>
      <c r="M2460">
        <v>263.60000000000002</v>
      </c>
      <c r="N2460">
        <v>6.3000000000000007</v>
      </c>
      <c r="Q2460">
        <v>257.3</v>
      </c>
      <c r="R2460" s="1"/>
    </row>
    <row r="2461" spans="1:18" x14ac:dyDescent="0.2">
      <c r="A2461" s="1" t="s">
        <v>53</v>
      </c>
      <c r="B2461">
        <v>2</v>
      </c>
      <c r="C2461" s="1" t="s">
        <v>4836</v>
      </c>
      <c r="D2461" s="2">
        <v>45796</v>
      </c>
      <c r="E2461" t="s">
        <v>4819</v>
      </c>
      <c r="F2461" s="1" t="s">
        <v>3355</v>
      </c>
      <c r="G2461">
        <v>16</v>
      </c>
      <c r="H2461" t="s">
        <v>3073</v>
      </c>
      <c r="I2461" s="1" t="s">
        <v>4315</v>
      </c>
      <c r="J2461">
        <v>750</v>
      </c>
      <c r="K2461" s="1" t="s">
        <v>2729</v>
      </c>
      <c r="L2461">
        <v>4</v>
      </c>
      <c r="M2461">
        <v>222.2</v>
      </c>
      <c r="N2461">
        <v>7.6</v>
      </c>
      <c r="Q2461">
        <v>214.6</v>
      </c>
      <c r="R2461" s="1"/>
    </row>
    <row r="2462" spans="1:18" x14ac:dyDescent="0.2">
      <c r="A2462" s="1" t="s">
        <v>46</v>
      </c>
      <c r="B2462">
        <v>3</v>
      </c>
      <c r="C2462" s="1" t="s">
        <v>4811</v>
      </c>
      <c r="D2462" s="2">
        <v>45796</v>
      </c>
      <c r="E2462" t="s">
        <v>4788</v>
      </c>
      <c r="F2462" s="1" t="s">
        <v>3355</v>
      </c>
      <c r="G2462">
        <v>16</v>
      </c>
      <c r="H2462" t="s">
        <v>338</v>
      </c>
      <c r="I2462" s="1" t="s">
        <v>4315</v>
      </c>
      <c r="J2462">
        <v>1000</v>
      </c>
      <c r="K2462" s="1" t="s">
        <v>2729</v>
      </c>
      <c r="L2462">
        <v>3</v>
      </c>
      <c r="M2462">
        <v>252</v>
      </c>
      <c r="N2462">
        <v>5.8</v>
      </c>
      <c r="Q2462">
        <v>246.2</v>
      </c>
      <c r="R2462" s="1"/>
    </row>
    <row r="2463" spans="1:18" x14ac:dyDescent="0.2">
      <c r="A2463" s="1" t="s">
        <v>46</v>
      </c>
      <c r="B2463">
        <v>3</v>
      </c>
      <c r="C2463" s="1" t="s">
        <v>4787</v>
      </c>
      <c r="D2463" s="2">
        <v>45796</v>
      </c>
      <c r="E2463" t="s">
        <v>4788</v>
      </c>
      <c r="F2463" s="1" t="s">
        <v>3355</v>
      </c>
      <c r="G2463">
        <v>13</v>
      </c>
      <c r="H2463" t="s">
        <v>338</v>
      </c>
      <c r="I2463" s="1" t="s">
        <v>4315</v>
      </c>
      <c r="J2463">
        <v>1300</v>
      </c>
      <c r="K2463" s="1" t="s">
        <v>2729</v>
      </c>
      <c r="L2463">
        <v>1</v>
      </c>
      <c r="M2463">
        <v>99</v>
      </c>
      <c r="N2463">
        <v>1.5</v>
      </c>
      <c r="Q2463">
        <v>97.5</v>
      </c>
      <c r="R2463" s="1"/>
    </row>
    <row r="2464" spans="1:18" x14ac:dyDescent="0.2">
      <c r="A2464" s="1" t="s">
        <v>53</v>
      </c>
      <c r="B2464">
        <v>3</v>
      </c>
      <c r="C2464" s="1" t="s">
        <v>4787</v>
      </c>
      <c r="D2464" s="2">
        <v>45796</v>
      </c>
      <c r="E2464" t="s">
        <v>4788</v>
      </c>
      <c r="F2464" s="1" t="s">
        <v>3355</v>
      </c>
      <c r="G2464">
        <v>13</v>
      </c>
      <c r="H2464" t="s">
        <v>338</v>
      </c>
      <c r="I2464" s="1" t="s">
        <v>4315</v>
      </c>
      <c r="J2464">
        <v>1300</v>
      </c>
      <c r="K2464" s="1" t="s">
        <v>2729</v>
      </c>
      <c r="L2464">
        <v>3</v>
      </c>
      <c r="M2464">
        <v>233.60000000000002</v>
      </c>
      <c r="N2464">
        <v>4.5</v>
      </c>
      <c r="Q2464">
        <v>229.10000000000002</v>
      </c>
      <c r="R2464" s="1"/>
    </row>
    <row r="2465" spans="1:18" x14ac:dyDescent="0.2">
      <c r="A2465" s="1" t="s">
        <v>53</v>
      </c>
      <c r="B2465">
        <v>3</v>
      </c>
      <c r="C2465" s="1" t="s">
        <v>4812</v>
      </c>
      <c r="D2465" s="2">
        <v>45796</v>
      </c>
      <c r="E2465" t="s">
        <v>4788</v>
      </c>
      <c r="F2465" s="1" t="s">
        <v>3355</v>
      </c>
      <c r="G2465">
        <v>18</v>
      </c>
      <c r="H2465" t="s">
        <v>338</v>
      </c>
      <c r="I2465" s="1" t="s">
        <v>4315</v>
      </c>
      <c r="J2465">
        <v>1000</v>
      </c>
      <c r="K2465" s="1" t="s">
        <v>2729</v>
      </c>
      <c r="L2465">
        <v>3</v>
      </c>
      <c r="M2465">
        <v>228.2</v>
      </c>
      <c r="N2465">
        <v>6.3000000000000007</v>
      </c>
      <c r="Q2465">
        <v>221.89999999999998</v>
      </c>
      <c r="R2465" s="1"/>
    </row>
    <row r="2466" spans="1:18" x14ac:dyDescent="0.2">
      <c r="A2466" s="1" t="s">
        <v>46</v>
      </c>
      <c r="B2466">
        <v>6</v>
      </c>
      <c r="C2466" s="1" t="s">
        <v>2879</v>
      </c>
      <c r="D2466" s="2">
        <v>45796</v>
      </c>
      <c r="E2466" t="s">
        <v>281</v>
      </c>
      <c r="F2466" s="1" t="s">
        <v>246</v>
      </c>
      <c r="G2466" t="s">
        <v>2880</v>
      </c>
      <c r="H2466" t="s">
        <v>2744</v>
      </c>
      <c r="I2466" s="1" t="s">
        <v>100</v>
      </c>
      <c r="J2466">
        <v>2000</v>
      </c>
      <c r="K2466" s="1" t="s">
        <v>2729</v>
      </c>
      <c r="L2466">
        <v>2</v>
      </c>
      <c r="M2466">
        <v>243.8</v>
      </c>
      <c r="N2466">
        <v>7.2</v>
      </c>
      <c r="O2466">
        <v>103.6</v>
      </c>
      <c r="Q2466">
        <v>236.60000000000002</v>
      </c>
      <c r="R2466" s="1"/>
    </row>
    <row r="2467" spans="1:18" x14ac:dyDescent="0.2">
      <c r="A2467" s="1" t="s">
        <v>46</v>
      </c>
      <c r="B2467">
        <v>6</v>
      </c>
      <c r="C2467" s="1" t="s">
        <v>502</v>
      </c>
      <c r="D2467" s="2">
        <v>45796</v>
      </c>
      <c r="E2467" t="s">
        <v>503</v>
      </c>
      <c r="F2467" s="1" t="s">
        <v>246</v>
      </c>
      <c r="G2467">
        <v>21</v>
      </c>
      <c r="H2467" t="s">
        <v>504</v>
      </c>
      <c r="I2467" s="1" t="s">
        <v>100</v>
      </c>
      <c r="J2467">
        <v>500</v>
      </c>
      <c r="K2467" s="1" t="s">
        <v>2729</v>
      </c>
      <c r="L2467">
        <v>2</v>
      </c>
      <c r="M2467">
        <v>105.19999999999999</v>
      </c>
      <c r="N2467">
        <v>5.2</v>
      </c>
      <c r="Q2467">
        <v>99.999999999999986</v>
      </c>
      <c r="R2467" s="1"/>
    </row>
    <row r="2468" spans="1:18" x14ac:dyDescent="0.2">
      <c r="A2468" s="1" t="s">
        <v>53</v>
      </c>
      <c r="B2468">
        <v>6</v>
      </c>
      <c r="C2468" s="1" t="s">
        <v>502</v>
      </c>
      <c r="D2468" s="2">
        <v>45796</v>
      </c>
      <c r="E2468" t="s">
        <v>503</v>
      </c>
      <c r="F2468" s="1" t="s">
        <v>246</v>
      </c>
      <c r="G2468">
        <v>21</v>
      </c>
      <c r="H2468" t="s">
        <v>504</v>
      </c>
      <c r="I2468" s="1" t="s">
        <v>100</v>
      </c>
      <c r="J2468">
        <v>500</v>
      </c>
      <c r="K2468" s="1" t="s">
        <v>2729</v>
      </c>
      <c r="L2468">
        <v>8</v>
      </c>
      <c r="M2468">
        <v>420</v>
      </c>
      <c r="N2468">
        <v>20.8</v>
      </c>
      <c r="O2468">
        <v>65</v>
      </c>
      <c r="Q2468">
        <v>399.2</v>
      </c>
      <c r="R2468" s="1"/>
    </row>
    <row r="2469" spans="1:18" x14ac:dyDescent="0.2">
      <c r="A2469" s="1" t="s">
        <v>53</v>
      </c>
      <c r="B2469">
        <v>6</v>
      </c>
      <c r="C2469" s="1" t="s">
        <v>4842</v>
      </c>
      <c r="D2469" s="2">
        <v>45796</v>
      </c>
      <c r="E2469" t="s">
        <v>4843</v>
      </c>
      <c r="F2469" s="1" t="s">
        <v>246</v>
      </c>
      <c r="G2469" t="s">
        <v>4844</v>
      </c>
      <c r="H2469" t="s">
        <v>4721</v>
      </c>
      <c r="I2469" s="1" t="s">
        <v>100</v>
      </c>
      <c r="J2469">
        <v>300</v>
      </c>
      <c r="K2469" s="1" t="s">
        <v>2729</v>
      </c>
      <c r="L2469">
        <v>2</v>
      </c>
      <c r="M2469">
        <v>117</v>
      </c>
      <c r="N2469">
        <v>6.8</v>
      </c>
      <c r="Q2469">
        <v>110.2</v>
      </c>
      <c r="R2469" s="1"/>
    </row>
    <row r="2470" spans="1:18" x14ac:dyDescent="0.2">
      <c r="A2470" s="1" t="s">
        <v>46</v>
      </c>
      <c r="B2470">
        <v>7</v>
      </c>
      <c r="C2470" s="1" t="s">
        <v>4839</v>
      </c>
      <c r="D2470" s="2">
        <v>45796</v>
      </c>
      <c r="E2470" t="s">
        <v>3834</v>
      </c>
      <c r="F2470" s="1" t="s">
        <v>246</v>
      </c>
      <c r="G2470">
        <v>23</v>
      </c>
      <c r="H2470" t="s">
        <v>2562</v>
      </c>
      <c r="I2470" s="1" t="s">
        <v>100</v>
      </c>
      <c r="J2470">
        <v>300</v>
      </c>
      <c r="K2470" s="1" t="s">
        <v>2729</v>
      </c>
      <c r="L2470">
        <v>2</v>
      </c>
      <c r="M2470">
        <v>194.3</v>
      </c>
      <c r="N2470">
        <v>5.6</v>
      </c>
      <c r="Q2470">
        <v>188.70000000000002</v>
      </c>
      <c r="R2470" s="1"/>
    </row>
    <row r="2471" spans="1:18" x14ac:dyDescent="0.2">
      <c r="A2471" s="1" t="s">
        <v>46</v>
      </c>
      <c r="B2471">
        <v>7</v>
      </c>
      <c r="C2471" s="1" t="s">
        <v>4845</v>
      </c>
      <c r="D2471" s="2">
        <v>45796</v>
      </c>
      <c r="E2471" t="s">
        <v>3680</v>
      </c>
      <c r="F2471" s="1" t="s">
        <v>246</v>
      </c>
      <c r="G2471">
        <v>17</v>
      </c>
      <c r="H2471" t="s">
        <v>99</v>
      </c>
      <c r="I2471" s="1" t="s">
        <v>2760</v>
      </c>
      <c r="J2471">
        <v>30</v>
      </c>
      <c r="K2471" s="1" t="s">
        <v>2729</v>
      </c>
      <c r="L2471">
        <v>2</v>
      </c>
      <c r="M2471">
        <v>97.44</v>
      </c>
      <c r="N2471">
        <v>4</v>
      </c>
      <c r="Q2471">
        <v>93.44</v>
      </c>
      <c r="R2471" s="1"/>
    </row>
    <row r="2472" spans="1:18" x14ac:dyDescent="0.2">
      <c r="A2472" s="1" t="s">
        <v>46</v>
      </c>
      <c r="B2472">
        <v>7</v>
      </c>
      <c r="C2472" s="1" t="s">
        <v>4585</v>
      </c>
      <c r="D2472" s="2">
        <v>45796</v>
      </c>
      <c r="E2472" t="s">
        <v>3688</v>
      </c>
      <c r="F2472" s="1" t="s">
        <v>246</v>
      </c>
      <c r="G2472">
        <v>18</v>
      </c>
      <c r="H2472" t="s">
        <v>2770</v>
      </c>
      <c r="I2472" s="1" t="s">
        <v>2766</v>
      </c>
      <c r="J2472">
        <v>200</v>
      </c>
      <c r="K2472" s="1" t="s">
        <v>2729</v>
      </c>
      <c r="L2472">
        <v>4</v>
      </c>
      <c r="M2472">
        <v>119.30000000000001</v>
      </c>
      <c r="N2472">
        <v>8.4</v>
      </c>
      <c r="Q2472">
        <v>110.9</v>
      </c>
      <c r="R2472" s="1"/>
    </row>
    <row r="2473" spans="1:18" x14ac:dyDescent="0.2">
      <c r="A2473" s="1" t="s">
        <v>53</v>
      </c>
      <c r="B2473">
        <v>7</v>
      </c>
      <c r="C2473" s="1" t="s">
        <v>4585</v>
      </c>
      <c r="D2473" s="2">
        <v>45796</v>
      </c>
      <c r="E2473" t="s">
        <v>3688</v>
      </c>
      <c r="F2473" s="1" t="s">
        <v>246</v>
      </c>
      <c r="G2473">
        <v>18</v>
      </c>
      <c r="H2473" t="s">
        <v>2770</v>
      </c>
      <c r="I2473" s="1" t="s">
        <v>2766</v>
      </c>
      <c r="J2473">
        <v>200</v>
      </c>
      <c r="K2473" s="1" t="s">
        <v>2729</v>
      </c>
      <c r="L2473">
        <v>15</v>
      </c>
      <c r="M2473">
        <v>413.84</v>
      </c>
      <c r="N2473">
        <v>33</v>
      </c>
      <c r="Q2473">
        <v>380.84</v>
      </c>
      <c r="R2473" s="1"/>
    </row>
    <row r="2474" spans="1:18" x14ac:dyDescent="0.2">
      <c r="A2474" s="1" t="s">
        <v>46</v>
      </c>
      <c r="B2474">
        <v>1</v>
      </c>
      <c r="C2474" s="1" t="s">
        <v>4650</v>
      </c>
      <c r="D2474" s="2">
        <v>45797</v>
      </c>
      <c r="E2474" t="s">
        <v>4651</v>
      </c>
      <c r="F2474" s="1" t="s">
        <v>246</v>
      </c>
      <c r="G2474" t="s">
        <v>4652</v>
      </c>
      <c r="H2474" t="s">
        <v>2915</v>
      </c>
      <c r="I2474" s="1" t="s">
        <v>100</v>
      </c>
      <c r="J2474">
        <v>500</v>
      </c>
      <c r="K2474" s="1" t="s">
        <v>2729</v>
      </c>
      <c r="L2474">
        <v>6</v>
      </c>
      <c r="M2474">
        <v>153.6</v>
      </c>
      <c r="N2474">
        <v>3.5999999999999996</v>
      </c>
      <c r="Q2474">
        <v>150</v>
      </c>
      <c r="R2474" s="1"/>
    </row>
    <row r="2475" spans="1:18" x14ac:dyDescent="0.2">
      <c r="A2475" s="1" t="s">
        <v>53</v>
      </c>
      <c r="B2475">
        <v>1</v>
      </c>
      <c r="C2475" s="1" t="s">
        <v>4650</v>
      </c>
      <c r="D2475" s="2">
        <v>45797</v>
      </c>
      <c r="E2475" t="s">
        <v>4651</v>
      </c>
      <c r="F2475" s="1" t="s">
        <v>246</v>
      </c>
      <c r="G2475" t="s">
        <v>4652</v>
      </c>
      <c r="H2475" t="s">
        <v>2915</v>
      </c>
      <c r="I2475" s="1" t="s">
        <v>100</v>
      </c>
      <c r="J2475">
        <v>500</v>
      </c>
      <c r="K2475" s="1" t="s">
        <v>2729</v>
      </c>
      <c r="L2475">
        <v>3</v>
      </c>
      <c r="M2475">
        <v>88</v>
      </c>
      <c r="N2475">
        <v>1.7999999999999998</v>
      </c>
      <c r="Q2475">
        <v>86.2</v>
      </c>
      <c r="R2475" s="1"/>
    </row>
    <row r="2476" spans="1:18" x14ac:dyDescent="0.2">
      <c r="A2476" s="1" t="s">
        <v>53</v>
      </c>
      <c r="B2476">
        <v>1</v>
      </c>
      <c r="C2476" s="1" t="s">
        <v>4841</v>
      </c>
      <c r="D2476" s="2">
        <v>45797</v>
      </c>
      <c r="E2476" t="s">
        <v>4784</v>
      </c>
      <c r="F2476" s="1" t="s">
        <v>246</v>
      </c>
      <c r="G2476">
        <v>6</v>
      </c>
      <c r="H2476">
        <v>10</v>
      </c>
      <c r="I2476" s="1" t="s">
        <v>100</v>
      </c>
      <c r="J2476">
        <v>120</v>
      </c>
      <c r="K2476" s="1" t="s">
        <v>2729</v>
      </c>
      <c r="L2476">
        <v>1</v>
      </c>
      <c r="M2476">
        <v>35.799999999999997</v>
      </c>
      <c r="N2476">
        <v>0.8</v>
      </c>
      <c r="Q2476">
        <v>35</v>
      </c>
      <c r="R2476" s="1"/>
    </row>
    <row r="2477" spans="1:18" x14ac:dyDescent="0.2">
      <c r="A2477" s="1" t="s">
        <v>46</v>
      </c>
      <c r="B2477">
        <v>2</v>
      </c>
      <c r="C2477" s="1" t="s">
        <v>4812</v>
      </c>
      <c r="D2477" s="2">
        <v>45797</v>
      </c>
      <c r="E2477" t="s">
        <v>4788</v>
      </c>
      <c r="F2477" s="1" t="s">
        <v>3355</v>
      </c>
      <c r="G2477">
        <v>18</v>
      </c>
      <c r="H2477" t="s">
        <v>338</v>
      </c>
      <c r="I2477" s="1" t="s">
        <v>4315</v>
      </c>
      <c r="J2477">
        <v>1000</v>
      </c>
      <c r="K2477" s="1" t="s">
        <v>2729</v>
      </c>
      <c r="L2477">
        <v>2</v>
      </c>
      <c r="M2477">
        <v>184.2</v>
      </c>
      <c r="N2477">
        <v>4.3000000000000007</v>
      </c>
      <c r="Q2477">
        <v>179.89999999999998</v>
      </c>
      <c r="R2477" s="1"/>
    </row>
    <row r="2478" spans="1:18" x14ac:dyDescent="0.2">
      <c r="A2478" s="1" t="s">
        <v>46</v>
      </c>
      <c r="B2478">
        <v>2</v>
      </c>
      <c r="C2478" s="1" t="s">
        <v>4813</v>
      </c>
      <c r="D2478" s="2">
        <v>45797</v>
      </c>
      <c r="E2478" t="s">
        <v>4788</v>
      </c>
      <c r="F2478" s="1" t="s">
        <v>3355</v>
      </c>
      <c r="G2478">
        <v>22</v>
      </c>
      <c r="H2478" t="s">
        <v>338</v>
      </c>
      <c r="I2478" s="1" t="s">
        <v>4315</v>
      </c>
      <c r="J2478">
        <v>500</v>
      </c>
      <c r="K2478" s="1" t="s">
        <v>2729</v>
      </c>
      <c r="L2478">
        <v>4</v>
      </c>
      <c r="M2478">
        <v>293</v>
      </c>
      <c r="N2478">
        <v>10</v>
      </c>
      <c r="Q2478">
        <v>283</v>
      </c>
      <c r="R2478" s="1"/>
    </row>
    <row r="2479" spans="1:18" x14ac:dyDescent="0.2">
      <c r="A2479" s="1" t="s">
        <v>53</v>
      </c>
      <c r="B2479">
        <v>2</v>
      </c>
      <c r="C2479" s="1" t="s">
        <v>4812</v>
      </c>
      <c r="D2479" s="2">
        <v>45797</v>
      </c>
      <c r="E2479" t="s">
        <v>4788</v>
      </c>
      <c r="F2479" s="1" t="s">
        <v>3355</v>
      </c>
      <c r="G2479">
        <v>18</v>
      </c>
      <c r="H2479" t="s">
        <v>338</v>
      </c>
      <c r="I2479" s="1" t="s">
        <v>4315</v>
      </c>
      <c r="J2479">
        <v>1000</v>
      </c>
      <c r="K2479" s="1" t="s">
        <v>2729</v>
      </c>
      <c r="L2479">
        <v>1</v>
      </c>
      <c r="M2479">
        <v>134</v>
      </c>
      <c r="N2479">
        <v>2.1</v>
      </c>
      <c r="Q2479">
        <v>131.9</v>
      </c>
      <c r="R2479" s="1"/>
    </row>
    <row r="2480" spans="1:18" x14ac:dyDescent="0.2">
      <c r="A2480" s="1" t="s">
        <v>53</v>
      </c>
      <c r="B2480">
        <v>2</v>
      </c>
      <c r="C2480" s="1" t="s">
        <v>4787</v>
      </c>
      <c r="D2480" s="2">
        <v>45797</v>
      </c>
      <c r="E2480" t="s">
        <v>4788</v>
      </c>
      <c r="F2480" s="1" t="s">
        <v>3355</v>
      </c>
      <c r="G2480">
        <v>13</v>
      </c>
      <c r="H2480" t="s">
        <v>338</v>
      </c>
      <c r="I2480" s="1" t="s">
        <v>4315</v>
      </c>
      <c r="J2480">
        <v>1300</v>
      </c>
      <c r="K2480" s="1" t="s">
        <v>2729</v>
      </c>
      <c r="L2480">
        <v>3</v>
      </c>
      <c r="M2480">
        <v>256.60000000000002</v>
      </c>
      <c r="N2480">
        <v>4.5</v>
      </c>
      <c r="Q2480">
        <v>252.10000000000002</v>
      </c>
      <c r="R2480" s="1"/>
    </row>
    <row r="2481" spans="1:18" x14ac:dyDescent="0.2">
      <c r="A2481" s="1" t="s">
        <v>46</v>
      </c>
      <c r="B2481">
        <v>3</v>
      </c>
      <c r="C2481" s="1" t="s">
        <v>4836</v>
      </c>
      <c r="D2481" s="2">
        <v>45797</v>
      </c>
      <c r="E2481" t="s">
        <v>4819</v>
      </c>
      <c r="F2481" s="1" t="s">
        <v>3355</v>
      </c>
      <c r="G2481">
        <v>16</v>
      </c>
      <c r="H2481" t="s">
        <v>3073</v>
      </c>
      <c r="I2481" s="1" t="s">
        <v>4315</v>
      </c>
      <c r="J2481">
        <v>750</v>
      </c>
      <c r="K2481" s="1" t="s">
        <v>2729</v>
      </c>
      <c r="L2481">
        <v>2</v>
      </c>
      <c r="M2481">
        <v>112.6</v>
      </c>
      <c r="N2481">
        <v>4</v>
      </c>
      <c r="Q2481">
        <v>108.6</v>
      </c>
      <c r="R2481" s="1"/>
    </row>
    <row r="2482" spans="1:18" x14ac:dyDescent="0.2">
      <c r="A2482" s="1" t="s">
        <v>46</v>
      </c>
      <c r="B2482">
        <v>3</v>
      </c>
      <c r="C2482" s="1" t="s">
        <v>4835</v>
      </c>
      <c r="D2482" s="2">
        <v>45797</v>
      </c>
      <c r="E2482" t="s">
        <v>4819</v>
      </c>
      <c r="F2482" s="1" t="s">
        <v>3355</v>
      </c>
      <c r="G2482">
        <v>18</v>
      </c>
      <c r="H2482" t="s">
        <v>3073</v>
      </c>
      <c r="I2482" s="1" t="s">
        <v>4315</v>
      </c>
      <c r="J2482">
        <v>1300</v>
      </c>
      <c r="K2482" s="1" t="s">
        <v>2729</v>
      </c>
      <c r="L2482">
        <v>4</v>
      </c>
      <c r="M2482">
        <v>268.59999999999997</v>
      </c>
      <c r="N2482">
        <v>8.7000000000000011</v>
      </c>
      <c r="Q2482">
        <v>259.89999999999998</v>
      </c>
      <c r="R2482" s="1"/>
    </row>
    <row r="2483" spans="1:18" x14ac:dyDescent="0.2">
      <c r="A2483" s="1" t="s">
        <v>46</v>
      </c>
      <c r="B2483">
        <v>3</v>
      </c>
      <c r="C2483" s="1" t="s">
        <v>4818</v>
      </c>
      <c r="D2483" s="2">
        <v>45797</v>
      </c>
      <c r="E2483" t="s">
        <v>4819</v>
      </c>
      <c r="F2483" s="1" t="s">
        <v>3355</v>
      </c>
      <c r="G2483">
        <v>20</v>
      </c>
      <c r="H2483" t="s">
        <v>3073</v>
      </c>
      <c r="I2483" s="1" t="s">
        <v>4315</v>
      </c>
      <c r="J2483">
        <v>1300</v>
      </c>
      <c r="K2483" s="1" t="s">
        <v>2729</v>
      </c>
      <c r="L2483">
        <v>1</v>
      </c>
      <c r="M2483">
        <v>80.400000000000006</v>
      </c>
      <c r="N2483">
        <v>2.5</v>
      </c>
      <c r="Q2483">
        <v>77.900000000000006</v>
      </c>
      <c r="R2483" s="1"/>
    </row>
    <row r="2484" spans="1:18" x14ac:dyDescent="0.2">
      <c r="A2484" s="1" t="s">
        <v>53</v>
      </c>
      <c r="B2484">
        <v>3</v>
      </c>
      <c r="C2484" s="1" t="s">
        <v>4818</v>
      </c>
      <c r="D2484" s="2">
        <v>45797</v>
      </c>
      <c r="E2484" t="s">
        <v>4819</v>
      </c>
      <c r="F2484" s="1" t="s">
        <v>3355</v>
      </c>
      <c r="G2484">
        <v>20</v>
      </c>
      <c r="H2484" t="s">
        <v>3073</v>
      </c>
      <c r="I2484" s="1" t="s">
        <v>4315</v>
      </c>
      <c r="J2484">
        <v>1300</v>
      </c>
      <c r="K2484" s="1" t="s">
        <v>2729</v>
      </c>
      <c r="L2484">
        <v>5</v>
      </c>
      <c r="M2484">
        <v>457.59999999999997</v>
      </c>
      <c r="N2484">
        <v>12.5</v>
      </c>
      <c r="Q2484">
        <v>445.09999999999997</v>
      </c>
      <c r="R2484" s="1"/>
    </row>
    <row r="2485" spans="1:18" x14ac:dyDescent="0.2">
      <c r="A2485" s="1" t="s">
        <v>46</v>
      </c>
      <c r="B2485">
        <v>6</v>
      </c>
      <c r="C2485" s="1" t="s">
        <v>4842</v>
      </c>
      <c r="D2485" s="2">
        <v>45797</v>
      </c>
      <c r="E2485" t="s">
        <v>4843</v>
      </c>
      <c r="F2485" s="1" t="s">
        <v>246</v>
      </c>
      <c r="G2485" t="s">
        <v>4844</v>
      </c>
      <c r="H2485" t="s">
        <v>4721</v>
      </c>
      <c r="I2485" s="1" t="s">
        <v>100</v>
      </c>
      <c r="J2485">
        <v>300</v>
      </c>
      <c r="K2485" s="1" t="s">
        <v>2729</v>
      </c>
      <c r="L2485">
        <v>4</v>
      </c>
      <c r="M2485">
        <v>222.2</v>
      </c>
      <c r="N2485">
        <v>13.6</v>
      </c>
      <c r="O2485">
        <v>31</v>
      </c>
      <c r="P2485">
        <v>29</v>
      </c>
      <c r="Q2485">
        <v>208.6</v>
      </c>
      <c r="R2485" s="1"/>
    </row>
    <row r="2486" spans="1:18" x14ac:dyDescent="0.2">
      <c r="A2486" s="1" t="s">
        <v>46</v>
      </c>
      <c r="B2486">
        <v>6</v>
      </c>
      <c r="C2486" s="1" t="s">
        <v>4846</v>
      </c>
      <c r="D2486" s="2">
        <v>45797</v>
      </c>
      <c r="E2486" t="s">
        <v>4843</v>
      </c>
      <c r="F2486" s="1" t="s">
        <v>246</v>
      </c>
      <c r="G2486" t="s">
        <v>4847</v>
      </c>
      <c r="H2486" t="s">
        <v>4721</v>
      </c>
      <c r="I2486" s="1" t="s">
        <v>100</v>
      </c>
      <c r="J2486">
        <v>250</v>
      </c>
      <c r="K2486" s="1" t="s">
        <v>2729</v>
      </c>
      <c r="L2486">
        <v>6</v>
      </c>
      <c r="M2486">
        <v>267.40000000000003</v>
      </c>
      <c r="N2486">
        <v>25.200000000000003</v>
      </c>
      <c r="Q2486">
        <v>242.20000000000005</v>
      </c>
      <c r="R2486" s="1"/>
    </row>
    <row r="2487" spans="1:18" x14ac:dyDescent="0.2">
      <c r="A2487" s="1" t="s">
        <v>46</v>
      </c>
      <c r="B2487">
        <v>6</v>
      </c>
      <c r="C2487" s="1" t="s">
        <v>4848</v>
      </c>
      <c r="D2487" s="2">
        <v>45797</v>
      </c>
      <c r="E2487" t="s">
        <v>4843</v>
      </c>
      <c r="F2487" s="1" t="s">
        <v>246</v>
      </c>
      <c r="G2487" t="s">
        <v>2889</v>
      </c>
      <c r="H2487" t="s">
        <v>4721</v>
      </c>
      <c r="I2487" s="1" t="s">
        <v>100</v>
      </c>
      <c r="J2487">
        <v>250</v>
      </c>
      <c r="K2487" s="1" t="s">
        <v>2729</v>
      </c>
      <c r="L2487">
        <v>2</v>
      </c>
      <c r="M2487">
        <v>99</v>
      </c>
      <c r="N2487">
        <v>8.8000000000000007</v>
      </c>
      <c r="Q2487">
        <v>90.2</v>
      </c>
      <c r="R2487" s="1"/>
    </row>
    <row r="2488" spans="1:18" x14ac:dyDescent="0.2">
      <c r="A2488" s="1" t="s">
        <v>53</v>
      </c>
      <c r="B2488">
        <v>6</v>
      </c>
      <c r="C2488" s="1" t="s">
        <v>4848</v>
      </c>
      <c r="D2488" s="2">
        <v>45797</v>
      </c>
      <c r="E2488" t="s">
        <v>4843</v>
      </c>
      <c r="F2488" s="1" t="s">
        <v>246</v>
      </c>
      <c r="G2488" t="s">
        <v>2889</v>
      </c>
      <c r="H2488" t="s">
        <v>4721</v>
      </c>
      <c r="I2488" s="1" t="s">
        <v>100</v>
      </c>
      <c r="J2488">
        <v>250</v>
      </c>
      <c r="K2488" s="1" t="s">
        <v>2729</v>
      </c>
      <c r="L2488">
        <v>2</v>
      </c>
      <c r="M2488">
        <v>172</v>
      </c>
      <c r="N2488">
        <v>8.8000000000000007</v>
      </c>
      <c r="O2488">
        <v>33</v>
      </c>
      <c r="P2488">
        <v>15</v>
      </c>
      <c r="Q2488">
        <v>163.19999999999999</v>
      </c>
      <c r="R2488" s="1"/>
    </row>
    <row r="2489" spans="1:18" x14ac:dyDescent="0.2">
      <c r="A2489" s="1" t="s">
        <v>53</v>
      </c>
      <c r="B2489">
        <v>6</v>
      </c>
      <c r="C2489" s="1" t="s">
        <v>4849</v>
      </c>
      <c r="D2489" s="2">
        <v>45797</v>
      </c>
      <c r="E2489" t="s">
        <v>4850</v>
      </c>
      <c r="F2489" s="1" t="s">
        <v>246</v>
      </c>
      <c r="G2489" t="s">
        <v>4851</v>
      </c>
      <c r="H2489" t="s">
        <v>4852</v>
      </c>
      <c r="I2489" s="1" t="s">
        <v>2766</v>
      </c>
      <c r="J2489">
        <v>3000</v>
      </c>
      <c r="K2489" s="1" t="s">
        <v>2729</v>
      </c>
      <c r="L2489">
        <v>3</v>
      </c>
      <c r="M2489">
        <v>290.2</v>
      </c>
      <c r="N2489">
        <v>8.8000000000000007</v>
      </c>
      <c r="Q2489">
        <v>281.39999999999998</v>
      </c>
      <c r="R2489" s="1"/>
    </row>
    <row r="2490" spans="1:18" x14ac:dyDescent="0.2">
      <c r="A2490" s="1" t="s">
        <v>53</v>
      </c>
      <c r="B2490">
        <v>6</v>
      </c>
      <c r="C2490" s="1" t="s">
        <v>4853</v>
      </c>
      <c r="D2490" s="2">
        <v>45797</v>
      </c>
      <c r="E2490" t="s">
        <v>4843</v>
      </c>
      <c r="F2490" s="1" t="s">
        <v>246</v>
      </c>
      <c r="G2490" t="s">
        <v>2846</v>
      </c>
      <c r="H2490" t="s">
        <v>4721</v>
      </c>
      <c r="I2490" s="1" t="s">
        <v>100</v>
      </c>
      <c r="J2490">
        <v>350</v>
      </c>
      <c r="K2490" s="1" t="s">
        <v>2729</v>
      </c>
      <c r="L2490">
        <v>6</v>
      </c>
      <c r="M2490">
        <v>380</v>
      </c>
      <c r="N2490">
        <v>30</v>
      </c>
      <c r="Q2490">
        <v>350</v>
      </c>
      <c r="R2490" s="1"/>
    </row>
    <row r="2491" spans="1:18" x14ac:dyDescent="0.2">
      <c r="A2491" s="1" t="s">
        <v>46</v>
      </c>
      <c r="B2491">
        <v>7</v>
      </c>
      <c r="C2491" s="1" t="s">
        <v>4585</v>
      </c>
      <c r="D2491" s="2">
        <v>45797</v>
      </c>
      <c r="E2491" t="s">
        <v>3688</v>
      </c>
      <c r="F2491" s="1" t="s">
        <v>246</v>
      </c>
      <c r="G2491">
        <v>18</v>
      </c>
      <c r="H2491" t="s">
        <v>2770</v>
      </c>
      <c r="I2491" s="1" t="s">
        <v>2766</v>
      </c>
      <c r="J2491">
        <v>200</v>
      </c>
      <c r="K2491" s="1" t="s">
        <v>2729</v>
      </c>
      <c r="L2491">
        <v>12</v>
      </c>
      <c r="M2491">
        <v>344.54999999999995</v>
      </c>
      <c r="N2491">
        <v>26.400000000000002</v>
      </c>
      <c r="Q2491">
        <v>318.14999999999998</v>
      </c>
      <c r="R2491" s="1"/>
    </row>
    <row r="2492" spans="1:18" x14ac:dyDescent="0.2">
      <c r="A2492" s="1" t="s">
        <v>46</v>
      </c>
      <c r="B2492">
        <v>7</v>
      </c>
      <c r="C2492" s="1" t="s">
        <v>4854</v>
      </c>
      <c r="D2492" s="2">
        <v>45797</v>
      </c>
      <c r="E2492" t="s">
        <v>4855</v>
      </c>
      <c r="F2492" s="1" t="s">
        <v>246</v>
      </c>
      <c r="G2492">
        <v>18</v>
      </c>
      <c r="H2492" t="s">
        <v>2983</v>
      </c>
      <c r="I2492" s="1" t="s">
        <v>100</v>
      </c>
      <c r="J2492">
        <v>100</v>
      </c>
      <c r="K2492" s="1" t="s">
        <v>2729</v>
      </c>
      <c r="L2492">
        <v>1</v>
      </c>
      <c r="M2492">
        <v>56.8</v>
      </c>
      <c r="N2492">
        <v>2.2000000000000002</v>
      </c>
      <c r="Q2492">
        <v>54.599999999999994</v>
      </c>
      <c r="R2492" s="1"/>
    </row>
    <row r="2493" spans="1:18" x14ac:dyDescent="0.2">
      <c r="A2493" s="1" t="s">
        <v>53</v>
      </c>
      <c r="B2493">
        <v>7</v>
      </c>
      <c r="C2493" s="1" t="s">
        <v>4854</v>
      </c>
      <c r="D2493" s="2">
        <v>45797</v>
      </c>
      <c r="E2493" t="s">
        <v>4855</v>
      </c>
      <c r="F2493" s="1" t="s">
        <v>246</v>
      </c>
      <c r="G2493">
        <v>18</v>
      </c>
      <c r="H2493" t="s">
        <v>2983</v>
      </c>
      <c r="I2493" s="1" t="s">
        <v>100</v>
      </c>
      <c r="J2493">
        <v>100</v>
      </c>
      <c r="K2493" s="1" t="s">
        <v>2729</v>
      </c>
      <c r="L2493">
        <v>1</v>
      </c>
      <c r="M2493">
        <v>48.38</v>
      </c>
      <c r="N2493">
        <v>2.2000000000000002</v>
      </c>
      <c r="Q2493">
        <v>46.18</v>
      </c>
      <c r="R2493" s="1"/>
    </row>
    <row r="2494" spans="1:18" x14ac:dyDescent="0.2">
      <c r="A2494" s="1" t="s">
        <v>53</v>
      </c>
      <c r="B2494">
        <v>7</v>
      </c>
      <c r="C2494" s="1" t="s">
        <v>4856</v>
      </c>
      <c r="D2494" s="2">
        <v>45797</v>
      </c>
      <c r="E2494" t="s">
        <v>3854</v>
      </c>
      <c r="F2494" s="1" t="s">
        <v>246</v>
      </c>
      <c r="G2494">
        <v>17</v>
      </c>
      <c r="H2494" t="s">
        <v>79</v>
      </c>
      <c r="I2494" s="1" t="s">
        <v>100</v>
      </c>
      <c r="J2494">
        <v>115</v>
      </c>
      <c r="K2494" s="1" t="s">
        <v>2729</v>
      </c>
      <c r="L2494">
        <v>2</v>
      </c>
      <c r="M2494">
        <v>99.53</v>
      </c>
      <c r="N2494">
        <v>4.2</v>
      </c>
      <c r="Q2494">
        <v>95.33</v>
      </c>
      <c r="R2494" s="1"/>
    </row>
    <row r="2495" spans="1:18" x14ac:dyDescent="0.2">
      <c r="A2495" s="1" t="s">
        <v>53</v>
      </c>
      <c r="B2495">
        <v>7</v>
      </c>
      <c r="C2495" s="1" t="s">
        <v>4857</v>
      </c>
      <c r="D2495" s="2">
        <v>45797</v>
      </c>
      <c r="E2495" t="s">
        <v>48</v>
      </c>
      <c r="F2495" s="1" t="s">
        <v>246</v>
      </c>
      <c r="G2495">
        <v>18</v>
      </c>
      <c r="H2495" t="s">
        <v>2245</v>
      </c>
      <c r="I2495" s="1" t="s">
        <v>100</v>
      </c>
      <c r="J2495">
        <v>250</v>
      </c>
      <c r="K2495" s="1" t="s">
        <v>2729</v>
      </c>
      <c r="L2495">
        <v>5</v>
      </c>
      <c r="M2495">
        <v>207.07</v>
      </c>
      <c r="N2495">
        <v>11</v>
      </c>
      <c r="Q2495">
        <v>196.07</v>
      </c>
      <c r="R2495" s="1"/>
    </row>
    <row r="2496" spans="1:18" x14ac:dyDescent="0.2">
      <c r="A2496" s="1" t="s">
        <v>46</v>
      </c>
      <c r="B2496">
        <v>1</v>
      </c>
      <c r="C2496" s="1" t="s">
        <v>4858</v>
      </c>
      <c r="D2496" s="2">
        <v>45798</v>
      </c>
      <c r="E2496" t="s">
        <v>3545</v>
      </c>
      <c r="F2496" s="1" t="s">
        <v>246</v>
      </c>
      <c r="G2496">
        <v>6</v>
      </c>
      <c r="H2496">
        <v>10</v>
      </c>
      <c r="I2496" s="1" t="s">
        <v>100</v>
      </c>
      <c r="J2496">
        <v>60</v>
      </c>
      <c r="K2496" s="1" t="s">
        <v>2729</v>
      </c>
      <c r="L2496">
        <v>2</v>
      </c>
      <c r="M2496">
        <v>76.199999999999989</v>
      </c>
      <c r="N2496">
        <v>1.6</v>
      </c>
      <c r="Q2496">
        <v>74.599999999999994</v>
      </c>
      <c r="R2496" s="1"/>
    </row>
    <row r="2497" spans="1:18" x14ac:dyDescent="0.2">
      <c r="A2497" s="1" t="s">
        <v>46</v>
      </c>
      <c r="B2497">
        <v>1</v>
      </c>
      <c r="C2497" s="1" t="s">
        <v>4859</v>
      </c>
      <c r="D2497" s="2">
        <v>45798</v>
      </c>
      <c r="E2497" t="s">
        <v>4808</v>
      </c>
      <c r="F2497" s="1" t="s">
        <v>246</v>
      </c>
      <c r="G2497">
        <v>6</v>
      </c>
      <c r="H2497">
        <v>10</v>
      </c>
      <c r="I2497" s="1" t="s">
        <v>100</v>
      </c>
      <c r="J2497">
        <v>60</v>
      </c>
      <c r="K2497" s="1" t="s">
        <v>2729</v>
      </c>
      <c r="L2497">
        <v>2</v>
      </c>
      <c r="M2497">
        <v>67.2</v>
      </c>
      <c r="N2497">
        <v>1.6</v>
      </c>
      <c r="Q2497">
        <v>65.600000000000009</v>
      </c>
      <c r="R2497" s="1"/>
    </row>
    <row r="2498" spans="1:18" x14ac:dyDescent="0.2">
      <c r="A2498" s="1" t="s">
        <v>46</v>
      </c>
      <c r="B2498">
        <v>1</v>
      </c>
      <c r="C2498" s="1" t="s">
        <v>4708</v>
      </c>
      <c r="D2498" s="2">
        <v>45798</v>
      </c>
      <c r="E2498" t="s">
        <v>3940</v>
      </c>
      <c r="F2498" s="1" t="s">
        <v>3035</v>
      </c>
      <c r="G2498" t="s">
        <v>3941</v>
      </c>
      <c r="H2498" t="s">
        <v>3942</v>
      </c>
      <c r="I2498" s="1" t="s">
        <v>100</v>
      </c>
      <c r="J2498">
        <v>500</v>
      </c>
      <c r="K2498" s="1" t="s">
        <v>2729</v>
      </c>
      <c r="L2498">
        <v>1</v>
      </c>
      <c r="M2498">
        <v>42.6</v>
      </c>
      <c r="N2498">
        <v>0.8</v>
      </c>
      <c r="Q2498">
        <v>41.800000000000004</v>
      </c>
      <c r="R2498" s="1"/>
    </row>
    <row r="2499" spans="1:18" x14ac:dyDescent="0.2">
      <c r="A2499" s="1" t="s">
        <v>53</v>
      </c>
      <c r="B2499">
        <v>1</v>
      </c>
      <c r="C2499" s="1" t="s">
        <v>4708</v>
      </c>
      <c r="D2499" s="2">
        <v>45798</v>
      </c>
      <c r="E2499" t="s">
        <v>3940</v>
      </c>
      <c r="F2499" s="1" t="s">
        <v>3035</v>
      </c>
      <c r="G2499" t="s">
        <v>3941</v>
      </c>
      <c r="H2499" t="s">
        <v>3942</v>
      </c>
      <c r="I2499" s="1" t="s">
        <v>100</v>
      </c>
      <c r="J2499">
        <v>500</v>
      </c>
      <c r="K2499" s="1" t="s">
        <v>2729</v>
      </c>
      <c r="L2499">
        <v>3</v>
      </c>
      <c r="M2499">
        <v>52.599999999999994</v>
      </c>
      <c r="N2499">
        <v>2.4</v>
      </c>
      <c r="Q2499">
        <v>50.199999999999996</v>
      </c>
      <c r="R2499" s="1"/>
    </row>
    <row r="2500" spans="1:18" x14ac:dyDescent="0.2">
      <c r="A2500" s="1" t="s">
        <v>53</v>
      </c>
      <c r="B2500">
        <v>1</v>
      </c>
      <c r="C2500" s="1" t="s">
        <v>2745</v>
      </c>
      <c r="D2500" s="2">
        <v>45798</v>
      </c>
      <c r="E2500" t="s">
        <v>51</v>
      </c>
      <c r="F2500" s="1" t="s">
        <v>51</v>
      </c>
      <c r="G2500" t="s">
        <v>51</v>
      </c>
      <c r="H2500" t="s">
        <v>51</v>
      </c>
      <c r="I2500" s="1" t="s">
        <v>51</v>
      </c>
      <c r="J2500" t="s">
        <v>51</v>
      </c>
      <c r="K2500" s="1" t="s">
        <v>2729</v>
      </c>
      <c r="L2500">
        <v>6</v>
      </c>
      <c r="M2500">
        <v>86.8</v>
      </c>
      <c r="N2500">
        <v>3.5999999999999996</v>
      </c>
      <c r="Q2500">
        <v>83.2</v>
      </c>
      <c r="R2500" s="1"/>
    </row>
    <row r="2501" spans="1:18" x14ac:dyDescent="0.2">
      <c r="A2501" s="1" t="s">
        <v>46</v>
      </c>
      <c r="B2501">
        <v>2</v>
      </c>
      <c r="C2501" s="1" t="s">
        <v>4787</v>
      </c>
      <c r="D2501" s="2">
        <v>45798</v>
      </c>
      <c r="E2501" t="s">
        <v>4788</v>
      </c>
      <c r="F2501" s="1" t="s">
        <v>3355</v>
      </c>
      <c r="G2501">
        <v>13</v>
      </c>
      <c r="H2501" t="s">
        <v>338</v>
      </c>
      <c r="I2501" s="1" t="s">
        <v>4315</v>
      </c>
      <c r="J2501">
        <v>1300</v>
      </c>
      <c r="K2501" s="1" t="s">
        <v>2729</v>
      </c>
      <c r="L2501">
        <v>1</v>
      </c>
      <c r="M2501">
        <v>83.8</v>
      </c>
      <c r="N2501">
        <v>1.5</v>
      </c>
      <c r="Q2501">
        <v>82.3</v>
      </c>
      <c r="R2501" s="1"/>
    </row>
    <row r="2502" spans="1:18" x14ac:dyDescent="0.2">
      <c r="A2502" s="1" t="s">
        <v>46</v>
      </c>
      <c r="B2502">
        <v>2</v>
      </c>
      <c r="C2502" s="1" t="s">
        <v>4811</v>
      </c>
      <c r="D2502" s="2">
        <v>45798</v>
      </c>
      <c r="E2502" t="s">
        <v>4788</v>
      </c>
      <c r="F2502" s="1" t="s">
        <v>3355</v>
      </c>
      <c r="G2502">
        <v>16</v>
      </c>
      <c r="H2502" t="s">
        <v>338</v>
      </c>
      <c r="I2502" s="1" t="s">
        <v>4315</v>
      </c>
      <c r="J2502">
        <v>1000</v>
      </c>
      <c r="K2502" s="1" t="s">
        <v>2729</v>
      </c>
      <c r="L2502">
        <v>3</v>
      </c>
      <c r="M2502">
        <v>276.8</v>
      </c>
      <c r="N2502">
        <v>6</v>
      </c>
      <c r="Q2502">
        <v>270.8</v>
      </c>
      <c r="R2502" s="1"/>
    </row>
    <row r="2503" spans="1:18" x14ac:dyDescent="0.2">
      <c r="A2503" s="1" t="s">
        <v>46</v>
      </c>
      <c r="B2503">
        <v>3</v>
      </c>
      <c r="C2503" s="1" t="s">
        <v>4835</v>
      </c>
      <c r="D2503" s="2">
        <v>45798</v>
      </c>
      <c r="E2503" t="s">
        <v>4819</v>
      </c>
      <c r="F2503" s="1" t="s">
        <v>3355</v>
      </c>
      <c r="G2503">
        <v>18</v>
      </c>
      <c r="H2503" t="s">
        <v>3073</v>
      </c>
      <c r="I2503" s="1" t="s">
        <v>4315</v>
      </c>
      <c r="J2503">
        <v>1300</v>
      </c>
      <c r="K2503" s="1" t="s">
        <v>2729</v>
      </c>
      <c r="L2503">
        <v>3</v>
      </c>
      <c r="M2503">
        <v>248.8</v>
      </c>
      <c r="N2503">
        <v>6.6000000000000005</v>
      </c>
      <c r="Q2503">
        <v>242.20000000000002</v>
      </c>
      <c r="R2503" s="1"/>
    </row>
    <row r="2504" spans="1:18" x14ac:dyDescent="0.2">
      <c r="A2504" s="1" t="s">
        <v>46</v>
      </c>
      <c r="B2504">
        <v>3</v>
      </c>
      <c r="C2504" s="1" t="s">
        <v>4836</v>
      </c>
      <c r="D2504" s="2">
        <v>45798</v>
      </c>
      <c r="E2504" t="s">
        <v>4819</v>
      </c>
      <c r="F2504" s="1" t="s">
        <v>3355</v>
      </c>
      <c r="G2504">
        <v>16</v>
      </c>
      <c r="H2504" t="s">
        <v>3073</v>
      </c>
      <c r="I2504" s="1" t="s">
        <v>4315</v>
      </c>
      <c r="J2504">
        <v>750</v>
      </c>
      <c r="K2504" s="1" t="s">
        <v>2729</v>
      </c>
      <c r="L2504">
        <v>2</v>
      </c>
      <c r="M2504">
        <v>171.39999999999998</v>
      </c>
      <c r="N2504">
        <v>4</v>
      </c>
      <c r="Q2504">
        <v>167.39999999999998</v>
      </c>
      <c r="R2504" s="1"/>
    </row>
    <row r="2505" spans="1:18" x14ac:dyDescent="0.2">
      <c r="A2505" s="1" t="s">
        <v>53</v>
      </c>
      <c r="B2505">
        <v>3</v>
      </c>
      <c r="C2505" s="1" t="s">
        <v>4860</v>
      </c>
      <c r="D2505" s="2">
        <v>45798</v>
      </c>
      <c r="E2505" t="s">
        <v>4861</v>
      </c>
      <c r="F2505" s="1" t="s">
        <v>3609</v>
      </c>
      <c r="G2505" t="s">
        <v>3884</v>
      </c>
      <c r="H2505" t="s">
        <v>960</v>
      </c>
      <c r="I2505" s="1" t="s">
        <v>108</v>
      </c>
      <c r="J2505">
        <v>90</v>
      </c>
      <c r="K2505" s="1" t="s">
        <v>2729</v>
      </c>
      <c r="L2505">
        <v>2</v>
      </c>
      <c r="M2505">
        <v>102</v>
      </c>
      <c r="N2505">
        <v>3.4000000000000004</v>
      </c>
      <c r="Q2505">
        <v>98.6</v>
      </c>
      <c r="R2505" s="1"/>
    </row>
    <row r="2506" spans="1:18" x14ac:dyDescent="0.2">
      <c r="A2506" s="1" t="s">
        <v>53</v>
      </c>
      <c r="B2506">
        <v>3</v>
      </c>
      <c r="C2506" s="1" t="s">
        <v>4862</v>
      </c>
      <c r="D2506" s="2">
        <v>45798</v>
      </c>
      <c r="E2506" t="s">
        <v>2739</v>
      </c>
      <c r="F2506" s="1" t="s">
        <v>2816</v>
      </c>
      <c r="G2506">
        <v>22</v>
      </c>
      <c r="H2506" t="s">
        <v>2740</v>
      </c>
      <c r="I2506" s="1" t="s">
        <v>108</v>
      </c>
      <c r="J2506">
        <v>100</v>
      </c>
      <c r="K2506" s="1" t="s">
        <v>2729</v>
      </c>
      <c r="L2506">
        <v>2</v>
      </c>
      <c r="M2506">
        <v>105.2</v>
      </c>
      <c r="N2506">
        <v>5.6</v>
      </c>
      <c r="Q2506">
        <v>99.600000000000009</v>
      </c>
      <c r="R2506" s="1"/>
    </row>
    <row r="2507" spans="1:18" x14ac:dyDescent="0.2">
      <c r="A2507" s="1" t="s">
        <v>53</v>
      </c>
      <c r="B2507">
        <v>3</v>
      </c>
      <c r="C2507" s="1" t="s">
        <v>4863</v>
      </c>
      <c r="D2507" s="2">
        <v>45798</v>
      </c>
      <c r="E2507" t="s">
        <v>2739</v>
      </c>
      <c r="F2507" s="1" t="s">
        <v>3606</v>
      </c>
      <c r="G2507">
        <v>22</v>
      </c>
      <c r="H2507" t="s">
        <v>2740</v>
      </c>
      <c r="I2507" s="1" t="s">
        <v>108</v>
      </c>
      <c r="J2507">
        <v>100</v>
      </c>
      <c r="K2507" s="1" t="s">
        <v>2729</v>
      </c>
      <c r="L2507">
        <v>1</v>
      </c>
      <c r="M2507">
        <v>69.2</v>
      </c>
      <c r="N2507">
        <v>2.8</v>
      </c>
      <c r="Q2507">
        <v>66.400000000000006</v>
      </c>
      <c r="R2507" s="1"/>
    </row>
    <row r="2508" spans="1:18" x14ac:dyDescent="0.2">
      <c r="A2508" s="1" t="s">
        <v>46</v>
      </c>
      <c r="B2508">
        <v>6</v>
      </c>
      <c r="C2508" s="1" t="s">
        <v>4849</v>
      </c>
      <c r="D2508" s="2">
        <v>45798</v>
      </c>
      <c r="E2508" t="s">
        <v>4850</v>
      </c>
      <c r="F2508" s="1" t="s">
        <v>246</v>
      </c>
      <c r="G2508" t="s">
        <v>4851</v>
      </c>
      <c r="H2508" t="s">
        <v>4852</v>
      </c>
      <c r="I2508" s="1" t="s">
        <v>2766</v>
      </c>
      <c r="J2508">
        <v>3000</v>
      </c>
      <c r="K2508" s="1" t="s">
        <v>2729</v>
      </c>
      <c r="L2508">
        <v>9</v>
      </c>
      <c r="M2508">
        <v>909.8</v>
      </c>
      <c r="N2508">
        <v>27</v>
      </c>
      <c r="O2508">
        <v>18.600000000000001</v>
      </c>
      <c r="P2508">
        <v>32</v>
      </c>
      <c r="Q2508">
        <v>882.8</v>
      </c>
      <c r="R2508" s="1"/>
    </row>
    <row r="2509" spans="1:18" x14ac:dyDescent="0.2">
      <c r="A2509" s="1" t="s">
        <v>53</v>
      </c>
      <c r="B2509">
        <v>6</v>
      </c>
      <c r="C2509" s="1" t="s">
        <v>4849</v>
      </c>
      <c r="D2509" s="2">
        <v>45798</v>
      </c>
      <c r="E2509" t="s">
        <v>4850</v>
      </c>
      <c r="F2509" s="1" t="s">
        <v>246</v>
      </c>
      <c r="G2509" t="s">
        <v>4851</v>
      </c>
      <c r="H2509" t="s">
        <v>4852</v>
      </c>
      <c r="I2509" s="1" t="s">
        <v>2766</v>
      </c>
      <c r="J2509">
        <v>3000</v>
      </c>
      <c r="K2509" s="1" t="s">
        <v>2729</v>
      </c>
      <c r="L2509">
        <v>7</v>
      </c>
      <c r="M2509">
        <v>730.19999999999993</v>
      </c>
      <c r="N2509">
        <v>21</v>
      </c>
      <c r="O2509">
        <v>13</v>
      </c>
      <c r="P2509">
        <v>83</v>
      </c>
      <c r="Q2509">
        <v>709.19999999999993</v>
      </c>
      <c r="R2509" s="1"/>
    </row>
    <row r="2510" spans="1:18" x14ac:dyDescent="0.2">
      <c r="A2510" s="1" t="s">
        <v>46</v>
      </c>
      <c r="B2510">
        <v>7</v>
      </c>
      <c r="C2510" s="1" t="s">
        <v>4857</v>
      </c>
      <c r="D2510" s="2">
        <v>45798</v>
      </c>
      <c r="E2510" t="s">
        <v>48</v>
      </c>
      <c r="F2510" s="1" t="s">
        <v>246</v>
      </c>
      <c r="G2510">
        <v>18</v>
      </c>
      <c r="H2510" t="s">
        <v>2245</v>
      </c>
      <c r="I2510" s="1" t="s">
        <v>100</v>
      </c>
      <c r="J2510">
        <v>250</v>
      </c>
      <c r="K2510" s="1" t="s">
        <v>2729</v>
      </c>
      <c r="L2510">
        <v>1</v>
      </c>
      <c r="M2510">
        <v>54.3</v>
      </c>
      <c r="N2510">
        <v>2.1</v>
      </c>
      <c r="Q2510">
        <v>52.199999999999996</v>
      </c>
      <c r="R2510" s="1"/>
    </row>
    <row r="2511" spans="1:18" x14ac:dyDescent="0.2">
      <c r="A2511" s="1" t="s">
        <v>46</v>
      </c>
      <c r="B2511">
        <v>7</v>
      </c>
      <c r="C2511" s="1" t="s">
        <v>4864</v>
      </c>
      <c r="D2511" s="2">
        <v>45798</v>
      </c>
      <c r="E2511" t="s">
        <v>2797</v>
      </c>
      <c r="F2511" s="1" t="s">
        <v>246</v>
      </c>
      <c r="G2511">
        <v>22</v>
      </c>
      <c r="H2511" t="s">
        <v>79</v>
      </c>
      <c r="I2511" s="1" t="s">
        <v>100</v>
      </c>
      <c r="J2511">
        <v>210</v>
      </c>
      <c r="K2511" s="1" t="s">
        <v>2729</v>
      </c>
      <c r="L2511">
        <v>3</v>
      </c>
      <c r="M2511">
        <v>156</v>
      </c>
      <c r="N2511">
        <v>8.1000000000000014</v>
      </c>
      <c r="Q2511">
        <v>147.9</v>
      </c>
      <c r="R2511" s="1"/>
    </row>
    <row r="2512" spans="1:18" x14ac:dyDescent="0.2">
      <c r="A2512" s="1" t="s">
        <v>46</v>
      </c>
      <c r="B2512">
        <v>7</v>
      </c>
      <c r="C2512" s="1" t="s">
        <v>4865</v>
      </c>
      <c r="D2512" s="2">
        <v>45798</v>
      </c>
      <c r="E2512" t="s">
        <v>3878</v>
      </c>
      <c r="F2512" s="1" t="s">
        <v>246</v>
      </c>
      <c r="G2512">
        <v>16</v>
      </c>
      <c r="H2512" t="s">
        <v>214</v>
      </c>
      <c r="I2512" s="1" t="s">
        <v>100</v>
      </c>
      <c r="J2512">
        <v>500</v>
      </c>
      <c r="K2512" s="1" t="s">
        <v>2729</v>
      </c>
      <c r="L2512">
        <v>2</v>
      </c>
      <c r="M2512">
        <v>80.5</v>
      </c>
      <c r="N2512">
        <v>4</v>
      </c>
      <c r="Q2512">
        <v>76.5</v>
      </c>
      <c r="R2512" s="1"/>
    </row>
    <row r="2513" spans="1:18" x14ac:dyDescent="0.2">
      <c r="A2513" s="1" t="s">
        <v>53</v>
      </c>
      <c r="B2513">
        <v>7</v>
      </c>
      <c r="C2513" s="1" t="s">
        <v>4865</v>
      </c>
      <c r="D2513" s="2">
        <v>45798</v>
      </c>
      <c r="E2513" t="s">
        <v>3878</v>
      </c>
      <c r="F2513" s="1" t="s">
        <v>246</v>
      </c>
      <c r="G2513">
        <v>16</v>
      </c>
      <c r="H2513" t="s">
        <v>214</v>
      </c>
      <c r="I2513" s="1" t="s">
        <v>100</v>
      </c>
      <c r="J2513">
        <v>500</v>
      </c>
      <c r="K2513" s="1" t="s">
        <v>2729</v>
      </c>
      <c r="L2513">
        <v>7</v>
      </c>
      <c r="M2513">
        <v>361.53</v>
      </c>
      <c r="N2513">
        <v>14.2</v>
      </c>
      <c r="Q2513">
        <v>347.33</v>
      </c>
      <c r="R2513" s="1"/>
    </row>
    <row r="2514" spans="1:18" x14ac:dyDescent="0.2">
      <c r="A2514" s="1" t="s">
        <v>46</v>
      </c>
      <c r="B2514">
        <v>1</v>
      </c>
      <c r="C2514" s="1" t="s">
        <v>2745</v>
      </c>
      <c r="D2514" s="2">
        <v>45799</v>
      </c>
      <c r="E2514" t="s">
        <v>51</v>
      </c>
      <c r="F2514" s="1" t="s">
        <v>51</v>
      </c>
      <c r="G2514" t="s">
        <v>51</v>
      </c>
      <c r="H2514" t="s">
        <v>51</v>
      </c>
      <c r="I2514" s="1" t="s">
        <v>51</v>
      </c>
      <c r="J2514" t="s">
        <v>51</v>
      </c>
      <c r="K2514" s="1" t="s">
        <v>2729</v>
      </c>
      <c r="L2514">
        <v>3</v>
      </c>
      <c r="M2514">
        <v>82.8</v>
      </c>
      <c r="N2514">
        <v>1.5</v>
      </c>
      <c r="O2514">
        <v>5.8</v>
      </c>
      <c r="Q2514">
        <v>81.3</v>
      </c>
      <c r="R2514" s="1"/>
    </row>
    <row r="2515" spans="1:18" x14ac:dyDescent="0.2">
      <c r="A2515" s="1" t="s">
        <v>46</v>
      </c>
      <c r="B2515">
        <v>1</v>
      </c>
      <c r="C2515" s="1" t="s">
        <v>4866</v>
      </c>
      <c r="D2515" s="2">
        <v>45799</v>
      </c>
      <c r="E2515" t="s">
        <v>4867</v>
      </c>
      <c r="F2515" s="1" t="s">
        <v>106</v>
      </c>
      <c r="G2515">
        <v>7</v>
      </c>
      <c r="H2515">
        <v>20</v>
      </c>
      <c r="I2515" s="1" t="s">
        <v>100</v>
      </c>
      <c r="J2515">
        <v>100</v>
      </c>
      <c r="K2515" s="1" t="s">
        <v>2729</v>
      </c>
      <c r="L2515">
        <v>3</v>
      </c>
      <c r="M2515">
        <v>107.5</v>
      </c>
      <c r="N2515">
        <v>2.7</v>
      </c>
      <c r="Q2515">
        <v>104.8</v>
      </c>
      <c r="R2515" s="1"/>
    </row>
    <row r="2516" spans="1:18" x14ac:dyDescent="0.2">
      <c r="A2516" s="1" t="s">
        <v>53</v>
      </c>
      <c r="B2516">
        <v>1</v>
      </c>
      <c r="C2516" s="1" t="s">
        <v>4868</v>
      </c>
      <c r="D2516" s="2">
        <v>45799</v>
      </c>
      <c r="E2516" t="s">
        <v>4784</v>
      </c>
      <c r="F2516" s="1" t="s">
        <v>246</v>
      </c>
      <c r="G2516">
        <v>7</v>
      </c>
      <c r="H2516">
        <v>10</v>
      </c>
      <c r="I2516" s="1" t="s">
        <v>100</v>
      </c>
      <c r="J2516">
        <v>120</v>
      </c>
      <c r="K2516" s="1" t="s">
        <v>2729</v>
      </c>
      <c r="L2516">
        <v>3</v>
      </c>
      <c r="M2516">
        <v>101</v>
      </c>
      <c r="N2516">
        <v>2.7</v>
      </c>
      <c r="O2516">
        <v>21</v>
      </c>
      <c r="Q2516">
        <v>98.3</v>
      </c>
      <c r="R2516" s="1"/>
    </row>
    <row r="2517" spans="1:18" x14ac:dyDescent="0.2">
      <c r="A2517" s="1" t="s">
        <v>46</v>
      </c>
      <c r="B2517">
        <v>3</v>
      </c>
      <c r="C2517" s="1" t="s">
        <v>4863</v>
      </c>
      <c r="D2517" s="2">
        <v>45799</v>
      </c>
      <c r="E2517" t="s">
        <v>2739</v>
      </c>
      <c r="F2517" s="1" t="s">
        <v>3606</v>
      </c>
      <c r="G2517">
        <v>22</v>
      </c>
      <c r="H2517" t="s">
        <v>2740</v>
      </c>
      <c r="I2517" s="1" t="s">
        <v>108</v>
      </c>
      <c r="J2517">
        <v>100</v>
      </c>
      <c r="K2517" s="1" t="s">
        <v>2729</v>
      </c>
      <c r="L2517">
        <v>1</v>
      </c>
      <c r="M2517">
        <v>49.4</v>
      </c>
      <c r="N2517">
        <v>2.8</v>
      </c>
      <c r="O2517">
        <v>3</v>
      </c>
      <c r="Q2517">
        <v>46.6</v>
      </c>
      <c r="R2517" s="1"/>
    </row>
    <row r="2518" spans="1:18" x14ac:dyDescent="0.2">
      <c r="A2518" s="1" t="s">
        <v>46</v>
      </c>
      <c r="B2518">
        <v>3</v>
      </c>
      <c r="C2518" s="1" t="s">
        <v>4869</v>
      </c>
      <c r="D2518" s="2">
        <v>45799</v>
      </c>
      <c r="E2518" t="s">
        <v>3376</v>
      </c>
      <c r="F2518" s="1" t="s">
        <v>106</v>
      </c>
      <c r="G2518">
        <v>11</v>
      </c>
      <c r="H2518" t="s">
        <v>93</v>
      </c>
      <c r="I2518" s="1" t="s">
        <v>3377</v>
      </c>
      <c r="J2518">
        <v>200</v>
      </c>
      <c r="K2518" s="1" t="s">
        <v>2729</v>
      </c>
      <c r="L2518">
        <v>5</v>
      </c>
      <c r="M2518">
        <v>219.20000000000002</v>
      </c>
      <c r="N2518">
        <v>6.3999999999999995</v>
      </c>
      <c r="Q2518">
        <v>212.8</v>
      </c>
      <c r="R2518" s="1"/>
    </row>
    <row r="2519" spans="1:18" x14ac:dyDescent="0.2">
      <c r="A2519" s="1" t="s">
        <v>46</v>
      </c>
      <c r="B2519">
        <v>3</v>
      </c>
      <c r="C2519" s="1" t="s">
        <v>4870</v>
      </c>
      <c r="D2519" s="2">
        <v>45799</v>
      </c>
      <c r="E2519" t="s">
        <v>4871</v>
      </c>
      <c r="F2519" s="1" t="s">
        <v>106</v>
      </c>
      <c r="G2519">
        <v>11.5</v>
      </c>
      <c r="H2519" t="s">
        <v>332</v>
      </c>
      <c r="I2519" s="1" t="s">
        <v>108</v>
      </c>
      <c r="J2519">
        <v>100</v>
      </c>
      <c r="K2519" s="1" t="s">
        <v>2729</v>
      </c>
      <c r="L2519">
        <v>1</v>
      </c>
      <c r="M2519">
        <v>46.2</v>
      </c>
      <c r="N2519">
        <v>1.4</v>
      </c>
      <c r="Q2519">
        <v>44.800000000000004</v>
      </c>
      <c r="R2519" s="1"/>
    </row>
    <row r="2520" spans="1:18" x14ac:dyDescent="0.2">
      <c r="A2520" s="1" t="s">
        <v>53</v>
      </c>
      <c r="B2520">
        <v>3</v>
      </c>
      <c r="C2520" s="1" t="s">
        <v>4870</v>
      </c>
      <c r="D2520" s="2">
        <v>45799</v>
      </c>
      <c r="E2520" t="s">
        <v>4871</v>
      </c>
      <c r="F2520" s="1" t="s">
        <v>106</v>
      </c>
      <c r="G2520">
        <v>11.5</v>
      </c>
      <c r="H2520" t="s">
        <v>332</v>
      </c>
      <c r="I2520" s="1" t="s">
        <v>108</v>
      </c>
      <c r="J2520">
        <v>100</v>
      </c>
      <c r="K2520" s="1" t="s">
        <v>2729</v>
      </c>
      <c r="L2520">
        <v>1</v>
      </c>
      <c r="M2520">
        <v>58</v>
      </c>
      <c r="N2520">
        <v>1.3</v>
      </c>
      <c r="O2520">
        <v>8</v>
      </c>
      <c r="Q2520">
        <v>56.7</v>
      </c>
      <c r="R2520" s="1"/>
    </row>
    <row r="2521" spans="1:18" x14ac:dyDescent="0.2">
      <c r="A2521" s="1" t="s">
        <v>53</v>
      </c>
      <c r="B2521">
        <v>3</v>
      </c>
      <c r="C2521" s="1" t="s">
        <v>4872</v>
      </c>
      <c r="D2521" s="2">
        <v>45799</v>
      </c>
      <c r="E2521" t="s">
        <v>4871</v>
      </c>
      <c r="F2521" s="1" t="s">
        <v>106</v>
      </c>
      <c r="G2521">
        <v>10.5</v>
      </c>
      <c r="H2521">
        <v>12</v>
      </c>
      <c r="I2521" s="1" t="s">
        <v>108</v>
      </c>
      <c r="J2521">
        <v>100</v>
      </c>
      <c r="K2521" s="1" t="s">
        <v>2729</v>
      </c>
      <c r="L2521">
        <v>2</v>
      </c>
      <c r="M2521">
        <v>107.6</v>
      </c>
      <c r="N2521">
        <v>2.4</v>
      </c>
      <c r="Q2521">
        <v>105.19999999999999</v>
      </c>
      <c r="R2521" s="1"/>
    </row>
    <row r="2522" spans="1:18" x14ac:dyDescent="0.2">
      <c r="A2522" s="1" t="s">
        <v>53</v>
      </c>
      <c r="B2522">
        <v>3</v>
      </c>
      <c r="C2522" s="1" t="s">
        <v>4873</v>
      </c>
      <c r="D2522" s="2">
        <v>45799</v>
      </c>
      <c r="E2522" t="s">
        <v>105</v>
      </c>
      <c r="F2522" s="1" t="s">
        <v>106</v>
      </c>
      <c r="G2522">
        <v>24</v>
      </c>
      <c r="H2522" t="s">
        <v>107</v>
      </c>
      <c r="I2522" s="1" t="s">
        <v>108</v>
      </c>
      <c r="J2522">
        <v>100</v>
      </c>
      <c r="K2522" s="1" t="s">
        <v>2729</v>
      </c>
      <c r="L2522">
        <v>2</v>
      </c>
      <c r="M2522">
        <v>112</v>
      </c>
      <c r="N2522">
        <v>3</v>
      </c>
      <c r="Q2522">
        <v>109</v>
      </c>
      <c r="R2522" s="1"/>
    </row>
    <row r="2523" spans="1:18" x14ac:dyDescent="0.2">
      <c r="A2523" s="1" t="s">
        <v>53</v>
      </c>
      <c r="B2523">
        <v>3</v>
      </c>
      <c r="C2523" s="1" t="s">
        <v>4874</v>
      </c>
      <c r="D2523" s="2">
        <v>45799</v>
      </c>
      <c r="E2523" t="s">
        <v>4339</v>
      </c>
      <c r="F2523" s="1" t="s">
        <v>106</v>
      </c>
      <c r="G2523" t="s">
        <v>2927</v>
      </c>
      <c r="H2523" t="s">
        <v>2847</v>
      </c>
      <c r="I2523" s="1" t="s">
        <v>108</v>
      </c>
      <c r="J2523">
        <v>80</v>
      </c>
      <c r="K2523" s="1" t="s">
        <v>2729</v>
      </c>
      <c r="L2523">
        <v>1</v>
      </c>
      <c r="M2523">
        <v>43.8</v>
      </c>
      <c r="N2523">
        <v>1.2</v>
      </c>
      <c r="Q2523">
        <v>42.599999999999994</v>
      </c>
      <c r="R2523" s="1"/>
    </row>
    <row r="2524" spans="1:18" x14ac:dyDescent="0.2">
      <c r="A2524" s="1" t="s">
        <v>46</v>
      </c>
      <c r="B2524">
        <v>6</v>
      </c>
      <c r="C2524" s="1" t="s">
        <v>4849</v>
      </c>
      <c r="D2524" s="2">
        <v>45799</v>
      </c>
      <c r="E2524" t="s">
        <v>4850</v>
      </c>
      <c r="F2524" s="1" t="s">
        <v>246</v>
      </c>
      <c r="G2524" t="s">
        <v>4851</v>
      </c>
      <c r="H2524" t="s">
        <v>4852</v>
      </c>
      <c r="I2524" s="1" t="s">
        <v>2766</v>
      </c>
      <c r="J2524">
        <v>3000</v>
      </c>
      <c r="K2524" s="1" t="s">
        <v>2729</v>
      </c>
      <c r="L2524">
        <v>8</v>
      </c>
      <c r="M2524">
        <v>859.4</v>
      </c>
      <c r="N2524">
        <v>24</v>
      </c>
      <c r="Q2524">
        <v>835.4</v>
      </c>
      <c r="R2524" s="1"/>
    </row>
    <row r="2525" spans="1:18" x14ac:dyDescent="0.2">
      <c r="A2525" s="1" t="s">
        <v>53</v>
      </c>
      <c r="B2525">
        <v>6</v>
      </c>
      <c r="C2525" s="1" t="s">
        <v>4849</v>
      </c>
      <c r="D2525" s="2">
        <v>45799</v>
      </c>
      <c r="E2525" t="s">
        <v>4850</v>
      </c>
      <c r="F2525" s="1" t="s">
        <v>246</v>
      </c>
      <c r="G2525" t="s">
        <v>4851</v>
      </c>
      <c r="H2525" t="s">
        <v>4852</v>
      </c>
      <c r="I2525" s="1" t="s">
        <v>2766</v>
      </c>
      <c r="J2525">
        <v>3000</v>
      </c>
      <c r="K2525" s="1" t="s">
        <v>2729</v>
      </c>
      <c r="L2525">
        <v>3</v>
      </c>
      <c r="M2525">
        <v>319.79999999999995</v>
      </c>
      <c r="N2525">
        <v>9</v>
      </c>
      <c r="O2525">
        <v>15.2</v>
      </c>
      <c r="Q2525">
        <v>310.79999999999995</v>
      </c>
      <c r="R2525" s="1"/>
    </row>
    <row r="2526" spans="1:18" x14ac:dyDescent="0.2">
      <c r="A2526" s="1" t="s">
        <v>53</v>
      </c>
      <c r="B2526">
        <v>6</v>
      </c>
      <c r="C2526" s="1" t="s">
        <v>1194</v>
      </c>
      <c r="D2526" s="2">
        <v>45799</v>
      </c>
      <c r="E2526" t="s">
        <v>2747</v>
      </c>
      <c r="F2526" s="1" t="s">
        <v>246</v>
      </c>
      <c r="G2526">
        <v>16</v>
      </c>
      <c r="H2526" t="s">
        <v>209</v>
      </c>
      <c r="I2526" s="1" t="s">
        <v>100</v>
      </c>
      <c r="J2526">
        <v>810</v>
      </c>
      <c r="K2526" s="1" t="s">
        <v>2729</v>
      </c>
      <c r="L2526">
        <v>5</v>
      </c>
      <c r="M2526">
        <v>309.79999999999995</v>
      </c>
      <c r="N2526">
        <v>10</v>
      </c>
      <c r="Q2526">
        <v>299.79999999999995</v>
      </c>
      <c r="R2526" s="1"/>
    </row>
    <row r="2527" spans="1:18" x14ac:dyDescent="0.2">
      <c r="A2527" s="1" t="s">
        <v>46</v>
      </c>
      <c r="B2527">
        <v>7</v>
      </c>
      <c r="C2527" s="1" t="s">
        <v>4865</v>
      </c>
      <c r="D2527" s="2">
        <v>45799</v>
      </c>
      <c r="E2527" t="s">
        <v>3878</v>
      </c>
      <c r="F2527" s="1" t="s">
        <v>246</v>
      </c>
      <c r="G2527">
        <v>16</v>
      </c>
      <c r="H2527" t="s">
        <v>214</v>
      </c>
      <c r="I2527" s="1" t="s">
        <v>100</v>
      </c>
      <c r="J2527">
        <v>500</v>
      </c>
      <c r="K2527" s="1" t="s">
        <v>2729</v>
      </c>
      <c r="L2527">
        <v>1</v>
      </c>
      <c r="M2527">
        <v>49.8</v>
      </c>
      <c r="N2527">
        <v>2</v>
      </c>
      <c r="O2527">
        <v>9.8000000000000007</v>
      </c>
      <c r="Q2527">
        <v>47.8</v>
      </c>
      <c r="R2527" s="1"/>
    </row>
    <row r="2528" spans="1:18" x14ac:dyDescent="0.2">
      <c r="A2528" s="1" t="s">
        <v>46</v>
      </c>
      <c r="B2528">
        <v>7</v>
      </c>
      <c r="C2528" s="1" t="s">
        <v>4875</v>
      </c>
      <c r="D2528" s="2">
        <v>45799</v>
      </c>
      <c r="E2528" t="s">
        <v>3934</v>
      </c>
      <c r="F2528" s="1" t="s">
        <v>246</v>
      </c>
      <c r="G2528">
        <v>26</v>
      </c>
      <c r="H2528" t="s">
        <v>167</v>
      </c>
      <c r="I2528" s="1" t="s">
        <v>100</v>
      </c>
      <c r="J2528">
        <v>150</v>
      </c>
      <c r="K2528" s="1" t="s">
        <v>2729</v>
      </c>
      <c r="L2528">
        <v>2</v>
      </c>
      <c r="M2528">
        <v>158.4</v>
      </c>
      <c r="N2528">
        <v>6.2</v>
      </c>
      <c r="Q2528">
        <v>152.20000000000002</v>
      </c>
      <c r="R2528" s="1"/>
    </row>
    <row r="2529" spans="1:18" x14ac:dyDescent="0.2">
      <c r="A2529" s="1" t="s">
        <v>46</v>
      </c>
      <c r="B2529">
        <v>7</v>
      </c>
      <c r="C2529" s="1" t="s">
        <v>4876</v>
      </c>
      <c r="D2529" s="2">
        <v>45799</v>
      </c>
      <c r="E2529" t="s">
        <v>2899</v>
      </c>
      <c r="F2529" s="1" t="s">
        <v>246</v>
      </c>
      <c r="G2529">
        <v>19</v>
      </c>
      <c r="H2529" t="s">
        <v>2983</v>
      </c>
      <c r="I2529" s="1" t="s">
        <v>2760</v>
      </c>
      <c r="J2529">
        <v>75</v>
      </c>
      <c r="K2529" s="1" t="s">
        <v>2729</v>
      </c>
      <c r="L2529">
        <v>1</v>
      </c>
      <c r="M2529">
        <v>95.4</v>
      </c>
      <c r="N2529">
        <v>2.4</v>
      </c>
      <c r="Q2529">
        <v>93</v>
      </c>
      <c r="R2529" s="1"/>
    </row>
    <row r="2530" spans="1:18" x14ac:dyDescent="0.2">
      <c r="A2530" s="1" t="s">
        <v>46</v>
      </c>
      <c r="B2530">
        <v>7</v>
      </c>
      <c r="C2530" s="1" t="s">
        <v>4877</v>
      </c>
      <c r="D2530" s="2">
        <v>45799</v>
      </c>
      <c r="E2530" t="s">
        <v>4119</v>
      </c>
      <c r="F2530" s="1" t="s">
        <v>246</v>
      </c>
      <c r="G2530">
        <v>19</v>
      </c>
      <c r="H2530" t="s">
        <v>93</v>
      </c>
      <c r="I2530" s="1" t="s">
        <v>2760</v>
      </c>
      <c r="J2530">
        <v>165</v>
      </c>
      <c r="K2530" s="1" t="s">
        <v>2729</v>
      </c>
      <c r="L2530">
        <v>1</v>
      </c>
      <c r="M2530">
        <v>52</v>
      </c>
      <c r="N2530">
        <v>2.4</v>
      </c>
      <c r="Q2530">
        <v>49.6</v>
      </c>
      <c r="R2530" s="1"/>
    </row>
    <row r="2531" spans="1:18" x14ac:dyDescent="0.2">
      <c r="A2531" s="1" t="s">
        <v>53</v>
      </c>
      <c r="B2531">
        <v>7</v>
      </c>
      <c r="C2531" s="1" t="s">
        <v>4877</v>
      </c>
      <c r="D2531" s="2">
        <v>45799</v>
      </c>
      <c r="E2531" t="s">
        <v>4119</v>
      </c>
      <c r="F2531" s="1" t="s">
        <v>246</v>
      </c>
      <c r="G2531">
        <v>19</v>
      </c>
      <c r="H2531" t="s">
        <v>93</v>
      </c>
      <c r="I2531" s="1" t="s">
        <v>2760</v>
      </c>
      <c r="J2531">
        <v>165</v>
      </c>
      <c r="K2531" s="1" t="s">
        <v>2729</v>
      </c>
      <c r="L2531">
        <v>3</v>
      </c>
      <c r="M2531">
        <v>181.09</v>
      </c>
      <c r="N2531">
        <v>6.9</v>
      </c>
      <c r="O2531">
        <v>6.45</v>
      </c>
      <c r="Q2531">
        <v>174.19</v>
      </c>
      <c r="R2531" s="1"/>
    </row>
    <row r="2532" spans="1:18" x14ac:dyDescent="0.2">
      <c r="A2532" s="1" t="s">
        <v>53</v>
      </c>
      <c r="B2532">
        <v>7</v>
      </c>
      <c r="C2532" s="1" t="s">
        <v>4878</v>
      </c>
      <c r="D2532" s="2">
        <v>45799</v>
      </c>
      <c r="E2532" t="s">
        <v>4119</v>
      </c>
      <c r="F2532" s="1" t="s">
        <v>246</v>
      </c>
      <c r="G2532">
        <v>18</v>
      </c>
      <c r="H2532" t="s">
        <v>93</v>
      </c>
      <c r="I2532" s="1" t="s">
        <v>2760</v>
      </c>
      <c r="J2532">
        <v>140</v>
      </c>
      <c r="K2532" s="1" t="s">
        <v>2729</v>
      </c>
      <c r="L2532">
        <v>3</v>
      </c>
      <c r="M2532">
        <v>156.6</v>
      </c>
      <c r="N2532">
        <v>6.8999999999999995</v>
      </c>
      <c r="Q2532">
        <v>149.69999999999999</v>
      </c>
      <c r="R2532" s="1"/>
    </row>
    <row r="2533" spans="1:18" x14ac:dyDescent="0.2">
      <c r="A2533" s="1" t="s">
        <v>53</v>
      </c>
      <c r="B2533">
        <v>7</v>
      </c>
      <c r="C2533" s="1" t="s">
        <v>4879</v>
      </c>
      <c r="D2533" s="2">
        <v>45799</v>
      </c>
      <c r="E2533" t="s">
        <v>3668</v>
      </c>
      <c r="F2533" s="1" t="s">
        <v>246</v>
      </c>
      <c r="G2533">
        <v>17</v>
      </c>
      <c r="H2533" t="s">
        <v>79</v>
      </c>
      <c r="I2533" s="1" t="s">
        <v>2760</v>
      </c>
      <c r="J2533">
        <v>500</v>
      </c>
      <c r="K2533" s="1" t="s">
        <v>2729</v>
      </c>
      <c r="L2533">
        <v>1</v>
      </c>
      <c r="M2533">
        <v>60.45</v>
      </c>
      <c r="N2533">
        <v>2.1</v>
      </c>
      <c r="Q2533">
        <v>58.35</v>
      </c>
      <c r="R2533" s="1"/>
    </row>
    <row r="2534" spans="1:18" x14ac:dyDescent="0.2">
      <c r="A2534" s="1" t="s">
        <v>46</v>
      </c>
      <c r="B2534">
        <v>1</v>
      </c>
      <c r="C2534" s="1" t="s">
        <v>4868</v>
      </c>
      <c r="D2534" s="2">
        <v>45800</v>
      </c>
      <c r="E2534" t="s">
        <v>4784</v>
      </c>
      <c r="F2534" s="1" t="s">
        <v>246</v>
      </c>
      <c r="G2534">
        <v>7</v>
      </c>
      <c r="H2534">
        <v>10</v>
      </c>
      <c r="I2534" s="1" t="s">
        <v>100</v>
      </c>
      <c r="J2534">
        <v>120</v>
      </c>
      <c r="K2534" s="1" t="s">
        <v>2729</v>
      </c>
      <c r="L2534">
        <v>1</v>
      </c>
      <c r="M2534">
        <v>40.6</v>
      </c>
      <c r="N2534">
        <v>0.4</v>
      </c>
      <c r="O2534">
        <v>5</v>
      </c>
      <c r="Q2534">
        <v>40.200000000000003</v>
      </c>
      <c r="R2534" s="1"/>
    </row>
    <row r="2535" spans="1:18" x14ac:dyDescent="0.2">
      <c r="A2535" s="1" t="s">
        <v>46</v>
      </c>
      <c r="B2535">
        <v>1</v>
      </c>
      <c r="C2535" s="1" t="s">
        <v>4183</v>
      </c>
      <c r="D2535" s="2">
        <v>45800</v>
      </c>
      <c r="E2535" t="s">
        <v>4150</v>
      </c>
      <c r="F2535" s="1" t="s">
        <v>246</v>
      </c>
      <c r="G2535">
        <v>7</v>
      </c>
      <c r="H2535">
        <v>14</v>
      </c>
      <c r="I2535" s="1" t="s">
        <v>2766</v>
      </c>
      <c r="J2535">
        <v>0</v>
      </c>
      <c r="K2535" s="1" t="s">
        <v>2729</v>
      </c>
      <c r="L2535">
        <v>3</v>
      </c>
      <c r="M2535">
        <v>103</v>
      </c>
      <c r="N2535">
        <v>2.8</v>
      </c>
      <c r="Q2535">
        <v>100.2</v>
      </c>
      <c r="R2535" s="1"/>
    </row>
    <row r="2536" spans="1:18" x14ac:dyDescent="0.2">
      <c r="A2536" s="1" t="s">
        <v>53</v>
      </c>
      <c r="B2536">
        <v>1</v>
      </c>
      <c r="C2536" s="1" t="s">
        <v>4183</v>
      </c>
      <c r="D2536" s="2">
        <v>45800</v>
      </c>
      <c r="E2536" t="s">
        <v>4150</v>
      </c>
      <c r="F2536" s="1" t="s">
        <v>246</v>
      </c>
      <c r="G2536">
        <v>7</v>
      </c>
      <c r="H2536">
        <v>14</v>
      </c>
      <c r="I2536" s="1" t="s">
        <v>2766</v>
      </c>
      <c r="J2536">
        <v>0</v>
      </c>
      <c r="K2536" s="1" t="s">
        <v>2729</v>
      </c>
      <c r="L2536">
        <v>2</v>
      </c>
      <c r="M2536">
        <v>53</v>
      </c>
      <c r="N2536">
        <v>1.8</v>
      </c>
      <c r="Q2536">
        <v>51.2</v>
      </c>
      <c r="R2536" s="1"/>
    </row>
    <row r="2537" spans="1:18" x14ac:dyDescent="0.2">
      <c r="A2537" s="1" t="s">
        <v>53</v>
      </c>
      <c r="B2537">
        <v>1</v>
      </c>
      <c r="C2537" s="1" t="s">
        <v>4880</v>
      </c>
      <c r="D2537" s="2">
        <v>45800</v>
      </c>
      <c r="E2537" t="s">
        <v>4808</v>
      </c>
      <c r="F2537" s="1" t="s">
        <v>246</v>
      </c>
      <c r="G2537">
        <v>7</v>
      </c>
      <c r="H2537">
        <v>10</v>
      </c>
      <c r="I2537" s="1" t="s">
        <v>100</v>
      </c>
      <c r="J2537">
        <v>60</v>
      </c>
      <c r="K2537" s="1" t="s">
        <v>2729</v>
      </c>
      <c r="L2537">
        <v>2</v>
      </c>
      <c r="M2537">
        <v>66.61</v>
      </c>
      <c r="N2537">
        <v>1.8</v>
      </c>
      <c r="O2537">
        <v>53</v>
      </c>
      <c r="Q2537">
        <v>64.81</v>
      </c>
      <c r="R2537" s="1"/>
    </row>
    <row r="2538" spans="1:18" x14ac:dyDescent="0.2">
      <c r="A2538" s="1" t="s">
        <v>46</v>
      </c>
      <c r="B2538">
        <v>3</v>
      </c>
      <c r="C2538" s="1" t="s">
        <v>4874</v>
      </c>
      <c r="D2538" s="2">
        <v>45800</v>
      </c>
      <c r="E2538" t="s">
        <v>4339</v>
      </c>
      <c r="F2538" s="1" t="s">
        <v>106</v>
      </c>
      <c r="G2538" t="s">
        <v>2927</v>
      </c>
      <c r="H2538" t="s">
        <v>2847</v>
      </c>
      <c r="I2538" s="1" t="s">
        <v>108</v>
      </c>
      <c r="J2538">
        <v>80</v>
      </c>
      <c r="K2538" s="1" t="s">
        <v>2729</v>
      </c>
      <c r="L2538">
        <v>1</v>
      </c>
      <c r="M2538">
        <v>43.8</v>
      </c>
      <c r="N2538">
        <v>1.2</v>
      </c>
      <c r="O2538">
        <v>12</v>
      </c>
      <c r="Q2538">
        <v>42.599999999999994</v>
      </c>
      <c r="R2538" s="1"/>
    </row>
    <row r="2539" spans="1:18" x14ac:dyDescent="0.2">
      <c r="A2539" s="1" t="s">
        <v>46</v>
      </c>
      <c r="B2539">
        <v>3</v>
      </c>
      <c r="C2539" s="1" t="s">
        <v>4881</v>
      </c>
      <c r="D2539" s="2">
        <v>45800</v>
      </c>
      <c r="E2539" t="s">
        <v>4882</v>
      </c>
      <c r="F2539" s="1" t="s">
        <v>106</v>
      </c>
      <c r="G2539" t="s">
        <v>2743</v>
      </c>
      <c r="H2539" t="s">
        <v>2847</v>
      </c>
      <c r="I2539" s="1" t="s">
        <v>108</v>
      </c>
      <c r="J2539">
        <v>110</v>
      </c>
      <c r="K2539" s="1" t="s">
        <v>2729</v>
      </c>
      <c r="L2539">
        <v>3</v>
      </c>
      <c r="M2539">
        <v>118.6</v>
      </c>
      <c r="N2539">
        <v>4.5</v>
      </c>
      <c r="Q2539">
        <v>114.1</v>
      </c>
      <c r="R2539" s="1"/>
    </row>
    <row r="2540" spans="1:18" x14ac:dyDescent="0.2">
      <c r="A2540" s="1" t="s">
        <v>46</v>
      </c>
      <c r="B2540">
        <v>3</v>
      </c>
      <c r="C2540" s="1" t="s">
        <v>2879</v>
      </c>
      <c r="D2540" s="2">
        <v>45800</v>
      </c>
      <c r="E2540" t="s">
        <v>281</v>
      </c>
      <c r="F2540" s="1" t="s">
        <v>246</v>
      </c>
      <c r="G2540" t="s">
        <v>2880</v>
      </c>
      <c r="H2540" t="s">
        <v>2744</v>
      </c>
      <c r="I2540" s="1" t="s">
        <v>100</v>
      </c>
      <c r="J2540">
        <v>2000</v>
      </c>
      <c r="K2540" s="1" t="s">
        <v>2729</v>
      </c>
      <c r="L2540">
        <v>4</v>
      </c>
      <c r="M2540">
        <v>287.40000000000003</v>
      </c>
      <c r="N2540">
        <v>12.4</v>
      </c>
      <c r="Q2540">
        <v>275.00000000000006</v>
      </c>
      <c r="R2540" s="1"/>
    </row>
    <row r="2541" spans="1:18" x14ac:dyDescent="0.2">
      <c r="A2541" s="1" t="s">
        <v>53</v>
      </c>
      <c r="B2541">
        <v>3</v>
      </c>
      <c r="C2541" s="1" t="s">
        <v>4883</v>
      </c>
      <c r="D2541" s="2">
        <v>45800</v>
      </c>
      <c r="E2541" t="s">
        <v>4884</v>
      </c>
      <c r="F2541" s="1" t="s">
        <v>246</v>
      </c>
      <c r="G2541">
        <v>15</v>
      </c>
      <c r="H2541" t="s">
        <v>93</v>
      </c>
      <c r="I2541" s="1" t="s">
        <v>100</v>
      </c>
      <c r="J2541">
        <v>150</v>
      </c>
      <c r="K2541" s="1" t="s">
        <v>2729</v>
      </c>
      <c r="L2541">
        <v>3</v>
      </c>
      <c r="M2541">
        <v>146.19999999999999</v>
      </c>
      <c r="N2541">
        <v>5.0999999999999996</v>
      </c>
      <c r="Q2541">
        <v>141.1</v>
      </c>
      <c r="R2541" s="1"/>
    </row>
    <row r="2542" spans="1:18" x14ac:dyDescent="0.2">
      <c r="A2542" s="1" t="s">
        <v>53</v>
      </c>
      <c r="B2542">
        <v>3</v>
      </c>
      <c r="C2542" s="1" t="s">
        <v>4885</v>
      </c>
      <c r="D2542" s="2">
        <v>45800</v>
      </c>
      <c r="E2542" t="s">
        <v>4886</v>
      </c>
      <c r="F2542" s="1" t="s">
        <v>246</v>
      </c>
      <c r="G2542">
        <v>12</v>
      </c>
      <c r="H2542" t="s">
        <v>107</v>
      </c>
      <c r="I2542" s="1" t="s">
        <v>100</v>
      </c>
      <c r="J2542">
        <v>150</v>
      </c>
      <c r="K2542" s="1" t="s">
        <v>2729</v>
      </c>
      <c r="L2542">
        <v>2</v>
      </c>
      <c r="M2542">
        <v>89.2</v>
      </c>
      <c r="N2542">
        <v>3</v>
      </c>
      <c r="Q2542">
        <v>86.2</v>
      </c>
      <c r="R2542" s="1"/>
    </row>
    <row r="2543" spans="1:18" x14ac:dyDescent="0.2">
      <c r="A2543" s="1" t="s">
        <v>46</v>
      </c>
      <c r="B2543">
        <v>6</v>
      </c>
      <c r="C2543" s="1" t="s">
        <v>1194</v>
      </c>
      <c r="D2543" s="2">
        <v>45800</v>
      </c>
      <c r="E2543" t="s">
        <v>2747</v>
      </c>
      <c r="F2543" s="1" t="s">
        <v>246</v>
      </c>
      <c r="G2543">
        <v>16</v>
      </c>
      <c r="H2543" t="s">
        <v>209</v>
      </c>
      <c r="I2543" s="1" t="s">
        <v>100</v>
      </c>
      <c r="J2543">
        <v>810</v>
      </c>
      <c r="K2543" s="1" t="s">
        <v>2729</v>
      </c>
      <c r="L2543">
        <v>9</v>
      </c>
      <c r="M2543">
        <v>517.40000000000009</v>
      </c>
      <c r="N2543">
        <v>18</v>
      </c>
      <c r="O2543">
        <v>7</v>
      </c>
      <c r="Q2543">
        <v>499.40000000000009</v>
      </c>
      <c r="R2543" s="1"/>
    </row>
    <row r="2544" spans="1:18" x14ac:dyDescent="0.2">
      <c r="A2544" s="1" t="s">
        <v>53</v>
      </c>
      <c r="B2544">
        <v>6</v>
      </c>
      <c r="C2544" s="1" t="s">
        <v>4887</v>
      </c>
      <c r="D2544" s="2">
        <v>45800</v>
      </c>
      <c r="E2544" t="s">
        <v>4471</v>
      </c>
      <c r="F2544" s="1" t="s">
        <v>246</v>
      </c>
      <c r="G2544">
        <v>20</v>
      </c>
      <c r="H2544" t="s">
        <v>241</v>
      </c>
      <c r="I2544" s="1" t="s">
        <v>100</v>
      </c>
      <c r="J2544">
        <v>150</v>
      </c>
      <c r="K2544" s="1" t="s">
        <v>2729</v>
      </c>
      <c r="L2544">
        <v>5</v>
      </c>
      <c r="M2544">
        <v>172.8</v>
      </c>
      <c r="N2544">
        <v>12.6</v>
      </c>
      <c r="O2544">
        <v>32</v>
      </c>
      <c r="Q2544">
        <v>160.20000000000002</v>
      </c>
      <c r="R2544" s="1"/>
    </row>
    <row r="2545" spans="1:18" x14ac:dyDescent="0.2">
      <c r="A2545" s="1" t="s">
        <v>53</v>
      </c>
      <c r="B2545">
        <v>6</v>
      </c>
      <c r="C2545" s="1" t="s">
        <v>4888</v>
      </c>
      <c r="D2545" s="2">
        <v>45800</v>
      </c>
      <c r="E2545" t="s">
        <v>4471</v>
      </c>
      <c r="F2545" s="1" t="s">
        <v>246</v>
      </c>
      <c r="G2545">
        <v>22</v>
      </c>
      <c r="H2545" t="s">
        <v>241</v>
      </c>
      <c r="I2545" s="1" t="s">
        <v>100</v>
      </c>
      <c r="J2545">
        <v>200</v>
      </c>
      <c r="K2545" s="1" t="s">
        <v>2729</v>
      </c>
      <c r="L2545">
        <v>5</v>
      </c>
      <c r="M2545">
        <v>211.4</v>
      </c>
      <c r="N2545">
        <v>13.2</v>
      </c>
      <c r="Q2545">
        <v>198.20000000000002</v>
      </c>
      <c r="R2545" s="1"/>
    </row>
    <row r="2546" spans="1:18" x14ac:dyDescent="0.2">
      <c r="A2546" s="1" t="s">
        <v>53</v>
      </c>
      <c r="B2546">
        <v>6</v>
      </c>
      <c r="C2546" s="1" t="s">
        <v>4889</v>
      </c>
      <c r="D2546" s="2">
        <v>45800</v>
      </c>
      <c r="E2546" t="s">
        <v>4890</v>
      </c>
      <c r="F2546" s="1" t="s">
        <v>246</v>
      </c>
      <c r="G2546">
        <v>26</v>
      </c>
      <c r="H2546">
        <v>5</v>
      </c>
      <c r="I2546" s="1" t="s">
        <v>100</v>
      </c>
      <c r="J2546">
        <v>150</v>
      </c>
      <c r="K2546" s="1" t="s">
        <v>2729</v>
      </c>
      <c r="L2546">
        <v>3</v>
      </c>
      <c r="M2546">
        <v>168</v>
      </c>
      <c r="N2546">
        <v>9.6000000000000014</v>
      </c>
      <c r="Q2546">
        <v>158.4</v>
      </c>
      <c r="R2546" s="1"/>
    </row>
    <row r="2547" spans="1:18" x14ac:dyDescent="0.2">
      <c r="A2547" s="1" t="s">
        <v>46</v>
      </c>
      <c r="B2547">
        <v>7</v>
      </c>
      <c r="C2547" s="1" t="s">
        <v>4879</v>
      </c>
      <c r="D2547" s="2">
        <v>45800</v>
      </c>
      <c r="E2547" t="s">
        <v>3668</v>
      </c>
      <c r="F2547" s="1" t="s">
        <v>246</v>
      </c>
      <c r="G2547">
        <v>17</v>
      </c>
      <c r="H2547" t="s">
        <v>79</v>
      </c>
      <c r="I2547" s="1" t="s">
        <v>2760</v>
      </c>
      <c r="J2547">
        <v>500</v>
      </c>
      <c r="K2547" s="1" t="s">
        <v>2729</v>
      </c>
      <c r="L2547">
        <v>5</v>
      </c>
      <c r="M2547">
        <v>330.4</v>
      </c>
      <c r="N2547">
        <v>10.900000000000002</v>
      </c>
      <c r="O2547">
        <v>2</v>
      </c>
      <c r="Q2547">
        <v>319.5</v>
      </c>
      <c r="R2547" s="1"/>
    </row>
    <row r="2548" spans="1:18" x14ac:dyDescent="0.2">
      <c r="A2548" s="1" t="s">
        <v>53</v>
      </c>
      <c r="B2548">
        <v>7</v>
      </c>
      <c r="C2548" s="1" t="s">
        <v>4879</v>
      </c>
      <c r="D2548" s="2">
        <v>45800</v>
      </c>
      <c r="E2548" t="s">
        <v>3668</v>
      </c>
      <c r="F2548" s="1" t="s">
        <v>246</v>
      </c>
      <c r="G2548">
        <v>17</v>
      </c>
      <c r="H2548" t="s">
        <v>79</v>
      </c>
      <c r="I2548" s="1" t="s">
        <v>2760</v>
      </c>
      <c r="J2548">
        <v>500</v>
      </c>
      <c r="K2548" s="1" t="s">
        <v>2729</v>
      </c>
      <c r="L2548">
        <v>2</v>
      </c>
      <c r="M2548">
        <v>124.41</v>
      </c>
      <c r="N2548">
        <v>4.4000000000000004</v>
      </c>
      <c r="O2548">
        <v>6</v>
      </c>
      <c r="Q2548">
        <v>120.00999999999999</v>
      </c>
      <c r="R2548" s="1"/>
    </row>
    <row r="2549" spans="1:18" x14ac:dyDescent="0.2">
      <c r="A2549" s="1" t="s">
        <v>53</v>
      </c>
      <c r="B2549">
        <v>7</v>
      </c>
      <c r="C2549" s="1" t="s">
        <v>4891</v>
      </c>
      <c r="D2549" s="2">
        <v>45800</v>
      </c>
      <c r="E2549" t="s">
        <v>2825</v>
      </c>
      <c r="F2549" s="1" t="s">
        <v>246</v>
      </c>
      <c r="G2549">
        <v>21</v>
      </c>
      <c r="H2549">
        <v>6</v>
      </c>
      <c r="I2549" s="1" t="s">
        <v>2826</v>
      </c>
      <c r="J2549">
        <v>100</v>
      </c>
      <c r="K2549" s="1" t="s">
        <v>2729</v>
      </c>
      <c r="L2549">
        <v>5</v>
      </c>
      <c r="M2549">
        <v>241.64000000000001</v>
      </c>
      <c r="N2549">
        <v>13</v>
      </c>
      <c r="Q2549">
        <v>228.64000000000001</v>
      </c>
      <c r="R2549" s="1"/>
    </row>
    <row r="2550" spans="1:18" x14ac:dyDescent="0.2">
      <c r="A2550" s="1" t="s">
        <v>46</v>
      </c>
      <c r="B2550">
        <v>3</v>
      </c>
      <c r="C2550" s="1" t="s">
        <v>4885</v>
      </c>
      <c r="D2550" s="2">
        <v>45801</v>
      </c>
      <c r="E2550" t="s">
        <v>4886</v>
      </c>
      <c r="F2550" s="1" t="s">
        <v>246</v>
      </c>
      <c r="G2550">
        <v>12</v>
      </c>
      <c r="H2550" t="s">
        <v>107</v>
      </c>
      <c r="I2550" s="1" t="s">
        <v>100</v>
      </c>
      <c r="J2550">
        <v>150</v>
      </c>
      <c r="K2550" s="1" t="s">
        <v>2729</v>
      </c>
      <c r="L2550">
        <v>1</v>
      </c>
      <c r="M2550">
        <v>61.6</v>
      </c>
      <c r="N2550">
        <v>1.5</v>
      </c>
      <c r="Q2550">
        <v>60.1</v>
      </c>
      <c r="R2550" s="1"/>
    </row>
    <row r="2551" spans="1:18" x14ac:dyDescent="0.2">
      <c r="A2551" s="1" t="s">
        <v>46</v>
      </c>
      <c r="B2551">
        <v>3</v>
      </c>
      <c r="C2551" s="1" t="s">
        <v>4892</v>
      </c>
      <c r="D2551" s="2">
        <v>45801</v>
      </c>
      <c r="E2551" t="s">
        <v>4893</v>
      </c>
      <c r="F2551" s="1" t="s">
        <v>246</v>
      </c>
      <c r="G2551">
        <v>8</v>
      </c>
      <c r="H2551" t="s">
        <v>107</v>
      </c>
      <c r="I2551" s="1" t="s">
        <v>100</v>
      </c>
      <c r="J2551">
        <v>150</v>
      </c>
      <c r="K2551" s="1" t="s">
        <v>2729</v>
      </c>
      <c r="L2551">
        <v>3</v>
      </c>
      <c r="M2551">
        <v>153.4</v>
      </c>
      <c r="N2551">
        <v>2.7</v>
      </c>
      <c r="Q2551">
        <v>150.70000000000002</v>
      </c>
      <c r="R2551" s="1"/>
    </row>
    <row r="2552" spans="1:18" x14ac:dyDescent="0.2">
      <c r="A2552" s="1" t="s">
        <v>53</v>
      </c>
      <c r="B2552">
        <v>3</v>
      </c>
      <c r="C2552" s="1" t="s">
        <v>4894</v>
      </c>
      <c r="D2552" s="2">
        <v>45801</v>
      </c>
      <c r="E2552" t="s">
        <v>4895</v>
      </c>
      <c r="F2552" s="1" t="s">
        <v>246</v>
      </c>
      <c r="G2552">
        <v>8</v>
      </c>
      <c r="H2552">
        <v>8</v>
      </c>
      <c r="I2552" s="1" t="s">
        <v>100</v>
      </c>
      <c r="J2552">
        <v>50</v>
      </c>
      <c r="K2552" s="1" t="s">
        <v>2729</v>
      </c>
      <c r="L2552">
        <v>2</v>
      </c>
      <c r="M2552">
        <v>60</v>
      </c>
      <c r="N2552">
        <v>2</v>
      </c>
      <c r="O2552">
        <v>10</v>
      </c>
      <c r="Q2552">
        <v>58</v>
      </c>
      <c r="R2552" s="1"/>
    </row>
    <row r="2553" spans="1:18" x14ac:dyDescent="0.2">
      <c r="A2553" s="1" t="s">
        <v>53</v>
      </c>
      <c r="B2553">
        <v>3</v>
      </c>
      <c r="C2553" s="1" t="s">
        <v>4896</v>
      </c>
      <c r="D2553" s="2">
        <v>45801</v>
      </c>
      <c r="E2553" t="s">
        <v>4895</v>
      </c>
      <c r="F2553" s="1" t="s">
        <v>246</v>
      </c>
      <c r="G2553">
        <v>8</v>
      </c>
      <c r="H2553">
        <v>8</v>
      </c>
      <c r="I2553" s="1" t="s">
        <v>100</v>
      </c>
      <c r="J2553">
        <v>100</v>
      </c>
      <c r="K2553" s="1" t="s">
        <v>2729</v>
      </c>
      <c r="L2553">
        <v>3</v>
      </c>
      <c r="M2553">
        <v>112.30000000000001</v>
      </c>
      <c r="N2553">
        <v>3</v>
      </c>
      <c r="Q2553">
        <v>109.30000000000001</v>
      </c>
      <c r="R2553" s="1"/>
    </row>
    <row r="2554" spans="1:18" x14ac:dyDescent="0.2">
      <c r="A2554" s="1" t="s">
        <v>53</v>
      </c>
      <c r="B2554">
        <v>3</v>
      </c>
      <c r="C2554" s="1" t="s">
        <v>4897</v>
      </c>
      <c r="D2554" s="2">
        <v>45801</v>
      </c>
      <c r="E2554" t="s">
        <v>4898</v>
      </c>
      <c r="F2554" s="1" t="s">
        <v>106</v>
      </c>
      <c r="G2554">
        <v>18.5</v>
      </c>
      <c r="H2554" t="s">
        <v>2817</v>
      </c>
      <c r="I2554" s="1" t="s">
        <v>108</v>
      </c>
      <c r="J2554">
        <v>100</v>
      </c>
      <c r="K2554" s="1" t="s">
        <v>2729</v>
      </c>
      <c r="L2554">
        <v>2</v>
      </c>
      <c r="M2554">
        <v>105</v>
      </c>
      <c r="N2554">
        <v>4.5999999999999996</v>
      </c>
      <c r="Q2554">
        <v>100.4</v>
      </c>
      <c r="R2554" s="1"/>
    </row>
    <row r="2555" spans="1:18" x14ac:dyDescent="0.2">
      <c r="A2555" s="1" t="s">
        <v>46</v>
      </c>
      <c r="B2555">
        <v>6</v>
      </c>
      <c r="C2555" s="1" t="s">
        <v>4899</v>
      </c>
      <c r="D2555" s="2">
        <v>45801</v>
      </c>
      <c r="E2555" t="s">
        <v>4900</v>
      </c>
      <c r="F2555" s="1" t="s">
        <v>246</v>
      </c>
      <c r="G2555">
        <v>28</v>
      </c>
      <c r="H2555">
        <v>10</v>
      </c>
      <c r="I2555" s="1" t="s">
        <v>100</v>
      </c>
      <c r="J2555">
        <v>230</v>
      </c>
      <c r="K2555" s="1" t="s">
        <v>2729</v>
      </c>
      <c r="L2555">
        <v>4</v>
      </c>
      <c r="M2555">
        <v>238.35999999999999</v>
      </c>
      <c r="N2555">
        <v>15.2</v>
      </c>
      <c r="O2555">
        <v>154</v>
      </c>
      <c r="Q2555">
        <v>223.16</v>
      </c>
      <c r="R2555" s="1"/>
    </row>
    <row r="2556" spans="1:18" x14ac:dyDescent="0.2">
      <c r="A2556" s="1" t="s">
        <v>46</v>
      </c>
      <c r="B2556">
        <v>6</v>
      </c>
      <c r="C2556" s="1" t="s">
        <v>4901</v>
      </c>
      <c r="D2556" s="2">
        <v>45801</v>
      </c>
      <c r="E2556" t="s">
        <v>3428</v>
      </c>
      <c r="F2556" s="1" t="s">
        <v>246</v>
      </c>
      <c r="G2556" t="s">
        <v>247</v>
      </c>
      <c r="H2556" t="s">
        <v>201</v>
      </c>
      <c r="I2556" s="1" t="s">
        <v>100</v>
      </c>
      <c r="J2556">
        <v>100</v>
      </c>
      <c r="K2556" s="1" t="s">
        <v>2729</v>
      </c>
      <c r="L2556">
        <v>2</v>
      </c>
      <c r="M2556">
        <v>128.19999999999999</v>
      </c>
      <c r="N2556">
        <v>7.2</v>
      </c>
      <c r="Q2556">
        <v>120.99999999999999</v>
      </c>
      <c r="R2556" s="1"/>
    </row>
    <row r="2557" spans="1:18" x14ac:dyDescent="0.2">
      <c r="A2557" s="1" t="s">
        <v>46</v>
      </c>
      <c r="B2557">
        <v>6</v>
      </c>
      <c r="C2557" s="1" t="s">
        <v>4902</v>
      </c>
      <c r="D2557" s="2">
        <v>45801</v>
      </c>
      <c r="E2557" t="s">
        <v>3428</v>
      </c>
      <c r="F2557" s="1" t="s">
        <v>246</v>
      </c>
      <c r="G2557" t="s">
        <v>3167</v>
      </c>
      <c r="H2557" t="s">
        <v>201</v>
      </c>
      <c r="I2557" s="1" t="s">
        <v>100</v>
      </c>
      <c r="J2557">
        <v>100</v>
      </c>
      <c r="K2557" s="1" t="s">
        <v>2729</v>
      </c>
      <c r="L2557">
        <v>2</v>
      </c>
      <c r="M2557">
        <v>105.8</v>
      </c>
      <c r="N2557">
        <v>8</v>
      </c>
      <c r="Q2557">
        <v>97.8</v>
      </c>
      <c r="R2557" s="1"/>
    </row>
    <row r="2558" spans="1:18" x14ac:dyDescent="0.2">
      <c r="A2558" s="1" t="s">
        <v>46</v>
      </c>
      <c r="B2558">
        <v>6</v>
      </c>
      <c r="C2558" s="1" t="s">
        <v>4903</v>
      </c>
      <c r="D2558" s="2">
        <v>45801</v>
      </c>
      <c r="E2558" t="s">
        <v>3135</v>
      </c>
      <c r="F2558" s="1" t="s">
        <v>246</v>
      </c>
      <c r="G2558" t="s">
        <v>3136</v>
      </c>
      <c r="H2558">
        <v>41609</v>
      </c>
      <c r="I2558" s="1" t="s">
        <v>100</v>
      </c>
      <c r="J2558">
        <v>100</v>
      </c>
      <c r="K2558" s="1" t="s">
        <v>2729</v>
      </c>
      <c r="L2558">
        <v>4</v>
      </c>
      <c r="M2558">
        <v>106.44999999999999</v>
      </c>
      <c r="N2558">
        <v>7.2</v>
      </c>
      <c r="Q2558">
        <v>99.249999999999986</v>
      </c>
      <c r="R2558" s="1"/>
    </row>
    <row r="2559" spans="1:18" x14ac:dyDescent="0.2">
      <c r="A2559" s="1" t="s">
        <v>46</v>
      </c>
      <c r="B2559">
        <v>6</v>
      </c>
      <c r="C2559" s="1" t="s">
        <v>4904</v>
      </c>
      <c r="D2559" s="2">
        <v>45801</v>
      </c>
      <c r="E2559" t="s">
        <v>4905</v>
      </c>
      <c r="F2559" s="1" t="s">
        <v>246</v>
      </c>
      <c r="G2559">
        <v>34</v>
      </c>
      <c r="H2559" t="s">
        <v>167</v>
      </c>
      <c r="I2559" s="1" t="s">
        <v>100</v>
      </c>
      <c r="J2559">
        <v>55</v>
      </c>
      <c r="K2559" s="1" t="s">
        <v>2729</v>
      </c>
      <c r="L2559">
        <v>1</v>
      </c>
      <c r="M2559">
        <v>61.4</v>
      </c>
      <c r="N2559">
        <v>4.2</v>
      </c>
      <c r="Q2559">
        <v>57.199999999999996</v>
      </c>
      <c r="R2559" s="1"/>
    </row>
    <row r="2560" spans="1:18" x14ac:dyDescent="0.2">
      <c r="A2560" s="1" t="s">
        <v>53</v>
      </c>
      <c r="B2560">
        <v>6</v>
      </c>
      <c r="C2560" s="1" t="s">
        <v>4906</v>
      </c>
      <c r="D2560" s="2">
        <v>45801</v>
      </c>
      <c r="E2560" t="s">
        <v>4907</v>
      </c>
      <c r="F2560" s="1" t="s">
        <v>246</v>
      </c>
      <c r="G2560">
        <v>30</v>
      </c>
      <c r="H2560" t="s">
        <v>167</v>
      </c>
      <c r="I2560" s="1" t="s">
        <v>100</v>
      </c>
      <c r="J2560">
        <v>90</v>
      </c>
      <c r="K2560" s="1" t="s">
        <v>2729</v>
      </c>
      <c r="L2560">
        <v>2</v>
      </c>
      <c r="M2560">
        <v>113.4</v>
      </c>
      <c r="N2560">
        <v>7.2</v>
      </c>
      <c r="O2560">
        <v>11.4</v>
      </c>
      <c r="Q2560">
        <v>106.2</v>
      </c>
      <c r="R2560" s="1"/>
    </row>
    <row r="2561" spans="1:18" x14ac:dyDescent="0.2">
      <c r="A2561" s="1" t="s">
        <v>53</v>
      </c>
      <c r="B2561">
        <v>6</v>
      </c>
      <c r="C2561" s="1" t="s">
        <v>4908</v>
      </c>
      <c r="D2561" s="2">
        <v>45801</v>
      </c>
      <c r="E2561" t="s">
        <v>3614</v>
      </c>
      <c r="F2561" s="1" t="s">
        <v>246</v>
      </c>
      <c r="G2561" t="s">
        <v>4909</v>
      </c>
      <c r="H2561">
        <v>8</v>
      </c>
      <c r="I2561" s="1" t="s">
        <v>2766</v>
      </c>
      <c r="J2561">
        <v>200</v>
      </c>
      <c r="K2561" s="1" t="s">
        <v>2729</v>
      </c>
      <c r="L2561">
        <v>8</v>
      </c>
      <c r="M2561">
        <v>229.8</v>
      </c>
      <c r="N2561">
        <v>27.2</v>
      </c>
      <c r="Q2561">
        <v>202.60000000000002</v>
      </c>
      <c r="R2561" s="1"/>
    </row>
    <row r="2562" spans="1:18" x14ac:dyDescent="0.2">
      <c r="A2562" s="1" t="s">
        <v>53</v>
      </c>
      <c r="B2562">
        <v>6</v>
      </c>
      <c r="C2562" s="1" t="s">
        <v>4910</v>
      </c>
      <c r="D2562" s="2">
        <v>45801</v>
      </c>
      <c r="E2562" t="s">
        <v>4911</v>
      </c>
      <c r="F2562" s="1" t="s">
        <v>246</v>
      </c>
      <c r="G2562">
        <v>17</v>
      </c>
      <c r="H2562" t="s">
        <v>332</v>
      </c>
      <c r="I2562" s="1" t="s">
        <v>2760</v>
      </c>
      <c r="J2562">
        <v>500</v>
      </c>
      <c r="K2562" s="1" t="s">
        <v>2729</v>
      </c>
      <c r="L2562">
        <v>4</v>
      </c>
      <c r="M2562">
        <v>280.39999999999998</v>
      </c>
      <c r="N2562">
        <v>8</v>
      </c>
      <c r="Q2562">
        <v>272.39999999999998</v>
      </c>
      <c r="R2562" s="1"/>
    </row>
    <row r="2563" spans="1:18" x14ac:dyDescent="0.2">
      <c r="A2563" s="1" t="s">
        <v>46</v>
      </c>
      <c r="B2563">
        <v>7</v>
      </c>
      <c r="C2563" s="1" t="s">
        <v>4891</v>
      </c>
      <c r="D2563" s="2">
        <v>45801</v>
      </c>
      <c r="E2563" t="s">
        <v>2825</v>
      </c>
      <c r="F2563" s="1" t="s">
        <v>246</v>
      </c>
      <c r="G2563">
        <v>21</v>
      </c>
      <c r="H2563">
        <v>6</v>
      </c>
      <c r="I2563" s="1" t="s">
        <v>2826</v>
      </c>
      <c r="J2563">
        <v>100</v>
      </c>
      <c r="K2563" s="1" t="s">
        <v>2729</v>
      </c>
      <c r="L2563">
        <v>3</v>
      </c>
      <c r="M2563">
        <v>176.79999999999998</v>
      </c>
      <c r="N2563">
        <v>7.8000000000000007</v>
      </c>
      <c r="Q2563">
        <v>168.99999999999997</v>
      </c>
      <c r="R2563" s="1"/>
    </row>
    <row r="2564" spans="1:18" x14ac:dyDescent="0.2">
      <c r="A2564" s="1" t="s">
        <v>46</v>
      </c>
      <c r="B2564">
        <v>7</v>
      </c>
      <c r="C2564" s="1" t="s">
        <v>4912</v>
      </c>
      <c r="D2564" s="2">
        <v>45801</v>
      </c>
      <c r="E2564" t="s">
        <v>4011</v>
      </c>
      <c r="F2564" s="1" t="s">
        <v>246</v>
      </c>
      <c r="G2564">
        <v>26</v>
      </c>
      <c r="H2564" t="s">
        <v>99</v>
      </c>
      <c r="I2564" s="1" t="s">
        <v>2760</v>
      </c>
      <c r="J2564">
        <v>150</v>
      </c>
      <c r="K2564" s="1" t="s">
        <v>2729</v>
      </c>
      <c r="L2564">
        <v>2</v>
      </c>
      <c r="M2564">
        <v>149.17000000000002</v>
      </c>
      <c r="N2564">
        <v>6.2</v>
      </c>
      <c r="Q2564">
        <v>142.97000000000003</v>
      </c>
      <c r="R2564" s="1"/>
    </row>
    <row r="2565" spans="1:18" x14ac:dyDescent="0.2">
      <c r="A2565" s="1" t="s">
        <v>46</v>
      </c>
      <c r="B2565">
        <v>7</v>
      </c>
      <c r="C2565" s="1" t="s">
        <v>4913</v>
      </c>
      <c r="D2565" s="2">
        <v>45801</v>
      </c>
      <c r="E2565" t="s">
        <v>3934</v>
      </c>
      <c r="F2565" s="1" t="s">
        <v>246</v>
      </c>
      <c r="G2565">
        <v>15</v>
      </c>
      <c r="H2565" t="s">
        <v>167</v>
      </c>
      <c r="I2565" s="1" t="s">
        <v>2760</v>
      </c>
      <c r="J2565">
        <v>240</v>
      </c>
      <c r="K2565" s="1" t="s">
        <v>2729</v>
      </c>
      <c r="L2565">
        <v>2</v>
      </c>
      <c r="M2565">
        <v>118.9</v>
      </c>
      <c r="N2565">
        <v>3.8</v>
      </c>
      <c r="Q2565">
        <v>115.10000000000001</v>
      </c>
      <c r="R2565" s="1"/>
    </row>
    <row r="2566" spans="1:18" x14ac:dyDescent="0.2">
      <c r="A2566" s="1" t="s">
        <v>53</v>
      </c>
      <c r="B2566">
        <v>7</v>
      </c>
      <c r="C2566" s="1" t="s">
        <v>4913</v>
      </c>
      <c r="D2566" s="2">
        <v>45801</v>
      </c>
      <c r="E2566" t="s">
        <v>3934</v>
      </c>
      <c r="F2566" s="1" t="s">
        <v>246</v>
      </c>
      <c r="G2566">
        <v>15</v>
      </c>
      <c r="H2566" t="s">
        <v>167</v>
      </c>
      <c r="I2566" s="1" t="s">
        <v>2760</v>
      </c>
      <c r="J2566">
        <v>240</v>
      </c>
      <c r="K2566" s="1" t="s">
        <v>2729</v>
      </c>
      <c r="L2566">
        <v>3</v>
      </c>
      <c r="M2566">
        <v>142.31</v>
      </c>
      <c r="N2566">
        <v>5.6</v>
      </c>
      <c r="O2566">
        <v>10</v>
      </c>
      <c r="Q2566">
        <v>136.71</v>
      </c>
      <c r="R2566" s="1"/>
    </row>
    <row r="2567" spans="1:18" x14ac:dyDescent="0.2">
      <c r="A2567" s="1" t="s">
        <v>53</v>
      </c>
      <c r="B2567">
        <v>7</v>
      </c>
      <c r="C2567" s="1" t="s">
        <v>4914</v>
      </c>
      <c r="D2567" s="2">
        <v>45801</v>
      </c>
      <c r="E2567" t="s">
        <v>3894</v>
      </c>
      <c r="F2567" s="1" t="s">
        <v>246</v>
      </c>
      <c r="G2567">
        <v>16</v>
      </c>
      <c r="H2567" t="s">
        <v>76</v>
      </c>
      <c r="I2567" s="1" t="s">
        <v>100</v>
      </c>
      <c r="J2567">
        <v>150</v>
      </c>
      <c r="K2567" s="1" t="s">
        <v>2729</v>
      </c>
      <c r="L2567">
        <v>2</v>
      </c>
      <c r="M2567">
        <v>163.89999999999998</v>
      </c>
      <c r="N2567">
        <v>4</v>
      </c>
      <c r="Q2567">
        <v>159.89999999999998</v>
      </c>
      <c r="R2567" s="1"/>
    </row>
    <row r="2568" spans="1:18" x14ac:dyDescent="0.2">
      <c r="A2568" s="1" t="s">
        <v>53</v>
      </c>
      <c r="B2568">
        <v>7</v>
      </c>
      <c r="C2568" s="1" t="s">
        <v>4915</v>
      </c>
      <c r="D2568" s="2">
        <v>45801</v>
      </c>
      <c r="E2568" t="s">
        <v>48</v>
      </c>
      <c r="F2568" s="1" t="s">
        <v>246</v>
      </c>
      <c r="G2568">
        <v>16</v>
      </c>
      <c r="H2568" t="s">
        <v>209</v>
      </c>
      <c r="I2568" s="1" t="s">
        <v>100</v>
      </c>
      <c r="J2568">
        <v>100</v>
      </c>
      <c r="K2568" s="1" t="s">
        <v>2729</v>
      </c>
      <c r="L2568">
        <v>2</v>
      </c>
      <c r="M2568">
        <v>94.06</v>
      </c>
      <c r="N2568">
        <v>4</v>
      </c>
      <c r="Q2568">
        <v>90.06</v>
      </c>
      <c r="R2568" s="1"/>
    </row>
    <row r="2569" spans="1:18" x14ac:dyDescent="0.2">
      <c r="A2569" s="1" t="s">
        <v>46</v>
      </c>
      <c r="B2569">
        <v>3</v>
      </c>
      <c r="C2569" s="1" t="s">
        <v>4916</v>
      </c>
      <c r="D2569" s="2">
        <v>45802</v>
      </c>
      <c r="E2569" t="s">
        <v>4821</v>
      </c>
      <c r="F2569" s="1" t="s">
        <v>106</v>
      </c>
      <c r="G2569">
        <v>18</v>
      </c>
      <c r="H2569" t="s">
        <v>2934</v>
      </c>
      <c r="I2569" s="1" t="s">
        <v>108</v>
      </c>
      <c r="J2569">
        <v>100</v>
      </c>
      <c r="K2569" s="1" t="s">
        <v>2729</v>
      </c>
      <c r="L2569">
        <v>2</v>
      </c>
      <c r="M2569">
        <v>112.4</v>
      </c>
      <c r="N2569">
        <v>4.2</v>
      </c>
      <c r="Q2569">
        <v>108.2</v>
      </c>
      <c r="R2569" s="1"/>
    </row>
    <row r="2570" spans="1:18" x14ac:dyDescent="0.2">
      <c r="A2570" s="1" t="s">
        <v>46</v>
      </c>
      <c r="B2570">
        <v>3</v>
      </c>
      <c r="C2570" s="1" t="s">
        <v>4917</v>
      </c>
      <c r="D2570" s="2">
        <v>45802</v>
      </c>
      <c r="E2570" t="s">
        <v>3020</v>
      </c>
      <c r="F2570" s="1" t="s">
        <v>106</v>
      </c>
      <c r="G2570">
        <v>18</v>
      </c>
      <c r="H2570" t="s">
        <v>2983</v>
      </c>
      <c r="I2570" s="1" t="s">
        <v>108</v>
      </c>
      <c r="J2570">
        <v>200</v>
      </c>
      <c r="K2570" s="1" t="s">
        <v>2729</v>
      </c>
      <c r="L2570">
        <v>4</v>
      </c>
      <c r="M2570">
        <v>221.60000000000002</v>
      </c>
      <c r="N2570">
        <v>8.4</v>
      </c>
      <c r="Q2570">
        <v>213.20000000000002</v>
      </c>
      <c r="R2570" s="1"/>
    </row>
    <row r="2571" spans="1:18" x14ac:dyDescent="0.2">
      <c r="A2571" s="1" t="s">
        <v>46</v>
      </c>
      <c r="B2571">
        <v>3</v>
      </c>
      <c r="C2571" s="1" t="s">
        <v>4918</v>
      </c>
      <c r="D2571" s="2">
        <v>45802</v>
      </c>
      <c r="E2571" t="s">
        <v>4919</v>
      </c>
      <c r="F2571" s="1" t="s">
        <v>106</v>
      </c>
      <c r="G2571">
        <v>21</v>
      </c>
      <c r="H2571" t="s">
        <v>107</v>
      </c>
      <c r="I2571" s="1" t="s">
        <v>108</v>
      </c>
      <c r="J2571">
        <v>100</v>
      </c>
      <c r="K2571" s="1" t="s">
        <v>2729</v>
      </c>
      <c r="L2571">
        <v>2</v>
      </c>
      <c r="M2571">
        <v>103</v>
      </c>
      <c r="N2571">
        <v>5.6</v>
      </c>
      <c r="Q2571">
        <v>97.4</v>
      </c>
      <c r="R2571" s="1"/>
    </row>
    <row r="2572" spans="1:18" x14ac:dyDescent="0.2">
      <c r="A2572" s="1" t="s">
        <v>53</v>
      </c>
      <c r="B2572">
        <v>3</v>
      </c>
      <c r="C2572" s="1" t="s">
        <v>4920</v>
      </c>
      <c r="D2572" s="2">
        <v>45802</v>
      </c>
      <c r="E2572" t="s">
        <v>4919</v>
      </c>
      <c r="F2572" s="1" t="s">
        <v>106</v>
      </c>
      <c r="G2572">
        <v>21</v>
      </c>
      <c r="H2572" t="s">
        <v>2934</v>
      </c>
      <c r="I2572" s="1" t="s">
        <v>108</v>
      </c>
      <c r="J2572">
        <v>100</v>
      </c>
      <c r="K2572" s="1" t="s">
        <v>2729</v>
      </c>
      <c r="L2572">
        <v>2</v>
      </c>
      <c r="M2572">
        <v>103.4</v>
      </c>
      <c r="N2572">
        <v>5.0999999999999996</v>
      </c>
      <c r="Q2572">
        <v>98.300000000000011</v>
      </c>
      <c r="R2572" s="1"/>
    </row>
    <row r="2573" spans="1:18" x14ac:dyDescent="0.2">
      <c r="A2573" s="1" t="s">
        <v>53</v>
      </c>
      <c r="B2573">
        <v>3</v>
      </c>
      <c r="C2573" s="1" t="s">
        <v>4921</v>
      </c>
      <c r="D2573" s="2">
        <v>45802</v>
      </c>
      <c r="E2573" t="s">
        <v>4922</v>
      </c>
      <c r="F2573" s="1" t="s">
        <v>106</v>
      </c>
      <c r="G2573">
        <v>0</v>
      </c>
      <c r="H2573" t="s">
        <v>139</v>
      </c>
      <c r="I2573" s="1" t="s">
        <v>108</v>
      </c>
      <c r="J2573">
        <v>100</v>
      </c>
      <c r="K2573" s="1" t="s">
        <v>2729</v>
      </c>
      <c r="L2573">
        <v>2</v>
      </c>
      <c r="M2573">
        <v>105.8</v>
      </c>
      <c r="N2573">
        <v>4.2</v>
      </c>
      <c r="Q2573">
        <v>101.6</v>
      </c>
      <c r="R2573" s="1"/>
    </row>
    <row r="2574" spans="1:18" x14ac:dyDescent="0.2">
      <c r="A2574" s="1" t="s">
        <v>53</v>
      </c>
      <c r="B2574">
        <v>3</v>
      </c>
      <c r="C2574" s="1" t="s">
        <v>4923</v>
      </c>
      <c r="D2574" s="2">
        <v>45802</v>
      </c>
      <c r="E2574" t="s">
        <v>4898</v>
      </c>
      <c r="F2574" s="1" t="s">
        <v>106</v>
      </c>
      <c r="G2574">
        <v>14</v>
      </c>
      <c r="H2574" t="s">
        <v>3224</v>
      </c>
      <c r="I2574" s="1" t="s">
        <v>108</v>
      </c>
      <c r="J2574">
        <v>100</v>
      </c>
      <c r="K2574" s="1" t="s">
        <v>2729</v>
      </c>
      <c r="L2574">
        <v>2</v>
      </c>
      <c r="M2574">
        <v>108.8</v>
      </c>
      <c r="N2574">
        <v>3.6</v>
      </c>
      <c r="Q2574">
        <v>105.2</v>
      </c>
      <c r="R2574" s="1"/>
    </row>
    <row r="2575" spans="1:18" x14ac:dyDescent="0.2">
      <c r="A2575" s="1" t="s">
        <v>53</v>
      </c>
      <c r="B2575">
        <v>3</v>
      </c>
      <c r="C2575" s="1" t="s">
        <v>4924</v>
      </c>
      <c r="D2575" s="2">
        <v>45802</v>
      </c>
      <c r="E2575" t="s">
        <v>4898</v>
      </c>
      <c r="F2575" s="1" t="s">
        <v>106</v>
      </c>
      <c r="G2575">
        <v>13</v>
      </c>
      <c r="H2575" t="s">
        <v>338</v>
      </c>
      <c r="I2575" s="1" t="s">
        <v>108</v>
      </c>
      <c r="J2575">
        <v>100</v>
      </c>
      <c r="K2575" s="1" t="s">
        <v>2729</v>
      </c>
      <c r="L2575">
        <v>2</v>
      </c>
      <c r="M2575">
        <v>95.6</v>
      </c>
      <c r="N2575">
        <v>3.5</v>
      </c>
      <c r="Q2575">
        <v>92.1</v>
      </c>
      <c r="R2575" s="1"/>
    </row>
    <row r="2576" spans="1:18" x14ac:dyDescent="0.2">
      <c r="A2576" s="1" t="s">
        <v>46</v>
      </c>
      <c r="B2576">
        <v>6</v>
      </c>
      <c r="C2576" s="1" t="s">
        <v>4910</v>
      </c>
      <c r="D2576" s="2">
        <v>45802</v>
      </c>
      <c r="E2576" t="s">
        <v>4911</v>
      </c>
      <c r="F2576" s="1" t="s">
        <v>246</v>
      </c>
      <c r="G2576">
        <v>17</v>
      </c>
      <c r="H2576" t="s">
        <v>332</v>
      </c>
      <c r="I2576" s="1" t="s">
        <v>2760</v>
      </c>
      <c r="J2576">
        <v>500</v>
      </c>
      <c r="K2576" s="1" t="s">
        <v>2729</v>
      </c>
      <c r="L2576">
        <v>4</v>
      </c>
      <c r="M2576">
        <v>240.8</v>
      </c>
      <c r="N2576">
        <v>8</v>
      </c>
      <c r="O2576">
        <v>30</v>
      </c>
      <c r="Q2576">
        <v>232.8</v>
      </c>
      <c r="R2576" s="1"/>
    </row>
    <row r="2577" spans="1:18" x14ac:dyDescent="0.2">
      <c r="A2577" s="1" t="s">
        <v>46</v>
      </c>
      <c r="B2577">
        <v>6</v>
      </c>
      <c r="C2577" s="1" t="s">
        <v>4925</v>
      </c>
      <c r="D2577" s="2">
        <v>45802</v>
      </c>
      <c r="E2577" t="s">
        <v>4009</v>
      </c>
      <c r="F2577" s="1" t="s">
        <v>246</v>
      </c>
      <c r="G2577">
        <v>17</v>
      </c>
      <c r="H2577" t="s">
        <v>99</v>
      </c>
      <c r="I2577" s="1" t="s">
        <v>2760</v>
      </c>
      <c r="J2577">
        <v>300</v>
      </c>
      <c r="K2577" s="1" t="s">
        <v>2729</v>
      </c>
      <c r="L2577">
        <v>4</v>
      </c>
      <c r="M2577">
        <v>245.79999999999998</v>
      </c>
      <c r="N2577">
        <v>8.8000000000000007</v>
      </c>
      <c r="Q2577">
        <v>236.99999999999997</v>
      </c>
      <c r="R2577" s="1"/>
    </row>
    <row r="2578" spans="1:18" x14ac:dyDescent="0.2">
      <c r="A2578" s="1" t="s">
        <v>53</v>
      </c>
      <c r="B2578">
        <v>6</v>
      </c>
      <c r="C2578" s="1" t="s">
        <v>4926</v>
      </c>
      <c r="D2578" s="2">
        <v>45802</v>
      </c>
      <c r="E2578" t="s">
        <v>4927</v>
      </c>
      <c r="F2578" s="1" t="s">
        <v>106</v>
      </c>
      <c r="G2578" t="s">
        <v>4928</v>
      </c>
      <c r="H2578" t="s">
        <v>4929</v>
      </c>
      <c r="I2578" s="1" t="s">
        <v>108</v>
      </c>
      <c r="J2578">
        <v>100</v>
      </c>
      <c r="K2578" s="1" t="s">
        <v>2729</v>
      </c>
      <c r="L2578">
        <v>4</v>
      </c>
      <c r="M2578">
        <v>108.80000000000001</v>
      </c>
      <c r="N2578">
        <v>8.8000000000000007</v>
      </c>
      <c r="Q2578">
        <v>100.00000000000001</v>
      </c>
      <c r="R2578" s="1"/>
    </row>
    <row r="2579" spans="1:18" x14ac:dyDescent="0.2">
      <c r="A2579" s="1" t="s">
        <v>53</v>
      </c>
      <c r="B2579">
        <v>6</v>
      </c>
      <c r="C2579" s="1" t="s">
        <v>4930</v>
      </c>
      <c r="D2579" s="2">
        <v>45802</v>
      </c>
      <c r="E2579" t="s">
        <v>4927</v>
      </c>
      <c r="F2579" s="1" t="s">
        <v>106</v>
      </c>
      <c r="G2579" t="s">
        <v>4931</v>
      </c>
      <c r="H2579" t="s">
        <v>4929</v>
      </c>
      <c r="I2579" s="1" t="s">
        <v>108</v>
      </c>
      <c r="J2579">
        <v>100</v>
      </c>
      <c r="K2579" s="1" t="s">
        <v>2729</v>
      </c>
      <c r="L2579">
        <v>4</v>
      </c>
      <c r="M2579">
        <v>115.20000000000002</v>
      </c>
      <c r="N2579">
        <v>16</v>
      </c>
      <c r="O2579">
        <v>115</v>
      </c>
      <c r="Q2579">
        <v>99.200000000000017</v>
      </c>
      <c r="R2579" s="1"/>
    </row>
    <row r="2580" spans="1:18" x14ac:dyDescent="0.2">
      <c r="A2580" s="1" t="s">
        <v>53</v>
      </c>
      <c r="B2580">
        <v>6</v>
      </c>
      <c r="C2580" s="1" t="s">
        <v>2879</v>
      </c>
      <c r="D2580" s="2">
        <v>45802</v>
      </c>
      <c r="E2580" t="s">
        <v>281</v>
      </c>
      <c r="F2580" s="1" t="s">
        <v>246</v>
      </c>
      <c r="G2580" t="s">
        <v>2880</v>
      </c>
      <c r="H2580" t="s">
        <v>2744</v>
      </c>
      <c r="I2580" s="1" t="s">
        <v>100</v>
      </c>
      <c r="J2580">
        <v>2000</v>
      </c>
      <c r="K2580" s="1" t="s">
        <v>2729</v>
      </c>
      <c r="L2580">
        <v>2</v>
      </c>
      <c r="M2580">
        <v>170.8</v>
      </c>
      <c r="N2580">
        <v>6.4</v>
      </c>
      <c r="Q2580">
        <v>164.4</v>
      </c>
      <c r="R2580" s="1"/>
    </row>
    <row r="2581" spans="1:18" x14ac:dyDescent="0.2">
      <c r="A2581" s="1" t="s">
        <v>53</v>
      </c>
      <c r="B2581">
        <v>6</v>
      </c>
      <c r="C2581" s="1" t="s">
        <v>4932</v>
      </c>
      <c r="D2581" s="2">
        <v>45802</v>
      </c>
      <c r="E2581">
        <v>1500502255</v>
      </c>
      <c r="F2581" s="1" t="s">
        <v>106</v>
      </c>
      <c r="G2581" t="s">
        <v>2273</v>
      </c>
      <c r="H2581" t="s">
        <v>287</v>
      </c>
      <c r="I2581" s="1" t="s">
        <v>108</v>
      </c>
      <c r="J2581">
        <v>400</v>
      </c>
      <c r="K2581" s="1" t="s">
        <v>2729</v>
      </c>
      <c r="L2581">
        <v>8</v>
      </c>
      <c r="M2581">
        <v>432.29999999999995</v>
      </c>
      <c r="N2581">
        <v>16</v>
      </c>
      <c r="Q2581">
        <v>416.29999999999995</v>
      </c>
      <c r="R2581" s="1"/>
    </row>
    <row r="2582" spans="1:18" x14ac:dyDescent="0.2">
      <c r="A2582" s="1" t="s">
        <v>46</v>
      </c>
      <c r="B2582">
        <v>7</v>
      </c>
      <c r="C2582" s="1" t="s">
        <v>4933</v>
      </c>
      <c r="D2582" s="2">
        <v>45802</v>
      </c>
      <c r="E2582" t="s">
        <v>48</v>
      </c>
      <c r="F2582" s="1" t="s">
        <v>246</v>
      </c>
      <c r="G2582">
        <v>18</v>
      </c>
      <c r="H2582" t="s">
        <v>2245</v>
      </c>
      <c r="I2582" s="1" t="s">
        <v>100</v>
      </c>
      <c r="J2582">
        <v>230</v>
      </c>
      <c r="K2582" s="1" t="s">
        <v>2729</v>
      </c>
      <c r="L2582">
        <v>6</v>
      </c>
      <c r="M2582">
        <v>238.81</v>
      </c>
      <c r="N2582">
        <v>13.799999999999999</v>
      </c>
      <c r="O2582">
        <v>15</v>
      </c>
      <c r="Q2582">
        <v>225.01</v>
      </c>
      <c r="R2582" s="1"/>
    </row>
    <row r="2583" spans="1:18" x14ac:dyDescent="0.2">
      <c r="A2583" s="1" t="s">
        <v>46</v>
      </c>
      <c r="B2583">
        <v>7</v>
      </c>
      <c r="C2583" s="1" t="s">
        <v>4934</v>
      </c>
      <c r="D2583" s="2">
        <v>45802</v>
      </c>
      <c r="E2583" t="s">
        <v>4907</v>
      </c>
      <c r="F2583" s="1" t="s">
        <v>246</v>
      </c>
      <c r="G2583">
        <v>17</v>
      </c>
      <c r="H2583" t="s">
        <v>167</v>
      </c>
      <c r="I2583" s="1" t="s">
        <v>100</v>
      </c>
      <c r="J2583">
        <v>43</v>
      </c>
      <c r="K2583" s="1" t="s">
        <v>2729</v>
      </c>
      <c r="L2583">
        <v>3</v>
      </c>
      <c r="M2583">
        <v>146.87</v>
      </c>
      <c r="N2583">
        <v>6</v>
      </c>
      <c r="Q2583">
        <v>140.87</v>
      </c>
      <c r="R2583" s="1"/>
    </row>
    <row r="2584" spans="1:18" x14ac:dyDescent="0.2">
      <c r="A2584" s="1" t="s">
        <v>53</v>
      </c>
      <c r="B2584">
        <v>7</v>
      </c>
      <c r="C2584" s="1" t="s">
        <v>4934</v>
      </c>
      <c r="D2584" s="2">
        <v>45802</v>
      </c>
      <c r="E2584" t="s">
        <v>4907</v>
      </c>
      <c r="F2584" s="1" t="s">
        <v>246</v>
      </c>
      <c r="G2584">
        <v>17</v>
      </c>
      <c r="H2584" t="s">
        <v>167</v>
      </c>
      <c r="I2584" s="1" t="s">
        <v>100</v>
      </c>
      <c r="J2584">
        <v>43</v>
      </c>
      <c r="K2584" s="1" t="s">
        <v>2729</v>
      </c>
      <c r="L2584">
        <v>1</v>
      </c>
      <c r="M2584">
        <v>56.97</v>
      </c>
      <c r="N2584">
        <v>2</v>
      </c>
      <c r="Q2584">
        <v>54.97</v>
      </c>
      <c r="R2584" s="1"/>
    </row>
    <row r="2585" spans="1:18" x14ac:dyDescent="0.2">
      <c r="A2585" s="1" t="s">
        <v>53</v>
      </c>
      <c r="B2585">
        <v>7</v>
      </c>
      <c r="C2585" s="1" t="s">
        <v>4935</v>
      </c>
      <c r="D2585" s="2">
        <v>45802</v>
      </c>
      <c r="E2585" t="s">
        <v>4936</v>
      </c>
      <c r="F2585" s="1" t="s">
        <v>246</v>
      </c>
      <c r="G2585">
        <v>15</v>
      </c>
      <c r="H2585" t="s">
        <v>332</v>
      </c>
      <c r="I2585" s="1" t="s">
        <v>100</v>
      </c>
      <c r="J2585">
        <v>100</v>
      </c>
      <c r="K2585" s="1" t="s">
        <v>2729</v>
      </c>
      <c r="L2585">
        <v>2</v>
      </c>
      <c r="M2585">
        <v>115.66999999999999</v>
      </c>
      <c r="N2585">
        <v>3.4</v>
      </c>
      <c r="Q2585">
        <v>112.26999999999998</v>
      </c>
      <c r="R2585" s="1"/>
    </row>
    <row r="2586" spans="1:18" x14ac:dyDescent="0.2">
      <c r="A2586" s="1" t="s">
        <v>53</v>
      </c>
      <c r="B2586">
        <v>7</v>
      </c>
      <c r="C2586" s="1" t="s">
        <v>4937</v>
      </c>
      <c r="D2586" s="2">
        <v>45802</v>
      </c>
      <c r="E2586" t="s">
        <v>48</v>
      </c>
      <c r="F2586" s="1" t="s">
        <v>246</v>
      </c>
      <c r="G2586">
        <v>13</v>
      </c>
      <c r="H2586" t="s">
        <v>167</v>
      </c>
      <c r="I2586" s="1" t="s">
        <v>100</v>
      </c>
      <c r="J2586">
        <v>400</v>
      </c>
      <c r="K2586" s="1" t="s">
        <v>2729</v>
      </c>
      <c r="L2586">
        <v>4</v>
      </c>
      <c r="M2586">
        <v>179.37</v>
      </c>
      <c r="N2586">
        <v>5.6</v>
      </c>
      <c r="Q2586">
        <v>173.77</v>
      </c>
      <c r="R2586" s="1"/>
    </row>
    <row r="2587" spans="1:18" x14ac:dyDescent="0.2">
      <c r="A2587" s="1" t="s">
        <v>46</v>
      </c>
      <c r="B2587">
        <v>1</v>
      </c>
      <c r="C2587" s="1" t="s">
        <v>4938</v>
      </c>
      <c r="D2587" s="2">
        <v>45803</v>
      </c>
      <c r="E2587" t="s">
        <v>3439</v>
      </c>
      <c r="F2587" s="1" t="s">
        <v>246</v>
      </c>
      <c r="G2587">
        <v>12</v>
      </c>
      <c r="H2587">
        <v>18</v>
      </c>
      <c r="I2587" s="1" t="s">
        <v>2766</v>
      </c>
      <c r="J2587">
        <v>1000</v>
      </c>
      <c r="K2587" s="1" t="s">
        <v>2729</v>
      </c>
      <c r="L2587">
        <v>3</v>
      </c>
      <c r="M2587">
        <v>93</v>
      </c>
      <c r="N2587">
        <v>4.5</v>
      </c>
      <c r="Q2587">
        <v>88.5</v>
      </c>
      <c r="R2587" s="1"/>
    </row>
    <row r="2588" spans="1:18" x14ac:dyDescent="0.2">
      <c r="A2588" s="1" t="s">
        <v>46</v>
      </c>
      <c r="B2588">
        <v>1</v>
      </c>
      <c r="C2588" s="1" t="s">
        <v>4939</v>
      </c>
      <c r="D2588" s="2">
        <v>45803</v>
      </c>
      <c r="E2588" t="s">
        <v>4940</v>
      </c>
      <c r="F2588" s="1" t="s">
        <v>246</v>
      </c>
      <c r="G2588">
        <v>8</v>
      </c>
      <c r="H2588" t="s">
        <v>2740</v>
      </c>
      <c r="I2588" s="1" t="s">
        <v>100</v>
      </c>
      <c r="J2588">
        <v>300</v>
      </c>
      <c r="K2588" s="1" t="s">
        <v>2729</v>
      </c>
      <c r="L2588">
        <v>1</v>
      </c>
      <c r="M2588">
        <v>23.2</v>
      </c>
      <c r="N2588">
        <v>1</v>
      </c>
      <c r="O2588">
        <v>10</v>
      </c>
      <c r="Q2588">
        <v>22.2</v>
      </c>
      <c r="R2588" s="1"/>
    </row>
    <row r="2589" spans="1:18" x14ac:dyDescent="0.2">
      <c r="A2589" s="1" t="s">
        <v>46</v>
      </c>
      <c r="B2589">
        <v>3</v>
      </c>
      <c r="C2589" s="1" t="s">
        <v>4941</v>
      </c>
      <c r="D2589" s="2">
        <v>45803</v>
      </c>
      <c r="E2589" t="s">
        <v>4942</v>
      </c>
      <c r="F2589" s="1" t="s">
        <v>106</v>
      </c>
      <c r="G2589">
        <v>15.5</v>
      </c>
      <c r="H2589" t="s">
        <v>2740</v>
      </c>
      <c r="I2589" s="1" t="s">
        <v>4943</v>
      </c>
      <c r="J2589">
        <v>100</v>
      </c>
      <c r="K2589" s="1" t="s">
        <v>2729</v>
      </c>
      <c r="L2589">
        <v>2</v>
      </c>
      <c r="M2589">
        <v>106.4</v>
      </c>
      <c r="N2589">
        <v>3.4</v>
      </c>
      <c r="Q2589">
        <v>103</v>
      </c>
      <c r="R2589" s="1"/>
    </row>
    <row r="2590" spans="1:18" x14ac:dyDescent="0.2">
      <c r="A2590" s="1" t="s">
        <v>46</v>
      </c>
      <c r="B2590">
        <v>3</v>
      </c>
      <c r="C2590" s="1" t="s">
        <v>2745</v>
      </c>
      <c r="D2590" s="2">
        <v>45803</v>
      </c>
      <c r="E2590" t="s">
        <v>51</v>
      </c>
      <c r="F2590" s="1" t="s">
        <v>51</v>
      </c>
      <c r="G2590" t="s">
        <v>51</v>
      </c>
      <c r="H2590" t="s">
        <v>51</v>
      </c>
      <c r="I2590" s="1" t="s">
        <v>51</v>
      </c>
      <c r="J2590" t="s">
        <v>51</v>
      </c>
      <c r="K2590" s="1" t="s">
        <v>2729</v>
      </c>
      <c r="L2590">
        <v>3</v>
      </c>
      <c r="M2590">
        <v>57.8</v>
      </c>
      <c r="N2590">
        <v>2.4000000000000004</v>
      </c>
      <c r="Q2590">
        <v>55.4</v>
      </c>
      <c r="R2590" s="1"/>
    </row>
    <row r="2591" spans="1:18" x14ac:dyDescent="0.2">
      <c r="A2591" s="1" t="s">
        <v>46</v>
      </c>
      <c r="B2591">
        <v>3</v>
      </c>
      <c r="C2591" s="1" t="s">
        <v>4944</v>
      </c>
      <c r="D2591" s="2">
        <v>45803</v>
      </c>
      <c r="E2591">
        <v>1500502274</v>
      </c>
      <c r="F2591" s="1" t="s">
        <v>246</v>
      </c>
      <c r="G2591">
        <v>14</v>
      </c>
      <c r="H2591" t="s">
        <v>2811</v>
      </c>
      <c r="I2591" s="1" t="s">
        <v>100</v>
      </c>
      <c r="J2591">
        <v>0</v>
      </c>
      <c r="K2591" s="1" t="s">
        <v>2729</v>
      </c>
      <c r="L2591">
        <v>2</v>
      </c>
      <c r="M2591">
        <v>81.599999999999994</v>
      </c>
      <c r="N2591">
        <v>3.2</v>
      </c>
      <c r="Q2591">
        <v>78.399999999999991</v>
      </c>
      <c r="R2591" s="1"/>
    </row>
    <row r="2592" spans="1:18" x14ac:dyDescent="0.2">
      <c r="A2592" s="1" t="s">
        <v>46</v>
      </c>
      <c r="B2592">
        <v>3</v>
      </c>
      <c r="C2592" s="1" t="s">
        <v>4945</v>
      </c>
      <c r="D2592" s="2">
        <v>45803</v>
      </c>
      <c r="E2592">
        <v>1500502164</v>
      </c>
      <c r="F2592" s="1" t="s">
        <v>246</v>
      </c>
      <c r="G2592">
        <v>11</v>
      </c>
      <c r="H2592" t="s">
        <v>338</v>
      </c>
      <c r="I2592" s="1" t="s">
        <v>100</v>
      </c>
      <c r="J2592">
        <v>0</v>
      </c>
      <c r="K2592" s="1" t="s">
        <v>2729</v>
      </c>
      <c r="L2592">
        <v>1</v>
      </c>
      <c r="M2592">
        <v>31.4</v>
      </c>
      <c r="N2592">
        <v>1.2</v>
      </c>
      <c r="Q2592">
        <v>30.2</v>
      </c>
      <c r="R2592" s="1"/>
    </row>
    <row r="2593" spans="1:18" x14ac:dyDescent="0.2">
      <c r="A2593" s="1" t="s">
        <v>53</v>
      </c>
      <c r="B2593">
        <v>3</v>
      </c>
      <c r="C2593" s="1" t="s">
        <v>4945</v>
      </c>
      <c r="D2593" s="2">
        <v>45803</v>
      </c>
      <c r="E2593">
        <v>1500502164</v>
      </c>
      <c r="F2593" s="1" t="s">
        <v>246</v>
      </c>
      <c r="G2593">
        <v>11</v>
      </c>
      <c r="H2593" t="s">
        <v>338</v>
      </c>
      <c r="I2593" s="1" t="s">
        <v>100</v>
      </c>
      <c r="J2593">
        <v>0</v>
      </c>
      <c r="K2593" s="1" t="s">
        <v>2729</v>
      </c>
      <c r="L2593">
        <v>2</v>
      </c>
      <c r="M2593">
        <v>67.400000000000006</v>
      </c>
      <c r="N2593">
        <v>2.6</v>
      </c>
      <c r="O2593">
        <v>6.8</v>
      </c>
      <c r="Q2593">
        <v>64.800000000000011</v>
      </c>
      <c r="R2593" s="1"/>
    </row>
    <row r="2594" spans="1:18" x14ac:dyDescent="0.2">
      <c r="A2594" s="1" t="s">
        <v>53</v>
      </c>
      <c r="B2594">
        <v>3</v>
      </c>
      <c r="C2594" s="1" t="s">
        <v>4946</v>
      </c>
      <c r="D2594" s="2">
        <v>45803</v>
      </c>
      <c r="E2594">
        <v>1500502174</v>
      </c>
      <c r="F2594" s="1" t="s">
        <v>246</v>
      </c>
      <c r="G2594">
        <v>9</v>
      </c>
      <c r="H2594" t="s">
        <v>735</v>
      </c>
      <c r="I2594" s="1" t="s">
        <v>100</v>
      </c>
      <c r="J2594">
        <v>0</v>
      </c>
      <c r="K2594" s="1" t="s">
        <v>2729</v>
      </c>
      <c r="L2594">
        <v>7</v>
      </c>
      <c r="M2594">
        <v>182.6</v>
      </c>
      <c r="N2594">
        <v>7.7000000000000011</v>
      </c>
      <c r="Q2594">
        <v>174.9</v>
      </c>
      <c r="R2594" s="1"/>
    </row>
    <row r="2595" spans="1:18" x14ac:dyDescent="0.2">
      <c r="A2595" s="1" t="s">
        <v>46</v>
      </c>
      <c r="B2595">
        <v>6</v>
      </c>
      <c r="C2595" s="1" t="s">
        <v>4947</v>
      </c>
      <c r="D2595" s="2">
        <v>45803</v>
      </c>
      <c r="E2595" t="s">
        <v>4948</v>
      </c>
      <c r="F2595" s="1" t="s">
        <v>246</v>
      </c>
      <c r="G2595" t="s">
        <v>4949</v>
      </c>
      <c r="H2595" t="s">
        <v>4721</v>
      </c>
      <c r="I2595" s="1" t="s">
        <v>100</v>
      </c>
      <c r="J2595">
        <v>400</v>
      </c>
      <c r="K2595" s="1" t="s">
        <v>2729</v>
      </c>
      <c r="L2595">
        <v>6</v>
      </c>
      <c r="M2595">
        <v>427.59999999999997</v>
      </c>
      <c r="N2595">
        <v>20.399999999999999</v>
      </c>
      <c r="O2595">
        <v>28</v>
      </c>
      <c r="Q2595">
        <v>407.2</v>
      </c>
      <c r="R2595" s="1"/>
    </row>
    <row r="2596" spans="1:18" x14ac:dyDescent="0.2">
      <c r="A2596" s="1" t="s">
        <v>46</v>
      </c>
      <c r="B2596">
        <v>6</v>
      </c>
      <c r="C2596" s="1" t="s">
        <v>4950</v>
      </c>
      <c r="D2596" s="2">
        <v>45803</v>
      </c>
      <c r="E2596" t="s">
        <v>4948</v>
      </c>
      <c r="F2596" s="1" t="s">
        <v>246</v>
      </c>
      <c r="G2596" t="s">
        <v>2889</v>
      </c>
      <c r="H2596" t="s">
        <v>4721</v>
      </c>
      <c r="I2596" s="1" t="s">
        <v>100</v>
      </c>
      <c r="J2596">
        <v>400</v>
      </c>
      <c r="K2596" s="1" t="s">
        <v>2729</v>
      </c>
      <c r="L2596">
        <v>4</v>
      </c>
      <c r="M2596">
        <v>239.2</v>
      </c>
      <c r="N2596">
        <v>17.600000000000001</v>
      </c>
      <c r="Q2596">
        <v>221.6</v>
      </c>
      <c r="R2596" s="1"/>
    </row>
    <row r="2597" spans="1:18" x14ac:dyDescent="0.2">
      <c r="A2597" s="1" t="s">
        <v>53</v>
      </c>
      <c r="B2597">
        <v>6</v>
      </c>
      <c r="C2597" s="1" t="s">
        <v>4950</v>
      </c>
      <c r="D2597" s="2">
        <v>45803</v>
      </c>
      <c r="E2597" t="s">
        <v>4948</v>
      </c>
      <c r="F2597" s="1" t="s">
        <v>246</v>
      </c>
      <c r="G2597" t="s">
        <v>2889</v>
      </c>
      <c r="H2597" t="s">
        <v>4721</v>
      </c>
      <c r="I2597" s="1" t="s">
        <v>100</v>
      </c>
      <c r="J2597">
        <v>400</v>
      </c>
      <c r="K2597" s="1" t="s">
        <v>2729</v>
      </c>
      <c r="L2597">
        <v>2</v>
      </c>
      <c r="M2597">
        <v>155.4</v>
      </c>
      <c r="N2597">
        <v>8.8000000000000007</v>
      </c>
      <c r="O2597">
        <v>22</v>
      </c>
      <c r="Q2597">
        <v>146.6</v>
      </c>
      <c r="R2597" s="1"/>
    </row>
    <row r="2598" spans="1:18" x14ac:dyDescent="0.2">
      <c r="A2598" s="1" t="s">
        <v>53</v>
      </c>
      <c r="B2598">
        <v>6</v>
      </c>
      <c r="C2598" s="1" t="s">
        <v>4951</v>
      </c>
      <c r="D2598" s="2">
        <v>45803</v>
      </c>
      <c r="E2598" t="s">
        <v>4948</v>
      </c>
      <c r="F2598" s="1" t="s">
        <v>246</v>
      </c>
      <c r="G2598" t="s">
        <v>4952</v>
      </c>
      <c r="H2598" t="s">
        <v>4721</v>
      </c>
      <c r="I2598" s="1" t="s">
        <v>100</v>
      </c>
      <c r="J2598">
        <v>400</v>
      </c>
      <c r="K2598" s="1" t="s">
        <v>2729</v>
      </c>
      <c r="L2598">
        <v>6</v>
      </c>
      <c r="M2598">
        <v>417.1</v>
      </c>
      <c r="N2598">
        <v>30</v>
      </c>
      <c r="Q2598">
        <v>387.1</v>
      </c>
      <c r="R2598" s="1"/>
    </row>
    <row r="2599" spans="1:18" x14ac:dyDescent="0.2">
      <c r="A2599" s="1" t="s">
        <v>53</v>
      </c>
      <c r="B2599">
        <v>6</v>
      </c>
      <c r="C2599" s="1" t="s">
        <v>4953</v>
      </c>
      <c r="D2599" s="2">
        <v>45803</v>
      </c>
      <c r="E2599" t="s">
        <v>2907</v>
      </c>
      <c r="F2599" s="1" t="s">
        <v>246</v>
      </c>
      <c r="G2599">
        <v>23</v>
      </c>
      <c r="H2599" t="s">
        <v>2908</v>
      </c>
      <c r="I2599" s="1" t="s">
        <v>100</v>
      </c>
      <c r="J2599">
        <v>3000</v>
      </c>
      <c r="K2599" s="1" t="s">
        <v>2729</v>
      </c>
      <c r="L2599">
        <v>2</v>
      </c>
      <c r="M2599">
        <v>215.2</v>
      </c>
      <c r="Q2599">
        <v>215.2</v>
      </c>
      <c r="R2599" s="1"/>
    </row>
    <row r="2600" spans="1:18" x14ac:dyDescent="0.2">
      <c r="A2600" s="1" t="s">
        <v>46</v>
      </c>
      <c r="B2600">
        <v>7</v>
      </c>
      <c r="C2600" s="1" t="s">
        <v>4937</v>
      </c>
      <c r="D2600" s="2">
        <v>45803</v>
      </c>
      <c r="E2600" t="s">
        <v>48</v>
      </c>
      <c r="F2600" s="1" t="s">
        <v>246</v>
      </c>
      <c r="G2600">
        <v>13</v>
      </c>
      <c r="H2600" t="s">
        <v>167</v>
      </c>
      <c r="I2600" s="1" t="s">
        <v>100</v>
      </c>
      <c r="J2600">
        <v>400</v>
      </c>
      <c r="K2600" s="1" t="s">
        <v>2729</v>
      </c>
      <c r="L2600">
        <v>5</v>
      </c>
      <c r="M2600">
        <v>228.86999999999998</v>
      </c>
      <c r="N2600">
        <v>7.5</v>
      </c>
      <c r="O2600">
        <v>6</v>
      </c>
      <c r="Q2600">
        <v>221.36999999999998</v>
      </c>
      <c r="R2600" s="1"/>
    </row>
    <row r="2601" spans="1:18" x14ac:dyDescent="0.2">
      <c r="A2601" s="1" t="s">
        <v>46</v>
      </c>
      <c r="B2601">
        <v>7</v>
      </c>
      <c r="C2601" s="1" t="s">
        <v>4954</v>
      </c>
      <c r="D2601" s="2">
        <v>45803</v>
      </c>
      <c r="E2601" t="s">
        <v>3894</v>
      </c>
      <c r="F2601" s="1" t="s">
        <v>246</v>
      </c>
      <c r="G2601">
        <v>12</v>
      </c>
      <c r="H2601" t="s">
        <v>76</v>
      </c>
      <c r="I2601" s="1" t="s">
        <v>100</v>
      </c>
      <c r="J2601">
        <v>50</v>
      </c>
      <c r="K2601" s="1" t="s">
        <v>2729</v>
      </c>
      <c r="L2601">
        <v>1</v>
      </c>
      <c r="M2601">
        <v>47.25</v>
      </c>
      <c r="N2601">
        <v>1.1000000000000001</v>
      </c>
      <c r="Q2601">
        <v>46.15</v>
      </c>
      <c r="R2601" s="1"/>
    </row>
    <row r="2602" spans="1:18" x14ac:dyDescent="0.2">
      <c r="A2602" s="1" t="s">
        <v>46</v>
      </c>
      <c r="B2602">
        <v>7</v>
      </c>
      <c r="C2602" s="1" t="s">
        <v>4955</v>
      </c>
      <c r="D2602" s="2">
        <v>45803</v>
      </c>
      <c r="E2602" t="s">
        <v>2757</v>
      </c>
      <c r="F2602" s="1" t="s">
        <v>246</v>
      </c>
      <c r="G2602">
        <v>15</v>
      </c>
      <c r="H2602" t="s">
        <v>134</v>
      </c>
      <c r="I2602" s="1" t="s">
        <v>100</v>
      </c>
      <c r="J2602">
        <v>85</v>
      </c>
      <c r="K2602" s="1" t="s">
        <v>2729</v>
      </c>
      <c r="L2602">
        <v>1</v>
      </c>
      <c r="M2602">
        <v>34.43</v>
      </c>
      <c r="N2602">
        <v>1.8</v>
      </c>
      <c r="Q2602">
        <v>32.630000000000003</v>
      </c>
      <c r="R2602" s="1"/>
    </row>
    <row r="2603" spans="1:18" x14ac:dyDescent="0.2">
      <c r="A2603" s="1" t="s">
        <v>53</v>
      </c>
      <c r="B2603">
        <v>7</v>
      </c>
      <c r="C2603" s="1" t="s">
        <v>4955</v>
      </c>
      <c r="D2603" s="2">
        <v>45803</v>
      </c>
      <c r="E2603" t="s">
        <v>2757</v>
      </c>
      <c r="F2603" s="1" t="s">
        <v>246</v>
      </c>
      <c r="G2603">
        <v>15</v>
      </c>
      <c r="H2603" t="s">
        <v>134</v>
      </c>
      <c r="I2603" s="1" t="s">
        <v>100</v>
      </c>
      <c r="J2603">
        <v>85</v>
      </c>
      <c r="K2603" s="1" t="s">
        <v>2729</v>
      </c>
      <c r="L2603">
        <v>2</v>
      </c>
      <c r="M2603">
        <v>66.150000000000006</v>
      </c>
      <c r="N2603">
        <v>3.6</v>
      </c>
      <c r="O2603">
        <v>2.8</v>
      </c>
      <c r="Q2603">
        <v>62.550000000000004</v>
      </c>
      <c r="R2603" s="1"/>
    </row>
    <row r="2604" spans="1:18" x14ac:dyDescent="0.2">
      <c r="A2604" s="1" t="s">
        <v>53</v>
      </c>
      <c r="B2604">
        <v>7</v>
      </c>
      <c r="C2604" s="1" t="s">
        <v>4956</v>
      </c>
      <c r="D2604" s="2">
        <v>45803</v>
      </c>
      <c r="E2604" t="s">
        <v>2757</v>
      </c>
      <c r="F2604" s="1" t="s">
        <v>246</v>
      </c>
      <c r="G2604">
        <v>16</v>
      </c>
      <c r="H2604" t="s">
        <v>134</v>
      </c>
      <c r="I2604" s="1" t="s">
        <v>100</v>
      </c>
      <c r="J2604">
        <v>75</v>
      </c>
      <c r="K2604" s="1" t="s">
        <v>2729</v>
      </c>
      <c r="L2604">
        <v>2</v>
      </c>
      <c r="M2604">
        <v>82.85</v>
      </c>
      <c r="N2604">
        <v>4</v>
      </c>
      <c r="Q2604">
        <v>78.849999999999994</v>
      </c>
      <c r="R2604" s="1"/>
    </row>
    <row r="2605" spans="1:18" x14ac:dyDescent="0.2">
      <c r="A2605" s="1" t="s">
        <v>53</v>
      </c>
      <c r="B2605">
        <v>7</v>
      </c>
      <c r="C2605" s="1" t="s">
        <v>4957</v>
      </c>
      <c r="D2605" s="2">
        <v>45803</v>
      </c>
      <c r="E2605" t="s">
        <v>503</v>
      </c>
      <c r="F2605" s="1" t="s">
        <v>246</v>
      </c>
      <c r="G2605">
        <v>21</v>
      </c>
      <c r="H2605" t="s">
        <v>504</v>
      </c>
      <c r="I2605" s="1" t="s">
        <v>100</v>
      </c>
      <c r="J2605">
        <v>500</v>
      </c>
      <c r="K2605" s="1" t="s">
        <v>2729</v>
      </c>
      <c r="L2605">
        <v>3</v>
      </c>
      <c r="M2605">
        <v>164.4</v>
      </c>
      <c r="N2605">
        <v>7.1999999999999993</v>
      </c>
      <c r="Q2605">
        <v>157.20000000000002</v>
      </c>
      <c r="R2605" s="1"/>
    </row>
    <row r="2606" spans="1:18" x14ac:dyDescent="0.2">
      <c r="A2606" s="1" t="s">
        <v>46</v>
      </c>
      <c r="B2606">
        <v>3</v>
      </c>
      <c r="C2606" s="1" t="s">
        <v>4946</v>
      </c>
      <c r="D2606" s="2">
        <v>45804</v>
      </c>
      <c r="E2606">
        <v>1500502174</v>
      </c>
      <c r="F2606" s="1" t="s">
        <v>246</v>
      </c>
      <c r="G2606">
        <v>9</v>
      </c>
      <c r="H2606" t="s">
        <v>735</v>
      </c>
      <c r="I2606" s="1" t="s">
        <v>100</v>
      </c>
      <c r="J2606">
        <v>0</v>
      </c>
      <c r="K2606" s="1" t="s">
        <v>2729</v>
      </c>
      <c r="L2606">
        <v>1</v>
      </c>
      <c r="M2606">
        <v>28.8</v>
      </c>
      <c r="N2606">
        <v>1.1000000000000001</v>
      </c>
      <c r="Q2606">
        <v>27.7</v>
      </c>
      <c r="R2606" s="1"/>
    </row>
    <row r="2607" spans="1:18" x14ac:dyDescent="0.2">
      <c r="A2607" s="1" t="s">
        <v>46</v>
      </c>
      <c r="B2607">
        <v>3</v>
      </c>
      <c r="C2607" s="1" t="s">
        <v>4939</v>
      </c>
      <c r="D2607" s="2">
        <v>45804</v>
      </c>
      <c r="E2607" t="s">
        <v>4940</v>
      </c>
      <c r="F2607" s="1" t="s">
        <v>246</v>
      </c>
      <c r="G2607">
        <v>8</v>
      </c>
      <c r="H2607" t="s">
        <v>2740</v>
      </c>
      <c r="I2607" s="1" t="s">
        <v>100</v>
      </c>
      <c r="J2607">
        <v>300</v>
      </c>
      <c r="K2607" s="1" t="s">
        <v>2729</v>
      </c>
      <c r="L2607">
        <v>8</v>
      </c>
      <c r="M2607">
        <v>233.40000000000003</v>
      </c>
      <c r="N2607">
        <v>8</v>
      </c>
      <c r="Q2607">
        <v>225.40000000000003</v>
      </c>
      <c r="R2607" s="1"/>
    </row>
    <row r="2608" spans="1:18" x14ac:dyDescent="0.2">
      <c r="A2608" s="1" t="s">
        <v>53</v>
      </c>
      <c r="B2608">
        <v>3</v>
      </c>
      <c r="C2608" s="1" t="s">
        <v>4939</v>
      </c>
      <c r="D2608" s="2">
        <v>45804</v>
      </c>
      <c r="E2608" t="s">
        <v>4940</v>
      </c>
      <c r="F2608" s="1" t="s">
        <v>246</v>
      </c>
      <c r="G2608">
        <v>8</v>
      </c>
      <c r="H2608" t="s">
        <v>2740</v>
      </c>
      <c r="I2608" s="1" t="s">
        <v>100</v>
      </c>
      <c r="J2608">
        <v>300</v>
      </c>
      <c r="K2608" s="1" t="s">
        <v>2729</v>
      </c>
      <c r="L2608">
        <v>2</v>
      </c>
      <c r="M2608">
        <v>65</v>
      </c>
      <c r="N2608">
        <v>3.8</v>
      </c>
      <c r="O2608">
        <v>10</v>
      </c>
      <c r="Q2608">
        <v>61.2</v>
      </c>
      <c r="R2608" s="1"/>
    </row>
    <row r="2609" spans="1:18" x14ac:dyDescent="0.2">
      <c r="A2609" s="1" t="s">
        <v>53</v>
      </c>
      <c r="B2609">
        <v>3</v>
      </c>
      <c r="C2609" s="1" t="s">
        <v>4958</v>
      </c>
      <c r="D2609" s="2">
        <v>45804</v>
      </c>
      <c r="E2609" t="s">
        <v>3894</v>
      </c>
      <c r="F2609" s="1" t="s">
        <v>246</v>
      </c>
      <c r="G2609">
        <v>9</v>
      </c>
      <c r="H2609" t="s">
        <v>76</v>
      </c>
      <c r="I2609" s="1" t="s">
        <v>100</v>
      </c>
      <c r="J2609">
        <v>50</v>
      </c>
      <c r="K2609" s="1" t="s">
        <v>2729</v>
      </c>
      <c r="L2609">
        <v>2</v>
      </c>
      <c r="M2609">
        <v>55.8</v>
      </c>
      <c r="N2609">
        <v>2.2000000000000002</v>
      </c>
      <c r="Q2609">
        <v>53.599999999999994</v>
      </c>
      <c r="R2609" s="1"/>
    </row>
    <row r="2610" spans="1:18" x14ac:dyDescent="0.2">
      <c r="A2610" s="1" t="s">
        <v>53</v>
      </c>
      <c r="B2610">
        <v>3</v>
      </c>
      <c r="C2610" s="1" t="s">
        <v>4959</v>
      </c>
      <c r="D2610" s="2">
        <v>45804</v>
      </c>
      <c r="E2610" t="s">
        <v>4890</v>
      </c>
      <c r="F2610" s="1" t="s">
        <v>246</v>
      </c>
      <c r="G2610">
        <v>20</v>
      </c>
      <c r="H2610">
        <v>14</v>
      </c>
      <c r="I2610" s="1" t="s">
        <v>100</v>
      </c>
      <c r="J2610">
        <v>100</v>
      </c>
      <c r="K2610" s="1" t="s">
        <v>2729</v>
      </c>
      <c r="L2610">
        <v>2</v>
      </c>
      <c r="M2610">
        <v>110.6</v>
      </c>
      <c r="N2610">
        <v>5.0999999999999996</v>
      </c>
      <c r="Q2610">
        <v>105.5</v>
      </c>
      <c r="R2610" s="1"/>
    </row>
    <row r="2611" spans="1:18" x14ac:dyDescent="0.2">
      <c r="A2611" s="1" t="s">
        <v>53</v>
      </c>
      <c r="B2611">
        <v>3</v>
      </c>
      <c r="C2611" s="1" t="s">
        <v>4960</v>
      </c>
      <c r="D2611" s="2">
        <v>45804</v>
      </c>
      <c r="E2611" t="s">
        <v>4890</v>
      </c>
      <c r="F2611" s="1" t="s">
        <v>246</v>
      </c>
      <c r="G2611">
        <v>26</v>
      </c>
      <c r="H2611">
        <v>14</v>
      </c>
      <c r="I2611" s="1" t="s">
        <v>100</v>
      </c>
      <c r="J2611">
        <v>100</v>
      </c>
      <c r="K2611" s="1" t="s">
        <v>2729</v>
      </c>
      <c r="L2611">
        <v>2</v>
      </c>
      <c r="M2611">
        <v>102</v>
      </c>
      <c r="N2611">
        <v>6</v>
      </c>
      <c r="Q2611">
        <v>96</v>
      </c>
      <c r="R2611" s="1"/>
    </row>
    <row r="2612" spans="1:18" x14ac:dyDescent="0.2">
      <c r="A2612" s="1" t="s">
        <v>53</v>
      </c>
      <c r="B2612">
        <v>4</v>
      </c>
      <c r="C2612" s="1" t="s">
        <v>4961</v>
      </c>
      <c r="D2612" s="2">
        <v>45804</v>
      </c>
      <c r="E2612" t="s">
        <v>2940</v>
      </c>
      <c r="F2612" s="1" t="s">
        <v>246</v>
      </c>
      <c r="G2612">
        <v>22</v>
      </c>
      <c r="H2612" t="s">
        <v>241</v>
      </c>
      <c r="I2612" s="1" t="s">
        <v>100</v>
      </c>
      <c r="J2612">
        <v>250</v>
      </c>
      <c r="K2612" s="1" t="s">
        <v>2729</v>
      </c>
      <c r="L2612">
        <v>4</v>
      </c>
      <c r="M2612">
        <v>111.20000000000002</v>
      </c>
      <c r="N2612">
        <v>10.199999999999999</v>
      </c>
      <c r="O2612">
        <v>32</v>
      </c>
      <c r="Q2612">
        <v>101.00000000000001</v>
      </c>
      <c r="R2612" s="1"/>
    </row>
    <row r="2613" spans="1:18" x14ac:dyDescent="0.2">
      <c r="A2613" s="1" t="s">
        <v>46</v>
      </c>
      <c r="B2613">
        <v>6</v>
      </c>
      <c r="C2613" s="1" t="s">
        <v>4953</v>
      </c>
      <c r="D2613" s="2">
        <v>45804</v>
      </c>
      <c r="E2613" t="s">
        <v>2907</v>
      </c>
      <c r="F2613" s="1" t="s">
        <v>246</v>
      </c>
      <c r="G2613">
        <v>23</v>
      </c>
      <c r="H2613" t="s">
        <v>2908</v>
      </c>
      <c r="I2613" s="1" t="s">
        <v>100</v>
      </c>
      <c r="J2613">
        <v>3000</v>
      </c>
      <c r="K2613" s="1" t="s">
        <v>2729</v>
      </c>
      <c r="L2613">
        <v>6</v>
      </c>
      <c r="M2613">
        <v>531.27</v>
      </c>
      <c r="N2613">
        <v>16.799999999999997</v>
      </c>
      <c r="O2613">
        <v>9</v>
      </c>
      <c r="Q2613">
        <v>514.47</v>
      </c>
      <c r="R2613" s="1"/>
    </row>
    <row r="2614" spans="1:18" x14ac:dyDescent="0.2">
      <c r="A2614" s="1" t="s">
        <v>53</v>
      </c>
      <c r="B2614">
        <v>6</v>
      </c>
      <c r="C2614" s="1" t="s">
        <v>4953</v>
      </c>
      <c r="D2614" s="2">
        <v>45804</v>
      </c>
      <c r="E2614" t="s">
        <v>2907</v>
      </c>
      <c r="F2614" s="1" t="s">
        <v>246</v>
      </c>
      <c r="G2614">
        <v>23</v>
      </c>
      <c r="H2614" t="s">
        <v>2908</v>
      </c>
      <c r="I2614" s="1" t="s">
        <v>100</v>
      </c>
      <c r="J2614">
        <v>3000</v>
      </c>
      <c r="K2614" s="1" t="s">
        <v>2729</v>
      </c>
      <c r="L2614">
        <v>6</v>
      </c>
      <c r="M2614">
        <v>587.5</v>
      </c>
      <c r="N2614">
        <v>16.799999999999997</v>
      </c>
      <c r="Q2614">
        <v>570.70000000000005</v>
      </c>
      <c r="R2614" s="1"/>
    </row>
    <row r="2615" spans="1:18" x14ac:dyDescent="0.2">
      <c r="A2615" s="1" t="s">
        <v>46</v>
      </c>
      <c r="B2615">
        <v>7</v>
      </c>
      <c r="C2615" s="1" t="s">
        <v>4957</v>
      </c>
      <c r="D2615" s="2">
        <v>45804</v>
      </c>
      <c r="E2615" t="s">
        <v>503</v>
      </c>
      <c r="F2615" s="1" t="s">
        <v>246</v>
      </c>
      <c r="G2615">
        <v>21</v>
      </c>
      <c r="H2615" t="s">
        <v>504</v>
      </c>
      <c r="I2615" s="1" t="s">
        <v>100</v>
      </c>
      <c r="J2615">
        <v>500</v>
      </c>
      <c r="K2615" s="1" t="s">
        <v>2729</v>
      </c>
      <c r="L2615">
        <v>6</v>
      </c>
      <c r="M2615">
        <v>311.07000000000005</v>
      </c>
      <c r="N2615">
        <v>13</v>
      </c>
      <c r="O2615">
        <v>10.4</v>
      </c>
      <c r="Q2615">
        <v>298.07000000000005</v>
      </c>
      <c r="R2615" s="1"/>
    </row>
    <row r="2616" spans="1:18" x14ac:dyDescent="0.2">
      <c r="A2616" s="1" t="s">
        <v>46</v>
      </c>
      <c r="B2616">
        <v>7</v>
      </c>
      <c r="C2616" s="1" t="s">
        <v>4962</v>
      </c>
      <c r="D2616" s="2">
        <v>45804</v>
      </c>
      <c r="E2616" t="s">
        <v>3399</v>
      </c>
      <c r="F2616" s="1" t="s">
        <v>246</v>
      </c>
      <c r="G2616">
        <v>22</v>
      </c>
      <c r="H2616" t="s">
        <v>79</v>
      </c>
      <c r="I2616" s="1" t="s">
        <v>100</v>
      </c>
      <c r="J2616">
        <v>50</v>
      </c>
      <c r="K2616" s="1" t="s">
        <v>2729</v>
      </c>
      <c r="L2616">
        <v>1</v>
      </c>
      <c r="M2616">
        <v>55.88</v>
      </c>
      <c r="N2616">
        <v>2.7</v>
      </c>
      <c r="Q2616">
        <v>53.18</v>
      </c>
      <c r="R2616" s="1"/>
    </row>
    <row r="2617" spans="1:18" x14ac:dyDescent="0.2">
      <c r="A2617" s="1" t="s">
        <v>46</v>
      </c>
      <c r="B2617">
        <v>7</v>
      </c>
      <c r="C2617" s="1" t="s">
        <v>4963</v>
      </c>
      <c r="D2617" s="2">
        <v>45804</v>
      </c>
      <c r="E2617" t="s">
        <v>4726</v>
      </c>
      <c r="F2617" s="1" t="s">
        <v>246</v>
      </c>
      <c r="G2617">
        <v>17.25</v>
      </c>
      <c r="H2617" t="s">
        <v>332</v>
      </c>
      <c r="I2617" s="1" t="s">
        <v>51</v>
      </c>
      <c r="J2617">
        <v>600</v>
      </c>
      <c r="K2617" s="1" t="s">
        <v>2729</v>
      </c>
      <c r="L2617">
        <v>1</v>
      </c>
      <c r="M2617">
        <v>58.27</v>
      </c>
      <c r="N2617">
        <v>2.1</v>
      </c>
      <c r="Q2617">
        <v>56.17</v>
      </c>
      <c r="R2617" s="1"/>
    </row>
    <row r="2618" spans="1:18" x14ac:dyDescent="0.2">
      <c r="A2618" s="1" t="s">
        <v>53</v>
      </c>
      <c r="B2618">
        <v>7</v>
      </c>
      <c r="C2618" s="1" t="s">
        <v>4963</v>
      </c>
      <c r="D2618" s="2">
        <v>45804</v>
      </c>
      <c r="E2618" t="s">
        <v>4726</v>
      </c>
      <c r="F2618" s="1" t="s">
        <v>246</v>
      </c>
      <c r="G2618">
        <v>17.25</v>
      </c>
      <c r="H2618" t="s">
        <v>332</v>
      </c>
      <c r="I2618" s="1" t="s">
        <v>51</v>
      </c>
      <c r="J2618">
        <v>600</v>
      </c>
      <c r="K2618" s="1" t="s">
        <v>2729</v>
      </c>
      <c r="L2618">
        <v>5</v>
      </c>
      <c r="M2618">
        <v>411.1</v>
      </c>
      <c r="N2618">
        <v>10.5</v>
      </c>
      <c r="Q2618">
        <v>400.6</v>
      </c>
      <c r="R2618" s="1"/>
    </row>
    <row r="2619" spans="1:18" x14ac:dyDescent="0.2">
      <c r="A2619" s="1" t="s">
        <v>53</v>
      </c>
      <c r="B2619">
        <v>1</v>
      </c>
      <c r="C2619" s="1" t="s">
        <v>4964</v>
      </c>
      <c r="D2619" s="2">
        <v>45805</v>
      </c>
      <c r="E2619" t="s">
        <v>4195</v>
      </c>
      <c r="F2619" s="1" t="s">
        <v>246</v>
      </c>
      <c r="G2619">
        <v>6</v>
      </c>
      <c r="H2619">
        <v>10</v>
      </c>
      <c r="I2619" s="1" t="s">
        <v>100</v>
      </c>
      <c r="J2619">
        <v>100</v>
      </c>
      <c r="K2619" s="1" t="s">
        <v>2729</v>
      </c>
      <c r="L2619">
        <v>3</v>
      </c>
      <c r="M2619">
        <v>102.2</v>
      </c>
      <c r="N2619">
        <v>2.6</v>
      </c>
      <c r="O2619">
        <v>5.6</v>
      </c>
      <c r="Q2619">
        <v>99.600000000000009</v>
      </c>
      <c r="R2619" s="1"/>
    </row>
    <row r="2620" spans="1:18" x14ac:dyDescent="0.2">
      <c r="A2620" s="1" t="s">
        <v>53</v>
      </c>
      <c r="B2620">
        <v>1</v>
      </c>
      <c r="C2620" s="1" t="s">
        <v>4965</v>
      </c>
      <c r="D2620" s="2">
        <v>45805</v>
      </c>
      <c r="E2620" t="s">
        <v>4966</v>
      </c>
      <c r="F2620" s="1" t="s">
        <v>246</v>
      </c>
      <c r="G2620">
        <v>8</v>
      </c>
      <c r="H2620" t="s">
        <v>343</v>
      </c>
      <c r="I2620" s="1" t="s">
        <v>100</v>
      </c>
      <c r="J2620">
        <v>100</v>
      </c>
      <c r="K2620" s="1" t="s">
        <v>2729</v>
      </c>
      <c r="L2620">
        <v>1</v>
      </c>
      <c r="M2620">
        <v>41.4</v>
      </c>
      <c r="N2620">
        <v>1</v>
      </c>
      <c r="Q2620">
        <v>40.4</v>
      </c>
      <c r="R2620" s="1"/>
    </row>
    <row r="2621" spans="1:18" x14ac:dyDescent="0.2">
      <c r="A2621" s="1" t="s">
        <v>46</v>
      </c>
      <c r="B2621">
        <v>3</v>
      </c>
      <c r="C2621" s="1" t="s">
        <v>4967</v>
      </c>
      <c r="D2621" s="2">
        <v>45805</v>
      </c>
      <c r="E2621" t="s">
        <v>3307</v>
      </c>
      <c r="F2621" s="1" t="s">
        <v>106</v>
      </c>
      <c r="G2621">
        <v>7</v>
      </c>
      <c r="H2621" t="s">
        <v>2817</v>
      </c>
      <c r="I2621" s="1" t="s">
        <v>100</v>
      </c>
      <c r="J2621">
        <v>100</v>
      </c>
      <c r="K2621" s="1" t="s">
        <v>2729</v>
      </c>
      <c r="L2621">
        <v>3</v>
      </c>
      <c r="M2621">
        <v>94.800000000000011</v>
      </c>
      <c r="N2621">
        <v>2.7</v>
      </c>
      <c r="O2621">
        <v>27</v>
      </c>
      <c r="Q2621">
        <v>92.100000000000009</v>
      </c>
      <c r="R2621" s="1"/>
    </row>
    <row r="2622" spans="1:18" x14ac:dyDescent="0.2">
      <c r="A2622" s="1" t="s">
        <v>46</v>
      </c>
      <c r="B2622">
        <v>3</v>
      </c>
      <c r="C2622" s="1" t="s">
        <v>4968</v>
      </c>
      <c r="D2622" s="2">
        <v>45805</v>
      </c>
      <c r="E2622" t="s">
        <v>4969</v>
      </c>
      <c r="F2622" s="1" t="s">
        <v>106</v>
      </c>
      <c r="G2622">
        <v>7</v>
      </c>
      <c r="H2622">
        <v>20</v>
      </c>
      <c r="I2622" s="1" t="s">
        <v>100</v>
      </c>
      <c r="J2622">
        <v>100</v>
      </c>
      <c r="K2622" s="1" t="s">
        <v>2729</v>
      </c>
      <c r="L2622">
        <v>4</v>
      </c>
      <c r="M2622">
        <v>110</v>
      </c>
      <c r="N2622">
        <v>3.6</v>
      </c>
      <c r="Q2622">
        <v>106.4</v>
      </c>
      <c r="R2622" s="1"/>
    </row>
    <row r="2623" spans="1:18" x14ac:dyDescent="0.2">
      <c r="A2623" s="1" t="s">
        <v>46</v>
      </c>
      <c r="B2623">
        <v>3</v>
      </c>
      <c r="C2623" s="1" t="s">
        <v>4970</v>
      </c>
      <c r="D2623" s="2">
        <v>45805</v>
      </c>
      <c r="E2623" t="s">
        <v>4971</v>
      </c>
      <c r="F2623" s="1" t="s">
        <v>106</v>
      </c>
      <c r="G2623">
        <v>11</v>
      </c>
      <c r="H2623">
        <v>10</v>
      </c>
      <c r="I2623" s="1" t="s">
        <v>3381</v>
      </c>
      <c r="J2623">
        <v>100</v>
      </c>
      <c r="K2623" s="1" t="s">
        <v>2729</v>
      </c>
      <c r="L2623">
        <v>1</v>
      </c>
      <c r="M2623">
        <v>26.4</v>
      </c>
      <c r="N2623">
        <v>0.6</v>
      </c>
      <c r="Q2623">
        <v>25.799999999999997</v>
      </c>
      <c r="R2623" s="1"/>
    </row>
    <row r="2624" spans="1:18" x14ac:dyDescent="0.2">
      <c r="A2624" s="1" t="s">
        <v>53</v>
      </c>
      <c r="B2624">
        <v>3</v>
      </c>
      <c r="C2624" s="1" t="s">
        <v>4970</v>
      </c>
      <c r="D2624" s="2">
        <v>45805</v>
      </c>
      <c r="E2624" t="s">
        <v>4971</v>
      </c>
      <c r="F2624" s="1" t="s">
        <v>106</v>
      </c>
      <c r="G2624">
        <v>11</v>
      </c>
      <c r="H2624">
        <v>10</v>
      </c>
      <c r="I2624" s="1" t="s">
        <v>3381</v>
      </c>
      <c r="J2624">
        <v>100</v>
      </c>
      <c r="K2624" s="1" t="s">
        <v>2729</v>
      </c>
      <c r="L2624">
        <v>3</v>
      </c>
      <c r="M2624">
        <v>81.599999999999994</v>
      </c>
      <c r="N2624">
        <v>3.9000000000000004</v>
      </c>
      <c r="O2624">
        <v>11</v>
      </c>
      <c r="Q2624">
        <v>77.699999999999989</v>
      </c>
      <c r="R2624" s="1"/>
    </row>
    <row r="2625" spans="1:18" x14ac:dyDescent="0.2">
      <c r="A2625" s="1" t="s">
        <v>53</v>
      </c>
      <c r="B2625">
        <v>3</v>
      </c>
      <c r="C2625" s="1" t="s">
        <v>4972</v>
      </c>
      <c r="D2625" s="2">
        <v>45805</v>
      </c>
      <c r="E2625" t="s">
        <v>4030</v>
      </c>
      <c r="F2625" s="1" t="s">
        <v>106</v>
      </c>
      <c r="G2625">
        <v>18</v>
      </c>
      <c r="H2625" t="s">
        <v>338</v>
      </c>
      <c r="I2625" s="1" t="s">
        <v>108</v>
      </c>
      <c r="J2625">
        <v>100</v>
      </c>
      <c r="K2625" s="1" t="s">
        <v>2729</v>
      </c>
      <c r="L2625">
        <v>3</v>
      </c>
      <c r="M2625">
        <v>105.6</v>
      </c>
      <c r="N2625">
        <v>6.5000000000000009</v>
      </c>
      <c r="Q2625">
        <v>99.1</v>
      </c>
      <c r="R2625" s="1"/>
    </row>
    <row r="2626" spans="1:18" x14ac:dyDescent="0.2">
      <c r="A2626" s="1" t="s">
        <v>53</v>
      </c>
      <c r="B2626">
        <v>3</v>
      </c>
      <c r="C2626" s="1" t="s">
        <v>4973</v>
      </c>
      <c r="D2626" s="2">
        <v>45805</v>
      </c>
      <c r="E2626" t="s">
        <v>4662</v>
      </c>
      <c r="F2626" s="1" t="s">
        <v>106</v>
      </c>
      <c r="G2626" t="s">
        <v>3884</v>
      </c>
      <c r="H2626" t="s">
        <v>2847</v>
      </c>
      <c r="I2626" s="1" t="s">
        <v>108</v>
      </c>
      <c r="J2626">
        <v>110</v>
      </c>
      <c r="K2626" s="1" t="s">
        <v>2729</v>
      </c>
      <c r="L2626">
        <v>3</v>
      </c>
      <c r="M2626">
        <v>112.4</v>
      </c>
      <c r="N2626">
        <v>5.4</v>
      </c>
      <c r="Q2626">
        <v>107</v>
      </c>
      <c r="R2626" s="1"/>
    </row>
    <row r="2627" spans="1:18" x14ac:dyDescent="0.2">
      <c r="A2627" s="1" t="s">
        <v>53</v>
      </c>
      <c r="B2627">
        <v>3</v>
      </c>
      <c r="C2627" s="1" t="s">
        <v>4974</v>
      </c>
      <c r="D2627" s="2">
        <v>45805</v>
      </c>
      <c r="E2627" t="s">
        <v>4662</v>
      </c>
      <c r="F2627" s="1" t="s">
        <v>106</v>
      </c>
      <c r="G2627">
        <v>15</v>
      </c>
      <c r="H2627" t="s">
        <v>2847</v>
      </c>
      <c r="I2627" s="1" t="s">
        <v>108</v>
      </c>
      <c r="J2627">
        <v>110</v>
      </c>
      <c r="K2627" s="1" t="s">
        <v>2729</v>
      </c>
      <c r="L2627">
        <v>2</v>
      </c>
      <c r="M2627">
        <v>73</v>
      </c>
      <c r="N2627">
        <v>2.4</v>
      </c>
      <c r="Q2627">
        <v>70.599999999999994</v>
      </c>
      <c r="R2627" s="1"/>
    </row>
    <row r="2628" spans="1:18" x14ac:dyDescent="0.2">
      <c r="A2628" s="1" t="s">
        <v>46</v>
      </c>
      <c r="B2628">
        <v>4</v>
      </c>
      <c r="C2628" s="1" t="s">
        <v>4961</v>
      </c>
      <c r="D2628" s="2">
        <v>45805</v>
      </c>
      <c r="E2628" t="s">
        <v>2940</v>
      </c>
      <c r="F2628" s="1" t="s">
        <v>246</v>
      </c>
      <c r="G2628">
        <v>22</v>
      </c>
      <c r="H2628" t="s">
        <v>241</v>
      </c>
      <c r="I2628" s="1" t="s">
        <v>100</v>
      </c>
      <c r="J2628">
        <v>250</v>
      </c>
      <c r="K2628" s="1" t="s">
        <v>2729</v>
      </c>
      <c r="L2628">
        <v>6</v>
      </c>
      <c r="M2628">
        <v>168</v>
      </c>
      <c r="N2628">
        <v>15.399999999999999</v>
      </c>
      <c r="Q2628">
        <v>152.6</v>
      </c>
      <c r="R2628" s="1"/>
    </row>
    <row r="2629" spans="1:18" x14ac:dyDescent="0.2">
      <c r="A2629" s="1" t="s">
        <v>46</v>
      </c>
      <c r="B2629">
        <v>4</v>
      </c>
      <c r="C2629" s="1" t="s">
        <v>4975</v>
      </c>
      <c r="D2629" s="2">
        <v>45805</v>
      </c>
      <c r="E2629" t="s">
        <v>3699</v>
      </c>
      <c r="F2629" s="1" t="s">
        <v>246</v>
      </c>
      <c r="G2629">
        <v>29</v>
      </c>
      <c r="H2629" t="s">
        <v>4976</v>
      </c>
      <c r="I2629" s="1" t="s">
        <v>2766</v>
      </c>
      <c r="J2629">
        <v>1320</v>
      </c>
      <c r="K2629" s="1" t="s">
        <v>2729</v>
      </c>
      <c r="L2629">
        <v>1</v>
      </c>
      <c r="M2629">
        <v>64.8</v>
      </c>
      <c r="N2629">
        <v>3.2</v>
      </c>
      <c r="Q2629">
        <v>61.599999999999994</v>
      </c>
      <c r="R2629" s="1"/>
    </row>
    <row r="2630" spans="1:18" x14ac:dyDescent="0.2">
      <c r="A2630" s="1" t="s">
        <v>53</v>
      </c>
      <c r="B2630">
        <v>4</v>
      </c>
      <c r="C2630" s="1" t="s">
        <v>4975</v>
      </c>
      <c r="D2630" s="2">
        <v>45805</v>
      </c>
      <c r="E2630" t="s">
        <v>3699</v>
      </c>
      <c r="F2630" s="1" t="s">
        <v>246</v>
      </c>
      <c r="G2630">
        <v>29</v>
      </c>
      <c r="H2630" t="s">
        <v>4976</v>
      </c>
      <c r="I2630" s="1" t="s">
        <v>2766</v>
      </c>
      <c r="J2630">
        <v>1320</v>
      </c>
      <c r="K2630" s="1" t="s">
        <v>2729</v>
      </c>
      <c r="L2630">
        <v>4</v>
      </c>
      <c r="M2630">
        <v>311</v>
      </c>
      <c r="N2630">
        <v>12.8</v>
      </c>
      <c r="O2630">
        <v>5</v>
      </c>
      <c r="Q2630">
        <v>298.2</v>
      </c>
      <c r="R2630" s="1"/>
    </row>
    <row r="2631" spans="1:18" x14ac:dyDescent="0.2">
      <c r="A2631" s="1" t="s">
        <v>46</v>
      </c>
      <c r="B2631">
        <v>6</v>
      </c>
      <c r="C2631" s="1" t="s">
        <v>4953</v>
      </c>
      <c r="D2631" s="2">
        <v>45805</v>
      </c>
      <c r="E2631" t="s">
        <v>2907</v>
      </c>
      <c r="F2631" s="1" t="s">
        <v>246</v>
      </c>
      <c r="G2631">
        <v>23</v>
      </c>
      <c r="H2631" t="s">
        <v>2908</v>
      </c>
      <c r="I2631" s="1" t="s">
        <v>100</v>
      </c>
      <c r="J2631">
        <v>3000</v>
      </c>
      <c r="K2631" s="1" t="s">
        <v>2729</v>
      </c>
      <c r="L2631">
        <v>6</v>
      </c>
      <c r="M2631">
        <v>562.80000000000007</v>
      </c>
      <c r="N2631">
        <v>16.799999999999997</v>
      </c>
      <c r="O2631">
        <v>12</v>
      </c>
      <c r="Q2631">
        <v>546.00000000000011</v>
      </c>
      <c r="R2631" s="1"/>
    </row>
    <row r="2632" spans="1:18" x14ac:dyDescent="0.2">
      <c r="A2632" s="1" t="s">
        <v>53</v>
      </c>
      <c r="B2632">
        <v>6</v>
      </c>
      <c r="C2632" s="1" t="s">
        <v>4953</v>
      </c>
      <c r="D2632" s="2">
        <v>45805</v>
      </c>
      <c r="E2632" t="s">
        <v>2907</v>
      </c>
      <c r="F2632" s="1" t="s">
        <v>246</v>
      </c>
      <c r="G2632">
        <v>23</v>
      </c>
      <c r="H2632" t="s">
        <v>2908</v>
      </c>
      <c r="I2632" s="1" t="s">
        <v>100</v>
      </c>
      <c r="J2632">
        <v>3000</v>
      </c>
      <c r="K2632" s="1" t="s">
        <v>2729</v>
      </c>
      <c r="L2632">
        <v>6</v>
      </c>
      <c r="M2632">
        <v>638.49999999999989</v>
      </c>
      <c r="N2632">
        <v>16.799999999999997</v>
      </c>
      <c r="Q2632">
        <v>621.69999999999993</v>
      </c>
      <c r="R2632" s="1"/>
    </row>
    <row r="2633" spans="1:18" x14ac:dyDescent="0.2">
      <c r="A2633" s="1" t="s">
        <v>46</v>
      </c>
      <c r="B2633">
        <v>7</v>
      </c>
      <c r="C2633" s="1" t="s">
        <v>4963</v>
      </c>
      <c r="D2633" s="2">
        <v>45805</v>
      </c>
      <c r="E2633" t="s">
        <v>4726</v>
      </c>
      <c r="F2633" s="1" t="s">
        <v>246</v>
      </c>
      <c r="G2633">
        <v>17.25</v>
      </c>
      <c r="H2633" t="s">
        <v>332</v>
      </c>
      <c r="I2633" s="1" t="s">
        <v>51</v>
      </c>
      <c r="J2633">
        <v>600</v>
      </c>
      <c r="K2633" s="1" t="s">
        <v>2729</v>
      </c>
      <c r="L2633">
        <v>2</v>
      </c>
      <c r="M2633">
        <v>140.94999999999999</v>
      </c>
      <c r="N2633">
        <v>4.2</v>
      </c>
      <c r="O2633">
        <v>5.2</v>
      </c>
      <c r="Q2633">
        <v>136.75</v>
      </c>
      <c r="R2633" s="1"/>
    </row>
    <row r="2634" spans="1:18" x14ac:dyDescent="0.2">
      <c r="A2634" s="1" t="s">
        <v>46</v>
      </c>
      <c r="B2634">
        <v>7</v>
      </c>
      <c r="C2634" s="1" t="s">
        <v>4925</v>
      </c>
      <c r="D2634" s="2">
        <v>45805</v>
      </c>
      <c r="E2634" t="s">
        <v>4009</v>
      </c>
      <c r="F2634" s="1" t="s">
        <v>246</v>
      </c>
      <c r="G2634">
        <v>17</v>
      </c>
      <c r="H2634" t="s">
        <v>99</v>
      </c>
      <c r="I2634" s="1" t="s">
        <v>2760</v>
      </c>
      <c r="J2634">
        <v>300</v>
      </c>
      <c r="K2634" s="1" t="s">
        <v>2729</v>
      </c>
      <c r="L2634">
        <v>1</v>
      </c>
      <c r="M2634">
        <v>60.8</v>
      </c>
      <c r="N2634">
        <v>2.2000000000000002</v>
      </c>
      <c r="Q2634">
        <v>58.599999999999994</v>
      </c>
      <c r="R2634" s="1"/>
    </row>
    <row r="2635" spans="1:18" x14ac:dyDescent="0.2">
      <c r="A2635" s="1" t="s">
        <v>46</v>
      </c>
      <c r="B2635">
        <v>7</v>
      </c>
      <c r="C2635" s="1" t="s">
        <v>4977</v>
      </c>
      <c r="D2635" s="2">
        <v>45805</v>
      </c>
      <c r="E2635" t="s">
        <v>4009</v>
      </c>
      <c r="F2635" s="1" t="s">
        <v>246</v>
      </c>
      <c r="G2635">
        <v>17</v>
      </c>
      <c r="H2635" t="s">
        <v>99</v>
      </c>
      <c r="I2635" s="1" t="s">
        <v>2760</v>
      </c>
      <c r="J2635">
        <v>500</v>
      </c>
      <c r="K2635" s="1" t="s">
        <v>2729</v>
      </c>
      <c r="L2635">
        <v>3</v>
      </c>
      <c r="M2635">
        <v>180.88</v>
      </c>
      <c r="N2635">
        <v>6.3000000000000007</v>
      </c>
      <c r="Q2635">
        <v>174.57999999999998</v>
      </c>
      <c r="R2635" s="1"/>
    </row>
    <row r="2636" spans="1:18" x14ac:dyDescent="0.2">
      <c r="A2636" s="1" t="s">
        <v>53</v>
      </c>
      <c r="B2636">
        <v>7</v>
      </c>
      <c r="C2636" s="1" t="s">
        <v>4977</v>
      </c>
      <c r="D2636" s="2">
        <v>45805</v>
      </c>
      <c r="E2636" t="s">
        <v>4009</v>
      </c>
      <c r="F2636" s="1" t="s">
        <v>246</v>
      </c>
      <c r="G2636">
        <v>17</v>
      </c>
      <c r="H2636" t="s">
        <v>99</v>
      </c>
      <c r="I2636" s="1" t="s">
        <v>2760</v>
      </c>
      <c r="J2636">
        <v>500</v>
      </c>
      <c r="K2636" s="1" t="s">
        <v>2729</v>
      </c>
      <c r="L2636">
        <v>6</v>
      </c>
      <c r="M2636">
        <v>368.74999999999994</v>
      </c>
      <c r="N2636">
        <v>12.399999999999999</v>
      </c>
      <c r="O2636">
        <v>2</v>
      </c>
      <c r="Q2636">
        <v>356.34999999999997</v>
      </c>
      <c r="R2636" s="1"/>
    </row>
    <row r="2637" spans="1:18" x14ac:dyDescent="0.2">
      <c r="A2637" s="1" t="s">
        <v>46</v>
      </c>
      <c r="B2637">
        <v>1</v>
      </c>
      <c r="C2637" s="1" t="s">
        <v>4978</v>
      </c>
      <c r="D2637" s="2">
        <v>45806</v>
      </c>
      <c r="E2637" t="s">
        <v>4966</v>
      </c>
      <c r="F2637" s="1" t="s">
        <v>246</v>
      </c>
      <c r="G2637">
        <v>8</v>
      </c>
      <c r="H2637" t="s">
        <v>343</v>
      </c>
      <c r="I2637" s="1" t="s">
        <v>100</v>
      </c>
      <c r="J2637">
        <v>100</v>
      </c>
      <c r="K2637" s="1" t="s">
        <v>2729</v>
      </c>
      <c r="L2637">
        <v>1</v>
      </c>
      <c r="M2637">
        <v>37.4</v>
      </c>
      <c r="N2637">
        <v>1</v>
      </c>
      <c r="Q2637">
        <v>36.4</v>
      </c>
      <c r="R2637" s="1"/>
    </row>
    <row r="2638" spans="1:18" x14ac:dyDescent="0.2">
      <c r="A2638" s="1" t="s">
        <v>46</v>
      </c>
      <c r="B2638">
        <v>1</v>
      </c>
      <c r="C2638" s="1" t="s">
        <v>4979</v>
      </c>
      <c r="D2638" s="2">
        <v>45806</v>
      </c>
      <c r="E2638" t="s">
        <v>4195</v>
      </c>
      <c r="F2638" s="1" t="s">
        <v>246</v>
      </c>
      <c r="G2638">
        <v>5</v>
      </c>
      <c r="H2638">
        <v>10</v>
      </c>
      <c r="I2638" s="1" t="s">
        <v>100</v>
      </c>
      <c r="J2638">
        <v>100</v>
      </c>
      <c r="K2638" s="1" t="s">
        <v>2729</v>
      </c>
      <c r="L2638">
        <v>2</v>
      </c>
      <c r="M2638">
        <v>107.2</v>
      </c>
      <c r="N2638">
        <v>2.4</v>
      </c>
      <c r="Q2638">
        <v>104.8</v>
      </c>
      <c r="R2638" s="1"/>
    </row>
    <row r="2639" spans="1:18" x14ac:dyDescent="0.2">
      <c r="A2639" s="1" t="s">
        <v>53</v>
      </c>
      <c r="B2639">
        <v>1</v>
      </c>
      <c r="C2639" s="1" t="s">
        <v>4980</v>
      </c>
      <c r="D2639" s="2">
        <v>45806</v>
      </c>
      <c r="E2639" t="s">
        <v>4195</v>
      </c>
      <c r="F2639" s="1" t="s">
        <v>246</v>
      </c>
      <c r="G2639">
        <v>4</v>
      </c>
      <c r="H2639">
        <v>10</v>
      </c>
      <c r="I2639" s="1" t="s">
        <v>100</v>
      </c>
      <c r="J2639">
        <v>100</v>
      </c>
      <c r="K2639" s="1" t="s">
        <v>2729</v>
      </c>
      <c r="L2639">
        <v>2</v>
      </c>
      <c r="M2639">
        <v>104.19999999999999</v>
      </c>
      <c r="N2639">
        <v>1.6</v>
      </c>
      <c r="O2639">
        <v>1.6</v>
      </c>
      <c r="Q2639">
        <v>102.6</v>
      </c>
      <c r="R2639" s="1"/>
    </row>
    <row r="2640" spans="1:18" x14ac:dyDescent="0.2">
      <c r="A2640" s="1" t="s">
        <v>53</v>
      </c>
      <c r="B2640">
        <v>1</v>
      </c>
      <c r="C2640" s="1" t="s">
        <v>4981</v>
      </c>
      <c r="D2640" s="2">
        <v>45806</v>
      </c>
      <c r="E2640" t="s">
        <v>4982</v>
      </c>
      <c r="F2640" s="1" t="s">
        <v>3035</v>
      </c>
      <c r="G2640" t="s">
        <v>4983</v>
      </c>
      <c r="H2640" t="s">
        <v>3521</v>
      </c>
      <c r="I2640" s="1" t="s">
        <v>100</v>
      </c>
      <c r="J2640">
        <v>500</v>
      </c>
      <c r="K2640" s="1" t="s">
        <v>2729</v>
      </c>
      <c r="L2640">
        <v>1</v>
      </c>
      <c r="M2640">
        <v>32.200000000000003</v>
      </c>
      <c r="N2640">
        <v>0.8</v>
      </c>
      <c r="Q2640">
        <v>31.400000000000002</v>
      </c>
      <c r="R2640" s="1"/>
    </row>
    <row r="2641" spans="1:18" x14ac:dyDescent="0.2">
      <c r="A2641" s="1" t="s">
        <v>46</v>
      </c>
      <c r="B2641">
        <v>2</v>
      </c>
      <c r="C2641" s="1" t="s">
        <v>2745</v>
      </c>
      <c r="D2641" s="2">
        <v>45806</v>
      </c>
      <c r="E2641" t="s">
        <v>51</v>
      </c>
      <c r="F2641" s="1" t="s">
        <v>51</v>
      </c>
      <c r="G2641" t="s">
        <v>51</v>
      </c>
      <c r="H2641" t="s">
        <v>51</v>
      </c>
      <c r="I2641" s="1" t="s">
        <v>51</v>
      </c>
      <c r="J2641" t="s">
        <v>51</v>
      </c>
      <c r="K2641" s="1" t="s">
        <v>2729</v>
      </c>
      <c r="L2641">
        <v>5</v>
      </c>
      <c r="M2641">
        <v>91.3</v>
      </c>
      <c r="N2641">
        <v>3.5</v>
      </c>
      <c r="O2641">
        <v>20</v>
      </c>
      <c r="Q2641">
        <v>87.8</v>
      </c>
      <c r="R2641" s="1"/>
    </row>
    <row r="2642" spans="1:18" x14ac:dyDescent="0.2">
      <c r="A2642" s="1" t="s">
        <v>53</v>
      </c>
      <c r="B2642">
        <v>2</v>
      </c>
      <c r="C2642" s="1" t="s">
        <v>2745</v>
      </c>
      <c r="D2642" s="2">
        <v>45806</v>
      </c>
      <c r="E2642" t="s">
        <v>51</v>
      </c>
      <c r="F2642" s="1" t="s">
        <v>51</v>
      </c>
      <c r="G2642" t="s">
        <v>51</v>
      </c>
      <c r="H2642" t="s">
        <v>51</v>
      </c>
      <c r="I2642" s="1" t="s">
        <v>51</v>
      </c>
      <c r="J2642" t="s">
        <v>51</v>
      </c>
      <c r="K2642" s="1" t="s">
        <v>2729</v>
      </c>
      <c r="L2642">
        <v>9</v>
      </c>
      <c r="M2642">
        <v>193.22</v>
      </c>
      <c r="N2642">
        <v>6.3</v>
      </c>
      <c r="O2642">
        <v>2.4</v>
      </c>
      <c r="Q2642">
        <v>186.92</v>
      </c>
      <c r="R2642" s="1"/>
    </row>
    <row r="2643" spans="1:18" x14ac:dyDescent="0.2">
      <c r="A2643" s="1" t="s">
        <v>46</v>
      </c>
      <c r="B2643">
        <v>3</v>
      </c>
      <c r="C2643" s="1" t="s">
        <v>4974</v>
      </c>
      <c r="D2643" s="2">
        <v>45806</v>
      </c>
      <c r="E2643" t="s">
        <v>4662</v>
      </c>
      <c r="F2643" s="1" t="s">
        <v>106</v>
      </c>
      <c r="G2643">
        <v>15</v>
      </c>
      <c r="H2643" t="s">
        <v>2847</v>
      </c>
      <c r="I2643" s="1" t="s">
        <v>108</v>
      </c>
      <c r="J2643">
        <v>110</v>
      </c>
      <c r="K2643" s="1" t="s">
        <v>2729</v>
      </c>
      <c r="L2643">
        <v>1</v>
      </c>
      <c r="M2643">
        <v>42.8</v>
      </c>
      <c r="N2643">
        <v>1.2</v>
      </c>
      <c r="O2643">
        <v>58</v>
      </c>
      <c r="Q2643">
        <v>41.599999999999994</v>
      </c>
      <c r="R2643" s="1"/>
    </row>
    <row r="2644" spans="1:18" x14ac:dyDescent="0.2">
      <c r="A2644" s="1" t="s">
        <v>46</v>
      </c>
      <c r="B2644">
        <v>3</v>
      </c>
      <c r="C2644" s="1" t="s">
        <v>4984</v>
      </c>
      <c r="D2644" s="2">
        <v>45806</v>
      </c>
      <c r="E2644" t="s">
        <v>4662</v>
      </c>
      <c r="F2644" s="1" t="s">
        <v>106</v>
      </c>
      <c r="G2644" t="s">
        <v>762</v>
      </c>
      <c r="H2644" t="s">
        <v>2847</v>
      </c>
      <c r="I2644" s="1" t="s">
        <v>108</v>
      </c>
      <c r="J2644">
        <v>110</v>
      </c>
      <c r="K2644" s="1" t="s">
        <v>2729</v>
      </c>
      <c r="L2644">
        <v>4</v>
      </c>
      <c r="M2644">
        <v>116</v>
      </c>
      <c r="N2644">
        <v>4</v>
      </c>
      <c r="Q2644">
        <v>112</v>
      </c>
      <c r="R2644" s="1"/>
    </row>
    <row r="2645" spans="1:18" x14ac:dyDescent="0.2">
      <c r="A2645" s="1" t="s">
        <v>46</v>
      </c>
      <c r="B2645">
        <v>3</v>
      </c>
      <c r="C2645" s="1" t="s">
        <v>4985</v>
      </c>
      <c r="D2645" s="2">
        <v>45806</v>
      </c>
      <c r="E2645" t="s">
        <v>2936</v>
      </c>
      <c r="F2645" s="1" t="s">
        <v>3093</v>
      </c>
      <c r="G2645" t="s">
        <v>2937</v>
      </c>
      <c r="H2645" t="s">
        <v>2938</v>
      </c>
      <c r="I2645" s="1" t="s">
        <v>51</v>
      </c>
      <c r="J2645">
        <v>3000</v>
      </c>
      <c r="K2645" s="1" t="s">
        <v>2729</v>
      </c>
      <c r="L2645">
        <v>1</v>
      </c>
      <c r="M2645">
        <v>93.4</v>
      </c>
      <c r="N2645">
        <v>1.4</v>
      </c>
      <c r="Q2645">
        <v>92</v>
      </c>
      <c r="R2645" s="1"/>
    </row>
    <row r="2646" spans="1:18" x14ac:dyDescent="0.2">
      <c r="A2646" s="1" t="s">
        <v>53</v>
      </c>
      <c r="B2646">
        <v>3</v>
      </c>
      <c r="C2646" s="1" t="s">
        <v>4985</v>
      </c>
      <c r="D2646" s="2">
        <v>45806</v>
      </c>
      <c r="E2646" t="s">
        <v>2936</v>
      </c>
      <c r="F2646" s="1" t="s">
        <v>3093</v>
      </c>
      <c r="G2646" t="s">
        <v>2937</v>
      </c>
      <c r="H2646" t="s">
        <v>2938</v>
      </c>
      <c r="I2646" s="1" t="s">
        <v>51</v>
      </c>
      <c r="J2646">
        <v>3000</v>
      </c>
      <c r="K2646" s="1" t="s">
        <v>2729</v>
      </c>
      <c r="L2646">
        <v>3</v>
      </c>
      <c r="M2646">
        <v>528.40000000000009</v>
      </c>
      <c r="N2646">
        <v>4.1999999999999993</v>
      </c>
      <c r="O2646">
        <v>3.4</v>
      </c>
      <c r="Q2646">
        <v>524.20000000000005</v>
      </c>
      <c r="R2646" s="1"/>
    </row>
    <row r="2647" spans="1:18" x14ac:dyDescent="0.2">
      <c r="A2647" s="1" t="s">
        <v>46</v>
      </c>
      <c r="B2647">
        <v>4</v>
      </c>
      <c r="C2647" s="1" t="s">
        <v>4975</v>
      </c>
      <c r="D2647" s="2">
        <v>45806</v>
      </c>
      <c r="E2647" t="s">
        <v>3699</v>
      </c>
      <c r="F2647" s="1" t="s">
        <v>246</v>
      </c>
      <c r="G2647">
        <v>29</v>
      </c>
      <c r="H2647" t="s">
        <v>4976</v>
      </c>
      <c r="I2647" s="1" t="s">
        <v>2766</v>
      </c>
      <c r="J2647">
        <v>1320</v>
      </c>
      <c r="K2647" s="1" t="s">
        <v>2729</v>
      </c>
      <c r="L2647">
        <v>5</v>
      </c>
      <c r="M2647">
        <v>423.26</v>
      </c>
      <c r="N2647">
        <v>16</v>
      </c>
      <c r="Q2647">
        <v>407.26</v>
      </c>
      <c r="R2647" s="1"/>
    </row>
    <row r="2648" spans="1:18" x14ac:dyDescent="0.2">
      <c r="A2648" s="1" t="s">
        <v>53</v>
      </c>
      <c r="B2648">
        <v>4</v>
      </c>
      <c r="C2648" s="1" t="s">
        <v>4975</v>
      </c>
      <c r="D2648" s="2">
        <v>45806</v>
      </c>
      <c r="E2648" t="s">
        <v>3699</v>
      </c>
      <c r="F2648" s="1" t="s">
        <v>246</v>
      </c>
      <c r="G2648">
        <v>29</v>
      </c>
      <c r="H2648" t="s">
        <v>4976</v>
      </c>
      <c r="I2648" s="1" t="s">
        <v>2766</v>
      </c>
      <c r="J2648">
        <v>1320</v>
      </c>
      <c r="K2648" s="1" t="s">
        <v>2729</v>
      </c>
      <c r="L2648">
        <v>3</v>
      </c>
      <c r="M2648">
        <v>260.39999999999998</v>
      </c>
      <c r="N2648">
        <v>10.7</v>
      </c>
      <c r="Q2648">
        <v>249.7</v>
      </c>
      <c r="R2648" s="1"/>
    </row>
    <row r="2649" spans="1:18" x14ac:dyDescent="0.2">
      <c r="A2649" s="1" t="s">
        <v>53</v>
      </c>
      <c r="B2649">
        <v>4</v>
      </c>
      <c r="C2649" s="1" t="s">
        <v>4953</v>
      </c>
      <c r="D2649" s="2">
        <v>45806</v>
      </c>
      <c r="E2649" t="s">
        <v>2907</v>
      </c>
      <c r="F2649" s="1" t="s">
        <v>246</v>
      </c>
      <c r="G2649">
        <v>23</v>
      </c>
      <c r="H2649" t="s">
        <v>2908</v>
      </c>
      <c r="I2649" s="1" t="s">
        <v>100</v>
      </c>
      <c r="J2649">
        <v>3000</v>
      </c>
      <c r="K2649" s="1" t="s">
        <v>2729</v>
      </c>
      <c r="L2649">
        <v>1</v>
      </c>
      <c r="M2649">
        <v>102.6</v>
      </c>
      <c r="N2649">
        <v>2.8</v>
      </c>
      <c r="O2649">
        <v>12.6</v>
      </c>
      <c r="Q2649">
        <v>99.8</v>
      </c>
      <c r="R2649" s="1"/>
    </row>
    <row r="2650" spans="1:18" x14ac:dyDescent="0.2">
      <c r="A2650" s="1" t="s">
        <v>46</v>
      </c>
      <c r="B2650">
        <v>6</v>
      </c>
      <c r="C2650" s="1" t="s">
        <v>4953</v>
      </c>
      <c r="D2650" s="2">
        <v>45806</v>
      </c>
      <c r="E2650" t="s">
        <v>2907</v>
      </c>
      <c r="F2650" s="1" t="s">
        <v>246</v>
      </c>
      <c r="G2650">
        <v>23</v>
      </c>
      <c r="H2650" t="s">
        <v>2908</v>
      </c>
      <c r="I2650" s="1" t="s">
        <v>100</v>
      </c>
      <c r="J2650">
        <v>3000</v>
      </c>
      <c r="K2650" s="1" t="s">
        <v>2729</v>
      </c>
      <c r="L2650">
        <v>4</v>
      </c>
      <c r="M2650">
        <v>442.8</v>
      </c>
      <c r="N2650">
        <v>11.2</v>
      </c>
      <c r="Q2650">
        <v>431.6</v>
      </c>
      <c r="R2650" s="1"/>
    </row>
    <row r="2651" spans="1:18" x14ac:dyDescent="0.2">
      <c r="A2651" s="1" t="s">
        <v>46</v>
      </c>
      <c r="B2651">
        <v>6</v>
      </c>
      <c r="C2651" s="1" t="s">
        <v>2879</v>
      </c>
      <c r="D2651" s="2">
        <v>45806</v>
      </c>
      <c r="E2651" t="s">
        <v>281</v>
      </c>
      <c r="F2651" s="1" t="s">
        <v>246</v>
      </c>
      <c r="G2651" t="s">
        <v>2880</v>
      </c>
      <c r="H2651" t="s">
        <v>2744</v>
      </c>
      <c r="I2651" s="1" t="s">
        <v>100</v>
      </c>
      <c r="J2651">
        <v>2000</v>
      </c>
      <c r="K2651" s="1" t="s">
        <v>2729</v>
      </c>
      <c r="L2651">
        <v>2</v>
      </c>
      <c r="M2651">
        <v>121</v>
      </c>
      <c r="N2651">
        <v>6.4</v>
      </c>
      <c r="Q2651">
        <v>114.6</v>
      </c>
      <c r="R2651" s="1"/>
    </row>
    <row r="2652" spans="1:18" x14ac:dyDescent="0.2">
      <c r="A2652" s="1" t="s">
        <v>53</v>
      </c>
      <c r="B2652">
        <v>6</v>
      </c>
      <c r="C2652" s="1" t="s">
        <v>4986</v>
      </c>
      <c r="D2652" s="2">
        <v>45806</v>
      </c>
      <c r="E2652" t="s">
        <v>4987</v>
      </c>
      <c r="F2652" s="1" t="s">
        <v>246</v>
      </c>
      <c r="G2652" t="s">
        <v>4988</v>
      </c>
      <c r="H2652" t="s">
        <v>3946</v>
      </c>
      <c r="I2652" s="1" t="s">
        <v>51</v>
      </c>
      <c r="J2652">
        <v>225</v>
      </c>
      <c r="K2652" s="1" t="s">
        <v>2729</v>
      </c>
      <c r="L2652">
        <v>4</v>
      </c>
      <c r="M2652">
        <v>245.8</v>
      </c>
      <c r="N2652">
        <v>13.6</v>
      </c>
      <c r="O2652">
        <v>18.600000000000001</v>
      </c>
      <c r="Q2652">
        <v>232.20000000000002</v>
      </c>
      <c r="R2652" s="1"/>
    </row>
    <row r="2653" spans="1:18" x14ac:dyDescent="0.2">
      <c r="A2653" s="1" t="s">
        <v>53</v>
      </c>
      <c r="B2653">
        <v>6</v>
      </c>
      <c r="C2653" s="1" t="s">
        <v>4989</v>
      </c>
      <c r="D2653" s="2">
        <v>45806</v>
      </c>
      <c r="E2653" t="s">
        <v>3894</v>
      </c>
      <c r="F2653" s="1" t="s">
        <v>246</v>
      </c>
      <c r="G2653">
        <v>36</v>
      </c>
      <c r="H2653">
        <v>14</v>
      </c>
      <c r="I2653" s="1" t="s">
        <v>100</v>
      </c>
      <c r="J2653">
        <v>100</v>
      </c>
      <c r="K2653" s="1" t="s">
        <v>2729</v>
      </c>
      <c r="L2653">
        <v>2</v>
      </c>
      <c r="M2653">
        <v>111.4</v>
      </c>
      <c r="N2653">
        <v>8</v>
      </c>
      <c r="Q2653">
        <v>103.4</v>
      </c>
      <c r="R2653" s="1"/>
    </row>
    <row r="2654" spans="1:18" x14ac:dyDescent="0.2">
      <c r="A2654" s="1" t="s">
        <v>53</v>
      </c>
      <c r="B2654">
        <v>6</v>
      </c>
      <c r="C2654" s="1" t="s">
        <v>4990</v>
      </c>
      <c r="D2654" s="2">
        <v>45806</v>
      </c>
      <c r="E2654" t="s">
        <v>4890</v>
      </c>
      <c r="F2654" s="1" t="s">
        <v>246</v>
      </c>
      <c r="G2654">
        <v>32</v>
      </c>
      <c r="H2654">
        <v>14</v>
      </c>
      <c r="I2654" s="1" t="s">
        <v>100</v>
      </c>
      <c r="J2654">
        <v>100</v>
      </c>
      <c r="K2654" s="1" t="s">
        <v>2729</v>
      </c>
      <c r="L2654">
        <v>2</v>
      </c>
      <c r="M2654">
        <v>103.2</v>
      </c>
      <c r="N2654">
        <v>7.6</v>
      </c>
      <c r="Q2654">
        <v>95.600000000000009</v>
      </c>
      <c r="R2654" s="1"/>
    </row>
    <row r="2655" spans="1:18" x14ac:dyDescent="0.2">
      <c r="A2655" s="1" t="s">
        <v>53</v>
      </c>
      <c r="B2655">
        <v>6</v>
      </c>
      <c r="C2655" s="1" t="s">
        <v>4991</v>
      </c>
      <c r="D2655" s="2">
        <v>45806</v>
      </c>
      <c r="E2655" t="s">
        <v>3894</v>
      </c>
      <c r="F2655" s="1" t="s">
        <v>246</v>
      </c>
      <c r="G2655" t="s">
        <v>3915</v>
      </c>
      <c r="H2655" t="s">
        <v>2847</v>
      </c>
      <c r="I2655" s="1" t="s">
        <v>100</v>
      </c>
      <c r="J2655">
        <v>900</v>
      </c>
      <c r="K2655" s="1" t="s">
        <v>2729</v>
      </c>
      <c r="L2655">
        <v>6</v>
      </c>
      <c r="M2655">
        <v>340.5</v>
      </c>
      <c r="N2655">
        <v>12</v>
      </c>
      <c r="Q2655">
        <v>328.5</v>
      </c>
      <c r="R2655" s="1"/>
    </row>
    <row r="2656" spans="1:18" x14ac:dyDescent="0.2">
      <c r="A2656" s="1" t="s">
        <v>46</v>
      </c>
      <c r="B2656">
        <v>7</v>
      </c>
      <c r="C2656" s="1" t="s">
        <v>4977</v>
      </c>
      <c r="D2656" s="2">
        <v>45806</v>
      </c>
      <c r="E2656" t="s">
        <v>4009</v>
      </c>
      <c r="F2656" s="1" t="s">
        <v>246</v>
      </c>
      <c r="G2656">
        <v>17</v>
      </c>
      <c r="H2656" t="s">
        <v>99</v>
      </c>
      <c r="I2656" s="1" t="s">
        <v>2760</v>
      </c>
      <c r="J2656">
        <v>500</v>
      </c>
      <c r="K2656" s="1" t="s">
        <v>2729</v>
      </c>
      <c r="L2656">
        <v>1</v>
      </c>
      <c r="M2656">
        <v>59.97</v>
      </c>
      <c r="N2656">
        <v>2.1</v>
      </c>
      <c r="O2656">
        <v>30</v>
      </c>
      <c r="Q2656">
        <v>57.87</v>
      </c>
      <c r="R2656" s="1"/>
    </row>
    <row r="2657" spans="1:18" x14ac:dyDescent="0.2">
      <c r="A2657" s="1" t="s">
        <v>46</v>
      </c>
      <c r="B2657">
        <v>7</v>
      </c>
      <c r="C2657" s="1" t="s">
        <v>4992</v>
      </c>
      <c r="D2657" s="2">
        <v>45806</v>
      </c>
      <c r="E2657" t="s">
        <v>4993</v>
      </c>
      <c r="F2657" s="1" t="s">
        <v>246</v>
      </c>
      <c r="G2657">
        <v>19</v>
      </c>
      <c r="H2657" t="s">
        <v>76</v>
      </c>
      <c r="I2657" s="1" t="s">
        <v>2760</v>
      </c>
      <c r="J2657">
        <v>100</v>
      </c>
      <c r="K2657" s="1" t="s">
        <v>2729</v>
      </c>
      <c r="L2657">
        <v>2</v>
      </c>
      <c r="M2657">
        <v>106.34</v>
      </c>
      <c r="N2657">
        <v>4.8</v>
      </c>
      <c r="Q2657">
        <v>101.54</v>
      </c>
      <c r="R2657" s="1"/>
    </row>
    <row r="2658" spans="1:18" x14ac:dyDescent="0.2">
      <c r="A2658" s="1" t="s">
        <v>46</v>
      </c>
      <c r="B2658">
        <v>7</v>
      </c>
      <c r="C2658" s="1" t="s">
        <v>4472</v>
      </c>
      <c r="D2658" s="2">
        <v>45806</v>
      </c>
      <c r="E2658" t="s">
        <v>4469</v>
      </c>
      <c r="F2658" s="1" t="s">
        <v>246</v>
      </c>
      <c r="G2658">
        <v>20</v>
      </c>
      <c r="H2658" t="s">
        <v>64</v>
      </c>
      <c r="I2658" s="1" t="s">
        <v>100</v>
      </c>
      <c r="J2658">
        <v>100</v>
      </c>
      <c r="K2658" s="1" t="s">
        <v>2729</v>
      </c>
      <c r="L2658">
        <v>1</v>
      </c>
      <c r="M2658">
        <v>55.62</v>
      </c>
      <c r="N2658">
        <v>2.4</v>
      </c>
      <c r="Q2658">
        <v>53.22</v>
      </c>
      <c r="R2658" s="1"/>
    </row>
    <row r="2659" spans="1:18" x14ac:dyDescent="0.2">
      <c r="A2659" s="1" t="s">
        <v>46</v>
      </c>
      <c r="B2659">
        <v>7</v>
      </c>
      <c r="C2659" s="1" t="s">
        <v>4994</v>
      </c>
      <c r="D2659" s="2">
        <v>45806</v>
      </c>
      <c r="E2659" t="s">
        <v>4011</v>
      </c>
      <c r="F2659" s="1" t="s">
        <v>246</v>
      </c>
      <c r="G2659">
        <v>27</v>
      </c>
      <c r="H2659" t="s">
        <v>99</v>
      </c>
      <c r="I2659" s="1" t="s">
        <v>2760</v>
      </c>
      <c r="J2659">
        <v>110</v>
      </c>
      <c r="K2659" s="1" t="s">
        <v>2729</v>
      </c>
      <c r="L2659">
        <v>2</v>
      </c>
      <c r="M2659">
        <v>103.65</v>
      </c>
      <c r="N2659">
        <v>5.4</v>
      </c>
      <c r="Q2659">
        <v>98.25</v>
      </c>
      <c r="R2659" s="1"/>
    </row>
    <row r="2660" spans="1:18" x14ac:dyDescent="0.2">
      <c r="A2660" s="1" t="s">
        <v>46</v>
      </c>
      <c r="B2660">
        <v>7</v>
      </c>
      <c r="C2660" s="1" t="s">
        <v>4995</v>
      </c>
      <c r="D2660" s="2">
        <v>45806</v>
      </c>
      <c r="E2660" t="s">
        <v>4011</v>
      </c>
      <c r="F2660" s="1" t="s">
        <v>246</v>
      </c>
      <c r="G2660">
        <v>31</v>
      </c>
      <c r="H2660" t="s">
        <v>99</v>
      </c>
      <c r="I2660" s="1" t="s">
        <v>2760</v>
      </c>
      <c r="J2660">
        <v>100</v>
      </c>
      <c r="K2660" s="1" t="s">
        <v>2729</v>
      </c>
      <c r="L2660">
        <v>1</v>
      </c>
      <c r="M2660">
        <v>88.9</v>
      </c>
      <c r="N2660">
        <v>3.1</v>
      </c>
      <c r="Q2660">
        <v>85.800000000000011</v>
      </c>
      <c r="R2660" s="1"/>
    </row>
    <row r="2661" spans="1:18" x14ac:dyDescent="0.2">
      <c r="A2661" s="1" t="s">
        <v>53</v>
      </c>
      <c r="B2661">
        <v>7</v>
      </c>
      <c r="C2661" s="1" t="s">
        <v>4996</v>
      </c>
      <c r="D2661" s="2">
        <v>45806</v>
      </c>
      <c r="E2661" t="s">
        <v>4997</v>
      </c>
      <c r="F2661" s="1" t="s">
        <v>246</v>
      </c>
      <c r="G2661">
        <v>26</v>
      </c>
      <c r="H2661" t="s">
        <v>332</v>
      </c>
      <c r="I2661" s="1" t="s">
        <v>2760</v>
      </c>
      <c r="J2661">
        <v>150</v>
      </c>
      <c r="K2661" s="1" t="s">
        <v>2729</v>
      </c>
      <c r="L2661">
        <v>2</v>
      </c>
      <c r="M2661">
        <v>184</v>
      </c>
      <c r="N2661">
        <v>6.2</v>
      </c>
      <c r="O2661">
        <v>4</v>
      </c>
      <c r="Q2661">
        <v>177.8</v>
      </c>
      <c r="R2661" s="1"/>
    </row>
    <row r="2662" spans="1:18" x14ac:dyDescent="0.2">
      <c r="A2662" s="1" t="s">
        <v>53</v>
      </c>
      <c r="B2662">
        <v>7</v>
      </c>
      <c r="C2662" s="1" t="s">
        <v>4998</v>
      </c>
      <c r="D2662" s="2">
        <v>45806</v>
      </c>
      <c r="E2662" t="s">
        <v>2762</v>
      </c>
      <c r="F2662" s="1" t="s">
        <v>246</v>
      </c>
      <c r="G2662">
        <v>21</v>
      </c>
      <c r="H2662" t="s">
        <v>332</v>
      </c>
      <c r="I2662" s="1" t="s">
        <v>2760</v>
      </c>
      <c r="J2662">
        <v>550</v>
      </c>
      <c r="K2662" s="1" t="s">
        <v>2729</v>
      </c>
      <c r="L2662">
        <v>3</v>
      </c>
      <c r="M2662">
        <v>251.20000000000002</v>
      </c>
      <c r="N2662">
        <v>7.1999999999999993</v>
      </c>
      <c r="Q2662">
        <v>244.00000000000003</v>
      </c>
      <c r="R2662" s="1"/>
    </row>
    <row r="2663" spans="1:18" x14ac:dyDescent="0.2">
      <c r="A2663" s="1" t="s">
        <v>46</v>
      </c>
      <c r="B2663">
        <v>1</v>
      </c>
      <c r="C2663" s="1" t="s">
        <v>4981</v>
      </c>
      <c r="D2663" s="2">
        <v>45807</v>
      </c>
      <c r="E2663" t="s">
        <v>4982</v>
      </c>
      <c r="F2663" s="1" t="s">
        <v>3035</v>
      </c>
      <c r="G2663" t="s">
        <v>4983</v>
      </c>
      <c r="H2663" t="s">
        <v>3521</v>
      </c>
      <c r="I2663" s="1" t="s">
        <v>100</v>
      </c>
      <c r="J2663">
        <v>500</v>
      </c>
      <c r="K2663" s="1" t="s">
        <v>2729</v>
      </c>
      <c r="L2663">
        <v>4</v>
      </c>
      <c r="M2663">
        <v>147.6</v>
      </c>
      <c r="N2663">
        <v>3.2</v>
      </c>
      <c r="O2663">
        <v>1</v>
      </c>
      <c r="Q2663">
        <v>144.4</v>
      </c>
      <c r="R2663" s="1"/>
    </row>
    <row r="2664" spans="1:18" x14ac:dyDescent="0.2">
      <c r="A2664" s="1" t="s">
        <v>53</v>
      </c>
      <c r="B2664">
        <v>1</v>
      </c>
      <c r="C2664" s="1" t="s">
        <v>4981</v>
      </c>
      <c r="D2664" s="2">
        <v>45807</v>
      </c>
      <c r="E2664" t="s">
        <v>4982</v>
      </c>
      <c r="F2664" s="1" t="s">
        <v>3035</v>
      </c>
      <c r="G2664" t="s">
        <v>4983</v>
      </c>
      <c r="H2664" t="s">
        <v>3521</v>
      </c>
      <c r="I2664" s="1" t="s">
        <v>100</v>
      </c>
      <c r="J2664">
        <v>500</v>
      </c>
      <c r="K2664" s="1" t="s">
        <v>2729</v>
      </c>
      <c r="L2664">
        <v>5</v>
      </c>
      <c r="M2664">
        <v>199.39999999999998</v>
      </c>
      <c r="N2664">
        <v>4</v>
      </c>
      <c r="O2664">
        <v>1.2</v>
      </c>
      <c r="Q2664">
        <v>195.39999999999998</v>
      </c>
      <c r="R2664" s="1"/>
    </row>
    <row r="2665" spans="1:18" x14ac:dyDescent="0.2">
      <c r="A2665" s="1" t="s">
        <v>46</v>
      </c>
      <c r="B2665">
        <v>2</v>
      </c>
      <c r="C2665" s="1" t="s">
        <v>4999</v>
      </c>
      <c r="D2665" s="2">
        <v>45807</v>
      </c>
      <c r="E2665" t="s">
        <v>3009</v>
      </c>
      <c r="F2665" s="1" t="s">
        <v>246</v>
      </c>
      <c r="G2665">
        <v>6</v>
      </c>
      <c r="H2665" t="s">
        <v>214</v>
      </c>
      <c r="I2665" s="1" t="s">
        <v>100</v>
      </c>
      <c r="J2665">
        <v>100</v>
      </c>
      <c r="K2665" s="1" t="s">
        <v>2729</v>
      </c>
      <c r="L2665">
        <v>3</v>
      </c>
      <c r="M2665">
        <v>104.19999999999999</v>
      </c>
      <c r="N2665">
        <v>2.4000000000000004</v>
      </c>
      <c r="O2665">
        <v>3.8</v>
      </c>
      <c r="Q2665">
        <v>101.79999999999998</v>
      </c>
      <c r="R2665" s="1"/>
    </row>
    <row r="2666" spans="1:18" x14ac:dyDescent="0.2">
      <c r="A2666" s="1" t="s">
        <v>46</v>
      </c>
      <c r="B2666">
        <v>2</v>
      </c>
      <c r="C2666" s="1" t="s">
        <v>5000</v>
      </c>
      <c r="D2666" s="2">
        <v>45807</v>
      </c>
      <c r="E2666" t="s">
        <v>3009</v>
      </c>
      <c r="F2666" s="1" t="s">
        <v>246</v>
      </c>
      <c r="G2666">
        <v>10</v>
      </c>
      <c r="H2666" t="s">
        <v>214</v>
      </c>
      <c r="I2666" s="1" t="s">
        <v>100</v>
      </c>
      <c r="J2666">
        <v>200</v>
      </c>
      <c r="K2666" s="1" t="s">
        <v>2729</v>
      </c>
      <c r="L2666">
        <v>2</v>
      </c>
      <c r="M2666">
        <v>101.2</v>
      </c>
      <c r="N2666">
        <v>2.4</v>
      </c>
      <c r="Q2666">
        <v>98.8</v>
      </c>
      <c r="R2666" s="1"/>
    </row>
    <row r="2667" spans="1:18" x14ac:dyDescent="0.2">
      <c r="A2667" s="1" t="s">
        <v>53</v>
      </c>
      <c r="B2667">
        <v>2</v>
      </c>
      <c r="C2667" s="1" t="s">
        <v>5000</v>
      </c>
      <c r="D2667" s="2">
        <v>45807</v>
      </c>
      <c r="E2667" t="s">
        <v>3009</v>
      </c>
      <c r="F2667" s="1" t="s">
        <v>246</v>
      </c>
      <c r="G2667">
        <v>10</v>
      </c>
      <c r="H2667" t="s">
        <v>214</v>
      </c>
      <c r="I2667" s="1" t="s">
        <v>100</v>
      </c>
      <c r="J2667">
        <v>200</v>
      </c>
      <c r="K2667" s="1" t="s">
        <v>2729</v>
      </c>
      <c r="L2667">
        <v>2</v>
      </c>
      <c r="M2667">
        <v>111.2</v>
      </c>
      <c r="N2667">
        <v>2.4</v>
      </c>
      <c r="O2667">
        <v>8.6</v>
      </c>
      <c r="Q2667">
        <v>108.8</v>
      </c>
      <c r="R2667" s="1"/>
    </row>
    <row r="2668" spans="1:18" x14ac:dyDescent="0.2">
      <c r="A2668" s="1" t="s">
        <v>53</v>
      </c>
      <c r="B2668">
        <v>2</v>
      </c>
      <c r="C2668" s="1" t="s">
        <v>5001</v>
      </c>
      <c r="D2668" s="2">
        <v>45807</v>
      </c>
      <c r="E2668" t="s">
        <v>3009</v>
      </c>
      <c r="F2668" s="1" t="s">
        <v>246</v>
      </c>
      <c r="G2668">
        <v>11</v>
      </c>
      <c r="H2668" t="s">
        <v>214</v>
      </c>
      <c r="I2668" s="1" t="s">
        <v>100</v>
      </c>
      <c r="J2668">
        <v>200</v>
      </c>
      <c r="K2668" s="1" t="s">
        <v>2729</v>
      </c>
      <c r="L2668">
        <v>2</v>
      </c>
      <c r="M2668">
        <v>119.2</v>
      </c>
      <c r="N2668">
        <v>2.6</v>
      </c>
      <c r="Q2668">
        <v>116.60000000000001</v>
      </c>
      <c r="R2668" s="1"/>
    </row>
    <row r="2669" spans="1:18" x14ac:dyDescent="0.2">
      <c r="A2669" s="1" t="s">
        <v>46</v>
      </c>
      <c r="B2669">
        <v>3</v>
      </c>
      <c r="C2669" s="1" t="s">
        <v>4985</v>
      </c>
      <c r="D2669" s="2">
        <v>45807</v>
      </c>
      <c r="E2669" t="s">
        <v>2936</v>
      </c>
      <c r="F2669" s="1" t="s">
        <v>3093</v>
      </c>
      <c r="G2669" t="s">
        <v>2937</v>
      </c>
      <c r="H2669" t="s">
        <v>2938</v>
      </c>
      <c r="I2669" s="1" t="s">
        <v>51</v>
      </c>
      <c r="J2669">
        <v>3000</v>
      </c>
      <c r="K2669" s="1" t="s">
        <v>2729</v>
      </c>
      <c r="L2669">
        <v>3</v>
      </c>
      <c r="M2669">
        <v>441.20000000000005</v>
      </c>
      <c r="N2669">
        <v>4.1999999999999993</v>
      </c>
      <c r="O2669">
        <v>11</v>
      </c>
      <c r="Q2669">
        <v>437.00000000000006</v>
      </c>
      <c r="R2669" s="1"/>
    </row>
    <row r="2670" spans="1:18" x14ac:dyDescent="0.2">
      <c r="A2670" s="1" t="s">
        <v>53</v>
      </c>
      <c r="B2670">
        <v>3</v>
      </c>
      <c r="C2670" s="1" t="s">
        <v>4985</v>
      </c>
      <c r="D2670" s="2">
        <v>45807</v>
      </c>
      <c r="E2670" t="s">
        <v>2936</v>
      </c>
      <c r="F2670" s="1" t="s">
        <v>3093</v>
      </c>
      <c r="G2670" t="s">
        <v>2937</v>
      </c>
      <c r="H2670" t="s">
        <v>2938</v>
      </c>
      <c r="I2670" s="1" t="s">
        <v>51</v>
      </c>
      <c r="J2670">
        <v>3000</v>
      </c>
      <c r="K2670" s="1" t="s">
        <v>2729</v>
      </c>
      <c r="L2670">
        <v>3</v>
      </c>
      <c r="M2670">
        <v>487</v>
      </c>
      <c r="N2670">
        <v>4.3</v>
      </c>
      <c r="Q2670">
        <v>482.7</v>
      </c>
      <c r="R2670" s="1"/>
    </row>
    <row r="2671" spans="1:18" x14ac:dyDescent="0.2">
      <c r="A2671" s="1" t="s">
        <v>46</v>
      </c>
      <c r="B2671">
        <v>4</v>
      </c>
      <c r="C2671" s="1" t="s">
        <v>4975</v>
      </c>
      <c r="D2671" s="2">
        <v>45807</v>
      </c>
      <c r="E2671" t="s">
        <v>3699</v>
      </c>
      <c r="F2671" s="1" t="s">
        <v>246</v>
      </c>
      <c r="G2671">
        <v>29</v>
      </c>
      <c r="H2671" t="s">
        <v>4976</v>
      </c>
      <c r="I2671" s="1" t="s">
        <v>2766</v>
      </c>
      <c r="J2671">
        <v>1320</v>
      </c>
      <c r="K2671" s="1" t="s">
        <v>2729</v>
      </c>
      <c r="L2671">
        <v>3</v>
      </c>
      <c r="M2671">
        <v>332.6</v>
      </c>
      <c r="N2671">
        <v>9.6000000000000014</v>
      </c>
      <c r="O2671">
        <v>7</v>
      </c>
      <c r="Q2671">
        <v>323</v>
      </c>
      <c r="R2671" s="1"/>
    </row>
    <row r="2672" spans="1:18" x14ac:dyDescent="0.2">
      <c r="A2672" s="1" t="s">
        <v>46</v>
      </c>
      <c r="B2672">
        <v>4</v>
      </c>
      <c r="C2672" s="1" t="s">
        <v>5002</v>
      </c>
      <c r="D2672" s="2">
        <v>45807</v>
      </c>
      <c r="E2672" t="s">
        <v>5003</v>
      </c>
      <c r="F2672" s="1" t="s">
        <v>246</v>
      </c>
      <c r="G2672">
        <v>21</v>
      </c>
      <c r="H2672" t="s">
        <v>5004</v>
      </c>
      <c r="I2672" s="1" t="s">
        <v>2956</v>
      </c>
      <c r="J2672">
        <v>1200</v>
      </c>
      <c r="K2672" s="1" t="s">
        <v>2729</v>
      </c>
      <c r="L2672">
        <v>1</v>
      </c>
      <c r="M2672">
        <v>59.4</v>
      </c>
      <c r="N2672">
        <v>2.8</v>
      </c>
      <c r="Q2672">
        <v>56.6</v>
      </c>
      <c r="R2672" s="1"/>
    </row>
    <row r="2673" spans="1:18" x14ac:dyDescent="0.2">
      <c r="A2673" s="1" t="s">
        <v>53</v>
      </c>
      <c r="B2673">
        <v>4</v>
      </c>
      <c r="C2673" s="1" t="s">
        <v>5002</v>
      </c>
      <c r="D2673" s="2">
        <v>45807</v>
      </c>
      <c r="E2673" t="s">
        <v>5003</v>
      </c>
      <c r="F2673" s="1" t="s">
        <v>246</v>
      </c>
      <c r="G2673">
        <v>21</v>
      </c>
      <c r="H2673" t="s">
        <v>5004</v>
      </c>
      <c r="I2673" s="1" t="s">
        <v>2956</v>
      </c>
      <c r="J2673">
        <v>1200</v>
      </c>
      <c r="K2673" s="1" t="s">
        <v>2729</v>
      </c>
      <c r="L2673">
        <v>6</v>
      </c>
      <c r="M2673">
        <v>344.8</v>
      </c>
      <c r="N2673">
        <v>16.799999999999997</v>
      </c>
      <c r="Q2673">
        <v>328</v>
      </c>
      <c r="R2673" s="1"/>
    </row>
    <row r="2674" spans="1:18" x14ac:dyDescent="0.2">
      <c r="A2674" s="1" t="s">
        <v>46</v>
      </c>
      <c r="B2674">
        <v>6</v>
      </c>
      <c r="C2674" s="1" t="s">
        <v>5005</v>
      </c>
      <c r="D2674" s="2">
        <v>45807</v>
      </c>
      <c r="E2674" t="s">
        <v>5006</v>
      </c>
      <c r="F2674" s="1" t="s">
        <v>246</v>
      </c>
      <c r="G2674">
        <v>26</v>
      </c>
      <c r="H2674">
        <v>8</v>
      </c>
      <c r="I2674" s="1" t="s">
        <v>100</v>
      </c>
      <c r="J2674">
        <v>100</v>
      </c>
      <c r="K2674" s="1" t="s">
        <v>2729</v>
      </c>
      <c r="L2674">
        <v>2</v>
      </c>
      <c r="M2674">
        <v>115.80000000000001</v>
      </c>
      <c r="N2674">
        <v>6.8</v>
      </c>
      <c r="O2674">
        <v>7.4</v>
      </c>
      <c r="Q2674">
        <v>109.00000000000001</v>
      </c>
      <c r="R2674" s="1"/>
    </row>
    <row r="2675" spans="1:18" x14ac:dyDescent="0.2">
      <c r="A2675" s="1" t="s">
        <v>46</v>
      </c>
      <c r="B2675">
        <v>6</v>
      </c>
      <c r="C2675" s="1" t="s">
        <v>4991</v>
      </c>
      <c r="D2675" s="2">
        <v>45807</v>
      </c>
      <c r="E2675" t="s">
        <v>3894</v>
      </c>
      <c r="F2675" s="1" t="s">
        <v>246</v>
      </c>
      <c r="G2675" t="s">
        <v>3915</v>
      </c>
      <c r="H2675" t="s">
        <v>2847</v>
      </c>
      <c r="I2675" s="1" t="s">
        <v>100</v>
      </c>
      <c r="J2675">
        <v>900</v>
      </c>
      <c r="K2675" s="1" t="s">
        <v>2729</v>
      </c>
      <c r="L2675">
        <v>8</v>
      </c>
      <c r="M2675">
        <v>475.4</v>
      </c>
      <c r="N2675">
        <v>19.2</v>
      </c>
      <c r="Q2675">
        <v>456.2</v>
      </c>
      <c r="R2675" s="1"/>
    </row>
    <row r="2676" spans="1:18" x14ac:dyDescent="0.2">
      <c r="A2676" s="1" t="s">
        <v>46</v>
      </c>
      <c r="B2676">
        <v>6</v>
      </c>
      <c r="C2676" s="1" t="s">
        <v>5007</v>
      </c>
      <c r="D2676" s="2">
        <v>45807</v>
      </c>
      <c r="E2676" t="s">
        <v>5008</v>
      </c>
      <c r="F2676" s="1" t="s">
        <v>246</v>
      </c>
      <c r="G2676">
        <v>26</v>
      </c>
      <c r="H2676">
        <v>8</v>
      </c>
      <c r="I2676" s="1" t="s">
        <v>100</v>
      </c>
      <c r="J2676">
        <v>50</v>
      </c>
      <c r="K2676" s="1" t="s">
        <v>2729</v>
      </c>
      <c r="L2676">
        <v>1</v>
      </c>
      <c r="M2676">
        <v>56</v>
      </c>
      <c r="N2676">
        <v>3.4</v>
      </c>
      <c r="Q2676">
        <v>52.6</v>
      </c>
      <c r="R2676" s="1"/>
    </row>
    <row r="2677" spans="1:18" x14ac:dyDescent="0.2">
      <c r="A2677" s="1" t="s">
        <v>53</v>
      </c>
      <c r="B2677">
        <v>6</v>
      </c>
      <c r="C2677" s="1" t="s">
        <v>5009</v>
      </c>
      <c r="D2677" s="2">
        <v>45807</v>
      </c>
      <c r="E2677" t="s">
        <v>2797</v>
      </c>
      <c r="F2677" s="1" t="s">
        <v>246</v>
      </c>
      <c r="G2677">
        <v>26</v>
      </c>
      <c r="H2677" t="s">
        <v>209</v>
      </c>
      <c r="I2677" s="1" t="s">
        <v>100</v>
      </c>
      <c r="J2677">
        <v>60</v>
      </c>
      <c r="K2677" s="1" t="s">
        <v>2729</v>
      </c>
      <c r="L2677">
        <v>1</v>
      </c>
      <c r="M2677">
        <v>72</v>
      </c>
      <c r="N2677">
        <v>3.4</v>
      </c>
      <c r="O2677">
        <v>17</v>
      </c>
      <c r="Q2677">
        <v>68.599999999999994</v>
      </c>
      <c r="R2677" s="1"/>
    </row>
    <row r="2678" spans="1:18" x14ac:dyDescent="0.2">
      <c r="A2678" s="1" t="s">
        <v>53</v>
      </c>
      <c r="B2678">
        <v>6</v>
      </c>
      <c r="C2678" s="1" t="s">
        <v>5010</v>
      </c>
      <c r="D2678" s="2">
        <v>45807</v>
      </c>
      <c r="E2678" t="s">
        <v>3161</v>
      </c>
      <c r="F2678" s="1" t="s">
        <v>2816</v>
      </c>
      <c r="G2678" t="s">
        <v>3162</v>
      </c>
      <c r="H2678" t="s">
        <v>2847</v>
      </c>
      <c r="I2678" s="1" t="s">
        <v>108</v>
      </c>
      <c r="J2678">
        <v>110</v>
      </c>
      <c r="K2678" s="1" t="s">
        <v>2729</v>
      </c>
      <c r="L2678">
        <v>4</v>
      </c>
      <c r="M2678">
        <v>113.2</v>
      </c>
      <c r="N2678">
        <v>4.8</v>
      </c>
      <c r="Q2678">
        <v>108.4</v>
      </c>
      <c r="R2678" s="1"/>
    </row>
    <row r="2679" spans="1:18" x14ac:dyDescent="0.2">
      <c r="A2679" s="1" t="s">
        <v>53</v>
      </c>
      <c r="B2679">
        <v>6</v>
      </c>
      <c r="C2679" s="1" t="s">
        <v>5011</v>
      </c>
      <c r="D2679" s="2">
        <v>45807</v>
      </c>
      <c r="E2679" t="s">
        <v>3161</v>
      </c>
      <c r="F2679" s="1" t="s">
        <v>2816</v>
      </c>
      <c r="G2679" t="s">
        <v>2927</v>
      </c>
      <c r="H2679" t="s">
        <v>2847</v>
      </c>
      <c r="I2679" s="1" t="s">
        <v>108</v>
      </c>
      <c r="J2679">
        <v>110</v>
      </c>
      <c r="K2679" s="1" t="s">
        <v>2729</v>
      </c>
      <c r="L2679">
        <v>4</v>
      </c>
      <c r="M2679">
        <v>110.00000000000001</v>
      </c>
      <c r="N2679">
        <v>4</v>
      </c>
      <c r="Q2679">
        <v>106.00000000000001</v>
      </c>
      <c r="R2679" s="1"/>
    </row>
    <row r="2680" spans="1:18" x14ac:dyDescent="0.2">
      <c r="A2680" s="1" t="s">
        <v>53</v>
      </c>
      <c r="B2680">
        <v>6</v>
      </c>
      <c r="C2680" s="1" t="s">
        <v>5012</v>
      </c>
      <c r="D2680" s="2">
        <v>45807</v>
      </c>
      <c r="E2680" t="s">
        <v>3657</v>
      </c>
      <c r="F2680" s="1" t="s">
        <v>2816</v>
      </c>
      <c r="G2680">
        <v>18</v>
      </c>
      <c r="H2680" t="s">
        <v>51</v>
      </c>
      <c r="I2680" s="1" t="s">
        <v>108</v>
      </c>
      <c r="J2680">
        <v>2000</v>
      </c>
      <c r="K2680" s="1" t="s">
        <v>2729</v>
      </c>
      <c r="L2680">
        <v>3</v>
      </c>
      <c r="M2680">
        <v>354.4</v>
      </c>
      <c r="N2680">
        <v>6</v>
      </c>
      <c r="Q2680">
        <v>348.4</v>
      </c>
      <c r="R2680" s="1"/>
    </row>
    <row r="2681" spans="1:18" x14ac:dyDescent="0.2">
      <c r="A2681" s="1" t="s">
        <v>46</v>
      </c>
      <c r="B2681">
        <v>7</v>
      </c>
      <c r="C2681" s="1" t="s">
        <v>4998</v>
      </c>
      <c r="D2681" s="2">
        <v>45807</v>
      </c>
      <c r="E2681" t="s">
        <v>2762</v>
      </c>
      <c r="F2681" s="1" t="s">
        <v>246</v>
      </c>
      <c r="G2681">
        <v>21</v>
      </c>
      <c r="H2681" t="s">
        <v>332</v>
      </c>
      <c r="I2681" s="1" t="s">
        <v>2760</v>
      </c>
      <c r="J2681">
        <v>550</v>
      </c>
      <c r="K2681" s="1" t="s">
        <v>2729</v>
      </c>
      <c r="L2681">
        <v>5</v>
      </c>
      <c r="M2681">
        <v>331.8</v>
      </c>
      <c r="N2681">
        <v>12.5</v>
      </c>
      <c r="O2681">
        <v>5</v>
      </c>
      <c r="Q2681">
        <v>319.3</v>
      </c>
      <c r="R2681" s="1"/>
    </row>
    <row r="2682" spans="1:18" x14ac:dyDescent="0.2">
      <c r="A2682" s="1" t="s">
        <v>46</v>
      </c>
      <c r="B2682">
        <v>7</v>
      </c>
      <c r="C2682" s="1" t="s">
        <v>4977</v>
      </c>
      <c r="D2682" s="2">
        <v>45807</v>
      </c>
      <c r="E2682" t="s">
        <v>4009</v>
      </c>
      <c r="F2682" s="1" t="s">
        <v>246</v>
      </c>
      <c r="G2682">
        <v>17</v>
      </c>
      <c r="H2682" t="s">
        <v>99</v>
      </c>
      <c r="I2682" s="1" t="s">
        <v>2760</v>
      </c>
      <c r="J2682">
        <v>500</v>
      </c>
      <c r="K2682" s="1" t="s">
        <v>2729</v>
      </c>
      <c r="L2682">
        <v>1</v>
      </c>
      <c r="M2682">
        <v>50.8</v>
      </c>
      <c r="N2682">
        <v>2</v>
      </c>
      <c r="Q2682">
        <v>48.8</v>
      </c>
      <c r="R2682" s="1"/>
    </row>
    <row r="2683" spans="1:18" x14ac:dyDescent="0.2">
      <c r="A2683" s="1" t="s">
        <v>53</v>
      </c>
      <c r="B2683">
        <v>7</v>
      </c>
      <c r="C2683" s="1" t="s">
        <v>4977</v>
      </c>
      <c r="D2683" s="2">
        <v>45807</v>
      </c>
      <c r="E2683" t="s">
        <v>4009</v>
      </c>
      <c r="F2683" s="1" t="s">
        <v>246</v>
      </c>
      <c r="G2683">
        <v>17</v>
      </c>
      <c r="H2683" t="s">
        <v>99</v>
      </c>
      <c r="I2683" s="1" t="s">
        <v>2760</v>
      </c>
      <c r="J2683">
        <v>500</v>
      </c>
      <c r="K2683" s="1" t="s">
        <v>2729</v>
      </c>
      <c r="L2683">
        <v>6</v>
      </c>
      <c r="M2683">
        <v>350.8</v>
      </c>
      <c r="N2683">
        <v>12.299999999999999</v>
      </c>
      <c r="O2683">
        <v>2.5</v>
      </c>
      <c r="Q2683">
        <v>338.5</v>
      </c>
      <c r="R2683" s="1"/>
    </row>
    <row r="2684" spans="1:18" x14ac:dyDescent="0.2">
      <c r="A2684" s="1" t="s">
        <v>46</v>
      </c>
      <c r="B2684">
        <v>1</v>
      </c>
      <c r="C2684" s="1" t="s">
        <v>4981</v>
      </c>
      <c r="D2684" s="2">
        <v>45808</v>
      </c>
      <c r="E2684" t="s">
        <v>4982</v>
      </c>
      <c r="F2684" s="1" t="s">
        <v>3035</v>
      </c>
      <c r="G2684" t="s">
        <v>4983</v>
      </c>
      <c r="H2684" t="s">
        <v>3521</v>
      </c>
      <c r="I2684" s="1" t="s">
        <v>100</v>
      </c>
      <c r="J2684">
        <v>500</v>
      </c>
      <c r="K2684" s="1" t="s">
        <v>2729</v>
      </c>
      <c r="L2684">
        <v>3</v>
      </c>
      <c r="M2684">
        <v>105.6</v>
      </c>
      <c r="N2684">
        <v>2.4000000000000004</v>
      </c>
      <c r="Q2684">
        <v>103.19999999999999</v>
      </c>
      <c r="R2684" s="1"/>
    </row>
    <row r="2685" spans="1:18" x14ac:dyDescent="0.2">
      <c r="A2685" s="1" t="s">
        <v>46</v>
      </c>
      <c r="B2685">
        <v>1</v>
      </c>
      <c r="C2685" s="1" t="s">
        <v>5013</v>
      </c>
      <c r="D2685" s="2">
        <v>45808</v>
      </c>
      <c r="E2685" t="s">
        <v>3940</v>
      </c>
      <c r="F2685" s="1" t="s">
        <v>3035</v>
      </c>
      <c r="G2685" t="s">
        <v>3941</v>
      </c>
      <c r="H2685" t="s">
        <v>3942</v>
      </c>
      <c r="I2685" s="1" t="s">
        <v>100</v>
      </c>
      <c r="J2685">
        <v>2500</v>
      </c>
      <c r="K2685" s="1" t="s">
        <v>2729</v>
      </c>
      <c r="L2685">
        <v>1</v>
      </c>
      <c r="M2685">
        <v>42.8</v>
      </c>
      <c r="N2685">
        <v>1.2</v>
      </c>
      <c r="Q2685">
        <v>41.599999999999994</v>
      </c>
      <c r="R2685" s="1"/>
    </row>
    <row r="2686" spans="1:18" x14ac:dyDescent="0.2">
      <c r="A2686" s="1" t="s">
        <v>53</v>
      </c>
      <c r="B2686">
        <v>1</v>
      </c>
      <c r="C2686" s="1" t="s">
        <v>5013</v>
      </c>
      <c r="D2686" s="2">
        <v>45808</v>
      </c>
      <c r="E2686" t="s">
        <v>3940</v>
      </c>
      <c r="F2686" s="1" t="s">
        <v>3035</v>
      </c>
      <c r="G2686" t="s">
        <v>3941</v>
      </c>
      <c r="H2686" t="s">
        <v>3942</v>
      </c>
      <c r="I2686" s="1" t="s">
        <v>100</v>
      </c>
      <c r="J2686">
        <v>2500</v>
      </c>
      <c r="K2686" s="1" t="s">
        <v>2729</v>
      </c>
      <c r="L2686">
        <v>3</v>
      </c>
      <c r="M2686">
        <v>142.19999999999999</v>
      </c>
      <c r="N2686">
        <v>2.7</v>
      </c>
      <c r="Q2686">
        <v>139.5</v>
      </c>
      <c r="R2686" s="1"/>
    </row>
    <row r="2687" spans="1:18" x14ac:dyDescent="0.2">
      <c r="A2687" s="1" t="s">
        <v>46</v>
      </c>
      <c r="B2687">
        <v>2</v>
      </c>
      <c r="C2687" s="1" t="s">
        <v>5001</v>
      </c>
      <c r="D2687" s="2">
        <v>45808</v>
      </c>
      <c r="E2687" t="s">
        <v>3009</v>
      </c>
      <c r="F2687" s="1" t="s">
        <v>246</v>
      </c>
      <c r="G2687">
        <v>11</v>
      </c>
      <c r="H2687" t="s">
        <v>214</v>
      </c>
      <c r="I2687" s="1" t="s">
        <v>100</v>
      </c>
      <c r="J2687">
        <v>200</v>
      </c>
      <c r="K2687" s="1" t="s">
        <v>2729</v>
      </c>
      <c r="L2687">
        <v>2</v>
      </c>
      <c r="M2687">
        <v>100</v>
      </c>
      <c r="N2687">
        <v>2.6</v>
      </c>
      <c r="Q2687">
        <v>97.4</v>
      </c>
      <c r="R2687" s="1"/>
    </row>
    <row r="2688" spans="1:18" x14ac:dyDescent="0.2">
      <c r="A2688" s="1" t="s">
        <v>46</v>
      </c>
      <c r="B2688">
        <v>2</v>
      </c>
      <c r="C2688" s="1" t="s">
        <v>5014</v>
      </c>
      <c r="D2688" s="2">
        <v>45808</v>
      </c>
      <c r="E2688" t="s">
        <v>3009</v>
      </c>
      <c r="F2688" s="1" t="s">
        <v>246</v>
      </c>
      <c r="G2688">
        <v>14</v>
      </c>
      <c r="H2688" t="s">
        <v>2811</v>
      </c>
      <c r="I2688" s="1" t="s">
        <v>100</v>
      </c>
      <c r="J2688">
        <v>200</v>
      </c>
      <c r="K2688" s="1" t="s">
        <v>2729</v>
      </c>
      <c r="L2688">
        <v>3</v>
      </c>
      <c r="M2688">
        <v>184.79999999999998</v>
      </c>
      <c r="N2688">
        <v>4.8000000000000007</v>
      </c>
      <c r="Q2688">
        <v>179.99999999999997</v>
      </c>
      <c r="R2688" s="1"/>
    </row>
    <row r="2689" spans="1:18" x14ac:dyDescent="0.2">
      <c r="A2689" s="1" t="s">
        <v>53</v>
      </c>
      <c r="B2689">
        <v>2</v>
      </c>
      <c r="C2689" s="1" t="s">
        <v>5014</v>
      </c>
      <c r="D2689" s="2">
        <v>45808</v>
      </c>
      <c r="E2689" t="s">
        <v>3009</v>
      </c>
      <c r="F2689" s="1" t="s">
        <v>246</v>
      </c>
      <c r="G2689">
        <v>14</v>
      </c>
      <c r="H2689" t="s">
        <v>2811</v>
      </c>
      <c r="I2689" s="1" t="s">
        <v>100</v>
      </c>
      <c r="J2689">
        <v>200</v>
      </c>
      <c r="K2689" s="1" t="s">
        <v>2729</v>
      </c>
      <c r="L2689">
        <v>1</v>
      </c>
      <c r="M2689">
        <v>49.8</v>
      </c>
      <c r="N2689">
        <v>1.8</v>
      </c>
      <c r="Q2689">
        <v>48</v>
      </c>
      <c r="R2689" s="1"/>
    </row>
    <row r="2690" spans="1:18" x14ac:dyDescent="0.2">
      <c r="A2690" s="1" t="s">
        <v>53</v>
      </c>
      <c r="B2690">
        <v>2</v>
      </c>
      <c r="C2690" s="1" t="s">
        <v>5015</v>
      </c>
      <c r="D2690" s="2">
        <v>45808</v>
      </c>
      <c r="E2690" t="s">
        <v>3009</v>
      </c>
      <c r="F2690" s="1" t="s">
        <v>246</v>
      </c>
      <c r="G2690">
        <v>16</v>
      </c>
      <c r="H2690" t="s">
        <v>2811</v>
      </c>
      <c r="I2690" s="1" t="s">
        <v>100</v>
      </c>
      <c r="J2690">
        <v>200</v>
      </c>
      <c r="K2690" s="1" t="s">
        <v>2729</v>
      </c>
      <c r="L2690">
        <v>4</v>
      </c>
      <c r="M2690">
        <v>237.8</v>
      </c>
      <c r="N2690">
        <v>7.6</v>
      </c>
      <c r="Q2690">
        <v>230.20000000000002</v>
      </c>
      <c r="R2690" s="1"/>
    </row>
    <row r="2691" spans="1:18" x14ac:dyDescent="0.2">
      <c r="A2691" s="1" t="s">
        <v>46</v>
      </c>
      <c r="B2691">
        <v>3</v>
      </c>
      <c r="C2691" s="1" t="s">
        <v>4985</v>
      </c>
      <c r="D2691" s="2">
        <v>45808</v>
      </c>
      <c r="E2691" t="s">
        <v>2936</v>
      </c>
      <c r="F2691" s="1" t="s">
        <v>3093</v>
      </c>
      <c r="G2691" t="s">
        <v>2937</v>
      </c>
      <c r="H2691" t="s">
        <v>2938</v>
      </c>
      <c r="I2691" s="1" t="s">
        <v>51</v>
      </c>
      <c r="J2691">
        <v>3000</v>
      </c>
      <c r="K2691" s="1" t="s">
        <v>2729</v>
      </c>
      <c r="L2691">
        <v>3</v>
      </c>
      <c r="M2691">
        <v>475.79999999999995</v>
      </c>
      <c r="N2691">
        <v>4.5</v>
      </c>
      <c r="Q2691">
        <v>471.29999999999995</v>
      </c>
      <c r="R2691" s="1"/>
    </row>
    <row r="2692" spans="1:18" x14ac:dyDescent="0.2">
      <c r="A2692" s="1" t="s">
        <v>53</v>
      </c>
      <c r="B2692">
        <v>3</v>
      </c>
      <c r="C2692" s="1" t="s">
        <v>4985</v>
      </c>
      <c r="D2692" s="2">
        <v>45808</v>
      </c>
      <c r="E2692" t="s">
        <v>2936</v>
      </c>
      <c r="F2692" s="1" t="s">
        <v>3093</v>
      </c>
      <c r="G2692" t="s">
        <v>2937</v>
      </c>
      <c r="H2692" t="s">
        <v>2938</v>
      </c>
      <c r="I2692" s="1" t="s">
        <v>51</v>
      </c>
      <c r="J2692">
        <v>3000</v>
      </c>
      <c r="K2692" s="1" t="s">
        <v>2729</v>
      </c>
      <c r="L2692">
        <v>2</v>
      </c>
      <c r="M2692">
        <v>397</v>
      </c>
      <c r="N2692">
        <v>3</v>
      </c>
      <c r="Q2692">
        <v>394</v>
      </c>
      <c r="R2692" s="1"/>
    </row>
    <row r="2693" spans="1:18" x14ac:dyDescent="0.2">
      <c r="A2693" s="1" t="s">
        <v>46</v>
      </c>
      <c r="B2693">
        <v>4</v>
      </c>
      <c r="C2693" s="1" t="s">
        <v>5002</v>
      </c>
      <c r="D2693" s="2">
        <v>45808</v>
      </c>
      <c r="E2693" t="s">
        <v>5003</v>
      </c>
      <c r="F2693" s="1" t="s">
        <v>246</v>
      </c>
      <c r="G2693">
        <v>21</v>
      </c>
      <c r="H2693" t="s">
        <v>5004</v>
      </c>
      <c r="I2693" s="1" t="s">
        <v>2956</v>
      </c>
      <c r="J2693">
        <v>1200</v>
      </c>
      <c r="K2693" s="1" t="s">
        <v>2729</v>
      </c>
      <c r="L2693">
        <v>4</v>
      </c>
      <c r="M2693">
        <v>256.60000000000002</v>
      </c>
      <c r="N2693">
        <v>11.6</v>
      </c>
      <c r="Q2693">
        <v>245.00000000000003</v>
      </c>
      <c r="R2693" s="1"/>
    </row>
    <row r="2694" spans="1:18" x14ac:dyDescent="0.2">
      <c r="A2694" s="1" t="s">
        <v>53</v>
      </c>
      <c r="B2694">
        <v>4</v>
      </c>
      <c r="C2694" s="1" t="s">
        <v>5002</v>
      </c>
      <c r="D2694" s="2">
        <v>45808</v>
      </c>
      <c r="E2694" t="s">
        <v>5003</v>
      </c>
      <c r="F2694" s="1" t="s">
        <v>246</v>
      </c>
      <c r="G2694">
        <v>21</v>
      </c>
      <c r="H2694" t="s">
        <v>5004</v>
      </c>
      <c r="I2694" s="1" t="s">
        <v>2956</v>
      </c>
      <c r="J2694">
        <v>1200</v>
      </c>
      <c r="K2694" s="1" t="s">
        <v>2729</v>
      </c>
      <c r="L2694">
        <v>4</v>
      </c>
      <c r="M2694">
        <v>289.60000000000002</v>
      </c>
      <c r="N2694">
        <v>11.600000000000001</v>
      </c>
      <c r="Q2694">
        <v>278</v>
      </c>
      <c r="R2694" s="1"/>
    </row>
    <row r="2695" spans="1:18" x14ac:dyDescent="0.2">
      <c r="A2695" s="1" t="s">
        <v>46</v>
      </c>
      <c r="B2695">
        <v>6</v>
      </c>
      <c r="C2695" s="1" t="s">
        <v>5012</v>
      </c>
      <c r="D2695" s="2">
        <v>45808</v>
      </c>
      <c r="E2695" t="s">
        <v>3657</v>
      </c>
      <c r="F2695" s="1" t="s">
        <v>2816</v>
      </c>
      <c r="G2695">
        <v>18</v>
      </c>
      <c r="H2695" t="s">
        <v>51</v>
      </c>
      <c r="I2695" s="1" t="s">
        <v>108</v>
      </c>
      <c r="J2695">
        <v>2000</v>
      </c>
      <c r="K2695" s="1" t="s">
        <v>2729</v>
      </c>
      <c r="L2695">
        <v>4</v>
      </c>
      <c r="M2695">
        <v>507.79999999999995</v>
      </c>
      <c r="N2695">
        <v>8.8000000000000007</v>
      </c>
      <c r="O2695">
        <v>36</v>
      </c>
      <c r="Q2695">
        <v>498.99999999999994</v>
      </c>
      <c r="R2695" s="1"/>
    </row>
    <row r="2696" spans="1:18" x14ac:dyDescent="0.2">
      <c r="A2696" s="1" t="s">
        <v>53</v>
      </c>
      <c r="B2696">
        <v>6</v>
      </c>
      <c r="C2696" s="1" t="s">
        <v>5012</v>
      </c>
      <c r="D2696" s="2">
        <v>45808</v>
      </c>
      <c r="E2696" t="s">
        <v>3657</v>
      </c>
      <c r="F2696" s="1" t="s">
        <v>2816</v>
      </c>
      <c r="G2696">
        <v>18</v>
      </c>
      <c r="H2696" t="s">
        <v>51</v>
      </c>
      <c r="I2696" s="1" t="s">
        <v>108</v>
      </c>
      <c r="J2696">
        <v>2000</v>
      </c>
      <c r="K2696" s="1" t="s">
        <v>2729</v>
      </c>
      <c r="L2696">
        <v>4</v>
      </c>
      <c r="M2696">
        <v>579.59999999999991</v>
      </c>
      <c r="N2696">
        <v>8.8000000000000007</v>
      </c>
      <c r="O2696">
        <v>20</v>
      </c>
      <c r="Q2696">
        <v>570.79999999999995</v>
      </c>
      <c r="R2696" s="1"/>
    </row>
    <row r="2697" spans="1:18" x14ac:dyDescent="0.2">
      <c r="A2697" s="1" t="s">
        <v>46</v>
      </c>
      <c r="B2697">
        <v>7</v>
      </c>
      <c r="C2697" s="1" t="s">
        <v>4977</v>
      </c>
      <c r="D2697" s="2">
        <v>45808</v>
      </c>
      <c r="E2697" t="s">
        <v>4009</v>
      </c>
      <c r="F2697" s="1" t="s">
        <v>246</v>
      </c>
      <c r="G2697">
        <v>17</v>
      </c>
      <c r="H2697" t="s">
        <v>99</v>
      </c>
      <c r="I2697" s="1" t="s">
        <v>2760</v>
      </c>
      <c r="J2697">
        <v>500</v>
      </c>
      <c r="K2697" s="1" t="s">
        <v>2729</v>
      </c>
      <c r="L2697">
        <v>2</v>
      </c>
      <c r="M2697">
        <v>103.19999999999999</v>
      </c>
      <c r="N2697">
        <v>4</v>
      </c>
      <c r="Q2697">
        <v>99.199999999999989</v>
      </c>
      <c r="R2697" s="1"/>
    </row>
    <row r="2698" spans="1:18" x14ac:dyDescent="0.2">
      <c r="A2698" s="1" t="s">
        <v>46</v>
      </c>
      <c r="B2698">
        <v>7</v>
      </c>
      <c r="C2698" s="1" t="s">
        <v>4925</v>
      </c>
      <c r="D2698" s="2">
        <v>45808</v>
      </c>
      <c r="E2698" t="s">
        <v>4009</v>
      </c>
      <c r="F2698" s="1" t="s">
        <v>246</v>
      </c>
      <c r="G2698">
        <v>17</v>
      </c>
      <c r="H2698" t="s">
        <v>99</v>
      </c>
      <c r="I2698" s="1" t="s">
        <v>2760</v>
      </c>
      <c r="J2698">
        <v>300</v>
      </c>
      <c r="K2698" s="1" t="s">
        <v>2729</v>
      </c>
      <c r="L2698">
        <v>5</v>
      </c>
      <c r="M2698">
        <v>255</v>
      </c>
      <c r="N2698">
        <v>10</v>
      </c>
      <c r="Q2698">
        <v>245</v>
      </c>
      <c r="R2698" s="1"/>
    </row>
    <row r="2699" spans="1:18" x14ac:dyDescent="0.2">
      <c r="A2699" s="1" t="s">
        <v>53</v>
      </c>
      <c r="B2699">
        <v>7</v>
      </c>
      <c r="C2699" s="1" t="s">
        <v>4925</v>
      </c>
      <c r="D2699" s="2">
        <v>45808</v>
      </c>
      <c r="E2699" t="s">
        <v>4009</v>
      </c>
      <c r="F2699" s="1" t="s">
        <v>246</v>
      </c>
      <c r="G2699">
        <v>17</v>
      </c>
      <c r="H2699" t="s">
        <v>99</v>
      </c>
      <c r="I2699" s="1" t="s">
        <v>2760</v>
      </c>
      <c r="J2699">
        <v>300</v>
      </c>
      <c r="K2699" s="1" t="s">
        <v>2729</v>
      </c>
      <c r="L2699">
        <v>1</v>
      </c>
      <c r="M2699">
        <v>50.2</v>
      </c>
      <c r="N2699">
        <v>2</v>
      </c>
      <c r="Q2699">
        <v>48.2</v>
      </c>
      <c r="R2699" s="1"/>
    </row>
    <row r="2700" spans="1:18" x14ac:dyDescent="0.2">
      <c r="A2700" s="1" t="s">
        <v>53</v>
      </c>
      <c r="B2700">
        <v>7</v>
      </c>
      <c r="C2700" s="1" t="s">
        <v>5016</v>
      </c>
      <c r="D2700" s="2">
        <v>45808</v>
      </c>
      <c r="E2700" t="s">
        <v>4997</v>
      </c>
      <c r="F2700" s="1" t="s">
        <v>246</v>
      </c>
      <c r="G2700">
        <v>17</v>
      </c>
      <c r="H2700" t="s">
        <v>332</v>
      </c>
      <c r="I2700" s="1" t="s">
        <v>2760</v>
      </c>
      <c r="J2700">
        <v>600</v>
      </c>
      <c r="K2700" s="1" t="s">
        <v>2729</v>
      </c>
      <c r="L2700">
        <v>4</v>
      </c>
      <c r="M2700">
        <v>330.5</v>
      </c>
      <c r="N2700">
        <v>8.3000000000000007</v>
      </c>
      <c r="Q2700">
        <v>322.2</v>
      </c>
      <c r="R2700" s="1"/>
    </row>
    <row r="2701" spans="1:18" x14ac:dyDescent="0.2">
      <c r="A2701" s="1" t="s">
        <v>46</v>
      </c>
      <c r="B2701">
        <v>1</v>
      </c>
      <c r="C2701" s="1" t="s">
        <v>5013</v>
      </c>
      <c r="D2701" s="2">
        <v>45809</v>
      </c>
      <c r="E2701" t="s">
        <v>3940</v>
      </c>
      <c r="F2701" s="1" t="s">
        <v>3035</v>
      </c>
      <c r="G2701" t="s">
        <v>3941</v>
      </c>
      <c r="H2701" t="s">
        <v>3942</v>
      </c>
      <c r="I2701" s="1" t="s">
        <v>100</v>
      </c>
      <c r="J2701">
        <v>2500</v>
      </c>
      <c r="K2701" s="1" t="s">
        <v>2729</v>
      </c>
      <c r="L2701">
        <v>2</v>
      </c>
      <c r="M2701">
        <v>112.19999999999999</v>
      </c>
      <c r="N2701">
        <v>1.5</v>
      </c>
      <c r="Q2701">
        <v>110.69999999999999</v>
      </c>
      <c r="R2701" s="1"/>
    </row>
    <row r="2702" spans="1:18" x14ac:dyDescent="0.2">
      <c r="A2702" s="1" t="s">
        <v>53</v>
      </c>
      <c r="B2702">
        <v>1</v>
      </c>
      <c r="C2702" s="1" t="s">
        <v>5013</v>
      </c>
      <c r="D2702" s="2">
        <v>45809</v>
      </c>
      <c r="E2702" t="s">
        <v>3940</v>
      </c>
      <c r="F2702" s="1" t="s">
        <v>3035</v>
      </c>
      <c r="G2702" t="s">
        <v>3941</v>
      </c>
      <c r="H2702" t="s">
        <v>3942</v>
      </c>
      <c r="I2702" s="1" t="s">
        <v>100</v>
      </c>
      <c r="J2702">
        <v>2500</v>
      </c>
      <c r="K2702" s="1" t="s">
        <v>2729</v>
      </c>
      <c r="L2702">
        <v>3</v>
      </c>
      <c r="M2702">
        <v>118.79999999999998</v>
      </c>
      <c r="N2702">
        <v>1.7999999999999998</v>
      </c>
      <c r="Q2702">
        <v>116.99999999999999</v>
      </c>
      <c r="R2702" s="1"/>
    </row>
    <row r="2703" spans="1:18" x14ac:dyDescent="0.2">
      <c r="A2703" s="1" t="s">
        <v>46</v>
      </c>
      <c r="B2703">
        <v>2</v>
      </c>
      <c r="C2703" s="1" t="s">
        <v>5017</v>
      </c>
      <c r="D2703" s="2">
        <v>45809</v>
      </c>
      <c r="E2703" t="s">
        <v>5018</v>
      </c>
      <c r="F2703" s="1" t="s">
        <v>3093</v>
      </c>
      <c r="G2703">
        <v>12</v>
      </c>
      <c r="H2703">
        <v>12</v>
      </c>
      <c r="I2703" s="1" t="s">
        <v>2818</v>
      </c>
      <c r="J2703">
        <v>200</v>
      </c>
      <c r="K2703" s="1" t="s">
        <v>2729</v>
      </c>
      <c r="L2703">
        <v>1</v>
      </c>
      <c r="M2703">
        <v>36</v>
      </c>
      <c r="N2703">
        <v>1.4</v>
      </c>
      <c r="Q2703">
        <v>34.6</v>
      </c>
      <c r="R2703" s="1"/>
    </row>
    <row r="2704" spans="1:18" x14ac:dyDescent="0.2">
      <c r="A2704" s="1" t="s">
        <v>53</v>
      </c>
      <c r="B2704">
        <v>2</v>
      </c>
      <c r="C2704" s="1" t="s">
        <v>5017</v>
      </c>
      <c r="D2704" s="2">
        <v>45809</v>
      </c>
      <c r="E2704" t="s">
        <v>5018</v>
      </c>
      <c r="F2704" s="1" t="s">
        <v>3093</v>
      </c>
      <c r="G2704">
        <v>12</v>
      </c>
      <c r="H2704">
        <v>12</v>
      </c>
      <c r="I2704" s="1" t="s">
        <v>2818</v>
      </c>
      <c r="J2704">
        <v>200</v>
      </c>
      <c r="K2704" s="1" t="s">
        <v>2729</v>
      </c>
      <c r="L2704">
        <v>5</v>
      </c>
      <c r="M2704">
        <v>191.39999999999998</v>
      </c>
      <c r="N2704">
        <v>7.5</v>
      </c>
      <c r="Q2704">
        <v>183.89999999999998</v>
      </c>
      <c r="R2704" s="1"/>
    </row>
    <row r="2705" spans="1:18" x14ac:dyDescent="0.2">
      <c r="A2705" s="1" t="s">
        <v>53</v>
      </c>
      <c r="B2705">
        <v>2</v>
      </c>
      <c r="C2705" s="1" t="s">
        <v>5019</v>
      </c>
      <c r="D2705" s="2">
        <v>45809</v>
      </c>
      <c r="E2705" t="s">
        <v>5018</v>
      </c>
      <c r="F2705" s="1" t="s">
        <v>3093</v>
      </c>
      <c r="G2705">
        <v>15</v>
      </c>
      <c r="H2705">
        <v>12</v>
      </c>
      <c r="I2705" s="1" t="s">
        <v>2818</v>
      </c>
      <c r="J2705">
        <v>50</v>
      </c>
      <c r="K2705" s="1" t="s">
        <v>2729</v>
      </c>
      <c r="L2705">
        <v>2</v>
      </c>
      <c r="M2705">
        <v>62.400000000000006</v>
      </c>
      <c r="N2705">
        <v>3.6</v>
      </c>
      <c r="Q2705">
        <v>58.800000000000004</v>
      </c>
      <c r="R2705" s="1"/>
    </row>
    <row r="2706" spans="1:18" x14ac:dyDescent="0.2">
      <c r="A2706" s="1" t="s">
        <v>46</v>
      </c>
      <c r="B2706">
        <v>3</v>
      </c>
      <c r="C2706" s="1" t="s">
        <v>4985</v>
      </c>
      <c r="D2706" s="2">
        <v>45809</v>
      </c>
      <c r="E2706" t="s">
        <v>2936</v>
      </c>
      <c r="F2706" s="1" t="s">
        <v>3093</v>
      </c>
      <c r="G2706" t="s">
        <v>2937</v>
      </c>
      <c r="H2706" t="s">
        <v>2938</v>
      </c>
      <c r="I2706" s="1" t="s">
        <v>51</v>
      </c>
      <c r="J2706">
        <v>3000</v>
      </c>
      <c r="K2706" s="1" t="s">
        <v>2729</v>
      </c>
      <c r="L2706">
        <v>3</v>
      </c>
      <c r="M2706">
        <v>558</v>
      </c>
      <c r="N2706">
        <v>4.5</v>
      </c>
      <c r="Q2706">
        <v>553.5</v>
      </c>
      <c r="R2706" s="1"/>
    </row>
    <row r="2707" spans="1:18" x14ac:dyDescent="0.2">
      <c r="A2707" s="1" t="s">
        <v>53</v>
      </c>
      <c r="B2707">
        <v>3</v>
      </c>
      <c r="C2707" s="1" t="s">
        <v>4985</v>
      </c>
      <c r="D2707" s="2">
        <v>45809</v>
      </c>
      <c r="E2707" t="s">
        <v>2936</v>
      </c>
      <c r="F2707" s="1" t="s">
        <v>3093</v>
      </c>
      <c r="G2707" t="s">
        <v>2937</v>
      </c>
      <c r="H2707" t="s">
        <v>2938</v>
      </c>
      <c r="I2707" s="1" t="s">
        <v>51</v>
      </c>
      <c r="J2707">
        <v>3000</v>
      </c>
      <c r="K2707" s="1" t="s">
        <v>2729</v>
      </c>
      <c r="L2707">
        <v>1</v>
      </c>
      <c r="M2707">
        <v>138.6</v>
      </c>
      <c r="N2707">
        <v>1.5</v>
      </c>
      <c r="Q2707">
        <v>137.1</v>
      </c>
      <c r="R2707" s="1"/>
    </row>
    <row r="2708" spans="1:18" x14ac:dyDescent="0.2">
      <c r="A2708" s="1" t="s">
        <v>46</v>
      </c>
      <c r="B2708">
        <v>4</v>
      </c>
      <c r="C2708" s="1" t="s">
        <v>5002</v>
      </c>
      <c r="D2708" s="2">
        <v>45809</v>
      </c>
      <c r="E2708" t="s">
        <v>5003</v>
      </c>
      <c r="F2708" s="1" t="s">
        <v>246</v>
      </c>
      <c r="G2708">
        <v>21</v>
      </c>
      <c r="H2708" t="s">
        <v>5004</v>
      </c>
      <c r="I2708" s="1" t="s">
        <v>2956</v>
      </c>
      <c r="J2708">
        <v>1200</v>
      </c>
      <c r="K2708" s="1" t="s">
        <v>2729</v>
      </c>
      <c r="L2708">
        <v>4</v>
      </c>
      <c r="M2708">
        <v>282.60000000000002</v>
      </c>
      <c r="N2708">
        <v>11.2</v>
      </c>
      <c r="Q2708">
        <v>271.40000000000003</v>
      </c>
      <c r="R2708" s="1"/>
    </row>
    <row r="2709" spans="1:18" x14ac:dyDescent="0.2">
      <c r="A2709" s="1" t="s">
        <v>46</v>
      </c>
      <c r="B2709">
        <v>4</v>
      </c>
      <c r="C2709" s="1" t="s">
        <v>5020</v>
      </c>
      <c r="D2709" s="2">
        <v>45809</v>
      </c>
      <c r="E2709" t="s">
        <v>2966</v>
      </c>
      <c r="F2709" s="1" t="s">
        <v>246</v>
      </c>
      <c r="G2709">
        <v>16</v>
      </c>
      <c r="H2709" t="s">
        <v>51</v>
      </c>
      <c r="I2709" s="1" t="s">
        <v>100</v>
      </c>
      <c r="J2709">
        <v>100</v>
      </c>
      <c r="K2709" s="1" t="s">
        <v>2729</v>
      </c>
      <c r="L2709">
        <v>1</v>
      </c>
      <c r="M2709">
        <v>36</v>
      </c>
      <c r="N2709">
        <v>2</v>
      </c>
      <c r="Q2709">
        <v>34</v>
      </c>
      <c r="R2709" s="1"/>
    </row>
    <row r="2710" spans="1:18" x14ac:dyDescent="0.2">
      <c r="A2710" s="1" t="s">
        <v>53</v>
      </c>
      <c r="B2710">
        <v>4</v>
      </c>
      <c r="C2710" s="1" t="s">
        <v>5020</v>
      </c>
      <c r="D2710" s="2">
        <v>45809</v>
      </c>
      <c r="E2710" t="s">
        <v>2966</v>
      </c>
      <c r="F2710" s="1" t="s">
        <v>246</v>
      </c>
      <c r="G2710">
        <v>16</v>
      </c>
      <c r="H2710" t="s">
        <v>51</v>
      </c>
      <c r="I2710" s="1" t="s">
        <v>100</v>
      </c>
      <c r="J2710">
        <v>100</v>
      </c>
      <c r="K2710" s="1" t="s">
        <v>2729</v>
      </c>
      <c r="L2710">
        <v>2</v>
      </c>
      <c r="M2710">
        <v>69.400000000000006</v>
      </c>
      <c r="N2710">
        <v>3.9</v>
      </c>
      <c r="Q2710">
        <v>65.5</v>
      </c>
      <c r="R2710" s="1"/>
    </row>
    <row r="2711" spans="1:18" x14ac:dyDescent="0.2">
      <c r="A2711" s="1" t="s">
        <v>53</v>
      </c>
      <c r="B2711">
        <v>4</v>
      </c>
      <c r="C2711" s="1" t="s">
        <v>5021</v>
      </c>
      <c r="D2711" s="2">
        <v>45809</v>
      </c>
      <c r="E2711" t="s">
        <v>3699</v>
      </c>
      <c r="F2711" s="1" t="s">
        <v>246</v>
      </c>
      <c r="G2711">
        <v>23</v>
      </c>
      <c r="H2711" t="s">
        <v>5022</v>
      </c>
      <c r="I2711" s="1" t="s">
        <v>2766</v>
      </c>
      <c r="J2711">
        <v>3500</v>
      </c>
      <c r="K2711" s="1" t="s">
        <v>2729</v>
      </c>
      <c r="L2711">
        <v>3</v>
      </c>
      <c r="M2711">
        <v>245.60000000000002</v>
      </c>
      <c r="N2711">
        <v>8.5</v>
      </c>
      <c r="Q2711">
        <v>237.10000000000002</v>
      </c>
      <c r="R2711" s="1"/>
    </row>
    <row r="2712" spans="1:18" x14ac:dyDescent="0.2">
      <c r="A2712" s="1" t="s">
        <v>46</v>
      </c>
      <c r="B2712">
        <v>6</v>
      </c>
      <c r="C2712" s="1" t="s">
        <v>5012</v>
      </c>
      <c r="D2712" s="2">
        <v>45809</v>
      </c>
      <c r="E2712" t="s">
        <v>3657</v>
      </c>
      <c r="F2712" s="1" t="s">
        <v>2816</v>
      </c>
      <c r="G2712">
        <v>18</v>
      </c>
      <c r="H2712" t="s">
        <v>51</v>
      </c>
      <c r="I2712" s="1" t="s">
        <v>108</v>
      </c>
      <c r="J2712">
        <v>2000</v>
      </c>
      <c r="K2712" s="1" t="s">
        <v>2729</v>
      </c>
      <c r="L2712">
        <v>5</v>
      </c>
      <c r="M2712">
        <v>676.6</v>
      </c>
      <c r="N2712">
        <v>11</v>
      </c>
      <c r="O2712">
        <v>12</v>
      </c>
      <c r="P2712">
        <v>24</v>
      </c>
      <c r="Q2712">
        <v>665.6</v>
      </c>
      <c r="R2712" s="1"/>
    </row>
    <row r="2713" spans="1:18" x14ac:dyDescent="0.2">
      <c r="A2713" s="1" t="s">
        <v>53</v>
      </c>
      <c r="B2713">
        <v>6</v>
      </c>
      <c r="C2713" s="1" t="s">
        <v>5023</v>
      </c>
      <c r="D2713" s="2">
        <v>45809</v>
      </c>
      <c r="E2713" t="s">
        <v>5024</v>
      </c>
      <c r="F2713" s="1" t="s">
        <v>3035</v>
      </c>
      <c r="G2713" t="s">
        <v>2743</v>
      </c>
      <c r="H2713" t="s">
        <v>2744</v>
      </c>
      <c r="I2713" s="1" t="s">
        <v>108</v>
      </c>
      <c r="J2713">
        <v>110</v>
      </c>
      <c r="K2713" s="1" t="s">
        <v>2729</v>
      </c>
      <c r="L2713">
        <v>4</v>
      </c>
      <c r="M2713">
        <v>128</v>
      </c>
      <c r="N2713">
        <v>5.6</v>
      </c>
      <c r="O2713">
        <v>18</v>
      </c>
      <c r="P2713">
        <v>255</v>
      </c>
      <c r="Q2713">
        <v>122.4</v>
      </c>
      <c r="R2713" s="1"/>
    </row>
    <row r="2714" spans="1:18" x14ac:dyDescent="0.2">
      <c r="A2714" s="1" t="s">
        <v>53</v>
      </c>
      <c r="B2714">
        <v>6</v>
      </c>
      <c r="C2714" s="1" t="s">
        <v>2879</v>
      </c>
      <c r="D2714" s="2">
        <v>45809</v>
      </c>
      <c r="E2714" t="s">
        <v>281</v>
      </c>
      <c r="F2714" s="1" t="s">
        <v>246</v>
      </c>
      <c r="G2714" t="s">
        <v>2880</v>
      </c>
      <c r="H2714" t="s">
        <v>2744</v>
      </c>
      <c r="I2714" s="1" t="s">
        <v>100</v>
      </c>
      <c r="J2714">
        <v>2000</v>
      </c>
      <c r="K2714" s="1" t="s">
        <v>2729</v>
      </c>
      <c r="L2714">
        <v>4</v>
      </c>
      <c r="M2714">
        <v>438</v>
      </c>
      <c r="N2714">
        <v>12.8</v>
      </c>
      <c r="Q2714">
        <v>425.2</v>
      </c>
      <c r="R2714" s="1"/>
    </row>
    <row r="2715" spans="1:18" x14ac:dyDescent="0.2">
      <c r="A2715" s="1" t="s">
        <v>46</v>
      </c>
      <c r="B2715">
        <v>7</v>
      </c>
      <c r="C2715" s="1" t="s">
        <v>5016</v>
      </c>
      <c r="D2715" s="2">
        <v>45809</v>
      </c>
      <c r="E2715" t="s">
        <v>4997</v>
      </c>
      <c r="F2715" s="1" t="s">
        <v>246</v>
      </c>
      <c r="G2715">
        <v>17</v>
      </c>
      <c r="H2715" t="s">
        <v>332</v>
      </c>
      <c r="I2715" s="1" t="s">
        <v>2760</v>
      </c>
      <c r="J2715">
        <v>600</v>
      </c>
      <c r="K2715" s="1" t="s">
        <v>2729</v>
      </c>
      <c r="L2715">
        <v>4</v>
      </c>
      <c r="M2715">
        <v>288.2</v>
      </c>
      <c r="N2715">
        <v>8</v>
      </c>
      <c r="Q2715">
        <v>280.2</v>
      </c>
      <c r="R2715" s="1"/>
    </row>
    <row r="2716" spans="1:18" x14ac:dyDescent="0.2">
      <c r="A2716" s="1" t="s">
        <v>46</v>
      </c>
      <c r="B2716">
        <v>7</v>
      </c>
      <c r="C2716" s="1" t="s">
        <v>5025</v>
      </c>
      <c r="D2716" s="2">
        <v>45809</v>
      </c>
      <c r="E2716" t="s">
        <v>5026</v>
      </c>
      <c r="F2716" s="1" t="s">
        <v>246</v>
      </c>
      <c r="G2716">
        <v>18</v>
      </c>
      <c r="H2716" t="s">
        <v>2983</v>
      </c>
      <c r="I2716" s="1" t="s">
        <v>51</v>
      </c>
      <c r="J2716">
        <v>75</v>
      </c>
      <c r="K2716" s="1" t="s">
        <v>2729</v>
      </c>
      <c r="L2716">
        <v>2</v>
      </c>
      <c r="M2716">
        <v>84.800000000000011</v>
      </c>
      <c r="N2716">
        <v>4.4000000000000004</v>
      </c>
      <c r="Q2716">
        <v>80.400000000000006</v>
      </c>
      <c r="R2716" s="1"/>
    </row>
    <row r="2717" spans="1:18" x14ac:dyDescent="0.2">
      <c r="A2717" s="1" t="s">
        <v>53</v>
      </c>
      <c r="B2717">
        <v>7</v>
      </c>
      <c r="C2717" s="1" t="s">
        <v>5027</v>
      </c>
      <c r="D2717" s="2">
        <v>45809</v>
      </c>
      <c r="E2717" t="s">
        <v>5028</v>
      </c>
      <c r="F2717" s="1" t="s">
        <v>246</v>
      </c>
      <c r="G2717">
        <v>19</v>
      </c>
      <c r="H2717" t="s">
        <v>332</v>
      </c>
      <c r="I2717" s="1" t="s">
        <v>51</v>
      </c>
      <c r="J2717">
        <v>400</v>
      </c>
      <c r="K2717" s="1" t="s">
        <v>2729</v>
      </c>
      <c r="L2717">
        <v>6</v>
      </c>
      <c r="M2717">
        <v>394.52</v>
      </c>
      <c r="N2717">
        <v>14.399999999999999</v>
      </c>
      <c r="Q2717">
        <v>380.12</v>
      </c>
      <c r="R2717" s="1"/>
    </row>
    <row r="2718" spans="1:18" x14ac:dyDescent="0.2">
      <c r="A2718" s="1" t="s">
        <v>46</v>
      </c>
      <c r="B2718">
        <v>1</v>
      </c>
      <c r="C2718" s="1" t="s">
        <v>5013</v>
      </c>
      <c r="D2718" s="2">
        <v>45810</v>
      </c>
      <c r="E2718" t="s">
        <v>3940</v>
      </c>
      <c r="F2718" s="1" t="s">
        <v>3035</v>
      </c>
      <c r="G2718" t="s">
        <v>3941</v>
      </c>
      <c r="H2718" t="s">
        <v>3942</v>
      </c>
      <c r="I2718" s="1" t="s">
        <v>100</v>
      </c>
      <c r="J2718">
        <v>2500</v>
      </c>
      <c r="K2718" s="1" t="s">
        <v>2729</v>
      </c>
      <c r="L2718">
        <v>4</v>
      </c>
      <c r="M2718">
        <v>152.39999999999998</v>
      </c>
      <c r="N2718">
        <v>2.4</v>
      </c>
      <c r="Q2718">
        <v>149.99999999999997</v>
      </c>
      <c r="R2718" s="1"/>
    </row>
    <row r="2719" spans="1:18" x14ac:dyDescent="0.2">
      <c r="A2719" s="1" t="s">
        <v>53</v>
      </c>
      <c r="B2719">
        <v>1</v>
      </c>
      <c r="C2719" s="1" t="s">
        <v>5013</v>
      </c>
      <c r="D2719" s="2">
        <v>45810</v>
      </c>
      <c r="E2719" t="s">
        <v>3940</v>
      </c>
      <c r="F2719" s="1" t="s">
        <v>3035</v>
      </c>
      <c r="G2719" t="s">
        <v>3941</v>
      </c>
      <c r="H2719" t="s">
        <v>3942</v>
      </c>
      <c r="I2719" s="1" t="s">
        <v>100</v>
      </c>
      <c r="J2719">
        <v>2500</v>
      </c>
      <c r="K2719" s="1" t="s">
        <v>2729</v>
      </c>
      <c r="L2719">
        <v>3</v>
      </c>
      <c r="M2719">
        <v>137.6</v>
      </c>
      <c r="N2719">
        <v>1.9</v>
      </c>
      <c r="Q2719">
        <v>135.69999999999999</v>
      </c>
      <c r="R2719" s="1"/>
    </row>
    <row r="2720" spans="1:18" x14ac:dyDescent="0.2">
      <c r="A2720" s="1" t="s">
        <v>46</v>
      </c>
      <c r="B2720">
        <v>4</v>
      </c>
      <c r="C2720" s="1" t="s">
        <v>5021</v>
      </c>
      <c r="D2720" s="2">
        <v>45810</v>
      </c>
      <c r="E2720" t="s">
        <v>3699</v>
      </c>
      <c r="F2720" s="1" t="s">
        <v>246</v>
      </c>
      <c r="G2720">
        <v>23</v>
      </c>
      <c r="H2720" t="s">
        <v>5022</v>
      </c>
      <c r="I2720" s="1" t="s">
        <v>2766</v>
      </c>
      <c r="J2720">
        <v>3500</v>
      </c>
      <c r="K2720" s="1" t="s">
        <v>2729</v>
      </c>
      <c r="L2720">
        <v>4</v>
      </c>
      <c r="M2720">
        <v>404</v>
      </c>
      <c r="N2720">
        <v>11.700000000000001</v>
      </c>
      <c r="Q2720">
        <v>392.3</v>
      </c>
      <c r="R2720" s="1"/>
    </row>
    <row r="2721" spans="1:18" x14ac:dyDescent="0.2">
      <c r="A2721" s="1" t="s">
        <v>53</v>
      </c>
      <c r="B2721">
        <v>4</v>
      </c>
      <c r="C2721" s="1" t="s">
        <v>5021</v>
      </c>
      <c r="D2721" s="2">
        <v>45810</v>
      </c>
      <c r="E2721" t="s">
        <v>3699</v>
      </c>
      <c r="F2721" s="1" t="s">
        <v>246</v>
      </c>
      <c r="G2721">
        <v>23</v>
      </c>
      <c r="H2721" t="s">
        <v>5022</v>
      </c>
      <c r="I2721" s="1" t="s">
        <v>2766</v>
      </c>
      <c r="J2721">
        <v>3500</v>
      </c>
      <c r="K2721" s="1" t="s">
        <v>2729</v>
      </c>
      <c r="L2721">
        <v>4</v>
      </c>
      <c r="M2721">
        <v>381.6</v>
      </c>
      <c r="N2721">
        <v>11.6</v>
      </c>
      <c r="Q2721">
        <v>370</v>
      </c>
      <c r="R2721" s="1"/>
    </row>
    <row r="2722" spans="1:18" x14ac:dyDescent="0.2">
      <c r="A2722" s="1" t="s">
        <v>46</v>
      </c>
      <c r="B2722">
        <v>6</v>
      </c>
      <c r="C2722" s="1" t="s">
        <v>2879</v>
      </c>
      <c r="D2722" s="2">
        <v>45810</v>
      </c>
      <c r="E2722" t="s">
        <v>281</v>
      </c>
      <c r="F2722" s="1" t="s">
        <v>246</v>
      </c>
      <c r="G2722" t="s">
        <v>2880</v>
      </c>
      <c r="H2722" t="s">
        <v>2744</v>
      </c>
      <c r="I2722" s="1" t="s">
        <v>100</v>
      </c>
      <c r="J2722">
        <v>2000</v>
      </c>
      <c r="K2722" s="1" t="s">
        <v>2729</v>
      </c>
      <c r="L2722">
        <v>2</v>
      </c>
      <c r="M2722">
        <v>198.39999999999998</v>
      </c>
      <c r="N2722">
        <v>7.2</v>
      </c>
      <c r="Q2722">
        <v>191.2</v>
      </c>
      <c r="R2722" s="1"/>
    </row>
    <row r="2723" spans="1:18" x14ac:dyDescent="0.2">
      <c r="A2723" s="1" t="s">
        <v>46</v>
      </c>
      <c r="B2723">
        <v>6</v>
      </c>
      <c r="C2723" s="1" t="s">
        <v>5029</v>
      </c>
      <c r="D2723" s="2">
        <v>45810</v>
      </c>
      <c r="E2723" t="s">
        <v>3875</v>
      </c>
      <c r="F2723" s="1" t="s">
        <v>246</v>
      </c>
      <c r="G2723">
        <v>28</v>
      </c>
      <c r="H2723">
        <v>10</v>
      </c>
      <c r="I2723" s="1" t="s">
        <v>100</v>
      </c>
      <c r="J2723">
        <v>550</v>
      </c>
      <c r="K2723" s="1" t="s">
        <v>2729</v>
      </c>
      <c r="L2723">
        <v>7</v>
      </c>
      <c r="M2723">
        <v>466.1</v>
      </c>
      <c r="N2723">
        <v>26.599999999999998</v>
      </c>
      <c r="O2723">
        <v>31</v>
      </c>
      <c r="Q2723">
        <v>439.5</v>
      </c>
      <c r="R2723" s="1"/>
    </row>
    <row r="2724" spans="1:18" x14ac:dyDescent="0.2">
      <c r="A2724" s="1" t="s">
        <v>53</v>
      </c>
      <c r="B2724">
        <v>6</v>
      </c>
      <c r="C2724" s="1" t="s">
        <v>5030</v>
      </c>
      <c r="D2724" s="2">
        <v>45810</v>
      </c>
      <c r="E2724" t="s">
        <v>4907</v>
      </c>
      <c r="F2724" s="1" t="s">
        <v>246</v>
      </c>
      <c r="G2724">
        <v>30</v>
      </c>
      <c r="H2724" t="s">
        <v>167</v>
      </c>
      <c r="I2724" s="1" t="s">
        <v>100</v>
      </c>
      <c r="J2724">
        <v>70</v>
      </c>
      <c r="K2724" s="1" t="s">
        <v>2729</v>
      </c>
      <c r="L2724">
        <v>1</v>
      </c>
      <c r="M2724">
        <v>76.599999999999994</v>
      </c>
      <c r="N2724">
        <v>3.8</v>
      </c>
      <c r="O2724">
        <v>42</v>
      </c>
      <c r="Q2724">
        <v>72.8</v>
      </c>
      <c r="R2724" s="1"/>
    </row>
    <row r="2725" spans="1:18" x14ac:dyDescent="0.2">
      <c r="A2725" s="1" t="s">
        <v>53</v>
      </c>
      <c r="B2725">
        <v>6</v>
      </c>
      <c r="C2725" s="1" t="s">
        <v>5029</v>
      </c>
      <c r="D2725" s="2">
        <v>45810</v>
      </c>
      <c r="E2725" t="s">
        <v>3875</v>
      </c>
      <c r="F2725" s="1" t="s">
        <v>246</v>
      </c>
      <c r="G2725">
        <v>28</v>
      </c>
      <c r="H2725">
        <v>10</v>
      </c>
      <c r="I2725" s="1" t="s">
        <v>100</v>
      </c>
      <c r="J2725">
        <v>550</v>
      </c>
      <c r="K2725" s="1" t="s">
        <v>2729</v>
      </c>
      <c r="L2725">
        <v>2</v>
      </c>
      <c r="M2725">
        <v>120</v>
      </c>
      <c r="N2725">
        <v>7.2</v>
      </c>
      <c r="Q2725">
        <v>112.8</v>
      </c>
      <c r="R2725" s="1"/>
    </row>
    <row r="2726" spans="1:18" x14ac:dyDescent="0.2">
      <c r="A2726" s="1" t="s">
        <v>53</v>
      </c>
      <c r="B2726">
        <v>6</v>
      </c>
      <c r="C2726" s="1" t="s">
        <v>5031</v>
      </c>
      <c r="D2726" s="2">
        <v>45810</v>
      </c>
      <c r="E2726" t="s">
        <v>2885</v>
      </c>
      <c r="F2726" s="1" t="s">
        <v>246</v>
      </c>
      <c r="G2726" t="s">
        <v>247</v>
      </c>
      <c r="H2726" t="s">
        <v>201</v>
      </c>
      <c r="I2726" s="1" t="s">
        <v>100</v>
      </c>
      <c r="J2726">
        <v>100</v>
      </c>
      <c r="K2726" s="1" t="s">
        <v>2729</v>
      </c>
      <c r="L2726">
        <v>2</v>
      </c>
      <c r="M2726">
        <v>112.8</v>
      </c>
      <c r="N2726">
        <v>7.2</v>
      </c>
      <c r="Q2726">
        <v>105.6</v>
      </c>
      <c r="R2726" s="1"/>
    </row>
    <row r="2727" spans="1:18" x14ac:dyDescent="0.2">
      <c r="A2727" s="1" t="s">
        <v>53</v>
      </c>
      <c r="B2727">
        <v>6</v>
      </c>
      <c r="C2727" s="1" t="s">
        <v>5032</v>
      </c>
      <c r="D2727" s="2">
        <v>45810</v>
      </c>
      <c r="E2727" t="s">
        <v>2974</v>
      </c>
      <c r="F2727" s="1" t="s">
        <v>246</v>
      </c>
      <c r="G2727">
        <v>32</v>
      </c>
      <c r="H2727" t="s">
        <v>93</v>
      </c>
      <c r="I2727" s="1" t="s">
        <v>2760</v>
      </c>
      <c r="J2727">
        <v>675</v>
      </c>
      <c r="K2727" s="1" t="s">
        <v>2729</v>
      </c>
      <c r="L2727">
        <v>3</v>
      </c>
      <c r="M2727">
        <v>228.20000000000002</v>
      </c>
      <c r="N2727">
        <v>11.8</v>
      </c>
      <c r="Q2727">
        <v>216.4</v>
      </c>
      <c r="R2727" s="1"/>
    </row>
    <row r="2728" spans="1:18" x14ac:dyDescent="0.2">
      <c r="A2728" s="1" t="s">
        <v>53</v>
      </c>
      <c r="B2728">
        <v>6</v>
      </c>
      <c r="C2728" s="1" t="s">
        <v>5033</v>
      </c>
      <c r="D2728" s="2">
        <v>45810</v>
      </c>
      <c r="E2728" t="s">
        <v>5034</v>
      </c>
      <c r="F2728" s="1" t="s">
        <v>246</v>
      </c>
      <c r="G2728" t="s">
        <v>3172</v>
      </c>
      <c r="H2728" t="s">
        <v>51</v>
      </c>
      <c r="I2728" s="1" t="s">
        <v>100</v>
      </c>
      <c r="J2728">
        <v>100</v>
      </c>
      <c r="K2728" s="1" t="s">
        <v>2729</v>
      </c>
      <c r="L2728">
        <v>2</v>
      </c>
      <c r="M2728">
        <v>98.6</v>
      </c>
      <c r="N2728">
        <v>10</v>
      </c>
      <c r="Q2728">
        <v>88.6</v>
      </c>
      <c r="R2728" s="1"/>
    </row>
    <row r="2729" spans="1:18" x14ac:dyDescent="0.2">
      <c r="A2729" s="1" t="s">
        <v>53</v>
      </c>
      <c r="B2729">
        <v>6</v>
      </c>
      <c r="C2729" s="1" t="s">
        <v>5035</v>
      </c>
      <c r="D2729" s="2">
        <v>45810</v>
      </c>
      <c r="E2729" t="s">
        <v>2887</v>
      </c>
      <c r="F2729" s="1" t="s">
        <v>246</v>
      </c>
      <c r="G2729" t="s">
        <v>247</v>
      </c>
      <c r="H2729" t="s">
        <v>51</v>
      </c>
      <c r="I2729" s="1" t="s">
        <v>100</v>
      </c>
      <c r="J2729">
        <v>100</v>
      </c>
      <c r="K2729" s="1" t="s">
        <v>2729</v>
      </c>
      <c r="L2729">
        <v>2</v>
      </c>
      <c r="M2729">
        <v>114.80000000000001</v>
      </c>
      <c r="N2729">
        <v>7.2</v>
      </c>
      <c r="Q2729">
        <v>107.60000000000001</v>
      </c>
      <c r="R2729" s="1"/>
    </row>
    <row r="2730" spans="1:18" x14ac:dyDescent="0.2">
      <c r="A2730" s="1" t="s">
        <v>46</v>
      </c>
      <c r="B2730">
        <v>7</v>
      </c>
      <c r="C2730" s="1" t="s">
        <v>5036</v>
      </c>
      <c r="D2730" s="2">
        <v>45810</v>
      </c>
      <c r="E2730" t="s">
        <v>5026</v>
      </c>
      <c r="F2730" s="1" t="s">
        <v>246</v>
      </c>
      <c r="G2730">
        <v>20</v>
      </c>
      <c r="H2730" t="s">
        <v>2983</v>
      </c>
      <c r="I2730" s="1" t="s">
        <v>51</v>
      </c>
      <c r="J2730">
        <v>200</v>
      </c>
      <c r="K2730" s="1" t="s">
        <v>2729</v>
      </c>
      <c r="L2730">
        <v>2</v>
      </c>
      <c r="M2730">
        <v>130.9</v>
      </c>
      <c r="N2730">
        <v>4.9000000000000004</v>
      </c>
      <c r="O2730">
        <v>6</v>
      </c>
      <c r="Q2730">
        <v>126</v>
      </c>
      <c r="R2730" s="1"/>
    </row>
    <row r="2731" spans="1:18" x14ac:dyDescent="0.2">
      <c r="A2731" s="1" t="s">
        <v>46</v>
      </c>
      <c r="B2731">
        <v>7</v>
      </c>
      <c r="C2731" s="1" t="s">
        <v>5037</v>
      </c>
      <c r="D2731" s="2">
        <v>45810</v>
      </c>
      <c r="E2731" t="s">
        <v>5038</v>
      </c>
      <c r="F2731" s="1" t="s">
        <v>246</v>
      </c>
      <c r="G2731">
        <v>20</v>
      </c>
      <c r="H2731" t="s">
        <v>107</v>
      </c>
      <c r="I2731" s="1" t="s">
        <v>100</v>
      </c>
      <c r="J2731">
        <v>25</v>
      </c>
      <c r="K2731" s="1" t="s">
        <v>2729</v>
      </c>
      <c r="L2731">
        <v>1</v>
      </c>
      <c r="M2731">
        <v>31.4</v>
      </c>
      <c r="N2731">
        <v>2.4</v>
      </c>
      <c r="Q2731">
        <v>29</v>
      </c>
      <c r="R2731" s="1"/>
    </row>
    <row r="2732" spans="1:18" x14ac:dyDescent="0.2">
      <c r="A2732" s="1" t="s">
        <v>46</v>
      </c>
      <c r="B2732">
        <v>7</v>
      </c>
      <c r="C2732" s="1" t="s">
        <v>5039</v>
      </c>
      <c r="D2732" s="2">
        <v>45810</v>
      </c>
      <c r="E2732" t="s">
        <v>5006</v>
      </c>
      <c r="F2732" s="1" t="s">
        <v>246</v>
      </c>
      <c r="G2732">
        <v>20</v>
      </c>
      <c r="H2732">
        <v>11</v>
      </c>
      <c r="I2732" s="1" t="s">
        <v>100</v>
      </c>
      <c r="J2732">
        <v>100</v>
      </c>
      <c r="K2732" s="1" t="s">
        <v>2729</v>
      </c>
      <c r="L2732">
        <v>3</v>
      </c>
      <c r="M2732">
        <v>182.2</v>
      </c>
      <c r="N2732">
        <v>7.5</v>
      </c>
      <c r="Q2732">
        <v>174.7</v>
      </c>
      <c r="R2732" s="1"/>
    </row>
    <row r="2733" spans="1:18" x14ac:dyDescent="0.2">
      <c r="A2733" s="1" t="s">
        <v>46</v>
      </c>
      <c r="B2733">
        <v>7</v>
      </c>
      <c r="C2733" s="1" t="s">
        <v>5040</v>
      </c>
      <c r="D2733" s="2">
        <v>45810</v>
      </c>
      <c r="E2733" t="s">
        <v>5041</v>
      </c>
      <c r="F2733" s="1" t="s">
        <v>246</v>
      </c>
      <c r="G2733">
        <v>23</v>
      </c>
      <c r="H2733" t="s">
        <v>93</v>
      </c>
      <c r="I2733" s="1" t="s">
        <v>51</v>
      </c>
      <c r="J2733">
        <v>130</v>
      </c>
      <c r="K2733" s="1" t="s">
        <v>2729</v>
      </c>
      <c r="L2733">
        <v>2</v>
      </c>
      <c r="M2733">
        <v>75.599999999999994</v>
      </c>
      <c r="N2733">
        <v>5.6999999999999993</v>
      </c>
      <c r="Q2733">
        <v>69.899999999999991</v>
      </c>
      <c r="R2733" s="1"/>
    </row>
    <row r="2734" spans="1:18" x14ac:dyDescent="0.2">
      <c r="A2734" s="1" t="s">
        <v>53</v>
      </c>
      <c r="B2734">
        <v>7</v>
      </c>
      <c r="C2734" s="1" t="s">
        <v>5040</v>
      </c>
      <c r="D2734" s="2">
        <v>45810</v>
      </c>
      <c r="E2734" t="s">
        <v>5041</v>
      </c>
      <c r="F2734" s="1" t="s">
        <v>246</v>
      </c>
      <c r="G2734">
        <v>23</v>
      </c>
      <c r="H2734" t="s">
        <v>93</v>
      </c>
      <c r="I2734" s="1" t="s">
        <v>51</v>
      </c>
      <c r="J2734">
        <v>130</v>
      </c>
      <c r="K2734" s="1" t="s">
        <v>2729</v>
      </c>
      <c r="L2734">
        <v>1</v>
      </c>
      <c r="M2734">
        <v>57.4</v>
      </c>
      <c r="N2734">
        <v>2.9</v>
      </c>
      <c r="O2734">
        <v>18</v>
      </c>
      <c r="Q2734">
        <v>54.5</v>
      </c>
      <c r="R2734" s="1"/>
    </row>
    <row r="2735" spans="1:18" x14ac:dyDescent="0.2">
      <c r="A2735" s="1" t="s">
        <v>53</v>
      </c>
      <c r="B2735">
        <v>7</v>
      </c>
      <c r="C2735" s="1" t="s">
        <v>5042</v>
      </c>
      <c r="D2735" s="2">
        <v>45810</v>
      </c>
      <c r="E2735" t="s">
        <v>5043</v>
      </c>
      <c r="F2735" s="1" t="s">
        <v>246</v>
      </c>
      <c r="G2735">
        <v>16</v>
      </c>
      <c r="H2735" t="s">
        <v>167</v>
      </c>
      <c r="I2735" s="1" t="s">
        <v>2760</v>
      </c>
      <c r="J2735">
        <v>45</v>
      </c>
      <c r="K2735" s="1" t="s">
        <v>2729</v>
      </c>
      <c r="L2735">
        <v>1</v>
      </c>
      <c r="M2735">
        <v>42.4</v>
      </c>
      <c r="N2735">
        <v>1.2</v>
      </c>
      <c r="Q2735">
        <v>41.199999999999996</v>
      </c>
      <c r="R2735" s="1"/>
    </row>
    <row r="2736" spans="1:18" x14ac:dyDescent="0.2">
      <c r="A2736" s="1" t="s">
        <v>53</v>
      </c>
      <c r="B2736">
        <v>7</v>
      </c>
      <c r="C2736" s="1" t="s">
        <v>5044</v>
      </c>
      <c r="D2736" s="2">
        <v>45810</v>
      </c>
      <c r="E2736" t="s">
        <v>5045</v>
      </c>
      <c r="F2736" s="1" t="s">
        <v>246</v>
      </c>
      <c r="G2736">
        <v>18</v>
      </c>
      <c r="H2736" t="s">
        <v>93</v>
      </c>
      <c r="I2736" s="1" t="s">
        <v>2760</v>
      </c>
      <c r="J2736">
        <v>35</v>
      </c>
      <c r="K2736" s="1" t="s">
        <v>2729</v>
      </c>
      <c r="L2736">
        <v>1</v>
      </c>
      <c r="M2736">
        <v>51.5</v>
      </c>
      <c r="N2736">
        <v>2</v>
      </c>
      <c r="Q2736">
        <v>49.5</v>
      </c>
      <c r="R2736" s="1"/>
    </row>
    <row r="2737" spans="1:18" x14ac:dyDescent="0.2">
      <c r="A2737" s="1" t="s">
        <v>53</v>
      </c>
      <c r="B2737">
        <v>7</v>
      </c>
      <c r="C2737" s="1" t="s">
        <v>5046</v>
      </c>
      <c r="D2737" s="2">
        <v>45810</v>
      </c>
      <c r="E2737" t="s">
        <v>5047</v>
      </c>
      <c r="F2737" s="1" t="s">
        <v>246</v>
      </c>
      <c r="G2737">
        <v>18</v>
      </c>
      <c r="H2737" t="s">
        <v>167</v>
      </c>
      <c r="I2737" s="1" t="s">
        <v>100</v>
      </c>
      <c r="J2737">
        <v>45</v>
      </c>
      <c r="K2737" s="1" t="s">
        <v>2729</v>
      </c>
      <c r="L2737">
        <v>3</v>
      </c>
      <c r="M2737">
        <v>160.39999999999998</v>
      </c>
      <c r="N2737">
        <v>6.6000000000000005</v>
      </c>
      <c r="Q2737">
        <v>153.79999999999998</v>
      </c>
      <c r="R2737" s="1"/>
    </row>
    <row r="2738" spans="1:18" x14ac:dyDescent="0.2">
      <c r="A2738" s="1" t="s">
        <v>53</v>
      </c>
      <c r="B2738">
        <v>7</v>
      </c>
      <c r="C2738" s="1" t="s">
        <v>5048</v>
      </c>
      <c r="D2738" s="2">
        <v>45810</v>
      </c>
      <c r="E2738" t="s">
        <v>3854</v>
      </c>
      <c r="F2738" s="1" t="s">
        <v>246</v>
      </c>
      <c r="G2738">
        <v>18</v>
      </c>
      <c r="H2738" t="s">
        <v>209</v>
      </c>
      <c r="I2738" s="1" t="s">
        <v>100</v>
      </c>
      <c r="J2738">
        <v>130</v>
      </c>
      <c r="K2738" s="1" t="s">
        <v>2729</v>
      </c>
      <c r="L2738">
        <v>1</v>
      </c>
      <c r="M2738">
        <v>47</v>
      </c>
      <c r="N2738">
        <v>2.2000000000000002</v>
      </c>
      <c r="Q2738">
        <v>44.8</v>
      </c>
      <c r="R2738" s="1"/>
    </row>
    <row r="2739" spans="1:18" x14ac:dyDescent="0.2">
      <c r="A2739" s="1" t="s">
        <v>46</v>
      </c>
      <c r="B2739">
        <v>1</v>
      </c>
      <c r="C2739" s="1" t="s">
        <v>5013</v>
      </c>
      <c r="D2739" s="2">
        <v>45811</v>
      </c>
      <c r="E2739" t="s">
        <v>3940</v>
      </c>
      <c r="F2739" s="1" t="s">
        <v>3035</v>
      </c>
      <c r="G2739" t="s">
        <v>3941</v>
      </c>
      <c r="H2739" t="s">
        <v>3942</v>
      </c>
      <c r="I2739" s="1" t="s">
        <v>100</v>
      </c>
      <c r="J2739">
        <v>2500</v>
      </c>
      <c r="K2739" s="1" t="s">
        <v>2729</v>
      </c>
      <c r="L2739">
        <v>3</v>
      </c>
      <c r="M2739">
        <v>140.60000000000002</v>
      </c>
      <c r="N2739">
        <v>1.7999999999999998</v>
      </c>
      <c r="Q2739">
        <v>138.80000000000001</v>
      </c>
      <c r="R2739" s="1"/>
    </row>
    <row r="2740" spans="1:18" x14ac:dyDescent="0.2">
      <c r="A2740" s="1" t="s">
        <v>53</v>
      </c>
      <c r="B2740">
        <v>1</v>
      </c>
      <c r="C2740" s="1" t="s">
        <v>5013</v>
      </c>
      <c r="D2740" s="2">
        <v>45811</v>
      </c>
      <c r="E2740" t="s">
        <v>3940</v>
      </c>
      <c r="F2740" s="1" t="s">
        <v>3035</v>
      </c>
      <c r="G2740" t="s">
        <v>3941</v>
      </c>
      <c r="H2740" t="s">
        <v>3942</v>
      </c>
      <c r="I2740" s="1" t="s">
        <v>100</v>
      </c>
      <c r="J2740">
        <v>2500</v>
      </c>
      <c r="K2740" s="1" t="s">
        <v>2729</v>
      </c>
      <c r="L2740">
        <v>2</v>
      </c>
      <c r="M2740">
        <v>110.19999999999999</v>
      </c>
      <c r="N2740">
        <v>1.8</v>
      </c>
      <c r="Q2740">
        <v>108.39999999999999</v>
      </c>
      <c r="R2740" s="1"/>
    </row>
    <row r="2741" spans="1:18" x14ac:dyDescent="0.2">
      <c r="A2741" s="1" t="s">
        <v>46</v>
      </c>
      <c r="B2741">
        <v>4</v>
      </c>
      <c r="C2741" s="1" t="s">
        <v>5021</v>
      </c>
      <c r="D2741" s="2">
        <v>45811</v>
      </c>
      <c r="E2741" t="s">
        <v>3699</v>
      </c>
      <c r="F2741" s="1" t="s">
        <v>246</v>
      </c>
      <c r="G2741">
        <v>23</v>
      </c>
      <c r="H2741" t="s">
        <v>5022</v>
      </c>
      <c r="I2741" s="1" t="s">
        <v>2766</v>
      </c>
      <c r="J2741">
        <v>3500</v>
      </c>
      <c r="K2741" s="1" t="s">
        <v>2729</v>
      </c>
      <c r="L2741">
        <v>3</v>
      </c>
      <c r="M2741">
        <v>359</v>
      </c>
      <c r="N2741">
        <v>8.6999999999999993</v>
      </c>
      <c r="Q2741">
        <v>350.3</v>
      </c>
      <c r="R2741" s="1"/>
    </row>
    <row r="2742" spans="1:18" x14ac:dyDescent="0.2">
      <c r="A2742" s="1" t="s">
        <v>53</v>
      </c>
      <c r="B2742">
        <v>4</v>
      </c>
      <c r="C2742" s="1" t="s">
        <v>5021</v>
      </c>
      <c r="D2742" s="2">
        <v>45811</v>
      </c>
      <c r="E2742" t="s">
        <v>3699</v>
      </c>
      <c r="F2742" s="1" t="s">
        <v>246</v>
      </c>
      <c r="G2742">
        <v>23</v>
      </c>
      <c r="H2742" t="s">
        <v>5022</v>
      </c>
      <c r="I2742" s="1" t="s">
        <v>2766</v>
      </c>
      <c r="J2742">
        <v>3500</v>
      </c>
      <c r="K2742" s="1" t="s">
        <v>2729</v>
      </c>
      <c r="L2742">
        <v>3</v>
      </c>
      <c r="M2742">
        <v>268.8</v>
      </c>
      <c r="N2742">
        <v>8.6999999999999993</v>
      </c>
      <c r="O2742">
        <v>18</v>
      </c>
      <c r="Q2742">
        <v>260.10000000000002</v>
      </c>
      <c r="R2742" s="1"/>
    </row>
    <row r="2743" spans="1:18" x14ac:dyDescent="0.2">
      <c r="A2743" s="1" t="s">
        <v>53</v>
      </c>
      <c r="B2743">
        <v>4</v>
      </c>
      <c r="C2743" s="1" t="s">
        <v>5049</v>
      </c>
      <c r="D2743" s="2">
        <v>45811</v>
      </c>
      <c r="E2743" t="s">
        <v>2773</v>
      </c>
      <c r="F2743" s="1" t="s">
        <v>246</v>
      </c>
      <c r="G2743">
        <v>10</v>
      </c>
      <c r="H2743" t="s">
        <v>2774</v>
      </c>
      <c r="I2743" s="1" t="s">
        <v>100</v>
      </c>
      <c r="J2743">
        <v>1000</v>
      </c>
      <c r="K2743" s="1" t="s">
        <v>2729</v>
      </c>
      <c r="L2743">
        <v>1</v>
      </c>
      <c r="M2743">
        <v>21</v>
      </c>
      <c r="N2743">
        <v>1.2</v>
      </c>
      <c r="Q2743">
        <v>19.8</v>
      </c>
      <c r="R2743" s="1"/>
    </row>
    <row r="2744" spans="1:18" x14ac:dyDescent="0.2">
      <c r="A2744" s="1" t="s">
        <v>46</v>
      </c>
      <c r="B2744">
        <v>6</v>
      </c>
      <c r="C2744" s="1" t="s">
        <v>5032</v>
      </c>
      <c r="D2744" s="2">
        <v>45811</v>
      </c>
      <c r="E2744" t="s">
        <v>2974</v>
      </c>
      <c r="F2744" s="1" t="s">
        <v>246</v>
      </c>
      <c r="G2744">
        <v>32</v>
      </c>
      <c r="H2744" t="s">
        <v>93</v>
      </c>
      <c r="I2744" s="1" t="s">
        <v>2760</v>
      </c>
      <c r="J2744">
        <v>675</v>
      </c>
      <c r="K2744" s="1" t="s">
        <v>2729</v>
      </c>
      <c r="L2744">
        <v>7</v>
      </c>
      <c r="M2744">
        <v>495.3</v>
      </c>
      <c r="N2744">
        <v>28</v>
      </c>
      <c r="O2744">
        <v>31</v>
      </c>
      <c r="Q2744">
        <v>467.3</v>
      </c>
      <c r="R2744" s="1"/>
    </row>
    <row r="2745" spans="1:18" x14ac:dyDescent="0.2">
      <c r="A2745" s="1" t="s">
        <v>46</v>
      </c>
      <c r="B2745">
        <v>6</v>
      </c>
      <c r="C2745" s="1" t="s">
        <v>5050</v>
      </c>
      <c r="D2745" s="2">
        <v>45811</v>
      </c>
      <c r="E2745" t="s">
        <v>48</v>
      </c>
      <c r="F2745" s="1" t="s">
        <v>246</v>
      </c>
      <c r="G2745">
        <v>31</v>
      </c>
      <c r="H2745" t="s">
        <v>332</v>
      </c>
      <c r="I2745" s="1" t="s">
        <v>100</v>
      </c>
      <c r="J2745">
        <v>350</v>
      </c>
      <c r="K2745" s="1" t="s">
        <v>2729</v>
      </c>
      <c r="L2745">
        <v>5</v>
      </c>
      <c r="M2745">
        <v>371.40000000000003</v>
      </c>
      <c r="N2745">
        <v>19.2</v>
      </c>
      <c r="Q2745">
        <v>352.20000000000005</v>
      </c>
      <c r="R2745" s="1"/>
    </row>
    <row r="2746" spans="1:18" x14ac:dyDescent="0.2">
      <c r="A2746" s="1" t="s">
        <v>53</v>
      </c>
      <c r="B2746">
        <v>6</v>
      </c>
      <c r="C2746" s="1" t="s">
        <v>5051</v>
      </c>
      <c r="D2746" s="2">
        <v>45811</v>
      </c>
      <c r="E2746" t="s">
        <v>3659</v>
      </c>
      <c r="F2746" s="1" t="s">
        <v>246</v>
      </c>
      <c r="G2746">
        <v>22</v>
      </c>
      <c r="H2746" t="s">
        <v>241</v>
      </c>
      <c r="I2746" s="1" t="s">
        <v>100</v>
      </c>
      <c r="J2746">
        <v>100</v>
      </c>
      <c r="K2746" s="1" t="s">
        <v>2729</v>
      </c>
      <c r="L2746">
        <v>2</v>
      </c>
      <c r="M2746">
        <v>103.4</v>
      </c>
      <c r="N2746">
        <v>5.6</v>
      </c>
      <c r="O2746">
        <v>18</v>
      </c>
      <c r="Q2746">
        <v>97.800000000000011</v>
      </c>
      <c r="R2746" s="1"/>
    </row>
    <row r="2747" spans="1:18" x14ac:dyDescent="0.2">
      <c r="A2747" s="1" t="s">
        <v>53</v>
      </c>
      <c r="B2747">
        <v>6</v>
      </c>
      <c r="C2747" s="1" t="s">
        <v>5052</v>
      </c>
      <c r="D2747" s="2">
        <v>45811</v>
      </c>
      <c r="E2747" t="s">
        <v>3659</v>
      </c>
      <c r="F2747" s="1" t="s">
        <v>246</v>
      </c>
      <c r="G2747">
        <v>22</v>
      </c>
      <c r="H2747" t="s">
        <v>241</v>
      </c>
      <c r="I2747" s="1" t="s">
        <v>100</v>
      </c>
      <c r="J2747">
        <v>100</v>
      </c>
      <c r="K2747" s="1" t="s">
        <v>2729</v>
      </c>
      <c r="L2747">
        <v>2</v>
      </c>
      <c r="M2747">
        <v>96.6</v>
      </c>
      <c r="N2747">
        <v>5.4</v>
      </c>
      <c r="Q2747">
        <v>91.199999999999989</v>
      </c>
      <c r="R2747" s="1"/>
    </row>
    <row r="2748" spans="1:18" x14ac:dyDescent="0.2">
      <c r="A2748" s="1" t="s">
        <v>53</v>
      </c>
      <c r="B2748">
        <v>6</v>
      </c>
      <c r="C2748" s="1" t="s">
        <v>5053</v>
      </c>
      <c r="D2748" s="2">
        <v>45811</v>
      </c>
      <c r="E2748" t="s">
        <v>2797</v>
      </c>
      <c r="F2748" s="1" t="s">
        <v>246</v>
      </c>
      <c r="G2748">
        <v>22</v>
      </c>
      <c r="H2748" t="s">
        <v>209</v>
      </c>
      <c r="I2748" s="1" t="s">
        <v>100</v>
      </c>
      <c r="J2748">
        <v>135</v>
      </c>
      <c r="K2748" s="1" t="s">
        <v>2729</v>
      </c>
      <c r="L2748">
        <v>2</v>
      </c>
      <c r="M2748">
        <v>135.4</v>
      </c>
      <c r="N2748">
        <v>5.6</v>
      </c>
      <c r="Q2748">
        <v>129.80000000000001</v>
      </c>
      <c r="R2748" s="1"/>
    </row>
    <row r="2749" spans="1:18" x14ac:dyDescent="0.2">
      <c r="A2749" s="1" t="s">
        <v>53</v>
      </c>
      <c r="B2749">
        <v>6</v>
      </c>
      <c r="C2749" s="1" t="s">
        <v>5049</v>
      </c>
      <c r="D2749" s="2">
        <v>45811</v>
      </c>
      <c r="E2749" t="s">
        <v>2773</v>
      </c>
      <c r="F2749" s="1" t="s">
        <v>246</v>
      </c>
      <c r="G2749">
        <v>10</v>
      </c>
      <c r="H2749" t="s">
        <v>2774</v>
      </c>
      <c r="I2749" s="1" t="s">
        <v>100</v>
      </c>
      <c r="J2749">
        <v>1000</v>
      </c>
      <c r="K2749" s="1" t="s">
        <v>2729</v>
      </c>
      <c r="L2749">
        <v>2</v>
      </c>
      <c r="M2749">
        <v>79.400000000000006</v>
      </c>
      <c r="N2749">
        <v>2.4</v>
      </c>
      <c r="Q2749">
        <v>77</v>
      </c>
      <c r="R2749" s="1"/>
    </row>
    <row r="2750" spans="1:18" x14ac:dyDescent="0.2">
      <c r="A2750" s="1" t="s">
        <v>46</v>
      </c>
      <c r="B2750">
        <v>7</v>
      </c>
      <c r="C2750" s="1" t="s">
        <v>5048</v>
      </c>
      <c r="D2750" s="2">
        <v>45811</v>
      </c>
      <c r="E2750" t="s">
        <v>3854</v>
      </c>
      <c r="F2750" s="1" t="s">
        <v>246</v>
      </c>
      <c r="G2750">
        <v>18</v>
      </c>
      <c r="H2750" t="s">
        <v>209</v>
      </c>
      <c r="I2750" s="1" t="s">
        <v>100</v>
      </c>
      <c r="J2750">
        <v>130</v>
      </c>
      <c r="K2750" s="1" t="s">
        <v>2729</v>
      </c>
      <c r="L2750">
        <v>3</v>
      </c>
      <c r="M2750">
        <v>167.60000000000002</v>
      </c>
      <c r="N2750">
        <v>6.2</v>
      </c>
      <c r="O2750">
        <v>4.8</v>
      </c>
      <c r="Q2750">
        <v>161.40000000000003</v>
      </c>
      <c r="R2750" s="1"/>
    </row>
    <row r="2751" spans="1:18" x14ac:dyDescent="0.2">
      <c r="A2751" s="1" t="s">
        <v>46</v>
      </c>
      <c r="B2751">
        <v>7</v>
      </c>
      <c r="C2751" s="1" t="s">
        <v>5054</v>
      </c>
      <c r="D2751" s="2">
        <v>45811</v>
      </c>
      <c r="E2751" t="s">
        <v>5026</v>
      </c>
      <c r="F2751" s="1" t="s">
        <v>246</v>
      </c>
      <c r="G2751">
        <v>12</v>
      </c>
      <c r="H2751" t="s">
        <v>2983</v>
      </c>
      <c r="I2751" s="1" t="s">
        <v>51</v>
      </c>
      <c r="J2751">
        <v>75</v>
      </c>
      <c r="K2751" s="1" t="s">
        <v>2729</v>
      </c>
      <c r="L2751">
        <v>2</v>
      </c>
      <c r="M2751">
        <v>97.2</v>
      </c>
      <c r="N2751">
        <v>2.9</v>
      </c>
      <c r="Q2751">
        <v>94.3</v>
      </c>
      <c r="R2751" s="1"/>
    </row>
    <row r="2752" spans="1:18" x14ac:dyDescent="0.2">
      <c r="A2752" s="1" t="s">
        <v>46</v>
      </c>
      <c r="B2752">
        <v>7</v>
      </c>
      <c r="C2752" s="1" t="s">
        <v>5055</v>
      </c>
      <c r="D2752" s="2">
        <v>45811</v>
      </c>
      <c r="E2752" t="s">
        <v>3028</v>
      </c>
      <c r="F2752" s="1" t="s">
        <v>246</v>
      </c>
      <c r="G2752">
        <v>12</v>
      </c>
      <c r="H2752" t="s">
        <v>2740</v>
      </c>
      <c r="I2752" s="1" t="s">
        <v>100</v>
      </c>
      <c r="J2752">
        <v>100</v>
      </c>
      <c r="K2752" s="1" t="s">
        <v>2729</v>
      </c>
      <c r="L2752">
        <v>1</v>
      </c>
      <c r="M2752">
        <v>49.8</v>
      </c>
      <c r="N2752">
        <v>1.4</v>
      </c>
      <c r="Q2752">
        <v>48.4</v>
      </c>
      <c r="R2752" s="1"/>
    </row>
    <row r="2753" spans="1:18" x14ac:dyDescent="0.2">
      <c r="A2753" s="1" t="s">
        <v>53</v>
      </c>
      <c r="B2753">
        <v>7</v>
      </c>
      <c r="C2753" s="1" t="s">
        <v>5055</v>
      </c>
      <c r="D2753" s="2">
        <v>45811</v>
      </c>
      <c r="E2753" t="s">
        <v>3028</v>
      </c>
      <c r="F2753" s="1" t="s">
        <v>246</v>
      </c>
      <c r="G2753">
        <v>12</v>
      </c>
      <c r="H2753" t="s">
        <v>2740</v>
      </c>
      <c r="I2753" s="1" t="s">
        <v>100</v>
      </c>
      <c r="J2753">
        <v>100</v>
      </c>
      <c r="K2753" s="1" t="s">
        <v>2729</v>
      </c>
      <c r="L2753">
        <v>1</v>
      </c>
      <c r="M2753">
        <v>59.4</v>
      </c>
      <c r="N2753">
        <v>1.4</v>
      </c>
      <c r="O2753">
        <v>4.8</v>
      </c>
      <c r="Q2753">
        <v>58</v>
      </c>
      <c r="R2753" s="1"/>
    </row>
    <row r="2754" spans="1:18" x14ac:dyDescent="0.2">
      <c r="A2754" s="1" t="s">
        <v>53</v>
      </c>
      <c r="B2754">
        <v>7</v>
      </c>
      <c r="C2754" s="1" t="s">
        <v>5056</v>
      </c>
      <c r="D2754" s="2">
        <v>45811</v>
      </c>
      <c r="E2754" t="s">
        <v>3878</v>
      </c>
      <c r="F2754" s="1" t="s">
        <v>246</v>
      </c>
      <c r="G2754">
        <v>16</v>
      </c>
      <c r="H2754" t="s">
        <v>214</v>
      </c>
      <c r="I2754" s="1" t="s">
        <v>100</v>
      </c>
      <c r="J2754">
        <v>500</v>
      </c>
      <c r="K2754" s="1" t="s">
        <v>2729</v>
      </c>
      <c r="L2754">
        <v>7</v>
      </c>
      <c r="M2754">
        <v>374.44</v>
      </c>
      <c r="N2754">
        <v>14</v>
      </c>
      <c r="Q2754">
        <v>360.44</v>
      </c>
      <c r="R2754" s="1"/>
    </row>
    <row r="2755" spans="1:18" x14ac:dyDescent="0.2">
      <c r="A2755" s="1" t="s">
        <v>46</v>
      </c>
      <c r="B2755">
        <v>4</v>
      </c>
      <c r="C2755" s="1" t="s">
        <v>5013</v>
      </c>
      <c r="D2755" s="2">
        <v>45812</v>
      </c>
      <c r="E2755" t="s">
        <v>3940</v>
      </c>
      <c r="F2755" s="1" t="s">
        <v>3035</v>
      </c>
      <c r="G2755" t="s">
        <v>3941</v>
      </c>
      <c r="H2755" t="s">
        <v>3942</v>
      </c>
      <c r="I2755" s="1" t="s">
        <v>100</v>
      </c>
      <c r="J2755">
        <v>2500</v>
      </c>
      <c r="K2755" s="1" t="s">
        <v>2729</v>
      </c>
      <c r="L2755">
        <v>2</v>
      </c>
      <c r="M2755">
        <v>56</v>
      </c>
      <c r="N2755">
        <v>0.89999999999999991</v>
      </c>
      <c r="Q2755">
        <v>55.1</v>
      </c>
      <c r="R2755" s="1"/>
    </row>
    <row r="2756" spans="1:18" x14ac:dyDescent="0.2">
      <c r="A2756" s="1" t="s">
        <v>46</v>
      </c>
      <c r="B2756">
        <v>4</v>
      </c>
      <c r="C2756" s="1" t="s">
        <v>5021</v>
      </c>
      <c r="D2756" s="2">
        <v>45812</v>
      </c>
      <c r="E2756" t="s">
        <v>3699</v>
      </c>
      <c r="F2756" s="1" t="s">
        <v>246</v>
      </c>
      <c r="G2756">
        <v>23</v>
      </c>
      <c r="H2756" t="s">
        <v>5022</v>
      </c>
      <c r="I2756" s="1" t="s">
        <v>2766</v>
      </c>
      <c r="J2756">
        <v>3500</v>
      </c>
      <c r="K2756" s="1" t="s">
        <v>2729</v>
      </c>
      <c r="L2756">
        <v>3</v>
      </c>
      <c r="M2756">
        <v>347.8</v>
      </c>
      <c r="N2756">
        <v>8.6999999999999993</v>
      </c>
      <c r="Q2756">
        <v>339.1</v>
      </c>
      <c r="R2756" s="1"/>
    </row>
    <row r="2757" spans="1:18" x14ac:dyDescent="0.2">
      <c r="A2757" s="1" t="s">
        <v>53</v>
      </c>
      <c r="B2757">
        <v>4</v>
      </c>
      <c r="C2757" s="1" t="s">
        <v>5021</v>
      </c>
      <c r="D2757" s="2">
        <v>45812</v>
      </c>
      <c r="E2757" t="s">
        <v>3699</v>
      </c>
      <c r="F2757" s="1" t="s">
        <v>246</v>
      </c>
      <c r="G2757">
        <v>23</v>
      </c>
      <c r="H2757" t="s">
        <v>5022</v>
      </c>
      <c r="I2757" s="1" t="s">
        <v>2766</v>
      </c>
      <c r="J2757">
        <v>3500</v>
      </c>
      <c r="K2757" s="1" t="s">
        <v>2729</v>
      </c>
      <c r="L2757">
        <v>4</v>
      </c>
      <c r="M2757">
        <v>372.8</v>
      </c>
      <c r="N2757">
        <v>11.6</v>
      </c>
      <c r="Q2757">
        <v>361.2</v>
      </c>
      <c r="R2757" s="1"/>
    </row>
    <row r="2758" spans="1:18" x14ac:dyDescent="0.2">
      <c r="A2758" s="1" t="s">
        <v>46</v>
      </c>
      <c r="B2758">
        <v>6</v>
      </c>
      <c r="C2758" s="1" t="s">
        <v>5057</v>
      </c>
      <c r="D2758" s="2">
        <v>45812</v>
      </c>
      <c r="E2758" t="s">
        <v>5058</v>
      </c>
      <c r="F2758" s="1" t="s">
        <v>246</v>
      </c>
      <c r="G2758">
        <v>17</v>
      </c>
      <c r="H2758" t="s">
        <v>3654</v>
      </c>
      <c r="I2758" s="1" t="s">
        <v>100</v>
      </c>
      <c r="J2758">
        <v>200</v>
      </c>
      <c r="K2758" s="1" t="s">
        <v>2729</v>
      </c>
      <c r="L2758">
        <v>3</v>
      </c>
      <c r="M2758">
        <v>216.8</v>
      </c>
      <c r="N2758">
        <v>6</v>
      </c>
      <c r="O2758">
        <v>35</v>
      </c>
      <c r="Q2758">
        <v>210.8</v>
      </c>
      <c r="R2758" s="1"/>
    </row>
    <row r="2759" spans="1:18" x14ac:dyDescent="0.2">
      <c r="A2759" s="1" t="s">
        <v>46</v>
      </c>
      <c r="B2759">
        <v>6</v>
      </c>
      <c r="C2759" s="1" t="s">
        <v>5049</v>
      </c>
      <c r="D2759" s="2">
        <v>45812</v>
      </c>
      <c r="E2759" t="s">
        <v>2773</v>
      </c>
      <c r="F2759" s="1" t="s">
        <v>246</v>
      </c>
      <c r="G2759">
        <v>10</v>
      </c>
      <c r="H2759" t="s">
        <v>2774</v>
      </c>
      <c r="I2759" s="1" t="s">
        <v>100</v>
      </c>
      <c r="J2759">
        <v>1000</v>
      </c>
      <c r="K2759" s="1" t="s">
        <v>2729</v>
      </c>
      <c r="L2759">
        <v>2</v>
      </c>
      <c r="M2759">
        <v>60.4</v>
      </c>
      <c r="N2759">
        <v>2.4</v>
      </c>
      <c r="Q2759">
        <v>58</v>
      </c>
      <c r="R2759" s="1"/>
    </row>
    <row r="2760" spans="1:18" x14ac:dyDescent="0.2">
      <c r="A2760" s="1" t="s">
        <v>46</v>
      </c>
      <c r="B2760">
        <v>6</v>
      </c>
      <c r="C2760" s="1" t="s">
        <v>5059</v>
      </c>
      <c r="D2760" s="2">
        <v>45812</v>
      </c>
      <c r="E2760" t="s">
        <v>2974</v>
      </c>
      <c r="F2760" s="1" t="s">
        <v>246</v>
      </c>
      <c r="G2760" t="s">
        <v>3047</v>
      </c>
      <c r="H2760" t="s">
        <v>287</v>
      </c>
      <c r="I2760" s="1" t="s">
        <v>2760</v>
      </c>
      <c r="J2760">
        <v>615</v>
      </c>
      <c r="K2760" s="1" t="s">
        <v>2729</v>
      </c>
      <c r="L2760">
        <v>7</v>
      </c>
      <c r="M2760">
        <v>458.50000000000006</v>
      </c>
      <c r="N2760">
        <v>28</v>
      </c>
      <c r="Q2760">
        <v>430.50000000000006</v>
      </c>
      <c r="R2760" s="1"/>
    </row>
    <row r="2761" spans="1:18" x14ac:dyDescent="0.2">
      <c r="A2761" s="1" t="s">
        <v>53</v>
      </c>
      <c r="B2761">
        <v>6</v>
      </c>
      <c r="C2761" s="1" t="s">
        <v>5059</v>
      </c>
      <c r="D2761" s="2">
        <v>45812</v>
      </c>
      <c r="E2761" t="s">
        <v>2974</v>
      </c>
      <c r="F2761" s="1" t="s">
        <v>246</v>
      </c>
      <c r="G2761" t="s">
        <v>3047</v>
      </c>
      <c r="H2761" t="s">
        <v>287</v>
      </c>
      <c r="I2761" s="1" t="s">
        <v>2760</v>
      </c>
      <c r="J2761">
        <v>615</v>
      </c>
      <c r="K2761" s="1" t="s">
        <v>2729</v>
      </c>
      <c r="L2761">
        <v>2</v>
      </c>
      <c r="M2761">
        <v>120.2</v>
      </c>
      <c r="N2761">
        <v>7.8</v>
      </c>
      <c r="Q2761">
        <v>112.4</v>
      </c>
      <c r="R2761" s="1"/>
    </row>
    <row r="2762" spans="1:18" x14ac:dyDescent="0.2">
      <c r="A2762" s="1" t="s">
        <v>53</v>
      </c>
      <c r="B2762">
        <v>6</v>
      </c>
      <c r="C2762" s="1" t="s">
        <v>5060</v>
      </c>
      <c r="D2762" s="2">
        <v>45812</v>
      </c>
      <c r="E2762" t="s">
        <v>2974</v>
      </c>
      <c r="F2762" s="1" t="s">
        <v>246</v>
      </c>
      <c r="G2762" t="s">
        <v>3203</v>
      </c>
      <c r="H2762" t="s">
        <v>287</v>
      </c>
      <c r="I2762" s="1" t="s">
        <v>2760</v>
      </c>
      <c r="J2762">
        <v>350</v>
      </c>
      <c r="K2762" s="1" t="s">
        <v>2729</v>
      </c>
      <c r="L2762">
        <v>6</v>
      </c>
      <c r="M2762">
        <v>374.2</v>
      </c>
      <c r="N2762">
        <v>22.799999999999997</v>
      </c>
      <c r="Q2762">
        <v>351.4</v>
      </c>
      <c r="R2762" s="1"/>
    </row>
    <row r="2763" spans="1:18" x14ac:dyDescent="0.2">
      <c r="A2763" s="1" t="s">
        <v>53</v>
      </c>
      <c r="B2763">
        <v>6</v>
      </c>
      <c r="C2763" s="1" t="s">
        <v>5061</v>
      </c>
      <c r="D2763" s="2">
        <v>45812</v>
      </c>
      <c r="E2763" t="s">
        <v>5062</v>
      </c>
      <c r="F2763" s="1" t="s">
        <v>246</v>
      </c>
      <c r="G2763" t="s">
        <v>3945</v>
      </c>
      <c r="H2763" t="s">
        <v>3946</v>
      </c>
      <c r="I2763" s="1" t="s">
        <v>100</v>
      </c>
      <c r="J2763">
        <v>225</v>
      </c>
      <c r="K2763" s="1" t="s">
        <v>2729</v>
      </c>
      <c r="L2763">
        <v>4</v>
      </c>
      <c r="M2763">
        <v>239.79999999999998</v>
      </c>
      <c r="N2763">
        <v>18.399999999999999</v>
      </c>
      <c r="Q2763">
        <v>221.39999999999998</v>
      </c>
      <c r="R2763" s="1"/>
    </row>
    <row r="2764" spans="1:18" x14ac:dyDescent="0.2">
      <c r="A2764" s="1" t="s">
        <v>46</v>
      </c>
      <c r="B2764">
        <v>7</v>
      </c>
      <c r="C2764" s="1" t="s">
        <v>5063</v>
      </c>
      <c r="D2764" s="2">
        <v>45812</v>
      </c>
      <c r="E2764" t="s">
        <v>5064</v>
      </c>
      <c r="F2764" s="1" t="s">
        <v>246</v>
      </c>
      <c r="G2764">
        <v>16</v>
      </c>
      <c r="H2764" t="s">
        <v>167</v>
      </c>
      <c r="I2764" s="1" t="s">
        <v>100</v>
      </c>
      <c r="J2764">
        <v>33</v>
      </c>
      <c r="K2764" s="1" t="s">
        <v>2729</v>
      </c>
      <c r="L2764">
        <v>2</v>
      </c>
      <c r="M2764">
        <v>109.6</v>
      </c>
      <c r="N2764">
        <v>3.7</v>
      </c>
      <c r="Q2764">
        <v>105.89999999999999</v>
      </c>
      <c r="R2764" s="1"/>
    </row>
    <row r="2765" spans="1:18" x14ac:dyDescent="0.2">
      <c r="A2765" s="1" t="s">
        <v>46</v>
      </c>
      <c r="B2765">
        <v>7</v>
      </c>
      <c r="C2765" s="1" t="s">
        <v>5065</v>
      </c>
      <c r="D2765" s="2">
        <v>45812</v>
      </c>
      <c r="E2765" t="s">
        <v>48</v>
      </c>
      <c r="F2765" s="1" t="s">
        <v>246</v>
      </c>
      <c r="G2765">
        <v>16</v>
      </c>
      <c r="H2765" t="s">
        <v>209</v>
      </c>
      <c r="I2765" s="1" t="s">
        <v>100</v>
      </c>
      <c r="J2765">
        <v>125</v>
      </c>
      <c r="K2765" s="1" t="s">
        <v>2729</v>
      </c>
      <c r="L2765">
        <v>2</v>
      </c>
      <c r="M2765">
        <v>131.19999999999999</v>
      </c>
      <c r="N2765">
        <v>3.9</v>
      </c>
      <c r="Q2765">
        <v>127.29999999999998</v>
      </c>
      <c r="R2765" s="1"/>
    </row>
    <row r="2766" spans="1:18" x14ac:dyDescent="0.2">
      <c r="A2766" s="1" t="s">
        <v>46</v>
      </c>
      <c r="B2766">
        <v>7</v>
      </c>
      <c r="C2766" s="1" t="s">
        <v>5066</v>
      </c>
      <c r="D2766" s="2">
        <v>45812</v>
      </c>
      <c r="E2766" t="s">
        <v>3854</v>
      </c>
      <c r="F2766" s="1" t="s">
        <v>246</v>
      </c>
      <c r="G2766">
        <v>15</v>
      </c>
      <c r="H2766" t="s">
        <v>209</v>
      </c>
      <c r="I2766" s="1" t="s">
        <v>100</v>
      </c>
      <c r="J2766">
        <v>160</v>
      </c>
      <c r="K2766" s="1" t="s">
        <v>2729</v>
      </c>
      <c r="L2766">
        <v>1</v>
      </c>
      <c r="M2766">
        <v>45.9</v>
      </c>
      <c r="N2766">
        <v>1.6</v>
      </c>
      <c r="Q2766">
        <v>44.3</v>
      </c>
      <c r="R2766" s="1"/>
    </row>
    <row r="2767" spans="1:18" x14ac:dyDescent="0.2">
      <c r="A2767" s="1" t="s">
        <v>46</v>
      </c>
      <c r="B2767">
        <v>7</v>
      </c>
      <c r="C2767" s="1" t="s">
        <v>5049</v>
      </c>
      <c r="D2767" s="2">
        <v>45812</v>
      </c>
      <c r="E2767" t="s">
        <v>2773</v>
      </c>
      <c r="F2767" s="1" t="s">
        <v>246</v>
      </c>
      <c r="G2767">
        <v>10</v>
      </c>
      <c r="H2767" t="s">
        <v>2774</v>
      </c>
      <c r="I2767" s="1" t="s">
        <v>100</v>
      </c>
      <c r="J2767">
        <v>1000</v>
      </c>
      <c r="K2767" s="1" t="s">
        <v>2729</v>
      </c>
      <c r="L2767">
        <v>1</v>
      </c>
      <c r="M2767">
        <v>34.700000000000003</v>
      </c>
      <c r="N2767">
        <v>1.2</v>
      </c>
      <c r="Q2767">
        <v>33.5</v>
      </c>
      <c r="R2767" s="1"/>
    </row>
    <row r="2768" spans="1:18" x14ac:dyDescent="0.2">
      <c r="A2768" s="1" t="s">
        <v>53</v>
      </c>
      <c r="B2768">
        <v>7</v>
      </c>
      <c r="C2768" s="1" t="s">
        <v>5049</v>
      </c>
      <c r="D2768" s="2">
        <v>45812</v>
      </c>
      <c r="E2768" t="s">
        <v>2773</v>
      </c>
      <c r="F2768" s="1" t="s">
        <v>246</v>
      </c>
      <c r="G2768">
        <v>10</v>
      </c>
      <c r="H2768" t="s">
        <v>2774</v>
      </c>
      <c r="I2768" s="1" t="s">
        <v>100</v>
      </c>
      <c r="J2768">
        <v>1000</v>
      </c>
      <c r="K2768" s="1" t="s">
        <v>2729</v>
      </c>
      <c r="L2768">
        <v>8</v>
      </c>
      <c r="M2768">
        <v>262.35000000000002</v>
      </c>
      <c r="N2768">
        <v>7.1999999999999993</v>
      </c>
      <c r="Q2768">
        <v>255.15000000000003</v>
      </c>
      <c r="R2768" s="1"/>
    </row>
    <row r="2769" spans="1:18" x14ac:dyDescent="0.2">
      <c r="A2769" s="1" t="s">
        <v>46</v>
      </c>
      <c r="B2769">
        <v>4</v>
      </c>
      <c r="C2769" s="1" t="s">
        <v>5021</v>
      </c>
      <c r="D2769" s="2">
        <v>45813</v>
      </c>
      <c r="E2769" t="s">
        <v>3699</v>
      </c>
      <c r="F2769" s="1" t="s">
        <v>246</v>
      </c>
      <c r="G2769">
        <v>23</v>
      </c>
      <c r="H2769" t="s">
        <v>5022</v>
      </c>
      <c r="I2769" s="1" t="s">
        <v>2766</v>
      </c>
      <c r="J2769">
        <v>3500</v>
      </c>
      <c r="K2769" s="1" t="s">
        <v>2729</v>
      </c>
      <c r="L2769">
        <v>5</v>
      </c>
      <c r="M2769">
        <v>432.2</v>
      </c>
      <c r="N2769">
        <v>14.2</v>
      </c>
      <c r="O2769">
        <v>3</v>
      </c>
      <c r="Q2769">
        <v>418</v>
      </c>
      <c r="R2769" s="1"/>
    </row>
    <row r="2770" spans="1:18" x14ac:dyDescent="0.2">
      <c r="A2770" s="1" t="s">
        <v>53</v>
      </c>
      <c r="B2770">
        <v>4</v>
      </c>
      <c r="C2770" s="1" t="s">
        <v>5021</v>
      </c>
      <c r="D2770" s="2">
        <v>45813</v>
      </c>
      <c r="E2770" t="s">
        <v>3699</v>
      </c>
      <c r="F2770" s="1" t="s">
        <v>246</v>
      </c>
      <c r="G2770">
        <v>23</v>
      </c>
      <c r="H2770" t="s">
        <v>5022</v>
      </c>
      <c r="I2770" s="1" t="s">
        <v>2766</v>
      </c>
      <c r="J2770">
        <v>3500</v>
      </c>
      <c r="K2770" s="1" t="s">
        <v>2729</v>
      </c>
      <c r="L2770">
        <v>1</v>
      </c>
      <c r="M2770">
        <v>94.4</v>
      </c>
      <c r="N2770">
        <v>2.9</v>
      </c>
      <c r="Q2770">
        <v>91.5</v>
      </c>
      <c r="R2770" s="1"/>
    </row>
    <row r="2771" spans="1:18" x14ac:dyDescent="0.2">
      <c r="A2771" s="1" t="s">
        <v>46</v>
      </c>
      <c r="B2771">
        <v>6</v>
      </c>
      <c r="C2771" s="1" t="s">
        <v>5021</v>
      </c>
      <c r="D2771" s="2">
        <v>45813</v>
      </c>
      <c r="E2771" t="s">
        <v>3699</v>
      </c>
      <c r="F2771" s="1" t="s">
        <v>246</v>
      </c>
      <c r="G2771">
        <v>23</v>
      </c>
      <c r="H2771" t="s">
        <v>5022</v>
      </c>
      <c r="I2771" s="1" t="s">
        <v>2766</v>
      </c>
      <c r="J2771">
        <v>3500</v>
      </c>
      <c r="K2771" s="1" t="s">
        <v>2729</v>
      </c>
      <c r="L2771">
        <v>3</v>
      </c>
      <c r="M2771">
        <v>255.4</v>
      </c>
      <c r="N2771">
        <v>9</v>
      </c>
      <c r="Q2771">
        <v>246.4</v>
      </c>
      <c r="R2771" s="1"/>
    </row>
    <row r="2772" spans="1:18" x14ac:dyDescent="0.2">
      <c r="A2772" s="1" t="s">
        <v>46</v>
      </c>
      <c r="B2772">
        <v>6</v>
      </c>
      <c r="C2772" s="1" t="s">
        <v>5067</v>
      </c>
      <c r="D2772" s="2">
        <v>45813</v>
      </c>
      <c r="E2772" t="s">
        <v>48</v>
      </c>
      <c r="F2772" s="1" t="s">
        <v>246</v>
      </c>
      <c r="G2772">
        <v>26.5</v>
      </c>
      <c r="H2772" t="s">
        <v>167</v>
      </c>
      <c r="I2772" s="1" t="s">
        <v>100</v>
      </c>
      <c r="J2772">
        <v>132</v>
      </c>
      <c r="K2772" s="1" t="s">
        <v>2729</v>
      </c>
      <c r="L2772">
        <v>4</v>
      </c>
      <c r="M2772">
        <v>163.89999999999998</v>
      </c>
      <c r="N2772">
        <v>7.3999999999999995</v>
      </c>
      <c r="Q2772">
        <v>156.49999999999997</v>
      </c>
      <c r="R2772" s="1"/>
    </row>
    <row r="2773" spans="1:18" x14ac:dyDescent="0.2">
      <c r="A2773" s="1" t="s">
        <v>46</v>
      </c>
      <c r="B2773">
        <v>6</v>
      </c>
      <c r="C2773" s="1" t="s">
        <v>5068</v>
      </c>
      <c r="D2773" s="2">
        <v>45813</v>
      </c>
      <c r="E2773" t="s">
        <v>5069</v>
      </c>
      <c r="F2773" s="1" t="s">
        <v>246</v>
      </c>
      <c r="G2773">
        <v>14</v>
      </c>
      <c r="H2773" t="s">
        <v>214</v>
      </c>
      <c r="I2773" s="1" t="s">
        <v>100</v>
      </c>
      <c r="J2773">
        <v>100</v>
      </c>
      <c r="K2773" s="1" t="s">
        <v>2729</v>
      </c>
      <c r="L2773">
        <v>2</v>
      </c>
      <c r="M2773">
        <v>107</v>
      </c>
      <c r="N2773">
        <v>3.4000000000000004</v>
      </c>
      <c r="Q2773">
        <v>103.6</v>
      </c>
      <c r="R2773" s="1"/>
    </row>
    <row r="2774" spans="1:18" x14ac:dyDescent="0.2">
      <c r="A2774" s="1" t="s">
        <v>53</v>
      </c>
      <c r="B2774">
        <v>6</v>
      </c>
      <c r="C2774" s="1" t="s">
        <v>5070</v>
      </c>
      <c r="D2774" s="2">
        <v>45813</v>
      </c>
      <c r="E2774" t="s">
        <v>48</v>
      </c>
      <c r="F2774" s="1" t="s">
        <v>246</v>
      </c>
      <c r="G2774">
        <v>13</v>
      </c>
      <c r="H2774" t="s">
        <v>167</v>
      </c>
      <c r="I2774" s="1" t="s">
        <v>100</v>
      </c>
      <c r="J2774">
        <v>30</v>
      </c>
      <c r="K2774" s="1" t="s">
        <v>2729</v>
      </c>
      <c r="L2774">
        <v>3</v>
      </c>
      <c r="M2774">
        <v>108</v>
      </c>
      <c r="N2774">
        <v>4.8000000000000007</v>
      </c>
      <c r="Q2774">
        <v>103.2</v>
      </c>
      <c r="R2774" s="1"/>
    </row>
    <row r="2775" spans="1:18" x14ac:dyDescent="0.2">
      <c r="A2775" s="1" t="s">
        <v>53</v>
      </c>
      <c r="B2775">
        <v>6</v>
      </c>
      <c r="C2775" s="1" t="s">
        <v>5071</v>
      </c>
      <c r="D2775" s="2">
        <v>45813</v>
      </c>
      <c r="E2775" t="s">
        <v>3854</v>
      </c>
      <c r="F2775" s="1" t="s">
        <v>246</v>
      </c>
      <c r="G2775">
        <v>18</v>
      </c>
      <c r="H2775" t="s">
        <v>209</v>
      </c>
      <c r="I2775" s="1" t="s">
        <v>100</v>
      </c>
      <c r="J2775">
        <v>105</v>
      </c>
      <c r="K2775" s="1" t="s">
        <v>2729</v>
      </c>
      <c r="L2775">
        <v>2</v>
      </c>
      <c r="M2775">
        <v>107.4</v>
      </c>
      <c r="N2775">
        <v>4.4000000000000004</v>
      </c>
      <c r="Q2775">
        <v>103</v>
      </c>
      <c r="R2775" s="1"/>
    </row>
    <row r="2776" spans="1:18" x14ac:dyDescent="0.2">
      <c r="A2776" s="1" t="s">
        <v>46</v>
      </c>
      <c r="B2776">
        <v>7</v>
      </c>
      <c r="C2776" s="1" t="s">
        <v>5049</v>
      </c>
      <c r="D2776" s="2">
        <v>45813</v>
      </c>
      <c r="E2776" t="s">
        <v>2773</v>
      </c>
      <c r="F2776" s="1" t="s">
        <v>246</v>
      </c>
      <c r="G2776">
        <v>10</v>
      </c>
      <c r="H2776" t="s">
        <v>2774</v>
      </c>
      <c r="I2776" s="1" t="s">
        <v>100</v>
      </c>
      <c r="J2776">
        <v>1000</v>
      </c>
      <c r="K2776" s="1" t="s">
        <v>2729</v>
      </c>
      <c r="L2776">
        <v>6</v>
      </c>
      <c r="M2776">
        <v>235.4</v>
      </c>
      <c r="N2776">
        <v>7.1999999999999993</v>
      </c>
      <c r="Q2776">
        <v>228.20000000000002</v>
      </c>
      <c r="R2776" s="1"/>
    </row>
    <row r="2777" spans="1:18" x14ac:dyDescent="0.2">
      <c r="A2777" s="1" t="s">
        <v>53</v>
      </c>
      <c r="B2777">
        <v>7</v>
      </c>
      <c r="C2777" s="1" t="s">
        <v>5049</v>
      </c>
      <c r="D2777" s="2">
        <v>45813</v>
      </c>
      <c r="E2777" t="s">
        <v>2773</v>
      </c>
      <c r="F2777" s="1" t="s">
        <v>246</v>
      </c>
      <c r="G2777">
        <v>10</v>
      </c>
      <c r="H2777" t="s">
        <v>2774</v>
      </c>
      <c r="I2777" s="1" t="s">
        <v>100</v>
      </c>
      <c r="J2777">
        <v>1000</v>
      </c>
      <c r="K2777" s="1" t="s">
        <v>2729</v>
      </c>
      <c r="L2777">
        <v>5</v>
      </c>
      <c r="M2777">
        <v>208.63</v>
      </c>
      <c r="N2777">
        <v>6</v>
      </c>
      <c r="Q2777">
        <v>202.63</v>
      </c>
      <c r="R2777" s="1"/>
    </row>
    <row r="2778" spans="1:18" x14ac:dyDescent="0.2">
      <c r="A2778" s="1" t="s">
        <v>46</v>
      </c>
      <c r="B2778">
        <v>3</v>
      </c>
      <c r="C2778" s="1" t="s">
        <v>4918</v>
      </c>
      <c r="D2778" s="2">
        <v>45820</v>
      </c>
      <c r="E2778" t="s">
        <v>4919</v>
      </c>
      <c r="F2778" s="1" t="s">
        <v>106</v>
      </c>
      <c r="G2778">
        <v>21</v>
      </c>
      <c r="H2778" t="s">
        <v>107</v>
      </c>
      <c r="I2778" s="1" t="s">
        <v>108</v>
      </c>
      <c r="J2778">
        <v>100</v>
      </c>
      <c r="K2778" s="1" t="s">
        <v>2729</v>
      </c>
      <c r="L2778">
        <v>2</v>
      </c>
      <c r="M2778">
        <v>119</v>
      </c>
      <c r="N2778">
        <v>5.6</v>
      </c>
      <c r="Q2778">
        <v>113.4</v>
      </c>
      <c r="R2778" s="1"/>
    </row>
    <row r="2779" spans="1:18" x14ac:dyDescent="0.2">
      <c r="A2779" s="1" t="s">
        <v>53</v>
      </c>
      <c r="B2779">
        <v>3</v>
      </c>
      <c r="C2779" s="1" t="s">
        <v>4920</v>
      </c>
      <c r="D2779" s="2">
        <v>45820</v>
      </c>
      <c r="E2779" t="s">
        <v>4919</v>
      </c>
      <c r="F2779" s="1" t="s">
        <v>106</v>
      </c>
      <c r="G2779">
        <v>21</v>
      </c>
      <c r="H2779" t="s">
        <v>2934</v>
      </c>
      <c r="I2779" s="1" t="s">
        <v>108</v>
      </c>
      <c r="J2779">
        <v>100</v>
      </c>
      <c r="K2779" s="1" t="s">
        <v>2729</v>
      </c>
      <c r="L2779">
        <v>2</v>
      </c>
      <c r="M2779">
        <v>110.6</v>
      </c>
      <c r="N2779">
        <v>5</v>
      </c>
      <c r="Q2779">
        <v>105.6</v>
      </c>
      <c r="R2779" s="1"/>
    </row>
    <row r="2780" spans="1:18" x14ac:dyDescent="0.2">
      <c r="A2780" s="1" t="s">
        <v>53</v>
      </c>
      <c r="B2780">
        <v>3</v>
      </c>
      <c r="C2780" s="1" t="s">
        <v>5072</v>
      </c>
      <c r="D2780" s="2">
        <v>45820</v>
      </c>
      <c r="E2780" t="s">
        <v>3075</v>
      </c>
      <c r="F2780" s="1" t="s">
        <v>106</v>
      </c>
      <c r="G2780">
        <v>15</v>
      </c>
      <c r="H2780" t="s">
        <v>51</v>
      </c>
      <c r="I2780" s="1" t="s">
        <v>108</v>
      </c>
      <c r="J2780">
        <v>1000</v>
      </c>
      <c r="K2780" s="1" t="s">
        <v>2729</v>
      </c>
      <c r="L2780">
        <v>5</v>
      </c>
      <c r="M2780">
        <v>284.59999999999997</v>
      </c>
      <c r="N2780">
        <v>9.3000000000000007</v>
      </c>
      <c r="Q2780">
        <v>275.29999999999995</v>
      </c>
      <c r="R2780" s="1"/>
    </row>
    <row r="2781" spans="1:18" x14ac:dyDescent="0.2">
      <c r="A2781" s="1" t="s">
        <v>46</v>
      </c>
      <c r="B2781">
        <v>6</v>
      </c>
      <c r="C2781" s="1" t="s">
        <v>2879</v>
      </c>
      <c r="D2781" s="2">
        <v>45820</v>
      </c>
      <c r="E2781" t="s">
        <v>281</v>
      </c>
      <c r="F2781" s="1" t="s">
        <v>246</v>
      </c>
      <c r="G2781" t="s">
        <v>2880</v>
      </c>
      <c r="H2781" t="s">
        <v>2744</v>
      </c>
      <c r="I2781" s="1" t="s">
        <v>100</v>
      </c>
      <c r="J2781">
        <v>2000</v>
      </c>
      <c r="K2781" s="1" t="s">
        <v>2729</v>
      </c>
      <c r="L2781">
        <v>4</v>
      </c>
      <c r="M2781">
        <v>431.4</v>
      </c>
      <c r="N2781">
        <v>12.8</v>
      </c>
      <c r="O2781">
        <v>65</v>
      </c>
      <c r="Q2781">
        <v>418.59999999999997</v>
      </c>
      <c r="R2781" s="1"/>
    </row>
    <row r="2782" spans="1:18" x14ac:dyDescent="0.2">
      <c r="A2782" s="1" t="s">
        <v>53</v>
      </c>
      <c r="B2782">
        <v>6</v>
      </c>
      <c r="C2782" s="1" t="s">
        <v>2879</v>
      </c>
      <c r="D2782" s="2">
        <v>45820</v>
      </c>
      <c r="E2782" t="s">
        <v>281</v>
      </c>
      <c r="F2782" s="1" t="s">
        <v>246</v>
      </c>
      <c r="G2782" t="s">
        <v>2880</v>
      </c>
      <c r="H2782" t="s">
        <v>2744</v>
      </c>
      <c r="I2782" s="1" t="s">
        <v>100</v>
      </c>
      <c r="J2782">
        <v>2000</v>
      </c>
      <c r="K2782" s="1" t="s">
        <v>2729</v>
      </c>
      <c r="L2782">
        <v>2</v>
      </c>
      <c r="M2782">
        <v>231</v>
      </c>
      <c r="N2782">
        <v>6.4</v>
      </c>
      <c r="O2782">
        <v>30</v>
      </c>
      <c r="Q2782">
        <v>224.6</v>
      </c>
      <c r="R2782" s="1"/>
    </row>
    <row r="2783" spans="1:18" x14ac:dyDescent="0.2">
      <c r="A2783" s="1" t="s">
        <v>53</v>
      </c>
      <c r="B2783">
        <v>6</v>
      </c>
      <c r="C2783" s="1" t="s">
        <v>5073</v>
      </c>
      <c r="D2783" s="2">
        <v>45820</v>
      </c>
      <c r="E2783" t="s">
        <v>4680</v>
      </c>
      <c r="F2783" s="1" t="s">
        <v>246</v>
      </c>
      <c r="G2783">
        <v>30</v>
      </c>
      <c r="H2783">
        <v>10</v>
      </c>
      <c r="I2783" s="1" t="s">
        <v>2766</v>
      </c>
      <c r="J2783">
        <v>600</v>
      </c>
      <c r="K2783" s="1" t="s">
        <v>2729</v>
      </c>
      <c r="L2783">
        <v>5</v>
      </c>
      <c r="M2783">
        <v>338</v>
      </c>
      <c r="N2783">
        <v>20</v>
      </c>
      <c r="Q2783">
        <v>318</v>
      </c>
      <c r="R2783" s="1"/>
    </row>
    <row r="2784" spans="1:18" x14ac:dyDescent="0.2">
      <c r="A2784" s="1" t="s">
        <v>46</v>
      </c>
      <c r="B2784">
        <v>7</v>
      </c>
      <c r="C2784" s="1" t="s">
        <v>5049</v>
      </c>
      <c r="D2784" s="2">
        <v>45820</v>
      </c>
      <c r="E2784" t="s">
        <v>2773</v>
      </c>
      <c r="F2784" s="1" t="s">
        <v>246</v>
      </c>
      <c r="G2784">
        <v>10</v>
      </c>
      <c r="H2784" t="s">
        <v>2774</v>
      </c>
      <c r="I2784" s="1" t="s">
        <v>100</v>
      </c>
      <c r="J2784">
        <v>1000</v>
      </c>
      <c r="K2784" s="1" t="s">
        <v>2729</v>
      </c>
      <c r="L2784">
        <v>5</v>
      </c>
      <c r="M2784">
        <v>160.13</v>
      </c>
      <c r="N2784">
        <v>6</v>
      </c>
      <c r="Q2784">
        <v>154.13</v>
      </c>
      <c r="R2784" s="1"/>
    </row>
    <row r="2785" spans="1:18" x14ac:dyDescent="0.2">
      <c r="A2785" s="1" t="s">
        <v>46</v>
      </c>
      <c r="B2785">
        <v>7</v>
      </c>
      <c r="C2785" s="1" t="s">
        <v>3060</v>
      </c>
      <c r="D2785" s="2">
        <v>45820</v>
      </c>
      <c r="E2785" t="s">
        <v>51</v>
      </c>
      <c r="F2785" s="1" t="s">
        <v>51</v>
      </c>
      <c r="G2785" t="s">
        <v>51</v>
      </c>
      <c r="H2785" t="s">
        <v>51</v>
      </c>
      <c r="I2785" s="1" t="s">
        <v>51</v>
      </c>
      <c r="J2785" t="s">
        <v>51</v>
      </c>
      <c r="K2785" s="1" t="s">
        <v>2729</v>
      </c>
      <c r="L2785">
        <v>1</v>
      </c>
      <c r="M2785">
        <v>11.4</v>
      </c>
      <c r="N2785">
        <v>1.2</v>
      </c>
      <c r="Q2785">
        <v>10.200000000000001</v>
      </c>
      <c r="R2785" s="1"/>
    </row>
    <row r="2786" spans="1:18" x14ac:dyDescent="0.2">
      <c r="A2786" s="1" t="s">
        <v>53</v>
      </c>
      <c r="B2786">
        <v>7</v>
      </c>
      <c r="C2786" s="1" t="s">
        <v>5074</v>
      </c>
      <c r="D2786" s="2">
        <v>45820</v>
      </c>
      <c r="E2786" t="s">
        <v>3854</v>
      </c>
      <c r="F2786" s="1" t="s">
        <v>246</v>
      </c>
      <c r="G2786">
        <v>13</v>
      </c>
      <c r="H2786" t="s">
        <v>209</v>
      </c>
      <c r="I2786" s="1" t="s">
        <v>100</v>
      </c>
      <c r="J2786">
        <v>45</v>
      </c>
      <c r="K2786" s="1" t="s">
        <v>2729</v>
      </c>
      <c r="L2786">
        <v>1</v>
      </c>
      <c r="M2786">
        <v>51</v>
      </c>
      <c r="N2786">
        <v>1.8</v>
      </c>
      <c r="Q2786">
        <v>49.2</v>
      </c>
      <c r="R2786" s="1"/>
    </row>
    <row r="2787" spans="1:18" x14ac:dyDescent="0.2">
      <c r="A2787" s="1" t="s">
        <v>53</v>
      </c>
      <c r="B2787">
        <v>7</v>
      </c>
      <c r="C2787" s="1" t="s">
        <v>5075</v>
      </c>
      <c r="D2787" s="2">
        <v>45820</v>
      </c>
      <c r="E2787" t="s">
        <v>2833</v>
      </c>
      <c r="F2787" s="1" t="s">
        <v>246</v>
      </c>
      <c r="G2787">
        <v>20</v>
      </c>
      <c r="H2787" t="s">
        <v>2774</v>
      </c>
      <c r="I2787" s="1" t="s">
        <v>100</v>
      </c>
      <c r="J2787">
        <v>300</v>
      </c>
      <c r="K2787" s="1" t="s">
        <v>2729</v>
      </c>
      <c r="L2787">
        <v>4</v>
      </c>
      <c r="M2787">
        <v>298.7</v>
      </c>
      <c r="N2787">
        <v>11</v>
      </c>
      <c r="Q2787">
        <v>287.7</v>
      </c>
      <c r="R2787" s="1"/>
    </row>
    <row r="2788" spans="1:18" x14ac:dyDescent="0.2">
      <c r="A2788" s="1" t="s">
        <v>46</v>
      </c>
      <c r="B2788">
        <v>3</v>
      </c>
      <c r="C2788" s="1" t="s">
        <v>5072</v>
      </c>
      <c r="D2788" s="2">
        <v>45821</v>
      </c>
      <c r="E2788" t="s">
        <v>3075</v>
      </c>
      <c r="F2788" s="1" t="s">
        <v>106</v>
      </c>
      <c r="G2788">
        <v>15</v>
      </c>
      <c r="H2788" t="s">
        <v>51</v>
      </c>
      <c r="I2788" s="1" t="s">
        <v>108</v>
      </c>
      <c r="J2788">
        <v>1000</v>
      </c>
      <c r="K2788" s="1" t="s">
        <v>2729</v>
      </c>
      <c r="L2788">
        <v>6</v>
      </c>
      <c r="M2788">
        <v>393.2</v>
      </c>
      <c r="N2788">
        <v>10.7</v>
      </c>
      <c r="Q2788">
        <v>382.5</v>
      </c>
      <c r="R2788" s="1"/>
    </row>
    <row r="2789" spans="1:18" x14ac:dyDescent="0.2">
      <c r="A2789" s="1" t="s">
        <v>53</v>
      </c>
      <c r="B2789">
        <v>3</v>
      </c>
      <c r="C2789" s="1" t="s">
        <v>5072</v>
      </c>
      <c r="D2789" s="2">
        <v>45821</v>
      </c>
      <c r="E2789" t="s">
        <v>3075</v>
      </c>
      <c r="F2789" s="1" t="s">
        <v>106</v>
      </c>
      <c r="G2789">
        <v>15</v>
      </c>
      <c r="H2789" t="s">
        <v>51</v>
      </c>
      <c r="I2789" s="1" t="s">
        <v>108</v>
      </c>
      <c r="J2789">
        <v>1000</v>
      </c>
      <c r="K2789" s="1" t="s">
        <v>2729</v>
      </c>
      <c r="L2789">
        <v>6</v>
      </c>
      <c r="M2789">
        <v>388.6</v>
      </c>
      <c r="N2789">
        <v>11.399999999999999</v>
      </c>
      <c r="Q2789">
        <v>377.20000000000005</v>
      </c>
      <c r="R2789" s="1"/>
    </row>
    <row r="2790" spans="1:18" x14ac:dyDescent="0.2">
      <c r="A2790" s="1" t="s">
        <v>46</v>
      </c>
      <c r="B2790">
        <v>4</v>
      </c>
      <c r="C2790" s="1" t="s">
        <v>5076</v>
      </c>
      <c r="D2790" s="2">
        <v>45821</v>
      </c>
      <c r="E2790" t="s">
        <v>3699</v>
      </c>
      <c r="F2790" s="1" t="s">
        <v>246</v>
      </c>
      <c r="G2790">
        <v>23</v>
      </c>
      <c r="H2790" t="s">
        <v>5022</v>
      </c>
      <c r="I2790" s="1" t="s">
        <v>2766</v>
      </c>
      <c r="J2790">
        <v>7000</v>
      </c>
      <c r="K2790" s="1" t="s">
        <v>2729</v>
      </c>
      <c r="L2790">
        <v>1</v>
      </c>
      <c r="M2790">
        <v>100.2</v>
      </c>
      <c r="N2790">
        <v>2.8</v>
      </c>
      <c r="Q2790">
        <v>97.4</v>
      </c>
      <c r="R2790" s="1"/>
    </row>
    <row r="2791" spans="1:18" x14ac:dyDescent="0.2">
      <c r="A2791" s="1" t="s">
        <v>53</v>
      </c>
      <c r="B2791">
        <v>4</v>
      </c>
      <c r="C2791" s="1" t="s">
        <v>5076</v>
      </c>
      <c r="D2791" s="2">
        <v>45821</v>
      </c>
      <c r="E2791" t="s">
        <v>3699</v>
      </c>
      <c r="F2791" s="1" t="s">
        <v>246</v>
      </c>
      <c r="G2791">
        <v>23</v>
      </c>
      <c r="H2791" t="s">
        <v>5022</v>
      </c>
      <c r="I2791" s="1" t="s">
        <v>2766</v>
      </c>
      <c r="J2791">
        <v>7000</v>
      </c>
      <c r="K2791" s="1" t="s">
        <v>2729</v>
      </c>
      <c r="L2791">
        <v>3</v>
      </c>
      <c r="M2791">
        <v>309</v>
      </c>
      <c r="N2791">
        <v>8.5</v>
      </c>
      <c r="Q2791">
        <v>300.5</v>
      </c>
      <c r="R2791" s="1"/>
    </row>
    <row r="2792" spans="1:18" x14ac:dyDescent="0.2">
      <c r="A2792" s="1" t="s">
        <v>46</v>
      </c>
      <c r="B2792">
        <v>6</v>
      </c>
      <c r="C2792" s="1" t="s">
        <v>5073</v>
      </c>
      <c r="D2792" s="2">
        <v>45821</v>
      </c>
      <c r="E2792" t="s">
        <v>4680</v>
      </c>
      <c r="F2792" s="1" t="s">
        <v>246</v>
      </c>
      <c r="G2792">
        <v>30</v>
      </c>
      <c r="H2792">
        <v>10</v>
      </c>
      <c r="I2792" s="1" t="s">
        <v>2766</v>
      </c>
      <c r="J2792">
        <v>600</v>
      </c>
      <c r="K2792" s="1" t="s">
        <v>2729</v>
      </c>
      <c r="L2792">
        <v>4</v>
      </c>
      <c r="M2792">
        <v>293.39999999999998</v>
      </c>
      <c r="N2792">
        <v>16</v>
      </c>
      <c r="O2792">
        <v>33.4</v>
      </c>
      <c r="Q2792">
        <v>277.39999999999998</v>
      </c>
      <c r="R2792" s="1"/>
    </row>
    <row r="2793" spans="1:18" x14ac:dyDescent="0.2">
      <c r="A2793" s="1" t="s">
        <v>46</v>
      </c>
      <c r="B2793">
        <v>6</v>
      </c>
      <c r="C2793" s="1" t="s">
        <v>5077</v>
      </c>
      <c r="D2793" s="2">
        <v>45821</v>
      </c>
      <c r="E2793" t="s">
        <v>5078</v>
      </c>
      <c r="F2793" s="1" t="s">
        <v>246</v>
      </c>
      <c r="G2793">
        <v>30</v>
      </c>
      <c r="H2793" t="s">
        <v>79</v>
      </c>
      <c r="I2793" s="1" t="s">
        <v>2760</v>
      </c>
      <c r="J2793">
        <v>85</v>
      </c>
      <c r="K2793" s="1" t="s">
        <v>2729</v>
      </c>
      <c r="L2793">
        <v>2</v>
      </c>
      <c r="M2793">
        <v>100.4</v>
      </c>
      <c r="N2793">
        <v>7.6</v>
      </c>
      <c r="Q2793">
        <v>92.800000000000011</v>
      </c>
      <c r="R2793" s="1"/>
    </row>
    <row r="2794" spans="1:18" x14ac:dyDescent="0.2">
      <c r="A2794" s="1" t="s">
        <v>46</v>
      </c>
      <c r="B2794">
        <v>6</v>
      </c>
      <c r="C2794" s="1" t="s">
        <v>5076</v>
      </c>
      <c r="D2794" s="2">
        <v>45821</v>
      </c>
      <c r="E2794" t="s">
        <v>3699</v>
      </c>
      <c r="F2794" s="1" t="s">
        <v>246</v>
      </c>
      <c r="G2794">
        <v>23</v>
      </c>
      <c r="H2794" t="s">
        <v>5022</v>
      </c>
      <c r="I2794" s="1" t="s">
        <v>2766</v>
      </c>
      <c r="J2794">
        <v>7000</v>
      </c>
      <c r="K2794" s="1" t="s">
        <v>2729</v>
      </c>
      <c r="L2794">
        <v>3</v>
      </c>
      <c r="M2794">
        <v>243.79999999999998</v>
      </c>
      <c r="N2794">
        <v>8.3999999999999986</v>
      </c>
      <c r="Q2794">
        <v>235.39999999999998</v>
      </c>
      <c r="R2794" s="1"/>
    </row>
    <row r="2795" spans="1:18" x14ac:dyDescent="0.2">
      <c r="A2795" s="1" t="s">
        <v>53</v>
      </c>
      <c r="B2795">
        <v>6</v>
      </c>
      <c r="C2795" s="1" t="s">
        <v>5076</v>
      </c>
      <c r="D2795" s="2">
        <v>45821</v>
      </c>
      <c r="E2795" t="s">
        <v>3699</v>
      </c>
      <c r="F2795" s="1" t="s">
        <v>246</v>
      </c>
      <c r="G2795">
        <v>23</v>
      </c>
      <c r="H2795" t="s">
        <v>5022</v>
      </c>
      <c r="I2795" s="1" t="s">
        <v>2766</v>
      </c>
      <c r="J2795">
        <v>7000</v>
      </c>
      <c r="K2795" s="1" t="s">
        <v>2729</v>
      </c>
      <c r="L2795">
        <v>6</v>
      </c>
      <c r="M2795">
        <v>610</v>
      </c>
      <c r="N2795">
        <v>16.799999999999997</v>
      </c>
      <c r="O2795">
        <v>28</v>
      </c>
      <c r="Q2795">
        <v>593.20000000000005</v>
      </c>
      <c r="R2795" s="1"/>
    </row>
    <row r="2796" spans="1:18" x14ac:dyDescent="0.2">
      <c r="A2796" s="1" t="s">
        <v>46</v>
      </c>
      <c r="B2796">
        <v>7</v>
      </c>
      <c r="C2796" s="1" t="s">
        <v>5079</v>
      </c>
      <c r="D2796" s="2">
        <v>45821</v>
      </c>
      <c r="E2796" t="s">
        <v>48</v>
      </c>
      <c r="F2796" s="1" t="s">
        <v>246</v>
      </c>
      <c r="G2796">
        <v>20</v>
      </c>
      <c r="H2796" t="s">
        <v>167</v>
      </c>
      <c r="I2796" s="1" t="s">
        <v>100</v>
      </c>
      <c r="J2796">
        <v>63</v>
      </c>
      <c r="K2796" s="1" t="s">
        <v>2729</v>
      </c>
      <c r="L2796">
        <v>1</v>
      </c>
      <c r="M2796">
        <v>57.6</v>
      </c>
      <c r="N2796">
        <v>2.5</v>
      </c>
      <c r="Q2796">
        <v>55.1</v>
      </c>
      <c r="R2796" s="1"/>
    </row>
    <row r="2797" spans="1:18" x14ac:dyDescent="0.2">
      <c r="A2797" s="1" t="s">
        <v>46</v>
      </c>
      <c r="B2797">
        <v>7</v>
      </c>
      <c r="C2797" s="1" t="s">
        <v>5080</v>
      </c>
      <c r="D2797" s="2">
        <v>45821</v>
      </c>
      <c r="E2797" t="s">
        <v>3389</v>
      </c>
      <c r="F2797" s="1" t="s">
        <v>246</v>
      </c>
      <c r="G2797">
        <v>19.5</v>
      </c>
      <c r="H2797" t="s">
        <v>64</v>
      </c>
      <c r="I2797" s="1" t="s">
        <v>100</v>
      </c>
      <c r="J2797">
        <v>255</v>
      </c>
      <c r="K2797" s="1" t="s">
        <v>2729</v>
      </c>
      <c r="L2797">
        <v>4</v>
      </c>
      <c r="M2797">
        <v>235.41</v>
      </c>
      <c r="N2797">
        <v>9.6</v>
      </c>
      <c r="Q2797">
        <v>225.81</v>
      </c>
      <c r="R2797" s="1"/>
    </row>
    <row r="2798" spans="1:18" x14ac:dyDescent="0.2">
      <c r="A2798" s="1" t="s">
        <v>46</v>
      </c>
      <c r="B2798">
        <v>7</v>
      </c>
      <c r="C2798" s="1" t="s">
        <v>5081</v>
      </c>
      <c r="D2798" s="2">
        <v>45821</v>
      </c>
      <c r="E2798" t="s">
        <v>3450</v>
      </c>
      <c r="F2798" s="1" t="s">
        <v>246</v>
      </c>
      <c r="G2798">
        <v>17</v>
      </c>
      <c r="H2798" t="s">
        <v>167</v>
      </c>
      <c r="I2798" s="1" t="s">
        <v>100</v>
      </c>
      <c r="J2798">
        <v>115</v>
      </c>
      <c r="K2798" s="1" t="s">
        <v>2729</v>
      </c>
      <c r="L2798">
        <v>1</v>
      </c>
      <c r="M2798">
        <v>55.9</v>
      </c>
      <c r="N2798">
        <v>2</v>
      </c>
      <c r="Q2798">
        <v>53.9</v>
      </c>
      <c r="R2798" s="1"/>
    </row>
    <row r="2799" spans="1:18" x14ac:dyDescent="0.2">
      <c r="A2799" s="1" t="s">
        <v>53</v>
      </c>
      <c r="B2799">
        <v>7</v>
      </c>
      <c r="C2799" s="1" t="s">
        <v>5081</v>
      </c>
      <c r="D2799" s="2">
        <v>45821</v>
      </c>
      <c r="E2799" t="s">
        <v>3450</v>
      </c>
      <c r="F2799" s="1" t="s">
        <v>246</v>
      </c>
      <c r="G2799">
        <v>17</v>
      </c>
      <c r="H2799" t="s">
        <v>167</v>
      </c>
      <c r="I2799" s="1" t="s">
        <v>100</v>
      </c>
      <c r="J2799">
        <v>115</v>
      </c>
      <c r="K2799" s="1" t="s">
        <v>2729</v>
      </c>
      <c r="L2799">
        <v>1</v>
      </c>
      <c r="M2799">
        <v>63.4</v>
      </c>
      <c r="N2799">
        <v>2.1</v>
      </c>
      <c r="Q2799">
        <v>61.3</v>
      </c>
      <c r="R2799" s="1"/>
    </row>
    <row r="2800" spans="1:18" x14ac:dyDescent="0.2">
      <c r="A2800" s="1" t="s">
        <v>53</v>
      </c>
      <c r="B2800">
        <v>7</v>
      </c>
      <c r="C2800" s="1" t="s">
        <v>5082</v>
      </c>
      <c r="D2800" s="2">
        <v>45821</v>
      </c>
      <c r="E2800" t="s">
        <v>48</v>
      </c>
      <c r="F2800" s="1" t="s">
        <v>246</v>
      </c>
      <c r="G2800">
        <v>20.5</v>
      </c>
      <c r="H2800" t="s">
        <v>167</v>
      </c>
      <c r="I2800" s="1" t="s">
        <v>100</v>
      </c>
      <c r="J2800">
        <v>128</v>
      </c>
      <c r="K2800" s="1" t="s">
        <v>2729</v>
      </c>
      <c r="L2800">
        <v>2</v>
      </c>
      <c r="M2800">
        <v>128.1</v>
      </c>
      <c r="N2800">
        <v>5.6</v>
      </c>
      <c r="Q2800">
        <v>122.5</v>
      </c>
      <c r="R2800" s="1"/>
    </row>
    <row r="2801" spans="1:18" x14ac:dyDescent="0.2">
      <c r="A2801" s="1" t="s">
        <v>53</v>
      </c>
      <c r="B2801">
        <v>7</v>
      </c>
      <c r="C2801" s="1" t="s">
        <v>5067</v>
      </c>
      <c r="D2801" s="2">
        <v>45821</v>
      </c>
      <c r="E2801" t="s">
        <v>48</v>
      </c>
      <c r="F2801" s="1" t="s">
        <v>246</v>
      </c>
      <c r="G2801">
        <v>26.5</v>
      </c>
      <c r="H2801" t="s">
        <v>167</v>
      </c>
      <c r="I2801" s="1" t="s">
        <v>100</v>
      </c>
      <c r="J2801">
        <v>132</v>
      </c>
      <c r="K2801" s="1" t="s">
        <v>2729</v>
      </c>
      <c r="L2801">
        <v>2</v>
      </c>
      <c r="M2801">
        <v>154.19999999999999</v>
      </c>
      <c r="N2801">
        <v>6.3000000000000007</v>
      </c>
      <c r="Q2801">
        <v>147.89999999999998</v>
      </c>
      <c r="R2801" s="1"/>
    </row>
    <row r="2802" spans="1:18" x14ac:dyDescent="0.2">
      <c r="A2802" s="1" t="s">
        <v>46</v>
      </c>
      <c r="B2802">
        <v>3</v>
      </c>
      <c r="C2802" s="1" t="s">
        <v>5083</v>
      </c>
      <c r="D2802" s="2">
        <v>45822</v>
      </c>
      <c r="E2802">
        <v>1500502255</v>
      </c>
      <c r="F2802" s="1" t="s">
        <v>106</v>
      </c>
      <c r="G2802" t="s">
        <v>2273</v>
      </c>
      <c r="H2802" t="s">
        <v>287</v>
      </c>
      <c r="I2802" s="1" t="s">
        <v>108</v>
      </c>
      <c r="J2802">
        <v>300</v>
      </c>
      <c r="K2802" s="1" t="s">
        <v>2729</v>
      </c>
      <c r="L2802">
        <v>5</v>
      </c>
      <c r="M2802">
        <v>365.79999999999995</v>
      </c>
      <c r="N2802">
        <v>10.5</v>
      </c>
      <c r="Q2802">
        <v>355.29999999999995</v>
      </c>
      <c r="R2802" s="1"/>
    </row>
    <row r="2803" spans="1:18" x14ac:dyDescent="0.2">
      <c r="A2803" s="1" t="s">
        <v>46</v>
      </c>
      <c r="B2803">
        <v>3</v>
      </c>
      <c r="C2803" s="1" t="s">
        <v>2745</v>
      </c>
      <c r="D2803" s="2">
        <v>45822</v>
      </c>
      <c r="E2803" t="s">
        <v>51</v>
      </c>
      <c r="F2803" s="1" t="s">
        <v>51</v>
      </c>
      <c r="G2803" t="s">
        <v>51</v>
      </c>
      <c r="H2803" t="s">
        <v>51</v>
      </c>
      <c r="I2803" s="1" t="s">
        <v>51</v>
      </c>
      <c r="J2803" t="s">
        <v>51</v>
      </c>
      <c r="K2803" s="1" t="s">
        <v>2729</v>
      </c>
      <c r="L2803">
        <v>2</v>
      </c>
      <c r="M2803">
        <v>44.2</v>
      </c>
      <c r="N2803">
        <v>1.6</v>
      </c>
      <c r="Q2803">
        <v>42.6</v>
      </c>
      <c r="R2803" s="1"/>
    </row>
    <row r="2804" spans="1:18" x14ac:dyDescent="0.2">
      <c r="A2804" s="1" t="s">
        <v>53</v>
      </c>
      <c r="B2804">
        <v>3</v>
      </c>
      <c r="C2804" s="1" t="s">
        <v>2745</v>
      </c>
      <c r="D2804" s="2">
        <v>45822</v>
      </c>
      <c r="E2804" t="s">
        <v>51</v>
      </c>
      <c r="F2804" s="1" t="s">
        <v>51</v>
      </c>
      <c r="G2804" t="s">
        <v>51</v>
      </c>
      <c r="H2804" t="s">
        <v>51</v>
      </c>
      <c r="I2804" s="1" t="s">
        <v>51</v>
      </c>
      <c r="J2804" t="s">
        <v>51</v>
      </c>
      <c r="K2804" s="1" t="s">
        <v>2729</v>
      </c>
      <c r="L2804">
        <v>3</v>
      </c>
      <c r="M2804">
        <v>106.69999999999999</v>
      </c>
      <c r="N2804">
        <v>2.4000000000000004</v>
      </c>
      <c r="Q2804">
        <v>104.29999999999998</v>
      </c>
      <c r="R2804" s="1"/>
    </row>
    <row r="2805" spans="1:18" x14ac:dyDescent="0.2">
      <c r="A2805" s="1" t="s">
        <v>53</v>
      </c>
      <c r="B2805">
        <v>3</v>
      </c>
      <c r="C2805" s="1" t="s">
        <v>5076</v>
      </c>
      <c r="D2805" s="2">
        <v>45822</v>
      </c>
      <c r="E2805" t="s">
        <v>3699</v>
      </c>
      <c r="F2805" s="1" t="s">
        <v>246</v>
      </c>
      <c r="G2805">
        <v>23</v>
      </c>
      <c r="H2805" t="s">
        <v>5022</v>
      </c>
      <c r="I2805" s="1" t="s">
        <v>2766</v>
      </c>
      <c r="J2805">
        <v>7000</v>
      </c>
      <c r="K2805" s="1" t="s">
        <v>2729</v>
      </c>
      <c r="L2805">
        <v>2</v>
      </c>
      <c r="M2805">
        <v>210</v>
      </c>
      <c r="N2805">
        <v>5.6</v>
      </c>
      <c r="Q2805">
        <v>204.4</v>
      </c>
      <c r="R2805" s="1"/>
    </row>
    <row r="2806" spans="1:18" x14ac:dyDescent="0.2">
      <c r="A2806" s="1" t="s">
        <v>46</v>
      </c>
      <c r="B2806">
        <v>4</v>
      </c>
      <c r="C2806" s="1" t="s">
        <v>5076</v>
      </c>
      <c r="D2806" s="2">
        <v>45822</v>
      </c>
      <c r="E2806" t="s">
        <v>3699</v>
      </c>
      <c r="F2806" s="1" t="s">
        <v>246</v>
      </c>
      <c r="G2806">
        <v>23</v>
      </c>
      <c r="H2806" t="s">
        <v>5022</v>
      </c>
      <c r="I2806" s="1" t="s">
        <v>2766</v>
      </c>
      <c r="J2806">
        <v>7000</v>
      </c>
      <c r="K2806" s="1" t="s">
        <v>2729</v>
      </c>
      <c r="L2806">
        <v>3</v>
      </c>
      <c r="M2806">
        <v>334.20000000000005</v>
      </c>
      <c r="N2806">
        <v>8.3999999999999986</v>
      </c>
      <c r="Q2806">
        <v>325.80000000000007</v>
      </c>
      <c r="R2806" s="1"/>
    </row>
    <row r="2807" spans="1:18" x14ac:dyDescent="0.2">
      <c r="A2807" s="1" t="s">
        <v>53</v>
      </c>
      <c r="B2807">
        <v>4</v>
      </c>
      <c r="C2807" s="1" t="s">
        <v>5076</v>
      </c>
      <c r="D2807" s="2">
        <v>45822</v>
      </c>
      <c r="E2807" t="s">
        <v>3699</v>
      </c>
      <c r="F2807" s="1" t="s">
        <v>246</v>
      </c>
      <c r="G2807">
        <v>23</v>
      </c>
      <c r="H2807" t="s">
        <v>5022</v>
      </c>
      <c r="I2807" s="1" t="s">
        <v>2766</v>
      </c>
      <c r="J2807">
        <v>7000</v>
      </c>
      <c r="K2807" s="1" t="s">
        <v>2729</v>
      </c>
      <c r="L2807">
        <v>3</v>
      </c>
      <c r="M2807">
        <v>333.4</v>
      </c>
      <c r="N2807">
        <v>8.3999999999999986</v>
      </c>
      <c r="Q2807">
        <v>325</v>
      </c>
      <c r="R2807" s="1"/>
    </row>
    <row r="2808" spans="1:18" x14ac:dyDescent="0.2">
      <c r="A2808" s="1" t="s">
        <v>46</v>
      </c>
      <c r="B2808">
        <v>6</v>
      </c>
      <c r="C2808" s="1" t="s">
        <v>5084</v>
      </c>
      <c r="D2808" s="2">
        <v>45822</v>
      </c>
      <c r="E2808">
        <v>1500502176</v>
      </c>
      <c r="F2808" s="1" t="s">
        <v>246</v>
      </c>
      <c r="G2808">
        <v>22</v>
      </c>
      <c r="H2808" t="s">
        <v>735</v>
      </c>
      <c r="I2808" s="1" t="s">
        <v>100</v>
      </c>
      <c r="J2808">
        <v>150</v>
      </c>
      <c r="K2808" s="1" t="s">
        <v>2729</v>
      </c>
      <c r="L2808">
        <v>2</v>
      </c>
      <c r="M2808">
        <v>169.8</v>
      </c>
      <c r="N2808">
        <v>5.6</v>
      </c>
      <c r="O2808">
        <v>60</v>
      </c>
      <c r="Q2808">
        <v>164.20000000000002</v>
      </c>
      <c r="R2808" s="1"/>
    </row>
    <row r="2809" spans="1:18" x14ac:dyDescent="0.2">
      <c r="A2809" s="1" t="s">
        <v>46</v>
      </c>
      <c r="B2809">
        <v>6</v>
      </c>
      <c r="C2809" s="1" t="s">
        <v>5085</v>
      </c>
      <c r="D2809" s="2">
        <v>45822</v>
      </c>
      <c r="E2809">
        <v>1500502157</v>
      </c>
      <c r="F2809" s="1" t="s">
        <v>246</v>
      </c>
      <c r="G2809">
        <v>16</v>
      </c>
      <c r="H2809" t="s">
        <v>2963</v>
      </c>
      <c r="I2809" s="1" t="s">
        <v>100</v>
      </c>
      <c r="J2809">
        <v>85</v>
      </c>
      <c r="K2809" s="1" t="s">
        <v>2729</v>
      </c>
      <c r="L2809">
        <v>2</v>
      </c>
      <c r="M2809">
        <v>107.4</v>
      </c>
      <c r="N2809">
        <v>4</v>
      </c>
      <c r="Q2809">
        <v>103.4</v>
      </c>
      <c r="R2809" s="1"/>
    </row>
    <row r="2810" spans="1:18" x14ac:dyDescent="0.2">
      <c r="A2810" s="1" t="s">
        <v>46</v>
      </c>
      <c r="B2810">
        <v>6</v>
      </c>
      <c r="C2810" s="1" t="s">
        <v>5086</v>
      </c>
      <c r="D2810" s="2">
        <v>45822</v>
      </c>
      <c r="E2810" t="s">
        <v>5087</v>
      </c>
      <c r="F2810" s="1" t="s">
        <v>246</v>
      </c>
      <c r="G2810" t="s">
        <v>2793</v>
      </c>
      <c r="H2810" t="s">
        <v>3946</v>
      </c>
      <c r="I2810" s="1" t="s">
        <v>100</v>
      </c>
      <c r="J2810">
        <v>350</v>
      </c>
      <c r="K2810" s="1" t="s">
        <v>2729</v>
      </c>
      <c r="L2810">
        <v>4</v>
      </c>
      <c r="M2810">
        <v>334.2</v>
      </c>
      <c r="N2810">
        <v>18</v>
      </c>
      <c r="Q2810">
        <v>316.2</v>
      </c>
      <c r="R2810" s="1"/>
    </row>
    <row r="2811" spans="1:18" x14ac:dyDescent="0.2">
      <c r="A2811" s="1" t="s">
        <v>53</v>
      </c>
      <c r="B2811">
        <v>6</v>
      </c>
      <c r="C2811" s="1" t="s">
        <v>5088</v>
      </c>
      <c r="D2811" s="2">
        <v>45822</v>
      </c>
      <c r="E2811" t="s">
        <v>3040</v>
      </c>
      <c r="F2811" s="1" t="s">
        <v>246</v>
      </c>
      <c r="G2811" t="s">
        <v>200</v>
      </c>
      <c r="H2811" t="s">
        <v>3041</v>
      </c>
      <c r="I2811" s="1" t="s">
        <v>100</v>
      </c>
      <c r="J2811">
        <v>100</v>
      </c>
      <c r="K2811" s="1" t="s">
        <v>2729</v>
      </c>
      <c r="L2811">
        <v>2</v>
      </c>
      <c r="M2811">
        <v>94</v>
      </c>
      <c r="N2811">
        <v>7.6</v>
      </c>
      <c r="O2811">
        <v>55</v>
      </c>
      <c r="Q2811">
        <v>86.4</v>
      </c>
      <c r="R2811" s="1"/>
    </row>
    <row r="2812" spans="1:18" x14ac:dyDescent="0.2">
      <c r="A2812" s="1" t="s">
        <v>53</v>
      </c>
      <c r="B2812">
        <v>6</v>
      </c>
      <c r="C2812" s="1" t="s">
        <v>5089</v>
      </c>
      <c r="D2812" s="2">
        <v>45822</v>
      </c>
      <c r="E2812" t="s">
        <v>3049</v>
      </c>
      <c r="F2812" s="1" t="s">
        <v>106</v>
      </c>
      <c r="G2812">
        <v>20.5</v>
      </c>
      <c r="H2812" t="s">
        <v>3050</v>
      </c>
      <c r="I2812" s="1" t="s">
        <v>108</v>
      </c>
      <c r="J2812">
        <v>500</v>
      </c>
      <c r="K2812" s="1" t="s">
        <v>2729</v>
      </c>
      <c r="L2812">
        <v>6</v>
      </c>
      <c r="M2812">
        <v>515.20000000000005</v>
      </c>
      <c r="N2812">
        <v>16.799999999999997</v>
      </c>
      <c r="Q2812">
        <v>498.40000000000003</v>
      </c>
      <c r="R2812" s="1"/>
    </row>
    <row r="2813" spans="1:18" x14ac:dyDescent="0.2">
      <c r="A2813" s="1" t="s">
        <v>53</v>
      </c>
      <c r="B2813">
        <v>6</v>
      </c>
      <c r="C2813" s="1" t="s">
        <v>5090</v>
      </c>
      <c r="D2813" s="2">
        <v>45822</v>
      </c>
      <c r="E2813" t="s">
        <v>3003</v>
      </c>
      <c r="F2813" s="1" t="s">
        <v>106</v>
      </c>
      <c r="G2813">
        <v>20</v>
      </c>
      <c r="H2813" t="s">
        <v>107</v>
      </c>
      <c r="I2813" s="1" t="s">
        <v>108</v>
      </c>
      <c r="J2813">
        <v>100</v>
      </c>
      <c r="K2813" s="1" t="s">
        <v>2729</v>
      </c>
      <c r="L2813">
        <v>1</v>
      </c>
      <c r="M2813">
        <v>61</v>
      </c>
      <c r="N2813">
        <v>2.5</v>
      </c>
      <c r="Q2813">
        <v>58.5</v>
      </c>
      <c r="R2813" s="1"/>
    </row>
    <row r="2814" spans="1:18" x14ac:dyDescent="0.2">
      <c r="A2814" s="1" t="s">
        <v>46</v>
      </c>
      <c r="B2814">
        <v>7</v>
      </c>
      <c r="C2814" s="1" t="s">
        <v>5091</v>
      </c>
      <c r="D2814" s="2">
        <v>45822</v>
      </c>
      <c r="E2814" t="s">
        <v>48</v>
      </c>
      <c r="F2814" s="1" t="s">
        <v>246</v>
      </c>
      <c r="G2814">
        <v>27.5</v>
      </c>
      <c r="H2814" t="s">
        <v>167</v>
      </c>
      <c r="I2814" s="1" t="s">
        <v>100</v>
      </c>
      <c r="J2814">
        <v>46</v>
      </c>
      <c r="K2814" s="1" t="s">
        <v>2729</v>
      </c>
      <c r="L2814">
        <v>1</v>
      </c>
      <c r="M2814">
        <v>67.5</v>
      </c>
      <c r="N2814">
        <v>2.8</v>
      </c>
      <c r="Q2814">
        <v>64.7</v>
      </c>
      <c r="R2814" s="1"/>
    </row>
    <row r="2815" spans="1:18" x14ac:dyDescent="0.2">
      <c r="A2815" s="1" t="s">
        <v>46</v>
      </c>
      <c r="B2815">
        <v>7</v>
      </c>
      <c r="C2815" s="1" t="s">
        <v>5092</v>
      </c>
      <c r="D2815" s="2">
        <v>45822</v>
      </c>
      <c r="E2815" t="s">
        <v>3680</v>
      </c>
      <c r="F2815" s="1" t="s">
        <v>246</v>
      </c>
      <c r="G2815">
        <v>17</v>
      </c>
      <c r="H2815" t="s">
        <v>167</v>
      </c>
      <c r="I2815" s="1" t="s">
        <v>2760</v>
      </c>
      <c r="J2815">
        <v>75</v>
      </c>
      <c r="K2815" s="1" t="s">
        <v>2729</v>
      </c>
      <c r="L2815">
        <v>2</v>
      </c>
      <c r="M2815">
        <v>90.32</v>
      </c>
      <c r="N2815">
        <v>4</v>
      </c>
      <c r="Q2815">
        <v>86.32</v>
      </c>
      <c r="R2815" s="1"/>
    </row>
    <row r="2816" spans="1:18" x14ac:dyDescent="0.2">
      <c r="A2816" s="1" t="s">
        <v>46</v>
      </c>
      <c r="B2816">
        <v>7</v>
      </c>
      <c r="C2816" s="1" t="s">
        <v>5093</v>
      </c>
      <c r="D2816" s="2">
        <v>45822</v>
      </c>
      <c r="E2816" t="s">
        <v>48</v>
      </c>
      <c r="F2816" s="1" t="s">
        <v>246</v>
      </c>
      <c r="G2816">
        <v>13</v>
      </c>
      <c r="H2816" t="s">
        <v>167</v>
      </c>
      <c r="I2816" s="1" t="s">
        <v>100</v>
      </c>
      <c r="J2816">
        <v>50</v>
      </c>
      <c r="K2816" s="1" t="s">
        <v>2729</v>
      </c>
      <c r="L2816">
        <v>1</v>
      </c>
      <c r="M2816">
        <v>53.27</v>
      </c>
      <c r="N2816">
        <v>1.5</v>
      </c>
      <c r="Q2816">
        <v>51.77</v>
      </c>
      <c r="R2816" s="1"/>
    </row>
    <row r="2817" spans="1:18" x14ac:dyDescent="0.2">
      <c r="A2817" s="1" t="s">
        <v>46</v>
      </c>
      <c r="B2817">
        <v>7</v>
      </c>
      <c r="C2817" s="1" t="s">
        <v>5080</v>
      </c>
      <c r="D2817" s="2">
        <v>45822</v>
      </c>
      <c r="E2817" t="s">
        <v>3389</v>
      </c>
      <c r="F2817" s="1" t="s">
        <v>246</v>
      </c>
      <c r="G2817">
        <v>19.5</v>
      </c>
      <c r="H2817" t="s">
        <v>64</v>
      </c>
      <c r="I2817" s="1" t="s">
        <v>100</v>
      </c>
      <c r="J2817">
        <v>255</v>
      </c>
      <c r="K2817" s="1" t="s">
        <v>2729</v>
      </c>
      <c r="L2817">
        <v>4</v>
      </c>
      <c r="M2817">
        <v>148.93</v>
      </c>
      <c r="N2817">
        <v>9.6</v>
      </c>
      <c r="Q2817">
        <v>139.33000000000001</v>
      </c>
      <c r="R2817" s="1"/>
    </row>
    <row r="2818" spans="1:18" x14ac:dyDescent="0.2">
      <c r="A2818" s="1" t="s">
        <v>53</v>
      </c>
      <c r="B2818">
        <v>7</v>
      </c>
      <c r="C2818" s="1" t="s">
        <v>5080</v>
      </c>
      <c r="D2818" s="2">
        <v>45822</v>
      </c>
      <c r="E2818" t="s">
        <v>3389</v>
      </c>
      <c r="F2818" s="1" t="s">
        <v>246</v>
      </c>
      <c r="G2818">
        <v>19.5</v>
      </c>
      <c r="H2818" t="s">
        <v>64</v>
      </c>
      <c r="I2818" s="1" t="s">
        <v>100</v>
      </c>
      <c r="J2818">
        <v>255</v>
      </c>
      <c r="K2818" s="1" t="s">
        <v>2729</v>
      </c>
      <c r="L2818">
        <v>2</v>
      </c>
      <c r="M2818">
        <v>98.199999999999989</v>
      </c>
      <c r="N2818">
        <v>4.4000000000000004</v>
      </c>
      <c r="Q2818">
        <v>93.799999999999983</v>
      </c>
      <c r="R2818" s="1"/>
    </row>
    <row r="2819" spans="1:18" x14ac:dyDescent="0.2">
      <c r="A2819" s="1" t="s">
        <v>53</v>
      </c>
      <c r="B2819">
        <v>7</v>
      </c>
      <c r="C2819" s="1" t="s">
        <v>5094</v>
      </c>
      <c r="D2819" s="2">
        <v>45822</v>
      </c>
      <c r="E2819" t="s">
        <v>2825</v>
      </c>
      <c r="F2819" s="1" t="s">
        <v>246</v>
      </c>
      <c r="G2819">
        <v>22</v>
      </c>
      <c r="H2819">
        <v>6</v>
      </c>
      <c r="I2819" s="1" t="s">
        <v>2826</v>
      </c>
      <c r="J2819">
        <v>500</v>
      </c>
      <c r="K2819" s="1" t="s">
        <v>2729</v>
      </c>
      <c r="L2819">
        <v>6</v>
      </c>
      <c r="M2819">
        <v>336.7</v>
      </c>
      <c r="N2819">
        <v>15.7</v>
      </c>
      <c r="Q2819">
        <v>321</v>
      </c>
      <c r="R2819" s="1"/>
    </row>
    <row r="2820" spans="1:18" x14ac:dyDescent="0.2">
      <c r="A2820" s="1" t="s">
        <v>46</v>
      </c>
      <c r="B2820">
        <v>3</v>
      </c>
      <c r="C2820" s="1" t="s">
        <v>5076</v>
      </c>
      <c r="D2820" s="2">
        <v>45823</v>
      </c>
      <c r="E2820" t="s">
        <v>3699</v>
      </c>
      <c r="F2820" s="1" t="s">
        <v>246</v>
      </c>
      <c r="G2820">
        <v>23</v>
      </c>
      <c r="H2820" t="s">
        <v>5022</v>
      </c>
      <c r="I2820" s="1" t="s">
        <v>2766</v>
      </c>
      <c r="J2820">
        <v>7000</v>
      </c>
      <c r="K2820" s="1" t="s">
        <v>2729</v>
      </c>
      <c r="L2820">
        <v>1</v>
      </c>
      <c r="M2820">
        <v>118.8</v>
      </c>
      <c r="N2820">
        <v>2.9</v>
      </c>
      <c r="Q2820">
        <v>115.89999999999999</v>
      </c>
      <c r="R2820" s="1"/>
    </row>
    <row r="2821" spans="1:18" x14ac:dyDescent="0.2">
      <c r="A2821" s="1" t="s">
        <v>46</v>
      </c>
      <c r="B2821">
        <v>3</v>
      </c>
      <c r="C2821" s="1" t="s">
        <v>5095</v>
      </c>
      <c r="D2821" s="2">
        <v>45823</v>
      </c>
      <c r="E2821">
        <v>1500502164</v>
      </c>
      <c r="F2821" s="1" t="s">
        <v>246</v>
      </c>
      <c r="G2821">
        <v>11</v>
      </c>
      <c r="H2821" t="s">
        <v>338</v>
      </c>
      <c r="I2821" s="1" t="s">
        <v>100</v>
      </c>
      <c r="J2821">
        <v>250</v>
      </c>
      <c r="K2821" s="1" t="s">
        <v>2729</v>
      </c>
      <c r="L2821">
        <v>3</v>
      </c>
      <c r="M2821">
        <v>129.20000000000002</v>
      </c>
      <c r="N2821">
        <v>3.9000000000000004</v>
      </c>
      <c r="Q2821">
        <v>125.30000000000001</v>
      </c>
      <c r="R2821" s="1"/>
    </row>
    <row r="2822" spans="1:18" x14ac:dyDescent="0.2">
      <c r="A2822" s="1" t="s">
        <v>46</v>
      </c>
      <c r="B2822">
        <v>3</v>
      </c>
      <c r="C2822" s="1" t="s">
        <v>5096</v>
      </c>
      <c r="D2822" s="2">
        <v>45823</v>
      </c>
      <c r="E2822">
        <v>1500502174</v>
      </c>
      <c r="F2822" s="1" t="s">
        <v>246</v>
      </c>
      <c r="G2822">
        <v>9</v>
      </c>
      <c r="H2822" t="s">
        <v>735</v>
      </c>
      <c r="I2822" s="1" t="s">
        <v>100</v>
      </c>
      <c r="J2822">
        <v>370</v>
      </c>
      <c r="K2822" s="1" t="s">
        <v>2729</v>
      </c>
      <c r="L2822">
        <v>1</v>
      </c>
      <c r="M2822">
        <v>31.6</v>
      </c>
      <c r="N2822">
        <v>1.2</v>
      </c>
      <c r="Q2822">
        <v>30.400000000000002</v>
      </c>
      <c r="R2822" s="1"/>
    </row>
    <row r="2823" spans="1:18" x14ac:dyDescent="0.2">
      <c r="A2823" s="1" t="s">
        <v>53</v>
      </c>
      <c r="B2823">
        <v>3</v>
      </c>
      <c r="C2823" s="1" t="s">
        <v>5096</v>
      </c>
      <c r="D2823" s="2">
        <v>45823</v>
      </c>
      <c r="E2823">
        <v>1500502174</v>
      </c>
      <c r="F2823" s="1" t="s">
        <v>246</v>
      </c>
      <c r="G2823">
        <v>9</v>
      </c>
      <c r="H2823" t="s">
        <v>735</v>
      </c>
      <c r="I2823" s="1" t="s">
        <v>100</v>
      </c>
      <c r="J2823">
        <v>370</v>
      </c>
      <c r="K2823" s="1" t="s">
        <v>2729</v>
      </c>
      <c r="L2823">
        <v>6</v>
      </c>
      <c r="M2823">
        <v>234.59999999999997</v>
      </c>
      <c r="N2823">
        <v>6.6000000000000005</v>
      </c>
      <c r="Q2823">
        <v>227.99999999999997</v>
      </c>
      <c r="R2823" s="1"/>
    </row>
    <row r="2824" spans="1:18" x14ac:dyDescent="0.2">
      <c r="A2824" s="1" t="s">
        <v>46</v>
      </c>
      <c r="B2824">
        <v>4</v>
      </c>
      <c r="C2824" s="1" t="s">
        <v>5076</v>
      </c>
      <c r="D2824" s="2">
        <v>45823</v>
      </c>
      <c r="E2824" t="s">
        <v>3699</v>
      </c>
      <c r="F2824" s="1" t="s">
        <v>246</v>
      </c>
      <c r="G2824">
        <v>23</v>
      </c>
      <c r="H2824" t="s">
        <v>5022</v>
      </c>
      <c r="I2824" s="1" t="s">
        <v>2766</v>
      </c>
      <c r="J2824">
        <v>7000</v>
      </c>
      <c r="K2824" s="1" t="s">
        <v>2729</v>
      </c>
      <c r="L2824">
        <v>3</v>
      </c>
      <c r="M2824">
        <v>353.6</v>
      </c>
      <c r="N2824">
        <v>8.5</v>
      </c>
      <c r="Q2824">
        <v>345.1</v>
      </c>
      <c r="R2824" s="1"/>
    </row>
    <row r="2825" spans="1:18" x14ac:dyDescent="0.2">
      <c r="A2825" s="1" t="s">
        <v>53</v>
      </c>
      <c r="B2825">
        <v>4</v>
      </c>
      <c r="C2825" s="1" t="s">
        <v>5076</v>
      </c>
      <c r="D2825" s="2">
        <v>45823</v>
      </c>
      <c r="E2825" t="s">
        <v>3699</v>
      </c>
      <c r="F2825" s="1" t="s">
        <v>246</v>
      </c>
      <c r="G2825">
        <v>23</v>
      </c>
      <c r="H2825" t="s">
        <v>5022</v>
      </c>
      <c r="I2825" s="1" t="s">
        <v>2766</v>
      </c>
      <c r="J2825">
        <v>7000</v>
      </c>
      <c r="K2825" s="1" t="s">
        <v>2729</v>
      </c>
      <c r="L2825">
        <v>3</v>
      </c>
      <c r="M2825">
        <v>330.79999999999995</v>
      </c>
      <c r="N2825">
        <v>8.3999999999999986</v>
      </c>
      <c r="Q2825">
        <v>322.39999999999998</v>
      </c>
      <c r="R2825" s="1"/>
    </row>
    <row r="2826" spans="1:18" x14ac:dyDescent="0.2">
      <c r="A2826" s="1" t="s">
        <v>46</v>
      </c>
      <c r="B2826">
        <v>6</v>
      </c>
      <c r="C2826" s="1" t="s">
        <v>5090</v>
      </c>
      <c r="D2826" s="2">
        <v>45823</v>
      </c>
      <c r="E2826" t="s">
        <v>3003</v>
      </c>
      <c r="F2826" s="1" t="s">
        <v>106</v>
      </c>
      <c r="G2826">
        <v>20</v>
      </c>
      <c r="H2826" t="s">
        <v>107</v>
      </c>
      <c r="I2826" s="1" t="s">
        <v>108</v>
      </c>
      <c r="J2826">
        <v>100</v>
      </c>
      <c r="K2826" s="1" t="s">
        <v>2729</v>
      </c>
      <c r="L2826">
        <v>1</v>
      </c>
      <c r="M2826">
        <v>51.8</v>
      </c>
      <c r="N2826">
        <v>2.5</v>
      </c>
      <c r="O2826">
        <v>43</v>
      </c>
      <c r="Q2826">
        <v>49.3</v>
      </c>
      <c r="R2826" s="1"/>
    </row>
    <row r="2827" spans="1:18" x14ac:dyDescent="0.2">
      <c r="A2827" s="1" t="s">
        <v>46</v>
      </c>
      <c r="B2827">
        <v>6</v>
      </c>
      <c r="C2827" s="1" t="s">
        <v>5097</v>
      </c>
      <c r="D2827" s="2">
        <v>45823</v>
      </c>
      <c r="E2827" t="s">
        <v>5098</v>
      </c>
      <c r="F2827" s="1" t="s">
        <v>106</v>
      </c>
      <c r="G2827">
        <v>16</v>
      </c>
      <c r="H2827" t="s">
        <v>3654</v>
      </c>
      <c r="I2827" s="1" t="s">
        <v>108</v>
      </c>
      <c r="J2827">
        <v>100</v>
      </c>
      <c r="K2827" s="1" t="s">
        <v>2729</v>
      </c>
      <c r="L2827">
        <v>3</v>
      </c>
      <c r="M2827">
        <v>102.39999999999999</v>
      </c>
      <c r="N2827">
        <v>6</v>
      </c>
      <c r="Q2827">
        <v>96.399999999999991</v>
      </c>
      <c r="R2827" s="1"/>
    </row>
    <row r="2828" spans="1:18" x14ac:dyDescent="0.2">
      <c r="A2828" s="1" t="s">
        <v>46</v>
      </c>
      <c r="B2828">
        <v>6</v>
      </c>
      <c r="C2828" s="1" t="s">
        <v>5099</v>
      </c>
      <c r="D2828" s="2">
        <v>45823</v>
      </c>
      <c r="E2828" t="s">
        <v>3529</v>
      </c>
      <c r="F2828" s="1" t="s">
        <v>106</v>
      </c>
      <c r="G2828">
        <v>17</v>
      </c>
      <c r="H2828" t="s">
        <v>51</v>
      </c>
      <c r="I2828" s="1" t="s">
        <v>108</v>
      </c>
      <c r="J2828">
        <v>290</v>
      </c>
      <c r="K2828" s="1" t="s">
        <v>2729</v>
      </c>
      <c r="L2828">
        <v>5</v>
      </c>
      <c r="M2828">
        <v>315.20999999999998</v>
      </c>
      <c r="N2828">
        <v>10</v>
      </c>
      <c r="Q2828">
        <v>305.20999999999998</v>
      </c>
      <c r="R2828" s="1"/>
    </row>
    <row r="2829" spans="1:18" x14ac:dyDescent="0.2">
      <c r="A2829" s="1" t="s">
        <v>46</v>
      </c>
      <c r="B2829">
        <v>6</v>
      </c>
      <c r="C2829" s="1" t="s">
        <v>5100</v>
      </c>
      <c r="D2829" s="2">
        <v>45823</v>
      </c>
      <c r="E2829" t="s">
        <v>3716</v>
      </c>
      <c r="F2829" s="1" t="s">
        <v>106</v>
      </c>
      <c r="G2829" t="s">
        <v>3102</v>
      </c>
      <c r="H2829" t="s">
        <v>2847</v>
      </c>
      <c r="I2829" s="1" t="s">
        <v>108</v>
      </c>
      <c r="J2829">
        <v>220</v>
      </c>
      <c r="K2829" s="1" t="s">
        <v>2729</v>
      </c>
      <c r="L2829">
        <v>4</v>
      </c>
      <c r="M2829">
        <v>150</v>
      </c>
      <c r="N2829">
        <v>7.2</v>
      </c>
      <c r="Q2829">
        <v>142.80000000000001</v>
      </c>
      <c r="R2829" s="1"/>
    </row>
    <row r="2830" spans="1:18" x14ac:dyDescent="0.2">
      <c r="A2830" s="1" t="s">
        <v>53</v>
      </c>
      <c r="B2830">
        <v>6</v>
      </c>
      <c r="C2830" s="1" t="s">
        <v>5100</v>
      </c>
      <c r="D2830" s="2">
        <v>45823</v>
      </c>
      <c r="E2830" t="s">
        <v>3716</v>
      </c>
      <c r="F2830" s="1" t="s">
        <v>106</v>
      </c>
      <c r="G2830" t="s">
        <v>3102</v>
      </c>
      <c r="H2830" t="s">
        <v>2847</v>
      </c>
      <c r="I2830" s="1" t="s">
        <v>108</v>
      </c>
      <c r="J2830">
        <v>220</v>
      </c>
      <c r="K2830" s="1" t="s">
        <v>2729</v>
      </c>
      <c r="L2830">
        <v>2</v>
      </c>
      <c r="M2830">
        <v>87.2</v>
      </c>
      <c r="N2830">
        <v>3.4000000000000004</v>
      </c>
      <c r="O2830">
        <v>40</v>
      </c>
      <c r="Q2830">
        <v>83.8</v>
      </c>
      <c r="R2830" s="1"/>
    </row>
    <row r="2831" spans="1:18" x14ac:dyDescent="0.2">
      <c r="A2831" s="1" t="s">
        <v>53</v>
      </c>
      <c r="B2831">
        <v>6</v>
      </c>
      <c r="C2831" s="1" t="s">
        <v>5101</v>
      </c>
      <c r="D2831" s="2">
        <v>45823</v>
      </c>
      <c r="E2831" t="s">
        <v>5102</v>
      </c>
      <c r="F2831" s="1" t="s">
        <v>106</v>
      </c>
      <c r="G2831" t="s">
        <v>2743</v>
      </c>
      <c r="H2831" t="s">
        <v>2847</v>
      </c>
      <c r="I2831" s="1" t="s">
        <v>100</v>
      </c>
      <c r="J2831">
        <v>110</v>
      </c>
      <c r="K2831" s="1" t="s">
        <v>2729</v>
      </c>
      <c r="L2831">
        <v>3</v>
      </c>
      <c r="M2831">
        <v>112.80000000000001</v>
      </c>
      <c r="N2831">
        <v>4.8000000000000007</v>
      </c>
      <c r="Q2831">
        <v>108.00000000000001</v>
      </c>
      <c r="R2831" s="1"/>
    </row>
    <row r="2832" spans="1:18" x14ac:dyDescent="0.2">
      <c r="A2832" s="1" t="s">
        <v>53</v>
      </c>
      <c r="B2832">
        <v>6</v>
      </c>
      <c r="C2832" s="1" t="s">
        <v>5103</v>
      </c>
      <c r="D2832" s="2">
        <v>45823</v>
      </c>
      <c r="E2832" t="s">
        <v>5104</v>
      </c>
      <c r="F2832" s="1" t="s">
        <v>106</v>
      </c>
      <c r="G2832" t="s">
        <v>5105</v>
      </c>
      <c r="H2832" t="s">
        <v>4607</v>
      </c>
      <c r="I2832" s="1" t="s">
        <v>108</v>
      </c>
      <c r="J2832">
        <v>100</v>
      </c>
      <c r="K2832" s="1" t="s">
        <v>2729</v>
      </c>
      <c r="L2832">
        <v>4</v>
      </c>
      <c r="M2832">
        <v>103.80000000000001</v>
      </c>
      <c r="N2832">
        <v>6</v>
      </c>
      <c r="Q2832">
        <v>97.800000000000011</v>
      </c>
      <c r="R2832" s="1"/>
    </row>
    <row r="2833" spans="1:18" x14ac:dyDescent="0.2">
      <c r="A2833" s="1" t="s">
        <v>53</v>
      </c>
      <c r="B2833">
        <v>6</v>
      </c>
      <c r="C2833" s="1" t="s">
        <v>5106</v>
      </c>
      <c r="D2833" s="2">
        <v>45823</v>
      </c>
      <c r="E2833" t="s">
        <v>5104</v>
      </c>
      <c r="F2833" s="1" t="s">
        <v>106</v>
      </c>
      <c r="G2833" t="s">
        <v>5107</v>
      </c>
      <c r="H2833" t="s">
        <v>4607</v>
      </c>
      <c r="I2833" s="1" t="s">
        <v>108</v>
      </c>
      <c r="J2833">
        <v>100</v>
      </c>
      <c r="K2833" s="1" t="s">
        <v>2729</v>
      </c>
      <c r="L2833">
        <v>2</v>
      </c>
      <c r="M2833">
        <v>123.8</v>
      </c>
      <c r="N2833">
        <v>5.2</v>
      </c>
      <c r="Q2833">
        <v>118.6</v>
      </c>
      <c r="R2833" s="1"/>
    </row>
    <row r="2834" spans="1:18" x14ac:dyDescent="0.2">
      <c r="A2834" s="1" t="s">
        <v>53</v>
      </c>
      <c r="B2834">
        <v>6</v>
      </c>
      <c r="C2834" s="1" t="s">
        <v>5108</v>
      </c>
      <c r="D2834" s="2">
        <v>45823</v>
      </c>
      <c r="E2834" t="s">
        <v>3614</v>
      </c>
      <c r="F2834" s="1" t="s">
        <v>5109</v>
      </c>
      <c r="G2834">
        <v>34</v>
      </c>
      <c r="H2834">
        <v>16</v>
      </c>
      <c r="I2834" s="1" t="s">
        <v>4237</v>
      </c>
      <c r="J2834">
        <v>2000</v>
      </c>
      <c r="K2834" s="1" t="s">
        <v>2729</v>
      </c>
      <c r="L2834">
        <v>1</v>
      </c>
      <c r="M2834">
        <v>140.19999999999999</v>
      </c>
      <c r="N2834">
        <v>4.2</v>
      </c>
      <c r="Q2834">
        <v>136</v>
      </c>
      <c r="R2834" s="1"/>
    </row>
    <row r="2835" spans="1:18" x14ac:dyDescent="0.2">
      <c r="A2835" s="1" t="s">
        <v>46</v>
      </c>
      <c r="B2835">
        <v>7</v>
      </c>
      <c r="C2835" s="1" t="s">
        <v>5094</v>
      </c>
      <c r="D2835" s="2">
        <v>45823</v>
      </c>
      <c r="E2835" t="s">
        <v>2825</v>
      </c>
      <c r="F2835" s="1" t="s">
        <v>246</v>
      </c>
      <c r="G2835">
        <v>22</v>
      </c>
      <c r="H2835">
        <v>6</v>
      </c>
      <c r="I2835" s="1" t="s">
        <v>2826</v>
      </c>
      <c r="J2835">
        <v>500</v>
      </c>
      <c r="K2835" s="1" t="s">
        <v>2729</v>
      </c>
      <c r="L2835">
        <v>4</v>
      </c>
      <c r="M2835">
        <v>192.7</v>
      </c>
      <c r="N2835">
        <v>10</v>
      </c>
      <c r="Q2835">
        <v>182.7</v>
      </c>
      <c r="R2835" s="1"/>
    </row>
    <row r="2836" spans="1:18" x14ac:dyDescent="0.2">
      <c r="A2836" s="1" t="s">
        <v>46</v>
      </c>
      <c r="B2836">
        <v>7</v>
      </c>
      <c r="C2836" s="1" t="s">
        <v>5110</v>
      </c>
      <c r="D2836" s="2">
        <v>45823</v>
      </c>
      <c r="E2836" t="s">
        <v>2825</v>
      </c>
      <c r="F2836" s="1" t="s">
        <v>246</v>
      </c>
      <c r="G2836">
        <v>36</v>
      </c>
      <c r="H2836">
        <v>6</v>
      </c>
      <c r="I2836" s="1" t="s">
        <v>2826</v>
      </c>
      <c r="J2836">
        <v>500</v>
      </c>
      <c r="K2836" s="1" t="s">
        <v>2729</v>
      </c>
      <c r="L2836">
        <v>3</v>
      </c>
      <c r="M2836">
        <v>208</v>
      </c>
      <c r="N2836">
        <v>12.600000000000001</v>
      </c>
      <c r="Q2836">
        <v>195.4</v>
      </c>
      <c r="R2836" s="1"/>
    </row>
    <row r="2837" spans="1:18" x14ac:dyDescent="0.2">
      <c r="A2837" s="1" t="s">
        <v>53</v>
      </c>
      <c r="B2837">
        <v>7</v>
      </c>
      <c r="C2837" s="1" t="s">
        <v>5110</v>
      </c>
      <c r="D2837" s="2">
        <v>45823</v>
      </c>
      <c r="E2837" t="s">
        <v>2825</v>
      </c>
      <c r="F2837" s="1" t="s">
        <v>246</v>
      </c>
      <c r="G2837">
        <v>36</v>
      </c>
      <c r="H2837">
        <v>6</v>
      </c>
      <c r="I2837" s="1" t="s">
        <v>2826</v>
      </c>
      <c r="J2837">
        <v>500</v>
      </c>
      <c r="K2837" s="1" t="s">
        <v>2729</v>
      </c>
      <c r="L2837">
        <v>5</v>
      </c>
      <c r="M2837">
        <v>325.8</v>
      </c>
      <c r="N2837">
        <v>21</v>
      </c>
      <c r="Q2837">
        <v>304.8</v>
      </c>
      <c r="R2837" s="1"/>
    </row>
    <row r="2838" spans="1:18" x14ac:dyDescent="0.2">
      <c r="A2838" s="1" t="s">
        <v>53</v>
      </c>
      <c r="B2838">
        <v>7</v>
      </c>
      <c r="C2838" s="1" t="s">
        <v>5111</v>
      </c>
      <c r="D2838" s="2">
        <v>45823</v>
      </c>
      <c r="E2838" t="s">
        <v>3668</v>
      </c>
      <c r="F2838" s="1" t="s">
        <v>246</v>
      </c>
      <c r="G2838">
        <v>17</v>
      </c>
      <c r="H2838" t="s">
        <v>79</v>
      </c>
      <c r="I2838" s="1" t="s">
        <v>2760</v>
      </c>
      <c r="J2838">
        <v>500</v>
      </c>
      <c r="K2838" s="1" t="s">
        <v>2729</v>
      </c>
      <c r="L2838">
        <v>3</v>
      </c>
      <c r="M2838">
        <v>140.46</v>
      </c>
      <c r="N2838">
        <v>6.2</v>
      </c>
      <c r="Q2838">
        <v>134.26000000000002</v>
      </c>
      <c r="R2838" s="1"/>
    </row>
    <row r="2839" spans="1:18" x14ac:dyDescent="0.2">
      <c r="A2839" s="1" t="s">
        <v>46</v>
      </c>
      <c r="B2839">
        <v>3</v>
      </c>
      <c r="C2839" s="1" t="s">
        <v>5096</v>
      </c>
      <c r="D2839" s="2">
        <v>45824</v>
      </c>
      <c r="E2839">
        <v>1500502174</v>
      </c>
      <c r="F2839" s="1" t="s">
        <v>246</v>
      </c>
      <c r="G2839">
        <v>9</v>
      </c>
      <c r="H2839" t="s">
        <v>735</v>
      </c>
      <c r="I2839" s="1" t="s">
        <v>100</v>
      </c>
      <c r="J2839">
        <v>370</v>
      </c>
      <c r="K2839" s="1" t="s">
        <v>2729</v>
      </c>
      <c r="L2839">
        <v>3</v>
      </c>
      <c r="M2839">
        <v>125.6</v>
      </c>
      <c r="N2839">
        <v>3.4</v>
      </c>
      <c r="Q2839">
        <v>122.19999999999999</v>
      </c>
      <c r="R2839" s="1"/>
    </row>
    <row r="2840" spans="1:18" x14ac:dyDescent="0.2">
      <c r="A2840" s="1" t="s">
        <v>46</v>
      </c>
      <c r="B2840">
        <v>3</v>
      </c>
      <c r="C2840" s="1" t="s">
        <v>5112</v>
      </c>
      <c r="D2840" s="2">
        <v>45824</v>
      </c>
      <c r="E2840">
        <v>1500502173</v>
      </c>
      <c r="F2840" s="1" t="s">
        <v>246</v>
      </c>
      <c r="G2840">
        <v>8</v>
      </c>
      <c r="H2840" t="s">
        <v>735</v>
      </c>
      <c r="I2840" s="1" t="s">
        <v>100</v>
      </c>
      <c r="J2840">
        <v>245</v>
      </c>
      <c r="K2840" s="1" t="s">
        <v>2729</v>
      </c>
      <c r="L2840">
        <v>2</v>
      </c>
      <c r="M2840">
        <v>82.6</v>
      </c>
      <c r="N2840">
        <v>2</v>
      </c>
      <c r="Q2840">
        <v>80.599999999999994</v>
      </c>
      <c r="R2840" s="1"/>
    </row>
    <row r="2841" spans="1:18" x14ac:dyDescent="0.2">
      <c r="A2841" s="1" t="s">
        <v>53</v>
      </c>
      <c r="B2841">
        <v>3</v>
      </c>
      <c r="C2841" s="1" t="s">
        <v>5112</v>
      </c>
      <c r="D2841" s="2">
        <v>45824</v>
      </c>
      <c r="E2841">
        <v>1500502173</v>
      </c>
      <c r="F2841" s="1" t="s">
        <v>246</v>
      </c>
      <c r="G2841">
        <v>8</v>
      </c>
      <c r="H2841" t="s">
        <v>735</v>
      </c>
      <c r="I2841" s="1" t="s">
        <v>100</v>
      </c>
      <c r="J2841">
        <v>245</v>
      </c>
      <c r="K2841" s="1" t="s">
        <v>2729</v>
      </c>
      <c r="L2841">
        <v>5</v>
      </c>
      <c r="M2841">
        <v>183.2</v>
      </c>
      <c r="N2841">
        <v>5</v>
      </c>
      <c r="Q2841">
        <v>178.2</v>
      </c>
      <c r="R2841" s="1"/>
    </row>
    <row r="2842" spans="1:18" x14ac:dyDescent="0.2">
      <c r="A2842" s="1" t="s">
        <v>46</v>
      </c>
      <c r="B2842">
        <v>4</v>
      </c>
      <c r="C2842" s="1" t="s">
        <v>5076</v>
      </c>
      <c r="D2842" s="2">
        <v>45824</v>
      </c>
      <c r="E2842" t="s">
        <v>3699</v>
      </c>
      <c r="F2842" s="1" t="s">
        <v>246</v>
      </c>
      <c r="G2842">
        <v>23</v>
      </c>
      <c r="H2842" t="s">
        <v>5022</v>
      </c>
      <c r="I2842" s="1" t="s">
        <v>2766</v>
      </c>
      <c r="J2842">
        <v>7000</v>
      </c>
      <c r="K2842" s="1" t="s">
        <v>2729</v>
      </c>
      <c r="L2842">
        <v>3</v>
      </c>
      <c r="M2842">
        <v>382.6</v>
      </c>
      <c r="N2842">
        <v>8.6999999999999993</v>
      </c>
      <c r="Q2842">
        <v>373.90000000000003</v>
      </c>
      <c r="R2842" s="1"/>
    </row>
    <row r="2843" spans="1:18" x14ac:dyDescent="0.2">
      <c r="A2843" s="1" t="s">
        <v>53</v>
      </c>
      <c r="B2843">
        <v>4</v>
      </c>
      <c r="C2843" s="1" t="s">
        <v>5076</v>
      </c>
      <c r="D2843" s="2">
        <v>45824</v>
      </c>
      <c r="E2843" t="s">
        <v>3699</v>
      </c>
      <c r="F2843" s="1" t="s">
        <v>246</v>
      </c>
      <c r="G2843">
        <v>23</v>
      </c>
      <c r="H2843" t="s">
        <v>5022</v>
      </c>
      <c r="I2843" s="1" t="s">
        <v>2766</v>
      </c>
      <c r="J2843">
        <v>7000</v>
      </c>
      <c r="K2843" s="1" t="s">
        <v>2729</v>
      </c>
      <c r="L2843">
        <v>3</v>
      </c>
      <c r="M2843">
        <v>322</v>
      </c>
      <c r="N2843">
        <v>8.3999999999999986</v>
      </c>
      <c r="Q2843">
        <v>313.60000000000002</v>
      </c>
      <c r="R2843" s="1"/>
    </row>
    <row r="2844" spans="1:18" x14ac:dyDescent="0.2">
      <c r="A2844" s="1" t="s">
        <v>46</v>
      </c>
      <c r="B2844">
        <v>6</v>
      </c>
      <c r="C2844" s="1" t="s">
        <v>5108</v>
      </c>
      <c r="D2844" s="2">
        <v>45824</v>
      </c>
      <c r="E2844" t="s">
        <v>3614</v>
      </c>
      <c r="F2844" s="1" t="s">
        <v>5109</v>
      </c>
      <c r="G2844">
        <v>34</v>
      </c>
      <c r="H2844">
        <v>16</v>
      </c>
      <c r="I2844" s="1" t="s">
        <v>4237</v>
      </c>
      <c r="J2844">
        <v>2000</v>
      </c>
      <c r="K2844" s="1" t="s">
        <v>2729</v>
      </c>
      <c r="L2844">
        <v>10</v>
      </c>
      <c r="M2844">
        <v>1073.4000000000001</v>
      </c>
      <c r="N2844">
        <v>40</v>
      </c>
      <c r="O2844">
        <v>12</v>
      </c>
      <c r="Q2844">
        <v>1033.4000000000001</v>
      </c>
      <c r="R2844" s="1"/>
    </row>
    <row r="2845" spans="1:18" x14ac:dyDescent="0.2">
      <c r="A2845" s="1" t="s">
        <v>53</v>
      </c>
      <c r="B2845">
        <v>6</v>
      </c>
      <c r="C2845" s="1" t="s">
        <v>5108</v>
      </c>
      <c r="D2845" s="2">
        <v>45824</v>
      </c>
      <c r="E2845" t="s">
        <v>3614</v>
      </c>
      <c r="F2845" s="1" t="s">
        <v>5109</v>
      </c>
      <c r="G2845">
        <v>34</v>
      </c>
      <c r="H2845">
        <v>16</v>
      </c>
      <c r="I2845" s="1" t="s">
        <v>4237</v>
      </c>
      <c r="J2845">
        <v>2000</v>
      </c>
      <c r="K2845" s="1" t="s">
        <v>2729</v>
      </c>
      <c r="L2845">
        <v>7</v>
      </c>
      <c r="M2845">
        <v>894.19999999999993</v>
      </c>
      <c r="N2845">
        <v>28</v>
      </c>
      <c r="O2845">
        <v>35</v>
      </c>
      <c r="Q2845">
        <v>866.19999999999993</v>
      </c>
      <c r="R2845" s="1"/>
    </row>
    <row r="2846" spans="1:18" x14ac:dyDescent="0.2">
      <c r="A2846" s="1" t="s">
        <v>53</v>
      </c>
      <c r="B2846">
        <v>6</v>
      </c>
      <c r="C2846" s="1" t="s">
        <v>4529</v>
      </c>
      <c r="D2846" s="2">
        <v>45824</v>
      </c>
      <c r="E2846" t="s">
        <v>51</v>
      </c>
      <c r="F2846" s="1" t="s">
        <v>51</v>
      </c>
      <c r="G2846" t="s">
        <v>51</v>
      </c>
      <c r="H2846" t="s">
        <v>51</v>
      </c>
      <c r="I2846" s="1" t="s">
        <v>51</v>
      </c>
      <c r="J2846" t="s">
        <v>51</v>
      </c>
      <c r="K2846" s="1" t="s">
        <v>2729</v>
      </c>
      <c r="L2846">
        <v>1</v>
      </c>
      <c r="M2846">
        <v>60</v>
      </c>
      <c r="N2846">
        <v>4</v>
      </c>
      <c r="Q2846">
        <v>56</v>
      </c>
      <c r="R2846" s="1"/>
    </row>
    <row r="2847" spans="1:18" x14ac:dyDescent="0.2">
      <c r="A2847" s="1" t="s">
        <v>46</v>
      </c>
      <c r="B2847">
        <v>7</v>
      </c>
      <c r="C2847" s="1" t="s">
        <v>5111</v>
      </c>
      <c r="D2847" s="2">
        <v>45824</v>
      </c>
      <c r="E2847" t="s">
        <v>3668</v>
      </c>
      <c r="F2847" s="1" t="s">
        <v>246</v>
      </c>
      <c r="G2847">
        <v>17</v>
      </c>
      <c r="H2847" t="s">
        <v>79</v>
      </c>
      <c r="I2847" s="1" t="s">
        <v>2760</v>
      </c>
      <c r="J2847">
        <v>500</v>
      </c>
      <c r="K2847" s="1" t="s">
        <v>2729</v>
      </c>
      <c r="L2847">
        <v>6</v>
      </c>
      <c r="M2847">
        <v>309.95000000000005</v>
      </c>
      <c r="N2847">
        <v>12.600000000000001</v>
      </c>
      <c r="Q2847">
        <v>297.35000000000002</v>
      </c>
      <c r="R2847" s="1"/>
    </row>
    <row r="2848" spans="1:18" x14ac:dyDescent="0.2">
      <c r="A2848" s="1" t="s">
        <v>53</v>
      </c>
      <c r="B2848">
        <v>7</v>
      </c>
      <c r="C2848" s="1" t="s">
        <v>5111</v>
      </c>
      <c r="D2848" s="2">
        <v>45824</v>
      </c>
      <c r="E2848" t="s">
        <v>3668</v>
      </c>
      <c r="F2848" s="1" t="s">
        <v>246</v>
      </c>
      <c r="G2848">
        <v>17</v>
      </c>
      <c r="H2848" t="s">
        <v>79</v>
      </c>
      <c r="I2848" s="1" t="s">
        <v>2760</v>
      </c>
      <c r="J2848">
        <v>500</v>
      </c>
      <c r="K2848" s="1" t="s">
        <v>2729</v>
      </c>
      <c r="L2848">
        <v>1</v>
      </c>
      <c r="M2848">
        <v>57.7</v>
      </c>
      <c r="N2848">
        <v>2</v>
      </c>
      <c r="O2848">
        <v>2.6</v>
      </c>
      <c r="Q2848">
        <v>55.7</v>
      </c>
      <c r="R2848" s="1"/>
    </row>
    <row r="2849" spans="1:18" x14ac:dyDescent="0.2">
      <c r="A2849" s="1" t="s">
        <v>53</v>
      </c>
      <c r="B2849">
        <v>7</v>
      </c>
      <c r="C2849" s="1" t="s">
        <v>5113</v>
      </c>
      <c r="D2849" s="2">
        <v>45824</v>
      </c>
      <c r="E2849" t="s">
        <v>3152</v>
      </c>
      <c r="F2849" s="1" t="s">
        <v>246</v>
      </c>
      <c r="G2849">
        <v>17</v>
      </c>
      <c r="H2849" t="s">
        <v>167</v>
      </c>
      <c r="I2849" s="1" t="s">
        <v>100</v>
      </c>
      <c r="J2849">
        <v>320</v>
      </c>
      <c r="K2849" s="1" t="s">
        <v>2729</v>
      </c>
      <c r="L2849">
        <v>6</v>
      </c>
      <c r="M2849">
        <v>285.69</v>
      </c>
      <c r="N2849">
        <v>12.600000000000001</v>
      </c>
      <c r="Q2849">
        <v>273.08999999999997</v>
      </c>
      <c r="R2849" s="1"/>
    </row>
    <row r="2850" spans="1:18" x14ac:dyDescent="0.2">
      <c r="A2850" s="1" t="s">
        <v>46</v>
      </c>
      <c r="B2850">
        <v>3</v>
      </c>
      <c r="C2850" s="1" t="s">
        <v>5114</v>
      </c>
      <c r="D2850" s="2">
        <v>45825</v>
      </c>
      <c r="E2850" t="s">
        <v>3416</v>
      </c>
      <c r="F2850" s="1" t="s">
        <v>246</v>
      </c>
      <c r="G2850">
        <v>16</v>
      </c>
      <c r="H2850" t="s">
        <v>2774</v>
      </c>
      <c r="I2850" s="1" t="s">
        <v>100</v>
      </c>
      <c r="J2850">
        <v>0</v>
      </c>
      <c r="K2850" s="1" t="s">
        <v>2729</v>
      </c>
      <c r="L2850">
        <v>2</v>
      </c>
      <c r="M2850">
        <v>122.6</v>
      </c>
      <c r="N2850">
        <v>3.8</v>
      </c>
      <c r="Q2850">
        <v>118.8</v>
      </c>
      <c r="R2850" s="1"/>
    </row>
    <row r="2851" spans="1:18" x14ac:dyDescent="0.2">
      <c r="A2851" s="1" t="s">
        <v>46</v>
      </c>
      <c r="B2851">
        <v>3</v>
      </c>
      <c r="C2851" s="1" t="s">
        <v>5115</v>
      </c>
      <c r="D2851" s="2">
        <v>45825</v>
      </c>
      <c r="E2851" t="s">
        <v>4550</v>
      </c>
      <c r="F2851" s="1" t="s">
        <v>246</v>
      </c>
      <c r="G2851">
        <v>11</v>
      </c>
      <c r="H2851">
        <v>18</v>
      </c>
      <c r="I2851" s="1" t="s">
        <v>100</v>
      </c>
      <c r="J2851">
        <v>140</v>
      </c>
      <c r="K2851" s="1" t="s">
        <v>2729</v>
      </c>
      <c r="L2851">
        <v>1</v>
      </c>
      <c r="M2851">
        <v>44.6</v>
      </c>
      <c r="N2851">
        <v>1.3</v>
      </c>
      <c r="Q2851">
        <v>43.300000000000004</v>
      </c>
      <c r="R2851" s="1"/>
    </row>
    <row r="2852" spans="1:18" x14ac:dyDescent="0.2">
      <c r="A2852" s="1" t="s">
        <v>46</v>
      </c>
      <c r="B2852">
        <v>3</v>
      </c>
      <c r="C2852" s="1" t="s">
        <v>5096</v>
      </c>
      <c r="D2852" s="2">
        <v>45825</v>
      </c>
      <c r="E2852">
        <v>1500502174</v>
      </c>
      <c r="F2852" s="1" t="s">
        <v>246</v>
      </c>
      <c r="G2852">
        <v>9</v>
      </c>
      <c r="H2852" t="s">
        <v>735</v>
      </c>
      <c r="I2852" s="1" t="s">
        <v>100</v>
      </c>
      <c r="J2852">
        <v>370</v>
      </c>
      <c r="K2852" s="1" t="s">
        <v>2729</v>
      </c>
      <c r="L2852">
        <v>2</v>
      </c>
      <c r="M2852">
        <v>62</v>
      </c>
      <c r="N2852">
        <v>2.4</v>
      </c>
      <c r="Q2852">
        <v>59.6</v>
      </c>
      <c r="R2852" s="1"/>
    </row>
    <row r="2853" spans="1:18" x14ac:dyDescent="0.2">
      <c r="A2853" s="1" t="s">
        <v>53</v>
      </c>
      <c r="B2853">
        <v>3</v>
      </c>
      <c r="C2853" s="1" t="s">
        <v>5115</v>
      </c>
      <c r="D2853" s="2">
        <v>45825</v>
      </c>
      <c r="E2853" t="s">
        <v>4550</v>
      </c>
      <c r="F2853" s="1" t="s">
        <v>246</v>
      </c>
      <c r="G2853">
        <v>11</v>
      </c>
      <c r="H2853">
        <v>18</v>
      </c>
      <c r="I2853" s="1" t="s">
        <v>100</v>
      </c>
      <c r="J2853">
        <v>140</v>
      </c>
      <c r="K2853" s="1" t="s">
        <v>2729</v>
      </c>
      <c r="L2853">
        <v>3</v>
      </c>
      <c r="M2853">
        <v>108.8</v>
      </c>
      <c r="N2853">
        <v>3.8</v>
      </c>
      <c r="Q2853">
        <v>105</v>
      </c>
      <c r="R2853" s="1"/>
    </row>
    <row r="2854" spans="1:18" x14ac:dyDescent="0.2">
      <c r="A2854" s="1" t="s">
        <v>53</v>
      </c>
      <c r="B2854">
        <v>3</v>
      </c>
      <c r="C2854" s="1" t="s">
        <v>5116</v>
      </c>
      <c r="D2854" s="2">
        <v>45825</v>
      </c>
      <c r="E2854" t="s">
        <v>2825</v>
      </c>
      <c r="F2854" s="1" t="s">
        <v>246</v>
      </c>
      <c r="G2854">
        <v>11</v>
      </c>
      <c r="H2854">
        <v>6</v>
      </c>
      <c r="I2854" s="1" t="s">
        <v>2826</v>
      </c>
      <c r="J2854">
        <v>200</v>
      </c>
      <c r="K2854" s="1" t="s">
        <v>2729</v>
      </c>
      <c r="L2854">
        <v>4</v>
      </c>
      <c r="M2854">
        <v>135.4</v>
      </c>
      <c r="N2854">
        <v>5.2</v>
      </c>
      <c r="Q2854">
        <v>130.20000000000002</v>
      </c>
      <c r="R2854" s="1"/>
    </row>
    <row r="2855" spans="1:18" x14ac:dyDescent="0.2">
      <c r="A2855" s="1" t="s">
        <v>46</v>
      </c>
      <c r="B2855">
        <v>4</v>
      </c>
      <c r="C2855" s="1" t="s">
        <v>5076</v>
      </c>
      <c r="D2855" s="2">
        <v>45825</v>
      </c>
      <c r="E2855" t="s">
        <v>3699</v>
      </c>
      <c r="F2855" s="1" t="s">
        <v>246</v>
      </c>
      <c r="G2855">
        <v>23</v>
      </c>
      <c r="H2855" t="s">
        <v>5022</v>
      </c>
      <c r="I2855" s="1" t="s">
        <v>2766</v>
      </c>
      <c r="J2855">
        <v>7000</v>
      </c>
      <c r="K2855" s="1" t="s">
        <v>2729</v>
      </c>
      <c r="L2855">
        <v>3</v>
      </c>
      <c r="M2855">
        <v>360.20000000000005</v>
      </c>
      <c r="N2855">
        <v>8.6</v>
      </c>
      <c r="Q2855">
        <v>351.6</v>
      </c>
      <c r="R2855" s="1"/>
    </row>
    <row r="2856" spans="1:18" x14ac:dyDescent="0.2">
      <c r="A2856" s="1" t="s">
        <v>53</v>
      </c>
      <c r="B2856">
        <v>4</v>
      </c>
      <c r="C2856" s="1" t="s">
        <v>5076</v>
      </c>
      <c r="D2856" s="2">
        <v>45825</v>
      </c>
      <c r="E2856" t="s">
        <v>3699</v>
      </c>
      <c r="F2856" s="1" t="s">
        <v>246</v>
      </c>
      <c r="G2856">
        <v>23</v>
      </c>
      <c r="H2856" t="s">
        <v>5022</v>
      </c>
      <c r="I2856" s="1" t="s">
        <v>2766</v>
      </c>
      <c r="J2856">
        <v>7000</v>
      </c>
      <c r="K2856" s="1" t="s">
        <v>2729</v>
      </c>
      <c r="L2856">
        <v>1</v>
      </c>
      <c r="M2856">
        <v>99.2</v>
      </c>
      <c r="N2856">
        <v>2.8</v>
      </c>
      <c r="Q2856">
        <v>96.4</v>
      </c>
      <c r="R2856" s="1"/>
    </row>
    <row r="2857" spans="1:18" x14ac:dyDescent="0.2">
      <c r="A2857" s="1" t="s">
        <v>53</v>
      </c>
      <c r="B2857">
        <v>4</v>
      </c>
      <c r="C2857" s="1" t="s">
        <v>5117</v>
      </c>
      <c r="D2857" s="2">
        <v>45825</v>
      </c>
      <c r="E2857" t="s">
        <v>5118</v>
      </c>
      <c r="F2857" s="1" t="s">
        <v>246</v>
      </c>
      <c r="G2857">
        <v>24</v>
      </c>
      <c r="H2857" t="s">
        <v>2765</v>
      </c>
      <c r="I2857" s="1" t="s">
        <v>2766</v>
      </c>
      <c r="J2857">
        <v>7500</v>
      </c>
      <c r="K2857" s="1" t="s">
        <v>2729</v>
      </c>
      <c r="L2857">
        <v>2</v>
      </c>
      <c r="M2857">
        <v>213.8</v>
      </c>
      <c r="N2857">
        <v>5.8</v>
      </c>
      <c r="Q2857">
        <v>208</v>
      </c>
      <c r="R2857" s="1"/>
    </row>
    <row r="2858" spans="1:18" x14ac:dyDescent="0.2">
      <c r="A2858" s="1" t="s">
        <v>46</v>
      </c>
      <c r="B2858">
        <v>6</v>
      </c>
      <c r="C2858" s="1" t="s">
        <v>5119</v>
      </c>
      <c r="D2858" s="2">
        <v>45825</v>
      </c>
      <c r="E2858" t="s">
        <v>3823</v>
      </c>
      <c r="F2858" s="1" t="s">
        <v>3068</v>
      </c>
      <c r="G2858">
        <v>18</v>
      </c>
      <c r="H2858" t="s">
        <v>2811</v>
      </c>
      <c r="I2858" s="1" t="s">
        <v>108</v>
      </c>
      <c r="J2858">
        <v>100</v>
      </c>
      <c r="K2858" s="1" t="s">
        <v>2729</v>
      </c>
      <c r="L2858">
        <v>2</v>
      </c>
      <c r="M2858">
        <v>108</v>
      </c>
      <c r="N2858">
        <v>4.4000000000000004</v>
      </c>
      <c r="O2858">
        <v>34</v>
      </c>
      <c r="Q2858">
        <v>103.6</v>
      </c>
      <c r="R2858" s="1"/>
    </row>
    <row r="2859" spans="1:18" x14ac:dyDescent="0.2">
      <c r="A2859" s="1" t="s">
        <v>46</v>
      </c>
      <c r="B2859">
        <v>6</v>
      </c>
      <c r="C2859" s="1" t="s">
        <v>5120</v>
      </c>
      <c r="D2859" s="2">
        <v>45825</v>
      </c>
      <c r="E2859" t="s">
        <v>5121</v>
      </c>
      <c r="F2859" s="1" t="s">
        <v>3068</v>
      </c>
      <c r="G2859">
        <v>18</v>
      </c>
      <c r="H2859" t="s">
        <v>2811</v>
      </c>
      <c r="I2859" s="1" t="s">
        <v>108</v>
      </c>
      <c r="J2859">
        <v>100</v>
      </c>
      <c r="K2859" s="1" t="s">
        <v>2729</v>
      </c>
      <c r="L2859">
        <v>2</v>
      </c>
      <c r="M2859">
        <v>98.6</v>
      </c>
      <c r="N2859">
        <v>4.4000000000000004</v>
      </c>
      <c r="Q2859">
        <v>94.199999999999989</v>
      </c>
      <c r="R2859" s="1"/>
    </row>
    <row r="2860" spans="1:18" x14ac:dyDescent="0.2">
      <c r="A2860" s="1" t="s">
        <v>46</v>
      </c>
      <c r="B2860">
        <v>6</v>
      </c>
      <c r="C2860" s="1" t="s">
        <v>5122</v>
      </c>
      <c r="D2860" s="2">
        <v>45825</v>
      </c>
      <c r="E2860" t="s">
        <v>5121</v>
      </c>
      <c r="F2860" s="1" t="s">
        <v>3068</v>
      </c>
      <c r="G2860">
        <v>18</v>
      </c>
      <c r="H2860" t="s">
        <v>2811</v>
      </c>
      <c r="I2860" s="1" t="s">
        <v>108</v>
      </c>
      <c r="J2860">
        <v>100</v>
      </c>
      <c r="K2860" s="1" t="s">
        <v>2729</v>
      </c>
      <c r="L2860">
        <v>2</v>
      </c>
      <c r="M2860">
        <v>104.6</v>
      </c>
      <c r="N2860">
        <v>4.4000000000000004</v>
      </c>
      <c r="Q2860">
        <v>100.19999999999999</v>
      </c>
      <c r="R2860" s="1"/>
    </row>
    <row r="2861" spans="1:18" x14ac:dyDescent="0.2">
      <c r="A2861" s="1" t="s">
        <v>46</v>
      </c>
      <c r="B2861">
        <v>6</v>
      </c>
      <c r="C2861" s="1" t="s">
        <v>5123</v>
      </c>
      <c r="D2861" s="2">
        <v>45825</v>
      </c>
      <c r="E2861" t="s">
        <v>3823</v>
      </c>
      <c r="F2861" s="1" t="s">
        <v>3068</v>
      </c>
      <c r="G2861">
        <v>18</v>
      </c>
      <c r="H2861" t="s">
        <v>2811</v>
      </c>
      <c r="I2861" s="1" t="s">
        <v>108</v>
      </c>
      <c r="J2861">
        <v>100</v>
      </c>
      <c r="K2861" s="1" t="s">
        <v>2729</v>
      </c>
      <c r="L2861">
        <v>2</v>
      </c>
      <c r="M2861">
        <v>105.80000000000001</v>
      </c>
      <c r="N2861">
        <v>4.4000000000000004</v>
      </c>
      <c r="Q2861">
        <v>101.4</v>
      </c>
      <c r="R2861" s="1"/>
    </row>
    <row r="2862" spans="1:18" x14ac:dyDescent="0.2">
      <c r="A2862" s="1" t="s">
        <v>46</v>
      </c>
      <c r="B2862">
        <v>6</v>
      </c>
      <c r="C2862" s="1" t="s">
        <v>5124</v>
      </c>
      <c r="D2862" s="2">
        <v>45825</v>
      </c>
      <c r="E2862" t="s">
        <v>3807</v>
      </c>
      <c r="F2862" s="1" t="s">
        <v>3068</v>
      </c>
      <c r="G2862">
        <v>16</v>
      </c>
      <c r="H2862" t="s">
        <v>2811</v>
      </c>
      <c r="I2862" s="1" t="s">
        <v>108</v>
      </c>
      <c r="J2862">
        <v>200</v>
      </c>
      <c r="K2862" s="1" t="s">
        <v>2729</v>
      </c>
      <c r="L2862">
        <v>3</v>
      </c>
      <c r="M2862">
        <v>184</v>
      </c>
      <c r="N2862">
        <v>6</v>
      </c>
      <c r="Q2862">
        <v>178</v>
      </c>
      <c r="R2862" s="1"/>
    </row>
    <row r="2863" spans="1:18" x14ac:dyDescent="0.2">
      <c r="A2863" s="1" t="s">
        <v>53</v>
      </c>
      <c r="B2863">
        <v>6</v>
      </c>
      <c r="C2863" s="1" t="s">
        <v>5125</v>
      </c>
      <c r="D2863" s="2">
        <v>45825</v>
      </c>
      <c r="E2863" t="s">
        <v>3807</v>
      </c>
      <c r="F2863" s="1" t="s">
        <v>3068</v>
      </c>
      <c r="G2863">
        <v>16</v>
      </c>
      <c r="H2863" t="s">
        <v>2811</v>
      </c>
      <c r="I2863" s="1" t="s">
        <v>108</v>
      </c>
      <c r="J2863">
        <v>200</v>
      </c>
      <c r="K2863" s="1" t="s">
        <v>2729</v>
      </c>
      <c r="L2863">
        <v>4</v>
      </c>
      <c r="M2863">
        <v>202.79999999999998</v>
      </c>
      <c r="N2863">
        <v>8</v>
      </c>
      <c r="O2863">
        <v>56</v>
      </c>
      <c r="Q2863">
        <v>194.79999999999998</v>
      </c>
      <c r="R2863" s="1"/>
    </row>
    <row r="2864" spans="1:18" x14ac:dyDescent="0.2">
      <c r="A2864" s="1" t="s">
        <v>53</v>
      </c>
      <c r="B2864">
        <v>6</v>
      </c>
      <c r="C2864" s="1" t="s">
        <v>5126</v>
      </c>
      <c r="D2864" s="2">
        <v>45825</v>
      </c>
      <c r="E2864" t="s">
        <v>3820</v>
      </c>
      <c r="F2864" s="1" t="s">
        <v>3068</v>
      </c>
      <c r="G2864">
        <v>16</v>
      </c>
      <c r="H2864" t="s">
        <v>2811</v>
      </c>
      <c r="I2864" s="1" t="s">
        <v>108</v>
      </c>
      <c r="J2864">
        <v>300</v>
      </c>
      <c r="K2864" s="1" t="s">
        <v>2729</v>
      </c>
      <c r="L2864">
        <v>6</v>
      </c>
      <c r="M2864">
        <v>314.39999999999998</v>
      </c>
      <c r="N2864">
        <v>12</v>
      </c>
      <c r="Q2864">
        <v>302.39999999999998</v>
      </c>
      <c r="R2864" s="1"/>
    </row>
    <row r="2865" spans="1:18" x14ac:dyDescent="0.2">
      <c r="A2865" s="1" t="s">
        <v>53</v>
      </c>
      <c r="B2865">
        <v>6</v>
      </c>
      <c r="C2865" s="1" t="s">
        <v>5127</v>
      </c>
      <c r="D2865" s="2">
        <v>45825</v>
      </c>
      <c r="E2865" t="s">
        <v>3820</v>
      </c>
      <c r="F2865" s="1" t="s">
        <v>3068</v>
      </c>
      <c r="G2865">
        <v>16</v>
      </c>
      <c r="H2865" t="s">
        <v>2811</v>
      </c>
      <c r="I2865" s="1" t="s">
        <v>108</v>
      </c>
      <c r="J2865">
        <v>350</v>
      </c>
      <c r="K2865" s="1" t="s">
        <v>2729</v>
      </c>
      <c r="L2865">
        <v>1</v>
      </c>
      <c r="M2865">
        <v>45</v>
      </c>
      <c r="N2865">
        <v>2</v>
      </c>
      <c r="Q2865">
        <v>43</v>
      </c>
      <c r="R2865" s="1"/>
    </row>
    <row r="2866" spans="1:18" x14ac:dyDescent="0.2">
      <c r="A2866" s="1" t="s">
        <v>46</v>
      </c>
      <c r="B2866">
        <v>7</v>
      </c>
      <c r="C2866" s="1" t="s">
        <v>5113</v>
      </c>
      <c r="D2866" s="2">
        <v>45825</v>
      </c>
      <c r="E2866" t="s">
        <v>3152</v>
      </c>
      <c r="F2866" s="1" t="s">
        <v>246</v>
      </c>
      <c r="G2866">
        <v>17</v>
      </c>
      <c r="H2866" t="s">
        <v>167</v>
      </c>
      <c r="I2866" s="1" t="s">
        <v>100</v>
      </c>
      <c r="J2866">
        <v>320</v>
      </c>
      <c r="K2866" s="1" t="s">
        <v>2729</v>
      </c>
      <c r="L2866">
        <v>1</v>
      </c>
      <c r="M2866">
        <v>52.8</v>
      </c>
      <c r="N2866">
        <v>2.1</v>
      </c>
      <c r="Q2866">
        <v>50.699999999999996</v>
      </c>
      <c r="R2866" s="1"/>
    </row>
    <row r="2867" spans="1:18" x14ac:dyDescent="0.2">
      <c r="A2867" s="1" t="s">
        <v>46</v>
      </c>
      <c r="B2867">
        <v>7</v>
      </c>
      <c r="C2867" s="1" t="s">
        <v>5128</v>
      </c>
      <c r="D2867" s="2">
        <v>45825</v>
      </c>
      <c r="E2867" t="s">
        <v>4187</v>
      </c>
      <c r="F2867" s="1" t="s">
        <v>246</v>
      </c>
      <c r="G2867">
        <v>18.899999999999999</v>
      </c>
      <c r="H2867" t="s">
        <v>332</v>
      </c>
      <c r="I2867" s="1" t="s">
        <v>100</v>
      </c>
      <c r="J2867">
        <v>400</v>
      </c>
      <c r="K2867" s="1" t="s">
        <v>2729</v>
      </c>
      <c r="L2867">
        <v>4</v>
      </c>
      <c r="M2867">
        <v>285.5</v>
      </c>
      <c r="N2867">
        <v>9.5</v>
      </c>
      <c r="Q2867">
        <v>276</v>
      </c>
      <c r="R2867" s="1"/>
    </row>
    <row r="2868" spans="1:18" x14ac:dyDescent="0.2">
      <c r="A2868" s="1" t="s">
        <v>53</v>
      </c>
      <c r="B2868">
        <v>7</v>
      </c>
      <c r="C2868" s="1" t="s">
        <v>5128</v>
      </c>
      <c r="D2868" s="2">
        <v>45825</v>
      </c>
      <c r="E2868" t="s">
        <v>4187</v>
      </c>
      <c r="F2868" s="1" t="s">
        <v>246</v>
      </c>
      <c r="G2868">
        <v>18.899999999999999</v>
      </c>
      <c r="H2868" t="s">
        <v>332</v>
      </c>
      <c r="I2868" s="1" t="s">
        <v>100</v>
      </c>
      <c r="J2868">
        <v>400</v>
      </c>
      <c r="K2868" s="1" t="s">
        <v>2729</v>
      </c>
      <c r="L2868">
        <v>2</v>
      </c>
      <c r="M2868">
        <v>126.71000000000001</v>
      </c>
      <c r="N2868">
        <v>4.5</v>
      </c>
      <c r="O2868">
        <v>10.8</v>
      </c>
      <c r="Q2868">
        <v>122.21000000000001</v>
      </c>
      <c r="R2868" s="1"/>
    </row>
    <row r="2869" spans="1:18" x14ac:dyDescent="0.2">
      <c r="A2869" s="1" t="s">
        <v>53</v>
      </c>
      <c r="B2869">
        <v>7</v>
      </c>
      <c r="C2869" s="1" t="s">
        <v>5129</v>
      </c>
      <c r="D2869" s="2">
        <v>45825</v>
      </c>
      <c r="E2869" t="s">
        <v>48</v>
      </c>
      <c r="F2869" s="1" t="s">
        <v>246</v>
      </c>
      <c r="G2869">
        <v>33</v>
      </c>
      <c r="H2869" t="s">
        <v>134</v>
      </c>
      <c r="I2869" s="1" t="s">
        <v>100</v>
      </c>
      <c r="J2869">
        <v>320</v>
      </c>
      <c r="K2869" s="1" t="s">
        <v>2729</v>
      </c>
      <c r="L2869">
        <v>6</v>
      </c>
      <c r="M2869">
        <v>335.29</v>
      </c>
      <c r="N2869">
        <v>24.599999999999998</v>
      </c>
      <c r="Q2869">
        <v>310.69</v>
      </c>
      <c r="R2869" s="1"/>
    </row>
    <row r="2870" spans="1:18" x14ac:dyDescent="0.2">
      <c r="A2870" s="1" t="s">
        <v>46</v>
      </c>
      <c r="B2870">
        <v>3</v>
      </c>
      <c r="C2870" s="1" t="s">
        <v>5116</v>
      </c>
      <c r="D2870" s="2">
        <v>45826</v>
      </c>
      <c r="E2870" t="s">
        <v>2825</v>
      </c>
      <c r="F2870" s="1" t="s">
        <v>246</v>
      </c>
      <c r="G2870">
        <v>11</v>
      </c>
      <c r="H2870">
        <v>6</v>
      </c>
      <c r="I2870" s="1" t="s">
        <v>2826</v>
      </c>
      <c r="J2870">
        <v>200</v>
      </c>
      <c r="K2870" s="1" t="s">
        <v>2729</v>
      </c>
      <c r="L2870">
        <v>2</v>
      </c>
      <c r="M2870">
        <v>70.150000000000006</v>
      </c>
      <c r="N2870">
        <v>2.6</v>
      </c>
      <c r="Q2870">
        <v>67.550000000000011</v>
      </c>
      <c r="R2870" s="1"/>
    </row>
    <row r="2871" spans="1:18" x14ac:dyDescent="0.2">
      <c r="A2871" s="1" t="s">
        <v>46</v>
      </c>
      <c r="B2871">
        <v>3</v>
      </c>
      <c r="C2871" s="1" t="s">
        <v>2879</v>
      </c>
      <c r="D2871" s="2">
        <v>45826</v>
      </c>
      <c r="E2871" t="s">
        <v>281</v>
      </c>
      <c r="F2871" s="1" t="s">
        <v>246</v>
      </c>
      <c r="G2871" t="s">
        <v>2880</v>
      </c>
      <c r="H2871" t="s">
        <v>2744</v>
      </c>
      <c r="I2871" s="1" t="s">
        <v>100</v>
      </c>
      <c r="J2871">
        <v>2000</v>
      </c>
      <c r="K2871" s="1" t="s">
        <v>2729</v>
      </c>
      <c r="L2871">
        <v>2</v>
      </c>
      <c r="M2871">
        <v>193.4</v>
      </c>
      <c r="N2871">
        <v>6</v>
      </c>
      <c r="Q2871">
        <v>187.4</v>
      </c>
      <c r="R2871" s="1"/>
    </row>
    <row r="2872" spans="1:18" x14ac:dyDescent="0.2">
      <c r="A2872" s="1" t="s">
        <v>53</v>
      </c>
      <c r="B2872">
        <v>3</v>
      </c>
      <c r="C2872" s="1" t="s">
        <v>2879</v>
      </c>
      <c r="D2872" s="2">
        <v>45826</v>
      </c>
      <c r="E2872" t="s">
        <v>281</v>
      </c>
      <c r="F2872" s="1" t="s">
        <v>246</v>
      </c>
      <c r="G2872" t="s">
        <v>2880</v>
      </c>
      <c r="H2872" t="s">
        <v>2744</v>
      </c>
      <c r="I2872" s="1" t="s">
        <v>100</v>
      </c>
      <c r="J2872">
        <v>2000</v>
      </c>
      <c r="K2872" s="1" t="s">
        <v>2729</v>
      </c>
      <c r="L2872">
        <v>1</v>
      </c>
      <c r="M2872">
        <v>154.4</v>
      </c>
      <c r="N2872">
        <v>3.4</v>
      </c>
      <c r="Q2872">
        <v>151</v>
      </c>
      <c r="R2872" s="1"/>
    </row>
    <row r="2873" spans="1:18" x14ac:dyDescent="0.2">
      <c r="A2873" s="1" t="s">
        <v>53</v>
      </c>
      <c r="B2873">
        <v>3</v>
      </c>
      <c r="C2873" s="1" t="s">
        <v>5130</v>
      </c>
      <c r="D2873" s="2">
        <v>45826</v>
      </c>
      <c r="E2873" t="s">
        <v>3673</v>
      </c>
      <c r="F2873" s="1" t="s">
        <v>246</v>
      </c>
      <c r="G2873">
        <v>25</v>
      </c>
      <c r="H2873" t="s">
        <v>160</v>
      </c>
      <c r="I2873" s="1" t="s">
        <v>100</v>
      </c>
      <c r="J2873">
        <v>50</v>
      </c>
      <c r="K2873" s="1" t="s">
        <v>2729</v>
      </c>
      <c r="L2873">
        <v>1</v>
      </c>
      <c r="M2873">
        <v>59</v>
      </c>
      <c r="N2873">
        <v>3.2</v>
      </c>
      <c r="Q2873">
        <v>55.8</v>
      </c>
      <c r="R2873" s="1"/>
    </row>
    <row r="2874" spans="1:18" x14ac:dyDescent="0.2">
      <c r="A2874" s="1" t="s">
        <v>53</v>
      </c>
      <c r="B2874">
        <v>3</v>
      </c>
      <c r="C2874" s="1" t="s">
        <v>5131</v>
      </c>
      <c r="D2874" s="2">
        <v>45826</v>
      </c>
      <c r="E2874" t="s">
        <v>3673</v>
      </c>
      <c r="F2874" s="1" t="s">
        <v>246</v>
      </c>
      <c r="G2874">
        <v>23</v>
      </c>
      <c r="H2874" t="s">
        <v>160</v>
      </c>
      <c r="I2874" s="1" t="s">
        <v>100</v>
      </c>
      <c r="J2874">
        <v>25</v>
      </c>
      <c r="K2874" s="1" t="s">
        <v>2729</v>
      </c>
      <c r="L2874">
        <v>1</v>
      </c>
      <c r="M2874">
        <v>38.799999999999997</v>
      </c>
      <c r="N2874">
        <v>2.8</v>
      </c>
      <c r="Q2874">
        <v>36</v>
      </c>
      <c r="R2874" s="1"/>
    </row>
    <row r="2875" spans="1:18" x14ac:dyDescent="0.2">
      <c r="A2875" s="1" t="s">
        <v>53</v>
      </c>
      <c r="B2875">
        <v>3</v>
      </c>
      <c r="C2875" s="1" t="s">
        <v>5132</v>
      </c>
      <c r="D2875" s="2">
        <v>45826</v>
      </c>
      <c r="E2875" t="s">
        <v>3416</v>
      </c>
      <c r="F2875" s="1" t="s">
        <v>246</v>
      </c>
      <c r="G2875">
        <v>17</v>
      </c>
      <c r="H2875" t="s">
        <v>735</v>
      </c>
      <c r="I2875" s="1" t="s">
        <v>100</v>
      </c>
      <c r="J2875">
        <v>0</v>
      </c>
      <c r="K2875" s="1" t="s">
        <v>2729</v>
      </c>
      <c r="L2875">
        <v>3</v>
      </c>
      <c r="M2875">
        <v>167.4</v>
      </c>
      <c r="N2875">
        <v>6</v>
      </c>
      <c r="Q2875">
        <v>161.4</v>
      </c>
      <c r="R2875" s="1"/>
    </row>
    <row r="2876" spans="1:18" x14ac:dyDescent="0.2">
      <c r="A2876" s="1" t="s">
        <v>46</v>
      </c>
      <c r="B2876">
        <v>4</v>
      </c>
      <c r="C2876" s="1" t="s">
        <v>5117</v>
      </c>
      <c r="D2876" s="2">
        <v>45826</v>
      </c>
      <c r="E2876" t="s">
        <v>5118</v>
      </c>
      <c r="F2876" s="1" t="s">
        <v>246</v>
      </c>
      <c r="G2876">
        <v>24</v>
      </c>
      <c r="H2876" t="s">
        <v>2765</v>
      </c>
      <c r="I2876" s="1" t="s">
        <v>2766</v>
      </c>
      <c r="J2876">
        <v>7500</v>
      </c>
      <c r="K2876" s="1" t="s">
        <v>2729</v>
      </c>
      <c r="L2876">
        <v>3</v>
      </c>
      <c r="M2876">
        <v>382.6</v>
      </c>
      <c r="N2876">
        <v>8.9</v>
      </c>
      <c r="Q2876">
        <v>373.70000000000005</v>
      </c>
      <c r="R2876" s="1"/>
    </row>
    <row r="2877" spans="1:18" x14ac:dyDescent="0.2">
      <c r="A2877" s="1" t="s">
        <v>53</v>
      </c>
      <c r="B2877">
        <v>4</v>
      </c>
      <c r="C2877" s="1" t="s">
        <v>5117</v>
      </c>
      <c r="D2877" s="2">
        <v>45826</v>
      </c>
      <c r="E2877" t="s">
        <v>5118</v>
      </c>
      <c r="F2877" s="1" t="s">
        <v>246</v>
      </c>
      <c r="G2877">
        <v>24</v>
      </c>
      <c r="H2877" t="s">
        <v>2765</v>
      </c>
      <c r="I2877" s="1" t="s">
        <v>2766</v>
      </c>
      <c r="J2877">
        <v>7500</v>
      </c>
      <c r="K2877" s="1" t="s">
        <v>2729</v>
      </c>
      <c r="L2877">
        <v>3</v>
      </c>
      <c r="M2877">
        <v>338.4</v>
      </c>
      <c r="N2877">
        <v>9</v>
      </c>
      <c r="O2877">
        <v>20</v>
      </c>
      <c r="Q2877">
        <v>329.4</v>
      </c>
      <c r="R2877" s="1"/>
    </row>
    <row r="2878" spans="1:18" x14ac:dyDescent="0.2">
      <c r="A2878" s="1" t="s">
        <v>46</v>
      </c>
      <c r="B2878">
        <v>6</v>
      </c>
      <c r="C2878" s="1" t="s">
        <v>5127</v>
      </c>
      <c r="D2878" s="2">
        <v>45826</v>
      </c>
      <c r="E2878" t="s">
        <v>3820</v>
      </c>
      <c r="F2878" s="1" t="s">
        <v>3068</v>
      </c>
      <c r="G2878">
        <v>16</v>
      </c>
      <c r="H2878" t="s">
        <v>2811</v>
      </c>
      <c r="I2878" s="1" t="s">
        <v>108</v>
      </c>
      <c r="J2878">
        <v>350</v>
      </c>
      <c r="K2878" s="1" t="s">
        <v>2729</v>
      </c>
      <c r="L2878">
        <v>6</v>
      </c>
      <c r="M2878">
        <v>318.39999999999998</v>
      </c>
      <c r="N2878">
        <v>12</v>
      </c>
      <c r="Q2878">
        <v>306.39999999999998</v>
      </c>
      <c r="R2878" s="1"/>
    </row>
    <row r="2879" spans="1:18" x14ac:dyDescent="0.2">
      <c r="A2879" s="1" t="s">
        <v>46</v>
      </c>
      <c r="B2879">
        <v>6</v>
      </c>
      <c r="C2879" s="1" t="s">
        <v>5124</v>
      </c>
      <c r="D2879" s="2">
        <v>45826</v>
      </c>
      <c r="E2879" t="s">
        <v>3807</v>
      </c>
      <c r="F2879" s="1" t="s">
        <v>3068</v>
      </c>
      <c r="G2879">
        <v>16</v>
      </c>
      <c r="H2879" t="s">
        <v>2811</v>
      </c>
      <c r="I2879" s="1" t="s">
        <v>108</v>
      </c>
      <c r="J2879">
        <v>200</v>
      </c>
      <c r="K2879" s="1" t="s">
        <v>2729</v>
      </c>
      <c r="L2879">
        <v>1</v>
      </c>
      <c r="M2879">
        <v>18.8</v>
      </c>
      <c r="N2879">
        <v>2</v>
      </c>
      <c r="Q2879">
        <v>16.8</v>
      </c>
      <c r="R2879" s="1"/>
    </row>
    <row r="2880" spans="1:18" x14ac:dyDescent="0.2">
      <c r="A2880" s="1" t="s">
        <v>46</v>
      </c>
      <c r="B2880">
        <v>6</v>
      </c>
      <c r="C2880" s="1" t="s">
        <v>5133</v>
      </c>
      <c r="D2880" s="2">
        <v>45826</v>
      </c>
      <c r="E2880" t="s">
        <v>3788</v>
      </c>
      <c r="F2880" s="1" t="s">
        <v>3068</v>
      </c>
      <c r="G2880">
        <v>15</v>
      </c>
      <c r="H2880" t="s">
        <v>2811</v>
      </c>
      <c r="I2880" s="1" t="s">
        <v>108</v>
      </c>
      <c r="J2880">
        <v>350</v>
      </c>
      <c r="K2880" s="1" t="s">
        <v>2729</v>
      </c>
      <c r="L2880">
        <v>4</v>
      </c>
      <c r="M2880">
        <v>210.20000000000002</v>
      </c>
      <c r="N2880">
        <v>7.8</v>
      </c>
      <c r="Q2880">
        <v>202.4</v>
      </c>
      <c r="R2880" s="1"/>
    </row>
    <row r="2881" spans="1:18" x14ac:dyDescent="0.2">
      <c r="A2881" s="1" t="s">
        <v>53</v>
      </c>
      <c r="B2881">
        <v>6</v>
      </c>
      <c r="C2881" s="1" t="s">
        <v>5134</v>
      </c>
      <c r="D2881" s="2">
        <v>45826</v>
      </c>
      <c r="E2881" t="s">
        <v>3529</v>
      </c>
      <c r="F2881" s="1" t="s">
        <v>2816</v>
      </c>
      <c r="G2881">
        <v>17</v>
      </c>
      <c r="H2881" t="s">
        <v>51</v>
      </c>
      <c r="I2881" s="1" t="s">
        <v>108</v>
      </c>
      <c r="J2881">
        <v>520</v>
      </c>
      <c r="K2881" s="1" t="s">
        <v>2729</v>
      </c>
      <c r="L2881">
        <v>5</v>
      </c>
      <c r="M2881">
        <v>563</v>
      </c>
      <c r="N2881">
        <v>10.9</v>
      </c>
      <c r="O2881">
        <v>103</v>
      </c>
      <c r="Q2881">
        <v>552.1</v>
      </c>
      <c r="R2881" s="1"/>
    </row>
    <row r="2882" spans="1:18" x14ac:dyDescent="0.2">
      <c r="A2882" s="1" t="s">
        <v>46</v>
      </c>
      <c r="B2882">
        <v>7</v>
      </c>
      <c r="C2882" s="1" t="s">
        <v>5135</v>
      </c>
      <c r="D2882" s="2">
        <v>45826</v>
      </c>
      <c r="E2882" t="s">
        <v>4305</v>
      </c>
      <c r="F2882" s="1" t="s">
        <v>246</v>
      </c>
      <c r="G2882">
        <v>26</v>
      </c>
      <c r="H2882">
        <v>10</v>
      </c>
      <c r="I2882" s="1" t="s">
        <v>100</v>
      </c>
      <c r="J2882">
        <v>200</v>
      </c>
      <c r="K2882" s="1" t="s">
        <v>2729</v>
      </c>
      <c r="L2882">
        <v>4</v>
      </c>
      <c r="M2882">
        <v>194.3</v>
      </c>
      <c r="N2882">
        <v>12.900000000000002</v>
      </c>
      <c r="O2882">
        <v>29</v>
      </c>
      <c r="Q2882">
        <v>181.4</v>
      </c>
      <c r="R2882" s="1"/>
    </row>
    <row r="2883" spans="1:18" x14ac:dyDescent="0.2">
      <c r="A2883" s="1" t="s">
        <v>46</v>
      </c>
      <c r="B2883">
        <v>7</v>
      </c>
      <c r="C2883" s="1" t="s">
        <v>5136</v>
      </c>
      <c r="D2883" s="2">
        <v>45826</v>
      </c>
      <c r="E2883" t="s">
        <v>4305</v>
      </c>
      <c r="F2883" s="1" t="s">
        <v>246</v>
      </c>
      <c r="G2883">
        <v>26</v>
      </c>
      <c r="H2883">
        <v>6</v>
      </c>
      <c r="I2883" s="1" t="s">
        <v>100</v>
      </c>
      <c r="J2883">
        <v>250</v>
      </c>
      <c r="K2883" s="1" t="s">
        <v>2729</v>
      </c>
      <c r="L2883">
        <v>5</v>
      </c>
      <c r="M2883">
        <v>276.89999999999998</v>
      </c>
      <c r="N2883">
        <v>15.799999999999999</v>
      </c>
      <c r="Q2883">
        <v>261.09999999999997</v>
      </c>
      <c r="R2883" s="1"/>
    </row>
    <row r="2884" spans="1:18" x14ac:dyDescent="0.2">
      <c r="A2884" s="1" t="s">
        <v>53</v>
      </c>
      <c r="B2884">
        <v>7</v>
      </c>
      <c r="C2884" s="1" t="s">
        <v>5137</v>
      </c>
      <c r="D2884" s="2">
        <v>45826</v>
      </c>
      <c r="E2884" t="s">
        <v>5138</v>
      </c>
      <c r="F2884" s="1" t="s">
        <v>246</v>
      </c>
      <c r="G2884">
        <v>36</v>
      </c>
      <c r="H2884" t="s">
        <v>167</v>
      </c>
      <c r="I2884" s="1" t="s">
        <v>2760</v>
      </c>
      <c r="J2884">
        <v>55</v>
      </c>
      <c r="K2884" s="1" t="s">
        <v>2729</v>
      </c>
      <c r="L2884">
        <v>1</v>
      </c>
      <c r="M2884">
        <v>63</v>
      </c>
      <c r="N2884">
        <v>4.0999999999999996</v>
      </c>
      <c r="O2884">
        <v>17</v>
      </c>
      <c r="Q2884">
        <v>58.9</v>
      </c>
      <c r="R2884" s="1"/>
    </row>
    <row r="2885" spans="1:18" x14ac:dyDescent="0.2">
      <c r="A2885" s="1" t="s">
        <v>53</v>
      </c>
      <c r="B2885">
        <v>7</v>
      </c>
      <c r="C2885" s="1" t="s">
        <v>5139</v>
      </c>
      <c r="D2885" s="2">
        <v>45826</v>
      </c>
      <c r="E2885" t="s">
        <v>2825</v>
      </c>
      <c r="F2885" s="1" t="s">
        <v>246</v>
      </c>
      <c r="G2885">
        <v>40</v>
      </c>
      <c r="H2885">
        <v>6</v>
      </c>
      <c r="I2885" s="1" t="s">
        <v>2826</v>
      </c>
      <c r="J2885">
        <v>100</v>
      </c>
      <c r="K2885" s="1" t="s">
        <v>2729</v>
      </c>
      <c r="L2885">
        <v>2</v>
      </c>
      <c r="M2885">
        <v>116.4</v>
      </c>
      <c r="N2885">
        <v>10.199999999999999</v>
      </c>
      <c r="Q2885">
        <v>106.2</v>
      </c>
      <c r="R2885" s="1"/>
    </row>
    <row r="2886" spans="1:18" x14ac:dyDescent="0.2">
      <c r="A2886" s="1" t="s">
        <v>53</v>
      </c>
      <c r="B2886">
        <v>7</v>
      </c>
      <c r="C2886" s="1" t="s">
        <v>5140</v>
      </c>
      <c r="D2886" s="2">
        <v>45826</v>
      </c>
      <c r="E2886" t="s">
        <v>2825</v>
      </c>
      <c r="F2886" s="1" t="s">
        <v>246</v>
      </c>
      <c r="G2886">
        <v>40</v>
      </c>
      <c r="H2886">
        <v>6</v>
      </c>
      <c r="I2886" s="1" t="s">
        <v>2826</v>
      </c>
      <c r="J2886">
        <v>500</v>
      </c>
      <c r="K2886" s="1" t="s">
        <v>2729</v>
      </c>
      <c r="L2886">
        <v>8</v>
      </c>
      <c r="M2886">
        <v>425.60999999999996</v>
      </c>
      <c r="N2886">
        <v>40.799999999999997</v>
      </c>
      <c r="Q2886">
        <v>384.80999999999995</v>
      </c>
      <c r="R2886" s="1"/>
    </row>
    <row r="2887" spans="1:18" x14ac:dyDescent="0.2">
      <c r="A2887" s="1" t="s">
        <v>46</v>
      </c>
      <c r="B2887">
        <v>1</v>
      </c>
      <c r="C2887" s="1" t="s">
        <v>5141</v>
      </c>
      <c r="D2887" s="2">
        <v>45827</v>
      </c>
      <c r="E2887" t="s">
        <v>51</v>
      </c>
      <c r="F2887" s="1" t="s">
        <v>51</v>
      </c>
      <c r="G2887" t="s">
        <v>51</v>
      </c>
      <c r="H2887" t="s">
        <v>51</v>
      </c>
      <c r="I2887" s="1" t="s">
        <v>51</v>
      </c>
      <c r="J2887" t="s">
        <v>51</v>
      </c>
      <c r="K2887" s="1" t="s">
        <v>2729</v>
      </c>
      <c r="O2887">
        <v>37</v>
      </c>
      <c r="Q2887">
        <v>0</v>
      </c>
      <c r="R2887" s="1"/>
    </row>
    <row r="2888" spans="1:18" x14ac:dyDescent="0.2">
      <c r="A2888" s="1" t="s">
        <v>53</v>
      </c>
      <c r="B2888">
        <v>1</v>
      </c>
      <c r="C2888" s="1" t="s">
        <v>5142</v>
      </c>
      <c r="D2888" s="2">
        <v>45827</v>
      </c>
      <c r="E2888" t="s">
        <v>3940</v>
      </c>
      <c r="F2888" s="1" t="s">
        <v>3035</v>
      </c>
      <c r="G2888" t="s">
        <v>3941</v>
      </c>
      <c r="H2888" t="s">
        <v>3942</v>
      </c>
      <c r="I2888" s="1" t="s">
        <v>100</v>
      </c>
      <c r="J2888">
        <v>2500</v>
      </c>
      <c r="K2888" s="1" t="s">
        <v>2729</v>
      </c>
      <c r="L2888">
        <v>3</v>
      </c>
      <c r="M2888">
        <v>132.60000000000002</v>
      </c>
      <c r="N2888">
        <v>2.4</v>
      </c>
      <c r="O2888">
        <v>10</v>
      </c>
      <c r="Q2888">
        <v>130.20000000000002</v>
      </c>
      <c r="R2888" s="1"/>
    </row>
    <row r="2889" spans="1:18" x14ac:dyDescent="0.2">
      <c r="A2889" s="1" t="s">
        <v>46</v>
      </c>
      <c r="B2889">
        <v>3</v>
      </c>
      <c r="C2889" s="1" t="s">
        <v>5132</v>
      </c>
      <c r="D2889" s="2">
        <v>45827</v>
      </c>
      <c r="E2889" t="s">
        <v>3416</v>
      </c>
      <c r="F2889" s="1" t="s">
        <v>246</v>
      </c>
      <c r="G2889">
        <v>17</v>
      </c>
      <c r="H2889" t="s">
        <v>735</v>
      </c>
      <c r="I2889" s="1" t="s">
        <v>100</v>
      </c>
      <c r="J2889">
        <v>0</v>
      </c>
      <c r="K2889" s="1" t="s">
        <v>2729</v>
      </c>
      <c r="L2889">
        <v>5</v>
      </c>
      <c r="M2889">
        <v>312.5</v>
      </c>
      <c r="N2889">
        <v>10.5</v>
      </c>
      <c r="O2889">
        <v>11</v>
      </c>
      <c r="Q2889">
        <v>302</v>
      </c>
      <c r="R2889" s="1"/>
    </row>
    <row r="2890" spans="1:18" x14ac:dyDescent="0.2">
      <c r="A2890" s="1" t="s">
        <v>53</v>
      </c>
      <c r="B2890">
        <v>3</v>
      </c>
      <c r="C2890" s="1" t="s">
        <v>5081</v>
      </c>
      <c r="D2890" s="2">
        <v>45827</v>
      </c>
      <c r="E2890" t="s">
        <v>3450</v>
      </c>
      <c r="F2890" s="1" t="s">
        <v>246</v>
      </c>
      <c r="G2890">
        <v>17</v>
      </c>
      <c r="H2890" t="s">
        <v>167</v>
      </c>
      <c r="I2890" s="1" t="s">
        <v>100</v>
      </c>
      <c r="J2890">
        <v>115</v>
      </c>
      <c r="K2890" s="1" t="s">
        <v>2729</v>
      </c>
      <c r="L2890">
        <v>2</v>
      </c>
      <c r="M2890">
        <v>106</v>
      </c>
      <c r="N2890">
        <v>4</v>
      </c>
      <c r="Q2890">
        <v>102</v>
      </c>
      <c r="R2890" s="1"/>
    </row>
    <row r="2891" spans="1:18" x14ac:dyDescent="0.2">
      <c r="A2891" s="1" t="s">
        <v>53</v>
      </c>
      <c r="B2891">
        <v>3</v>
      </c>
      <c r="C2891" s="1" t="s">
        <v>5143</v>
      </c>
      <c r="D2891" s="2">
        <v>45827</v>
      </c>
      <c r="E2891" t="s">
        <v>4726</v>
      </c>
      <c r="F2891" s="1" t="s">
        <v>246</v>
      </c>
      <c r="G2891">
        <v>17.25</v>
      </c>
      <c r="H2891" t="s">
        <v>332</v>
      </c>
      <c r="I2891" s="1" t="s">
        <v>100</v>
      </c>
      <c r="J2891">
        <v>500</v>
      </c>
      <c r="K2891" s="1" t="s">
        <v>2729</v>
      </c>
      <c r="L2891">
        <v>3</v>
      </c>
      <c r="M2891">
        <v>166</v>
      </c>
      <c r="N2891">
        <v>6</v>
      </c>
      <c r="Q2891">
        <v>160</v>
      </c>
      <c r="R2891" s="1"/>
    </row>
    <row r="2892" spans="1:18" x14ac:dyDescent="0.2">
      <c r="A2892" s="1" t="s">
        <v>46</v>
      </c>
      <c r="B2892">
        <v>4</v>
      </c>
      <c r="C2892" s="1" t="s">
        <v>5117</v>
      </c>
      <c r="D2892" s="2">
        <v>45827</v>
      </c>
      <c r="E2892" t="s">
        <v>5118</v>
      </c>
      <c r="F2892" s="1" t="s">
        <v>246</v>
      </c>
      <c r="G2892">
        <v>24</v>
      </c>
      <c r="H2892" t="s">
        <v>2765</v>
      </c>
      <c r="I2892" s="1" t="s">
        <v>2766</v>
      </c>
      <c r="J2892">
        <v>7500</v>
      </c>
      <c r="K2892" s="1" t="s">
        <v>2729</v>
      </c>
      <c r="L2892">
        <v>3</v>
      </c>
      <c r="M2892">
        <v>409.59999999999997</v>
      </c>
      <c r="N2892">
        <v>9.3000000000000007</v>
      </c>
      <c r="Q2892">
        <v>400.29999999999995</v>
      </c>
      <c r="R2892" s="1"/>
    </row>
    <row r="2893" spans="1:18" x14ac:dyDescent="0.2">
      <c r="A2893" s="1" t="s">
        <v>53</v>
      </c>
      <c r="B2893">
        <v>4</v>
      </c>
      <c r="C2893" s="1" t="s">
        <v>5117</v>
      </c>
      <c r="D2893" s="2">
        <v>45827</v>
      </c>
      <c r="E2893" t="s">
        <v>5118</v>
      </c>
      <c r="F2893" s="1" t="s">
        <v>246</v>
      </c>
      <c r="G2893">
        <v>24</v>
      </c>
      <c r="H2893" t="s">
        <v>2765</v>
      </c>
      <c r="I2893" s="1" t="s">
        <v>2766</v>
      </c>
      <c r="J2893">
        <v>7500</v>
      </c>
      <c r="K2893" s="1" t="s">
        <v>2729</v>
      </c>
      <c r="L2893">
        <v>3</v>
      </c>
      <c r="M2893">
        <v>331.6</v>
      </c>
      <c r="N2893">
        <v>8.6999999999999993</v>
      </c>
      <c r="Q2893">
        <v>322.90000000000003</v>
      </c>
      <c r="R2893" s="1"/>
    </row>
    <row r="2894" spans="1:18" x14ac:dyDescent="0.2">
      <c r="A2894" s="1" t="s">
        <v>46</v>
      </c>
      <c r="B2894">
        <v>6</v>
      </c>
      <c r="C2894" s="1" t="s">
        <v>5144</v>
      </c>
      <c r="D2894" s="2">
        <v>45827</v>
      </c>
      <c r="E2894" t="s">
        <v>3009</v>
      </c>
      <c r="F2894" s="1" t="s">
        <v>2816</v>
      </c>
      <c r="G2894">
        <v>18</v>
      </c>
      <c r="H2894" t="s">
        <v>2811</v>
      </c>
      <c r="I2894" s="1" t="s">
        <v>2996</v>
      </c>
      <c r="J2894">
        <v>150</v>
      </c>
      <c r="K2894" s="1" t="s">
        <v>2729</v>
      </c>
      <c r="L2894">
        <v>2</v>
      </c>
      <c r="M2894">
        <v>155.4</v>
      </c>
      <c r="N2894">
        <v>4.5999999999999996</v>
      </c>
      <c r="O2894">
        <v>28</v>
      </c>
      <c r="Q2894">
        <v>150.80000000000001</v>
      </c>
      <c r="R2894" s="1"/>
    </row>
    <row r="2895" spans="1:18" x14ac:dyDescent="0.2">
      <c r="A2895" s="1" t="s">
        <v>46</v>
      </c>
      <c r="B2895">
        <v>6</v>
      </c>
      <c r="C2895" s="1" t="s">
        <v>5145</v>
      </c>
      <c r="D2895" s="2">
        <v>45827</v>
      </c>
      <c r="E2895" t="s">
        <v>3009</v>
      </c>
      <c r="F2895" s="1" t="s">
        <v>2816</v>
      </c>
      <c r="G2895">
        <v>16</v>
      </c>
      <c r="H2895" t="s">
        <v>2811</v>
      </c>
      <c r="I2895" s="1" t="s">
        <v>2996</v>
      </c>
      <c r="J2895">
        <v>150</v>
      </c>
      <c r="K2895" s="1" t="s">
        <v>2729</v>
      </c>
      <c r="L2895">
        <v>4</v>
      </c>
      <c r="M2895">
        <v>219.8</v>
      </c>
      <c r="N2895">
        <v>8</v>
      </c>
      <c r="Q2895">
        <v>211.8</v>
      </c>
      <c r="R2895" s="1"/>
    </row>
    <row r="2896" spans="1:18" x14ac:dyDescent="0.2">
      <c r="A2896" s="1" t="s">
        <v>46</v>
      </c>
      <c r="B2896">
        <v>6</v>
      </c>
      <c r="C2896" s="1" t="s">
        <v>5146</v>
      </c>
      <c r="D2896" s="2">
        <v>45827</v>
      </c>
      <c r="E2896" t="s">
        <v>3009</v>
      </c>
      <c r="F2896" s="1" t="s">
        <v>3064</v>
      </c>
      <c r="G2896">
        <v>15</v>
      </c>
      <c r="H2896" t="s">
        <v>2811</v>
      </c>
      <c r="I2896" s="1" t="s">
        <v>2996</v>
      </c>
      <c r="J2896">
        <v>300</v>
      </c>
      <c r="K2896" s="1" t="s">
        <v>2729</v>
      </c>
      <c r="L2896">
        <v>3</v>
      </c>
      <c r="M2896">
        <v>168.2</v>
      </c>
      <c r="N2896">
        <v>4.5</v>
      </c>
      <c r="Q2896">
        <v>163.69999999999999</v>
      </c>
      <c r="R2896" s="1"/>
    </row>
    <row r="2897" spans="1:18" x14ac:dyDescent="0.2">
      <c r="A2897" s="1" t="s">
        <v>53</v>
      </c>
      <c r="B2897">
        <v>6</v>
      </c>
      <c r="C2897" s="1" t="s">
        <v>5146</v>
      </c>
      <c r="D2897" s="2">
        <v>45827</v>
      </c>
      <c r="E2897" t="s">
        <v>3009</v>
      </c>
      <c r="F2897" s="1" t="s">
        <v>3064</v>
      </c>
      <c r="G2897">
        <v>15</v>
      </c>
      <c r="H2897" t="s">
        <v>2811</v>
      </c>
      <c r="I2897" s="1" t="s">
        <v>2996</v>
      </c>
      <c r="J2897">
        <v>300</v>
      </c>
      <c r="K2897" s="1" t="s">
        <v>2729</v>
      </c>
      <c r="L2897">
        <v>3</v>
      </c>
      <c r="M2897">
        <v>153.20000000000002</v>
      </c>
      <c r="N2897">
        <v>6</v>
      </c>
      <c r="O2897">
        <v>36</v>
      </c>
      <c r="Q2897">
        <v>147.20000000000002</v>
      </c>
      <c r="R2897" s="1"/>
    </row>
    <row r="2898" spans="1:18" x14ac:dyDescent="0.2">
      <c r="A2898" s="1" t="s">
        <v>53</v>
      </c>
      <c r="B2898">
        <v>6</v>
      </c>
      <c r="C2898" s="1" t="s">
        <v>5147</v>
      </c>
      <c r="D2898" s="2">
        <v>45827</v>
      </c>
      <c r="E2898" t="s">
        <v>3037</v>
      </c>
      <c r="F2898" s="1" t="s">
        <v>3064</v>
      </c>
      <c r="G2898">
        <v>12</v>
      </c>
      <c r="H2898" t="s">
        <v>214</v>
      </c>
      <c r="I2898" s="1" t="s">
        <v>2996</v>
      </c>
      <c r="J2898">
        <v>200</v>
      </c>
      <c r="K2898" s="1" t="s">
        <v>2729</v>
      </c>
      <c r="L2898">
        <v>4</v>
      </c>
      <c r="M2898">
        <v>217.60000000000002</v>
      </c>
      <c r="N2898">
        <v>5.9</v>
      </c>
      <c r="Q2898">
        <v>211.70000000000002</v>
      </c>
      <c r="R2898" s="1"/>
    </row>
    <row r="2899" spans="1:18" x14ac:dyDescent="0.2">
      <c r="A2899" s="1" t="s">
        <v>53</v>
      </c>
      <c r="B2899">
        <v>6</v>
      </c>
      <c r="C2899" s="1" t="s">
        <v>5148</v>
      </c>
      <c r="D2899" s="2">
        <v>45827</v>
      </c>
      <c r="E2899" t="s">
        <v>5149</v>
      </c>
      <c r="F2899" s="1" t="s">
        <v>3231</v>
      </c>
      <c r="G2899" t="s">
        <v>2743</v>
      </c>
      <c r="H2899" t="s">
        <v>5150</v>
      </c>
      <c r="I2899" s="1" t="s">
        <v>108</v>
      </c>
      <c r="J2899">
        <v>110</v>
      </c>
      <c r="K2899" s="1" t="s">
        <v>2729</v>
      </c>
      <c r="L2899">
        <v>4</v>
      </c>
      <c r="M2899">
        <v>120.60000000000001</v>
      </c>
      <c r="N2899">
        <v>5.9</v>
      </c>
      <c r="Q2899">
        <v>114.7</v>
      </c>
      <c r="R2899" s="1"/>
    </row>
    <row r="2900" spans="1:18" x14ac:dyDescent="0.2">
      <c r="A2900" s="1" t="s">
        <v>46</v>
      </c>
      <c r="B2900">
        <v>7</v>
      </c>
      <c r="C2900" s="1" t="s">
        <v>5140</v>
      </c>
      <c r="D2900" s="2">
        <v>45827</v>
      </c>
      <c r="E2900" t="s">
        <v>2825</v>
      </c>
      <c r="F2900" s="1" t="s">
        <v>246</v>
      </c>
      <c r="G2900">
        <v>40</v>
      </c>
      <c r="H2900">
        <v>6</v>
      </c>
      <c r="I2900" s="1" t="s">
        <v>2826</v>
      </c>
      <c r="J2900">
        <v>500</v>
      </c>
      <c r="K2900" s="1" t="s">
        <v>2729</v>
      </c>
      <c r="L2900">
        <v>2</v>
      </c>
      <c r="M2900">
        <v>121</v>
      </c>
      <c r="N2900">
        <v>10.199999999999999</v>
      </c>
      <c r="O2900">
        <v>11</v>
      </c>
      <c r="Q2900">
        <v>110.8</v>
      </c>
      <c r="R2900" s="1"/>
    </row>
    <row r="2901" spans="1:18" x14ac:dyDescent="0.2">
      <c r="A2901" s="1" t="s">
        <v>46</v>
      </c>
      <c r="B2901">
        <v>7</v>
      </c>
      <c r="C2901" s="1" t="s">
        <v>5151</v>
      </c>
      <c r="D2901" s="2">
        <v>45827</v>
      </c>
      <c r="E2901" t="s">
        <v>5152</v>
      </c>
      <c r="F2901" s="1" t="s">
        <v>246</v>
      </c>
      <c r="G2901">
        <v>21</v>
      </c>
      <c r="H2901" t="s">
        <v>214</v>
      </c>
      <c r="I2901" s="1" t="s">
        <v>2760</v>
      </c>
      <c r="J2901">
        <v>55</v>
      </c>
      <c r="K2901" s="1" t="s">
        <v>2729</v>
      </c>
      <c r="L2901">
        <v>1</v>
      </c>
      <c r="M2901">
        <v>58.1</v>
      </c>
      <c r="N2901">
        <v>2.4</v>
      </c>
      <c r="Q2901">
        <v>55.7</v>
      </c>
      <c r="R2901" s="1"/>
    </row>
    <row r="2902" spans="1:18" x14ac:dyDescent="0.2">
      <c r="A2902" s="1" t="s">
        <v>46</v>
      </c>
      <c r="B2902">
        <v>7</v>
      </c>
      <c r="C2902" s="1" t="s">
        <v>5153</v>
      </c>
      <c r="D2902" s="2">
        <v>45827</v>
      </c>
      <c r="E2902" t="s">
        <v>5152</v>
      </c>
      <c r="F2902" s="1" t="s">
        <v>246</v>
      </c>
      <c r="G2902">
        <v>21</v>
      </c>
      <c r="H2902" t="s">
        <v>214</v>
      </c>
      <c r="I2902" s="1" t="s">
        <v>2760</v>
      </c>
      <c r="J2902">
        <v>130</v>
      </c>
      <c r="K2902" s="1" t="s">
        <v>2729</v>
      </c>
      <c r="L2902">
        <v>2</v>
      </c>
      <c r="M2902">
        <v>141.9</v>
      </c>
      <c r="N2902">
        <v>4.8</v>
      </c>
      <c r="Q2902">
        <v>137.1</v>
      </c>
      <c r="R2902" s="1"/>
    </row>
    <row r="2903" spans="1:18" x14ac:dyDescent="0.2">
      <c r="A2903" s="1" t="s">
        <v>46</v>
      </c>
      <c r="B2903">
        <v>7</v>
      </c>
      <c r="C2903" s="1" t="s">
        <v>5154</v>
      </c>
      <c r="D2903" s="2">
        <v>45827</v>
      </c>
      <c r="E2903" t="s">
        <v>5152</v>
      </c>
      <c r="F2903" s="1" t="s">
        <v>246</v>
      </c>
      <c r="G2903">
        <v>20</v>
      </c>
      <c r="H2903" t="s">
        <v>214</v>
      </c>
      <c r="I2903" s="1" t="s">
        <v>2760</v>
      </c>
      <c r="J2903">
        <v>55</v>
      </c>
      <c r="K2903" s="1" t="s">
        <v>2729</v>
      </c>
      <c r="L2903">
        <v>1</v>
      </c>
      <c r="M2903">
        <v>64.400000000000006</v>
      </c>
      <c r="N2903">
        <v>2.2000000000000002</v>
      </c>
      <c r="Q2903">
        <v>62.2</v>
      </c>
      <c r="R2903" s="1"/>
    </row>
    <row r="2904" spans="1:18" x14ac:dyDescent="0.2">
      <c r="A2904" s="1" t="s">
        <v>53</v>
      </c>
      <c r="B2904">
        <v>7</v>
      </c>
      <c r="C2904" s="1" t="s">
        <v>5155</v>
      </c>
      <c r="D2904" s="2">
        <v>45827</v>
      </c>
      <c r="E2904" t="s">
        <v>5156</v>
      </c>
      <c r="F2904" s="1" t="s">
        <v>246</v>
      </c>
      <c r="G2904">
        <v>18</v>
      </c>
      <c r="H2904" t="s">
        <v>76</v>
      </c>
      <c r="I2904" s="1" t="s">
        <v>2760</v>
      </c>
      <c r="J2904">
        <v>130</v>
      </c>
      <c r="K2904" s="1" t="s">
        <v>2729</v>
      </c>
      <c r="L2904">
        <v>4</v>
      </c>
      <c r="M2904">
        <v>138.45000000000002</v>
      </c>
      <c r="N2904">
        <v>9.1999999999999993</v>
      </c>
      <c r="O2904">
        <v>14.4</v>
      </c>
      <c r="Q2904">
        <v>129.25000000000003</v>
      </c>
      <c r="R2904" s="1"/>
    </row>
    <row r="2905" spans="1:18" x14ac:dyDescent="0.2">
      <c r="A2905" s="1" t="s">
        <v>53</v>
      </c>
      <c r="B2905">
        <v>7</v>
      </c>
      <c r="C2905" s="1" t="s">
        <v>5157</v>
      </c>
      <c r="D2905" s="2">
        <v>45827</v>
      </c>
      <c r="E2905" t="s">
        <v>5156</v>
      </c>
      <c r="F2905" s="1" t="s">
        <v>246</v>
      </c>
      <c r="G2905">
        <v>19</v>
      </c>
      <c r="H2905" t="s">
        <v>76</v>
      </c>
      <c r="I2905" s="1" t="s">
        <v>2760</v>
      </c>
      <c r="J2905">
        <v>75</v>
      </c>
      <c r="K2905" s="1" t="s">
        <v>2729</v>
      </c>
      <c r="L2905">
        <v>2</v>
      </c>
      <c r="M2905">
        <v>87.65</v>
      </c>
      <c r="N2905">
        <v>4.2</v>
      </c>
      <c r="Q2905">
        <v>83.45</v>
      </c>
      <c r="R2905" s="1"/>
    </row>
    <row r="2906" spans="1:18" x14ac:dyDescent="0.2">
      <c r="A2906" s="1" t="s">
        <v>53</v>
      </c>
      <c r="B2906">
        <v>7</v>
      </c>
      <c r="C2906" s="1" t="s">
        <v>5158</v>
      </c>
      <c r="D2906" s="2">
        <v>45827</v>
      </c>
      <c r="E2906" t="s">
        <v>5159</v>
      </c>
      <c r="F2906" s="1" t="s">
        <v>246</v>
      </c>
      <c r="G2906">
        <v>17</v>
      </c>
      <c r="H2906" t="s">
        <v>332</v>
      </c>
      <c r="I2906" s="1" t="s">
        <v>2760</v>
      </c>
      <c r="J2906">
        <v>500</v>
      </c>
      <c r="K2906" s="1" t="s">
        <v>2729</v>
      </c>
      <c r="L2906">
        <v>1</v>
      </c>
      <c r="M2906">
        <v>48.47</v>
      </c>
      <c r="N2906">
        <v>2.1</v>
      </c>
      <c r="Q2906">
        <v>46.37</v>
      </c>
      <c r="R2906" s="1"/>
    </row>
    <row r="2907" spans="1:18" x14ac:dyDescent="0.2">
      <c r="A2907" s="1" t="s">
        <v>46</v>
      </c>
      <c r="B2907">
        <v>1</v>
      </c>
      <c r="C2907" s="1" t="s">
        <v>5013</v>
      </c>
      <c r="D2907" s="2">
        <v>45828</v>
      </c>
      <c r="E2907" t="s">
        <v>3940</v>
      </c>
      <c r="F2907" s="1" t="s">
        <v>3035</v>
      </c>
      <c r="G2907" t="s">
        <v>3941</v>
      </c>
      <c r="H2907" t="s">
        <v>3942</v>
      </c>
      <c r="I2907" s="1" t="s">
        <v>100</v>
      </c>
      <c r="J2907">
        <v>2500</v>
      </c>
      <c r="K2907" s="1" t="s">
        <v>2729</v>
      </c>
      <c r="L2907">
        <v>3</v>
      </c>
      <c r="M2907">
        <v>113.60000000000001</v>
      </c>
      <c r="N2907">
        <v>4.2</v>
      </c>
      <c r="O2907">
        <v>8</v>
      </c>
      <c r="Q2907">
        <v>109.4</v>
      </c>
      <c r="R2907" s="1"/>
    </row>
    <row r="2908" spans="1:18" x14ac:dyDescent="0.2">
      <c r="A2908" s="1" t="s">
        <v>53</v>
      </c>
      <c r="B2908">
        <v>1</v>
      </c>
      <c r="C2908" s="1" t="s">
        <v>5013</v>
      </c>
      <c r="D2908" s="2">
        <v>45828</v>
      </c>
      <c r="E2908" t="s">
        <v>3940</v>
      </c>
      <c r="F2908" s="1" t="s">
        <v>3035</v>
      </c>
      <c r="G2908" t="s">
        <v>3941</v>
      </c>
      <c r="H2908" t="s">
        <v>3942</v>
      </c>
      <c r="I2908" s="1" t="s">
        <v>100</v>
      </c>
      <c r="J2908">
        <v>2500</v>
      </c>
      <c r="K2908" s="1" t="s">
        <v>2729</v>
      </c>
      <c r="L2908">
        <v>3</v>
      </c>
      <c r="M2908">
        <v>124</v>
      </c>
      <c r="N2908">
        <v>2.0999999999999996</v>
      </c>
      <c r="Q2908">
        <v>121.9</v>
      </c>
      <c r="R2908" s="1"/>
    </row>
    <row r="2909" spans="1:18" x14ac:dyDescent="0.2">
      <c r="A2909" s="1" t="s">
        <v>46</v>
      </c>
      <c r="B2909">
        <v>3</v>
      </c>
      <c r="C2909" s="1" t="s">
        <v>5143</v>
      </c>
      <c r="D2909" s="2">
        <v>45828</v>
      </c>
      <c r="E2909" t="s">
        <v>4726</v>
      </c>
      <c r="F2909" s="1" t="s">
        <v>246</v>
      </c>
      <c r="G2909">
        <v>17.25</v>
      </c>
      <c r="H2909" t="s">
        <v>332</v>
      </c>
      <c r="I2909" s="1" t="s">
        <v>100</v>
      </c>
      <c r="J2909">
        <v>500</v>
      </c>
      <c r="K2909" s="1" t="s">
        <v>2729</v>
      </c>
      <c r="L2909">
        <v>5</v>
      </c>
      <c r="M2909">
        <v>321.29999999999995</v>
      </c>
      <c r="N2909">
        <v>10</v>
      </c>
      <c r="O2909">
        <v>4</v>
      </c>
      <c r="Q2909">
        <v>311.29999999999995</v>
      </c>
      <c r="R2909" s="1"/>
    </row>
    <row r="2910" spans="1:18" x14ac:dyDescent="0.2">
      <c r="A2910" s="1" t="s">
        <v>53</v>
      </c>
      <c r="B2910">
        <v>3</v>
      </c>
      <c r="C2910" s="1" t="s">
        <v>5143</v>
      </c>
      <c r="D2910" s="2">
        <v>45828</v>
      </c>
      <c r="E2910" t="s">
        <v>4726</v>
      </c>
      <c r="F2910" s="1" t="s">
        <v>246</v>
      </c>
      <c r="G2910">
        <v>17.25</v>
      </c>
      <c r="H2910" t="s">
        <v>332</v>
      </c>
      <c r="I2910" s="1" t="s">
        <v>100</v>
      </c>
      <c r="J2910">
        <v>500</v>
      </c>
      <c r="K2910" s="1" t="s">
        <v>2729</v>
      </c>
      <c r="L2910">
        <v>4</v>
      </c>
      <c r="M2910">
        <v>243.99999999999997</v>
      </c>
      <c r="N2910">
        <v>8</v>
      </c>
      <c r="O2910">
        <v>10</v>
      </c>
      <c r="Q2910">
        <v>235.99999999999997</v>
      </c>
      <c r="R2910" s="1"/>
    </row>
    <row r="2911" spans="1:18" x14ac:dyDescent="0.2">
      <c r="A2911" s="1" t="s">
        <v>53</v>
      </c>
      <c r="B2911">
        <v>3</v>
      </c>
      <c r="C2911" s="1" t="s">
        <v>5160</v>
      </c>
      <c r="D2911" s="2">
        <v>45828</v>
      </c>
      <c r="E2911" t="s">
        <v>3878</v>
      </c>
      <c r="F2911" s="1" t="s">
        <v>246</v>
      </c>
      <c r="G2911">
        <v>16</v>
      </c>
      <c r="H2911" t="s">
        <v>214</v>
      </c>
      <c r="I2911" s="1" t="s">
        <v>100</v>
      </c>
      <c r="J2911">
        <v>300</v>
      </c>
      <c r="K2911" s="1" t="s">
        <v>2729</v>
      </c>
      <c r="L2911">
        <v>1</v>
      </c>
      <c r="M2911">
        <v>42.2</v>
      </c>
      <c r="N2911">
        <v>1.9</v>
      </c>
      <c r="Q2911">
        <v>40.300000000000004</v>
      </c>
      <c r="R2911" s="1"/>
    </row>
    <row r="2912" spans="1:18" x14ac:dyDescent="0.2">
      <c r="A2912" s="1" t="s">
        <v>46</v>
      </c>
      <c r="B2912">
        <v>4</v>
      </c>
      <c r="C2912" s="1" t="s">
        <v>5117</v>
      </c>
      <c r="D2912" s="2">
        <v>45828</v>
      </c>
      <c r="E2912" t="s">
        <v>5118</v>
      </c>
      <c r="F2912" s="1" t="s">
        <v>246</v>
      </c>
      <c r="G2912">
        <v>24</v>
      </c>
      <c r="H2912" t="s">
        <v>2765</v>
      </c>
      <c r="I2912" s="1" t="s">
        <v>2766</v>
      </c>
      <c r="J2912">
        <v>7500</v>
      </c>
      <c r="K2912" s="1" t="s">
        <v>2729</v>
      </c>
      <c r="L2912">
        <v>3</v>
      </c>
      <c r="M2912">
        <v>304.8</v>
      </c>
      <c r="N2912">
        <v>8.6</v>
      </c>
      <c r="O2912">
        <v>8</v>
      </c>
      <c r="Q2912">
        <v>296.2</v>
      </c>
      <c r="R2912" s="1"/>
    </row>
    <row r="2913" spans="1:18" x14ac:dyDescent="0.2">
      <c r="A2913" s="1" t="s">
        <v>53</v>
      </c>
      <c r="B2913">
        <v>4</v>
      </c>
      <c r="C2913" s="1" t="s">
        <v>5117</v>
      </c>
      <c r="D2913" s="2">
        <v>45828</v>
      </c>
      <c r="E2913" t="s">
        <v>5118</v>
      </c>
      <c r="F2913" s="1" t="s">
        <v>246</v>
      </c>
      <c r="G2913">
        <v>24</v>
      </c>
      <c r="H2913" t="s">
        <v>2765</v>
      </c>
      <c r="I2913" s="1" t="s">
        <v>2766</v>
      </c>
      <c r="J2913">
        <v>7500</v>
      </c>
      <c r="K2913" s="1" t="s">
        <v>2729</v>
      </c>
      <c r="L2913">
        <v>4</v>
      </c>
      <c r="M2913">
        <v>494.6</v>
      </c>
      <c r="N2913">
        <v>12.3</v>
      </c>
      <c r="O2913">
        <v>3</v>
      </c>
      <c r="Q2913">
        <v>482.3</v>
      </c>
      <c r="R2913" s="1"/>
    </row>
    <row r="2914" spans="1:18" x14ac:dyDescent="0.2">
      <c r="A2914" s="1" t="s">
        <v>46</v>
      </c>
      <c r="B2914">
        <v>6</v>
      </c>
      <c r="C2914" s="1" t="s">
        <v>5161</v>
      </c>
      <c r="D2914" s="2">
        <v>45828</v>
      </c>
      <c r="E2914" t="s">
        <v>5149</v>
      </c>
      <c r="F2914" s="1" t="s">
        <v>3231</v>
      </c>
      <c r="G2914" t="s">
        <v>3607</v>
      </c>
      <c r="H2914" t="s">
        <v>5150</v>
      </c>
      <c r="I2914" s="1" t="s">
        <v>108</v>
      </c>
      <c r="J2914">
        <v>110</v>
      </c>
      <c r="K2914" s="1" t="s">
        <v>2729</v>
      </c>
      <c r="L2914">
        <v>4</v>
      </c>
      <c r="M2914">
        <v>117.80000000000001</v>
      </c>
      <c r="N2914">
        <v>4.8</v>
      </c>
      <c r="O2914">
        <v>90</v>
      </c>
      <c r="Q2914">
        <v>113.00000000000001</v>
      </c>
      <c r="R2914" s="1"/>
    </row>
    <row r="2915" spans="1:18" x14ac:dyDescent="0.2">
      <c r="A2915" s="1" t="s">
        <v>46</v>
      </c>
      <c r="B2915">
        <v>6</v>
      </c>
      <c r="C2915" s="1" t="s">
        <v>5162</v>
      </c>
      <c r="D2915" s="2">
        <v>45828</v>
      </c>
      <c r="E2915" t="s">
        <v>3009</v>
      </c>
      <c r="F2915" s="1" t="s">
        <v>3093</v>
      </c>
      <c r="G2915">
        <v>14</v>
      </c>
      <c r="H2915" t="s">
        <v>2811</v>
      </c>
      <c r="I2915" s="1" t="s">
        <v>2996</v>
      </c>
      <c r="J2915">
        <v>100</v>
      </c>
      <c r="K2915" s="1" t="s">
        <v>2729</v>
      </c>
      <c r="L2915">
        <v>2</v>
      </c>
      <c r="M2915">
        <v>112.4</v>
      </c>
      <c r="N2915">
        <v>3.3</v>
      </c>
      <c r="Q2915">
        <v>109.10000000000001</v>
      </c>
      <c r="R2915" s="1"/>
    </row>
    <row r="2916" spans="1:18" x14ac:dyDescent="0.2">
      <c r="A2916" s="1" t="s">
        <v>46</v>
      </c>
      <c r="B2916">
        <v>6</v>
      </c>
      <c r="C2916" s="1" t="s">
        <v>5163</v>
      </c>
      <c r="D2916" s="2">
        <v>45828</v>
      </c>
      <c r="E2916" t="s">
        <v>3788</v>
      </c>
      <c r="F2916" s="1" t="s">
        <v>3068</v>
      </c>
      <c r="G2916">
        <v>15</v>
      </c>
      <c r="H2916" t="s">
        <v>2811</v>
      </c>
      <c r="I2916" s="1" t="s">
        <v>108</v>
      </c>
      <c r="J2916">
        <v>350</v>
      </c>
      <c r="K2916" s="1" t="s">
        <v>2729</v>
      </c>
      <c r="L2916">
        <v>4</v>
      </c>
      <c r="M2916">
        <v>228.8</v>
      </c>
      <c r="N2916">
        <v>6.9</v>
      </c>
      <c r="Q2916">
        <v>221.9</v>
      </c>
      <c r="R2916" s="1"/>
    </row>
    <row r="2917" spans="1:18" x14ac:dyDescent="0.2">
      <c r="A2917" s="1" t="s">
        <v>53</v>
      </c>
      <c r="B2917">
        <v>6</v>
      </c>
      <c r="C2917" s="1" t="s">
        <v>5133</v>
      </c>
      <c r="D2917" s="2">
        <v>45828</v>
      </c>
      <c r="E2917" t="s">
        <v>3788</v>
      </c>
      <c r="F2917" s="1" t="s">
        <v>3068</v>
      </c>
      <c r="G2917">
        <v>15</v>
      </c>
      <c r="H2917" t="s">
        <v>2811</v>
      </c>
      <c r="I2917" s="1" t="s">
        <v>108</v>
      </c>
      <c r="J2917">
        <v>350</v>
      </c>
      <c r="K2917" s="1" t="s">
        <v>2729</v>
      </c>
      <c r="L2917">
        <v>3</v>
      </c>
      <c r="M2917">
        <v>156.80000000000001</v>
      </c>
      <c r="N2917">
        <v>6</v>
      </c>
      <c r="O2917">
        <v>55</v>
      </c>
      <c r="Q2917">
        <v>150.80000000000001</v>
      </c>
      <c r="R2917" s="1"/>
    </row>
    <row r="2918" spans="1:18" x14ac:dyDescent="0.2">
      <c r="A2918" s="1" t="s">
        <v>53</v>
      </c>
      <c r="B2918">
        <v>6</v>
      </c>
      <c r="C2918" s="1" t="s">
        <v>5163</v>
      </c>
      <c r="D2918" s="2">
        <v>45828</v>
      </c>
      <c r="E2918" t="s">
        <v>3788</v>
      </c>
      <c r="F2918" s="1" t="s">
        <v>3068</v>
      </c>
      <c r="G2918">
        <v>15</v>
      </c>
      <c r="H2918" t="s">
        <v>2811</v>
      </c>
      <c r="I2918" s="1" t="s">
        <v>108</v>
      </c>
      <c r="J2918">
        <v>350</v>
      </c>
      <c r="K2918" s="1" t="s">
        <v>2729</v>
      </c>
      <c r="L2918">
        <v>2</v>
      </c>
      <c r="M2918">
        <v>133</v>
      </c>
      <c r="N2918">
        <v>4</v>
      </c>
      <c r="Q2918">
        <v>129</v>
      </c>
      <c r="R2918" s="1"/>
    </row>
    <row r="2919" spans="1:18" x14ac:dyDescent="0.2">
      <c r="A2919" s="1" t="s">
        <v>53</v>
      </c>
      <c r="B2919">
        <v>6</v>
      </c>
      <c r="C2919" s="1" t="s">
        <v>5164</v>
      </c>
      <c r="D2919" s="2">
        <v>45828</v>
      </c>
      <c r="E2919" t="s">
        <v>3820</v>
      </c>
      <c r="F2919" s="1" t="s">
        <v>3068</v>
      </c>
      <c r="G2919">
        <v>12</v>
      </c>
      <c r="H2919" t="s">
        <v>214</v>
      </c>
      <c r="I2919" s="1" t="s">
        <v>108</v>
      </c>
      <c r="J2919">
        <v>200</v>
      </c>
      <c r="K2919" s="1" t="s">
        <v>2729</v>
      </c>
      <c r="L2919">
        <v>4</v>
      </c>
      <c r="M2919">
        <v>220</v>
      </c>
      <c r="N2919">
        <v>6.3</v>
      </c>
      <c r="Q2919">
        <v>213.7</v>
      </c>
      <c r="R2919" s="1"/>
    </row>
    <row r="2920" spans="1:18" x14ac:dyDescent="0.2">
      <c r="A2920" s="1" t="s">
        <v>46</v>
      </c>
      <c r="B2920">
        <v>7</v>
      </c>
      <c r="C2920" s="1" t="s">
        <v>5158</v>
      </c>
      <c r="D2920" s="2">
        <v>45828</v>
      </c>
      <c r="E2920" t="s">
        <v>5159</v>
      </c>
      <c r="F2920" s="1" t="s">
        <v>246</v>
      </c>
      <c r="G2920">
        <v>17</v>
      </c>
      <c r="H2920" t="s">
        <v>332</v>
      </c>
      <c r="I2920" s="1" t="s">
        <v>2760</v>
      </c>
      <c r="J2920">
        <v>500</v>
      </c>
      <c r="K2920" s="1" t="s">
        <v>2729</v>
      </c>
      <c r="L2920">
        <v>5</v>
      </c>
      <c r="M2920">
        <v>362.4</v>
      </c>
      <c r="N2920">
        <v>10.1</v>
      </c>
      <c r="O2920">
        <v>10</v>
      </c>
      <c r="Q2920">
        <v>352.29999999999995</v>
      </c>
      <c r="R2920" s="1"/>
    </row>
    <row r="2921" spans="1:18" x14ac:dyDescent="0.2">
      <c r="A2921" s="1" t="s">
        <v>53</v>
      </c>
      <c r="B2921">
        <v>7</v>
      </c>
      <c r="C2921" s="1" t="s">
        <v>5158</v>
      </c>
      <c r="D2921" s="2">
        <v>45828</v>
      </c>
      <c r="E2921" t="s">
        <v>5159</v>
      </c>
      <c r="F2921" s="1" t="s">
        <v>246</v>
      </c>
      <c r="G2921">
        <v>17</v>
      </c>
      <c r="H2921" t="s">
        <v>332</v>
      </c>
      <c r="I2921" s="1" t="s">
        <v>2760</v>
      </c>
      <c r="J2921">
        <v>500</v>
      </c>
      <c r="K2921" s="1" t="s">
        <v>2729</v>
      </c>
      <c r="L2921">
        <v>2</v>
      </c>
      <c r="M2921">
        <v>113.3</v>
      </c>
      <c r="N2921">
        <v>4</v>
      </c>
      <c r="Q2921">
        <v>109.3</v>
      </c>
      <c r="R2921" s="1"/>
    </row>
    <row r="2922" spans="1:18" x14ac:dyDescent="0.2">
      <c r="A2922" s="1" t="s">
        <v>53</v>
      </c>
      <c r="B2922">
        <v>7</v>
      </c>
      <c r="C2922" s="1" t="s">
        <v>5165</v>
      </c>
      <c r="D2922" s="2">
        <v>45828</v>
      </c>
      <c r="E2922" t="s">
        <v>4305</v>
      </c>
      <c r="F2922" s="1" t="s">
        <v>246</v>
      </c>
      <c r="G2922">
        <v>20</v>
      </c>
      <c r="H2922">
        <v>6</v>
      </c>
      <c r="I2922" s="1" t="s">
        <v>100</v>
      </c>
      <c r="J2922">
        <v>150</v>
      </c>
      <c r="K2922" s="1" t="s">
        <v>2729</v>
      </c>
      <c r="L2922">
        <v>4</v>
      </c>
      <c r="M2922">
        <v>162.07</v>
      </c>
      <c r="N2922">
        <v>10</v>
      </c>
      <c r="O2922">
        <v>20</v>
      </c>
      <c r="Q2922">
        <v>152.07</v>
      </c>
      <c r="R2922" s="1"/>
    </row>
    <row r="2923" spans="1:18" x14ac:dyDescent="0.2">
      <c r="A2923" s="1" t="s">
        <v>46</v>
      </c>
      <c r="B2923">
        <v>1</v>
      </c>
      <c r="C2923" s="1" t="s">
        <v>5166</v>
      </c>
      <c r="D2923" s="2">
        <v>45829</v>
      </c>
      <c r="E2923" t="s">
        <v>3878</v>
      </c>
      <c r="F2923" s="1" t="s">
        <v>246</v>
      </c>
      <c r="G2923">
        <v>16</v>
      </c>
      <c r="H2923" t="s">
        <v>214</v>
      </c>
      <c r="I2923" s="1" t="s">
        <v>100</v>
      </c>
      <c r="J2923">
        <v>300</v>
      </c>
      <c r="K2923" s="1" t="s">
        <v>2729</v>
      </c>
      <c r="L2923">
        <v>4</v>
      </c>
      <c r="M2923">
        <v>220.59999999999997</v>
      </c>
      <c r="N2923">
        <v>7.5</v>
      </c>
      <c r="Q2923">
        <v>213.09999999999997</v>
      </c>
      <c r="R2923" s="1"/>
    </row>
    <row r="2924" spans="1:18" x14ac:dyDescent="0.2">
      <c r="A2924" s="1" t="s">
        <v>46</v>
      </c>
      <c r="B2924">
        <v>1</v>
      </c>
      <c r="C2924" s="1" t="s">
        <v>5167</v>
      </c>
      <c r="D2924" s="2">
        <v>45829</v>
      </c>
      <c r="E2924" t="s">
        <v>3878</v>
      </c>
      <c r="F2924" s="1" t="s">
        <v>246</v>
      </c>
      <c r="G2924">
        <v>11</v>
      </c>
      <c r="H2924" t="s">
        <v>93</v>
      </c>
      <c r="I2924" s="1" t="s">
        <v>100</v>
      </c>
      <c r="J2924">
        <v>300</v>
      </c>
      <c r="K2924" s="1" t="s">
        <v>2729</v>
      </c>
      <c r="L2924">
        <v>2</v>
      </c>
      <c r="M2924">
        <v>75.199999999999989</v>
      </c>
      <c r="N2924">
        <v>2.4</v>
      </c>
      <c r="Q2924">
        <v>72.799999999999983</v>
      </c>
      <c r="R2924" s="1"/>
    </row>
    <row r="2925" spans="1:18" x14ac:dyDescent="0.2">
      <c r="A2925" s="1" t="s">
        <v>53</v>
      </c>
      <c r="B2925">
        <v>1</v>
      </c>
      <c r="C2925" s="1" t="s">
        <v>5167</v>
      </c>
      <c r="D2925" s="2">
        <v>45829</v>
      </c>
      <c r="E2925" t="s">
        <v>3878</v>
      </c>
      <c r="F2925" s="1" t="s">
        <v>246</v>
      </c>
      <c r="G2925">
        <v>11</v>
      </c>
      <c r="H2925" t="s">
        <v>93</v>
      </c>
      <c r="I2925" s="1" t="s">
        <v>100</v>
      </c>
      <c r="J2925">
        <v>300</v>
      </c>
      <c r="K2925" s="1" t="s">
        <v>2729</v>
      </c>
      <c r="L2925">
        <v>3</v>
      </c>
      <c r="M2925">
        <v>118</v>
      </c>
      <c r="N2925">
        <v>3.5999999999999996</v>
      </c>
      <c r="Q2925">
        <v>114.4</v>
      </c>
      <c r="R2925" s="1"/>
    </row>
    <row r="2926" spans="1:18" x14ac:dyDescent="0.2">
      <c r="A2926" s="1" t="s">
        <v>53</v>
      </c>
      <c r="B2926">
        <v>1</v>
      </c>
      <c r="C2926" s="1" t="s">
        <v>5168</v>
      </c>
      <c r="D2926" s="2">
        <v>45829</v>
      </c>
      <c r="E2926" t="s">
        <v>3878</v>
      </c>
      <c r="F2926" s="1" t="s">
        <v>246</v>
      </c>
      <c r="G2926">
        <v>8</v>
      </c>
      <c r="H2926" t="s">
        <v>93</v>
      </c>
      <c r="I2926" s="1" t="s">
        <v>100</v>
      </c>
      <c r="J2926">
        <v>400</v>
      </c>
      <c r="K2926" s="1" t="s">
        <v>2729</v>
      </c>
      <c r="L2926">
        <v>3</v>
      </c>
      <c r="M2926">
        <v>106.6</v>
      </c>
      <c r="N2926">
        <v>3</v>
      </c>
      <c r="Q2926">
        <v>103.6</v>
      </c>
      <c r="R2926" s="1"/>
    </row>
    <row r="2927" spans="1:18" x14ac:dyDescent="0.2">
      <c r="A2927" s="1" t="s">
        <v>46</v>
      </c>
      <c r="B2927">
        <v>3</v>
      </c>
      <c r="C2927" s="1" t="s">
        <v>5013</v>
      </c>
      <c r="D2927" s="2">
        <v>45829</v>
      </c>
      <c r="E2927" t="s">
        <v>3940</v>
      </c>
      <c r="F2927" s="1" t="s">
        <v>3035</v>
      </c>
      <c r="G2927" t="s">
        <v>3941</v>
      </c>
      <c r="H2927" t="s">
        <v>3942</v>
      </c>
      <c r="I2927" s="1" t="s">
        <v>100</v>
      </c>
      <c r="J2927">
        <v>2500</v>
      </c>
      <c r="K2927" s="1" t="s">
        <v>2729</v>
      </c>
      <c r="L2927">
        <v>3</v>
      </c>
      <c r="M2927">
        <v>112</v>
      </c>
      <c r="N2927">
        <v>2.0999999999999996</v>
      </c>
      <c r="Q2927">
        <v>109.9</v>
      </c>
      <c r="R2927" s="1"/>
    </row>
    <row r="2928" spans="1:18" x14ac:dyDescent="0.2">
      <c r="A2928" s="1" t="s">
        <v>53</v>
      </c>
      <c r="B2928">
        <v>3</v>
      </c>
      <c r="C2928" s="1" t="s">
        <v>5013</v>
      </c>
      <c r="D2928" s="2">
        <v>45829</v>
      </c>
      <c r="E2928" t="s">
        <v>3940</v>
      </c>
      <c r="F2928" s="1" t="s">
        <v>3035</v>
      </c>
      <c r="G2928" t="s">
        <v>3941</v>
      </c>
      <c r="H2928" t="s">
        <v>3942</v>
      </c>
      <c r="I2928" s="1" t="s">
        <v>100</v>
      </c>
      <c r="J2928">
        <v>2500</v>
      </c>
      <c r="K2928" s="1" t="s">
        <v>2729</v>
      </c>
      <c r="L2928">
        <v>3</v>
      </c>
      <c r="M2928">
        <v>115.8</v>
      </c>
      <c r="N2928">
        <v>2.0999999999999996</v>
      </c>
      <c r="Q2928">
        <v>113.7</v>
      </c>
      <c r="R2928" s="1"/>
    </row>
    <row r="2929" spans="1:18" x14ac:dyDescent="0.2">
      <c r="A2929" s="1" t="s">
        <v>46</v>
      </c>
      <c r="B2929">
        <v>4</v>
      </c>
      <c r="C2929" s="1" t="s">
        <v>5117</v>
      </c>
      <c r="D2929" s="2">
        <v>45829</v>
      </c>
      <c r="E2929" t="s">
        <v>5118</v>
      </c>
      <c r="F2929" s="1" t="s">
        <v>246</v>
      </c>
      <c r="G2929">
        <v>24</v>
      </c>
      <c r="H2929" t="s">
        <v>2765</v>
      </c>
      <c r="I2929" s="1" t="s">
        <v>2766</v>
      </c>
      <c r="J2929">
        <v>7500</v>
      </c>
      <c r="K2929" s="1" t="s">
        <v>2729</v>
      </c>
      <c r="L2929">
        <v>3</v>
      </c>
      <c r="M2929">
        <v>352</v>
      </c>
      <c r="N2929">
        <v>8.6</v>
      </c>
      <c r="Q2929">
        <v>343.4</v>
      </c>
      <c r="R2929" s="1"/>
    </row>
    <row r="2930" spans="1:18" x14ac:dyDescent="0.2">
      <c r="A2930" s="1" t="s">
        <v>53</v>
      </c>
      <c r="B2930">
        <v>4</v>
      </c>
      <c r="C2930" s="1" t="s">
        <v>5117</v>
      </c>
      <c r="D2930" s="2">
        <v>45829</v>
      </c>
      <c r="E2930" t="s">
        <v>5118</v>
      </c>
      <c r="F2930" s="1" t="s">
        <v>246</v>
      </c>
      <c r="G2930">
        <v>24</v>
      </c>
      <c r="H2930" t="s">
        <v>2765</v>
      </c>
      <c r="I2930" s="1" t="s">
        <v>2766</v>
      </c>
      <c r="J2930">
        <v>7500</v>
      </c>
      <c r="K2930" s="1" t="s">
        <v>2729</v>
      </c>
      <c r="L2930">
        <v>3</v>
      </c>
      <c r="M2930">
        <v>360.8</v>
      </c>
      <c r="N2930">
        <v>8.3999999999999986</v>
      </c>
      <c r="O2930">
        <v>10</v>
      </c>
      <c r="Q2930">
        <v>352.40000000000003</v>
      </c>
      <c r="R2930" s="1"/>
    </row>
    <row r="2931" spans="1:18" x14ac:dyDescent="0.2">
      <c r="A2931" s="1" t="s">
        <v>46</v>
      </c>
      <c r="B2931">
        <v>6</v>
      </c>
      <c r="C2931" s="1" t="s">
        <v>5169</v>
      </c>
      <c r="D2931" s="2">
        <v>45829</v>
      </c>
      <c r="E2931" t="s">
        <v>5170</v>
      </c>
      <c r="F2931" s="1" t="s">
        <v>3319</v>
      </c>
      <c r="G2931">
        <v>24</v>
      </c>
      <c r="H2931" t="s">
        <v>2817</v>
      </c>
      <c r="I2931" s="1" t="s">
        <v>108</v>
      </c>
      <c r="J2931">
        <v>100</v>
      </c>
      <c r="K2931" s="1" t="s">
        <v>2729</v>
      </c>
      <c r="L2931">
        <v>2</v>
      </c>
      <c r="M2931">
        <v>112.6</v>
      </c>
      <c r="N2931">
        <v>5.8</v>
      </c>
      <c r="Q2931">
        <v>106.8</v>
      </c>
      <c r="R2931" s="1"/>
    </row>
    <row r="2932" spans="1:18" x14ac:dyDescent="0.2">
      <c r="A2932" s="1" t="s">
        <v>46</v>
      </c>
      <c r="B2932">
        <v>6</v>
      </c>
      <c r="C2932" s="1" t="s">
        <v>3324</v>
      </c>
      <c r="D2932" s="2">
        <v>45829</v>
      </c>
      <c r="E2932" t="s">
        <v>51</v>
      </c>
      <c r="F2932" s="1" t="s">
        <v>51</v>
      </c>
      <c r="G2932" t="s">
        <v>51</v>
      </c>
      <c r="H2932" t="s">
        <v>51</v>
      </c>
      <c r="I2932" s="1" t="s">
        <v>51</v>
      </c>
      <c r="J2932" t="s">
        <v>51</v>
      </c>
      <c r="K2932" s="1" t="s">
        <v>2729</v>
      </c>
      <c r="L2932">
        <v>2</v>
      </c>
      <c r="M2932">
        <v>255.1</v>
      </c>
      <c r="N2932">
        <v>5.4</v>
      </c>
      <c r="Q2932">
        <v>249.7</v>
      </c>
      <c r="R2932" s="1"/>
    </row>
    <row r="2933" spans="1:18" x14ac:dyDescent="0.2">
      <c r="A2933" s="1" t="s">
        <v>46</v>
      </c>
      <c r="B2933">
        <v>6</v>
      </c>
      <c r="C2933" s="1" t="s">
        <v>5171</v>
      </c>
      <c r="D2933" s="2">
        <v>45829</v>
      </c>
      <c r="E2933" t="s">
        <v>105</v>
      </c>
      <c r="F2933" s="1" t="s">
        <v>106</v>
      </c>
      <c r="G2933">
        <v>12</v>
      </c>
      <c r="H2933" t="s">
        <v>107</v>
      </c>
      <c r="I2933" s="1" t="s">
        <v>108</v>
      </c>
      <c r="J2933">
        <v>300</v>
      </c>
      <c r="K2933" s="1" t="s">
        <v>2729</v>
      </c>
      <c r="L2933">
        <v>3</v>
      </c>
      <c r="M2933">
        <v>222.8</v>
      </c>
      <c r="N2933">
        <v>6</v>
      </c>
      <c r="Q2933">
        <v>216.8</v>
      </c>
      <c r="R2933" s="1"/>
    </row>
    <row r="2934" spans="1:18" x14ac:dyDescent="0.2">
      <c r="A2934" s="1" t="s">
        <v>53</v>
      </c>
      <c r="B2934">
        <v>6</v>
      </c>
      <c r="C2934" s="1" t="s">
        <v>5171</v>
      </c>
      <c r="D2934" s="2">
        <v>45829</v>
      </c>
      <c r="E2934" t="s">
        <v>105</v>
      </c>
      <c r="F2934" s="1" t="s">
        <v>106</v>
      </c>
      <c r="G2934">
        <v>12</v>
      </c>
      <c r="H2934" t="s">
        <v>107</v>
      </c>
      <c r="I2934" s="1" t="s">
        <v>108</v>
      </c>
      <c r="J2934">
        <v>300</v>
      </c>
      <c r="K2934" s="1" t="s">
        <v>2729</v>
      </c>
      <c r="L2934">
        <v>2</v>
      </c>
      <c r="M2934">
        <v>90.8</v>
      </c>
      <c r="N2934">
        <v>6</v>
      </c>
      <c r="O2934">
        <v>80</v>
      </c>
      <c r="Q2934">
        <v>84.8</v>
      </c>
      <c r="R2934" s="1"/>
    </row>
    <row r="2935" spans="1:18" x14ac:dyDescent="0.2">
      <c r="A2935" s="1" t="s">
        <v>53</v>
      </c>
      <c r="B2935">
        <v>6</v>
      </c>
      <c r="C2935" s="1" t="s">
        <v>5172</v>
      </c>
      <c r="D2935" s="2">
        <v>45829</v>
      </c>
      <c r="E2935" t="s">
        <v>3000</v>
      </c>
      <c r="F2935" s="1" t="s">
        <v>106</v>
      </c>
      <c r="G2935" t="s">
        <v>3001</v>
      </c>
      <c r="H2935" t="s">
        <v>51</v>
      </c>
      <c r="I2935" s="1" t="s">
        <v>2996</v>
      </c>
      <c r="J2935">
        <v>500</v>
      </c>
      <c r="K2935" s="1" t="s">
        <v>2729</v>
      </c>
      <c r="L2935">
        <v>2</v>
      </c>
      <c r="M2935">
        <v>90.2</v>
      </c>
      <c r="N2935">
        <v>4.4000000000000004</v>
      </c>
      <c r="Q2935">
        <v>85.8</v>
      </c>
      <c r="R2935" s="1"/>
    </row>
    <row r="2936" spans="1:18" x14ac:dyDescent="0.2">
      <c r="A2936" s="1" t="s">
        <v>46</v>
      </c>
      <c r="B2936">
        <v>7</v>
      </c>
      <c r="C2936" s="1" t="s">
        <v>5173</v>
      </c>
      <c r="D2936" s="2">
        <v>45829</v>
      </c>
      <c r="E2936" t="s">
        <v>4305</v>
      </c>
      <c r="F2936" s="1" t="s">
        <v>246</v>
      </c>
      <c r="G2936">
        <v>28</v>
      </c>
      <c r="H2936">
        <v>6</v>
      </c>
      <c r="I2936" s="1" t="s">
        <v>100</v>
      </c>
      <c r="J2936">
        <v>200</v>
      </c>
      <c r="K2936" s="1" t="s">
        <v>2729</v>
      </c>
      <c r="L2936">
        <v>3</v>
      </c>
      <c r="M2936">
        <v>142</v>
      </c>
      <c r="N2936">
        <v>10.4</v>
      </c>
      <c r="Q2936">
        <v>131.6</v>
      </c>
      <c r="R2936" s="1"/>
    </row>
    <row r="2937" spans="1:18" x14ac:dyDescent="0.2">
      <c r="A2937" s="1" t="s">
        <v>46</v>
      </c>
      <c r="B2937">
        <v>7</v>
      </c>
      <c r="C2937" s="1" t="s">
        <v>5174</v>
      </c>
      <c r="D2937" s="2">
        <v>45829</v>
      </c>
      <c r="E2937" t="s">
        <v>4900</v>
      </c>
      <c r="F2937" s="1" t="s">
        <v>246</v>
      </c>
      <c r="G2937">
        <v>28</v>
      </c>
      <c r="H2937">
        <v>10</v>
      </c>
      <c r="I2937" s="1" t="s">
        <v>100</v>
      </c>
      <c r="J2937">
        <v>140</v>
      </c>
      <c r="K2937" s="1" t="s">
        <v>2729</v>
      </c>
      <c r="L2937">
        <v>2</v>
      </c>
      <c r="M2937">
        <v>141.6</v>
      </c>
      <c r="N2937">
        <v>7.1</v>
      </c>
      <c r="Q2937">
        <v>134.5</v>
      </c>
      <c r="R2937" s="1"/>
    </row>
    <row r="2938" spans="1:18" x14ac:dyDescent="0.2">
      <c r="A2938" s="1" t="s">
        <v>53</v>
      </c>
      <c r="B2938">
        <v>7</v>
      </c>
      <c r="C2938" s="1" t="s">
        <v>5175</v>
      </c>
      <c r="D2938" s="2">
        <v>45829</v>
      </c>
      <c r="E2938" t="s">
        <v>2797</v>
      </c>
      <c r="F2938" s="1" t="s">
        <v>246</v>
      </c>
      <c r="G2938">
        <v>22</v>
      </c>
      <c r="H2938" t="s">
        <v>209</v>
      </c>
      <c r="I2938" s="1" t="s">
        <v>100</v>
      </c>
      <c r="J2938">
        <v>350</v>
      </c>
      <c r="K2938" s="1" t="s">
        <v>2729</v>
      </c>
      <c r="L2938">
        <v>4</v>
      </c>
      <c r="M2938">
        <v>280.13</v>
      </c>
      <c r="N2938">
        <v>10.8</v>
      </c>
      <c r="O2938">
        <v>20</v>
      </c>
      <c r="Q2938">
        <v>269.33</v>
      </c>
      <c r="R2938" s="1"/>
    </row>
    <row r="2939" spans="1:18" x14ac:dyDescent="0.2">
      <c r="A2939" s="1" t="s">
        <v>46</v>
      </c>
      <c r="B2939">
        <v>1</v>
      </c>
      <c r="C2939" s="1" t="s">
        <v>5013</v>
      </c>
      <c r="D2939" s="2">
        <v>45830</v>
      </c>
      <c r="E2939" t="s">
        <v>3940</v>
      </c>
      <c r="F2939" s="1" t="s">
        <v>3035</v>
      </c>
      <c r="G2939" t="s">
        <v>3941</v>
      </c>
      <c r="H2939" t="s">
        <v>3942</v>
      </c>
      <c r="I2939" s="1" t="s">
        <v>100</v>
      </c>
      <c r="J2939">
        <v>2500</v>
      </c>
      <c r="K2939" s="1" t="s">
        <v>2729</v>
      </c>
      <c r="L2939">
        <v>3</v>
      </c>
      <c r="M2939">
        <v>145</v>
      </c>
      <c r="N2939">
        <v>2.0999999999999996</v>
      </c>
      <c r="Q2939">
        <v>142.9</v>
      </c>
      <c r="R2939" s="1"/>
    </row>
    <row r="2940" spans="1:18" x14ac:dyDescent="0.2">
      <c r="A2940" s="1" t="s">
        <v>53</v>
      </c>
      <c r="B2940">
        <v>1</v>
      </c>
      <c r="C2940" s="1" t="s">
        <v>5013</v>
      </c>
      <c r="D2940" s="2">
        <v>45830</v>
      </c>
      <c r="E2940" t="s">
        <v>3940</v>
      </c>
      <c r="F2940" s="1" t="s">
        <v>3035</v>
      </c>
      <c r="G2940" t="s">
        <v>3941</v>
      </c>
      <c r="H2940" t="s">
        <v>3942</v>
      </c>
      <c r="I2940" s="1" t="s">
        <v>100</v>
      </c>
      <c r="J2940">
        <v>2500</v>
      </c>
      <c r="K2940" s="1" t="s">
        <v>2729</v>
      </c>
      <c r="L2940">
        <v>3</v>
      </c>
      <c r="M2940">
        <v>146.60000000000002</v>
      </c>
      <c r="N2940">
        <v>1.9999999999999998</v>
      </c>
      <c r="Q2940">
        <v>144.60000000000002</v>
      </c>
      <c r="R2940" s="1"/>
    </row>
    <row r="2941" spans="1:18" x14ac:dyDescent="0.2">
      <c r="A2941" s="1" t="s">
        <v>46</v>
      </c>
      <c r="B2941">
        <v>3</v>
      </c>
      <c r="C2941" s="1" t="s">
        <v>5168</v>
      </c>
      <c r="D2941" s="2">
        <v>45830</v>
      </c>
      <c r="E2941" t="s">
        <v>3878</v>
      </c>
      <c r="F2941" s="1" t="s">
        <v>246</v>
      </c>
      <c r="G2941">
        <v>8</v>
      </c>
      <c r="H2941" t="s">
        <v>93</v>
      </c>
      <c r="I2941" s="1" t="s">
        <v>100</v>
      </c>
      <c r="J2941">
        <v>400</v>
      </c>
      <c r="K2941" s="1" t="s">
        <v>2729</v>
      </c>
      <c r="L2941">
        <v>5</v>
      </c>
      <c r="M2941">
        <v>203.6</v>
      </c>
      <c r="N2941">
        <v>5</v>
      </c>
      <c r="Q2941">
        <v>198.6</v>
      </c>
      <c r="R2941" s="1"/>
    </row>
    <row r="2942" spans="1:18" x14ac:dyDescent="0.2">
      <c r="A2942" s="1" t="s">
        <v>53</v>
      </c>
      <c r="B2942">
        <v>3</v>
      </c>
      <c r="C2942" s="1" t="s">
        <v>5168</v>
      </c>
      <c r="D2942" s="2">
        <v>45830</v>
      </c>
      <c r="E2942" t="s">
        <v>3878</v>
      </c>
      <c r="F2942" s="1" t="s">
        <v>246</v>
      </c>
      <c r="G2942">
        <v>8</v>
      </c>
      <c r="H2942" t="s">
        <v>93</v>
      </c>
      <c r="I2942" s="1" t="s">
        <v>100</v>
      </c>
      <c r="J2942">
        <v>400</v>
      </c>
      <c r="K2942" s="1" t="s">
        <v>2729</v>
      </c>
      <c r="L2942">
        <v>1</v>
      </c>
      <c r="M2942">
        <v>50.2</v>
      </c>
      <c r="N2942">
        <v>0.9</v>
      </c>
      <c r="Q2942">
        <v>49.300000000000004</v>
      </c>
      <c r="R2942" s="1"/>
    </row>
    <row r="2943" spans="1:18" x14ac:dyDescent="0.2">
      <c r="A2943" s="1" t="s">
        <v>53</v>
      </c>
      <c r="B2943">
        <v>3</v>
      </c>
      <c r="C2943" s="1" t="s">
        <v>5176</v>
      </c>
      <c r="D2943" s="2">
        <v>45830</v>
      </c>
      <c r="E2943" t="s">
        <v>2747</v>
      </c>
      <c r="F2943" s="1" t="s">
        <v>246</v>
      </c>
      <c r="G2943">
        <v>16</v>
      </c>
      <c r="H2943" t="s">
        <v>209</v>
      </c>
      <c r="I2943" s="1" t="s">
        <v>100</v>
      </c>
      <c r="J2943">
        <v>810</v>
      </c>
      <c r="K2943" s="1" t="s">
        <v>2729</v>
      </c>
      <c r="L2943">
        <v>4</v>
      </c>
      <c r="M2943">
        <v>259.39999999999998</v>
      </c>
      <c r="N2943">
        <v>7.6</v>
      </c>
      <c r="Q2943">
        <v>251.79999999999998</v>
      </c>
      <c r="R2943" s="1"/>
    </row>
    <row r="2944" spans="1:18" x14ac:dyDescent="0.2">
      <c r="A2944" s="1" t="s">
        <v>46</v>
      </c>
      <c r="B2944">
        <v>4</v>
      </c>
      <c r="C2944" s="1" t="s">
        <v>5117</v>
      </c>
      <c r="D2944" s="2">
        <v>45830</v>
      </c>
      <c r="E2944" t="s">
        <v>5118</v>
      </c>
      <c r="F2944" s="1" t="s">
        <v>246</v>
      </c>
      <c r="G2944">
        <v>24</v>
      </c>
      <c r="H2944" t="s">
        <v>2765</v>
      </c>
      <c r="I2944" s="1" t="s">
        <v>2766</v>
      </c>
      <c r="J2944">
        <v>7500</v>
      </c>
      <c r="K2944" s="1" t="s">
        <v>2729</v>
      </c>
      <c r="L2944">
        <v>3</v>
      </c>
      <c r="M2944">
        <v>424.90000000000003</v>
      </c>
      <c r="N2944">
        <v>9.1999999999999993</v>
      </c>
      <c r="Q2944">
        <v>415.70000000000005</v>
      </c>
      <c r="R2944" s="1"/>
    </row>
    <row r="2945" spans="1:18" x14ac:dyDescent="0.2">
      <c r="A2945" s="1" t="s">
        <v>53</v>
      </c>
      <c r="B2945">
        <v>4</v>
      </c>
      <c r="C2945" s="1" t="s">
        <v>5117</v>
      </c>
      <c r="D2945" s="2">
        <v>45830</v>
      </c>
      <c r="E2945" t="s">
        <v>5118</v>
      </c>
      <c r="F2945" s="1" t="s">
        <v>246</v>
      </c>
      <c r="G2945">
        <v>24</v>
      </c>
      <c r="H2945" t="s">
        <v>2765</v>
      </c>
      <c r="I2945" s="1" t="s">
        <v>2766</v>
      </c>
      <c r="J2945">
        <v>7500</v>
      </c>
      <c r="K2945" s="1" t="s">
        <v>2729</v>
      </c>
      <c r="L2945">
        <v>3</v>
      </c>
      <c r="M2945">
        <v>396.6</v>
      </c>
      <c r="N2945">
        <v>9.4</v>
      </c>
      <c r="Q2945">
        <v>387.20000000000005</v>
      </c>
      <c r="R2945" s="1"/>
    </row>
    <row r="2946" spans="1:18" x14ac:dyDescent="0.2">
      <c r="A2946" s="1" t="s">
        <v>46</v>
      </c>
      <c r="B2946">
        <v>6</v>
      </c>
      <c r="C2946" s="1" t="s">
        <v>2879</v>
      </c>
      <c r="D2946" s="2">
        <v>45830</v>
      </c>
      <c r="E2946" t="s">
        <v>281</v>
      </c>
      <c r="F2946" s="1" t="s">
        <v>246</v>
      </c>
      <c r="G2946" t="s">
        <v>2880</v>
      </c>
      <c r="H2946" t="s">
        <v>2744</v>
      </c>
      <c r="I2946" s="1" t="s">
        <v>100</v>
      </c>
      <c r="J2946">
        <v>2000</v>
      </c>
      <c r="K2946" s="1" t="s">
        <v>2729</v>
      </c>
      <c r="L2946">
        <v>5</v>
      </c>
      <c r="M2946">
        <v>516.4</v>
      </c>
      <c r="N2946">
        <v>16.399999999999999</v>
      </c>
      <c r="O2946">
        <v>86.4</v>
      </c>
      <c r="Q2946">
        <v>500</v>
      </c>
      <c r="R2946" s="1"/>
    </row>
    <row r="2947" spans="1:18" x14ac:dyDescent="0.2">
      <c r="A2947" s="1" t="s">
        <v>53</v>
      </c>
      <c r="B2947">
        <v>6</v>
      </c>
      <c r="C2947" s="1" t="s">
        <v>2879</v>
      </c>
      <c r="D2947" s="2">
        <v>45830</v>
      </c>
      <c r="E2947" t="s">
        <v>281</v>
      </c>
      <c r="F2947" s="1" t="s">
        <v>246</v>
      </c>
      <c r="G2947" t="s">
        <v>2880</v>
      </c>
      <c r="H2947" t="s">
        <v>2744</v>
      </c>
      <c r="I2947" s="1" t="s">
        <v>100</v>
      </c>
      <c r="J2947">
        <v>2000</v>
      </c>
      <c r="K2947" s="1" t="s">
        <v>2729</v>
      </c>
      <c r="L2947">
        <v>4</v>
      </c>
      <c r="M2947">
        <v>349.6</v>
      </c>
      <c r="N2947">
        <v>12.4</v>
      </c>
      <c r="O2947">
        <v>36</v>
      </c>
      <c r="Q2947">
        <v>337.20000000000005</v>
      </c>
      <c r="R2947" s="1"/>
    </row>
    <row r="2948" spans="1:18" x14ac:dyDescent="0.2">
      <c r="A2948" s="1" t="s">
        <v>53</v>
      </c>
      <c r="B2948">
        <v>6</v>
      </c>
      <c r="C2948" s="1" t="s">
        <v>5172</v>
      </c>
      <c r="D2948" s="2">
        <v>45830</v>
      </c>
      <c r="E2948" t="s">
        <v>3000</v>
      </c>
      <c r="F2948" s="1" t="s">
        <v>106</v>
      </c>
      <c r="G2948" t="s">
        <v>3001</v>
      </c>
      <c r="H2948" t="s">
        <v>51</v>
      </c>
      <c r="I2948" s="1" t="s">
        <v>2996</v>
      </c>
      <c r="J2948">
        <v>500</v>
      </c>
      <c r="K2948" s="1" t="s">
        <v>2729</v>
      </c>
      <c r="L2948">
        <v>4</v>
      </c>
      <c r="M2948">
        <v>217</v>
      </c>
      <c r="N2948">
        <v>8.1999999999999993</v>
      </c>
      <c r="Q2948">
        <v>208.8</v>
      </c>
      <c r="R2948" s="1"/>
    </row>
    <row r="2949" spans="1:18" x14ac:dyDescent="0.2">
      <c r="A2949" s="1" t="s">
        <v>46</v>
      </c>
      <c r="B2949">
        <v>7</v>
      </c>
      <c r="C2949" s="1" t="s">
        <v>5175</v>
      </c>
      <c r="D2949" s="2">
        <v>45830</v>
      </c>
      <c r="E2949" t="s">
        <v>2797</v>
      </c>
      <c r="F2949" s="1" t="s">
        <v>246</v>
      </c>
      <c r="G2949">
        <v>22</v>
      </c>
      <c r="H2949" t="s">
        <v>209</v>
      </c>
      <c r="I2949" s="1" t="s">
        <v>100</v>
      </c>
      <c r="J2949">
        <v>350</v>
      </c>
      <c r="K2949" s="1" t="s">
        <v>2729</v>
      </c>
      <c r="L2949">
        <v>1</v>
      </c>
      <c r="M2949">
        <v>43.71</v>
      </c>
      <c r="N2949">
        <v>2.7</v>
      </c>
      <c r="Q2949">
        <v>41.01</v>
      </c>
      <c r="R2949" s="1"/>
    </row>
    <row r="2950" spans="1:18" x14ac:dyDescent="0.2">
      <c r="A2950" s="1" t="s">
        <v>46</v>
      </c>
      <c r="B2950">
        <v>7</v>
      </c>
      <c r="C2950" s="1" t="s">
        <v>5177</v>
      </c>
      <c r="D2950" s="2">
        <v>45830</v>
      </c>
      <c r="E2950" t="s">
        <v>3128</v>
      </c>
      <c r="F2950" s="1" t="s">
        <v>246</v>
      </c>
      <c r="G2950">
        <v>22</v>
      </c>
      <c r="H2950" t="s">
        <v>209</v>
      </c>
      <c r="I2950" s="1" t="s">
        <v>100</v>
      </c>
      <c r="J2950">
        <v>200</v>
      </c>
      <c r="K2950" s="1" t="s">
        <v>2729</v>
      </c>
      <c r="L2950">
        <v>5</v>
      </c>
      <c r="M2950">
        <v>217.67</v>
      </c>
      <c r="N2950">
        <v>13.5</v>
      </c>
      <c r="Q2950">
        <v>204.17</v>
      </c>
      <c r="R2950" s="1"/>
    </row>
    <row r="2951" spans="1:18" x14ac:dyDescent="0.2">
      <c r="A2951" s="1" t="s">
        <v>46</v>
      </c>
      <c r="B2951">
        <v>7</v>
      </c>
      <c r="C2951" s="1" t="s">
        <v>5178</v>
      </c>
      <c r="D2951" s="2">
        <v>45830</v>
      </c>
      <c r="E2951" t="s">
        <v>3128</v>
      </c>
      <c r="F2951" s="1" t="s">
        <v>246</v>
      </c>
      <c r="G2951">
        <v>22</v>
      </c>
      <c r="H2951" t="s">
        <v>209</v>
      </c>
      <c r="I2951" s="1" t="s">
        <v>100</v>
      </c>
      <c r="J2951">
        <v>100</v>
      </c>
      <c r="K2951" s="1" t="s">
        <v>2729</v>
      </c>
      <c r="L2951">
        <v>1</v>
      </c>
      <c r="M2951">
        <v>49.05</v>
      </c>
      <c r="N2951">
        <v>2.7</v>
      </c>
      <c r="Q2951">
        <v>46.349999999999994</v>
      </c>
      <c r="R2951" s="1"/>
    </row>
    <row r="2952" spans="1:18" x14ac:dyDescent="0.2">
      <c r="A2952" s="1" t="s">
        <v>53</v>
      </c>
      <c r="B2952">
        <v>7</v>
      </c>
      <c r="C2952" s="1" t="s">
        <v>5178</v>
      </c>
      <c r="D2952" s="2">
        <v>45830</v>
      </c>
      <c r="E2952" t="s">
        <v>3128</v>
      </c>
      <c r="F2952" s="1" t="s">
        <v>246</v>
      </c>
      <c r="G2952">
        <v>22</v>
      </c>
      <c r="H2952" t="s">
        <v>209</v>
      </c>
      <c r="I2952" s="1" t="s">
        <v>100</v>
      </c>
      <c r="J2952">
        <v>100</v>
      </c>
      <c r="K2952" s="1" t="s">
        <v>2729</v>
      </c>
      <c r="L2952">
        <v>1</v>
      </c>
      <c r="M2952">
        <v>52.69</v>
      </c>
      <c r="N2952">
        <v>2.7</v>
      </c>
      <c r="Q2952">
        <v>49.989999999999995</v>
      </c>
      <c r="R2952" s="1"/>
    </row>
    <row r="2953" spans="1:18" x14ac:dyDescent="0.2">
      <c r="A2953" s="1" t="s">
        <v>53</v>
      </c>
      <c r="B2953">
        <v>7</v>
      </c>
      <c r="C2953" s="1" t="s">
        <v>5179</v>
      </c>
      <c r="D2953" s="2">
        <v>45830</v>
      </c>
      <c r="E2953" t="s">
        <v>2825</v>
      </c>
      <c r="F2953" s="1" t="s">
        <v>246</v>
      </c>
      <c r="G2953">
        <v>22</v>
      </c>
      <c r="H2953">
        <v>6</v>
      </c>
      <c r="I2953" s="1" t="s">
        <v>2826</v>
      </c>
      <c r="J2953">
        <v>300</v>
      </c>
      <c r="K2953" s="1" t="s">
        <v>2729</v>
      </c>
      <c r="L2953">
        <v>6</v>
      </c>
      <c r="M2953">
        <v>302.06</v>
      </c>
      <c r="N2953">
        <v>16.200000000000003</v>
      </c>
      <c r="Q2953">
        <v>285.86</v>
      </c>
      <c r="R2953" s="1"/>
    </row>
    <row r="2954" spans="1:18" x14ac:dyDescent="0.2">
      <c r="A2954" s="1" t="s">
        <v>46</v>
      </c>
      <c r="B2954">
        <v>1</v>
      </c>
      <c r="C2954" s="1" t="s">
        <v>5013</v>
      </c>
      <c r="D2954" s="2">
        <v>45831</v>
      </c>
      <c r="E2954" t="s">
        <v>3940</v>
      </c>
      <c r="F2954" s="1" t="s">
        <v>3035</v>
      </c>
      <c r="G2954" t="s">
        <v>3941</v>
      </c>
      <c r="H2954" t="s">
        <v>3942</v>
      </c>
      <c r="I2954" s="1" t="s">
        <v>100</v>
      </c>
      <c r="J2954">
        <v>2500</v>
      </c>
      <c r="K2954" s="1" t="s">
        <v>2729</v>
      </c>
      <c r="L2954">
        <v>2</v>
      </c>
      <c r="M2954">
        <v>129.4</v>
      </c>
      <c r="N2954">
        <v>1.9</v>
      </c>
      <c r="Q2954">
        <v>127.5</v>
      </c>
      <c r="R2954" s="1"/>
    </row>
    <row r="2955" spans="1:18" x14ac:dyDescent="0.2">
      <c r="A2955" s="1" t="s">
        <v>53</v>
      </c>
      <c r="B2955">
        <v>1</v>
      </c>
      <c r="C2955" s="1" t="s">
        <v>5013</v>
      </c>
      <c r="D2955" s="2">
        <v>45831</v>
      </c>
      <c r="E2955" t="s">
        <v>3940</v>
      </c>
      <c r="F2955" s="1" t="s">
        <v>3035</v>
      </c>
      <c r="G2955" t="s">
        <v>3941</v>
      </c>
      <c r="H2955" t="s">
        <v>3942</v>
      </c>
      <c r="I2955" s="1" t="s">
        <v>100</v>
      </c>
      <c r="J2955">
        <v>2500</v>
      </c>
      <c r="K2955" s="1" t="s">
        <v>2729</v>
      </c>
      <c r="L2955">
        <v>2</v>
      </c>
      <c r="M2955">
        <v>94.800000000000011</v>
      </c>
      <c r="N2955">
        <v>1.8</v>
      </c>
      <c r="Q2955">
        <v>93.000000000000014</v>
      </c>
      <c r="R2955" s="1"/>
    </row>
    <row r="2956" spans="1:18" x14ac:dyDescent="0.2">
      <c r="A2956" s="1" t="s">
        <v>46</v>
      </c>
      <c r="B2956">
        <v>3</v>
      </c>
      <c r="C2956" s="1" t="s">
        <v>5176</v>
      </c>
      <c r="D2956" s="2">
        <v>45831</v>
      </c>
      <c r="E2956" t="s">
        <v>2747</v>
      </c>
      <c r="F2956" s="1" t="s">
        <v>246</v>
      </c>
      <c r="G2956">
        <v>16</v>
      </c>
      <c r="H2956" t="s">
        <v>209</v>
      </c>
      <c r="I2956" s="1" t="s">
        <v>100</v>
      </c>
      <c r="J2956">
        <v>810</v>
      </c>
      <c r="K2956" s="1" t="s">
        <v>2729</v>
      </c>
      <c r="L2956">
        <v>6</v>
      </c>
      <c r="M2956">
        <v>339.40000000000003</v>
      </c>
      <c r="N2956">
        <v>11.399999999999999</v>
      </c>
      <c r="Q2956">
        <v>328.00000000000006</v>
      </c>
      <c r="R2956" s="1"/>
    </row>
    <row r="2957" spans="1:18" x14ac:dyDescent="0.2">
      <c r="A2957" s="1" t="s">
        <v>53</v>
      </c>
      <c r="B2957">
        <v>3</v>
      </c>
      <c r="C2957" s="1" t="s">
        <v>5176</v>
      </c>
      <c r="D2957" s="2">
        <v>45831</v>
      </c>
      <c r="E2957" t="s">
        <v>2747</v>
      </c>
      <c r="F2957" s="1" t="s">
        <v>246</v>
      </c>
      <c r="G2957">
        <v>16</v>
      </c>
      <c r="H2957" t="s">
        <v>209</v>
      </c>
      <c r="I2957" s="1" t="s">
        <v>100</v>
      </c>
      <c r="J2957">
        <v>810</v>
      </c>
      <c r="K2957" s="1" t="s">
        <v>2729</v>
      </c>
      <c r="L2957">
        <v>4</v>
      </c>
      <c r="M2957">
        <v>235.39999999999998</v>
      </c>
      <c r="N2957">
        <v>7.6</v>
      </c>
      <c r="Q2957">
        <v>227.79999999999998</v>
      </c>
      <c r="R2957" s="1"/>
    </row>
    <row r="2958" spans="1:18" x14ac:dyDescent="0.2">
      <c r="A2958" s="1" t="s">
        <v>46</v>
      </c>
      <c r="B2958">
        <v>4</v>
      </c>
      <c r="C2958" s="1" t="s">
        <v>5117</v>
      </c>
      <c r="D2958" s="2">
        <v>45831</v>
      </c>
      <c r="E2958" t="s">
        <v>5118</v>
      </c>
      <c r="F2958" s="1" t="s">
        <v>246</v>
      </c>
      <c r="G2958">
        <v>24</v>
      </c>
      <c r="H2958" t="s">
        <v>2765</v>
      </c>
      <c r="I2958" s="1" t="s">
        <v>2766</v>
      </c>
      <c r="J2958">
        <v>7500</v>
      </c>
      <c r="K2958" s="1" t="s">
        <v>2729</v>
      </c>
      <c r="L2958">
        <v>3</v>
      </c>
      <c r="M2958">
        <v>403.6</v>
      </c>
      <c r="N2958">
        <v>9</v>
      </c>
      <c r="Q2958">
        <v>394.6</v>
      </c>
      <c r="R2958" s="1"/>
    </row>
    <row r="2959" spans="1:18" x14ac:dyDescent="0.2">
      <c r="A2959" s="1" t="s">
        <v>53</v>
      </c>
      <c r="B2959">
        <v>4</v>
      </c>
      <c r="C2959" s="1" t="s">
        <v>5117</v>
      </c>
      <c r="D2959" s="2">
        <v>45831</v>
      </c>
      <c r="E2959" t="s">
        <v>5118</v>
      </c>
      <c r="F2959" s="1" t="s">
        <v>246</v>
      </c>
      <c r="G2959">
        <v>24</v>
      </c>
      <c r="H2959" t="s">
        <v>2765</v>
      </c>
      <c r="I2959" s="1" t="s">
        <v>2766</v>
      </c>
      <c r="J2959">
        <v>7500</v>
      </c>
      <c r="K2959" s="1" t="s">
        <v>2729</v>
      </c>
      <c r="L2959">
        <v>3</v>
      </c>
      <c r="M2959">
        <v>384.5</v>
      </c>
      <c r="N2959">
        <v>9.6000000000000014</v>
      </c>
      <c r="Q2959">
        <v>374.9</v>
      </c>
      <c r="R2959" s="1"/>
    </row>
    <row r="2960" spans="1:18" x14ac:dyDescent="0.2">
      <c r="A2960" s="1" t="s">
        <v>46</v>
      </c>
      <c r="B2960">
        <v>6</v>
      </c>
      <c r="C2960" s="1" t="s">
        <v>5172</v>
      </c>
      <c r="D2960" s="2">
        <v>45831</v>
      </c>
      <c r="E2960" t="s">
        <v>3000</v>
      </c>
      <c r="F2960" s="1" t="s">
        <v>106</v>
      </c>
      <c r="G2960" t="s">
        <v>3001</v>
      </c>
      <c r="H2960" t="s">
        <v>51</v>
      </c>
      <c r="I2960" s="1" t="s">
        <v>2996</v>
      </c>
      <c r="J2960">
        <v>500</v>
      </c>
      <c r="K2960" s="1" t="s">
        <v>2729</v>
      </c>
      <c r="L2960">
        <v>5</v>
      </c>
      <c r="M2960">
        <v>231.6</v>
      </c>
      <c r="N2960">
        <v>10.600000000000001</v>
      </c>
      <c r="O2960">
        <v>46</v>
      </c>
      <c r="Q2960">
        <v>221</v>
      </c>
      <c r="R2960" s="1"/>
    </row>
    <row r="2961" spans="1:18" x14ac:dyDescent="0.2">
      <c r="A2961" s="1" t="s">
        <v>53</v>
      </c>
      <c r="B2961">
        <v>6</v>
      </c>
      <c r="C2961" s="1" t="s">
        <v>5180</v>
      </c>
      <c r="D2961" s="2">
        <v>45831</v>
      </c>
      <c r="E2961" t="s">
        <v>4266</v>
      </c>
      <c r="F2961" s="1" t="s">
        <v>106</v>
      </c>
      <c r="G2961" t="s">
        <v>2995</v>
      </c>
      <c r="H2961" t="s">
        <v>51</v>
      </c>
      <c r="I2961" s="1" t="s">
        <v>2996</v>
      </c>
      <c r="J2961">
        <v>100</v>
      </c>
      <c r="K2961" s="1" t="s">
        <v>2729</v>
      </c>
      <c r="L2961">
        <v>2</v>
      </c>
      <c r="M2961">
        <v>112</v>
      </c>
      <c r="N2961">
        <v>4.4000000000000004</v>
      </c>
      <c r="O2961">
        <v>85</v>
      </c>
      <c r="Q2961">
        <v>107.6</v>
      </c>
      <c r="R2961" s="1"/>
    </row>
    <row r="2962" spans="1:18" x14ac:dyDescent="0.2">
      <c r="A2962" s="1" t="s">
        <v>53</v>
      </c>
      <c r="B2962">
        <v>6</v>
      </c>
      <c r="C2962" s="1" t="s">
        <v>5181</v>
      </c>
      <c r="D2962" s="2">
        <v>45831</v>
      </c>
      <c r="E2962" t="s">
        <v>2994</v>
      </c>
      <c r="F2962" s="1" t="s">
        <v>106</v>
      </c>
      <c r="G2962" t="s">
        <v>2995</v>
      </c>
      <c r="H2962" t="s">
        <v>51</v>
      </c>
      <c r="I2962" s="1" t="s">
        <v>2996</v>
      </c>
      <c r="J2962">
        <v>300</v>
      </c>
      <c r="K2962" s="1" t="s">
        <v>2729</v>
      </c>
      <c r="L2962">
        <v>6</v>
      </c>
      <c r="M2962">
        <v>334.8</v>
      </c>
      <c r="N2962">
        <v>13.200000000000001</v>
      </c>
      <c r="Q2962">
        <v>321.60000000000002</v>
      </c>
      <c r="R2962" s="1"/>
    </row>
    <row r="2963" spans="1:18" x14ac:dyDescent="0.2">
      <c r="A2963" s="1" t="s">
        <v>53</v>
      </c>
      <c r="B2963">
        <v>6</v>
      </c>
      <c r="C2963" s="1" t="s">
        <v>5182</v>
      </c>
      <c r="D2963" s="2">
        <v>45831</v>
      </c>
      <c r="E2963" t="s">
        <v>3271</v>
      </c>
      <c r="F2963" s="1" t="s">
        <v>106</v>
      </c>
      <c r="G2963">
        <v>17</v>
      </c>
      <c r="H2963" t="s">
        <v>3262</v>
      </c>
      <c r="I2963" s="1" t="s">
        <v>108</v>
      </c>
      <c r="J2963">
        <v>100</v>
      </c>
      <c r="K2963" s="1" t="s">
        <v>2729</v>
      </c>
      <c r="L2963">
        <v>2</v>
      </c>
      <c r="M2963">
        <v>148.6</v>
      </c>
      <c r="N2963">
        <v>3.4</v>
      </c>
      <c r="Q2963">
        <v>145.19999999999999</v>
      </c>
      <c r="R2963" s="1"/>
    </row>
    <row r="2964" spans="1:18" x14ac:dyDescent="0.2">
      <c r="A2964" s="1" t="s">
        <v>46</v>
      </c>
      <c r="B2964">
        <v>7</v>
      </c>
      <c r="C2964" s="1" t="s">
        <v>5183</v>
      </c>
      <c r="D2964" s="2">
        <v>45831</v>
      </c>
      <c r="E2964" t="s">
        <v>2825</v>
      </c>
      <c r="F2964" s="1" t="s">
        <v>246</v>
      </c>
      <c r="G2964">
        <v>23</v>
      </c>
      <c r="H2964">
        <v>6</v>
      </c>
      <c r="I2964" s="1" t="s">
        <v>2826</v>
      </c>
      <c r="J2964">
        <v>300</v>
      </c>
      <c r="K2964" s="1" t="s">
        <v>2729</v>
      </c>
      <c r="L2964">
        <v>6</v>
      </c>
      <c r="M2964">
        <v>297.10000000000002</v>
      </c>
      <c r="N2964">
        <v>16.200000000000003</v>
      </c>
      <c r="O2964">
        <v>6</v>
      </c>
      <c r="Q2964">
        <v>280.90000000000003</v>
      </c>
      <c r="R2964" s="1"/>
    </row>
    <row r="2965" spans="1:18" x14ac:dyDescent="0.2">
      <c r="A2965" s="1" t="s">
        <v>46</v>
      </c>
      <c r="B2965">
        <v>7</v>
      </c>
      <c r="C2965" s="1" t="s">
        <v>5184</v>
      </c>
      <c r="D2965" s="2">
        <v>45831</v>
      </c>
      <c r="E2965" t="s">
        <v>5185</v>
      </c>
      <c r="F2965" s="1" t="s">
        <v>246</v>
      </c>
      <c r="G2965">
        <v>19</v>
      </c>
      <c r="H2965" t="s">
        <v>332</v>
      </c>
      <c r="I2965" s="1" t="s">
        <v>100</v>
      </c>
      <c r="J2965">
        <v>200</v>
      </c>
      <c r="K2965" s="1" t="s">
        <v>2729</v>
      </c>
      <c r="L2965">
        <v>1</v>
      </c>
      <c r="M2965">
        <v>48.63</v>
      </c>
      <c r="N2965">
        <v>2.4</v>
      </c>
      <c r="Q2965">
        <v>46.230000000000004</v>
      </c>
      <c r="R2965" s="1"/>
    </row>
    <row r="2966" spans="1:18" x14ac:dyDescent="0.2">
      <c r="A2966" s="1" t="s">
        <v>53</v>
      </c>
      <c r="B2966">
        <v>7</v>
      </c>
      <c r="C2966" s="1" t="s">
        <v>5184</v>
      </c>
      <c r="D2966" s="2">
        <v>45831</v>
      </c>
      <c r="E2966" t="s">
        <v>5185</v>
      </c>
      <c r="F2966" s="1" t="s">
        <v>246</v>
      </c>
      <c r="G2966">
        <v>19</v>
      </c>
      <c r="H2966" t="s">
        <v>332</v>
      </c>
      <c r="I2966" s="1" t="s">
        <v>100</v>
      </c>
      <c r="J2966">
        <v>200</v>
      </c>
      <c r="K2966" s="1" t="s">
        <v>2729</v>
      </c>
      <c r="L2966">
        <v>3</v>
      </c>
      <c r="M2966">
        <v>162.06</v>
      </c>
      <c r="N2966">
        <v>7.1999999999999993</v>
      </c>
      <c r="O2966">
        <v>10.8</v>
      </c>
      <c r="Q2966">
        <v>154.86000000000001</v>
      </c>
      <c r="R2966" s="1"/>
    </row>
    <row r="2967" spans="1:18" x14ac:dyDescent="0.2">
      <c r="A2967" s="1" t="s">
        <v>53</v>
      </c>
      <c r="B2967">
        <v>7</v>
      </c>
      <c r="C2967" s="1" t="s">
        <v>5186</v>
      </c>
      <c r="D2967" s="2">
        <v>45831</v>
      </c>
      <c r="E2967" t="s">
        <v>2797</v>
      </c>
      <c r="F2967" s="1" t="s">
        <v>246</v>
      </c>
      <c r="G2967">
        <v>20</v>
      </c>
      <c r="H2967" t="s">
        <v>209</v>
      </c>
      <c r="I2967" s="1" t="s">
        <v>100</v>
      </c>
      <c r="J2967">
        <v>40</v>
      </c>
      <c r="K2967" s="1" t="s">
        <v>2729</v>
      </c>
      <c r="L2967">
        <v>1</v>
      </c>
      <c r="M2967">
        <v>43.89</v>
      </c>
      <c r="N2967">
        <v>2.5</v>
      </c>
      <c r="Q2967">
        <v>41.39</v>
      </c>
      <c r="R2967" s="1"/>
    </row>
    <row r="2968" spans="1:18" x14ac:dyDescent="0.2">
      <c r="A2968" s="1" t="s">
        <v>53</v>
      </c>
      <c r="B2968">
        <v>7</v>
      </c>
      <c r="C2968" s="1" t="s">
        <v>5175</v>
      </c>
      <c r="D2968" s="2">
        <v>45831</v>
      </c>
      <c r="E2968" t="s">
        <v>2797</v>
      </c>
      <c r="F2968" s="1" t="s">
        <v>246</v>
      </c>
      <c r="G2968">
        <v>22</v>
      </c>
      <c r="H2968" t="s">
        <v>209</v>
      </c>
      <c r="I2968" s="1" t="s">
        <v>100</v>
      </c>
      <c r="J2968">
        <v>350</v>
      </c>
      <c r="K2968" s="1" t="s">
        <v>2729</v>
      </c>
      <c r="L2968">
        <v>4</v>
      </c>
      <c r="M2968">
        <v>203.75</v>
      </c>
      <c r="N2968">
        <v>11.099999999999998</v>
      </c>
      <c r="Q2968">
        <v>192.65</v>
      </c>
      <c r="R2968" s="1"/>
    </row>
    <row r="2969" spans="1:18" x14ac:dyDescent="0.2">
      <c r="A2969" s="1" t="s">
        <v>46</v>
      </c>
      <c r="B2969">
        <v>1</v>
      </c>
      <c r="C2969" s="1" t="s">
        <v>5013</v>
      </c>
      <c r="D2969" s="2">
        <v>45832</v>
      </c>
      <c r="E2969" t="s">
        <v>3940</v>
      </c>
      <c r="F2969" s="1" t="s">
        <v>3035</v>
      </c>
      <c r="G2969" t="s">
        <v>3941</v>
      </c>
      <c r="H2969" t="s">
        <v>3942</v>
      </c>
      <c r="I2969" s="1" t="s">
        <v>100</v>
      </c>
      <c r="J2969">
        <v>2500</v>
      </c>
      <c r="K2969" s="1" t="s">
        <v>2729</v>
      </c>
      <c r="L2969">
        <v>2</v>
      </c>
      <c r="M2969">
        <v>116.2</v>
      </c>
      <c r="N2969">
        <v>1.7000000000000002</v>
      </c>
      <c r="O2969">
        <v>4</v>
      </c>
      <c r="Q2969">
        <v>114.5</v>
      </c>
      <c r="R2969" s="1"/>
    </row>
    <row r="2970" spans="1:18" x14ac:dyDescent="0.2">
      <c r="A2970" s="1" t="s">
        <v>53</v>
      </c>
      <c r="B2970">
        <v>1</v>
      </c>
      <c r="C2970" s="1" t="s">
        <v>5013</v>
      </c>
      <c r="D2970" s="2">
        <v>45832</v>
      </c>
      <c r="E2970" t="s">
        <v>3940</v>
      </c>
      <c r="F2970" s="1" t="s">
        <v>3035</v>
      </c>
      <c r="G2970" t="s">
        <v>3941</v>
      </c>
      <c r="H2970" t="s">
        <v>3942</v>
      </c>
      <c r="I2970" s="1" t="s">
        <v>100</v>
      </c>
      <c r="J2970">
        <v>2500</v>
      </c>
      <c r="K2970" s="1" t="s">
        <v>2729</v>
      </c>
      <c r="L2970">
        <v>2</v>
      </c>
      <c r="M2970">
        <v>100.8</v>
      </c>
      <c r="N2970">
        <v>1.2</v>
      </c>
      <c r="Q2970">
        <v>99.6</v>
      </c>
      <c r="R2970" s="1"/>
    </row>
    <row r="2971" spans="1:18" x14ac:dyDescent="0.2">
      <c r="A2971" s="1" t="s">
        <v>46</v>
      </c>
      <c r="B2971">
        <v>3</v>
      </c>
      <c r="C2971" s="1" t="s">
        <v>5187</v>
      </c>
      <c r="D2971" s="2">
        <v>45832</v>
      </c>
      <c r="E2971" t="s">
        <v>3926</v>
      </c>
      <c r="F2971" s="1" t="s">
        <v>246</v>
      </c>
      <c r="G2971">
        <v>16</v>
      </c>
      <c r="H2971" t="s">
        <v>3235</v>
      </c>
      <c r="I2971" s="1" t="s">
        <v>100</v>
      </c>
      <c r="J2971">
        <v>100</v>
      </c>
      <c r="K2971" s="1" t="s">
        <v>2729</v>
      </c>
      <c r="L2971">
        <v>2</v>
      </c>
      <c r="M2971">
        <v>100.6</v>
      </c>
      <c r="N2971">
        <v>3.8</v>
      </c>
      <c r="O2971">
        <v>12</v>
      </c>
      <c r="Q2971">
        <v>96.8</v>
      </c>
      <c r="R2971" s="1"/>
    </row>
    <row r="2972" spans="1:18" x14ac:dyDescent="0.2">
      <c r="A2972" s="1" t="s">
        <v>46</v>
      </c>
      <c r="B2972">
        <v>3</v>
      </c>
      <c r="C2972" s="1" t="s">
        <v>5188</v>
      </c>
      <c r="D2972" s="2">
        <v>45832</v>
      </c>
      <c r="E2972" t="s">
        <v>5189</v>
      </c>
      <c r="F2972" s="1" t="s">
        <v>246</v>
      </c>
      <c r="G2972">
        <v>18</v>
      </c>
      <c r="H2972">
        <v>9</v>
      </c>
      <c r="I2972" s="1" t="s">
        <v>100</v>
      </c>
      <c r="J2972">
        <v>100</v>
      </c>
      <c r="K2972" s="1" t="s">
        <v>2729</v>
      </c>
      <c r="L2972">
        <v>2</v>
      </c>
      <c r="M2972">
        <v>118.4</v>
      </c>
      <c r="N2972">
        <v>4.2</v>
      </c>
      <c r="Q2972">
        <v>114.2</v>
      </c>
      <c r="R2972" s="1"/>
    </row>
    <row r="2973" spans="1:18" x14ac:dyDescent="0.2">
      <c r="A2973" s="1" t="s">
        <v>46</v>
      </c>
      <c r="B2973">
        <v>3</v>
      </c>
      <c r="C2973" s="1" t="s">
        <v>5190</v>
      </c>
      <c r="D2973" s="2">
        <v>45832</v>
      </c>
      <c r="E2973" t="s">
        <v>48</v>
      </c>
      <c r="F2973" s="1" t="s">
        <v>246</v>
      </c>
      <c r="G2973">
        <v>16</v>
      </c>
      <c r="H2973" t="s">
        <v>134</v>
      </c>
      <c r="I2973" s="1" t="s">
        <v>100</v>
      </c>
      <c r="J2973">
        <v>50</v>
      </c>
      <c r="K2973" s="1" t="s">
        <v>2729</v>
      </c>
      <c r="L2973">
        <v>2</v>
      </c>
      <c r="M2973">
        <v>61.2</v>
      </c>
      <c r="N2973">
        <v>3.8</v>
      </c>
      <c r="Q2973">
        <v>57.400000000000006</v>
      </c>
      <c r="R2973" s="1"/>
    </row>
    <row r="2974" spans="1:18" x14ac:dyDescent="0.2">
      <c r="A2974" s="1" t="s">
        <v>53</v>
      </c>
      <c r="B2974">
        <v>3</v>
      </c>
      <c r="C2974" s="1" t="s">
        <v>5191</v>
      </c>
      <c r="D2974" s="2">
        <v>45832</v>
      </c>
      <c r="E2974" t="s">
        <v>3854</v>
      </c>
      <c r="F2974" s="1" t="s">
        <v>246</v>
      </c>
      <c r="G2974">
        <v>15</v>
      </c>
      <c r="H2974" t="s">
        <v>209</v>
      </c>
      <c r="I2974" s="1" t="s">
        <v>100</v>
      </c>
      <c r="J2974">
        <v>290</v>
      </c>
      <c r="K2974" s="1" t="s">
        <v>2729</v>
      </c>
      <c r="L2974">
        <v>4</v>
      </c>
      <c r="M2974">
        <v>197</v>
      </c>
      <c r="N2974">
        <v>7.3000000000000007</v>
      </c>
      <c r="Q2974">
        <v>189.7</v>
      </c>
      <c r="R2974" s="1"/>
    </row>
    <row r="2975" spans="1:18" x14ac:dyDescent="0.2">
      <c r="A2975" s="1" t="s">
        <v>46</v>
      </c>
      <c r="B2975">
        <v>4</v>
      </c>
      <c r="C2975" s="1" t="s">
        <v>5117</v>
      </c>
      <c r="D2975" s="2">
        <v>45832</v>
      </c>
      <c r="E2975" t="s">
        <v>5118</v>
      </c>
      <c r="F2975" s="1" t="s">
        <v>246</v>
      </c>
      <c r="G2975">
        <v>24</v>
      </c>
      <c r="H2975" t="s">
        <v>2765</v>
      </c>
      <c r="I2975" s="1" t="s">
        <v>2766</v>
      </c>
      <c r="J2975">
        <v>7500</v>
      </c>
      <c r="K2975" s="1" t="s">
        <v>2729</v>
      </c>
      <c r="L2975">
        <v>1</v>
      </c>
      <c r="M2975">
        <v>146.6</v>
      </c>
      <c r="N2975">
        <v>3</v>
      </c>
      <c r="O2975">
        <v>10</v>
      </c>
      <c r="Q2975">
        <v>143.6</v>
      </c>
      <c r="R2975" s="1"/>
    </row>
    <row r="2976" spans="1:18" x14ac:dyDescent="0.2">
      <c r="A2976" s="1" t="s">
        <v>46</v>
      </c>
      <c r="B2976">
        <v>4</v>
      </c>
      <c r="C2976" s="1" t="s">
        <v>5192</v>
      </c>
      <c r="D2976" s="2">
        <v>45832</v>
      </c>
      <c r="E2976" t="s">
        <v>5003</v>
      </c>
      <c r="F2976" s="1" t="s">
        <v>246</v>
      </c>
      <c r="G2976">
        <v>29</v>
      </c>
      <c r="H2976" t="s">
        <v>4976</v>
      </c>
      <c r="I2976" s="1" t="s">
        <v>2766</v>
      </c>
      <c r="J2976">
        <v>2700</v>
      </c>
      <c r="K2976" s="1" t="s">
        <v>2729</v>
      </c>
      <c r="L2976">
        <v>2</v>
      </c>
      <c r="M2976">
        <v>248.4</v>
      </c>
      <c r="N2976">
        <v>7.2</v>
      </c>
      <c r="O2976">
        <v>4</v>
      </c>
      <c r="Q2976">
        <v>241.20000000000002</v>
      </c>
      <c r="R2976" s="1"/>
    </row>
    <row r="2977" spans="1:18" x14ac:dyDescent="0.2">
      <c r="A2977" s="1" t="s">
        <v>53</v>
      </c>
      <c r="B2977">
        <v>4</v>
      </c>
      <c r="C2977" s="1" t="s">
        <v>5192</v>
      </c>
      <c r="D2977" s="2">
        <v>45832</v>
      </c>
      <c r="E2977" t="s">
        <v>5003</v>
      </c>
      <c r="F2977" s="1" t="s">
        <v>246</v>
      </c>
      <c r="G2977">
        <v>29</v>
      </c>
      <c r="H2977" t="s">
        <v>4976</v>
      </c>
      <c r="I2977" s="1" t="s">
        <v>2766</v>
      </c>
      <c r="J2977">
        <v>2700</v>
      </c>
      <c r="K2977" s="1" t="s">
        <v>2729</v>
      </c>
      <c r="L2977">
        <v>3</v>
      </c>
      <c r="M2977">
        <v>401.2</v>
      </c>
      <c r="N2977">
        <v>10.8</v>
      </c>
      <c r="Q2977">
        <v>390.4</v>
      </c>
      <c r="R2977" s="1"/>
    </row>
    <row r="2978" spans="1:18" x14ac:dyDescent="0.2">
      <c r="A2978" s="1" t="s">
        <v>46</v>
      </c>
      <c r="B2978">
        <v>6</v>
      </c>
      <c r="C2978" s="1" t="s">
        <v>5193</v>
      </c>
      <c r="D2978" s="2">
        <v>45832</v>
      </c>
      <c r="E2978" t="s">
        <v>2914</v>
      </c>
      <c r="F2978" s="1" t="s">
        <v>106</v>
      </c>
      <c r="G2978">
        <v>20</v>
      </c>
      <c r="H2978" t="s">
        <v>2915</v>
      </c>
      <c r="I2978" s="1" t="s">
        <v>108</v>
      </c>
      <c r="J2978">
        <v>100</v>
      </c>
      <c r="K2978" s="1" t="s">
        <v>2729</v>
      </c>
      <c r="L2978">
        <v>2</v>
      </c>
      <c r="M2978">
        <v>110</v>
      </c>
      <c r="N2978">
        <v>4.8</v>
      </c>
      <c r="O2978">
        <v>28</v>
      </c>
      <c r="Q2978">
        <v>105.2</v>
      </c>
      <c r="R2978" s="1"/>
    </row>
    <row r="2979" spans="1:18" x14ac:dyDescent="0.2">
      <c r="A2979" s="1" t="s">
        <v>46</v>
      </c>
      <c r="B2979">
        <v>6</v>
      </c>
      <c r="C2979" s="1" t="s">
        <v>5194</v>
      </c>
      <c r="D2979" s="2">
        <v>45832</v>
      </c>
      <c r="E2979" t="s">
        <v>2926</v>
      </c>
      <c r="F2979" s="1" t="s">
        <v>106</v>
      </c>
      <c r="G2979" t="s">
        <v>2743</v>
      </c>
      <c r="H2979" t="s">
        <v>2928</v>
      </c>
      <c r="I2979" s="1" t="s">
        <v>108</v>
      </c>
      <c r="J2979">
        <v>110</v>
      </c>
      <c r="K2979" s="1" t="s">
        <v>2729</v>
      </c>
      <c r="L2979">
        <v>3</v>
      </c>
      <c r="M2979">
        <v>119</v>
      </c>
      <c r="N2979">
        <v>4.1999999999999993</v>
      </c>
      <c r="Q2979">
        <v>114.8</v>
      </c>
      <c r="R2979" s="1"/>
    </row>
    <row r="2980" spans="1:18" x14ac:dyDescent="0.2">
      <c r="A2980" s="1" t="s">
        <v>46</v>
      </c>
      <c r="B2980">
        <v>6</v>
      </c>
      <c r="C2980" s="1" t="s">
        <v>5195</v>
      </c>
      <c r="D2980" s="2">
        <v>45832</v>
      </c>
      <c r="E2980" t="s">
        <v>4211</v>
      </c>
      <c r="F2980" s="1" t="s">
        <v>106</v>
      </c>
      <c r="G2980">
        <v>18</v>
      </c>
      <c r="H2980" t="s">
        <v>438</v>
      </c>
      <c r="I2980" s="1" t="s">
        <v>108</v>
      </c>
      <c r="J2980">
        <v>100</v>
      </c>
      <c r="K2980" s="1" t="s">
        <v>2729</v>
      </c>
      <c r="L2980">
        <v>2</v>
      </c>
      <c r="M2980">
        <v>118.6</v>
      </c>
      <c r="N2980">
        <v>4.4000000000000004</v>
      </c>
      <c r="Q2980">
        <v>114.19999999999999</v>
      </c>
      <c r="R2980" s="1"/>
    </row>
    <row r="2981" spans="1:18" x14ac:dyDescent="0.2">
      <c r="A2981" s="1" t="s">
        <v>46</v>
      </c>
      <c r="B2981">
        <v>6</v>
      </c>
      <c r="C2981" s="1" t="s">
        <v>5196</v>
      </c>
      <c r="D2981" s="2">
        <v>45832</v>
      </c>
      <c r="E2981" t="s">
        <v>5197</v>
      </c>
      <c r="F2981" s="1" t="s">
        <v>106</v>
      </c>
      <c r="G2981" t="s">
        <v>2927</v>
      </c>
      <c r="H2981" t="s">
        <v>2847</v>
      </c>
      <c r="I2981" s="1" t="s">
        <v>108</v>
      </c>
      <c r="J2981">
        <v>110</v>
      </c>
      <c r="K2981" s="1" t="s">
        <v>2729</v>
      </c>
      <c r="L2981">
        <v>3</v>
      </c>
      <c r="M2981">
        <v>67.400000000000006</v>
      </c>
      <c r="N2981">
        <v>3.5999999999999996</v>
      </c>
      <c r="Q2981">
        <v>63.800000000000004</v>
      </c>
      <c r="R2981" s="1"/>
    </row>
    <row r="2982" spans="1:18" x14ac:dyDescent="0.2">
      <c r="A2982" s="1" t="s">
        <v>46</v>
      </c>
      <c r="B2982">
        <v>6</v>
      </c>
      <c r="C2982" s="1" t="s">
        <v>5198</v>
      </c>
      <c r="D2982" s="2">
        <v>45832</v>
      </c>
      <c r="E2982" t="s">
        <v>5199</v>
      </c>
      <c r="F2982" s="1" t="s">
        <v>106</v>
      </c>
      <c r="G2982">
        <v>14</v>
      </c>
      <c r="H2982" t="s">
        <v>2915</v>
      </c>
      <c r="I2982" s="1" t="s">
        <v>108</v>
      </c>
      <c r="J2982">
        <v>100</v>
      </c>
      <c r="K2982" s="1" t="s">
        <v>2729</v>
      </c>
      <c r="L2982">
        <v>2</v>
      </c>
      <c r="M2982">
        <v>104</v>
      </c>
      <c r="N2982">
        <v>3.4000000000000004</v>
      </c>
      <c r="Q2982">
        <v>100.6</v>
      </c>
      <c r="R2982" s="1"/>
    </row>
    <row r="2983" spans="1:18" x14ac:dyDescent="0.2">
      <c r="A2983" s="1" t="s">
        <v>53</v>
      </c>
      <c r="B2983">
        <v>6</v>
      </c>
      <c r="C2983" s="1" t="s">
        <v>5196</v>
      </c>
      <c r="D2983" s="2">
        <v>45832</v>
      </c>
      <c r="E2983" t="s">
        <v>5197</v>
      </c>
      <c r="F2983" s="1" t="s">
        <v>106</v>
      </c>
      <c r="G2983" t="s">
        <v>2927</v>
      </c>
      <c r="H2983" t="s">
        <v>2847</v>
      </c>
      <c r="I2983" s="1" t="s">
        <v>108</v>
      </c>
      <c r="J2983">
        <v>110</v>
      </c>
      <c r="K2983" s="1" t="s">
        <v>2729</v>
      </c>
      <c r="L2983">
        <v>1</v>
      </c>
      <c r="M2983">
        <v>31</v>
      </c>
      <c r="N2983">
        <v>1.2</v>
      </c>
      <c r="O2983">
        <v>97</v>
      </c>
      <c r="Q2983">
        <v>29.8</v>
      </c>
      <c r="R2983" s="1"/>
    </row>
    <row r="2984" spans="1:18" x14ac:dyDescent="0.2">
      <c r="A2984" s="1" t="s">
        <v>53</v>
      </c>
      <c r="B2984">
        <v>6</v>
      </c>
      <c r="C2984" s="1" t="s">
        <v>5200</v>
      </c>
      <c r="D2984" s="2">
        <v>45832</v>
      </c>
      <c r="E2984" t="s">
        <v>5201</v>
      </c>
      <c r="F2984" s="1" t="s">
        <v>246</v>
      </c>
      <c r="G2984">
        <v>24</v>
      </c>
      <c r="H2984" t="s">
        <v>290</v>
      </c>
      <c r="I2984" s="1" t="s">
        <v>5202</v>
      </c>
      <c r="J2984">
        <v>250</v>
      </c>
      <c r="K2984" s="1" t="s">
        <v>2729</v>
      </c>
      <c r="L2984">
        <v>5</v>
      </c>
      <c r="M2984">
        <v>173</v>
      </c>
      <c r="N2984">
        <v>17</v>
      </c>
      <c r="Q2984">
        <v>156</v>
      </c>
      <c r="R2984" s="1"/>
    </row>
    <row r="2985" spans="1:18" x14ac:dyDescent="0.2">
      <c r="A2985" s="1" t="s">
        <v>53</v>
      </c>
      <c r="B2985">
        <v>6</v>
      </c>
      <c r="C2985" s="1" t="s">
        <v>2879</v>
      </c>
      <c r="D2985" s="2">
        <v>45832</v>
      </c>
      <c r="E2985" t="s">
        <v>281</v>
      </c>
      <c r="F2985" s="1" t="s">
        <v>246</v>
      </c>
      <c r="G2985" t="s">
        <v>2880</v>
      </c>
      <c r="H2985" t="s">
        <v>2744</v>
      </c>
      <c r="I2985" s="1" t="s">
        <v>100</v>
      </c>
      <c r="J2985">
        <v>2000</v>
      </c>
      <c r="K2985" s="1" t="s">
        <v>2729</v>
      </c>
      <c r="L2985">
        <v>2</v>
      </c>
      <c r="M2985">
        <v>213.4</v>
      </c>
      <c r="N2985">
        <v>7.2</v>
      </c>
      <c r="Q2985">
        <v>206.20000000000002</v>
      </c>
      <c r="R2985" s="1"/>
    </row>
    <row r="2986" spans="1:18" x14ac:dyDescent="0.2">
      <c r="A2986" s="1" t="s">
        <v>53</v>
      </c>
      <c r="B2986">
        <v>6</v>
      </c>
      <c r="C2986" s="1" t="s">
        <v>3324</v>
      </c>
      <c r="D2986" s="2">
        <v>45832</v>
      </c>
      <c r="E2986" t="s">
        <v>51</v>
      </c>
      <c r="F2986" s="1" t="s">
        <v>51</v>
      </c>
      <c r="G2986" t="s">
        <v>51</v>
      </c>
      <c r="H2986" t="s">
        <v>51</v>
      </c>
      <c r="I2986" s="1" t="s">
        <v>51</v>
      </c>
      <c r="J2986" t="s">
        <v>51</v>
      </c>
      <c r="K2986" s="1" t="s">
        <v>2729</v>
      </c>
      <c r="L2986">
        <v>1</v>
      </c>
      <c r="M2986">
        <v>65.599999999999994</v>
      </c>
      <c r="N2986">
        <v>3</v>
      </c>
      <c r="Q2986">
        <v>62.599999999999994</v>
      </c>
      <c r="R2986" s="1"/>
    </row>
    <row r="2987" spans="1:18" x14ac:dyDescent="0.2">
      <c r="A2987" s="1" t="s">
        <v>46</v>
      </c>
      <c r="B2987">
        <v>7</v>
      </c>
      <c r="C2987" s="1" t="s">
        <v>5203</v>
      </c>
      <c r="D2987" s="2">
        <v>45832</v>
      </c>
      <c r="E2987" t="s">
        <v>3397</v>
      </c>
      <c r="F2987" s="1" t="s">
        <v>246</v>
      </c>
      <c r="G2987">
        <v>22</v>
      </c>
      <c r="H2987" t="s">
        <v>79</v>
      </c>
      <c r="I2987" s="1" t="s">
        <v>100</v>
      </c>
      <c r="J2987">
        <v>250</v>
      </c>
      <c r="K2987" s="1" t="s">
        <v>2729</v>
      </c>
      <c r="L2987">
        <v>5</v>
      </c>
      <c r="M2987">
        <v>252.15</v>
      </c>
      <c r="N2987">
        <v>14</v>
      </c>
      <c r="O2987">
        <v>8</v>
      </c>
      <c r="Q2987">
        <v>238.15</v>
      </c>
      <c r="R2987" s="1"/>
    </row>
    <row r="2988" spans="1:18" x14ac:dyDescent="0.2">
      <c r="A2988" s="1" t="s">
        <v>46</v>
      </c>
      <c r="B2988">
        <v>7</v>
      </c>
      <c r="C2988" s="1" t="s">
        <v>5204</v>
      </c>
      <c r="D2988" s="2">
        <v>45832</v>
      </c>
      <c r="E2988" t="s">
        <v>3926</v>
      </c>
      <c r="F2988" s="1" t="s">
        <v>246</v>
      </c>
      <c r="G2988">
        <v>24</v>
      </c>
      <c r="H2988" t="s">
        <v>3235</v>
      </c>
      <c r="I2988" s="1" t="s">
        <v>100</v>
      </c>
      <c r="J2988">
        <v>100</v>
      </c>
      <c r="K2988" s="1" t="s">
        <v>2729</v>
      </c>
      <c r="L2988">
        <v>2</v>
      </c>
      <c r="M2988">
        <v>109.04</v>
      </c>
      <c r="N2988">
        <v>5.8</v>
      </c>
      <c r="Q2988">
        <v>103.24000000000001</v>
      </c>
      <c r="R2988" s="1"/>
    </row>
    <row r="2989" spans="1:18" x14ac:dyDescent="0.2">
      <c r="A2989" s="1" t="s">
        <v>46</v>
      </c>
      <c r="B2989">
        <v>7</v>
      </c>
      <c r="C2989" s="1" t="s">
        <v>5205</v>
      </c>
      <c r="D2989" s="2">
        <v>45832</v>
      </c>
      <c r="E2989" t="s">
        <v>5206</v>
      </c>
      <c r="F2989" s="1" t="s">
        <v>246</v>
      </c>
      <c r="G2989">
        <v>17</v>
      </c>
      <c r="H2989" t="s">
        <v>99</v>
      </c>
      <c r="I2989" s="1" t="s">
        <v>100</v>
      </c>
      <c r="J2989">
        <v>235</v>
      </c>
      <c r="K2989" s="1" t="s">
        <v>2729</v>
      </c>
      <c r="L2989">
        <v>3</v>
      </c>
      <c r="M2989">
        <v>122.74000000000001</v>
      </c>
      <c r="N2989">
        <v>6.8999999999999995</v>
      </c>
      <c r="Q2989">
        <v>115.84</v>
      </c>
      <c r="R2989" s="1"/>
    </row>
    <row r="2990" spans="1:18" x14ac:dyDescent="0.2">
      <c r="A2990" s="1" t="s">
        <v>53</v>
      </c>
      <c r="B2990">
        <v>7</v>
      </c>
      <c r="C2990" s="1" t="s">
        <v>5205</v>
      </c>
      <c r="D2990" s="2">
        <v>45832</v>
      </c>
      <c r="E2990" t="s">
        <v>5206</v>
      </c>
      <c r="F2990" s="1" t="s">
        <v>246</v>
      </c>
      <c r="G2990">
        <v>17</v>
      </c>
      <c r="H2990" t="s">
        <v>99</v>
      </c>
      <c r="I2990" s="1" t="s">
        <v>100</v>
      </c>
      <c r="J2990">
        <v>235</v>
      </c>
      <c r="K2990" s="1" t="s">
        <v>2729</v>
      </c>
      <c r="L2990">
        <v>3</v>
      </c>
      <c r="M2990">
        <v>131.19999999999999</v>
      </c>
      <c r="N2990">
        <v>6.1999999999999993</v>
      </c>
      <c r="Q2990">
        <v>124.99999999999999</v>
      </c>
      <c r="R2990" s="1"/>
    </row>
    <row r="2991" spans="1:18" x14ac:dyDescent="0.2">
      <c r="A2991" s="1" t="s">
        <v>53</v>
      </c>
      <c r="B2991">
        <v>7</v>
      </c>
      <c r="C2991" s="1" t="s">
        <v>5207</v>
      </c>
      <c r="D2991" s="2">
        <v>45832</v>
      </c>
      <c r="E2991" t="s">
        <v>528</v>
      </c>
      <c r="F2991" s="1" t="s">
        <v>246</v>
      </c>
      <c r="G2991">
        <v>17</v>
      </c>
      <c r="H2991" t="s">
        <v>2979</v>
      </c>
      <c r="I2991" s="1" t="s">
        <v>2760</v>
      </c>
      <c r="J2991">
        <v>35</v>
      </c>
      <c r="K2991" s="1" t="s">
        <v>2729</v>
      </c>
      <c r="L2991">
        <v>2</v>
      </c>
      <c r="M2991">
        <v>100.3</v>
      </c>
      <c r="N2991">
        <v>4.0999999999999996</v>
      </c>
      <c r="Q2991">
        <v>96.2</v>
      </c>
      <c r="R2991" s="1"/>
    </row>
    <row r="2992" spans="1:18" x14ac:dyDescent="0.2">
      <c r="A2992" s="1" t="s">
        <v>53</v>
      </c>
      <c r="B2992">
        <v>7</v>
      </c>
      <c r="C2992" s="1" t="s">
        <v>5208</v>
      </c>
      <c r="D2992" s="2">
        <v>45832</v>
      </c>
      <c r="E2992" t="s">
        <v>5209</v>
      </c>
      <c r="F2992" s="1" t="s">
        <v>246</v>
      </c>
      <c r="G2992">
        <v>21</v>
      </c>
      <c r="H2992" t="s">
        <v>2979</v>
      </c>
      <c r="I2992" s="1" t="s">
        <v>100</v>
      </c>
      <c r="J2992">
        <v>350</v>
      </c>
      <c r="K2992" s="1" t="s">
        <v>2729</v>
      </c>
      <c r="L2992">
        <v>2</v>
      </c>
      <c r="M2992">
        <v>91.699999999999989</v>
      </c>
      <c r="N2992">
        <v>4.5999999999999996</v>
      </c>
      <c r="Q2992">
        <v>87.1</v>
      </c>
      <c r="R2992" s="1"/>
    </row>
    <row r="2993" spans="1:18" x14ac:dyDescent="0.2">
      <c r="A2993" s="1" t="s">
        <v>53</v>
      </c>
      <c r="B2993">
        <v>7</v>
      </c>
      <c r="C2993" s="1" t="s">
        <v>5210</v>
      </c>
      <c r="D2993" s="2">
        <v>45832</v>
      </c>
      <c r="E2993" t="s">
        <v>48</v>
      </c>
      <c r="F2993" s="1" t="s">
        <v>246</v>
      </c>
      <c r="G2993">
        <v>17</v>
      </c>
      <c r="H2993" t="s">
        <v>167</v>
      </c>
      <c r="I2993" s="1" t="s">
        <v>100</v>
      </c>
      <c r="J2993">
        <v>16</v>
      </c>
      <c r="K2993" s="1" t="s">
        <v>2729</v>
      </c>
      <c r="L2993">
        <v>1</v>
      </c>
      <c r="M2993">
        <v>17.399999999999999</v>
      </c>
      <c r="N2993">
        <v>2.1</v>
      </c>
      <c r="Q2993">
        <v>15.299999999999999</v>
      </c>
      <c r="R2993" s="1"/>
    </row>
    <row r="2994" spans="1:18" x14ac:dyDescent="0.2">
      <c r="A2994" s="1" t="s">
        <v>46</v>
      </c>
      <c r="B2994">
        <v>1</v>
      </c>
      <c r="C2994" s="1" t="s">
        <v>5013</v>
      </c>
      <c r="D2994" s="2">
        <v>45833</v>
      </c>
      <c r="E2994" t="s">
        <v>3940</v>
      </c>
      <c r="F2994" s="1" t="s">
        <v>3035</v>
      </c>
      <c r="G2994" t="s">
        <v>3941</v>
      </c>
      <c r="H2994" t="s">
        <v>3942</v>
      </c>
      <c r="I2994" s="1" t="s">
        <v>100</v>
      </c>
      <c r="J2994">
        <v>2500</v>
      </c>
      <c r="K2994" s="1" t="s">
        <v>2729</v>
      </c>
      <c r="L2994">
        <v>3</v>
      </c>
      <c r="M2994">
        <v>120.39999999999999</v>
      </c>
      <c r="N2994">
        <v>1.7999999999999998</v>
      </c>
      <c r="O2994">
        <v>5</v>
      </c>
      <c r="Q2994">
        <v>118.6</v>
      </c>
      <c r="R2994" s="1"/>
    </row>
    <row r="2995" spans="1:18" x14ac:dyDescent="0.2">
      <c r="A2995" s="1" t="s">
        <v>53</v>
      </c>
      <c r="B2995">
        <v>1</v>
      </c>
      <c r="C2995" s="1" t="s">
        <v>5013</v>
      </c>
      <c r="D2995" s="2">
        <v>45833</v>
      </c>
      <c r="E2995" t="s">
        <v>3940</v>
      </c>
      <c r="F2995" s="1" t="s">
        <v>3035</v>
      </c>
      <c r="G2995" t="s">
        <v>3941</v>
      </c>
      <c r="H2995" t="s">
        <v>3942</v>
      </c>
      <c r="I2995" s="1" t="s">
        <v>100</v>
      </c>
      <c r="J2995">
        <v>2500</v>
      </c>
      <c r="K2995" s="1" t="s">
        <v>2729</v>
      </c>
      <c r="L2995">
        <v>4</v>
      </c>
      <c r="M2995">
        <v>123.30000000000001</v>
      </c>
      <c r="N2995">
        <v>2.4</v>
      </c>
      <c r="Q2995">
        <v>120.9</v>
      </c>
      <c r="R2995" s="1"/>
    </row>
    <row r="2996" spans="1:18" x14ac:dyDescent="0.2">
      <c r="A2996" s="1" t="s">
        <v>46</v>
      </c>
      <c r="B2996">
        <v>3</v>
      </c>
      <c r="C2996" s="1" t="s">
        <v>5191</v>
      </c>
      <c r="D2996" s="2">
        <v>45833</v>
      </c>
      <c r="E2996" t="s">
        <v>3854</v>
      </c>
      <c r="F2996" s="1" t="s">
        <v>246</v>
      </c>
      <c r="G2996">
        <v>15</v>
      </c>
      <c r="H2996" t="s">
        <v>209</v>
      </c>
      <c r="I2996" s="1" t="s">
        <v>100</v>
      </c>
      <c r="J2996">
        <v>290</v>
      </c>
      <c r="K2996" s="1" t="s">
        <v>2729</v>
      </c>
      <c r="L2996">
        <v>2</v>
      </c>
      <c r="M2996">
        <v>101</v>
      </c>
      <c r="N2996">
        <v>3.8</v>
      </c>
      <c r="O2996">
        <v>9</v>
      </c>
      <c r="Q2996">
        <v>97.2</v>
      </c>
      <c r="R2996" s="1"/>
    </row>
    <row r="2997" spans="1:18" x14ac:dyDescent="0.2">
      <c r="A2997" s="1" t="s">
        <v>46</v>
      </c>
      <c r="B2997">
        <v>3</v>
      </c>
      <c r="C2997" s="1" t="s">
        <v>5211</v>
      </c>
      <c r="D2997" s="2">
        <v>45833</v>
      </c>
      <c r="E2997" t="s">
        <v>3854</v>
      </c>
      <c r="F2997" s="1" t="s">
        <v>246</v>
      </c>
      <c r="G2997">
        <v>14</v>
      </c>
      <c r="H2997" t="s">
        <v>79</v>
      </c>
      <c r="I2997" s="1" t="s">
        <v>100</v>
      </c>
      <c r="J2997">
        <v>100</v>
      </c>
      <c r="K2997" s="1" t="s">
        <v>2729</v>
      </c>
      <c r="L2997">
        <v>2</v>
      </c>
      <c r="M2997">
        <v>101.8</v>
      </c>
      <c r="N2997">
        <v>3.6</v>
      </c>
      <c r="Q2997">
        <v>98.2</v>
      </c>
      <c r="R2997" s="1"/>
    </row>
    <row r="2998" spans="1:18" x14ac:dyDescent="0.2">
      <c r="A2998" s="1" t="s">
        <v>46</v>
      </c>
      <c r="B2998">
        <v>3</v>
      </c>
      <c r="C2998" s="1" t="s">
        <v>5212</v>
      </c>
      <c r="D2998" s="2">
        <v>45833</v>
      </c>
      <c r="E2998" t="s">
        <v>3128</v>
      </c>
      <c r="F2998" s="1" t="s">
        <v>246</v>
      </c>
      <c r="G2998">
        <v>14.5</v>
      </c>
      <c r="H2998" t="s">
        <v>209</v>
      </c>
      <c r="I2998" s="1" t="s">
        <v>100</v>
      </c>
      <c r="J2998">
        <v>100</v>
      </c>
      <c r="K2998" s="1" t="s">
        <v>2729</v>
      </c>
      <c r="L2998">
        <v>2</v>
      </c>
      <c r="M2998">
        <v>88</v>
      </c>
      <c r="N2998">
        <v>3.4000000000000004</v>
      </c>
      <c r="Q2998">
        <v>84.6</v>
      </c>
      <c r="R2998" s="1"/>
    </row>
    <row r="2999" spans="1:18" x14ac:dyDescent="0.2">
      <c r="A2999" s="1" t="s">
        <v>46</v>
      </c>
      <c r="B2999">
        <v>3</v>
      </c>
      <c r="C2999" s="1" t="s">
        <v>5213</v>
      </c>
      <c r="D2999" s="2">
        <v>45833</v>
      </c>
      <c r="E2999" t="s">
        <v>2825</v>
      </c>
      <c r="F2999" s="1" t="s">
        <v>246</v>
      </c>
      <c r="G2999">
        <v>20</v>
      </c>
      <c r="H2999">
        <v>6</v>
      </c>
      <c r="I2999" s="1" t="s">
        <v>2826</v>
      </c>
      <c r="J2999">
        <v>300</v>
      </c>
      <c r="K2999" s="1" t="s">
        <v>2729</v>
      </c>
      <c r="L2999">
        <v>2</v>
      </c>
      <c r="M2999">
        <v>107.6</v>
      </c>
      <c r="N2999">
        <v>5</v>
      </c>
      <c r="Q2999">
        <v>102.6</v>
      </c>
      <c r="R2999" s="1"/>
    </row>
    <row r="3000" spans="1:18" x14ac:dyDescent="0.2">
      <c r="A3000" s="1" t="s">
        <v>53</v>
      </c>
      <c r="B3000">
        <v>3</v>
      </c>
      <c r="C3000" s="1" t="s">
        <v>5212</v>
      </c>
      <c r="D3000" s="2">
        <v>45833</v>
      </c>
      <c r="E3000" t="s">
        <v>3128</v>
      </c>
      <c r="F3000" s="1" t="s">
        <v>246</v>
      </c>
      <c r="G3000">
        <v>14.5</v>
      </c>
      <c r="H3000" t="s">
        <v>209</v>
      </c>
      <c r="I3000" s="1" t="s">
        <v>100</v>
      </c>
      <c r="J3000">
        <v>100</v>
      </c>
      <c r="K3000" s="1" t="s">
        <v>2729</v>
      </c>
      <c r="L3000">
        <v>3</v>
      </c>
      <c r="M3000">
        <v>130.80000000000001</v>
      </c>
      <c r="N3000">
        <v>5.5</v>
      </c>
      <c r="Q3000">
        <v>125.30000000000001</v>
      </c>
      <c r="R3000" s="1"/>
    </row>
    <row r="3001" spans="1:18" x14ac:dyDescent="0.2">
      <c r="A3001" s="1" t="s">
        <v>53</v>
      </c>
      <c r="B3001">
        <v>3</v>
      </c>
      <c r="C3001" s="1" t="s">
        <v>5214</v>
      </c>
      <c r="D3001" s="2">
        <v>45833</v>
      </c>
      <c r="E3001" t="s">
        <v>5215</v>
      </c>
      <c r="F3001" s="1" t="s">
        <v>246</v>
      </c>
      <c r="G3001">
        <v>11</v>
      </c>
      <c r="H3001">
        <v>18</v>
      </c>
      <c r="I3001" s="1" t="s">
        <v>100</v>
      </c>
      <c r="J3001">
        <v>100</v>
      </c>
      <c r="K3001" s="1" t="s">
        <v>2729</v>
      </c>
      <c r="L3001">
        <v>1</v>
      </c>
      <c r="M3001">
        <v>48</v>
      </c>
      <c r="N3001">
        <v>1.3</v>
      </c>
      <c r="Q3001">
        <v>46.7</v>
      </c>
      <c r="R3001" s="1"/>
    </row>
    <row r="3002" spans="1:18" x14ac:dyDescent="0.2">
      <c r="A3002" s="1" t="s">
        <v>46</v>
      </c>
      <c r="B3002">
        <v>6</v>
      </c>
      <c r="C3002" s="1" t="s">
        <v>5216</v>
      </c>
      <c r="D3002" s="2">
        <v>45833</v>
      </c>
      <c r="E3002" t="s">
        <v>5201</v>
      </c>
      <c r="F3002" s="1" t="s">
        <v>246</v>
      </c>
      <c r="G3002">
        <v>27</v>
      </c>
      <c r="H3002" t="s">
        <v>290</v>
      </c>
      <c r="I3002" s="1" t="s">
        <v>5202</v>
      </c>
      <c r="J3002">
        <v>150</v>
      </c>
      <c r="K3002" s="1" t="s">
        <v>2729</v>
      </c>
      <c r="L3002">
        <v>5</v>
      </c>
      <c r="M3002">
        <v>178.2</v>
      </c>
      <c r="N3002">
        <v>17</v>
      </c>
      <c r="O3002">
        <v>64</v>
      </c>
      <c r="Q3002">
        <v>161.19999999999999</v>
      </c>
      <c r="R3002" s="1"/>
    </row>
    <row r="3003" spans="1:18" x14ac:dyDescent="0.2">
      <c r="A3003" s="1" t="s">
        <v>46</v>
      </c>
      <c r="B3003">
        <v>6</v>
      </c>
      <c r="C3003" s="1" t="s">
        <v>5200</v>
      </c>
      <c r="D3003" s="2">
        <v>45833</v>
      </c>
      <c r="E3003" t="s">
        <v>5201</v>
      </c>
      <c r="F3003" s="1" t="s">
        <v>246</v>
      </c>
      <c r="G3003">
        <v>24</v>
      </c>
      <c r="H3003" t="s">
        <v>290</v>
      </c>
      <c r="I3003" s="1" t="s">
        <v>5202</v>
      </c>
      <c r="J3003">
        <v>250</v>
      </c>
      <c r="K3003" s="1" t="s">
        <v>2729</v>
      </c>
      <c r="L3003">
        <v>3</v>
      </c>
      <c r="M3003">
        <v>107</v>
      </c>
      <c r="N3003">
        <v>9</v>
      </c>
      <c r="Q3003">
        <v>98</v>
      </c>
      <c r="R3003" s="1"/>
    </row>
    <row r="3004" spans="1:18" x14ac:dyDescent="0.2">
      <c r="A3004" s="1" t="s">
        <v>46</v>
      </c>
      <c r="B3004">
        <v>6</v>
      </c>
      <c r="C3004" s="1" t="s">
        <v>2879</v>
      </c>
      <c r="D3004" s="2">
        <v>45833</v>
      </c>
      <c r="E3004" t="s">
        <v>281</v>
      </c>
      <c r="F3004" s="1" t="s">
        <v>246</v>
      </c>
      <c r="G3004" t="s">
        <v>2880</v>
      </c>
      <c r="H3004" t="s">
        <v>2744</v>
      </c>
      <c r="I3004" s="1" t="s">
        <v>100</v>
      </c>
      <c r="J3004">
        <v>2000</v>
      </c>
      <c r="K3004" s="1" t="s">
        <v>2729</v>
      </c>
      <c r="L3004">
        <v>2</v>
      </c>
      <c r="M3004">
        <v>134.6</v>
      </c>
      <c r="N3004">
        <v>6.4</v>
      </c>
      <c r="Q3004">
        <v>128.19999999999999</v>
      </c>
      <c r="R3004" s="1"/>
    </row>
    <row r="3005" spans="1:18" x14ac:dyDescent="0.2">
      <c r="A3005" s="1" t="s">
        <v>46</v>
      </c>
      <c r="B3005">
        <v>6</v>
      </c>
      <c r="C3005" s="1" t="s">
        <v>5217</v>
      </c>
      <c r="D3005" s="2">
        <v>45833</v>
      </c>
      <c r="E3005" t="s">
        <v>4948</v>
      </c>
      <c r="F3005" s="1" t="s">
        <v>246</v>
      </c>
      <c r="G3005" t="s">
        <v>4949</v>
      </c>
      <c r="H3005" t="s">
        <v>3433</v>
      </c>
      <c r="I3005" s="1" t="s">
        <v>100</v>
      </c>
      <c r="J3005">
        <v>225</v>
      </c>
      <c r="K3005" s="1" t="s">
        <v>2729</v>
      </c>
      <c r="L3005">
        <v>2</v>
      </c>
      <c r="M3005">
        <v>99.199999999999989</v>
      </c>
      <c r="N3005">
        <v>6.8</v>
      </c>
      <c r="Q3005">
        <v>92.399999999999991</v>
      </c>
      <c r="R3005" s="1"/>
    </row>
    <row r="3006" spans="1:18" x14ac:dyDescent="0.2">
      <c r="A3006" s="1" t="s">
        <v>53</v>
      </c>
      <c r="B3006">
        <v>6</v>
      </c>
      <c r="C3006" s="1" t="s">
        <v>5217</v>
      </c>
      <c r="D3006" s="2">
        <v>45833</v>
      </c>
      <c r="E3006" t="s">
        <v>4948</v>
      </c>
      <c r="F3006" s="1" t="s">
        <v>246</v>
      </c>
      <c r="G3006" t="s">
        <v>4949</v>
      </c>
      <c r="H3006" t="s">
        <v>3433</v>
      </c>
      <c r="I3006" s="1" t="s">
        <v>100</v>
      </c>
      <c r="J3006">
        <v>225</v>
      </c>
      <c r="K3006" s="1" t="s">
        <v>2729</v>
      </c>
      <c r="L3006">
        <v>6</v>
      </c>
      <c r="M3006">
        <v>311.2</v>
      </c>
      <c r="N3006">
        <v>20.399999999999999</v>
      </c>
      <c r="O3006">
        <v>104</v>
      </c>
      <c r="Q3006">
        <v>290.8</v>
      </c>
      <c r="R3006" s="1"/>
    </row>
    <row r="3007" spans="1:18" x14ac:dyDescent="0.2">
      <c r="A3007" s="1" t="s">
        <v>53</v>
      </c>
      <c r="B3007">
        <v>6</v>
      </c>
      <c r="C3007" s="1" t="s">
        <v>5218</v>
      </c>
      <c r="D3007" s="2">
        <v>45833</v>
      </c>
      <c r="E3007" t="s">
        <v>5087</v>
      </c>
      <c r="F3007" s="1" t="s">
        <v>246</v>
      </c>
      <c r="G3007" t="s">
        <v>2793</v>
      </c>
      <c r="H3007" t="s">
        <v>3946</v>
      </c>
      <c r="I3007" s="1" t="s">
        <v>100</v>
      </c>
      <c r="J3007">
        <v>400</v>
      </c>
      <c r="K3007" s="1" t="s">
        <v>2729</v>
      </c>
      <c r="L3007">
        <v>4</v>
      </c>
      <c r="M3007">
        <v>221.79999999999998</v>
      </c>
      <c r="N3007">
        <v>19.2</v>
      </c>
      <c r="Q3007">
        <v>202.6</v>
      </c>
      <c r="R3007" s="1"/>
    </row>
    <row r="3008" spans="1:18" x14ac:dyDescent="0.2">
      <c r="A3008" s="1" t="s">
        <v>53</v>
      </c>
      <c r="B3008">
        <v>6</v>
      </c>
      <c r="C3008" s="1" t="s">
        <v>5219</v>
      </c>
      <c r="D3008" s="2">
        <v>45833</v>
      </c>
      <c r="E3008" t="s">
        <v>2797</v>
      </c>
      <c r="F3008" s="1" t="s">
        <v>246</v>
      </c>
      <c r="G3008">
        <v>30</v>
      </c>
      <c r="H3008" t="s">
        <v>209</v>
      </c>
      <c r="I3008" s="1" t="s">
        <v>51</v>
      </c>
      <c r="J3008">
        <v>35</v>
      </c>
      <c r="K3008" s="1" t="s">
        <v>2729</v>
      </c>
      <c r="L3008">
        <v>1</v>
      </c>
      <c r="M3008">
        <v>38</v>
      </c>
      <c r="N3008">
        <v>3</v>
      </c>
      <c r="Q3008">
        <v>35</v>
      </c>
      <c r="R3008" s="1"/>
    </row>
    <row r="3009" spans="1:18" x14ac:dyDescent="0.2">
      <c r="A3009" s="1" t="s">
        <v>53</v>
      </c>
      <c r="B3009">
        <v>6</v>
      </c>
      <c r="C3009" s="1" t="s">
        <v>5220</v>
      </c>
      <c r="D3009" s="2">
        <v>45833</v>
      </c>
      <c r="E3009" t="s">
        <v>4907</v>
      </c>
      <c r="F3009" s="1" t="s">
        <v>246</v>
      </c>
      <c r="G3009">
        <v>30</v>
      </c>
      <c r="H3009" t="s">
        <v>167</v>
      </c>
      <c r="I3009" s="1" t="s">
        <v>100</v>
      </c>
      <c r="J3009">
        <v>65</v>
      </c>
      <c r="K3009" s="1" t="s">
        <v>2729</v>
      </c>
      <c r="L3009">
        <v>2</v>
      </c>
      <c r="M3009">
        <v>73.2</v>
      </c>
      <c r="N3009">
        <v>6</v>
      </c>
      <c r="Q3009">
        <v>67.2</v>
      </c>
      <c r="R3009" s="1"/>
    </row>
    <row r="3010" spans="1:18" x14ac:dyDescent="0.2">
      <c r="A3010" s="1" t="s">
        <v>46</v>
      </c>
      <c r="B3010">
        <v>7</v>
      </c>
      <c r="C3010" s="1" t="s">
        <v>5208</v>
      </c>
      <c r="D3010" s="2">
        <v>45833</v>
      </c>
      <c r="E3010" t="s">
        <v>5209</v>
      </c>
      <c r="F3010" s="1" t="s">
        <v>246</v>
      </c>
      <c r="G3010">
        <v>21</v>
      </c>
      <c r="H3010" t="s">
        <v>2979</v>
      </c>
      <c r="I3010" s="1" t="s">
        <v>100</v>
      </c>
      <c r="J3010">
        <v>350</v>
      </c>
      <c r="K3010" s="1" t="s">
        <v>2729</v>
      </c>
      <c r="L3010">
        <v>6</v>
      </c>
      <c r="M3010">
        <v>279.24</v>
      </c>
      <c r="N3010">
        <v>15.600000000000001</v>
      </c>
      <c r="O3010">
        <v>16</v>
      </c>
      <c r="Q3010">
        <v>263.64</v>
      </c>
      <c r="R3010" s="1"/>
    </row>
    <row r="3011" spans="1:18" x14ac:dyDescent="0.2">
      <c r="A3011" s="1" t="s">
        <v>46</v>
      </c>
      <c r="B3011">
        <v>7</v>
      </c>
      <c r="C3011" s="1" t="s">
        <v>5221</v>
      </c>
      <c r="D3011" s="2">
        <v>45833</v>
      </c>
      <c r="E3011" t="s">
        <v>5222</v>
      </c>
      <c r="F3011" s="1" t="s">
        <v>246</v>
      </c>
      <c r="G3011">
        <v>25</v>
      </c>
      <c r="H3011" t="s">
        <v>51</v>
      </c>
      <c r="I3011" s="1" t="s">
        <v>100</v>
      </c>
      <c r="J3011">
        <v>100</v>
      </c>
      <c r="K3011" s="1" t="s">
        <v>2729</v>
      </c>
      <c r="L3011">
        <v>2</v>
      </c>
      <c r="M3011">
        <v>111.91</v>
      </c>
      <c r="N3011">
        <v>6.2</v>
      </c>
      <c r="Q3011">
        <v>105.71</v>
      </c>
      <c r="R3011" s="1"/>
    </row>
    <row r="3012" spans="1:18" x14ac:dyDescent="0.2">
      <c r="A3012" s="1" t="s">
        <v>53</v>
      </c>
      <c r="B3012">
        <v>7</v>
      </c>
      <c r="C3012" s="1" t="s">
        <v>5223</v>
      </c>
      <c r="D3012" s="2">
        <v>45833</v>
      </c>
      <c r="E3012" t="s">
        <v>5222</v>
      </c>
      <c r="F3012" s="1" t="s">
        <v>246</v>
      </c>
      <c r="G3012">
        <v>25</v>
      </c>
      <c r="H3012" t="s">
        <v>51</v>
      </c>
      <c r="I3012" s="1" t="s">
        <v>100</v>
      </c>
      <c r="J3012">
        <v>100</v>
      </c>
      <c r="K3012" s="1" t="s">
        <v>2729</v>
      </c>
      <c r="L3012">
        <v>2</v>
      </c>
      <c r="M3012">
        <v>106.28</v>
      </c>
      <c r="N3012">
        <v>6.2</v>
      </c>
      <c r="O3012">
        <v>20</v>
      </c>
      <c r="Q3012">
        <v>100.08</v>
      </c>
      <c r="R3012" s="1"/>
    </row>
    <row r="3013" spans="1:18" x14ac:dyDescent="0.2">
      <c r="A3013" s="1" t="s">
        <v>53</v>
      </c>
      <c r="B3013">
        <v>7</v>
      </c>
      <c r="C3013" s="1" t="s">
        <v>5224</v>
      </c>
      <c r="D3013" s="2">
        <v>45833</v>
      </c>
      <c r="E3013" t="s">
        <v>5225</v>
      </c>
      <c r="F3013" s="1" t="s">
        <v>246</v>
      </c>
      <c r="G3013">
        <v>30</v>
      </c>
      <c r="H3013" t="s">
        <v>4068</v>
      </c>
      <c r="I3013" s="1" t="s">
        <v>100</v>
      </c>
      <c r="J3013">
        <v>200</v>
      </c>
      <c r="K3013" s="1" t="s">
        <v>2729</v>
      </c>
      <c r="L3013">
        <v>3</v>
      </c>
      <c r="M3013">
        <v>200.1</v>
      </c>
      <c r="N3013">
        <v>10.8</v>
      </c>
      <c r="Q3013">
        <v>189.29999999999998</v>
      </c>
      <c r="R3013" s="1"/>
    </row>
    <row r="3014" spans="1:18" x14ac:dyDescent="0.2">
      <c r="A3014" s="1" t="s">
        <v>53</v>
      </c>
      <c r="B3014">
        <v>7</v>
      </c>
      <c r="C3014" s="1" t="s">
        <v>5226</v>
      </c>
      <c r="D3014" s="2">
        <v>45833</v>
      </c>
      <c r="E3014" t="s">
        <v>2797</v>
      </c>
      <c r="F3014" s="1" t="s">
        <v>246</v>
      </c>
      <c r="G3014">
        <v>18</v>
      </c>
      <c r="H3014" t="s">
        <v>209</v>
      </c>
      <c r="I3014" s="1" t="s">
        <v>100</v>
      </c>
      <c r="J3014">
        <v>115</v>
      </c>
      <c r="K3014" s="1" t="s">
        <v>2729</v>
      </c>
      <c r="L3014">
        <v>2</v>
      </c>
      <c r="M3014">
        <v>83.1</v>
      </c>
      <c r="N3014">
        <v>4.5999999999999996</v>
      </c>
      <c r="Q3014">
        <v>78.5</v>
      </c>
      <c r="R3014" s="1"/>
    </row>
    <row r="3015" spans="1:18" x14ac:dyDescent="0.2">
      <c r="A3015" s="1" t="s">
        <v>46</v>
      </c>
      <c r="B3015">
        <v>3</v>
      </c>
      <c r="C3015" s="1" t="s">
        <v>5227</v>
      </c>
      <c r="D3015" s="2">
        <v>45834</v>
      </c>
      <c r="E3015" t="s">
        <v>48</v>
      </c>
      <c r="F3015" s="1" t="s">
        <v>246</v>
      </c>
      <c r="G3015">
        <v>13</v>
      </c>
      <c r="H3015" t="s">
        <v>167</v>
      </c>
      <c r="I3015" s="1" t="s">
        <v>100</v>
      </c>
      <c r="J3015">
        <v>125</v>
      </c>
      <c r="K3015" s="1" t="s">
        <v>2729</v>
      </c>
      <c r="L3015">
        <v>1</v>
      </c>
      <c r="M3015">
        <v>58.8</v>
      </c>
      <c r="N3015">
        <v>1.3</v>
      </c>
      <c r="O3015">
        <v>4.4000000000000004</v>
      </c>
      <c r="Q3015">
        <v>57.5</v>
      </c>
      <c r="R3015" s="1"/>
    </row>
    <row r="3016" spans="1:18" x14ac:dyDescent="0.2">
      <c r="A3016" s="1" t="s">
        <v>46</v>
      </c>
      <c r="B3016">
        <v>3</v>
      </c>
      <c r="C3016" s="1" t="s">
        <v>5228</v>
      </c>
      <c r="D3016" s="2">
        <v>45834</v>
      </c>
      <c r="E3016" t="s">
        <v>3854</v>
      </c>
      <c r="F3016" s="1" t="s">
        <v>246</v>
      </c>
      <c r="G3016">
        <v>13</v>
      </c>
      <c r="H3016" t="s">
        <v>209</v>
      </c>
      <c r="I3016" s="1" t="s">
        <v>100</v>
      </c>
      <c r="J3016">
        <v>43</v>
      </c>
      <c r="K3016" s="1" t="s">
        <v>2729</v>
      </c>
      <c r="L3016">
        <v>1</v>
      </c>
      <c r="M3016">
        <v>48.8</v>
      </c>
      <c r="N3016">
        <v>1.6</v>
      </c>
      <c r="Q3016">
        <v>47.199999999999996</v>
      </c>
      <c r="R3016" s="1"/>
    </row>
    <row r="3017" spans="1:18" x14ac:dyDescent="0.2">
      <c r="A3017" s="1" t="s">
        <v>46</v>
      </c>
      <c r="B3017">
        <v>3</v>
      </c>
      <c r="C3017" s="1" t="s">
        <v>5227</v>
      </c>
      <c r="D3017" s="2">
        <v>45834</v>
      </c>
      <c r="E3017" t="s">
        <v>48</v>
      </c>
      <c r="F3017" s="1" t="s">
        <v>246</v>
      </c>
      <c r="G3017">
        <v>13</v>
      </c>
      <c r="H3017" t="s">
        <v>167</v>
      </c>
      <c r="I3017" s="1" t="s">
        <v>100</v>
      </c>
      <c r="J3017">
        <v>125</v>
      </c>
      <c r="K3017" s="1" t="s">
        <v>2729</v>
      </c>
      <c r="L3017">
        <v>3</v>
      </c>
      <c r="M3017">
        <v>132.6</v>
      </c>
      <c r="N3017">
        <v>4.8000000000000007</v>
      </c>
      <c r="Q3017">
        <v>127.8</v>
      </c>
      <c r="R3017" s="1"/>
    </row>
    <row r="3018" spans="1:18" x14ac:dyDescent="0.2">
      <c r="A3018" s="1" t="s">
        <v>46</v>
      </c>
      <c r="B3018">
        <v>3</v>
      </c>
      <c r="C3018" s="1" t="s">
        <v>5229</v>
      </c>
      <c r="D3018" s="2">
        <v>45834</v>
      </c>
      <c r="E3018" t="s">
        <v>5230</v>
      </c>
      <c r="F3018" s="1" t="s">
        <v>246</v>
      </c>
      <c r="G3018">
        <v>15</v>
      </c>
      <c r="H3018" t="s">
        <v>167</v>
      </c>
      <c r="I3018" s="1" t="s">
        <v>100</v>
      </c>
      <c r="J3018">
        <v>100</v>
      </c>
      <c r="K3018" s="1" t="s">
        <v>2729</v>
      </c>
      <c r="L3018">
        <v>1</v>
      </c>
      <c r="M3018">
        <v>32.4</v>
      </c>
      <c r="N3018">
        <v>1.8</v>
      </c>
      <c r="Q3018">
        <v>30.599999999999998</v>
      </c>
      <c r="R3018" s="1"/>
    </row>
    <row r="3019" spans="1:18" x14ac:dyDescent="0.2">
      <c r="A3019" s="1" t="s">
        <v>53</v>
      </c>
      <c r="B3019">
        <v>3</v>
      </c>
      <c r="C3019" s="1" t="s">
        <v>5229</v>
      </c>
      <c r="D3019" s="2">
        <v>45834</v>
      </c>
      <c r="E3019" t="s">
        <v>5230</v>
      </c>
      <c r="F3019" s="1" t="s">
        <v>246</v>
      </c>
      <c r="G3019">
        <v>15</v>
      </c>
      <c r="H3019" t="s">
        <v>167</v>
      </c>
      <c r="I3019" s="1" t="s">
        <v>100</v>
      </c>
      <c r="J3019">
        <v>100</v>
      </c>
      <c r="K3019" s="1" t="s">
        <v>2729</v>
      </c>
      <c r="L3019">
        <v>1</v>
      </c>
      <c r="M3019">
        <v>40.799999999999997</v>
      </c>
      <c r="N3019">
        <v>1.9</v>
      </c>
      <c r="O3019">
        <v>3</v>
      </c>
      <c r="Q3019">
        <v>38.9</v>
      </c>
      <c r="R3019" s="1"/>
    </row>
    <row r="3020" spans="1:18" x14ac:dyDescent="0.2">
      <c r="A3020" s="1" t="s">
        <v>53</v>
      </c>
      <c r="B3020">
        <v>3</v>
      </c>
      <c r="C3020" s="1" t="s">
        <v>5231</v>
      </c>
      <c r="D3020" s="2">
        <v>45834</v>
      </c>
      <c r="E3020">
        <v>1500502175</v>
      </c>
      <c r="F3020" s="1" t="s">
        <v>246</v>
      </c>
      <c r="G3020">
        <v>13</v>
      </c>
      <c r="H3020" t="s">
        <v>735</v>
      </c>
      <c r="I3020" s="1" t="s">
        <v>100</v>
      </c>
      <c r="J3020">
        <v>220</v>
      </c>
      <c r="K3020" s="1" t="s">
        <v>2729</v>
      </c>
      <c r="L3020">
        <v>4</v>
      </c>
      <c r="M3020">
        <v>201</v>
      </c>
      <c r="N3020">
        <v>7.1</v>
      </c>
      <c r="Q3020">
        <v>193.9</v>
      </c>
      <c r="R3020" s="1"/>
    </row>
    <row r="3021" spans="1:18" x14ac:dyDescent="0.2">
      <c r="A3021" s="1" t="s">
        <v>46</v>
      </c>
      <c r="B3021">
        <v>6</v>
      </c>
      <c r="C3021" s="1" t="s">
        <v>5218</v>
      </c>
      <c r="D3021" s="2">
        <v>45834</v>
      </c>
      <c r="E3021" t="s">
        <v>5087</v>
      </c>
      <c r="F3021" s="1" t="s">
        <v>246</v>
      </c>
      <c r="G3021" t="s">
        <v>2793</v>
      </c>
      <c r="H3021" t="s">
        <v>3946</v>
      </c>
      <c r="I3021" s="1" t="s">
        <v>100</v>
      </c>
      <c r="J3021">
        <v>400</v>
      </c>
      <c r="K3021" s="1" t="s">
        <v>2729</v>
      </c>
      <c r="L3021">
        <v>4</v>
      </c>
      <c r="M3021">
        <v>228.39999999999998</v>
      </c>
      <c r="N3021">
        <v>18</v>
      </c>
      <c r="O3021">
        <v>31</v>
      </c>
      <c r="Q3021">
        <v>210.39999999999998</v>
      </c>
      <c r="R3021" s="1"/>
    </row>
    <row r="3022" spans="1:18" x14ac:dyDescent="0.2">
      <c r="A3022" s="1" t="s">
        <v>46</v>
      </c>
      <c r="B3022">
        <v>6</v>
      </c>
      <c r="C3022" s="1" t="s">
        <v>5232</v>
      </c>
      <c r="D3022" s="2">
        <v>45834</v>
      </c>
      <c r="E3022" t="s">
        <v>4948</v>
      </c>
      <c r="F3022" s="1" t="s">
        <v>246</v>
      </c>
      <c r="G3022" t="s">
        <v>5233</v>
      </c>
      <c r="H3022" t="s">
        <v>5234</v>
      </c>
      <c r="I3022" s="1" t="s">
        <v>100</v>
      </c>
      <c r="J3022">
        <v>350</v>
      </c>
      <c r="K3022" s="1" t="s">
        <v>2729</v>
      </c>
      <c r="L3022">
        <v>4</v>
      </c>
      <c r="M3022">
        <v>276.20000000000005</v>
      </c>
      <c r="N3022">
        <v>18</v>
      </c>
      <c r="Q3022">
        <v>258.20000000000005</v>
      </c>
      <c r="R3022" s="1"/>
    </row>
    <row r="3023" spans="1:18" x14ac:dyDescent="0.2">
      <c r="A3023" s="1" t="s">
        <v>46</v>
      </c>
      <c r="B3023">
        <v>6</v>
      </c>
      <c r="C3023" s="1" t="s">
        <v>5218</v>
      </c>
      <c r="D3023" s="2">
        <v>45834</v>
      </c>
      <c r="E3023" t="s">
        <v>5087</v>
      </c>
      <c r="F3023" s="1" t="s">
        <v>246</v>
      </c>
      <c r="G3023" t="s">
        <v>2793</v>
      </c>
      <c r="H3023" t="s">
        <v>3946</v>
      </c>
      <c r="I3023" s="1" t="s">
        <v>100</v>
      </c>
      <c r="J3023">
        <v>400</v>
      </c>
      <c r="K3023" s="1" t="s">
        <v>2729</v>
      </c>
      <c r="L3023">
        <v>2</v>
      </c>
      <c r="M3023">
        <v>114.4</v>
      </c>
      <c r="N3023">
        <v>9</v>
      </c>
      <c r="Q3023">
        <v>105.4</v>
      </c>
      <c r="R3023" s="1"/>
    </row>
    <row r="3024" spans="1:18" x14ac:dyDescent="0.2">
      <c r="A3024" s="1" t="s">
        <v>46</v>
      </c>
      <c r="B3024">
        <v>6</v>
      </c>
      <c r="C3024" s="1" t="s">
        <v>5235</v>
      </c>
      <c r="D3024" s="2">
        <v>45834</v>
      </c>
      <c r="E3024" t="s">
        <v>5236</v>
      </c>
      <c r="F3024" s="1" t="s">
        <v>246</v>
      </c>
      <c r="G3024">
        <v>35</v>
      </c>
      <c r="H3024" t="s">
        <v>2934</v>
      </c>
      <c r="I3024" s="1" t="s">
        <v>100</v>
      </c>
      <c r="J3024">
        <v>100</v>
      </c>
      <c r="K3024" s="1" t="s">
        <v>2729</v>
      </c>
      <c r="L3024">
        <v>1</v>
      </c>
      <c r="M3024">
        <v>106.1</v>
      </c>
      <c r="N3024">
        <v>4.5</v>
      </c>
      <c r="Q3024">
        <v>101.6</v>
      </c>
      <c r="R3024" s="1"/>
    </row>
    <row r="3025" spans="1:18" x14ac:dyDescent="0.2">
      <c r="A3025" s="1" t="s">
        <v>46</v>
      </c>
      <c r="B3025">
        <v>6</v>
      </c>
      <c r="C3025" s="1" t="s">
        <v>5237</v>
      </c>
      <c r="D3025" s="2">
        <v>45834</v>
      </c>
      <c r="E3025" t="s">
        <v>5236</v>
      </c>
      <c r="F3025" s="1" t="s">
        <v>246</v>
      </c>
      <c r="G3025">
        <v>35</v>
      </c>
      <c r="H3025" t="s">
        <v>2934</v>
      </c>
      <c r="I3025" s="1" t="s">
        <v>100</v>
      </c>
      <c r="J3025">
        <v>100</v>
      </c>
      <c r="K3025" s="1" t="s">
        <v>2729</v>
      </c>
      <c r="L3025">
        <v>1</v>
      </c>
      <c r="M3025">
        <v>106</v>
      </c>
      <c r="N3025">
        <v>4.5</v>
      </c>
      <c r="Q3025">
        <v>101.5</v>
      </c>
      <c r="R3025" s="1"/>
    </row>
    <row r="3026" spans="1:18" x14ac:dyDescent="0.2">
      <c r="A3026" s="1" t="s">
        <v>46</v>
      </c>
      <c r="B3026">
        <v>6</v>
      </c>
      <c r="C3026" s="1" t="s">
        <v>5238</v>
      </c>
      <c r="D3026" s="2">
        <v>45834</v>
      </c>
      <c r="E3026" t="s">
        <v>4703</v>
      </c>
      <c r="F3026" s="1" t="s">
        <v>246</v>
      </c>
      <c r="G3026" t="s">
        <v>3203</v>
      </c>
      <c r="H3026" t="s">
        <v>4706</v>
      </c>
      <c r="I3026" s="1" t="s">
        <v>2760</v>
      </c>
      <c r="J3026">
        <v>175</v>
      </c>
      <c r="K3026" s="1" t="s">
        <v>2729</v>
      </c>
      <c r="L3026">
        <v>1</v>
      </c>
      <c r="M3026">
        <v>35.200000000000003</v>
      </c>
      <c r="N3026">
        <v>3.8</v>
      </c>
      <c r="Q3026">
        <v>31.400000000000002</v>
      </c>
      <c r="R3026" s="1"/>
    </row>
    <row r="3027" spans="1:18" x14ac:dyDescent="0.2">
      <c r="A3027" s="1" t="s">
        <v>53</v>
      </c>
      <c r="B3027">
        <v>6</v>
      </c>
      <c r="C3027" s="1" t="s">
        <v>5238</v>
      </c>
      <c r="D3027" s="2">
        <v>45834</v>
      </c>
      <c r="E3027" t="s">
        <v>4703</v>
      </c>
      <c r="F3027" s="1" t="s">
        <v>246</v>
      </c>
      <c r="G3027" t="s">
        <v>3203</v>
      </c>
      <c r="H3027" t="s">
        <v>4706</v>
      </c>
      <c r="I3027" s="1" t="s">
        <v>2760</v>
      </c>
      <c r="J3027">
        <v>175</v>
      </c>
      <c r="K3027" s="1" t="s">
        <v>2729</v>
      </c>
      <c r="L3027">
        <v>4</v>
      </c>
      <c r="M3027">
        <v>162.39999999999998</v>
      </c>
      <c r="N3027">
        <v>11.399999999999999</v>
      </c>
      <c r="O3027">
        <v>41</v>
      </c>
      <c r="Q3027">
        <v>150.99999999999997</v>
      </c>
      <c r="R3027" s="1"/>
    </row>
    <row r="3028" spans="1:18" x14ac:dyDescent="0.2">
      <c r="A3028" s="1" t="s">
        <v>53</v>
      </c>
      <c r="B3028">
        <v>6</v>
      </c>
      <c r="C3028" s="1" t="s">
        <v>4739</v>
      </c>
      <c r="D3028" s="2">
        <v>45834</v>
      </c>
      <c r="E3028">
        <v>1500502175</v>
      </c>
      <c r="F3028" s="1" t="s">
        <v>246</v>
      </c>
      <c r="G3028">
        <v>13</v>
      </c>
      <c r="H3028" t="s">
        <v>735</v>
      </c>
      <c r="I3028" s="1" t="s">
        <v>100</v>
      </c>
      <c r="J3028">
        <v>300</v>
      </c>
      <c r="K3028" s="1" t="s">
        <v>2729</v>
      </c>
      <c r="L3028">
        <v>2</v>
      </c>
      <c r="M3028">
        <v>174</v>
      </c>
      <c r="N3028">
        <v>4.8</v>
      </c>
      <c r="Q3028">
        <v>169.2</v>
      </c>
      <c r="R3028" s="1"/>
    </row>
    <row r="3029" spans="1:18" x14ac:dyDescent="0.2">
      <c r="A3029" s="1" t="s">
        <v>53</v>
      </c>
      <c r="B3029">
        <v>6</v>
      </c>
      <c r="C3029" s="1" t="s">
        <v>5239</v>
      </c>
      <c r="D3029" s="2">
        <v>45834</v>
      </c>
      <c r="E3029" t="s">
        <v>5240</v>
      </c>
      <c r="F3029" s="1" t="s">
        <v>1114</v>
      </c>
      <c r="G3029">
        <v>7</v>
      </c>
      <c r="H3029" t="s">
        <v>241</v>
      </c>
      <c r="I3029" s="1" t="s">
        <v>5241</v>
      </c>
      <c r="J3029">
        <v>100</v>
      </c>
      <c r="K3029" s="1" t="s">
        <v>2729</v>
      </c>
      <c r="L3029">
        <v>5</v>
      </c>
      <c r="M3029">
        <v>240.40000000000003</v>
      </c>
      <c r="N3029">
        <v>15.4</v>
      </c>
      <c r="Q3029">
        <v>225.00000000000003</v>
      </c>
      <c r="R3029" s="1"/>
    </row>
    <row r="3030" spans="1:18" x14ac:dyDescent="0.2">
      <c r="A3030" s="1" t="s">
        <v>46</v>
      </c>
      <c r="B3030">
        <v>7</v>
      </c>
      <c r="C3030" s="1" t="s">
        <v>5226</v>
      </c>
      <c r="D3030" s="2">
        <v>45834</v>
      </c>
      <c r="E3030" t="s">
        <v>2797</v>
      </c>
      <c r="F3030" s="1" t="s">
        <v>246</v>
      </c>
      <c r="G3030">
        <v>18</v>
      </c>
      <c r="H3030" t="s">
        <v>209</v>
      </c>
      <c r="I3030" s="1" t="s">
        <v>100</v>
      </c>
      <c r="J3030">
        <v>115</v>
      </c>
      <c r="K3030" s="1" t="s">
        <v>2729</v>
      </c>
      <c r="L3030">
        <v>1</v>
      </c>
      <c r="M3030">
        <v>38.6</v>
      </c>
      <c r="N3030">
        <v>2.2999999999999998</v>
      </c>
      <c r="O3030">
        <v>4.5999999999999996</v>
      </c>
      <c r="Q3030">
        <v>36.300000000000004</v>
      </c>
      <c r="R3030" s="1"/>
    </row>
    <row r="3031" spans="1:18" x14ac:dyDescent="0.2">
      <c r="A3031" s="1" t="s">
        <v>46</v>
      </c>
      <c r="B3031">
        <v>7</v>
      </c>
      <c r="C3031" s="1" t="s">
        <v>5242</v>
      </c>
      <c r="D3031" s="2">
        <v>45834</v>
      </c>
      <c r="E3031" t="s">
        <v>48</v>
      </c>
      <c r="F3031" s="1" t="s">
        <v>246</v>
      </c>
      <c r="G3031">
        <v>16</v>
      </c>
      <c r="H3031" t="s">
        <v>5243</v>
      </c>
      <c r="I3031" s="1" t="s">
        <v>100</v>
      </c>
      <c r="J3031">
        <v>85</v>
      </c>
      <c r="K3031" s="1" t="s">
        <v>2729</v>
      </c>
      <c r="L3031">
        <v>6</v>
      </c>
      <c r="M3031">
        <v>199.29999999999998</v>
      </c>
      <c r="N3031">
        <v>12</v>
      </c>
      <c r="Q3031">
        <v>187.29999999999998</v>
      </c>
      <c r="R3031" s="1"/>
    </row>
    <row r="3032" spans="1:18" x14ac:dyDescent="0.2">
      <c r="A3032" s="1" t="s">
        <v>46</v>
      </c>
      <c r="B3032">
        <v>7</v>
      </c>
      <c r="C3032" s="1" t="s">
        <v>5244</v>
      </c>
      <c r="D3032" s="2">
        <v>45834</v>
      </c>
      <c r="E3032" t="s">
        <v>5245</v>
      </c>
      <c r="F3032" s="1" t="s">
        <v>246</v>
      </c>
      <c r="G3032">
        <v>18</v>
      </c>
      <c r="H3032" t="s">
        <v>2915</v>
      </c>
      <c r="I3032" s="1" t="s">
        <v>100</v>
      </c>
      <c r="J3032">
        <v>300</v>
      </c>
      <c r="K3032" s="1" t="s">
        <v>2729</v>
      </c>
      <c r="L3032">
        <v>2</v>
      </c>
      <c r="M3032">
        <v>121.39999999999999</v>
      </c>
      <c r="N3032">
        <v>4.5999999999999996</v>
      </c>
      <c r="Q3032">
        <v>116.8</v>
      </c>
      <c r="R3032" s="1"/>
    </row>
    <row r="3033" spans="1:18" x14ac:dyDescent="0.2">
      <c r="A3033" s="1" t="s">
        <v>53</v>
      </c>
      <c r="B3033">
        <v>7</v>
      </c>
      <c r="C3033" s="1" t="s">
        <v>5244</v>
      </c>
      <c r="D3033" s="2">
        <v>45834</v>
      </c>
      <c r="E3033" t="s">
        <v>5245</v>
      </c>
      <c r="F3033" s="1" t="s">
        <v>246</v>
      </c>
      <c r="G3033">
        <v>18</v>
      </c>
      <c r="H3033" t="s">
        <v>2915</v>
      </c>
      <c r="I3033" s="1" t="s">
        <v>100</v>
      </c>
      <c r="J3033">
        <v>300</v>
      </c>
      <c r="K3033" s="1" t="s">
        <v>2729</v>
      </c>
      <c r="L3033">
        <v>3</v>
      </c>
      <c r="M3033">
        <v>175.9</v>
      </c>
      <c r="N3033">
        <v>6.8999999999999995</v>
      </c>
      <c r="O3033">
        <v>10.8</v>
      </c>
      <c r="Q3033">
        <v>169</v>
      </c>
      <c r="R3033" s="1"/>
    </row>
    <row r="3034" spans="1:18" x14ac:dyDescent="0.2">
      <c r="A3034" s="1" t="s">
        <v>53</v>
      </c>
      <c r="B3034">
        <v>7</v>
      </c>
      <c r="C3034" s="1" t="s">
        <v>5246</v>
      </c>
      <c r="D3034" s="2">
        <v>45834</v>
      </c>
      <c r="E3034" t="s">
        <v>48</v>
      </c>
      <c r="F3034" s="1" t="s">
        <v>246</v>
      </c>
      <c r="G3034">
        <v>13</v>
      </c>
      <c r="H3034" t="s">
        <v>167</v>
      </c>
      <c r="I3034" s="1" t="s">
        <v>100</v>
      </c>
      <c r="J3034">
        <v>120</v>
      </c>
      <c r="K3034" s="1" t="s">
        <v>2729</v>
      </c>
      <c r="L3034">
        <v>4</v>
      </c>
      <c r="M3034">
        <v>121.8</v>
      </c>
      <c r="N3034">
        <v>5.2</v>
      </c>
      <c r="Q3034">
        <v>116.6</v>
      </c>
      <c r="R3034" s="1"/>
    </row>
    <row r="3035" spans="1:18" x14ac:dyDescent="0.2">
      <c r="A3035" s="1" t="s">
        <v>53</v>
      </c>
      <c r="B3035">
        <v>7</v>
      </c>
      <c r="C3035" s="1" t="s">
        <v>3930</v>
      </c>
      <c r="D3035" s="2">
        <v>45834</v>
      </c>
      <c r="E3035" t="s">
        <v>3425</v>
      </c>
      <c r="F3035" s="1" t="s">
        <v>246</v>
      </c>
      <c r="G3035">
        <v>27</v>
      </c>
      <c r="H3035" t="s">
        <v>2641</v>
      </c>
      <c r="I3035" s="1" t="s">
        <v>100</v>
      </c>
      <c r="J3035">
        <v>105</v>
      </c>
      <c r="K3035" s="1" t="s">
        <v>2729</v>
      </c>
      <c r="L3035">
        <v>1</v>
      </c>
      <c r="M3035">
        <v>57.43</v>
      </c>
      <c r="N3035">
        <v>2.1</v>
      </c>
      <c r="Q3035">
        <v>55.33</v>
      </c>
      <c r="R3035" s="1"/>
    </row>
    <row r="3036" spans="1:18" x14ac:dyDescent="0.2">
      <c r="A3036" s="1" t="s">
        <v>46</v>
      </c>
      <c r="B3036">
        <v>3</v>
      </c>
      <c r="C3036" s="1" t="s">
        <v>5247</v>
      </c>
      <c r="D3036" s="2">
        <v>45835</v>
      </c>
      <c r="E3036">
        <v>1500502172</v>
      </c>
      <c r="F3036" s="1" t="s">
        <v>246</v>
      </c>
      <c r="G3036">
        <v>12</v>
      </c>
      <c r="H3036" t="s">
        <v>735</v>
      </c>
      <c r="I3036" s="1" t="s">
        <v>100</v>
      </c>
      <c r="J3036">
        <v>120</v>
      </c>
      <c r="K3036" s="1" t="s">
        <v>2729</v>
      </c>
      <c r="L3036">
        <v>1</v>
      </c>
      <c r="M3036">
        <v>50.6</v>
      </c>
      <c r="N3036">
        <v>1.8</v>
      </c>
      <c r="O3036">
        <v>3</v>
      </c>
      <c r="Q3036">
        <v>48.800000000000004</v>
      </c>
      <c r="R3036" s="1"/>
    </row>
    <row r="3037" spans="1:18" x14ac:dyDescent="0.2">
      <c r="A3037" s="1" t="s">
        <v>46</v>
      </c>
      <c r="B3037">
        <v>3</v>
      </c>
      <c r="C3037" s="1" t="s">
        <v>5248</v>
      </c>
      <c r="D3037" s="2">
        <v>45835</v>
      </c>
      <c r="E3037">
        <v>1500502173</v>
      </c>
      <c r="F3037" s="1" t="s">
        <v>246</v>
      </c>
      <c r="G3037">
        <v>8</v>
      </c>
      <c r="H3037" t="s">
        <v>735</v>
      </c>
      <c r="I3037" s="1" t="s">
        <v>100</v>
      </c>
      <c r="J3037">
        <v>120</v>
      </c>
      <c r="K3037" s="1" t="s">
        <v>2729</v>
      </c>
      <c r="L3037">
        <v>4</v>
      </c>
      <c r="M3037">
        <v>137</v>
      </c>
      <c r="N3037">
        <v>4</v>
      </c>
      <c r="Q3037">
        <v>133</v>
      </c>
      <c r="R3037" s="1"/>
    </row>
    <row r="3038" spans="1:18" x14ac:dyDescent="0.2">
      <c r="A3038" s="1" t="s">
        <v>53</v>
      </c>
      <c r="B3038">
        <v>3</v>
      </c>
      <c r="C3038" s="1" t="s">
        <v>5249</v>
      </c>
      <c r="D3038" s="2">
        <v>45835</v>
      </c>
      <c r="E3038" t="s">
        <v>2960</v>
      </c>
      <c r="F3038" s="1" t="s">
        <v>246</v>
      </c>
      <c r="G3038">
        <v>8</v>
      </c>
      <c r="H3038" t="s">
        <v>93</v>
      </c>
      <c r="I3038" s="1" t="s">
        <v>100</v>
      </c>
      <c r="J3038">
        <v>200</v>
      </c>
      <c r="K3038" s="1" t="s">
        <v>2729</v>
      </c>
      <c r="L3038">
        <v>3</v>
      </c>
      <c r="M3038">
        <v>80</v>
      </c>
      <c r="N3038">
        <v>3</v>
      </c>
      <c r="O3038">
        <v>7</v>
      </c>
      <c r="Q3038">
        <v>77</v>
      </c>
      <c r="R3038" s="1"/>
    </row>
    <row r="3039" spans="1:18" x14ac:dyDescent="0.2">
      <c r="A3039" s="1" t="s">
        <v>53</v>
      </c>
      <c r="B3039">
        <v>3</v>
      </c>
      <c r="C3039" s="1" t="s">
        <v>5250</v>
      </c>
      <c r="D3039" s="2">
        <v>45835</v>
      </c>
      <c r="E3039" t="s">
        <v>4328</v>
      </c>
      <c r="F3039" s="1" t="s">
        <v>246</v>
      </c>
      <c r="G3039">
        <v>7</v>
      </c>
      <c r="H3039">
        <v>10</v>
      </c>
      <c r="I3039" s="1" t="s">
        <v>100</v>
      </c>
      <c r="J3039">
        <v>100</v>
      </c>
      <c r="K3039" s="1" t="s">
        <v>2729</v>
      </c>
      <c r="L3039">
        <v>1</v>
      </c>
      <c r="M3039">
        <v>23.2</v>
      </c>
      <c r="N3039">
        <v>0.8</v>
      </c>
      <c r="Q3039">
        <v>22.4</v>
      </c>
      <c r="R3039" s="1"/>
    </row>
    <row r="3040" spans="1:18" x14ac:dyDescent="0.2">
      <c r="A3040" s="1" t="s">
        <v>53</v>
      </c>
      <c r="B3040">
        <v>3</v>
      </c>
      <c r="C3040" s="1" t="s">
        <v>5251</v>
      </c>
      <c r="D3040" s="2">
        <v>45835</v>
      </c>
      <c r="E3040" t="s">
        <v>3442</v>
      </c>
      <c r="F3040" s="1" t="s">
        <v>246</v>
      </c>
      <c r="G3040">
        <v>7</v>
      </c>
      <c r="H3040">
        <v>10</v>
      </c>
      <c r="I3040" s="1" t="s">
        <v>100</v>
      </c>
      <c r="J3040">
        <v>100</v>
      </c>
      <c r="K3040" s="1" t="s">
        <v>2729</v>
      </c>
      <c r="L3040">
        <v>4</v>
      </c>
      <c r="M3040">
        <v>113</v>
      </c>
      <c r="N3040">
        <v>3.6</v>
      </c>
      <c r="Q3040">
        <v>109.4</v>
      </c>
      <c r="R3040" s="1"/>
    </row>
    <row r="3041" spans="1:18" x14ac:dyDescent="0.2">
      <c r="A3041" s="1" t="s">
        <v>46</v>
      </c>
      <c r="B3041">
        <v>4</v>
      </c>
      <c r="C3041" s="1" t="s">
        <v>5213</v>
      </c>
      <c r="D3041" s="2">
        <v>45835</v>
      </c>
      <c r="E3041" t="s">
        <v>2825</v>
      </c>
      <c r="F3041" s="1" t="s">
        <v>246</v>
      </c>
      <c r="G3041">
        <v>20</v>
      </c>
      <c r="H3041">
        <v>6</v>
      </c>
      <c r="I3041" s="1" t="s">
        <v>2826</v>
      </c>
      <c r="J3041">
        <v>300</v>
      </c>
      <c r="K3041" s="1" t="s">
        <v>2729</v>
      </c>
      <c r="L3041">
        <v>2</v>
      </c>
      <c r="M3041">
        <v>165</v>
      </c>
      <c r="N3041">
        <v>4.6999999999999993</v>
      </c>
      <c r="O3041">
        <v>9</v>
      </c>
      <c r="Q3041">
        <v>160.30000000000001</v>
      </c>
      <c r="R3041" s="1"/>
    </row>
    <row r="3042" spans="1:18" x14ac:dyDescent="0.2">
      <c r="A3042" s="1" t="s">
        <v>53</v>
      </c>
      <c r="B3042">
        <v>4</v>
      </c>
      <c r="C3042" s="1" t="s">
        <v>5213</v>
      </c>
      <c r="D3042" s="2">
        <v>45835</v>
      </c>
      <c r="E3042" t="s">
        <v>2825</v>
      </c>
      <c r="F3042" s="1" t="s">
        <v>246</v>
      </c>
      <c r="G3042">
        <v>20</v>
      </c>
      <c r="H3042">
        <v>6</v>
      </c>
      <c r="I3042" s="1" t="s">
        <v>2826</v>
      </c>
      <c r="J3042">
        <v>300</v>
      </c>
      <c r="K3042" s="1" t="s">
        <v>2729</v>
      </c>
      <c r="L3042">
        <v>2</v>
      </c>
      <c r="M3042">
        <v>162</v>
      </c>
      <c r="N3042">
        <v>5</v>
      </c>
      <c r="Q3042">
        <v>157</v>
      </c>
      <c r="R3042" s="1"/>
    </row>
    <row r="3043" spans="1:18" x14ac:dyDescent="0.2">
      <c r="A3043" s="1" t="s">
        <v>53</v>
      </c>
      <c r="B3043">
        <v>4</v>
      </c>
      <c r="C3043" s="1" t="s">
        <v>5252</v>
      </c>
      <c r="D3043" s="2">
        <v>45835</v>
      </c>
      <c r="E3043" t="s">
        <v>2825</v>
      </c>
      <c r="F3043" s="1" t="s">
        <v>246</v>
      </c>
      <c r="G3043">
        <v>20</v>
      </c>
      <c r="H3043">
        <v>6</v>
      </c>
      <c r="I3043" s="1" t="s">
        <v>2826</v>
      </c>
      <c r="J3043">
        <v>300</v>
      </c>
      <c r="K3043" s="1" t="s">
        <v>2729</v>
      </c>
      <c r="L3043">
        <v>2</v>
      </c>
      <c r="M3043">
        <v>159.39999999999998</v>
      </c>
      <c r="N3043">
        <v>5</v>
      </c>
      <c r="Q3043">
        <v>154.39999999999998</v>
      </c>
      <c r="R3043" s="1"/>
    </row>
    <row r="3044" spans="1:18" x14ac:dyDescent="0.2">
      <c r="A3044" s="1" t="s">
        <v>46</v>
      </c>
      <c r="B3044">
        <v>6</v>
      </c>
      <c r="C3044" s="1" t="s">
        <v>5253</v>
      </c>
      <c r="D3044" s="2">
        <v>45835</v>
      </c>
      <c r="E3044">
        <v>1500502164</v>
      </c>
      <c r="F3044" s="1" t="s">
        <v>246</v>
      </c>
      <c r="G3044">
        <v>22</v>
      </c>
      <c r="H3044" t="s">
        <v>338</v>
      </c>
      <c r="I3044" s="1" t="s">
        <v>100</v>
      </c>
      <c r="J3044">
        <v>250</v>
      </c>
      <c r="K3044" s="1" t="s">
        <v>2729</v>
      </c>
      <c r="L3044">
        <v>1</v>
      </c>
      <c r="M3044">
        <v>90.2</v>
      </c>
      <c r="N3044">
        <v>2.8</v>
      </c>
      <c r="O3044">
        <v>44</v>
      </c>
      <c r="Q3044">
        <v>87.4</v>
      </c>
      <c r="R3044" s="1"/>
    </row>
    <row r="3045" spans="1:18" x14ac:dyDescent="0.2">
      <c r="A3045" s="1" t="s">
        <v>46</v>
      </c>
      <c r="B3045">
        <v>6</v>
      </c>
      <c r="C3045" s="1" t="s">
        <v>5254</v>
      </c>
      <c r="D3045" s="2">
        <v>45835</v>
      </c>
      <c r="E3045">
        <v>1500502296</v>
      </c>
      <c r="F3045" s="1" t="s">
        <v>246</v>
      </c>
      <c r="G3045">
        <v>21</v>
      </c>
      <c r="H3045" t="s">
        <v>2963</v>
      </c>
      <c r="I3045" s="1" t="s">
        <v>100</v>
      </c>
      <c r="J3045">
        <v>80</v>
      </c>
      <c r="K3045" s="1" t="s">
        <v>2729</v>
      </c>
      <c r="L3045">
        <v>1</v>
      </c>
      <c r="M3045">
        <v>84.2</v>
      </c>
      <c r="N3045">
        <v>2.6</v>
      </c>
      <c r="Q3045">
        <v>81.600000000000009</v>
      </c>
      <c r="R3045" s="1"/>
    </row>
    <row r="3046" spans="1:18" x14ac:dyDescent="0.2">
      <c r="A3046" s="1" t="s">
        <v>46</v>
      </c>
      <c r="B3046">
        <v>6</v>
      </c>
      <c r="C3046" s="1" t="s">
        <v>5255</v>
      </c>
      <c r="D3046" s="2">
        <v>45835</v>
      </c>
      <c r="E3046">
        <v>1500502157</v>
      </c>
      <c r="F3046" s="1" t="s">
        <v>246</v>
      </c>
      <c r="G3046">
        <v>16</v>
      </c>
      <c r="H3046" t="s">
        <v>2963</v>
      </c>
      <c r="I3046" s="1" t="s">
        <v>100</v>
      </c>
      <c r="J3046">
        <v>100</v>
      </c>
      <c r="K3046" s="1" t="s">
        <v>2729</v>
      </c>
      <c r="L3046">
        <v>2</v>
      </c>
      <c r="M3046">
        <v>121.4</v>
      </c>
      <c r="N3046">
        <v>4</v>
      </c>
      <c r="Q3046">
        <v>117.4</v>
      </c>
      <c r="R3046" s="1"/>
    </row>
    <row r="3047" spans="1:18" x14ac:dyDescent="0.2">
      <c r="A3047" s="1" t="s">
        <v>46</v>
      </c>
      <c r="B3047">
        <v>6</v>
      </c>
      <c r="C3047" s="1" t="s">
        <v>5256</v>
      </c>
      <c r="D3047" s="2">
        <v>45835</v>
      </c>
      <c r="E3047">
        <v>1500502165</v>
      </c>
      <c r="F3047" s="1" t="s">
        <v>246</v>
      </c>
      <c r="G3047">
        <v>16</v>
      </c>
      <c r="H3047" t="s">
        <v>338</v>
      </c>
      <c r="I3047" s="1" t="s">
        <v>100</v>
      </c>
      <c r="J3047">
        <v>130</v>
      </c>
      <c r="K3047" s="1" t="s">
        <v>2729</v>
      </c>
      <c r="L3047">
        <v>2</v>
      </c>
      <c r="M3047">
        <v>132.19999999999999</v>
      </c>
      <c r="N3047">
        <v>4</v>
      </c>
      <c r="Q3047">
        <v>128.19999999999999</v>
      </c>
      <c r="R3047" s="1"/>
    </row>
    <row r="3048" spans="1:18" x14ac:dyDescent="0.2">
      <c r="A3048" s="1" t="s">
        <v>46</v>
      </c>
      <c r="B3048">
        <v>6</v>
      </c>
      <c r="C3048" s="1" t="s">
        <v>5257</v>
      </c>
      <c r="D3048" s="2">
        <v>45835</v>
      </c>
      <c r="E3048" t="s">
        <v>2757</v>
      </c>
      <c r="F3048" s="1" t="s">
        <v>246</v>
      </c>
      <c r="G3048">
        <v>16</v>
      </c>
      <c r="H3048" t="s">
        <v>134</v>
      </c>
      <c r="I3048" s="1" t="s">
        <v>100</v>
      </c>
      <c r="J3048">
        <v>75</v>
      </c>
      <c r="K3048" s="1" t="s">
        <v>2729</v>
      </c>
      <c r="L3048">
        <v>4</v>
      </c>
      <c r="M3048">
        <v>129.80000000000001</v>
      </c>
      <c r="N3048">
        <v>8</v>
      </c>
      <c r="Q3048">
        <v>121.80000000000001</v>
      </c>
      <c r="R3048" s="1"/>
    </row>
    <row r="3049" spans="1:18" x14ac:dyDescent="0.2">
      <c r="A3049" s="1" t="s">
        <v>53</v>
      </c>
      <c r="B3049">
        <v>6</v>
      </c>
      <c r="C3049" s="1" t="s">
        <v>5258</v>
      </c>
      <c r="D3049" s="2">
        <v>45835</v>
      </c>
      <c r="E3049" t="s">
        <v>3337</v>
      </c>
      <c r="F3049" s="1" t="s">
        <v>246</v>
      </c>
      <c r="G3049">
        <v>15</v>
      </c>
      <c r="H3049" t="s">
        <v>134</v>
      </c>
      <c r="I3049" s="1" t="s">
        <v>100</v>
      </c>
      <c r="J3049">
        <v>100</v>
      </c>
      <c r="K3049" s="1" t="s">
        <v>2729</v>
      </c>
      <c r="L3049">
        <v>3</v>
      </c>
      <c r="M3049">
        <v>98.6</v>
      </c>
      <c r="N3049">
        <v>4.1999999999999993</v>
      </c>
      <c r="O3049">
        <v>80</v>
      </c>
      <c r="Q3049">
        <v>94.399999999999991</v>
      </c>
      <c r="R3049" s="1"/>
    </row>
    <row r="3050" spans="1:18" x14ac:dyDescent="0.2">
      <c r="A3050" s="1" t="s">
        <v>53</v>
      </c>
      <c r="B3050">
        <v>6</v>
      </c>
      <c r="C3050" s="1" t="s">
        <v>5259</v>
      </c>
      <c r="D3050" s="2">
        <v>45835</v>
      </c>
      <c r="E3050" t="s">
        <v>2757</v>
      </c>
      <c r="F3050" s="1" t="s">
        <v>246</v>
      </c>
      <c r="G3050">
        <v>15</v>
      </c>
      <c r="H3050" t="s">
        <v>134</v>
      </c>
      <c r="I3050" s="1" t="s">
        <v>100</v>
      </c>
      <c r="J3050">
        <v>50</v>
      </c>
      <c r="K3050" s="1" t="s">
        <v>2729</v>
      </c>
      <c r="L3050">
        <v>3</v>
      </c>
      <c r="M3050">
        <v>75.7</v>
      </c>
      <c r="N3050">
        <v>4.1999999999999993</v>
      </c>
      <c r="Q3050">
        <v>71.5</v>
      </c>
      <c r="R3050" s="1"/>
    </row>
    <row r="3051" spans="1:18" x14ac:dyDescent="0.2">
      <c r="A3051" s="1" t="s">
        <v>53</v>
      </c>
      <c r="B3051">
        <v>6</v>
      </c>
      <c r="C3051" s="1" t="s">
        <v>5260</v>
      </c>
      <c r="D3051" s="2">
        <v>45835</v>
      </c>
      <c r="E3051" t="s">
        <v>3527</v>
      </c>
      <c r="F3051" s="1" t="s">
        <v>106</v>
      </c>
      <c r="G3051">
        <v>14.5</v>
      </c>
      <c r="H3051" t="s">
        <v>338</v>
      </c>
      <c r="I3051" s="1" t="s">
        <v>108</v>
      </c>
      <c r="J3051">
        <v>200</v>
      </c>
      <c r="K3051" s="1" t="s">
        <v>2729</v>
      </c>
      <c r="L3051">
        <v>1</v>
      </c>
      <c r="M3051">
        <v>40.6</v>
      </c>
      <c r="N3051">
        <v>1.5</v>
      </c>
      <c r="Q3051">
        <v>39.1</v>
      </c>
      <c r="R3051" s="1"/>
    </row>
    <row r="3052" spans="1:18" x14ac:dyDescent="0.2">
      <c r="A3052" s="1" t="s">
        <v>53</v>
      </c>
      <c r="B3052">
        <v>6</v>
      </c>
      <c r="C3052" s="1" t="s">
        <v>3324</v>
      </c>
      <c r="D3052" s="2">
        <v>45835</v>
      </c>
      <c r="E3052" t="s">
        <v>51</v>
      </c>
      <c r="F3052" s="1" t="s">
        <v>51</v>
      </c>
      <c r="G3052" t="s">
        <v>51</v>
      </c>
      <c r="H3052" t="s">
        <v>51</v>
      </c>
      <c r="I3052" s="1" t="s">
        <v>51</v>
      </c>
      <c r="J3052" t="s">
        <v>51</v>
      </c>
      <c r="K3052" s="1" t="s">
        <v>2729</v>
      </c>
      <c r="L3052">
        <v>1</v>
      </c>
      <c r="M3052">
        <v>66</v>
      </c>
      <c r="Q3052">
        <v>66</v>
      </c>
      <c r="R3052" s="1"/>
    </row>
    <row r="3053" spans="1:18" x14ac:dyDescent="0.2">
      <c r="A3053" s="1" t="s">
        <v>53</v>
      </c>
      <c r="B3053">
        <v>6</v>
      </c>
      <c r="C3053" s="1" t="s">
        <v>5261</v>
      </c>
      <c r="D3053" s="2">
        <v>45835</v>
      </c>
      <c r="E3053" t="s">
        <v>5262</v>
      </c>
      <c r="F3053" s="1" t="s">
        <v>246</v>
      </c>
      <c r="G3053" t="s">
        <v>3573</v>
      </c>
      <c r="H3053" t="s">
        <v>2786</v>
      </c>
      <c r="I3053" s="1" t="s">
        <v>100</v>
      </c>
      <c r="J3053">
        <v>500</v>
      </c>
      <c r="K3053" s="1" t="s">
        <v>2729</v>
      </c>
      <c r="L3053">
        <v>2</v>
      </c>
      <c r="M3053">
        <v>151.19999999999999</v>
      </c>
      <c r="Q3053">
        <v>151.19999999999999</v>
      </c>
      <c r="R3053" s="1"/>
    </row>
    <row r="3054" spans="1:18" x14ac:dyDescent="0.2">
      <c r="A3054" s="1" t="s">
        <v>46</v>
      </c>
      <c r="B3054">
        <v>7</v>
      </c>
      <c r="C3054" s="1" t="s">
        <v>5143</v>
      </c>
      <c r="D3054" s="2">
        <v>45835</v>
      </c>
      <c r="E3054" t="s">
        <v>4726</v>
      </c>
      <c r="F3054" s="1" t="s">
        <v>246</v>
      </c>
      <c r="G3054">
        <v>17.25</v>
      </c>
      <c r="H3054" t="s">
        <v>332</v>
      </c>
      <c r="I3054" s="1" t="s">
        <v>100</v>
      </c>
      <c r="J3054">
        <v>500</v>
      </c>
      <c r="K3054" s="1" t="s">
        <v>2729</v>
      </c>
      <c r="L3054">
        <v>6</v>
      </c>
      <c r="M3054">
        <v>334.39000000000004</v>
      </c>
      <c r="N3054">
        <v>12</v>
      </c>
      <c r="O3054">
        <v>4</v>
      </c>
      <c r="Q3054">
        <v>322.39000000000004</v>
      </c>
      <c r="R3054" s="1"/>
    </row>
    <row r="3055" spans="1:18" x14ac:dyDescent="0.2">
      <c r="A3055" s="1" t="s">
        <v>46</v>
      </c>
      <c r="B3055">
        <v>7</v>
      </c>
      <c r="C3055" s="1" t="s">
        <v>5263</v>
      </c>
      <c r="D3055" s="2">
        <v>45835</v>
      </c>
      <c r="E3055" t="s">
        <v>3399</v>
      </c>
      <c r="F3055" s="1" t="s">
        <v>246</v>
      </c>
      <c r="G3055">
        <v>22</v>
      </c>
      <c r="H3055" t="s">
        <v>79</v>
      </c>
      <c r="I3055" s="1" t="s">
        <v>100</v>
      </c>
      <c r="J3055">
        <v>50</v>
      </c>
      <c r="K3055" s="1" t="s">
        <v>2729</v>
      </c>
      <c r="L3055">
        <v>1</v>
      </c>
      <c r="M3055">
        <v>51.6</v>
      </c>
      <c r="N3055">
        <v>2.7</v>
      </c>
      <c r="Q3055">
        <v>48.9</v>
      </c>
      <c r="R3055" s="1"/>
    </row>
    <row r="3056" spans="1:18" x14ac:dyDescent="0.2">
      <c r="A3056" s="1" t="s">
        <v>46</v>
      </c>
      <c r="B3056">
        <v>7</v>
      </c>
      <c r="C3056" s="1" t="s">
        <v>5143</v>
      </c>
      <c r="D3056" s="2">
        <v>45835</v>
      </c>
      <c r="E3056" t="s">
        <v>4726</v>
      </c>
      <c r="F3056" s="1" t="s">
        <v>246</v>
      </c>
      <c r="G3056">
        <v>17.25</v>
      </c>
      <c r="H3056" t="s">
        <v>332</v>
      </c>
      <c r="I3056" s="1" t="s">
        <v>100</v>
      </c>
      <c r="J3056">
        <v>500</v>
      </c>
      <c r="K3056" s="1" t="s">
        <v>2729</v>
      </c>
      <c r="L3056">
        <v>1</v>
      </c>
      <c r="M3056">
        <v>51.4</v>
      </c>
      <c r="N3056">
        <v>2.7</v>
      </c>
      <c r="Q3056">
        <v>48.699999999999996</v>
      </c>
      <c r="R3056" s="1"/>
    </row>
    <row r="3057" spans="1:18" x14ac:dyDescent="0.2">
      <c r="A3057" s="1" t="s">
        <v>53</v>
      </c>
      <c r="B3057">
        <v>7</v>
      </c>
      <c r="C3057" s="1" t="s">
        <v>5143</v>
      </c>
      <c r="D3057" s="2">
        <v>45835</v>
      </c>
      <c r="E3057" t="s">
        <v>4726</v>
      </c>
      <c r="F3057" s="1" t="s">
        <v>246</v>
      </c>
      <c r="G3057">
        <v>17.25</v>
      </c>
      <c r="H3057" t="s">
        <v>332</v>
      </c>
      <c r="I3057" s="1" t="s">
        <v>100</v>
      </c>
      <c r="J3057">
        <v>500</v>
      </c>
      <c r="K3057" s="1" t="s">
        <v>2729</v>
      </c>
      <c r="L3057">
        <v>1</v>
      </c>
      <c r="M3057">
        <v>75.5</v>
      </c>
      <c r="N3057">
        <v>2</v>
      </c>
      <c r="O3057">
        <v>57</v>
      </c>
      <c r="Q3057">
        <v>73.5</v>
      </c>
      <c r="R3057" s="1"/>
    </row>
    <row r="3058" spans="1:18" x14ac:dyDescent="0.2">
      <c r="A3058" s="1" t="s">
        <v>53</v>
      </c>
      <c r="B3058">
        <v>7</v>
      </c>
      <c r="C3058" s="1" t="s">
        <v>5264</v>
      </c>
      <c r="D3058" s="2">
        <v>45835</v>
      </c>
      <c r="E3058" t="s">
        <v>2825</v>
      </c>
      <c r="F3058" s="1" t="s">
        <v>246</v>
      </c>
      <c r="G3058">
        <v>20</v>
      </c>
      <c r="H3058">
        <v>6</v>
      </c>
      <c r="I3058" s="1" t="s">
        <v>2826</v>
      </c>
      <c r="J3058">
        <v>300</v>
      </c>
      <c r="K3058" s="1" t="s">
        <v>2729</v>
      </c>
      <c r="L3058">
        <v>3</v>
      </c>
      <c r="M3058">
        <v>269.2</v>
      </c>
      <c r="N3058">
        <v>7.1999999999999993</v>
      </c>
      <c r="Q3058">
        <v>262</v>
      </c>
      <c r="R3058" s="1"/>
    </row>
    <row r="3059" spans="1:18" x14ac:dyDescent="0.2">
      <c r="A3059" s="1" t="s">
        <v>46</v>
      </c>
      <c r="B3059">
        <v>3</v>
      </c>
      <c r="C3059" s="1" t="s">
        <v>5250</v>
      </c>
      <c r="D3059" s="2">
        <v>45836</v>
      </c>
      <c r="E3059" t="s">
        <v>4328</v>
      </c>
      <c r="F3059" s="1" t="s">
        <v>246</v>
      </c>
      <c r="G3059">
        <v>7</v>
      </c>
      <c r="H3059">
        <v>10</v>
      </c>
      <c r="I3059" s="1" t="s">
        <v>100</v>
      </c>
      <c r="J3059">
        <v>100</v>
      </c>
      <c r="K3059" s="1" t="s">
        <v>2729</v>
      </c>
      <c r="L3059">
        <v>3</v>
      </c>
      <c r="M3059">
        <v>90.1</v>
      </c>
      <c r="N3059">
        <v>2.7</v>
      </c>
      <c r="O3059">
        <v>3</v>
      </c>
      <c r="Q3059">
        <v>87.399999999999991</v>
      </c>
      <c r="R3059" s="1"/>
    </row>
    <row r="3060" spans="1:18" x14ac:dyDescent="0.2">
      <c r="A3060" s="1" t="s">
        <v>46</v>
      </c>
      <c r="B3060">
        <v>3</v>
      </c>
      <c r="C3060" s="1" t="s">
        <v>5265</v>
      </c>
      <c r="D3060" s="2">
        <v>45836</v>
      </c>
      <c r="E3060" t="s">
        <v>4588</v>
      </c>
      <c r="F3060" s="1" t="s">
        <v>246</v>
      </c>
      <c r="G3060">
        <v>7</v>
      </c>
      <c r="H3060" t="s">
        <v>2645</v>
      </c>
      <c r="I3060" s="1" t="s">
        <v>100</v>
      </c>
      <c r="J3060">
        <v>100</v>
      </c>
      <c r="K3060" s="1" t="s">
        <v>2729</v>
      </c>
      <c r="L3060">
        <v>3</v>
      </c>
      <c r="M3060">
        <v>101.4</v>
      </c>
      <c r="N3060">
        <v>2.7</v>
      </c>
      <c r="Q3060">
        <v>98.7</v>
      </c>
      <c r="R3060" s="1"/>
    </row>
    <row r="3061" spans="1:18" x14ac:dyDescent="0.2">
      <c r="A3061" s="1" t="s">
        <v>46</v>
      </c>
      <c r="B3061">
        <v>3</v>
      </c>
      <c r="C3061" s="1" t="s">
        <v>5266</v>
      </c>
      <c r="D3061" s="2">
        <v>45836</v>
      </c>
      <c r="E3061" t="s">
        <v>3442</v>
      </c>
      <c r="F3061" s="1" t="s">
        <v>246</v>
      </c>
      <c r="G3061">
        <v>6</v>
      </c>
      <c r="H3061">
        <v>10</v>
      </c>
      <c r="I3061" s="1" t="s">
        <v>100</v>
      </c>
      <c r="J3061">
        <v>100</v>
      </c>
      <c r="K3061" s="1" t="s">
        <v>2729</v>
      </c>
      <c r="L3061">
        <v>2</v>
      </c>
      <c r="M3061">
        <v>51.8</v>
      </c>
      <c r="N3061">
        <v>1.6</v>
      </c>
      <c r="Q3061">
        <v>50.199999999999996</v>
      </c>
      <c r="R3061" s="1"/>
    </row>
    <row r="3062" spans="1:18" x14ac:dyDescent="0.2">
      <c r="A3062" s="1" t="s">
        <v>53</v>
      </c>
      <c r="B3062">
        <v>3</v>
      </c>
      <c r="C3062" s="1" t="s">
        <v>5266</v>
      </c>
      <c r="D3062" s="2">
        <v>45836</v>
      </c>
      <c r="E3062" t="s">
        <v>3442</v>
      </c>
      <c r="F3062" s="1" t="s">
        <v>246</v>
      </c>
      <c r="G3062">
        <v>6</v>
      </c>
      <c r="H3062">
        <v>10</v>
      </c>
      <c r="I3062" s="1" t="s">
        <v>100</v>
      </c>
      <c r="J3062">
        <v>100</v>
      </c>
      <c r="K3062" s="1" t="s">
        <v>2729</v>
      </c>
      <c r="L3062">
        <v>2</v>
      </c>
      <c r="M3062">
        <v>38.799999999999997</v>
      </c>
      <c r="N3062">
        <v>1.7000000000000002</v>
      </c>
      <c r="O3062">
        <v>13</v>
      </c>
      <c r="Q3062">
        <v>37.099999999999994</v>
      </c>
      <c r="R3062" s="1"/>
    </row>
    <row r="3063" spans="1:18" x14ac:dyDescent="0.2">
      <c r="A3063" s="1" t="s">
        <v>53</v>
      </c>
      <c r="B3063">
        <v>3</v>
      </c>
      <c r="C3063" s="1" t="s">
        <v>2879</v>
      </c>
      <c r="D3063" s="2">
        <v>45836</v>
      </c>
      <c r="E3063" t="s">
        <v>281</v>
      </c>
      <c r="F3063" s="1" t="s">
        <v>246</v>
      </c>
      <c r="G3063" t="s">
        <v>2880</v>
      </c>
      <c r="H3063" t="s">
        <v>2744</v>
      </c>
      <c r="I3063" s="1" t="s">
        <v>100</v>
      </c>
      <c r="J3063">
        <v>2000</v>
      </c>
      <c r="K3063" s="1" t="s">
        <v>2729</v>
      </c>
      <c r="L3063">
        <v>4</v>
      </c>
      <c r="M3063">
        <v>303.60000000000002</v>
      </c>
      <c r="N3063">
        <v>12</v>
      </c>
      <c r="Q3063">
        <v>291.60000000000002</v>
      </c>
      <c r="R3063" s="1"/>
    </row>
    <row r="3064" spans="1:18" x14ac:dyDescent="0.2">
      <c r="A3064" s="1" t="s">
        <v>53</v>
      </c>
      <c r="B3064">
        <v>3</v>
      </c>
      <c r="C3064" s="1" t="s">
        <v>5267</v>
      </c>
      <c r="D3064" s="2">
        <v>45836</v>
      </c>
      <c r="E3064" t="s">
        <v>5268</v>
      </c>
      <c r="F3064" s="1" t="s">
        <v>3231</v>
      </c>
      <c r="G3064">
        <v>9</v>
      </c>
      <c r="H3064" t="s">
        <v>2817</v>
      </c>
      <c r="I3064" s="1" t="s">
        <v>108</v>
      </c>
      <c r="J3064">
        <v>100</v>
      </c>
      <c r="K3064" s="1" t="s">
        <v>2729</v>
      </c>
      <c r="L3064">
        <v>1</v>
      </c>
      <c r="M3064">
        <v>46</v>
      </c>
      <c r="N3064">
        <v>1.1000000000000001</v>
      </c>
      <c r="Q3064">
        <v>44.9</v>
      </c>
      <c r="R3064" s="1"/>
    </row>
    <row r="3065" spans="1:18" x14ac:dyDescent="0.2">
      <c r="A3065" s="1" t="s">
        <v>46</v>
      </c>
      <c r="B3065">
        <v>4</v>
      </c>
      <c r="C3065" s="1" t="s">
        <v>5252</v>
      </c>
      <c r="D3065" s="2">
        <v>45836</v>
      </c>
      <c r="E3065" t="s">
        <v>2825</v>
      </c>
      <c r="F3065" s="1" t="s">
        <v>246</v>
      </c>
      <c r="G3065">
        <v>20</v>
      </c>
      <c r="H3065">
        <v>6</v>
      </c>
      <c r="I3065" s="1" t="s">
        <v>2826</v>
      </c>
      <c r="J3065">
        <v>300</v>
      </c>
      <c r="K3065" s="1" t="s">
        <v>2729</v>
      </c>
      <c r="L3065">
        <v>2</v>
      </c>
      <c r="M3065">
        <v>127.6</v>
      </c>
      <c r="N3065">
        <v>4.8</v>
      </c>
      <c r="O3065">
        <v>7</v>
      </c>
      <c r="Q3065">
        <v>122.8</v>
      </c>
      <c r="R3065" s="1"/>
    </row>
    <row r="3066" spans="1:18" x14ac:dyDescent="0.2">
      <c r="A3066" s="1" t="s">
        <v>46</v>
      </c>
      <c r="B3066">
        <v>4</v>
      </c>
      <c r="C3066" s="1" t="s">
        <v>5269</v>
      </c>
      <c r="D3066" s="2">
        <v>45836</v>
      </c>
      <c r="E3066" t="s">
        <v>2825</v>
      </c>
      <c r="F3066" s="1" t="s">
        <v>246</v>
      </c>
      <c r="G3066">
        <v>22</v>
      </c>
      <c r="H3066">
        <v>6</v>
      </c>
      <c r="I3066" s="1" t="s">
        <v>2826</v>
      </c>
      <c r="J3066">
        <v>300</v>
      </c>
      <c r="K3066" s="1" t="s">
        <v>2729</v>
      </c>
      <c r="L3066">
        <v>5</v>
      </c>
      <c r="M3066">
        <v>261</v>
      </c>
      <c r="N3066">
        <v>12.5</v>
      </c>
      <c r="Q3066">
        <v>248.5</v>
      </c>
      <c r="R3066" s="1"/>
    </row>
    <row r="3067" spans="1:18" x14ac:dyDescent="0.2">
      <c r="A3067" s="1" t="s">
        <v>53</v>
      </c>
      <c r="B3067">
        <v>4</v>
      </c>
      <c r="C3067" s="1" t="s">
        <v>5269</v>
      </c>
      <c r="D3067" s="2">
        <v>45836</v>
      </c>
      <c r="E3067" t="s">
        <v>2825</v>
      </c>
      <c r="F3067" s="1" t="s">
        <v>246</v>
      </c>
      <c r="G3067">
        <v>22</v>
      </c>
      <c r="H3067">
        <v>6</v>
      </c>
      <c r="I3067" s="1" t="s">
        <v>2826</v>
      </c>
      <c r="J3067">
        <v>300</v>
      </c>
      <c r="K3067" s="1" t="s">
        <v>2729</v>
      </c>
      <c r="L3067">
        <v>1</v>
      </c>
      <c r="M3067">
        <v>54.4</v>
      </c>
      <c r="N3067">
        <v>2.5</v>
      </c>
      <c r="O3067">
        <v>8</v>
      </c>
      <c r="Q3067">
        <v>51.9</v>
      </c>
      <c r="R3067" s="1"/>
    </row>
    <row r="3068" spans="1:18" x14ac:dyDescent="0.2">
      <c r="A3068" s="1" t="s">
        <v>53</v>
      </c>
      <c r="B3068">
        <v>4</v>
      </c>
      <c r="C3068" s="1" t="s">
        <v>5270</v>
      </c>
      <c r="D3068" s="2">
        <v>45836</v>
      </c>
      <c r="E3068" t="s">
        <v>2825</v>
      </c>
      <c r="F3068" s="1" t="s">
        <v>246</v>
      </c>
      <c r="G3068">
        <v>16.5</v>
      </c>
      <c r="H3068">
        <v>10</v>
      </c>
      <c r="I3068" s="1" t="s">
        <v>2826</v>
      </c>
      <c r="J3068">
        <v>150</v>
      </c>
      <c r="K3068" s="1" t="s">
        <v>2729</v>
      </c>
      <c r="L3068">
        <v>3</v>
      </c>
      <c r="M3068">
        <v>161.80000000000001</v>
      </c>
      <c r="N3068">
        <v>5.6999999999999993</v>
      </c>
      <c r="Q3068">
        <v>156.10000000000002</v>
      </c>
      <c r="R3068" s="1"/>
    </row>
    <row r="3069" spans="1:18" x14ac:dyDescent="0.2">
      <c r="A3069" s="1" t="s">
        <v>46</v>
      </c>
      <c r="B3069">
        <v>6</v>
      </c>
      <c r="C3069" s="1" t="s">
        <v>5261</v>
      </c>
      <c r="D3069" s="2">
        <v>45836</v>
      </c>
      <c r="E3069" t="s">
        <v>5262</v>
      </c>
      <c r="F3069" s="1" t="s">
        <v>246</v>
      </c>
      <c r="G3069" t="s">
        <v>3573</v>
      </c>
      <c r="H3069" t="s">
        <v>2786</v>
      </c>
      <c r="I3069" s="1" t="s">
        <v>100</v>
      </c>
      <c r="J3069">
        <v>500</v>
      </c>
      <c r="K3069" s="1" t="s">
        <v>2729</v>
      </c>
      <c r="L3069">
        <v>6</v>
      </c>
      <c r="M3069">
        <v>383.8</v>
      </c>
      <c r="N3069">
        <v>14.200000000000001</v>
      </c>
      <c r="Q3069">
        <v>369.6</v>
      </c>
      <c r="R3069" s="1"/>
    </row>
    <row r="3070" spans="1:18" x14ac:dyDescent="0.2">
      <c r="A3070" s="1" t="s">
        <v>46</v>
      </c>
      <c r="B3070">
        <v>6</v>
      </c>
      <c r="C3070" s="1" t="s">
        <v>5271</v>
      </c>
      <c r="D3070" s="2">
        <v>45836</v>
      </c>
      <c r="E3070" t="s">
        <v>3587</v>
      </c>
      <c r="F3070" s="1" t="s">
        <v>246</v>
      </c>
      <c r="G3070" t="s">
        <v>3573</v>
      </c>
      <c r="H3070" t="s">
        <v>2786</v>
      </c>
      <c r="I3070" s="1" t="s">
        <v>100</v>
      </c>
      <c r="J3070">
        <v>300</v>
      </c>
      <c r="K3070" s="1" t="s">
        <v>2729</v>
      </c>
      <c r="L3070">
        <v>4</v>
      </c>
      <c r="M3070">
        <v>252.8</v>
      </c>
      <c r="N3070">
        <v>9.1999999999999993</v>
      </c>
      <c r="Q3070">
        <v>243.60000000000002</v>
      </c>
      <c r="R3070" s="1"/>
    </row>
    <row r="3071" spans="1:18" x14ac:dyDescent="0.2">
      <c r="A3071" s="1" t="s">
        <v>53</v>
      </c>
      <c r="B3071">
        <v>6</v>
      </c>
      <c r="C3071" s="1" t="s">
        <v>5272</v>
      </c>
      <c r="D3071" s="2">
        <v>45836</v>
      </c>
      <c r="E3071" t="s">
        <v>3591</v>
      </c>
      <c r="F3071" s="1" t="s">
        <v>246</v>
      </c>
      <c r="G3071" t="s">
        <v>3573</v>
      </c>
      <c r="H3071" t="s">
        <v>2786</v>
      </c>
      <c r="I3071" s="1" t="s">
        <v>100</v>
      </c>
      <c r="J3071">
        <v>800</v>
      </c>
      <c r="K3071" s="1" t="s">
        <v>2729</v>
      </c>
      <c r="L3071">
        <v>6</v>
      </c>
      <c r="M3071">
        <v>576.80000000000007</v>
      </c>
      <c r="N3071">
        <v>14.399999999999999</v>
      </c>
      <c r="Q3071">
        <v>562.40000000000009</v>
      </c>
      <c r="R3071" s="1"/>
    </row>
    <row r="3072" spans="1:18" x14ac:dyDescent="0.2">
      <c r="A3072" s="1" t="s">
        <v>46</v>
      </c>
      <c r="B3072">
        <v>7</v>
      </c>
      <c r="C3072" s="1" t="s">
        <v>5264</v>
      </c>
      <c r="D3072" s="2">
        <v>45836</v>
      </c>
      <c r="E3072" t="s">
        <v>2825</v>
      </c>
      <c r="F3072" s="1" t="s">
        <v>246</v>
      </c>
      <c r="G3072">
        <v>20</v>
      </c>
      <c r="H3072">
        <v>6</v>
      </c>
      <c r="I3072" s="1" t="s">
        <v>2826</v>
      </c>
      <c r="J3072">
        <v>300</v>
      </c>
      <c r="K3072" s="1" t="s">
        <v>2729</v>
      </c>
      <c r="L3072">
        <v>1</v>
      </c>
      <c r="M3072">
        <v>63.95</v>
      </c>
      <c r="N3072">
        <v>2.5</v>
      </c>
      <c r="O3072">
        <v>12</v>
      </c>
      <c r="Q3072">
        <v>61.45</v>
      </c>
      <c r="R3072" s="1"/>
    </row>
    <row r="3073" spans="1:18" x14ac:dyDescent="0.2">
      <c r="A3073" s="1" t="s">
        <v>46</v>
      </c>
      <c r="B3073">
        <v>7</v>
      </c>
      <c r="C3073" s="1" t="s">
        <v>5273</v>
      </c>
      <c r="D3073" s="2">
        <v>45836</v>
      </c>
      <c r="E3073" t="s">
        <v>4526</v>
      </c>
      <c r="F3073" s="1" t="s">
        <v>246</v>
      </c>
      <c r="G3073">
        <v>18</v>
      </c>
      <c r="H3073" t="s">
        <v>167</v>
      </c>
      <c r="I3073" s="1" t="s">
        <v>100</v>
      </c>
      <c r="J3073">
        <v>80</v>
      </c>
      <c r="K3073" s="1" t="s">
        <v>2729</v>
      </c>
      <c r="L3073">
        <v>4</v>
      </c>
      <c r="M3073">
        <v>153.77000000000001</v>
      </c>
      <c r="N3073">
        <v>9.1999999999999993</v>
      </c>
      <c r="Q3073">
        <v>144.57000000000002</v>
      </c>
      <c r="R3073" s="1"/>
    </row>
    <row r="3074" spans="1:18" x14ac:dyDescent="0.2">
      <c r="A3074" s="1" t="s">
        <v>46</v>
      </c>
      <c r="B3074">
        <v>7</v>
      </c>
      <c r="C3074" s="1" t="s">
        <v>5274</v>
      </c>
      <c r="D3074" s="2">
        <v>45836</v>
      </c>
      <c r="E3074" t="s">
        <v>3128</v>
      </c>
      <c r="F3074" s="1" t="s">
        <v>246</v>
      </c>
      <c r="G3074">
        <v>22</v>
      </c>
      <c r="H3074" t="s">
        <v>209</v>
      </c>
      <c r="I3074" s="1" t="s">
        <v>100</v>
      </c>
      <c r="J3074">
        <v>200</v>
      </c>
      <c r="K3074" s="1" t="s">
        <v>2729</v>
      </c>
      <c r="L3074">
        <v>3</v>
      </c>
      <c r="M3074">
        <v>127.31</v>
      </c>
      <c r="N3074">
        <v>8.1000000000000014</v>
      </c>
      <c r="Q3074">
        <v>119.21000000000001</v>
      </c>
      <c r="R3074" s="1"/>
    </row>
    <row r="3075" spans="1:18" x14ac:dyDescent="0.2">
      <c r="A3075" s="1" t="s">
        <v>53</v>
      </c>
      <c r="B3075">
        <v>7</v>
      </c>
      <c r="C3075" s="1" t="s">
        <v>5275</v>
      </c>
      <c r="D3075" s="2">
        <v>45836</v>
      </c>
      <c r="E3075" t="s">
        <v>3416</v>
      </c>
      <c r="F3075" s="1" t="s">
        <v>246</v>
      </c>
      <c r="G3075">
        <v>16</v>
      </c>
      <c r="H3075" t="s">
        <v>2983</v>
      </c>
      <c r="I3075" s="1" t="s">
        <v>100</v>
      </c>
      <c r="J3075">
        <v>0</v>
      </c>
      <c r="K3075" s="1" t="s">
        <v>2729</v>
      </c>
      <c r="L3075">
        <v>5</v>
      </c>
      <c r="M3075">
        <v>339.35</v>
      </c>
      <c r="N3075">
        <v>9.5</v>
      </c>
      <c r="O3075">
        <v>6</v>
      </c>
      <c r="Q3075">
        <v>329.85</v>
      </c>
      <c r="R3075" s="1"/>
    </row>
    <row r="3076" spans="1:18" x14ac:dyDescent="0.2">
      <c r="A3076" s="1" t="s">
        <v>53</v>
      </c>
      <c r="B3076">
        <v>1</v>
      </c>
      <c r="C3076" s="1" t="s">
        <v>2745</v>
      </c>
      <c r="D3076" s="2">
        <v>45837</v>
      </c>
      <c r="E3076" t="s">
        <v>51</v>
      </c>
      <c r="F3076" s="1" t="s">
        <v>51</v>
      </c>
      <c r="G3076" t="s">
        <v>51</v>
      </c>
      <c r="H3076" t="s">
        <v>51</v>
      </c>
      <c r="I3076" s="1" t="s">
        <v>51</v>
      </c>
      <c r="J3076" t="s">
        <v>51</v>
      </c>
      <c r="K3076" s="1" t="s">
        <v>2729</v>
      </c>
      <c r="L3076">
        <v>4</v>
      </c>
      <c r="M3076">
        <v>92</v>
      </c>
      <c r="N3076">
        <v>2.4000000000000004</v>
      </c>
      <c r="O3076">
        <v>15</v>
      </c>
      <c r="Q3076">
        <v>89.6</v>
      </c>
      <c r="R3076" s="1"/>
    </row>
    <row r="3077" spans="1:18" x14ac:dyDescent="0.2">
      <c r="A3077" s="1" t="s">
        <v>46</v>
      </c>
      <c r="B3077">
        <v>3</v>
      </c>
      <c r="C3077" s="1" t="s">
        <v>5267</v>
      </c>
      <c r="D3077" s="2">
        <v>45837</v>
      </c>
      <c r="E3077" t="s">
        <v>5268</v>
      </c>
      <c r="F3077" s="1" t="s">
        <v>3231</v>
      </c>
      <c r="G3077">
        <v>9</v>
      </c>
      <c r="H3077" t="s">
        <v>2817</v>
      </c>
      <c r="I3077" s="1" t="s">
        <v>108</v>
      </c>
      <c r="J3077">
        <v>100</v>
      </c>
      <c r="K3077" s="1" t="s">
        <v>2729</v>
      </c>
      <c r="L3077">
        <v>2</v>
      </c>
      <c r="M3077">
        <v>61.4</v>
      </c>
      <c r="N3077">
        <v>2.2000000000000002</v>
      </c>
      <c r="O3077">
        <v>25</v>
      </c>
      <c r="Q3077">
        <v>59.199999999999996</v>
      </c>
      <c r="R3077" s="1"/>
    </row>
    <row r="3078" spans="1:18" x14ac:dyDescent="0.2">
      <c r="A3078" s="1" t="s">
        <v>46</v>
      </c>
      <c r="B3078">
        <v>3</v>
      </c>
      <c r="C3078" s="1" t="s">
        <v>5276</v>
      </c>
      <c r="D3078" s="2">
        <v>45837</v>
      </c>
      <c r="E3078" t="s">
        <v>5268</v>
      </c>
      <c r="F3078" s="1" t="s">
        <v>3231</v>
      </c>
      <c r="G3078">
        <v>6</v>
      </c>
      <c r="H3078" t="s">
        <v>2817</v>
      </c>
      <c r="I3078" s="1" t="s">
        <v>108</v>
      </c>
      <c r="J3078">
        <v>100</v>
      </c>
      <c r="K3078" s="1" t="s">
        <v>2729</v>
      </c>
      <c r="L3078">
        <v>2</v>
      </c>
      <c r="M3078">
        <v>73.599999999999994</v>
      </c>
      <c r="N3078">
        <v>1.4</v>
      </c>
      <c r="Q3078">
        <v>72.199999999999989</v>
      </c>
      <c r="R3078" s="1"/>
    </row>
    <row r="3079" spans="1:18" x14ac:dyDescent="0.2">
      <c r="A3079" s="1" t="s">
        <v>46</v>
      </c>
      <c r="B3079">
        <v>3</v>
      </c>
      <c r="C3079" s="1" t="s">
        <v>5277</v>
      </c>
      <c r="D3079" s="2">
        <v>45837</v>
      </c>
      <c r="E3079" t="s">
        <v>5268</v>
      </c>
      <c r="F3079" s="1" t="s">
        <v>3231</v>
      </c>
      <c r="G3079">
        <v>7</v>
      </c>
      <c r="H3079" t="s">
        <v>2817</v>
      </c>
      <c r="I3079" s="1" t="s">
        <v>5278</v>
      </c>
      <c r="J3079">
        <v>100</v>
      </c>
      <c r="K3079" s="1" t="s">
        <v>2729</v>
      </c>
      <c r="L3079">
        <v>4</v>
      </c>
      <c r="M3079">
        <v>143.6</v>
      </c>
      <c r="N3079">
        <v>3.2</v>
      </c>
      <c r="Q3079">
        <v>140.4</v>
      </c>
      <c r="R3079" s="1"/>
    </row>
    <row r="3080" spans="1:18" x14ac:dyDescent="0.2">
      <c r="A3080" s="1" t="s">
        <v>53</v>
      </c>
      <c r="B3080">
        <v>3</v>
      </c>
      <c r="C3080" s="1" t="s">
        <v>5279</v>
      </c>
      <c r="D3080" s="2">
        <v>45837</v>
      </c>
      <c r="E3080" t="s">
        <v>3318</v>
      </c>
      <c r="F3080" s="1" t="s">
        <v>3319</v>
      </c>
      <c r="G3080" t="s">
        <v>762</v>
      </c>
      <c r="H3080" t="s">
        <v>2847</v>
      </c>
      <c r="I3080" s="1" t="s">
        <v>108</v>
      </c>
      <c r="J3080">
        <v>110</v>
      </c>
      <c r="K3080" s="1" t="s">
        <v>2729</v>
      </c>
      <c r="L3080">
        <v>5</v>
      </c>
      <c r="M3080">
        <v>108.8</v>
      </c>
      <c r="N3080">
        <v>5</v>
      </c>
      <c r="O3080">
        <v>125</v>
      </c>
      <c r="Q3080">
        <v>103.8</v>
      </c>
      <c r="R3080" s="1"/>
    </row>
    <row r="3081" spans="1:18" x14ac:dyDescent="0.2">
      <c r="A3081" s="1" t="s">
        <v>53</v>
      </c>
      <c r="B3081">
        <v>3</v>
      </c>
      <c r="C3081" s="1" t="s">
        <v>5280</v>
      </c>
      <c r="D3081" s="2">
        <v>45837</v>
      </c>
      <c r="E3081" t="s">
        <v>3882</v>
      </c>
      <c r="F3081" s="1" t="s">
        <v>3319</v>
      </c>
      <c r="G3081" t="s">
        <v>2743</v>
      </c>
      <c r="H3081" t="s">
        <v>2847</v>
      </c>
      <c r="I3081" s="1" t="s">
        <v>108</v>
      </c>
      <c r="J3081">
        <v>110</v>
      </c>
      <c r="K3081" s="1" t="s">
        <v>2729</v>
      </c>
      <c r="L3081">
        <v>5</v>
      </c>
      <c r="M3081">
        <v>331.2</v>
      </c>
      <c r="N3081">
        <v>7.5</v>
      </c>
      <c r="Q3081">
        <v>323.7</v>
      </c>
      <c r="R3081" s="1"/>
    </row>
    <row r="3082" spans="1:18" x14ac:dyDescent="0.2">
      <c r="A3082" s="1" t="s">
        <v>53</v>
      </c>
      <c r="B3082">
        <v>3</v>
      </c>
      <c r="C3082" s="1" t="s">
        <v>5281</v>
      </c>
      <c r="D3082" s="2">
        <v>45837</v>
      </c>
      <c r="E3082" t="s">
        <v>5282</v>
      </c>
      <c r="F3082" s="1" t="s">
        <v>2816</v>
      </c>
      <c r="G3082" t="s">
        <v>2743</v>
      </c>
      <c r="H3082" t="s">
        <v>2744</v>
      </c>
      <c r="I3082" s="1" t="s">
        <v>108</v>
      </c>
      <c r="J3082">
        <v>110</v>
      </c>
      <c r="K3082" s="1" t="s">
        <v>2729</v>
      </c>
      <c r="L3082">
        <v>1</v>
      </c>
      <c r="M3082">
        <v>31</v>
      </c>
      <c r="N3082">
        <v>1.5</v>
      </c>
      <c r="Q3082">
        <v>29.5</v>
      </c>
      <c r="R3082" s="1"/>
    </row>
    <row r="3083" spans="1:18" x14ac:dyDescent="0.2">
      <c r="A3083" s="1" t="s">
        <v>46</v>
      </c>
      <c r="B3083">
        <v>4</v>
      </c>
      <c r="C3083" s="1" t="s">
        <v>5076</v>
      </c>
      <c r="D3083" s="2">
        <v>45837</v>
      </c>
      <c r="E3083" t="s">
        <v>3699</v>
      </c>
      <c r="F3083" s="1" t="s">
        <v>246</v>
      </c>
      <c r="G3083">
        <v>23</v>
      </c>
      <c r="H3083" t="s">
        <v>5022</v>
      </c>
      <c r="I3083" s="1" t="s">
        <v>2766</v>
      </c>
      <c r="J3083">
        <v>7000</v>
      </c>
      <c r="K3083" s="1" t="s">
        <v>2729</v>
      </c>
      <c r="L3083">
        <v>3</v>
      </c>
      <c r="M3083">
        <v>465</v>
      </c>
      <c r="N3083">
        <v>8.6999999999999993</v>
      </c>
      <c r="Q3083">
        <v>456.3</v>
      </c>
      <c r="R3083" s="1"/>
    </row>
    <row r="3084" spans="1:18" x14ac:dyDescent="0.2">
      <c r="A3084" s="1" t="s">
        <v>53</v>
      </c>
      <c r="B3084">
        <v>4</v>
      </c>
      <c r="C3084" s="1" t="s">
        <v>5076</v>
      </c>
      <c r="D3084" s="2">
        <v>45837</v>
      </c>
      <c r="E3084" t="s">
        <v>3699</v>
      </c>
      <c r="F3084" s="1" t="s">
        <v>246</v>
      </c>
      <c r="G3084">
        <v>23</v>
      </c>
      <c r="H3084" t="s">
        <v>5022</v>
      </c>
      <c r="I3084" s="1" t="s">
        <v>2766</v>
      </c>
      <c r="J3084">
        <v>7000</v>
      </c>
      <c r="K3084" s="1" t="s">
        <v>2729</v>
      </c>
      <c r="L3084">
        <v>4</v>
      </c>
      <c r="M3084">
        <v>277.2</v>
      </c>
      <c r="N3084">
        <v>11.6</v>
      </c>
      <c r="Q3084">
        <v>265.59999999999997</v>
      </c>
      <c r="R3084" s="1"/>
    </row>
    <row r="3085" spans="1:18" x14ac:dyDescent="0.2">
      <c r="A3085" s="1" t="s">
        <v>46</v>
      </c>
      <c r="B3085">
        <v>6</v>
      </c>
      <c r="C3085" s="1" t="s">
        <v>5272</v>
      </c>
      <c r="D3085" s="2">
        <v>45837</v>
      </c>
      <c r="E3085" t="s">
        <v>3591</v>
      </c>
      <c r="F3085" s="1" t="s">
        <v>246</v>
      </c>
      <c r="G3085" t="s">
        <v>3573</v>
      </c>
      <c r="H3085" t="s">
        <v>2786</v>
      </c>
      <c r="I3085" s="1" t="s">
        <v>100</v>
      </c>
      <c r="J3085">
        <v>800</v>
      </c>
      <c r="K3085" s="1" t="s">
        <v>2729</v>
      </c>
      <c r="L3085">
        <v>2</v>
      </c>
      <c r="M3085">
        <v>212.3</v>
      </c>
      <c r="N3085">
        <v>4.8</v>
      </c>
      <c r="O3085">
        <v>20</v>
      </c>
      <c r="Q3085">
        <v>207.5</v>
      </c>
      <c r="R3085" s="1"/>
    </row>
    <row r="3086" spans="1:18" x14ac:dyDescent="0.2">
      <c r="A3086" s="1" t="s">
        <v>46</v>
      </c>
      <c r="B3086">
        <v>6</v>
      </c>
      <c r="C3086" s="1" t="s">
        <v>5283</v>
      </c>
      <c r="D3086" s="2">
        <v>45837</v>
      </c>
      <c r="E3086">
        <v>1500502255</v>
      </c>
      <c r="F3086" s="1" t="s">
        <v>106</v>
      </c>
      <c r="G3086" t="s">
        <v>2273</v>
      </c>
      <c r="H3086" t="s">
        <v>287</v>
      </c>
      <c r="I3086" s="1" t="s">
        <v>108</v>
      </c>
      <c r="J3086">
        <v>300</v>
      </c>
      <c r="K3086" s="1" t="s">
        <v>2729</v>
      </c>
      <c r="L3086">
        <v>4</v>
      </c>
      <c r="M3086">
        <v>210.2</v>
      </c>
      <c r="N3086">
        <v>8</v>
      </c>
      <c r="Q3086">
        <v>202.2</v>
      </c>
      <c r="R3086" s="1"/>
    </row>
    <row r="3087" spans="1:18" x14ac:dyDescent="0.2">
      <c r="A3087" s="1" t="s">
        <v>46</v>
      </c>
      <c r="B3087">
        <v>6</v>
      </c>
      <c r="C3087" s="1" t="s">
        <v>5284</v>
      </c>
      <c r="D3087" s="2">
        <v>45837</v>
      </c>
      <c r="E3087" t="s">
        <v>4410</v>
      </c>
      <c r="F3087" s="1" t="s">
        <v>246</v>
      </c>
      <c r="G3087" t="s">
        <v>3573</v>
      </c>
      <c r="H3087" t="s">
        <v>2786</v>
      </c>
      <c r="I3087" s="1" t="s">
        <v>100</v>
      </c>
      <c r="J3087">
        <v>400</v>
      </c>
      <c r="K3087" s="1" t="s">
        <v>2729</v>
      </c>
      <c r="L3087">
        <v>2</v>
      </c>
      <c r="M3087">
        <v>212.4</v>
      </c>
      <c r="N3087">
        <v>1</v>
      </c>
      <c r="Q3087">
        <v>211.4</v>
      </c>
      <c r="R3087" s="1"/>
    </row>
    <row r="3088" spans="1:18" x14ac:dyDescent="0.2">
      <c r="A3088" s="1" t="s">
        <v>53</v>
      </c>
      <c r="B3088">
        <v>6</v>
      </c>
      <c r="C3088" s="1" t="s">
        <v>5283</v>
      </c>
      <c r="D3088" s="2">
        <v>45837</v>
      </c>
      <c r="E3088">
        <v>1500502255</v>
      </c>
      <c r="F3088" s="1" t="s">
        <v>106</v>
      </c>
      <c r="G3088" t="s">
        <v>2273</v>
      </c>
      <c r="H3088" t="s">
        <v>287</v>
      </c>
      <c r="I3088" s="1" t="s">
        <v>108</v>
      </c>
      <c r="J3088">
        <v>300</v>
      </c>
      <c r="K3088" s="1" t="s">
        <v>2729</v>
      </c>
      <c r="L3088">
        <v>2</v>
      </c>
      <c r="M3088">
        <v>107.2</v>
      </c>
      <c r="N3088">
        <v>4</v>
      </c>
      <c r="O3088">
        <v>17</v>
      </c>
      <c r="Q3088">
        <v>103.2</v>
      </c>
      <c r="R3088" s="1"/>
    </row>
    <row r="3089" spans="1:18" x14ac:dyDescent="0.2">
      <c r="A3089" s="1" t="s">
        <v>53</v>
      </c>
      <c r="B3089">
        <v>6</v>
      </c>
      <c r="C3089" s="1" t="s">
        <v>5285</v>
      </c>
      <c r="D3089" s="2">
        <v>45837</v>
      </c>
      <c r="E3089" t="s">
        <v>3527</v>
      </c>
      <c r="F3089" s="1" t="s">
        <v>106</v>
      </c>
      <c r="G3089">
        <v>18.5</v>
      </c>
      <c r="H3089" t="s">
        <v>2817</v>
      </c>
      <c r="I3089" s="1" t="s">
        <v>108</v>
      </c>
      <c r="J3089">
        <v>200</v>
      </c>
      <c r="K3089" s="1" t="s">
        <v>2729</v>
      </c>
      <c r="L3089">
        <v>3</v>
      </c>
      <c r="M3089">
        <v>206.20000000000002</v>
      </c>
      <c r="N3089">
        <v>6.6000000000000005</v>
      </c>
      <c r="Q3089">
        <v>199.60000000000002</v>
      </c>
      <c r="R3089" s="1"/>
    </row>
    <row r="3090" spans="1:18" x14ac:dyDescent="0.2">
      <c r="A3090" s="1" t="s">
        <v>53</v>
      </c>
      <c r="B3090">
        <v>6</v>
      </c>
      <c r="C3090" s="1" t="s">
        <v>5286</v>
      </c>
      <c r="D3090" s="2">
        <v>45837</v>
      </c>
      <c r="E3090" t="s">
        <v>3527</v>
      </c>
      <c r="F3090" s="1" t="s">
        <v>106</v>
      </c>
      <c r="G3090">
        <v>16</v>
      </c>
      <c r="H3090" t="s">
        <v>3224</v>
      </c>
      <c r="I3090" s="1" t="s">
        <v>108</v>
      </c>
      <c r="J3090">
        <v>200</v>
      </c>
      <c r="K3090" s="1" t="s">
        <v>2729</v>
      </c>
      <c r="L3090">
        <v>4</v>
      </c>
      <c r="M3090">
        <v>259.79999999999995</v>
      </c>
      <c r="N3090">
        <v>8</v>
      </c>
      <c r="Q3090">
        <v>251.79999999999995</v>
      </c>
      <c r="R3090" s="1"/>
    </row>
    <row r="3091" spans="1:18" x14ac:dyDescent="0.2">
      <c r="A3091" s="1" t="s">
        <v>53</v>
      </c>
      <c r="B3091">
        <v>6</v>
      </c>
      <c r="C3091" s="1" t="s">
        <v>5260</v>
      </c>
      <c r="D3091" s="2">
        <v>45837</v>
      </c>
      <c r="E3091" t="s">
        <v>3527</v>
      </c>
      <c r="F3091" s="1" t="s">
        <v>106</v>
      </c>
      <c r="G3091">
        <v>14.5</v>
      </c>
      <c r="H3091" t="s">
        <v>338</v>
      </c>
      <c r="I3091" s="1" t="s">
        <v>108</v>
      </c>
      <c r="J3091">
        <v>200</v>
      </c>
      <c r="K3091" s="1" t="s">
        <v>2729</v>
      </c>
      <c r="L3091">
        <v>2</v>
      </c>
      <c r="M3091">
        <v>103.6</v>
      </c>
      <c r="N3091">
        <v>3.6</v>
      </c>
      <c r="Q3091">
        <v>100</v>
      </c>
      <c r="R3091" s="1"/>
    </row>
    <row r="3092" spans="1:18" x14ac:dyDescent="0.2">
      <c r="A3092" s="1" t="s">
        <v>46</v>
      </c>
      <c r="B3092">
        <v>7</v>
      </c>
      <c r="C3092" s="1" t="s">
        <v>5275</v>
      </c>
      <c r="D3092" s="2">
        <v>45837</v>
      </c>
      <c r="E3092" t="s">
        <v>3416</v>
      </c>
      <c r="F3092" s="1" t="s">
        <v>246</v>
      </c>
      <c r="G3092">
        <v>16</v>
      </c>
      <c r="H3092" t="s">
        <v>2983</v>
      </c>
      <c r="I3092" s="1" t="s">
        <v>100</v>
      </c>
      <c r="J3092">
        <v>0</v>
      </c>
      <c r="K3092" s="1" t="s">
        <v>2729</v>
      </c>
      <c r="L3092">
        <v>2</v>
      </c>
      <c r="M3092">
        <v>219.4</v>
      </c>
      <c r="N3092">
        <v>5.4</v>
      </c>
      <c r="Q3092">
        <v>214</v>
      </c>
      <c r="R3092" s="1"/>
    </row>
    <row r="3093" spans="1:18" x14ac:dyDescent="0.2">
      <c r="A3093" s="1" t="s">
        <v>46</v>
      </c>
      <c r="B3093">
        <v>7</v>
      </c>
      <c r="C3093" s="1" t="s">
        <v>5287</v>
      </c>
      <c r="D3093" s="2">
        <v>45837</v>
      </c>
      <c r="E3093" t="s">
        <v>3412</v>
      </c>
      <c r="F3093" s="1" t="s">
        <v>246</v>
      </c>
      <c r="G3093">
        <v>16</v>
      </c>
      <c r="H3093" t="s">
        <v>2979</v>
      </c>
      <c r="I3093" s="1" t="s">
        <v>100</v>
      </c>
      <c r="J3093">
        <v>210</v>
      </c>
      <c r="K3093" s="1" t="s">
        <v>2729</v>
      </c>
      <c r="L3093">
        <v>3</v>
      </c>
      <c r="M3093">
        <v>169.60000000000002</v>
      </c>
      <c r="N3093">
        <v>5.3</v>
      </c>
      <c r="Q3093">
        <v>164.3</v>
      </c>
      <c r="R3093" s="1"/>
    </row>
    <row r="3094" spans="1:18" x14ac:dyDescent="0.2">
      <c r="A3094" s="1" t="s">
        <v>53</v>
      </c>
      <c r="B3094">
        <v>7</v>
      </c>
      <c r="C3094" s="1" t="s">
        <v>5287</v>
      </c>
      <c r="D3094" s="2">
        <v>45837</v>
      </c>
      <c r="E3094" t="s">
        <v>3412</v>
      </c>
      <c r="F3094" s="1" t="s">
        <v>246</v>
      </c>
      <c r="G3094">
        <v>16</v>
      </c>
      <c r="H3094" t="s">
        <v>2979</v>
      </c>
      <c r="I3094" s="1" t="s">
        <v>100</v>
      </c>
      <c r="J3094">
        <v>210</v>
      </c>
      <c r="K3094" s="1" t="s">
        <v>2729</v>
      </c>
      <c r="L3094">
        <v>2</v>
      </c>
      <c r="M3094">
        <v>98.18</v>
      </c>
      <c r="N3094">
        <v>3.5</v>
      </c>
      <c r="O3094">
        <v>8</v>
      </c>
      <c r="Q3094">
        <v>94.68</v>
      </c>
      <c r="R3094" s="1"/>
    </row>
    <row r="3095" spans="1:18" x14ac:dyDescent="0.2">
      <c r="A3095" s="1" t="s">
        <v>53</v>
      </c>
      <c r="B3095">
        <v>7</v>
      </c>
      <c r="C3095" s="1" t="s">
        <v>5288</v>
      </c>
      <c r="D3095" s="2">
        <v>45837</v>
      </c>
      <c r="E3095" t="s">
        <v>3412</v>
      </c>
      <c r="F3095" s="1" t="s">
        <v>246</v>
      </c>
      <c r="G3095">
        <v>21</v>
      </c>
      <c r="H3095" t="s">
        <v>2979</v>
      </c>
      <c r="I3095" s="1" t="s">
        <v>100</v>
      </c>
      <c r="J3095">
        <v>410</v>
      </c>
      <c r="K3095" s="1" t="s">
        <v>2729</v>
      </c>
      <c r="L3095">
        <v>5</v>
      </c>
      <c r="M3095">
        <v>297.14</v>
      </c>
      <c r="N3095">
        <v>13.489999999999998</v>
      </c>
      <c r="Q3095">
        <v>283.64999999999998</v>
      </c>
      <c r="R3095" s="1"/>
    </row>
    <row r="3096" spans="1:18" x14ac:dyDescent="0.2">
      <c r="A3096" s="1" t="s">
        <v>46</v>
      </c>
      <c r="B3096">
        <v>1</v>
      </c>
      <c r="C3096" s="1" t="s">
        <v>2745</v>
      </c>
      <c r="D3096" s="2">
        <v>45838</v>
      </c>
      <c r="E3096" t="s">
        <v>51</v>
      </c>
      <c r="F3096" s="1" t="s">
        <v>51</v>
      </c>
      <c r="G3096" t="s">
        <v>51</v>
      </c>
      <c r="H3096" t="s">
        <v>51</v>
      </c>
      <c r="I3096" s="1" t="s">
        <v>51</v>
      </c>
      <c r="J3096" t="s">
        <v>51</v>
      </c>
      <c r="K3096" s="1" t="s">
        <v>2729</v>
      </c>
      <c r="L3096">
        <v>2</v>
      </c>
      <c r="M3096">
        <v>46.2</v>
      </c>
      <c r="N3096">
        <v>1.6</v>
      </c>
      <c r="O3096">
        <v>11</v>
      </c>
      <c r="Q3096">
        <v>44.6</v>
      </c>
      <c r="R3096" s="1"/>
    </row>
    <row r="3097" spans="1:18" x14ac:dyDescent="0.2">
      <c r="A3097" s="1" t="s">
        <v>46</v>
      </c>
      <c r="B3097">
        <v>1</v>
      </c>
      <c r="C3097" s="1" t="s">
        <v>5289</v>
      </c>
      <c r="D3097" s="2">
        <v>45838</v>
      </c>
      <c r="E3097" t="s">
        <v>213</v>
      </c>
      <c r="F3097" s="1" t="s">
        <v>246</v>
      </c>
      <c r="G3097">
        <v>6</v>
      </c>
      <c r="H3097" t="s">
        <v>2740</v>
      </c>
      <c r="I3097" s="1" t="s">
        <v>100</v>
      </c>
      <c r="J3097">
        <v>100</v>
      </c>
      <c r="K3097" s="1" t="s">
        <v>2729</v>
      </c>
      <c r="L3097">
        <v>2</v>
      </c>
      <c r="M3097">
        <v>70</v>
      </c>
      <c r="N3097">
        <v>1.6</v>
      </c>
      <c r="Q3097">
        <v>68.400000000000006</v>
      </c>
      <c r="R3097" s="1"/>
    </row>
    <row r="3098" spans="1:18" x14ac:dyDescent="0.2">
      <c r="A3098" s="1" t="s">
        <v>53</v>
      </c>
      <c r="B3098">
        <v>1</v>
      </c>
      <c r="C3098" s="1" t="s">
        <v>5289</v>
      </c>
      <c r="D3098" s="2">
        <v>45838</v>
      </c>
      <c r="E3098" t="s">
        <v>213</v>
      </c>
      <c r="F3098" s="1" t="s">
        <v>246</v>
      </c>
      <c r="G3098">
        <v>6</v>
      </c>
      <c r="H3098" t="s">
        <v>2740</v>
      </c>
      <c r="I3098" s="1" t="s">
        <v>100</v>
      </c>
      <c r="J3098">
        <v>100</v>
      </c>
      <c r="K3098" s="1" t="s">
        <v>2729</v>
      </c>
      <c r="L3098">
        <v>1</v>
      </c>
      <c r="M3098">
        <v>33</v>
      </c>
      <c r="N3098">
        <v>0.8</v>
      </c>
      <c r="O3098">
        <v>6</v>
      </c>
      <c r="Q3098">
        <v>32.200000000000003</v>
      </c>
      <c r="R3098" s="1"/>
    </row>
    <row r="3099" spans="1:18" x14ac:dyDescent="0.2">
      <c r="A3099" s="1" t="s">
        <v>53</v>
      </c>
      <c r="B3099">
        <v>1</v>
      </c>
      <c r="C3099" s="1" t="s">
        <v>5249</v>
      </c>
      <c r="D3099" s="2">
        <v>45838</v>
      </c>
      <c r="E3099" t="s">
        <v>2960</v>
      </c>
      <c r="F3099" s="1" t="s">
        <v>246</v>
      </c>
      <c r="G3099">
        <v>8</v>
      </c>
      <c r="H3099" t="s">
        <v>93</v>
      </c>
      <c r="I3099" s="1" t="s">
        <v>100</v>
      </c>
      <c r="J3099">
        <v>200</v>
      </c>
      <c r="K3099" s="1" t="s">
        <v>2729</v>
      </c>
      <c r="L3099">
        <v>3</v>
      </c>
      <c r="M3099">
        <v>83.2</v>
      </c>
      <c r="N3099">
        <v>3</v>
      </c>
      <c r="Q3099">
        <v>80.2</v>
      </c>
      <c r="R3099" s="1"/>
    </row>
    <row r="3100" spans="1:18" x14ac:dyDescent="0.2">
      <c r="A3100" s="1" t="s">
        <v>46</v>
      </c>
      <c r="B3100">
        <v>3</v>
      </c>
      <c r="C3100" s="1" t="s">
        <v>5281</v>
      </c>
      <c r="D3100" s="2">
        <v>45838</v>
      </c>
      <c r="E3100" t="s">
        <v>5282</v>
      </c>
      <c r="F3100" s="1" t="s">
        <v>2816</v>
      </c>
      <c r="G3100" t="s">
        <v>2743</v>
      </c>
      <c r="H3100" t="s">
        <v>2744</v>
      </c>
      <c r="I3100" s="1" t="s">
        <v>108</v>
      </c>
      <c r="J3100">
        <v>110</v>
      </c>
      <c r="K3100" s="1" t="s">
        <v>2729</v>
      </c>
      <c r="L3100">
        <v>3</v>
      </c>
      <c r="M3100">
        <v>94.799999999999983</v>
      </c>
      <c r="N3100">
        <v>4.4000000000000004</v>
      </c>
      <c r="O3100">
        <v>105</v>
      </c>
      <c r="Q3100">
        <v>90.399999999999977</v>
      </c>
      <c r="R3100" s="1"/>
    </row>
    <row r="3101" spans="1:18" x14ac:dyDescent="0.2">
      <c r="A3101" s="1" t="s">
        <v>46</v>
      </c>
      <c r="B3101">
        <v>3</v>
      </c>
      <c r="C3101" s="1" t="s">
        <v>5290</v>
      </c>
      <c r="D3101" s="2">
        <v>45838</v>
      </c>
      <c r="E3101" t="s">
        <v>5282</v>
      </c>
      <c r="F3101" s="1" t="s">
        <v>2816</v>
      </c>
      <c r="G3101">
        <v>22</v>
      </c>
      <c r="H3101" t="s">
        <v>3050</v>
      </c>
      <c r="I3101" s="1" t="s">
        <v>108</v>
      </c>
      <c r="J3101">
        <v>100</v>
      </c>
      <c r="K3101" s="1" t="s">
        <v>2729</v>
      </c>
      <c r="L3101">
        <v>2</v>
      </c>
      <c r="M3101">
        <v>103.8</v>
      </c>
      <c r="N3101">
        <v>5.0999999999999996</v>
      </c>
      <c r="Q3101">
        <v>98.7</v>
      </c>
      <c r="R3101" s="1"/>
    </row>
    <row r="3102" spans="1:18" x14ac:dyDescent="0.2">
      <c r="A3102" s="1" t="s">
        <v>46</v>
      </c>
      <c r="B3102">
        <v>3</v>
      </c>
      <c r="C3102" s="1" t="s">
        <v>5291</v>
      </c>
      <c r="D3102" s="2">
        <v>45838</v>
      </c>
      <c r="E3102" t="s">
        <v>5292</v>
      </c>
      <c r="F3102" s="1" t="s">
        <v>5293</v>
      </c>
      <c r="G3102">
        <v>14</v>
      </c>
      <c r="H3102" t="s">
        <v>2915</v>
      </c>
      <c r="I3102" s="1" t="s">
        <v>108</v>
      </c>
      <c r="J3102">
        <v>100</v>
      </c>
      <c r="K3102" s="1" t="s">
        <v>2729</v>
      </c>
      <c r="L3102">
        <v>2</v>
      </c>
      <c r="M3102">
        <v>101.80000000000001</v>
      </c>
      <c r="N3102">
        <v>3.5</v>
      </c>
      <c r="Q3102">
        <v>98.300000000000011</v>
      </c>
      <c r="R3102" s="1"/>
    </row>
    <row r="3103" spans="1:18" x14ac:dyDescent="0.2">
      <c r="A3103" s="1" t="s">
        <v>53</v>
      </c>
      <c r="B3103">
        <v>3</v>
      </c>
      <c r="C3103" s="1" t="s">
        <v>5294</v>
      </c>
      <c r="D3103" s="2">
        <v>45838</v>
      </c>
      <c r="E3103" t="s">
        <v>3247</v>
      </c>
      <c r="F3103" s="1" t="s">
        <v>106</v>
      </c>
      <c r="G3103">
        <v>18</v>
      </c>
      <c r="H3103" t="s">
        <v>343</v>
      </c>
      <c r="I3103" s="1" t="s">
        <v>108</v>
      </c>
      <c r="J3103">
        <v>100</v>
      </c>
      <c r="K3103" s="1" t="s">
        <v>2729</v>
      </c>
      <c r="L3103">
        <v>2</v>
      </c>
      <c r="M3103">
        <v>111.2</v>
      </c>
      <c r="N3103">
        <v>4.2</v>
      </c>
      <c r="O3103">
        <v>82</v>
      </c>
      <c r="Q3103">
        <v>107</v>
      </c>
      <c r="R3103" s="1"/>
    </row>
    <row r="3104" spans="1:18" x14ac:dyDescent="0.2">
      <c r="A3104" s="1" t="s">
        <v>53</v>
      </c>
      <c r="B3104">
        <v>3</v>
      </c>
      <c r="C3104" s="1" t="s">
        <v>5295</v>
      </c>
      <c r="D3104" s="2">
        <v>45838</v>
      </c>
      <c r="E3104" t="s">
        <v>2966</v>
      </c>
      <c r="F3104" s="1" t="s">
        <v>246</v>
      </c>
      <c r="G3104">
        <v>16</v>
      </c>
      <c r="H3104" t="s">
        <v>51</v>
      </c>
      <c r="I3104" s="1" t="s">
        <v>100</v>
      </c>
      <c r="J3104">
        <v>100</v>
      </c>
      <c r="K3104" s="1" t="s">
        <v>2729</v>
      </c>
      <c r="L3104">
        <v>3</v>
      </c>
      <c r="M3104">
        <v>76.599999999999994</v>
      </c>
      <c r="N3104">
        <v>5.6999999999999993</v>
      </c>
      <c r="Q3104">
        <v>70.899999999999991</v>
      </c>
      <c r="R3104" s="1"/>
    </row>
    <row r="3105" spans="1:18" x14ac:dyDescent="0.2">
      <c r="A3105" s="1" t="s">
        <v>46</v>
      </c>
      <c r="B3105">
        <v>4</v>
      </c>
      <c r="C3105" s="1" t="s">
        <v>5076</v>
      </c>
      <c r="D3105" s="2">
        <v>45838</v>
      </c>
      <c r="E3105" t="s">
        <v>3699</v>
      </c>
      <c r="F3105" s="1" t="s">
        <v>246</v>
      </c>
      <c r="G3105">
        <v>23</v>
      </c>
      <c r="H3105" t="s">
        <v>5022</v>
      </c>
      <c r="I3105" s="1" t="s">
        <v>2766</v>
      </c>
      <c r="J3105">
        <v>7000</v>
      </c>
      <c r="K3105" s="1" t="s">
        <v>2729</v>
      </c>
      <c r="L3105">
        <v>3</v>
      </c>
      <c r="M3105">
        <v>416.79999999999995</v>
      </c>
      <c r="N3105">
        <v>8.6999999999999993</v>
      </c>
      <c r="O3105">
        <v>9</v>
      </c>
      <c r="Q3105">
        <v>408.09999999999997</v>
      </c>
      <c r="R3105" s="1"/>
    </row>
    <row r="3106" spans="1:18" x14ac:dyDescent="0.2">
      <c r="A3106" s="1" t="s">
        <v>53</v>
      </c>
      <c r="B3106">
        <v>4</v>
      </c>
      <c r="C3106" s="1" t="s">
        <v>5296</v>
      </c>
      <c r="D3106" s="2">
        <v>45838</v>
      </c>
      <c r="E3106" t="s">
        <v>48</v>
      </c>
      <c r="F3106" s="1" t="s">
        <v>246</v>
      </c>
      <c r="G3106">
        <v>17</v>
      </c>
      <c r="H3106" t="s">
        <v>332</v>
      </c>
      <c r="I3106" s="1" t="s">
        <v>100</v>
      </c>
      <c r="J3106">
        <v>750</v>
      </c>
      <c r="K3106" s="1" t="s">
        <v>2729</v>
      </c>
      <c r="L3106">
        <v>6</v>
      </c>
      <c r="M3106">
        <v>341.79999999999995</v>
      </c>
      <c r="N3106">
        <v>12</v>
      </c>
      <c r="Q3106">
        <v>329.79999999999995</v>
      </c>
      <c r="R3106" s="1"/>
    </row>
    <row r="3107" spans="1:18" x14ac:dyDescent="0.2">
      <c r="A3107" s="1" t="s">
        <v>46</v>
      </c>
      <c r="B3107">
        <v>6</v>
      </c>
      <c r="C3107" s="1" t="s">
        <v>5260</v>
      </c>
      <c r="D3107" s="2">
        <v>45838</v>
      </c>
      <c r="E3107" t="s">
        <v>3527</v>
      </c>
      <c r="F3107" s="1" t="s">
        <v>106</v>
      </c>
      <c r="G3107">
        <v>14.5</v>
      </c>
      <c r="H3107" t="s">
        <v>338</v>
      </c>
      <c r="I3107" s="1" t="s">
        <v>108</v>
      </c>
      <c r="J3107">
        <v>200</v>
      </c>
      <c r="K3107" s="1" t="s">
        <v>2729</v>
      </c>
      <c r="L3107">
        <v>1</v>
      </c>
      <c r="M3107">
        <v>51.6</v>
      </c>
      <c r="N3107">
        <v>1.4</v>
      </c>
      <c r="O3107">
        <v>60</v>
      </c>
      <c r="Q3107">
        <v>50.2</v>
      </c>
      <c r="R3107" s="1"/>
    </row>
    <row r="3108" spans="1:18" x14ac:dyDescent="0.2">
      <c r="A3108" s="1" t="s">
        <v>46</v>
      </c>
      <c r="B3108">
        <v>6</v>
      </c>
      <c r="C3108" s="1" t="s">
        <v>5297</v>
      </c>
      <c r="D3108" s="2">
        <v>45838</v>
      </c>
      <c r="E3108" t="s">
        <v>4745</v>
      </c>
      <c r="F3108" s="1" t="s">
        <v>246</v>
      </c>
      <c r="G3108">
        <v>26</v>
      </c>
      <c r="H3108" t="s">
        <v>167</v>
      </c>
      <c r="I3108" s="1" t="s">
        <v>100</v>
      </c>
      <c r="J3108">
        <v>220</v>
      </c>
      <c r="K3108" s="1" t="s">
        <v>2729</v>
      </c>
      <c r="L3108">
        <v>5</v>
      </c>
      <c r="M3108">
        <v>267.40000000000003</v>
      </c>
      <c r="N3108">
        <v>17.399999999999999</v>
      </c>
      <c r="Q3108">
        <v>250.00000000000003</v>
      </c>
      <c r="R3108" s="1"/>
    </row>
    <row r="3109" spans="1:18" x14ac:dyDescent="0.2">
      <c r="A3109" s="1" t="s">
        <v>46</v>
      </c>
      <c r="B3109">
        <v>6</v>
      </c>
      <c r="C3109" s="1" t="s">
        <v>5298</v>
      </c>
      <c r="D3109" s="2">
        <v>45838</v>
      </c>
      <c r="E3109" t="s">
        <v>5299</v>
      </c>
      <c r="F3109" s="1" t="s">
        <v>246</v>
      </c>
      <c r="G3109" t="s">
        <v>2823</v>
      </c>
      <c r="H3109" t="s">
        <v>201</v>
      </c>
      <c r="I3109" s="1" t="s">
        <v>100</v>
      </c>
      <c r="J3109">
        <v>100</v>
      </c>
      <c r="K3109" s="1" t="s">
        <v>2729</v>
      </c>
      <c r="L3109">
        <v>2</v>
      </c>
      <c r="M3109">
        <v>96.4</v>
      </c>
      <c r="N3109">
        <v>8</v>
      </c>
      <c r="Q3109">
        <v>88.4</v>
      </c>
      <c r="R3109" s="1"/>
    </row>
    <row r="3110" spans="1:18" x14ac:dyDescent="0.2">
      <c r="A3110" s="1" t="s">
        <v>46</v>
      </c>
      <c r="B3110">
        <v>6</v>
      </c>
      <c r="C3110" s="1" t="s">
        <v>3324</v>
      </c>
      <c r="D3110" s="2">
        <v>45838</v>
      </c>
      <c r="E3110" t="s">
        <v>51</v>
      </c>
      <c r="F3110" s="1" t="s">
        <v>51</v>
      </c>
      <c r="G3110" t="s">
        <v>51</v>
      </c>
      <c r="H3110" t="s">
        <v>51</v>
      </c>
      <c r="I3110" s="1" t="s">
        <v>51</v>
      </c>
      <c r="J3110" t="s">
        <v>51</v>
      </c>
      <c r="K3110" s="1" t="s">
        <v>2729</v>
      </c>
      <c r="L3110">
        <v>1</v>
      </c>
      <c r="M3110">
        <v>48.6</v>
      </c>
      <c r="N3110">
        <v>3.8</v>
      </c>
      <c r="Q3110">
        <v>44.800000000000004</v>
      </c>
      <c r="R3110" s="1"/>
    </row>
    <row r="3111" spans="1:18" x14ac:dyDescent="0.2">
      <c r="A3111" s="1" t="s">
        <v>46</v>
      </c>
      <c r="B3111">
        <v>6</v>
      </c>
      <c r="C3111" s="1" t="s">
        <v>5300</v>
      </c>
      <c r="D3111" s="2">
        <v>45838</v>
      </c>
      <c r="E3111" t="s">
        <v>4948</v>
      </c>
      <c r="F3111" s="1" t="s">
        <v>246</v>
      </c>
      <c r="G3111" t="s">
        <v>4949</v>
      </c>
      <c r="H3111" t="s">
        <v>5301</v>
      </c>
      <c r="I3111" s="1" t="s">
        <v>100</v>
      </c>
      <c r="J3111">
        <v>400</v>
      </c>
      <c r="K3111" s="1" t="s">
        <v>2729</v>
      </c>
      <c r="L3111">
        <v>2</v>
      </c>
      <c r="M3111">
        <v>89.4</v>
      </c>
      <c r="N3111">
        <v>7.2</v>
      </c>
      <c r="Q3111">
        <v>82.2</v>
      </c>
      <c r="R3111" s="1"/>
    </row>
    <row r="3112" spans="1:18" x14ac:dyDescent="0.2">
      <c r="A3112" s="1" t="s">
        <v>53</v>
      </c>
      <c r="B3112">
        <v>6</v>
      </c>
      <c r="C3112" s="1" t="s">
        <v>5300</v>
      </c>
      <c r="D3112" s="2">
        <v>45838</v>
      </c>
      <c r="E3112" t="s">
        <v>4948</v>
      </c>
      <c r="F3112" s="1" t="s">
        <v>246</v>
      </c>
      <c r="G3112" t="s">
        <v>4949</v>
      </c>
      <c r="H3112" t="s">
        <v>5301</v>
      </c>
      <c r="I3112" s="1" t="s">
        <v>100</v>
      </c>
      <c r="J3112">
        <v>400</v>
      </c>
      <c r="K3112" s="1" t="s">
        <v>2729</v>
      </c>
      <c r="L3112">
        <v>6</v>
      </c>
      <c r="M3112">
        <v>337.8</v>
      </c>
      <c r="N3112">
        <v>20.399999999999999</v>
      </c>
      <c r="O3112">
        <v>11.4</v>
      </c>
      <c r="Q3112">
        <v>317.40000000000003</v>
      </c>
      <c r="R3112" s="1"/>
    </row>
    <row r="3113" spans="1:18" x14ac:dyDescent="0.2">
      <c r="A3113" s="1" t="s">
        <v>53</v>
      </c>
      <c r="B3113">
        <v>6</v>
      </c>
      <c r="C3113" s="1" t="s">
        <v>5284</v>
      </c>
      <c r="D3113" s="2">
        <v>45838</v>
      </c>
      <c r="E3113" t="s">
        <v>4410</v>
      </c>
      <c r="F3113" s="1" t="s">
        <v>246</v>
      </c>
      <c r="G3113" t="s">
        <v>3573</v>
      </c>
      <c r="H3113" t="s">
        <v>2786</v>
      </c>
      <c r="I3113" s="1" t="s">
        <v>100</v>
      </c>
      <c r="J3113">
        <v>400</v>
      </c>
      <c r="K3113" s="1" t="s">
        <v>2729</v>
      </c>
      <c r="L3113">
        <v>2</v>
      </c>
      <c r="M3113">
        <v>209.2</v>
      </c>
      <c r="N3113">
        <v>4.8</v>
      </c>
      <c r="Q3113">
        <v>204.39999999999998</v>
      </c>
      <c r="R3113" s="1"/>
    </row>
    <row r="3114" spans="1:18" x14ac:dyDescent="0.2">
      <c r="A3114" s="1" t="s">
        <v>46</v>
      </c>
      <c r="B3114">
        <v>7</v>
      </c>
      <c r="C3114" s="1" t="s">
        <v>5288</v>
      </c>
      <c r="D3114" s="2">
        <v>45838</v>
      </c>
      <c r="E3114" t="s">
        <v>3412</v>
      </c>
      <c r="F3114" s="1" t="s">
        <v>246</v>
      </c>
      <c r="G3114">
        <v>21</v>
      </c>
      <c r="H3114" t="s">
        <v>2979</v>
      </c>
      <c r="I3114" s="1" t="s">
        <v>100</v>
      </c>
      <c r="J3114">
        <v>410</v>
      </c>
      <c r="K3114" s="1" t="s">
        <v>2729</v>
      </c>
      <c r="L3114">
        <v>3</v>
      </c>
      <c r="M3114">
        <v>135</v>
      </c>
      <c r="N3114">
        <v>7.6</v>
      </c>
      <c r="Q3114">
        <v>127.4</v>
      </c>
      <c r="R3114" s="1"/>
    </row>
    <row r="3115" spans="1:18" x14ac:dyDescent="0.2">
      <c r="A3115" s="1" t="s">
        <v>46</v>
      </c>
      <c r="B3115">
        <v>7</v>
      </c>
      <c r="C3115" s="1" t="s">
        <v>5302</v>
      </c>
      <c r="D3115" s="2">
        <v>45838</v>
      </c>
      <c r="E3115" t="s">
        <v>5209</v>
      </c>
      <c r="F3115" s="1" t="s">
        <v>246</v>
      </c>
      <c r="G3115">
        <v>21</v>
      </c>
      <c r="H3115" t="s">
        <v>93</v>
      </c>
      <c r="I3115" s="1" t="s">
        <v>100</v>
      </c>
      <c r="J3115">
        <v>300</v>
      </c>
      <c r="K3115" s="1" t="s">
        <v>2729</v>
      </c>
      <c r="L3115">
        <v>5</v>
      </c>
      <c r="M3115">
        <v>248.1</v>
      </c>
      <c r="N3115">
        <v>12.4</v>
      </c>
      <c r="Q3115">
        <v>235.7</v>
      </c>
      <c r="R3115" s="1"/>
    </row>
    <row r="3116" spans="1:18" x14ac:dyDescent="0.2">
      <c r="A3116" s="1" t="s">
        <v>53</v>
      </c>
      <c r="B3116">
        <v>7</v>
      </c>
      <c r="C3116" s="1" t="s">
        <v>5302</v>
      </c>
      <c r="D3116" s="2">
        <v>45838</v>
      </c>
      <c r="E3116" t="s">
        <v>5209</v>
      </c>
      <c r="F3116" s="1" t="s">
        <v>246</v>
      </c>
      <c r="G3116">
        <v>21</v>
      </c>
      <c r="H3116" t="s">
        <v>93</v>
      </c>
      <c r="I3116" s="1" t="s">
        <v>100</v>
      </c>
      <c r="J3116">
        <v>300</v>
      </c>
      <c r="K3116" s="1" t="s">
        <v>2729</v>
      </c>
      <c r="L3116">
        <v>1</v>
      </c>
      <c r="M3116">
        <v>57.6</v>
      </c>
      <c r="N3116">
        <v>2.8</v>
      </c>
      <c r="O3116">
        <v>3.2</v>
      </c>
      <c r="Q3116">
        <v>54.800000000000004</v>
      </c>
      <c r="R3116" s="1"/>
    </row>
    <row r="3117" spans="1:18" x14ac:dyDescent="0.2">
      <c r="A3117" s="1" t="s">
        <v>53</v>
      </c>
      <c r="B3117">
        <v>7</v>
      </c>
      <c r="C3117" s="1" t="s">
        <v>5303</v>
      </c>
      <c r="D3117" s="2">
        <v>45838</v>
      </c>
      <c r="E3117" t="s">
        <v>3412</v>
      </c>
      <c r="F3117" s="1" t="s">
        <v>246</v>
      </c>
      <c r="G3117">
        <v>21</v>
      </c>
      <c r="H3117" t="s">
        <v>2979</v>
      </c>
      <c r="I3117" s="1" t="s">
        <v>100</v>
      </c>
      <c r="J3117">
        <v>190</v>
      </c>
      <c r="K3117" s="1" t="s">
        <v>2729</v>
      </c>
      <c r="L3117">
        <v>4</v>
      </c>
      <c r="M3117">
        <v>204.82</v>
      </c>
      <c r="N3117">
        <v>10.4</v>
      </c>
      <c r="Q3117">
        <v>194.42</v>
      </c>
      <c r="R3117" s="1"/>
    </row>
    <row r="3118" spans="1:18" x14ac:dyDescent="0.2">
      <c r="A3118" s="1" t="s">
        <v>53</v>
      </c>
      <c r="B3118">
        <v>7</v>
      </c>
      <c r="C3118" s="1" t="s">
        <v>5304</v>
      </c>
      <c r="D3118" s="2">
        <v>45838</v>
      </c>
      <c r="E3118" t="s">
        <v>3412</v>
      </c>
      <c r="F3118" s="1" t="s">
        <v>246</v>
      </c>
      <c r="G3118">
        <v>16</v>
      </c>
      <c r="H3118" t="s">
        <v>2979</v>
      </c>
      <c r="I3118" s="1" t="s">
        <v>100</v>
      </c>
      <c r="J3118">
        <v>180</v>
      </c>
      <c r="K3118" s="1" t="s">
        <v>2729</v>
      </c>
      <c r="L3118">
        <v>2</v>
      </c>
      <c r="M3118">
        <v>75.47999999999999</v>
      </c>
      <c r="N3118">
        <v>4</v>
      </c>
      <c r="Q3118">
        <v>71.47999999999999</v>
      </c>
      <c r="R3118" s="1"/>
    </row>
    <row r="3119" spans="1:18" x14ac:dyDescent="0.2">
      <c r="A3119" s="1" t="s">
        <v>46</v>
      </c>
      <c r="B3119">
        <v>1</v>
      </c>
      <c r="C3119" s="1" t="s">
        <v>5305</v>
      </c>
      <c r="D3119" s="2">
        <v>45839</v>
      </c>
      <c r="E3119" t="s">
        <v>3442</v>
      </c>
      <c r="F3119" s="1" t="s">
        <v>246</v>
      </c>
      <c r="G3119">
        <v>5</v>
      </c>
      <c r="H3119">
        <v>10</v>
      </c>
      <c r="I3119" s="1" t="s">
        <v>100</v>
      </c>
      <c r="J3119">
        <v>120</v>
      </c>
      <c r="K3119" s="1" t="s">
        <v>2729</v>
      </c>
      <c r="L3119">
        <v>2</v>
      </c>
      <c r="M3119">
        <v>77.599999999999994</v>
      </c>
      <c r="N3119">
        <v>1.2000000000000002</v>
      </c>
      <c r="O3119">
        <v>4</v>
      </c>
      <c r="Q3119">
        <v>76.399999999999991</v>
      </c>
      <c r="R3119" s="1"/>
    </row>
    <row r="3120" spans="1:18" x14ac:dyDescent="0.2">
      <c r="A3120" s="1" t="s">
        <v>53</v>
      </c>
      <c r="B3120">
        <v>1</v>
      </c>
      <c r="C3120" s="1" t="s">
        <v>5306</v>
      </c>
      <c r="D3120" s="2">
        <v>45839</v>
      </c>
      <c r="E3120" t="s">
        <v>213</v>
      </c>
      <c r="F3120" s="1" t="s">
        <v>246</v>
      </c>
      <c r="G3120">
        <v>5</v>
      </c>
      <c r="H3120" t="s">
        <v>2740</v>
      </c>
      <c r="I3120" s="1" t="s">
        <v>100</v>
      </c>
      <c r="J3120">
        <v>100</v>
      </c>
      <c r="K3120" s="1" t="s">
        <v>2729</v>
      </c>
      <c r="L3120">
        <v>3</v>
      </c>
      <c r="M3120">
        <v>99.800000000000011</v>
      </c>
      <c r="N3120">
        <v>2.0999999999999996</v>
      </c>
      <c r="Q3120">
        <v>97.700000000000017</v>
      </c>
      <c r="R3120" s="1"/>
    </row>
    <row r="3121" spans="1:18" x14ac:dyDescent="0.2">
      <c r="A3121" s="1" t="s">
        <v>53</v>
      </c>
      <c r="B3121">
        <v>1</v>
      </c>
      <c r="C3121" s="1" t="s">
        <v>5307</v>
      </c>
      <c r="D3121" s="2">
        <v>45839</v>
      </c>
      <c r="E3121" t="s">
        <v>4588</v>
      </c>
      <c r="F3121" s="1" t="s">
        <v>246</v>
      </c>
      <c r="G3121">
        <v>5</v>
      </c>
      <c r="H3121" t="s">
        <v>2740</v>
      </c>
      <c r="I3121" s="1" t="s">
        <v>100</v>
      </c>
      <c r="J3121">
        <v>200</v>
      </c>
      <c r="K3121" s="1" t="s">
        <v>2729</v>
      </c>
      <c r="L3121">
        <v>2</v>
      </c>
      <c r="M3121">
        <v>59.8</v>
      </c>
      <c r="N3121">
        <v>1.1000000000000001</v>
      </c>
      <c r="Q3121">
        <v>58.699999999999996</v>
      </c>
      <c r="R3121" s="1"/>
    </row>
    <row r="3122" spans="1:18" x14ac:dyDescent="0.2">
      <c r="A3122" s="1" t="s">
        <v>46</v>
      </c>
      <c r="B3122">
        <v>3</v>
      </c>
      <c r="C3122" s="1" t="s">
        <v>5295</v>
      </c>
      <c r="D3122" s="2">
        <v>45839</v>
      </c>
      <c r="E3122" t="s">
        <v>2966</v>
      </c>
      <c r="F3122" s="1" t="s">
        <v>246</v>
      </c>
      <c r="G3122">
        <v>16</v>
      </c>
      <c r="H3122" t="s">
        <v>51</v>
      </c>
      <c r="I3122" s="1" t="s">
        <v>100</v>
      </c>
      <c r="J3122">
        <v>100</v>
      </c>
      <c r="K3122" s="1" t="s">
        <v>2729</v>
      </c>
      <c r="L3122">
        <v>1</v>
      </c>
      <c r="M3122">
        <v>26.4</v>
      </c>
      <c r="N3122">
        <v>1.9</v>
      </c>
      <c r="O3122">
        <v>60</v>
      </c>
      <c r="Q3122">
        <v>24.5</v>
      </c>
      <c r="R3122" s="1"/>
    </row>
    <row r="3123" spans="1:18" x14ac:dyDescent="0.2">
      <c r="A3123" s="1" t="s">
        <v>46</v>
      </c>
      <c r="B3123">
        <v>3</v>
      </c>
      <c r="C3123" s="1" t="s">
        <v>5308</v>
      </c>
      <c r="D3123" s="2">
        <v>45839</v>
      </c>
      <c r="E3123" t="s">
        <v>2960</v>
      </c>
      <c r="F3123" s="1" t="s">
        <v>246</v>
      </c>
      <c r="G3123">
        <v>11</v>
      </c>
      <c r="H3123" t="s">
        <v>93</v>
      </c>
      <c r="I3123" s="1" t="s">
        <v>100</v>
      </c>
      <c r="J3123">
        <v>100</v>
      </c>
      <c r="K3123" s="1" t="s">
        <v>2729</v>
      </c>
      <c r="L3123">
        <v>2</v>
      </c>
      <c r="M3123">
        <v>62.8</v>
      </c>
      <c r="N3123">
        <v>2.6</v>
      </c>
      <c r="Q3123">
        <v>60.199999999999996</v>
      </c>
      <c r="R3123" s="1"/>
    </row>
    <row r="3124" spans="1:18" x14ac:dyDescent="0.2">
      <c r="A3124" s="1" t="s">
        <v>46</v>
      </c>
      <c r="B3124">
        <v>3</v>
      </c>
      <c r="C3124" s="1" t="s">
        <v>3060</v>
      </c>
      <c r="D3124" s="2">
        <v>45839</v>
      </c>
      <c r="E3124" t="s">
        <v>51</v>
      </c>
      <c r="F3124" s="1" t="s">
        <v>51</v>
      </c>
      <c r="G3124" t="s">
        <v>51</v>
      </c>
      <c r="H3124" t="s">
        <v>51</v>
      </c>
      <c r="I3124" s="1" t="s">
        <v>51</v>
      </c>
      <c r="J3124" t="s">
        <v>51</v>
      </c>
      <c r="K3124" s="1" t="s">
        <v>2729</v>
      </c>
      <c r="L3124">
        <v>2</v>
      </c>
      <c r="M3124">
        <v>99.2</v>
      </c>
      <c r="N3124">
        <v>3.7</v>
      </c>
      <c r="Q3124">
        <v>95.5</v>
      </c>
      <c r="R3124" s="1"/>
    </row>
    <row r="3125" spans="1:18" x14ac:dyDescent="0.2">
      <c r="A3125" s="1" t="s">
        <v>53</v>
      </c>
      <c r="B3125">
        <v>3</v>
      </c>
      <c r="C3125" s="1" t="s">
        <v>5309</v>
      </c>
      <c r="D3125" s="2">
        <v>45839</v>
      </c>
      <c r="E3125" t="s">
        <v>2728</v>
      </c>
      <c r="F3125" s="1" t="s">
        <v>246</v>
      </c>
      <c r="G3125">
        <v>7</v>
      </c>
      <c r="H3125" t="s">
        <v>2243</v>
      </c>
      <c r="I3125" s="1" t="s">
        <v>100</v>
      </c>
      <c r="J3125">
        <v>200</v>
      </c>
      <c r="K3125" s="1" t="s">
        <v>2729</v>
      </c>
      <c r="L3125">
        <v>4</v>
      </c>
      <c r="M3125">
        <v>163</v>
      </c>
      <c r="N3125">
        <v>3.6</v>
      </c>
      <c r="Q3125">
        <v>159.4</v>
      </c>
      <c r="R3125" s="1"/>
    </row>
    <row r="3126" spans="1:18" x14ac:dyDescent="0.2">
      <c r="A3126" s="1" t="s">
        <v>46</v>
      </c>
      <c r="B3126">
        <v>4</v>
      </c>
      <c r="C3126" s="1" t="s">
        <v>5296</v>
      </c>
      <c r="D3126" s="2">
        <v>45839</v>
      </c>
      <c r="E3126" t="s">
        <v>48</v>
      </c>
      <c r="F3126" s="1" t="s">
        <v>246</v>
      </c>
      <c r="G3126">
        <v>17</v>
      </c>
      <c r="H3126" t="s">
        <v>332</v>
      </c>
      <c r="I3126" s="1" t="s">
        <v>100</v>
      </c>
      <c r="J3126">
        <v>750</v>
      </c>
      <c r="K3126" s="1" t="s">
        <v>2729</v>
      </c>
      <c r="L3126">
        <v>5</v>
      </c>
      <c r="M3126">
        <v>288</v>
      </c>
      <c r="N3126">
        <v>10.5</v>
      </c>
      <c r="Q3126">
        <v>277.5</v>
      </c>
      <c r="R3126" s="1"/>
    </row>
    <row r="3127" spans="1:18" x14ac:dyDescent="0.2">
      <c r="A3127" s="1" t="s">
        <v>53</v>
      </c>
      <c r="B3127">
        <v>4</v>
      </c>
      <c r="C3127" s="1" t="s">
        <v>5296</v>
      </c>
      <c r="D3127" s="2">
        <v>45839</v>
      </c>
      <c r="E3127" t="s">
        <v>48</v>
      </c>
      <c r="F3127" s="1" t="s">
        <v>246</v>
      </c>
      <c r="G3127">
        <v>17</v>
      </c>
      <c r="H3127" t="s">
        <v>332</v>
      </c>
      <c r="I3127" s="1" t="s">
        <v>100</v>
      </c>
      <c r="J3127">
        <v>750</v>
      </c>
      <c r="K3127" s="1" t="s">
        <v>2729</v>
      </c>
      <c r="L3127">
        <v>2</v>
      </c>
      <c r="M3127">
        <v>147.19999999999999</v>
      </c>
      <c r="N3127">
        <v>3.0999999999999996</v>
      </c>
      <c r="O3127">
        <v>14</v>
      </c>
      <c r="Q3127">
        <v>144.1</v>
      </c>
      <c r="R3127" s="1"/>
    </row>
    <row r="3128" spans="1:18" x14ac:dyDescent="0.2">
      <c r="A3128" s="1" t="s">
        <v>53</v>
      </c>
      <c r="B3128">
        <v>4</v>
      </c>
      <c r="C3128" s="1" t="s">
        <v>5310</v>
      </c>
      <c r="D3128" s="2">
        <v>45839</v>
      </c>
      <c r="E3128" t="s">
        <v>4680</v>
      </c>
      <c r="F3128" s="1" t="s">
        <v>246</v>
      </c>
      <c r="G3128">
        <v>32</v>
      </c>
      <c r="H3128" t="s">
        <v>5311</v>
      </c>
      <c r="I3128" s="1" t="s">
        <v>2766</v>
      </c>
      <c r="J3128">
        <v>350</v>
      </c>
      <c r="K3128" s="1" t="s">
        <v>2729</v>
      </c>
      <c r="L3128">
        <v>2</v>
      </c>
      <c r="M3128">
        <v>184.4</v>
      </c>
      <c r="N3128">
        <v>8.8000000000000007</v>
      </c>
      <c r="Q3128">
        <v>175.6</v>
      </c>
      <c r="R3128" s="1"/>
    </row>
    <row r="3129" spans="1:18" x14ac:dyDescent="0.2">
      <c r="A3129" s="1" t="s">
        <v>46</v>
      </c>
      <c r="B3129">
        <v>6</v>
      </c>
      <c r="C3129" s="1" t="s">
        <v>5312</v>
      </c>
      <c r="D3129" s="2">
        <v>45839</v>
      </c>
      <c r="E3129" t="s">
        <v>4395</v>
      </c>
      <c r="F3129" s="1" t="s">
        <v>246</v>
      </c>
      <c r="G3129" t="s">
        <v>3573</v>
      </c>
      <c r="H3129" t="s">
        <v>2786</v>
      </c>
      <c r="I3129" s="1" t="s">
        <v>100</v>
      </c>
      <c r="J3129">
        <v>500</v>
      </c>
      <c r="K3129" s="1" t="s">
        <v>2729</v>
      </c>
      <c r="L3129">
        <v>5</v>
      </c>
      <c r="M3129">
        <v>485.4</v>
      </c>
      <c r="N3129">
        <v>12</v>
      </c>
      <c r="O3129">
        <v>8</v>
      </c>
      <c r="Q3129">
        <v>473.4</v>
      </c>
      <c r="R3129" s="1"/>
    </row>
    <row r="3130" spans="1:18" x14ac:dyDescent="0.2">
      <c r="A3130" s="1" t="s">
        <v>46</v>
      </c>
      <c r="B3130">
        <v>6</v>
      </c>
      <c r="C3130" s="1" t="s">
        <v>5313</v>
      </c>
      <c r="D3130" s="2">
        <v>45839</v>
      </c>
      <c r="E3130" t="s">
        <v>5314</v>
      </c>
      <c r="F3130" s="1" t="s">
        <v>246</v>
      </c>
      <c r="G3130" t="s">
        <v>4056</v>
      </c>
      <c r="H3130" t="s">
        <v>2786</v>
      </c>
      <c r="I3130" s="1" t="s">
        <v>100</v>
      </c>
      <c r="J3130">
        <v>100</v>
      </c>
      <c r="K3130" s="1" t="s">
        <v>2729</v>
      </c>
      <c r="L3130">
        <v>2</v>
      </c>
      <c r="M3130">
        <v>95.4</v>
      </c>
      <c r="N3130">
        <v>4.8</v>
      </c>
      <c r="Q3130">
        <v>90.600000000000009</v>
      </c>
      <c r="R3130" s="1"/>
    </row>
    <row r="3131" spans="1:18" x14ac:dyDescent="0.2">
      <c r="A3131" s="1" t="s">
        <v>46</v>
      </c>
      <c r="B3131">
        <v>6</v>
      </c>
      <c r="C3131" s="1" t="s">
        <v>5244</v>
      </c>
      <c r="D3131" s="2">
        <v>45839</v>
      </c>
      <c r="E3131" t="s">
        <v>5245</v>
      </c>
      <c r="F3131" s="1" t="s">
        <v>246</v>
      </c>
      <c r="G3131">
        <v>18</v>
      </c>
      <c r="H3131" t="s">
        <v>2915</v>
      </c>
      <c r="I3131" s="1" t="s">
        <v>100</v>
      </c>
      <c r="J3131">
        <v>300</v>
      </c>
      <c r="K3131" s="1" t="s">
        <v>2729</v>
      </c>
      <c r="L3131">
        <v>1</v>
      </c>
      <c r="M3131">
        <v>48.2</v>
      </c>
      <c r="N3131">
        <v>2.4</v>
      </c>
      <c r="Q3131">
        <v>45.800000000000004</v>
      </c>
      <c r="R3131" s="1"/>
    </row>
    <row r="3132" spans="1:18" x14ac:dyDescent="0.2">
      <c r="A3132" s="1" t="s">
        <v>53</v>
      </c>
      <c r="B3132">
        <v>6</v>
      </c>
      <c r="C3132" s="1" t="s">
        <v>5315</v>
      </c>
      <c r="D3132" s="2">
        <v>45839</v>
      </c>
      <c r="E3132" t="s">
        <v>3589</v>
      </c>
      <c r="F3132" s="1" t="s">
        <v>246</v>
      </c>
      <c r="G3132" t="s">
        <v>3573</v>
      </c>
      <c r="H3132" t="s">
        <v>2786</v>
      </c>
      <c r="I3132" s="1" t="s">
        <v>100</v>
      </c>
      <c r="J3132">
        <v>400</v>
      </c>
      <c r="K3132" s="1" t="s">
        <v>2729</v>
      </c>
      <c r="L3132">
        <v>3</v>
      </c>
      <c r="M3132">
        <v>305.60000000000002</v>
      </c>
      <c r="N3132">
        <v>7.1999999999999993</v>
      </c>
      <c r="Q3132">
        <v>298.40000000000003</v>
      </c>
      <c r="R3132" s="1"/>
    </row>
    <row r="3133" spans="1:18" x14ac:dyDescent="0.2">
      <c r="A3133" s="1" t="s">
        <v>53</v>
      </c>
      <c r="B3133">
        <v>6</v>
      </c>
      <c r="C3133" s="1" t="s">
        <v>5271</v>
      </c>
      <c r="D3133" s="2">
        <v>45839</v>
      </c>
      <c r="E3133" t="s">
        <v>3587</v>
      </c>
      <c r="F3133" s="1" t="s">
        <v>246</v>
      </c>
      <c r="G3133" t="s">
        <v>3573</v>
      </c>
      <c r="H3133" t="s">
        <v>2786</v>
      </c>
      <c r="I3133" s="1" t="s">
        <v>100</v>
      </c>
      <c r="J3133">
        <v>300</v>
      </c>
      <c r="K3133" s="1" t="s">
        <v>2729</v>
      </c>
      <c r="L3133">
        <v>1</v>
      </c>
      <c r="M3133">
        <v>71.2</v>
      </c>
      <c r="N3133">
        <v>2.6</v>
      </c>
      <c r="Q3133">
        <v>68.600000000000009</v>
      </c>
      <c r="R3133" s="1"/>
    </row>
    <row r="3134" spans="1:18" x14ac:dyDescent="0.2">
      <c r="A3134" s="1" t="s">
        <v>53</v>
      </c>
      <c r="B3134">
        <v>6</v>
      </c>
      <c r="C3134" s="1" t="s">
        <v>5181</v>
      </c>
      <c r="D3134" s="2">
        <v>45839</v>
      </c>
      <c r="E3134" t="s">
        <v>2994</v>
      </c>
      <c r="F3134" s="1" t="s">
        <v>106</v>
      </c>
      <c r="G3134" t="s">
        <v>2995</v>
      </c>
      <c r="H3134" t="s">
        <v>51</v>
      </c>
      <c r="I3134" s="1" t="s">
        <v>2996</v>
      </c>
      <c r="J3134">
        <v>300</v>
      </c>
      <c r="K3134" s="1" t="s">
        <v>2729</v>
      </c>
      <c r="L3134">
        <v>1</v>
      </c>
      <c r="M3134">
        <v>103.8</v>
      </c>
      <c r="N3134">
        <v>2.4</v>
      </c>
      <c r="Q3134">
        <v>101.39999999999999</v>
      </c>
      <c r="R3134" s="1"/>
    </row>
    <row r="3135" spans="1:18" x14ac:dyDescent="0.2">
      <c r="A3135" s="1" t="s">
        <v>53</v>
      </c>
      <c r="B3135">
        <v>6</v>
      </c>
      <c r="C3135" s="1" t="s">
        <v>5316</v>
      </c>
      <c r="D3135" s="2">
        <v>45839</v>
      </c>
      <c r="E3135" t="s">
        <v>5317</v>
      </c>
      <c r="F3135" s="1" t="s">
        <v>246</v>
      </c>
      <c r="G3135" t="s">
        <v>2785</v>
      </c>
      <c r="H3135" t="s">
        <v>2786</v>
      </c>
      <c r="I3135" s="1" t="s">
        <v>100</v>
      </c>
      <c r="J3135">
        <v>100</v>
      </c>
      <c r="K3135" s="1" t="s">
        <v>2729</v>
      </c>
      <c r="L3135">
        <v>1</v>
      </c>
      <c r="M3135">
        <v>104</v>
      </c>
      <c r="N3135">
        <v>2.4</v>
      </c>
      <c r="Q3135">
        <v>101.6</v>
      </c>
      <c r="R3135" s="1"/>
    </row>
    <row r="3136" spans="1:18" x14ac:dyDescent="0.2">
      <c r="A3136" s="1" t="s">
        <v>46</v>
      </c>
      <c r="B3136">
        <v>7</v>
      </c>
      <c r="C3136" s="1" t="s">
        <v>5304</v>
      </c>
      <c r="D3136" s="2">
        <v>45839</v>
      </c>
      <c r="E3136" t="s">
        <v>3412</v>
      </c>
      <c r="F3136" s="1" t="s">
        <v>246</v>
      </c>
      <c r="G3136">
        <v>16</v>
      </c>
      <c r="H3136" t="s">
        <v>2979</v>
      </c>
      <c r="I3136" s="1" t="s">
        <v>100</v>
      </c>
      <c r="J3136">
        <v>180</v>
      </c>
      <c r="K3136" s="1" t="s">
        <v>2729</v>
      </c>
      <c r="L3136">
        <v>2</v>
      </c>
      <c r="M3136">
        <v>106</v>
      </c>
      <c r="N3136">
        <v>3.7</v>
      </c>
      <c r="O3136">
        <v>9</v>
      </c>
      <c r="Q3136">
        <v>102.3</v>
      </c>
      <c r="R3136" s="1"/>
    </row>
    <row r="3137" spans="1:18" x14ac:dyDescent="0.2">
      <c r="A3137" s="1" t="s">
        <v>46</v>
      </c>
      <c r="B3137">
        <v>7</v>
      </c>
      <c r="C3137" s="1" t="s">
        <v>5318</v>
      </c>
      <c r="D3137" s="2">
        <v>45839</v>
      </c>
      <c r="E3137" t="s">
        <v>5319</v>
      </c>
      <c r="F3137" s="1" t="s">
        <v>246</v>
      </c>
      <c r="G3137">
        <v>17</v>
      </c>
      <c r="H3137" t="s">
        <v>79</v>
      </c>
      <c r="I3137" s="1" t="s">
        <v>2760</v>
      </c>
      <c r="J3137">
        <v>500</v>
      </c>
      <c r="K3137" s="1" t="s">
        <v>2729</v>
      </c>
      <c r="L3137">
        <v>4</v>
      </c>
      <c r="M3137">
        <v>234.9</v>
      </c>
      <c r="N3137">
        <v>7.8</v>
      </c>
      <c r="Q3137">
        <v>227.1</v>
      </c>
      <c r="R3137" s="1"/>
    </row>
    <row r="3138" spans="1:18" x14ac:dyDescent="0.2">
      <c r="A3138" s="1" t="s">
        <v>53</v>
      </c>
      <c r="B3138">
        <v>7</v>
      </c>
      <c r="C3138" s="1" t="s">
        <v>5318</v>
      </c>
      <c r="D3138" s="2">
        <v>45839</v>
      </c>
      <c r="E3138" t="s">
        <v>5319</v>
      </c>
      <c r="F3138" s="1" t="s">
        <v>246</v>
      </c>
      <c r="G3138">
        <v>17</v>
      </c>
      <c r="H3138" t="s">
        <v>79</v>
      </c>
      <c r="I3138" s="1" t="s">
        <v>2760</v>
      </c>
      <c r="J3138">
        <v>500</v>
      </c>
      <c r="K3138" s="1" t="s">
        <v>2729</v>
      </c>
      <c r="L3138">
        <v>5</v>
      </c>
      <c r="M3138">
        <v>277.25</v>
      </c>
      <c r="N3138">
        <v>10</v>
      </c>
      <c r="O3138">
        <v>11.6</v>
      </c>
      <c r="Q3138">
        <v>267.25</v>
      </c>
      <c r="R3138" s="1"/>
    </row>
    <row r="3139" spans="1:18" x14ac:dyDescent="0.2">
      <c r="A3139" s="1" t="s">
        <v>53</v>
      </c>
      <c r="B3139">
        <v>7</v>
      </c>
      <c r="C3139" s="1" t="s">
        <v>5320</v>
      </c>
      <c r="D3139" s="2">
        <v>45839</v>
      </c>
      <c r="E3139" t="s">
        <v>5321</v>
      </c>
      <c r="F3139" s="1" t="s">
        <v>246</v>
      </c>
      <c r="G3139">
        <v>18</v>
      </c>
      <c r="H3139" t="s">
        <v>99</v>
      </c>
      <c r="I3139" s="1" t="s">
        <v>2760</v>
      </c>
      <c r="J3139">
        <v>98</v>
      </c>
      <c r="K3139" s="1" t="s">
        <v>2729</v>
      </c>
      <c r="L3139">
        <v>1</v>
      </c>
      <c r="M3139">
        <v>51.71</v>
      </c>
      <c r="N3139">
        <v>2.2999999999999998</v>
      </c>
      <c r="Q3139">
        <v>49.410000000000004</v>
      </c>
      <c r="R3139" s="1"/>
    </row>
    <row r="3140" spans="1:18" x14ac:dyDescent="0.2">
      <c r="A3140" s="1" t="s">
        <v>46</v>
      </c>
      <c r="B3140">
        <v>1</v>
      </c>
      <c r="C3140" s="1" t="s">
        <v>5307</v>
      </c>
      <c r="D3140" s="2">
        <v>45840</v>
      </c>
      <c r="E3140" t="s">
        <v>4588</v>
      </c>
      <c r="F3140" s="1" t="s">
        <v>246</v>
      </c>
      <c r="G3140">
        <v>5</v>
      </c>
      <c r="H3140" t="s">
        <v>2740</v>
      </c>
      <c r="I3140" s="1" t="s">
        <v>100</v>
      </c>
      <c r="J3140">
        <v>200</v>
      </c>
      <c r="K3140" s="1" t="s">
        <v>2729</v>
      </c>
      <c r="L3140">
        <v>4</v>
      </c>
      <c r="M3140">
        <v>123.39999999999999</v>
      </c>
      <c r="N3140">
        <v>3.0999999999999996</v>
      </c>
      <c r="O3140">
        <v>16</v>
      </c>
      <c r="Q3140">
        <v>120.3</v>
      </c>
      <c r="R3140" s="1"/>
    </row>
    <row r="3141" spans="1:18" x14ac:dyDescent="0.2">
      <c r="A3141" s="1" t="s">
        <v>53</v>
      </c>
      <c r="B3141">
        <v>1</v>
      </c>
      <c r="C3141" s="1" t="s">
        <v>5307</v>
      </c>
      <c r="D3141" s="2">
        <v>45840</v>
      </c>
      <c r="E3141" t="s">
        <v>4588</v>
      </c>
      <c r="F3141" s="1" t="s">
        <v>246</v>
      </c>
      <c r="G3141">
        <v>5</v>
      </c>
      <c r="H3141" t="s">
        <v>2740</v>
      </c>
      <c r="I3141" s="1" t="s">
        <v>100</v>
      </c>
      <c r="J3141">
        <v>200</v>
      </c>
      <c r="K3141" s="1" t="s">
        <v>2729</v>
      </c>
      <c r="L3141">
        <v>2</v>
      </c>
      <c r="M3141">
        <v>65.099999999999994</v>
      </c>
      <c r="N3141">
        <v>0.89999999999999991</v>
      </c>
      <c r="O3141">
        <v>10</v>
      </c>
      <c r="Q3141">
        <v>64.199999999999989</v>
      </c>
      <c r="R3141" s="1"/>
    </row>
    <row r="3142" spans="1:18" x14ac:dyDescent="0.2">
      <c r="A3142" s="1" t="s">
        <v>53</v>
      </c>
      <c r="B3142">
        <v>1</v>
      </c>
      <c r="C3142" s="1" t="s">
        <v>5305</v>
      </c>
      <c r="D3142" s="2">
        <v>45840</v>
      </c>
      <c r="E3142" t="s">
        <v>3442</v>
      </c>
      <c r="F3142" s="1" t="s">
        <v>246</v>
      </c>
      <c r="G3142">
        <v>5</v>
      </c>
      <c r="H3142">
        <v>10</v>
      </c>
      <c r="I3142" s="1" t="s">
        <v>100</v>
      </c>
      <c r="J3142">
        <v>120</v>
      </c>
      <c r="K3142" s="1" t="s">
        <v>2729</v>
      </c>
      <c r="L3142">
        <v>2</v>
      </c>
      <c r="M3142">
        <v>60.1</v>
      </c>
      <c r="N3142">
        <v>0.2</v>
      </c>
      <c r="Q3142">
        <v>59.9</v>
      </c>
      <c r="R3142" s="1"/>
    </row>
    <row r="3143" spans="1:18" x14ac:dyDescent="0.2">
      <c r="A3143" s="1" t="s">
        <v>53</v>
      </c>
      <c r="B3143">
        <v>1</v>
      </c>
      <c r="C3143" s="1" t="s">
        <v>5322</v>
      </c>
      <c r="D3143" s="2">
        <v>45840</v>
      </c>
      <c r="E3143" t="s">
        <v>3442</v>
      </c>
      <c r="F3143" s="1" t="s">
        <v>246</v>
      </c>
      <c r="G3143">
        <v>4</v>
      </c>
      <c r="H3143">
        <v>10</v>
      </c>
      <c r="I3143" s="1" t="s">
        <v>100</v>
      </c>
      <c r="J3143">
        <v>120</v>
      </c>
      <c r="K3143" s="1" t="s">
        <v>2729</v>
      </c>
      <c r="L3143">
        <v>1</v>
      </c>
      <c r="M3143">
        <v>29</v>
      </c>
      <c r="N3143">
        <v>0.1</v>
      </c>
      <c r="Q3143">
        <v>28.9</v>
      </c>
      <c r="R3143" s="1"/>
    </row>
    <row r="3144" spans="1:18" x14ac:dyDescent="0.2">
      <c r="A3144" s="1" t="s">
        <v>46</v>
      </c>
      <c r="B3144">
        <v>3</v>
      </c>
      <c r="C3144" s="1" t="s">
        <v>5309</v>
      </c>
      <c r="D3144" s="2">
        <v>45840</v>
      </c>
      <c r="E3144" t="s">
        <v>2728</v>
      </c>
      <c r="F3144" s="1" t="s">
        <v>246</v>
      </c>
      <c r="G3144">
        <v>7</v>
      </c>
      <c r="H3144" t="s">
        <v>2243</v>
      </c>
      <c r="I3144" s="1" t="s">
        <v>100</v>
      </c>
      <c r="J3144">
        <v>200</v>
      </c>
      <c r="K3144" s="1" t="s">
        <v>2729</v>
      </c>
      <c r="L3144">
        <v>1</v>
      </c>
      <c r="M3144">
        <v>46.8</v>
      </c>
      <c r="N3144">
        <v>0.9</v>
      </c>
      <c r="O3144">
        <v>7</v>
      </c>
      <c r="Q3144">
        <v>45.9</v>
      </c>
      <c r="R3144" s="1"/>
    </row>
    <row r="3145" spans="1:18" x14ac:dyDescent="0.2">
      <c r="A3145" s="1" t="s">
        <v>46</v>
      </c>
      <c r="B3145">
        <v>3</v>
      </c>
      <c r="C3145" s="1" t="s">
        <v>5323</v>
      </c>
      <c r="D3145" s="2">
        <v>45840</v>
      </c>
      <c r="E3145" t="s">
        <v>3537</v>
      </c>
      <c r="F3145" s="1" t="s">
        <v>246</v>
      </c>
      <c r="G3145">
        <v>6</v>
      </c>
      <c r="H3145" t="s">
        <v>2243</v>
      </c>
      <c r="I3145" s="1" t="s">
        <v>100</v>
      </c>
      <c r="J3145">
        <v>150</v>
      </c>
      <c r="K3145" s="1" t="s">
        <v>2729</v>
      </c>
      <c r="L3145">
        <v>3</v>
      </c>
      <c r="M3145">
        <v>122</v>
      </c>
      <c r="N3145">
        <v>2.2999999999999998</v>
      </c>
      <c r="Q3145">
        <v>119.7</v>
      </c>
      <c r="R3145" s="1"/>
    </row>
    <row r="3146" spans="1:18" x14ac:dyDescent="0.2">
      <c r="A3146" s="1" t="s">
        <v>53</v>
      </c>
      <c r="B3146">
        <v>3</v>
      </c>
      <c r="C3146" s="1" t="s">
        <v>5324</v>
      </c>
      <c r="D3146" s="2">
        <v>45840</v>
      </c>
      <c r="E3146" t="s">
        <v>5325</v>
      </c>
      <c r="F3146" s="1" t="s">
        <v>761</v>
      </c>
      <c r="G3146" t="s">
        <v>2743</v>
      </c>
      <c r="H3146" t="s">
        <v>2847</v>
      </c>
      <c r="I3146" s="1" t="s">
        <v>763</v>
      </c>
      <c r="J3146">
        <v>110</v>
      </c>
      <c r="K3146" s="1" t="s">
        <v>2729</v>
      </c>
      <c r="L3146">
        <v>1</v>
      </c>
      <c r="M3146">
        <v>34</v>
      </c>
      <c r="N3146">
        <v>0.8</v>
      </c>
      <c r="O3146">
        <v>25</v>
      </c>
      <c r="Q3146">
        <v>33.200000000000003</v>
      </c>
      <c r="R3146" s="1"/>
    </row>
    <row r="3147" spans="1:18" x14ac:dyDescent="0.2">
      <c r="A3147" s="1" t="s">
        <v>53</v>
      </c>
      <c r="B3147">
        <v>3</v>
      </c>
      <c r="C3147" s="1" t="s">
        <v>5326</v>
      </c>
      <c r="D3147" s="2">
        <v>45840</v>
      </c>
      <c r="E3147" t="s">
        <v>4328</v>
      </c>
      <c r="F3147" s="1" t="s">
        <v>246</v>
      </c>
      <c r="G3147">
        <v>6</v>
      </c>
      <c r="H3147">
        <v>10</v>
      </c>
      <c r="I3147" s="1" t="s">
        <v>100</v>
      </c>
      <c r="J3147">
        <v>100</v>
      </c>
      <c r="K3147" s="1" t="s">
        <v>2729</v>
      </c>
      <c r="L3147">
        <v>3</v>
      </c>
      <c r="M3147">
        <v>98.8</v>
      </c>
      <c r="N3147">
        <v>2.4000000000000004</v>
      </c>
      <c r="Q3147">
        <v>96.399999999999991</v>
      </c>
      <c r="R3147" s="1"/>
    </row>
    <row r="3148" spans="1:18" x14ac:dyDescent="0.2">
      <c r="A3148" s="1" t="s">
        <v>53</v>
      </c>
      <c r="B3148">
        <v>3</v>
      </c>
      <c r="C3148" s="1" t="s">
        <v>2879</v>
      </c>
      <c r="D3148" s="2">
        <v>45840</v>
      </c>
      <c r="E3148" t="s">
        <v>281</v>
      </c>
      <c r="F3148" s="1" t="s">
        <v>246</v>
      </c>
      <c r="G3148" t="s">
        <v>2880</v>
      </c>
      <c r="H3148" t="s">
        <v>2744</v>
      </c>
      <c r="I3148" s="1" t="s">
        <v>100</v>
      </c>
      <c r="J3148">
        <v>2000</v>
      </c>
      <c r="K3148" s="1" t="s">
        <v>2729</v>
      </c>
      <c r="L3148">
        <v>2</v>
      </c>
      <c r="M3148">
        <v>159.6</v>
      </c>
      <c r="N3148">
        <v>6.2</v>
      </c>
      <c r="Q3148">
        <v>153.4</v>
      </c>
      <c r="R3148" s="1"/>
    </row>
    <row r="3149" spans="1:18" x14ac:dyDescent="0.2">
      <c r="A3149" s="1" t="s">
        <v>46</v>
      </c>
      <c r="B3149">
        <v>4</v>
      </c>
      <c r="C3149" s="1" t="s">
        <v>5310</v>
      </c>
      <c r="D3149" s="2">
        <v>45840</v>
      </c>
      <c r="E3149" t="s">
        <v>4680</v>
      </c>
      <c r="F3149" s="1" t="s">
        <v>246</v>
      </c>
      <c r="G3149">
        <v>32</v>
      </c>
      <c r="H3149" t="s">
        <v>5311</v>
      </c>
      <c r="I3149" s="1" t="s">
        <v>2766</v>
      </c>
      <c r="J3149">
        <v>350</v>
      </c>
      <c r="K3149" s="1" t="s">
        <v>2729</v>
      </c>
      <c r="L3149">
        <v>2</v>
      </c>
      <c r="M3149">
        <v>174</v>
      </c>
      <c r="N3149">
        <v>8</v>
      </c>
      <c r="Q3149">
        <v>166</v>
      </c>
      <c r="R3149" s="1"/>
    </row>
    <row r="3150" spans="1:18" x14ac:dyDescent="0.2">
      <c r="A3150" s="1" t="s">
        <v>46</v>
      </c>
      <c r="B3150">
        <v>4</v>
      </c>
      <c r="C3150" s="1" t="s">
        <v>5327</v>
      </c>
      <c r="D3150" s="2">
        <v>45840</v>
      </c>
      <c r="E3150" t="s">
        <v>4680</v>
      </c>
      <c r="F3150" s="1" t="s">
        <v>246</v>
      </c>
      <c r="G3150">
        <v>32</v>
      </c>
      <c r="H3150" t="s">
        <v>5311</v>
      </c>
      <c r="I3150" s="1" t="s">
        <v>2766</v>
      </c>
      <c r="J3150">
        <v>1200</v>
      </c>
      <c r="K3150" s="1" t="s">
        <v>2729</v>
      </c>
      <c r="L3150">
        <v>4</v>
      </c>
      <c r="M3150">
        <v>406.2</v>
      </c>
      <c r="N3150">
        <v>16</v>
      </c>
      <c r="Q3150">
        <v>390.2</v>
      </c>
      <c r="R3150" s="1"/>
    </row>
    <row r="3151" spans="1:18" x14ac:dyDescent="0.2">
      <c r="A3151" s="1" t="s">
        <v>53</v>
      </c>
      <c r="B3151">
        <v>4</v>
      </c>
      <c r="C3151" s="1" t="s">
        <v>5327</v>
      </c>
      <c r="D3151" s="2">
        <v>45840</v>
      </c>
      <c r="E3151" t="s">
        <v>4680</v>
      </c>
      <c r="F3151" s="1" t="s">
        <v>246</v>
      </c>
      <c r="G3151">
        <v>32</v>
      </c>
      <c r="H3151" t="s">
        <v>5311</v>
      </c>
      <c r="I3151" s="1" t="s">
        <v>2766</v>
      </c>
      <c r="J3151">
        <v>1200</v>
      </c>
      <c r="K3151" s="1" t="s">
        <v>2729</v>
      </c>
      <c r="L3151">
        <v>5</v>
      </c>
      <c r="M3151">
        <v>535.90000000000009</v>
      </c>
      <c r="N3151">
        <v>20</v>
      </c>
      <c r="Q3151">
        <v>515.90000000000009</v>
      </c>
      <c r="R3151" s="1"/>
    </row>
    <row r="3152" spans="1:18" x14ac:dyDescent="0.2">
      <c r="A3152" s="1" t="s">
        <v>46</v>
      </c>
      <c r="B3152">
        <v>6</v>
      </c>
      <c r="C3152" s="1" t="s">
        <v>5328</v>
      </c>
      <c r="D3152" s="2">
        <v>45840</v>
      </c>
      <c r="E3152" t="s">
        <v>2784</v>
      </c>
      <c r="F3152" s="1" t="s">
        <v>246</v>
      </c>
      <c r="G3152" t="s">
        <v>2785</v>
      </c>
      <c r="H3152" t="s">
        <v>2786</v>
      </c>
      <c r="I3152" s="1" t="s">
        <v>100</v>
      </c>
      <c r="J3152">
        <v>100</v>
      </c>
      <c r="K3152" s="1" t="s">
        <v>2729</v>
      </c>
      <c r="L3152">
        <v>1</v>
      </c>
      <c r="M3152">
        <v>106.2</v>
      </c>
      <c r="N3152">
        <v>2.5</v>
      </c>
      <c r="O3152">
        <v>25</v>
      </c>
      <c r="Q3152">
        <v>103.7</v>
      </c>
      <c r="R3152" s="1"/>
    </row>
    <row r="3153" spans="1:18" x14ac:dyDescent="0.2">
      <c r="A3153" s="1" t="s">
        <v>46</v>
      </c>
      <c r="B3153">
        <v>6</v>
      </c>
      <c r="C3153" s="1" t="s">
        <v>5329</v>
      </c>
      <c r="D3153" s="2">
        <v>45840</v>
      </c>
      <c r="E3153" t="s">
        <v>2790</v>
      </c>
      <c r="F3153" s="1" t="s">
        <v>246</v>
      </c>
      <c r="G3153" t="s">
        <v>2785</v>
      </c>
      <c r="H3153" t="s">
        <v>2786</v>
      </c>
      <c r="I3153" s="1" t="s">
        <v>100</v>
      </c>
      <c r="J3153">
        <v>100</v>
      </c>
      <c r="K3153" s="1" t="s">
        <v>2729</v>
      </c>
      <c r="L3153">
        <v>1</v>
      </c>
      <c r="M3153">
        <v>106</v>
      </c>
      <c r="N3153">
        <v>2.5</v>
      </c>
      <c r="Q3153">
        <v>103.5</v>
      </c>
      <c r="R3153" s="1"/>
    </row>
    <row r="3154" spans="1:18" x14ac:dyDescent="0.2">
      <c r="A3154" s="1" t="s">
        <v>46</v>
      </c>
      <c r="B3154">
        <v>6</v>
      </c>
      <c r="C3154" s="1" t="s">
        <v>5330</v>
      </c>
      <c r="D3154" s="2">
        <v>45840</v>
      </c>
      <c r="E3154" t="s">
        <v>3279</v>
      </c>
      <c r="F3154" s="1" t="s">
        <v>246</v>
      </c>
      <c r="G3154">
        <v>13</v>
      </c>
      <c r="H3154" t="s">
        <v>241</v>
      </c>
      <c r="I3154" s="1" t="s">
        <v>100</v>
      </c>
      <c r="J3154">
        <v>100</v>
      </c>
      <c r="K3154" s="1" t="s">
        <v>2729</v>
      </c>
      <c r="L3154">
        <v>4</v>
      </c>
      <c r="M3154">
        <v>106</v>
      </c>
      <c r="N3154">
        <v>5.2</v>
      </c>
      <c r="Q3154">
        <v>100.8</v>
      </c>
      <c r="R3154" s="1"/>
    </row>
    <row r="3155" spans="1:18" x14ac:dyDescent="0.2">
      <c r="A3155" s="1" t="s">
        <v>46</v>
      </c>
      <c r="B3155">
        <v>6</v>
      </c>
      <c r="C3155" s="1" t="s">
        <v>5331</v>
      </c>
      <c r="D3155" s="2">
        <v>45840</v>
      </c>
      <c r="E3155" t="s">
        <v>2882</v>
      </c>
      <c r="F3155" s="1" t="s">
        <v>2816</v>
      </c>
      <c r="G3155">
        <v>14</v>
      </c>
      <c r="H3155" t="s">
        <v>2883</v>
      </c>
      <c r="I3155" s="1" t="s">
        <v>2996</v>
      </c>
      <c r="J3155">
        <v>300</v>
      </c>
      <c r="K3155" s="1" t="s">
        <v>2729</v>
      </c>
      <c r="L3155">
        <v>1</v>
      </c>
      <c r="M3155">
        <v>34.4</v>
      </c>
      <c r="N3155">
        <v>1.4</v>
      </c>
      <c r="Q3155">
        <v>33</v>
      </c>
      <c r="R3155" s="1"/>
    </row>
    <row r="3156" spans="1:18" x14ac:dyDescent="0.2">
      <c r="A3156" s="1" t="s">
        <v>53</v>
      </c>
      <c r="B3156">
        <v>6</v>
      </c>
      <c r="C3156" s="1" t="s">
        <v>5332</v>
      </c>
      <c r="D3156" s="2">
        <v>45840</v>
      </c>
      <c r="E3156" t="s">
        <v>5333</v>
      </c>
      <c r="F3156" s="1" t="s">
        <v>246</v>
      </c>
      <c r="G3156">
        <v>14</v>
      </c>
      <c r="H3156" t="s">
        <v>76</v>
      </c>
      <c r="I3156" s="1" t="s">
        <v>100</v>
      </c>
      <c r="J3156">
        <v>100</v>
      </c>
      <c r="K3156" s="1" t="s">
        <v>2729</v>
      </c>
      <c r="L3156">
        <v>2</v>
      </c>
      <c r="M3156">
        <v>72.400000000000006</v>
      </c>
      <c r="N3156">
        <v>3.2</v>
      </c>
      <c r="O3156">
        <v>40</v>
      </c>
      <c r="Q3156">
        <v>69.2</v>
      </c>
      <c r="R3156" s="1"/>
    </row>
    <row r="3157" spans="1:18" x14ac:dyDescent="0.2">
      <c r="A3157" s="1" t="s">
        <v>53</v>
      </c>
      <c r="B3157">
        <v>6</v>
      </c>
      <c r="C3157" s="1" t="s">
        <v>5334</v>
      </c>
      <c r="D3157" s="2">
        <v>45840</v>
      </c>
      <c r="E3157" t="s">
        <v>5069</v>
      </c>
      <c r="F3157" s="1" t="s">
        <v>246</v>
      </c>
      <c r="G3157">
        <v>14</v>
      </c>
      <c r="H3157" t="s">
        <v>134</v>
      </c>
      <c r="I3157" s="1" t="s">
        <v>100</v>
      </c>
      <c r="J3157">
        <v>50</v>
      </c>
      <c r="K3157" s="1" t="s">
        <v>2729</v>
      </c>
      <c r="L3157">
        <v>2</v>
      </c>
      <c r="M3157">
        <v>56</v>
      </c>
      <c r="N3157">
        <v>3.2</v>
      </c>
      <c r="Q3157">
        <v>52.8</v>
      </c>
      <c r="R3157" s="1"/>
    </row>
    <row r="3158" spans="1:18" x14ac:dyDescent="0.2">
      <c r="A3158" s="1" t="s">
        <v>53</v>
      </c>
      <c r="B3158">
        <v>6</v>
      </c>
      <c r="C3158" s="1" t="s">
        <v>5335</v>
      </c>
      <c r="D3158" s="2">
        <v>45840</v>
      </c>
      <c r="E3158" t="s">
        <v>3412</v>
      </c>
      <c r="F3158" s="1" t="s">
        <v>246</v>
      </c>
      <c r="G3158">
        <v>14</v>
      </c>
      <c r="H3158" t="s">
        <v>2979</v>
      </c>
      <c r="I3158" s="1" t="s">
        <v>100</v>
      </c>
      <c r="J3158">
        <v>25</v>
      </c>
      <c r="K3158" s="1" t="s">
        <v>2729</v>
      </c>
      <c r="L3158">
        <v>1</v>
      </c>
      <c r="M3158">
        <v>58.4</v>
      </c>
      <c r="N3158">
        <v>1.6</v>
      </c>
      <c r="Q3158">
        <v>56.8</v>
      </c>
      <c r="R3158" s="1"/>
    </row>
    <row r="3159" spans="1:18" x14ac:dyDescent="0.2">
      <c r="A3159" s="1" t="s">
        <v>53</v>
      </c>
      <c r="B3159">
        <v>6</v>
      </c>
      <c r="C3159" s="1" t="s">
        <v>5336</v>
      </c>
      <c r="D3159" s="2">
        <v>45840</v>
      </c>
      <c r="E3159" t="s">
        <v>3412</v>
      </c>
      <c r="F3159" s="1" t="s">
        <v>246</v>
      </c>
      <c r="G3159">
        <v>15</v>
      </c>
      <c r="H3159" t="s">
        <v>2979</v>
      </c>
      <c r="I3159" s="1" t="s">
        <v>100</v>
      </c>
      <c r="J3159">
        <v>10</v>
      </c>
      <c r="K3159" s="1" t="s">
        <v>2729</v>
      </c>
      <c r="L3159">
        <v>2</v>
      </c>
      <c r="M3159">
        <v>54.2</v>
      </c>
      <c r="N3159">
        <v>3.6</v>
      </c>
      <c r="Q3159">
        <v>50.6</v>
      </c>
      <c r="R3159" s="1"/>
    </row>
    <row r="3160" spans="1:18" x14ac:dyDescent="0.2">
      <c r="A3160" s="1" t="s">
        <v>53</v>
      </c>
      <c r="B3160">
        <v>6</v>
      </c>
      <c r="C3160" s="1" t="s">
        <v>5337</v>
      </c>
      <c r="D3160" s="2">
        <v>45840</v>
      </c>
      <c r="E3160" t="s">
        <v>5319</v>
      </c>
      <c r="F3160" s="1" t="s">
        <v>246</v>
      </c>
      <c r="G3160">
        <v>28</v>
      </c>
      <c r="H3160" t="s">
        <v>209</v>
      </c>
      <c r="I3160" s="1" t="s">
        <v>2760</v>
      </c>
      <c r="J3160">
        <v>100</v>
      </c>
      <c r="K3160" s="1" t="s">
        <v>2729</v>
      </c>
      <c r="L3160">
        <v>2</v>
      </c>
      <c r="M3160">
        <v>107.2</v>
      </c>
      <c r="N3160">
        <v>6.8</v>
      </c>
      <c r="Q3160">
        <v>100.4</v>
      </c>
      <c r="R3160" s="1"/>
    </row>
    <row r="3161" spans="1:18" x14ac:dyDescent="0.2">
      <c r="A3161" s="1" t="s">
        <v>53</v>
      </c>
      <c r="B3161">
        <v>6</v>
      </c>
      <c r="C3161" s="1" t="s">
        <v>5338</v>
      </c>
      <c r="D3161" s="2">
        <v>45840</v>
      </c>
      <c r="E3161" t="s">
        <v>5339</v>
      </c>
      <c r="F3161" s="1" t="s">
        <v>246</v>
      </c>
      <c r="G3161">
        <v>33</v>
      </c>
      <c r="H3161" t="s">
        <v>332</v>
      </c>
      <c r="I3161" s="1" t="s">
        <v>2760</v>
      </c>
      <c r="J3161">
        <v>150</v>
      </c>
      <c r="K3161" s="1" t="s">
        <v>2729</v>
      </c>
      <c r="L3161">
        <v>1</v>
      </c>
      <c r="M3161">
        <v>68.8</v>
      </c>
      <c r="N3161">
        <v>4</v>
      </c>
      <c r="Q3161">
        <v>64.8</v>
      </c>
      <c r="R3161" s="1"/>
    </row>
    <row r="3162" spans="1:18" x14ac:dyDescent="0.2">
      <c r="A3162" s="1" t="s">
        <v>46</v>
      </c>
      <c r="B3162">
        <v>7</v>
      </c>
      <c r="C3162" s="1" t="s">
        <v>5320</v>
      </c>
      <c r="D3162" s="2">
        <v>45840</v>
      </c>
      <c r="E3162" t="s">
        <v>5321</v>
      </c>
      <c r="F3162" s="1" t="s">
        <v>246</v>
      </c>
      <c r="G3162">
        <v>18</v>
      </c>
      <c r="H3162" t="s">
        <v>99</v>
      </c>
      <c r="I3162" s="1" t="s">
        <v>2760</v>
      </c>
      <c r="J3162">
        <v>98</v>
      </c>
      <c r="K3162" s="1" t="s">
        <v>2729</v>
      </c>
      <c r="L3162">
        <v>1</v>
      </c>
      <c r="M3162">
        <v>52.6</v>
      </c>
      <c r="N3162">
        <v>2.1</v>
      </c>
      <c r="O3162">
        <v>18</v>
      </c>
      <c r="Q3162">
        <v>50.5</v>
      </c>
      <c r="R3162" s="1"/>
    </row>
    <row r="3163" spans="1:18" x14ac:dyDescent="0.2">
      <c r="A3163" s="1" t="s">
        <v>46</v>
      </c>
      <c r="B3163">
        <v>7</v>
      </c>
      <c r="C3163" s="1" t="s">
        <v>5340</v>
      </c>
      <c r="D3163" s="2">
        <v>45840</v>
      </c>
      <c r="E3163" t="s">
        <v>3391</v>
      </c>
      <c r="F3163" s="1" t="s">
        <v>246</v>
      </c>
      <c r="G3163">
        <v>20.5</v>
      </c>
      <c r="H3163" t="s">
        <v>79</v>
      </c>
      <c r="I3163" s="1" t="s">
        <v>100</v>
      </c>
      <c r="J3163">
        <v>655</v>
      </c>
      <c r="K3163" s="1" t="s">
        <v>2729</v>
      </c>
      <c r="L3163">
        <v>3</v>
      </c>
      <c r="M3163">
        <v>184.7</v>
      </c>
      <c r="N3163">
        <v>7.1</v>
      </c>
      <c r="Q3163">
        <v>177.6</v>
      </c>
      <c r="R3163" s="1"/>
    </row>
    <row r="3164" spans="1:18" x14ac:dyDescent="0.2">
      <c r="A3164" s="1" t="s">
        <v>53</v>
      </c>
      <c r="B3164">
        <v>7</v>
      </c>
      <c r="C3164" s="1" t="s">
        <v>5296</v>
      </c>
      <c r="D3164" s="2">
        <v>45840</v>
      </c>
      <c r="E3164" t="s">
        <v>48</v>
      </c>
      <c r="F3164" s="1" t="s">
        <v>246</v>
      </c>
      <c r="G3164">
        <v>17</v>
      </c>
      <c r="H3164" t="s">
        <v>332</v>
      </c>
      <c r="I3164" s="1" t="s">
        <v>100</v>
      </c>
      <c r="J3164">
        <v>750</v>
      </c>
      <c r="K3164" s="1" t="s">
        <v>2729</v>
      </c>
      <c r="L3164">
        <v>5</v>
      </c>
      <c r="M3164">
        <v>329.2</v>
      </c>
      <c r="N3164">
        <v>11</v>
      </c>
      <c r="O3164">
        <v>23</v>
      </c>
      <c r="Q3164">
        <v>318.2</v>
      </c>
      <c r="R3164" s="1"/>
    </row>
    <row r="3165" spans="1:18" x14ac:dyDescent="0.2">
      <c r="A3165" s="1" t="s">
        <v>46</v>
      </c>
      <c r="B3165">
        <v>1</v>
      </c>
      <c r="C3165" s="1" t="s">
        <v>5322</v>
      </c>
      <c r="D3165" s="2">
        <v>45841</v>
      </c>
      <c r="E3165" t="s">
        <v>3442</v>
      </c>
      <c r="F3165" s="1" t="s">
        <v>246</v>
      </c>
      <c r="G3165">
        <v>4</v>
      </c>
      <c r="H3165">
        <v>10</v>
      </c>
      <c r="I3165" s="1" t="s">
        <v>100</v>
      </c>
      <c r="J3165">
        <v>120</v>
      </c>
      <c r="K3165" s="1" t="s">
        <v>2729</v>
      </c>
      <c r="L3165">
        <v>3</v>
      </c>
      <c r="M3165">
        <v>100</v>
      </c>
      <c r="N3165">
        <v>2.2999999999999998</v>
      </c>
      <c r="O3165">
        <v>3.2</v>
      </c>
      <c r="Q3165">
        <v>97.7</v>
      </c>
      <c r="R3165" s="1"/>
    </row>
    <row r="3166" spans="1:18" x14ac:dyDescent="0.2">
      <c r="A3166" s="1" t="s">
        <v>46</v>
      </c>
      <c r="B3166">
        <v>1</v>
      </c>
      <c r="C3166" s="1" t="s">
        <v>5341</v>
      </c>
      <c r="D3166" s="2">
        <v>45841</v>
      </c>
      <c r="E3166" t="s">
        <v>4328</v>
      </c>
      <c r="F3166" s="1" t="s">
        <v>246</v>
      </c>
      <c r="G3166">
        <v>4</v>
      </c>
      <c r="H3166">
        <v>10</v>
      </c>
      <c r="I3166" s="1" t="s">
        <v>100</v>
      </c>
      <c r="J3166">
        <v>100</v>
      </c>
      <c r="K3166" s="1" t="s">
        <v>2729</v>
      </c>
      <c r="L3166">
        <v>1</v>
      </c>
      <c r="M3166">
        <v>60.4</v>
      </c>
      <c r="N3166">
        <v>0.9</v>
      </c>
      <c r="Q3166">
        <v>59.5</v>
      </c>
      <c r="R3166" s="1"/>
    </row>
    <row r="3167" spans="1:18" x14ac:dyDescent="0.2">
      <c r="A3167" s="1" t="s">
        <v>53</v>
      </c>
      <c r="B3167">
        <v>1</v>
      </c>
      <c r="C3167" s="1" t="s">
        <v>5341</v>
      </c>
      <c r="D3167" s="2">
        <v>45841</v>
      </c>
      <c r="E3167" t="s">
        <v>4328</v>
      </c>
      <c r="F3167" s="1" t="s">
        <v>246</v>
      </c>
      <c r="G3167">
        <v>4</v>
      </c>
      <c r="H3167">
        <v>10</v>
      </c>
      <c r="I3167" s="1" t="s">
        <v>100</v>
      </c>
      <c r="J3167">
        <v>100</v>
      </c>
      <c r="K3167" s="1" t="s">
        <v>2729</v>
      </c>
      <c r="L3167">
        <v>2</v>
      </c>
      <c r="M3167">
        <v>49.400000000000006</v>
      </c>
      <c r="N3167">
        <v>1.2</v>
      </c>
      <c r="O3167">
        <v>2</v>
      </c>
      <c r="Q3167">
        <v>48.2</v>
      </c>
      <c r="R3167" s="1"/>
    </row>
    <row r="3168" spans="1:18" x14ac:dyDescent="0.2">
      <c r="A3168" s="1" t="s">
        <v>53</v>
      </c>
      <c r="B3168">
        <v>1</v>
      </c>
      <c r="C3168" s="1" t="s">
        <v>5342</v>
      </c>
      <c r="D3168" s="2">
        <v>45841</v>
      </c>
      <c r="E3168" t="s">
        <v>4328</v>
      </c>
      <c r="F3168" s="1" t="s">
        <v>246</v>
      </c>
      <c r="G3168">
        <v>5</v>
      </c>
      <c r="H3168">
        <v>10</v>
      </c>
      <c r="I3168" s="1" t="s">
        <v>100</v>
      </c>
      <c r="J3168">
        <v>100</v>
      </c>
      <c r="K3168" s="1" t="s">
        <v>2729</v>
      </c>
      <c r="L3168">
        <v>2</v>
      </c>
      <c r="M3168">
        <v>56.2</v>
      </c>
      <c r="N3168">
        <v>1.2999999999999998</v>
      </c>
      <c r="Q3168">
        <v>54.900000000000006</v>
      </c>
      <c r="R3168" s="1"/>
    </row>
    <row r="3169" spans="1:18" x14ac:dyDescent="0.2">
      <c r="A3169" s="1" t="s">
        <v>46</v>
      </c>
      <c r="B3169">
        <v>3</v>
      </c>
      <c r="C3169" s="1" t="s">
        <v>2879</v>
      </c>
      <c r="D3169" s="2">
        <v>45841</v>
      </c>
      <c r="E3169" t="s">
        <v>281</v>
      </c>
      <c r="F3169" s="1" t="s">
        <v>246</v>
      </c>
      <c r="G3169" t="s">
        <v>2880</v>
      </c>
      <c r="H3169" t="s">
        <v>2744</v>
      </c>
      <c r="I3169" s="1" t="s">
        <v>100</v>
      </c>
      <c r="J3169">
        <v>2000</v>
      </c>
      <c r="K3169" s="1" t="s">
        <v>2729</v>
      </c>
      <c r="L3169">
        <v>2</v>
      </c>
      <c r="M3169">
        <v>109</v>
      </c>
      <c r="N3169">
        <v>6.8</v>
      </c>
      <c r="O3169">
        <v>16</v>
      </c>
      <c r="Q3169">
        <v>102.2</v>
      </c>
      <c r="R3169" s="1"/>
    </row>
    <row r="3170" spans="1:18" x14ac:dyDescent="0.2">
      <c r="A3170" s="1" t="s">
        <v>46</v>
      </c>
      <c r="B3170">
        <v>3</v>
      </c>
      <c r="C3170" s="1" t="s">
        <v>5331</v>
      </c>
      <c r="D3170" s="2">
        <v>45841</v>
      </c>
      <c r="E3170" t="s">
        <v>2882</v>
      </c>
      <c r="F3170" s="1" t="s">
        <v>2816</v>
      </c>
      <c r="G3170">
        <v>14</v>
      </c>
      <c r="H3170" t="s">
        <v>2883</v>
      </c>
      <c r="I3170" s="1" t="s">
        <v>2996</v>
      </c>
      <c r="J3170">
        <v>300</v>
      </c>
      <c r="K3170" s="1" t="s">
        <v>2729</v>
      </c>
      <c r="L3170">
        <v>4</v>
      </c>
      <c r="M3170">
        <v>313</v>
      </c>
      <c r="N3170">
        <v>7.2</v>
      </c>
      <c r="Q3170">
        <v>305.8</v>
      </c>
      <c r="R3170" s="1"/>
    </row>
    <row r="3171" spans="1:18" x14ac:dyDescent="0.2">
      <c r="A3171" s="1" t="s">
        <v>53</v>
      </c>
      <c r="B3171">
        <v>3</v>
      </c>
      <c r="C3171" s="1" t="s">
        <v>5343</v>
      </c>
      <c r="D3171" s="2">
        <v>45841</v>
      </c>
      <c r="E3171" t="s">
        <v>4526</v>
      </c>
      <c r="F3171" s="1" t="s">
        <v>246</v>
      </c>
      <c r="G3171">
        <v>18</v>
      </c>
      <c r="H3171" t="s">
        <v>167</v>
      </c>
      <c r="I3171" s="1" t="s">
        <v>100</v>
      </c>
      <c r="J3171">
        <v>60</v>
      </c>
      <c r="K3171" s="1" t="s">
        <v>2729</v>
      </c>
      <c r="L3171">
        <v>4</v>
      </c>
      <c r="M3171">
        <v>246.6</v>
      </c>
      <c r="N3171">
        <v>7</v>
      </c>
      <c r="O3171">
        <v>77</v>
      </c>
      <c r="Q3171">
        <v>239.6</v>
      </c>
      <c r="R3171" s="1"/>
    </row>
    <row r="3172" spans="1:18" x14ac:dyDescent="0.2">
      <c r="A3172" s="1" t="s">
        <v>46</v>
      </c>
      <c r="B3172">
        <v>4</v>
      </c>
      <c r="C3172" s="1" t="s">
        <v>5327</v>
      </c>
      <c r="D3172" s="2">
        <v>45841</v>
      </c>
      <c r="E3172" t="s">
        <v>4680</v>
      </c>
      <c r="F3172" s="1" t="s">
        <v>246</v>
      </c>
      <c r="G3172">
        <v>32</v>
      </c>
      <c r="H3172" t="s">
        <v>5311</v>
      </c>
      <c r="I3172" s="1" t="s">
        <v>2766</v>
      </c>
      <c r="J3172">
        <v>1200</v>
      </c>
      <c r="K3172" s="1" t="s">
        <v>2729</v>
      </c>
      <c r="L3172">
        <v>4</v>
      </c>
      <c r="M3172">
        <v>319.79999999999995</v>
      </c>
      <c r="N3172">
        <v>16</v>
      </c>
      <c r="O3172">
        <v>8.4</v>
      </c>
      <c r="Q3172">
        <v>303.79999999999995</v>
      </c>
      <c r="R3172" s="1"/>
    </row>
    <row r="3173" spans="1:18" x14ac:dyDescent="0.2">
      <c r="A3173" s="1" t="s">
        <v>46</v>
      </c>
      <c r="B3173">
        <v>4</v>
      </c>
      <c r="C3173" s="1" t="s">
        <v>5344</v>
      </c>
      <c r="D3173" s="2">
        <v>45841</v>
      </c>
      <c r="E3173" t="s">
        <v>5345</v>
      </c>
      <c r="F3173" s="1" t="s">
        <v>246</v>
      </c>
      <c r="G3173">
        <v>32</v>
      </c>
      <c r="H3173" t="s">
        <v>107</v>
      </c>
      <c r="I3173" s="1" t="s">
        <v>2766</v>
      </c>
      <c r="J3173">
        <v>500</v>
      </c>
      <c r="K3173" s="1" t="s">
        <v>2729</v>
      </c>
      <c r="L3173">
        <v>3</v>
      </c>
      <c r="M3173">
        <v>281</v>
      </c>
      <c r="N3173">
        <v>12</v>
      </c>
      <c r="Q3173">
        <v>269</v>
      </c>
      <c r="R3173" s="1"/>
    </row>
    <row r="3174" spans="1:18" x14ac:dyDescent="0.2">
      <c r="A3174" s="1" t="s">
        <v>53</v>
      </c>
      <c r="B3174">
        <v>4</v>
      </c>
      <c r="C3174" s="1" t="s">
        <v>5344</v>
      </c>
      <c r="D3174" s="2">
        <v>45841</v>
      </c>
      <c r="E3174" t="s">
        <v>5345</v>
      </c>
      <c r="F3174" s="1" t="s">
        <v>246</v>
      </c>
      <c r="G3174">
        <v>32</v>
      </c>
      <c r="H3174" t="s">
        <v>107</v>
      </c>
      <c r="I3174" s="1" t="s">
        <v>2766</v>
      </c>
      <c r="J3174">
        <v>500</v>
      </c>
      <c r="K3174" s="1" t="s">
        <v>2729</v>
      </c>
      <c r="L3174">
        <v>3</v>
      </c>
      <c r="M3174">
        <v>272.39999999999998</v>
      </c>
      <c r="N3174">
        <v>12.2</v>
      </c>
      <c r="O3174">
        <v>10</v>
      </c>
      <c r="Q3174">
        <v>260.2</v>
      </c>
      <c r="R3174" s="1"/>
    </row>
    <row r="3175" spans="1:18" x14ac:dyDescent="0.2">
      <c r="A3175" s="1" t="s">
        <v>53</v>
      </c>
      <c r="B3175">
        <v>4</v>
      </c>
      <c r="C3175" s="1" t="s">
        <v>5076</v>
      </c>
      <c r="D3175" s="2">
        <v>45841</v>
      </c>
      <c r="E3175" t="s">
        <v>3699</v>
      </c>
      <c r="F3175" s="1" t="s">
        <v>246</v>
      </c>
      <c r="G3175">
        <v>23</v>
      </c>
      <c r="H3175" t="s">
        <v>5022</v>
      </c>
      <c r="I3175" s="1" t="s">
        <v>2766</v>
      </c>
      <c r="J3175">
        <v>7000</v>
      </c>
      <c r="K3175" s="1" t="s">
        <v>2729</v>
      </c>
      <c r="L3175">
        <v>1</v>
      </c>
      <c r="M3175">
        <v>132</v>
      </c>
      <c r="N3175">
        <v>2.8</v>
      </c>
      <c r="Q3175">
        <v>129.19999999999999</v>
      </c>
      <c r="R3175" s="1"/>
    </row>
    <row r="3176" spans="1:18" x14ac:dyDescent="0.2">
      <c r="A3176" s="1" t="s">
        <v>46</v>
      </c>
      <c r="B3176">
        <v>6</v>
      </c>
      <c r="C3176" s="1" t="s">
        <v>5338</v>
      </c>
      <c r="D3176" s="2">
        <v>45841</v>
      </c>
      <c r="E3176" t="s">
        <v>5339</v>
      </c>
      <c r="F3176" s="1" t="s">
        <v>246</v>
      </c>
      <c r="G3176">
        <v>33</v>
      </c>
      <c r="H3176" t="s">
        <v>332</v>
      </c>
      <c r="I3176" s="1" t="s">
        <v>2760</v>
      </c>
      <c r="J3176">
        <v>150</v>
      </c>
      <c r="K3176" s="1" t="s">
        <v>2729</v>
      </c>
      <c r="L3176">
        <v>1</v>
      </c>
      <c r="M3176">
        <v>81.2</v>
      </c>
      <c r="N3176">
        <v>4</v>
      </c>
      <c r="O3176">
        <v>39</v>
      </c>
      <c r="Q3176">
        <v>77.2</v>
      </c>
      <c r="R3176" s="1"/>
    </row>
    <row r="3177" spans="1:18" x14ac:dyDescent="0.2">
      <c r="A3177" s="1" t="s">
        <v>46</v>
      </c>
      <c r="B3177">
        <v>6</v>
      </c>
      <c r="C3177" s="1" t="s">
        <v>5346</v>
      </c>
      <c r="D3177" s="2">
        <v>45841</v>
      </c>
      <c r="E3177" t="s">
        <v>4703</v>
      </c>
      <c r="F3177" s="1" t="s">
        <v>246</v>
      </c>
      <c r="G3177" t="s">
        <v>3203</v>
      </c>
      <c r="H3177" t="s">
        <v>4706</v>
      </c>
      <c r="I3177" s="1" t="s">
        <v>2760</v>
      </c>
      <c r="J3177">
        <v>100</v>
      </c>
      <c r="K3177" s="1" t="s">
        <v>2729</v>
      </c>
      <c r="L3177">
        <v>3</v>
      </c>
      <c r="M3177">
        <v>206.8</v>
      </c>
      <c r="N3177">
        <v>12</v>
      </c>
      <c r="Q3177">
        <v>194.8</v>
      </c>
      <c r="R3177" s="1"/>
    </row>
    <row r="3178" spans="1:18" x14ac:dyDescent="0.2">
      <c r="A3178" s="1" t="s">
        <v>46</v>
      </c>
      <c r="B3178">
        <v>6</v>
      </c>
      <c r="C3178" s="1" t="s">
        <v>5347</v>
      </c>
      <c r="D3178" s="2">
        <v>45841</v>
      </c>
      <c r="E3178">
        <v>1500502255</v>
      </c>
      <c r="F3178" s="1" t="s">
        <v>106</v>
      </c>
      <c r="G3178" t="s">
        <v>2273</v>
      </c>
      <c r="H3178" t="s">
        <v>287</v>
      </c>
      <c r="I3178" s="1" t="s">
        <v>108</v>
      </c>
      <c r="J3178">
        <v>1000</v>
      </c>
      <c r="K3178" s="1" t="s">
        <v>2729</v>
      </c>
      <c r="L3178">
        <v>4</v>
      </c>
      <c r="M3178">
        <v>265.60000000000002</v>
      </c>
      <c r="N3178">
        <v>9.5</v>
      </c>
      <c r="Q3178">
        <v>256.10000000000002</v>
      </c>
      <c r="R3178" s="1"/>
    </row>
    <row r="3179" spans="1:18" x14ac:dyDescent="0.2">
      <c r="A3179" s="1" t="s">
        <v>53</v>
      </c>
      <c r="B3179">
        <v>6</v>
      </c>
      <c r="C3179" s="1" t="s">
        <v>5347</v>
      </c>
      <c r="D3179" s="2">
        <v>45841</v>
      </c>
      <c r="E3179">
        <v>1500502255</v>
      </c>
      <c r="F3179" s="1" t="s">
        <v>106</v>
      </c>
      <c r="G3179" t="s">
        <v>2273</v>
      </c>
      <c r="H3179" t="s">
        <v>287</v>
      </c>
      <c r="I3179" s="1" t="s">
        <v>108</v>
      </c>
      <c r="J3179">
        <v>1000</v>
      </c>
      <c r="K3179" s="1" t="s">
        <v>2729</v>
      </c>
      <c r="L3179">
        <v>8</v>
      </c>
      <c r="M3179">
        <v>618</v>
      </c>
      <c r="N3179">
        <v>17.600000000000001</v>
      </c>
      <c r="Q3179">
        <v>600.4</v>
      </c>
      <c r="R3179" s="1"/>
    </row>
    <row r="3180" spans="1:18" x14ac:dyDescent="0.2">
      <c r="A3180" s="1" t="s">
        <v>46</v>
      </c>
      <c r="B3180">
        <v>7</v>
      </c>
      <c r="C3180" s="1" t="s">
        <v>5340</v>
      </c>
      <c r="D3180" s="2">
        <v>45841</v>
      </c>
      <c r="E3180" t="s">
        <v>3391</v>
      </c>
      <c r="F3180" s="1" t="s">
        <v>246</v>
      </c>
      <c r="G3180">
        <v>20.5</v>
      </c>
      <c r="H3180" t="s">
        <v>79</v>
      </c>
      <c r="I3180" s="1" t="s">
        <v>100</v>
      </c>
      <c r="J3180">
        <v>655</v>
      </c>
      <c r="K3180" s="1" t="s">
        <v>2729</v>
      </c>
      <c r="L3180">
        <v>3</v>
      </c>
      <c r="M3180">
        <v>173.1</v>
      </c>
      <c r="N3180">
        <v>6.8</v>
      </c>
      <c r="O3180">
        <v>6.8</v>
      </c>
      <c r="Q3180">
        <v>166.29999999999998</v>
      </c>
      <c r="R3180" s="1"/>
    </row>
    <row r="3181" spans="1:18" x14ac:dyDescent="0.2">
      <c r="A3181" s="1" t="s">
        <v>46</v>
      </c>
      <c r="B3181">
        <v>7</v>
      </c>
      <c r="C3181" s="1" t="s">
        <v>5348</v>
      </c>
      <c r="D3181" s="2">
        <v>45841</v>
      </c>
      <c r="E3181" t="s">
        <v>5138</v>
      </c>
      <c r="F3181" s="1" t="s">
        <v>246</v>
      </c>
      <c r="G3181">
        <v>15.5</v>
      </c>
      <c r="H3181" t="s">
        <v>2979</v>
      </c>
      <c r="I3181" s="1" t="s">
        <v>2760</v>
      </c>
      <c r="J3181">
        <v>203</v>
      </c>
      <c r="K3181" s="1" t="s">
        <v>2729</v>
      </c>
      <c r="L3181">
        <v>3</v>
      </c>
      <c r="M3181">
        <v>152.5</v>
      </c>
      <c r="N3181">
        <v>5.4</v>
      </c>
      <c r="Q3181">
        <v>147.1</v>
      </c>
      <c r="R3181" s="1"/>
    </row>
    <row r="3182" spans="1:18" x14ac:dyDescent="0.2">
      <c r="A3182" s="1" t="s">
        <v>53</v>
      </c>
      <c r="B3182">
        <v>7</v>
      </c>
      <c r="C3182" s="1" t="s">
        <v>5348</v>
      </c>
      <c r="D3182" s="2">
        <v>45841</v>
      </c>
      <c r="E3182" t="s">
        <v>5138</v>
      </c>
      <c r="F3182" s="1" t="s">
        <v>246</v>
      </c>
      <c r="G3182">
        <v>15.5</v>
      </c>
      <c r="H3182" t="s">
        <v>2979</v>
      </c>
      <c r="I3182" s="1" t="s">
        <v>2760</v>
      </c>
      <c r="J3182">
        <v>203</v>
      </c>
      <c r="K3182" s="1" t="s">
        <v>2729</v>
      </c>
      <c r="L3182">
        <v>1</v>
      </c>
      <c r="M3182">
        <v>65.8</v>
      </c>
      <c r="N3182">
        <v>1.8</v>
      </c>
      <c r="O3182">
        <v>5</v>
      </c>
      <c r="Q3182">
        <v>64</v>
      </c>
      <c r="R3182" s="1"/>
    </row>
    <row r="3183" spans="1:18" x14ac:dyDescent="0.2">
      <c r="A3183" s="1" t="s">
        <v>53</v>
      </c>
      <c r="B3183">
        <v>7</v>
      </c>
      <c r="C3183" s="1" t="s">
        <v>5349</v>
      </c>
      <c r="D3183" s="2">
        <v>45841</v>
      </c>
      <c r="E3183" t="s">
        <v>5138</v>
      </c>
      <c r="F3183" s="1" t="s">
        <v>246</v>
      </c>
      <c r="G3183">
        <v>13</v>
      </c>
      <c r="H3183" t="s">
        <v>2979</v>
      </c>
      <c r="I3183" s="1" t="s">
        <v>2760</v>
      </c>
      <c r="J3183">
        <v>135</v>
      </c>
      <c r="K3183" s="1" t="s">
        <v>2729</v>
      </c>
      <c r="L3183">
        <v>3</v>
      </c>
      <c r="M3183">
        <v>157.41</v>
      </c>
      <c r="N3183">
        <v>4.8000000000000007</v>
      </c>
      <c r="Q3183">
        <v>152.60999999999999</v>
      </c>
      <c r="R3183" s="1"/>
    </row>
    <row r="3184" spans="1:18" x14ac:dyDescent="0.2">
      <c r="A3184" s="1" t="s">
        <v>53</v>
      </c>
      <c r="B3184">
        <v>7</v>
      </c>
      <c r="C3184" s="1" t="s">
        <v>5350</v>
      </c>
      <c r="D3184" s="2">
        <v>45841</v>
      </c>
      <c r="E3184" t="s">
        <v>48</v>
      </c>
      <c r="F3184" s="1" t="s">
        <v>246</v>
      </c>
      <c r="G3184">
        <v>13</v>
      </c>
      <c r="H3184" t="s">
        <v>167</v>
      </c>
      <c r="I3184" s="1" t="s">
        <v>100</v>
      </c>
      <c r="J3184">
        <v>560</v>
      </c>
      <c r="K3184" s="1" t="s">
        <v>2729</v>
      </c>
      <c r="L3184">
        <v>1</v>
      </c>
      <c r="M3184">
        <v>48.8</v>
      </c>
      <c r="N3184">
        <v>1.5</v>
      </c>
      <c r="Q3184">
        <v>47.3</v>
      </c>
      <c r="R3184" s="1"/>
    </row>
    <row r="3185" spans="1:18" x14ac:dyDescent="0.2">
      <c r="A3185" s="1" t="s">
        <v>46</v>
      </c>
      <c r="B3185">
        <v>1</v>
      </c>
      <c r="C3185" s="1" t="s">
        <v>5342</v>
      </c>
      <c r="D3185" s="2">
        <v>45842</v>
      </c>
      <c r="E3185" t="s">
        <v>4328</v>
      </c>
      <c r="F3185" s="1" t="s">
        <v>246</v>
      </c>
      <c r="G3185">
        <v>5</v>
      </c>
      <c r="H3185">
        <v>10</v>
      </c>
      <c r="I3185" s="1" t="s">
        <v>100</v>
      </c>
      <c r="J3185">
        <v>100</v>
      </c>
      <c r="K3185" s="1" t="s">
        <v>2729</v>
      </c>
      <c r="L3185">
        <v>1</v>
      </c>
      <c r="M3185">
        <v>30</v>
      </c>
      <c r="N3185">
        <v>0.5</v>
      </c>
      <c r="O3185">
        <v>14</v>
      </c>
      <c r="Q3185">
        <v>29.5</v>
      </c>
      <c r="R3185" s="1"/>
    </row>
    <row r="3186" spans="1:18" x14ac:dyDescent="0.2">
      <c r="A3186" s="1" t="s">
        <v>53</v>
      </c>
      <c r="B3186">
        <v>1</v>
      </c>
      <c r="C3186" s="1" t="s">
        <v>5351</v>
      </c>
      <c r="D3186" s="2">
        <v>45842</v>
      </c>
      <c r="E3186" t="s">
        <v>4588</v>
      </c>
      <c r="F3186" s="1" t="s">
        <v>246</v>
      </c>
      <c r="G3186">
        <v>5</v>
      </c>
      <c r="H3186" t="s">
        <v>2404</v>
      </c>
      <c r="I3186" s="1" t="s">
        <v>100</v>
      </c>
      <c r="J3186">
        <v>100</v>
      </c>
      <c r="K3186" s="1" t="s">
        <v>2729</v>
      </c>
      <c r="L3186">
        <v>3</v>
      </c>
      <c r="M3186">
        <v>67.2</v>
      </c>
      <c r="N3186">
        <v>1.5</v>
      </c>
      <c r="Q3186">
        <v>65.7</v>
      </c>
      <c r="R3186" s="1"/>
    </row>
    <row r="3187" spans="1:18" x14ac:dyDescent="0.2">
      <c r="A3187" s="1" t="s">
        <v>46</v>
      </c>
      <c r="B3187">
        <v>3</v>
      </c>
      <c r="C3187" s="1" t="s">
        <v>5352</v>
      </c>
      <c r="D3187" s="2">
        <v>45842</v>
      </c>
      <c r="E3187" t="s">
        <v>48</v>
      </c>
      <c r="F3187" s="1" t="s">
        <v>106</v>
      </c>
      <c r="G3187">
        <v>14</v>
      </c>
      <c r="H3187" t="s">
        <v>2562</v>
      </c>
      <c r="I3187" s="1" t="s">
        <v>108</v>
      </c>
      <c r="J3187">
        <v>360</v>
      </c>
      <c r="K3187" s="1" t="s">
        <v>2729</v>
      </c>
      <c r="L3187">
        <v>2</v>
      </c>
      <c r="M3187">
        <v>139.60000000000002</v>
      </c>
      <c r="N3187">
        <v>0.28000000000000003</v>
      </c>
      <c r="O3187">
        <v>62</v>
      </c>
      <c r="Q3187">
        <v>139.32000000000002</v>
      </c>
      <c r="R3187" s="1"/>
    </row>
    <row r="3188" spans="1:18" x14ac:dyDescent="0.2">
      <c r="A3188" s="1" t="s">
        <v>46</v>
      </c>
      <c r="B3188">
        <v>3</v>
      </c>
      <c r="C3188" s="1" t="s">
        <v>5353</v>
      </c>
      <c r="D3188" s="2">
        <v>45842</v>
      </c>
      <c r="E3188" t="s">
        <v>3461</v>
      </c>
      <c r="F3188" s="1" t="s">
        <v>106</v>
      </c>
      <c r="G3188" t="s">
        <v>2743</v>
      </c>
      <c r="H3188" t="s">
        <v>3462</v>
      </c>
      <c r="I3188" s="1" t="s">
        <v>108</v>
      </c>
      <c r="J3188">
        <v>110</v>
      </c>
      <c r="K3188" s="1" t="s">
        <v>2729</v>
      </c>
      <c r="L3188">
        <v>4</v>
      </c>
      <c r="M3188">
        <v>121.20000000000002</v>
      </c>
      <c r="N3188">
        <v>0.56000000000000005</v>
      </c>
      <c r="Q3188">
        <v>120.64000000000001</v>
      </c>
      <c r="R3188" s="1"/>
    </row>
    <row r="3189" spans="1:18" x14ac:dyDescent="0.2">
      <c r="A3189" s="1" t="s">
        <v>53</v>
      </c>
      <c r="B3189">
        <v>3</v>
      </c>
      <c r="C3189" s="1" t="s">
        <v>5354</v>
      </c>
      <c r="D3189" s="2">
        <v>45842</v>
      </c>
      <c r="E3189" t="s">
        <v>2960</v>
      </c>
      <c r="F3189" s="1" t="s">
        <v>246</v>
      </c>
      <c r="G3189">
        <v>10.5</v>
      </c>
      <c r="H3189" t="s">
        <v>93</v>
      </c>
      <c r="I3189" s="1" t="s">
        <v>100</v>
      </c>
      <c r="J3189">
        <v>500</v>
      </c>
      <c r="K3189" s="1" t="s">
        <v>2729</v>
      </c>
      <c r="L3189">
        <v>4</v>
      </c>
      <c r="M3189">
        <v>137.4</v>
      </c>
      <c r="N3189">
        <v>4.6999999999999993</v>
      </c>
      <c r="Q3189">
        <v>132.70000000000002</v>
      </c>
      <c r="R3189" s="1"/>
    </row>
    <row r="3190" spans="1:18" x14ac:dyDescent="0.2">
      <c r="A3190" s="1" t="s">
        <v>46</v>
      </c>
      <c r="B3190">
        <v>4</v>
      </c>
      <c r="C3190" s="1" t="s">
        <v>5076</v>
      </c>
      <c r="D3190" s="2">
        <v>45842</v>
      </c>
      <c r="E3190" t="s">
        <v>3699</v>
      </c>
      <c r="F3190" s="1" t="s">
        <v>246</v>
      </c>
      <c r="G3190">
        <v>23</v>
      </c>
      <c r="H3190" t="s">
        <v>5022</v>
      </c>
      <c r="I3190" s="1" t="s">
        <v>2766</v>
      </c>
      <c r="J3190">
        <v>7000</v>
      </c>
      <c r="K3190" s="1" t="s">
        <v>2729</v>
      </c>
      <c r="L3190">
        <v>3</v>
      </c>
      <c r="M3190">
        <v>363.4</v>
      </c>
      <c r="N3190">
        <v>8.3999999999999986</v>
      </c>
      <c r="Q3190">
        <v>355</v>
      </c>
      <c r="R3190" s="1"/>
    </row>
    <row r="3191" spans="1:18" x14ac:dyDescent="0.2">
      <c r="A3191" s="1" t="s">
        <v>53</v>
      </c>
      <c r="B3191">
        <v>4</v>
      </c>
      <c r="C3191" s="1" t="s">
        <v>5076</v>
      </c>
      <c r="D3191" s="2">
        <v>45842</v>
      </c>
      <c r="E3191" t="s">
        <v>3699</v>
      </c>
      <c r="F3191" s="1" t="s">
        <v>246</v>
      </c>
      <c r="G3191">
        <v>23</v>
      </c>
      <c r="H3191" t="s">
        <v>5022</v>
      </c>
      <c r="I3191" s="1" t="s">
        <v>2766</v>
      </c>
      <c r="J3191">
        <v>7000</v>
      </c>
      <c r="K3191" s="1" t="s">
        <v>2729</v>
      </c>
      <c r="L3191">
        <v>3</v>
      </c>
      <c r="M3191">
        <v>345</v>
      </c>
      <c r="N3191">
        <v>8.3999999999999986</v>
      </c>
      <c r="Q3191">
        <v>336.6</v>
      </c>
      <c r="R3191" s="1"/>
    </row>
    <row r="3192" spans="1:18" x14ac:dyDescent="0.2">
      <c r="A3192" s="1" t="s">
        <v>46</v>
      </c>
      <c r="B3192">
        <v>6</v>
      </c>
      <c r="C3192" s="1" t="s">
        <v>5347</v>
      </c>
      <c r="D3192" s="2">
        <v>45842</v>
      </c>
      <c r="E3192">
        <v>1500502255</v>
      </c>
      <c r="F3192" s="1" t="s">
        <v>106</v>
      </c>
      <c r="G3192" t="s">
        <v>2273</v>
      </c>
      <c r="H3192" t="s">
        <v>287</v>
      </c>
      <c r="I3192" s="1" t="s">
        <v>108</v>
      </c>
      <c r="J3192">
        <v>1000</v>
      </c>
      <c r="K3192" s="1" t="s">
        <v>2729</v>
      </c>
      <c r="L3192">
        <v>2</v>
      </c>
      <c r="M3192">
        <v>151.80000000000001</v>
      </c>
      <c r="N3192">
        <v>4.4000000000000004</v>
      </c>
      <c r="O3192">
        <v>39</v>
      </c>
      <c r="Q3192">
        <v>147.4</v>
      </c>
      <c r="R3192" s="1"/>
    </row>
    <row r="3193" spans="1:18" x14ac:dyDescent="0.2">
      <c r="A3193" s="1" t="s">
        <v>46</v>
      </c>
      <c r="B3193">
        <v>6</v>
      </c>
      <c r="C3193" s="1" t="s">
        <v>2879</v>
      </c>
      <c r="D3193" s="2">
        <v>45842</v>
      </c>
      <c r="E3193" t="s">
        <v>281</v>
      </c>
      <c r="F3193" s="1" t="s">
        <v>246</v>
      </c>
      <c r="G3193" t="s">
        <v>2880</v>
      </c>
      <c r="H3193" t="s">
        <v>2744</v>
      </c>
      <c r="I3193" s="1" t="s">
        <v>100</v>
      </c>
      <c r="J3193">
        <v>2000</v>
      </c>
      <c r="K3193" s="1" t="s">
        <v>2729</v>
      </c>
      <c r="L3193">
        <v>3</v>
      </c>
      <c r="M3193">
        <v>290.60000000000002</v>
      </c>
      <c r="N3193">
        <v>9.6000000000000014</v>
      </c>
      <c r="Q3193">
        <v>281</v>
      </c>
      <c r="R3193" s="1"/>
    </row>
    <row r="3194" spans="1:18" x14ac:dyDescent="0.2">
      <c r="A3194" s="1" t="s">
        <v>46</v>
      </c>
      <c r="B3194">
        <v>6</v>
      </c>
      <c r="C3194" s="1" t="s">
        <v>5192</v>
      </c>
      <c r="D3194" s="2">
        <v>45842</v>
      </c>
      <c r="E3194" t="s">
        <v>5003</v>
      </c>
      <c r="F3194" s="1" t="s">
        <v>246</v>
      </c>
      <c r="G3194">
        <v>29</v>
      </c>
      <c r="H3194" t="s">
        <v>4976</v>
      </c>
      <c r="I3194" s="1" t="s">
        <v>2766</v>
      </c>
      <c r="J3194">
        <v>2700</v>
      </c>
      <c r="K3194" s="1" t="s">
        <v>2729</v>
      </c>
      <c r="L3194">
        <v>1</v>
      </c>
      <c r="M3194">
        <v>88</v>
      </c>
      <c r="N3194">
        <v>3.4</v>
      </c>
      <c r="Q3194">
        <v>84.6</v>
      </c>
      <c r="R3194" s="1"/>
    </row>
    <row r="3195" spans="1:18" x14ac:dyDescent="0.2">
      <c r="A3195" s="1" t="s">
        <v>53</v>
      </c>
      <c r="B3195">
        <v>6</v>
      </c>
      <c r="C3195" s="1" t="s">
        <v>5192</v>
      </c>
      <c r="D3195" s="2">
        <v>45842</v>
      </c>
      <c r="E3195" t="s">
        <v>5003</v>
      </c>
      <c r="F3195" s="1" t="s">
        <v>246</v>
      </c>
      <c r="G3195">
        <v>29</v>
      </c>
      <c r="H3195" t="s">
        <v>4976</v>
      </c>
      <c r="I3195" s="1" t="s">
        <v>2766</v>
      </c>
      <c r="J3195">
        <v>2700</v>
      </c>
      <c r="K3195" s="1" t="s">
        <v>2729</v>
      </c>
      <c r="L3195">
        <v>5</v>
      </c>
      <c r="M3195">
        <v>482.4</v>
      </c>
      <c r="N3195">
        <v>17</v>
      </c>
      <c r="Q3195">
        <v>465.4</v>
      </c>
      <c r="R3195" s="1"/>
    </row>
    <row r="3196" spans="1:18" x14ac:dyDescent="0.2">
      <c r="A3196" s="1" t="s">
        <v>46</v>
      </c>
      <c r="B3196">
        <v>7</v>
      </c>
      <c r="C3196" s="1" t="s">
        <v>5350</v>
      </c>
      <c r="D3196" s="2">
        <v>45842</v>
      </c>
      <c r="E3196" t="s">
        <v>48</v>
      </c>
      <c r="F3196" s="1" t="s">
        <v>246</v>
      </c>
      <c r="G3196">
        <v>13</v>
      </c>
      <c r="H3196" t="s">
        <v>167</v>
      </c>
      <c r="I3196" s="1" t="s">
        <v>100</v>
      </c>
      <c r="J3196">
        <v>560</v>
      </c>
      <c r="K3196" s="1" t="s">
        <v>2729</v>
      </c>
      <c r="L3196">
        <v>5</v>
      </c>
      <c r="M3196">
        <v>261.5</v>
      </c>
      <c r="N3196">
        <v>8.1999999999999993</v>
      </c>
      <c r="Q3196">
        <v>253.3</v>
      </c>
      <c r="R3196" s="1"/>
    </row>
    <row r="3197" spans="1:18" x14ac:dyDescent="0.2">
      <c r="A3197" s="1" t="s">
        <v>53</v>
      </c>
      <c r="B3197">
        <v>7</v>
      </c>
      <c r="C3197" s="1" t="s">
        <v>5350</v>
      </c>
      <c r="D3197" s="2">
        <v>45842</v>
      </c>
      <c r="E3197" t="s">
        <v>48</v>
      </c>
      <c r="F3197" s="1" t="s">
        <v>246</v>
      </c>
      <c r="G3197">
        <v>13</v>
      </c>
      <c r="H3197" t="s">
        <v>167</v>
      </c>
      <c r="I3197" s="1" t="s">
        <v>100</v>
      </c>
      <c r="J3197">
        <v>560</v>
      </c>
      <c r="K3197" s="1" t="s">
        <v>2729</v>
      </c>
      <c r="L3197">
        <v>4</v>
      </c>
      <c r="M3197">
        <v>208.8</v>
      </c>
      <c r="N3197">
        <v>6</v>
      </c>
      <c r="Q3197">
        <v>202.8</v>
      </c>
      <c r="R3197" s="1"/>
    </row>
    <row r="3198" spans="1:18" x14ac:dyDescent="0.2">
      <c r="A3198" s="1" t="s">
        <v>46</v>
      </c>
      <c r="B3198">
        <v>3</v>
      </c>
      <c r="C3198" s="1" t="s">
        <v>5355</v>
      </c>
      <c r="D3198" s="2">
        <v>45845</v>
      </c>
      <c r="E3198" t="s">
        <v>4784</v>
      </c>
      <c r="F3198" s="1" t="s">
        <v>246</v>
      </c>
      <c r="G3198">
        <v>7</v>
      </c>
      <c r="H3198">
        <v>10</v>
      </c>
      <c r="I3198" s="1" t="s">
        <v>100</v>
      </c>
      <c r="J3198">
        <v>120</v>
      </c>
      <c r="K3198" s="1" t="s">
        <v>2729</v>
      </c>
      <c r="L3198">
        <v>2</v>
      </c>
      <c r="M3198">
        <v>67.2</v>
      </c>
      <c r="N3198">
        <v>1.8</v>
      </c>
      <c r="O3198">
        <v>105</v>
      </c>
      <c r="Q3198">
        <v>65.400000000000006</v>
      </c>
      <c r="R3198" s="1"/>
    </row>
    <row r="3199" spans="1:18" x14ac:dyDescent="0.2">
      <c r="A3199" s="1" t="s">
        <v>53</v>
      </c>
      <c r="B3199">
        <v>3</v>
      </c>
      <c r="C3199" s="1" t="s">
        <v>5355</v>
      </c>
      <c r="D3199" s="2">
        <v>45845</v>
      </c>
      <c r="E3199" t="s">
        <v>4784</v>
      </c>
      <c r="F3199" s="1" t="s">
        <v>246</v>
      </c>
      <c r="G3199">
        <v>7</v>
      </c>
      <c r="H3199">
        <v>10</v>
      </c>
      <c r="I3199" s="1" t="s">
        <v>100</v>
      </c>
      <c r="J3199">
        <v>120</v>
      </c>
      <c r="K3199" s="1" t="s">
        <v>2729</v>
      </c>
      <c r="L3199">
        <v>2</v>
      </c>
      <c r="M3199">
        <v>67.599999999999994</v>
      </c>
      <c r="N3199">
        <v>1.6</v>
      </c>
      <c r="O3199">
        <v>49</v>
      </c>
      <c r="Q3199">
        <v>66</v>
      </c>
      <c r="R3199" s="1"/>
    </row>
    <row r="3200" spans="1:18" x14ac:dyDescent="0.2">
      <c r="A3200" s="1" t="s">
        <v>53</v>
      </c>
      <c r="B3200">
        <v>3</v>
      </c>
      <c r="C3200" s="1" t="s">
        <v>5356</v>
      </c>
      <c r="D3200" s="2">
        <v>45845</v>
      </c>
      <c r="E3200" t="s">
        <v>4784</v>
      </c>
      <c r="F3200" s="1" t="s">
        <v>246</v>
      </c>
      <c r="G3200">
        <v>6</v>
      </c>
      <c r="H3200">
        <v>10</v>
      </c>
      <c r="I3200" s="1" t="s">
        <v>100</v>
      </c>
      <c r="J3200">
        <v>120</v>
      </c>
      <c r="K3200" s="1" t="s">
        <v>2729</v>
      </c>
      <c r="L3200">
        <v>3</v>
      </c>
      <c r="M3200">
        <v>89.199999999999989</v>
      </c>
      <c r="N3200">
        <v>2.0999999999999996</v>
      </c>
      <c r="Q3200">
        <v>87.1</v>
      </c>
      <c r="R3200" s="1"/>
    </row>
    <row r="3201" spans="1:18" x14ac:dyDescent="0.2">
      <c r="A3201" s="1" t="s">
        <v>46</v>
      </c>
      <c r="B3201">
        <v>4</v>
      </c>
      <c r="C3201" s="1" t="s">
        <v>5076</v>
      </c>
      <c r="D3201" s="2">
        <v>45845</v>
      </c>
      <c r="E3201" t="s">
        <v>3699</v>
      </c>
      <c r="F3201" s="1" t="s">
        <v>246</v>
      </c>
      <c r="G3201">
        <v>23</v>
      </c>
      <c r="H3201" t="s">
        <v>5022</v>
      </c>
      <c r="I3201" s="1" t="s">
        <v>2766</v>
      </c>
      <c r="J3201">
        <v>7000</v>
      </c>
      <c r="K3201" s="1" t="s">
        <v>2729</v>
      </c>
      <c r="L3201">
        <v>2</v>
      </c>
      <c r="M3201">
        <v>251</v>
      </c>
      <c r="N3201">
        <v>5.6</v>
      </c>
      <c r="Q3201">
        <v>245.4</v>
      </c>
      <c r="R3201" s="1"/>
    </row>
    <row r="3202" spans="1:18" x14ac:dyDescent="0.2">
      <c r="A3202" s="1" t="s">
        <v>53</v>
      </c>
      <c r="B3202">
        <v>4</v>
      </c>
      <c r="C3202" s="1" t="s">
        <v>5076</v>
      </c>
      <c r="D3202" s="2">
        <v>45845</v>
      </c>
      <c r="E3202" t="s">
        <v>3699</v>
      </c>
      <c r="F3202" s="1" t="s">
        <v>246</v>
      </c>
      <c r="G3202">
        <v>23</v>
      </c>
      <c r="H3202" t="s">
        <v>5022</v>
      </c>
      <c r="I3202" s="1" t="s">
        <v>2766</v>
      </c>
      <c r="J3202">
        <v>7000</v>
      </c>
      <c r="K3202" s="1" t="s">
        <v>2729</v>
      </c>
      <c r="L3202">
        <v>3</v>
      </c>
      <c r="M3202">
        <v>371.6</v>
      </c>
      <c r="N3202">
        <v>8.3999999999999986</v>
      </c>
      <c r="Q3202">
        <v>363.20000000000005</v>
      </c>
      <c r="R3202" s="1"/>
    </row>
    <row r="3203" spans="1:18" x14ac:dyDescent="0.2">
      <c r="A3203" s="1" t="s">
        <v>46</v>
      </c>
      <c r="B3203">
        <v>6</v>
      </c>
      <c r="C3203" s="1" t="s">
        <v>2879</v>
      </c>
      <c r="D3203" s="2">
        <v>45845</v>
      </c>
      <c r="E3203" t="s">
        <v>281</v>
      </c>
      <c r="F3203" s="1" t="s">
        <v>246</v>
      </c>
      <c r="G3203" t="s">
        <v>2880</v>
      </c>
      <c r="H3203" t="s">
        <v>2744</v>
      </c>
      <c r="I3203" s="1" t="s">
        <v>100</v>
      </c>
      <c r="J3203">
        <v>2000</v>
      </c>
      <c r="K3203" s="1" t="s">
        <v>2729</v>
      </c>
      <c r="L3203">
        <v>6</v>
      </c>
      <c r="M3203">
        <v>507.4</v>
      </c>
      <c r="N3203">
        <v>19.200000000000003</v>
      </c>
      <c r="Q3203">
        <v>488.2</v>
      </c>
      <c r="R3203" s="1"/>
    </row>
    <row r="3204" spans="1:18" x14ac:dyDescent="0.2">
      <c r="A3204" s="1" t="s">
        <v>53</v>
      </c>
      <c r="B3204">
        <v>6</v>
      </c>
      <c r="C3204" s="1" t="s">
        <v>5357</v>
      </c>
      <c r="D3204" s="2">
        <v>45845</v>
      </c>
      <c r="E3204" t="s">
        <v>5358</v>
      </c>
      <c r="F3204" s="1" t="s">
        <v>246</v>
      </c>
      <c r="G3204">
        <v>24</v>
      </c>
      <c r="H3204" t="s">
        <v>5359</v>
      </c>
      <c r="I3204" s="1" t="s">
        <v>2766</v>
      </c>
      <c r="J3204">
        <v>250</v>
      </c>
      <c r="K3204" s="1" t="s">
        <v>2729</v>
      </c>
      <c r="L3204">
        <v>10</v>
      </c>
      <c r="M3204">
        <v>223.39999999999998</v>
      </c>
      <c r="N3204">
        <v>30</v>
      </c>
      <c r="Q3204">
        <v>193.39999999999998</v>
      </c>
      <c r="R3204" s="1"/>
    </row>
    <row r="3205" spans="1:18" x14ac:dyDescent="0.2">
      <c r="A3205" s="1" t="s">
        <v>53</v>
      </c>
      <c r="B3205">
        <v>6</v>
      </c>
      <c r="C3205" s="1" t="s">
        <v>5192</v>
      </c>
      <c r="D3205" s="2">
        <v>45845</v>
      </c>
      <c r="E3205" t="s">
        <v>5003</v>
      </c>
      <c r="F3205" s="1" t="s">
        <v>246</v>
      </c>
      <c r="G3205">
        <v>29</v>
      </c>
      <c r="H3205" t="s">
        <v>4976</v>
      </c>
      <c r="I3205" s="1" t="s">
        <v>2766</v>
      </c>
      <c r="J3205">
        <v>2700</v>
      </c>
      <c r="K3205" s="1" t="s">
        <v>2729</v>
      </c>
      <c r="L3205">
        <v>5</v>
      </c>
      <c r="M3205">
        <v>466.6</v>
      </c>
      <c r="N3205">
        <v>37.4</v>
      </c>
      <c r="Q3205">
        <v>429.20000000000005</v>
      </c>
      <c r="R3205" s="1"/>
    </row>
    <row r="3206" spans="1:18" x14ac:dyDescent="0.2">
      <c r="A3206" s="1" t="s">
        <v>46</v>
      </c>
      <c r="B3206">
        <v>7</v>
      </c>
      <c r="C3206" s="1" t="s">
        <v>5350</v>
      </c>
      <c r="D3206" s="2">
        <v>45845</v>
      </c>
      <c r="E3206" t="s">
        <v>48</v>
      </c>
      <c r="F3206" s="1" t="s">
        <v>246</v>
      </c>
      <c r="G3206">
        <v>13</v>
      </c>
      <c r="H3206" t="s">
        <v>167</v>
      </c>
      <c r="I3206" s="1" t="s">
        <v>100</v>
      </c>
      <c r="J3206">
        <v>560</v>
      </c>
      <c r="K3206" s="1" t="s">
        <v>2729</v>
      </c>
      <c r="L3206">
        <v>2</v>
      </c>
      <c r="M3206">
        <v>85.699999999999989</v>
      </c>
      <c r="N3206">
        <v>3</v>
      </c>
      <c r="Q3206">
        <v>82.699999999999989</v>
      </c>
      <c r="R3206" s="1"/>
    </row>
    <row r="3207" spans="1:18" x14ac:dyDescent="0.2">
      <c r="A3207" s="1" t="s">
        <v>53</v>
      </c>
      <c r="B3207">
        <v>7</v>
      </c>
      <c r="C3207" s="1" t="s">
        <v>5350</v>
      </c>
      <c r="D3207" s="2">
        <v>45845</v>
      </c>
      <c r="E3207" t="s">
        <v>48</v>
      </c>
      <c r="F3207" s="1" t="s">
        <v>246</v>
      </c>
      <c r="G3207">
        <v>13</v>
      </c>
      <c r="H3207" t="s">
        <v>167</v>
      </c>
      <c r="I3207" s="1" t="s">
        <v>100</v>
      </c>
      <c r="J3207">
        <v>560</v>
      </c>
      <c r="K3207" s="1" t="s">
        <v>2729</v>
      </c>
      <c r="L3207">
        <v>2</v>
      </c>
      <c r="M3207">
        <v>97</v>
      </c>
      <c r="N3207">
        <v>3.6</v>
      </c>
      <c r="Q3207">
        <v>93.4</v>
      </c>
      <c r="R3207" s="1"/>
    </row>
    <row r="3208" spans="1:18" x14ac:dyDescent="0.2">
      <c r="A3208" s="1" t="s">
        <v>53</v>
      </c>
      <c r="B3208">
        <v>7</v>
      </c>
      <c r="C3208" s="1" t="s">
        <v>5360</v>
      </c>
      <c r="D3208" s="2">
        <v>45845</v>
      </c>
      <c r="E3208" t="s">
        <v>48</v>
      </c>
      <c r="F3208" s="1" t="s">
        <v>246</v>
      </c>
      <c r="G3208">
        <v>14</v>
      </c>
      <c r="H3208" t="s">
        <v>332</v>
      </c>
      <c r="I3208" s="1" t="s">
        <v>100</v>
      </c>
      <c r="J3208">
        <v>300</v>
      </c>
      <c r="K3208" s="1" t="s">
        <v>2729</v>
      </c>
      <c r="L3208">
        <v>3</v>
      </c>
      <c r="M3208">
        <v>166.5</v>
      </c>
      <c r="N3208">
        <v>0.42000000000000004</v>
      </c>
      <c r="Q3208">
        <v>166.08</v>
      </c>
      <c r="R3208" s="1"/>
    </row>
    <row r="3209" spans="1:18" x14ac:dyDescent="0.2">
      <c r="A3209" s="1" t="s">
        <v>46</v>
      </c>
      <c r="B3209">
        <v>3</v>
      </c>
      <c r="C3209" s="1" t="s">
        <v>5356</v>
      </c>
      <c r="D3209" s="2">
        <v>45846</v>
      </c>
      <c r="E3209" t="s">
        <v>4784</v>
      </c>
      <c r="F3209" s="1" t="s">
        <v>246</v>
      </c>
      <c r="G3209">
        <v>6</v>
      </c>
      <c r="H3209">
        <v>10</v>
      </c>
      <c r="I3209" s="1" t="s">
        <v>100</v>
      </c>
      <c r="J3209">
        <v>120</v>
      </c>
      <c r="K3209" s="1" t="s">
        <v>2729</v>
      </c>
      <c r="L3209">
        <v>1</v>
      </c>
      <c r="M3209">
        <v>31</v>
      </c>
      <c r="N3209">
        <v>0.8</v>
      </c>
      <c r="O3209">
        <v>5</v>
      </c>
      <c r="Q3209">
        <v>30.2</v>
      </c>
      <c r="R3209" s="1"/>
    </row>
    <row r="3210" spans="1:18" x14ac:dyDescent="0.2">
      <c r="A3210" s="1" t="s">
        <v>46</v>
      </c>
      <c r="B3210">
        <v>3</v>
      </c>
      <c r="C3210" s="1" t="s">
        <v>5361</v>
      </c>
      <c r="D3210" s="2">
        <v>45846</v>
      </c>
      <c r="E3210" t="s">
        <v>4784</v>
      </c>
      <c r="F3210" s="1" t="s">
        <v>246</v>
      </c>
      <c r="G3210">
        <v>5</v>
      </c>
      <c r="H3210">
        <v>10</v>
      </c>
      <c r="I3210" s="1" t="s">
        <v>100</v>
      </c>
      <c r="J3210">
        <v>120</v>
      </c>
      <c r="K3210" s="1" t="s">
        <v>2729</v>
      </c>
      <c r="L3210">
        <v>4</v>
      </c>
      <c r="M3210">
        <v>112.4</v>
      </c>
      <c r="N3210">
        <v>2.8</v>
      </c>
      <c r="Q3210">
        <v>109.60000000000001</v>
      </c>
      <c r="R3210" s="1"/>
    </row>
    <row r="3211" spans="1:18" x14ac:dyDescent="0.2">
      <c r="A3211" s="1" t="s">
        <v>46</v>
      </c>
      <c r="B3211">
        <v>3</v>
      </c>
      <c r="C3211" s="1" t="s">
        <v>5362</v>
      </c>
      <c r="D3211" s="2">
        <v>45846</v>
      </c>
      <c r="E3211" t="s">
        <v>4784</v>
      </c>
      <c r="F3211" s="1" t="s">
        <v>246</v>
      </c>
      <c r="G3211">
        <v>4</v>
      </c>
      <c r="H3211">
        <v>10</v>
      </c>
      <c r="I3211" s="1" t="s">
        <v>100</v>
      </c>
      <c r="J3211">
        <v>120</v>
      </c>
      <c r="K3211" s="1" t="s">
        <v>2729</v>
      </c>
      <c r="L3211">
        <v>1</v>
      </c>
      <c r="M3211">
        <v>20.8</v>
      </c>
      <c r="N3211">
        <v>0.6</v>
      </c>
      <c r="Q3211">
        <v>20.2</v>
      </c>
      <c r="R3211" s="1"/>
    </row>
    <row r="3212" spans="1:18" x14ac:dyDescent="0.2">
      <c r="A3212" s="1" t="s">
        <v>53</v>
      </c>
      <c r="B3212">
        <v>3</v>
      </c>
      <c r="C3212" s="1" t="s">
        <v>5354</v>
      </c>
      <c r="D3212" s="2">
        <v>45846</v>
      </c>
      <c r="E3212" t="s">
        <v>2960</v>
      </c>
      <c r="F3212" s="1" t="s">
        <v>246</v>
      </c>
      <c r="G3212">
        <v>10.5</v>
      </c>
      <c r="H3212" t="s">
        <v>93</v>
      </c>
      <c r="I3212" s="1" t="s">
        <v>100</v>
      </c>
      <c r="J3212">
        <v>500</v>
      </c>
      <c r="K3212" s="1" t="s">
        <v>2729</v>
      </c>
      <c r="L3212">
        <v>4</v>
      </c>
      <c r="M3212">
        <v>157.4</v>
      </c>
      <c r="N3212">
        <v>6.8</v>
      </c>
      <c r="Q3212">
        <v>150.6</v>
      </c>
      <c r="R3212" s="1"/>
    </row>
    <row r="3213" spans="1:18" x14ac:dyDescent="0.2">
      <c r="A3213" s="1" t="s">
        <v>46</v>
      </c>
      <c r="B3213">
        <v>4</v>
      </c>
      <c r="C3213" s="1" t="s">
        <v>5076</v>
      </c>
      <c r="D3213" s="2">
        <v>45846</v>
      </c>
      <c r="E3213" t="s">
        <v>3699</v>
      </c>
      <c r="F3213" s="1" t="s">
        <v>246</v>
      </c>
      <c r="G3213">
        <v>23</v>
      </c>
      <c r="H3213" t="s">
        <v>5022</v>
      </c>
      <c r="I3213" s="1" t="s">
        <v>2766</v>
      </c>
      <c r="J3213">
        <v>7000</v>
      </c>
      <c r="K3213" s="1" t="s">
        <v>2729</v>
      </c>
      <c r="L3213">
        <v>2</v>
      </c>
      <c r="M3213">
        <v>244.8</v>
      </c>
      <c r="N3213">
        <v>5.6</v>
      </c>
      <c r="O3213">
        <v>13</v>
      </c>
      <c r="Q3213">
        <v>239.20000000000002</v>
      </c>
      <c r="R3213" s="1"/>
    </row>
    <row r="3214" spans="1:18" x14ac:dyDescent="0.2">
      <c r="A3214" s="1" t="s">
        <v>46</v>
      </c>
      <c r="B3214">
        <v>4</v>
      </c>
      <c r="C3214" s="1" t="s">
        <v>5363</v>
      </c>
      <c r="D3214" s="2">
        <v>45846</v>
      </c>
      <c r="E3214" t="s">
        <v>48</v>
      </c>
      <c r="F3214" s="1" t="s">
        <v>246</v>
      </c>
      <c r="G3214">
        <v>19</v>
      </c>
      <c r="H3214" t="s">
        <v>332</v>
      </c>
      <c r="I3214" s="1" t="s">
        <v>100</v>
      </c>
      <c r="J3214">
        <v>600</v>
      </c>
      <c r="K3214" s="1" t="s">
        <v>2729</v>
      </c>
      <c r="L3214">
        <v>3</v>
      </c>
      <c r="M3214">
        <v>229.8</v>
      </c>
      <c r="N3214">
        <v>6.6000000000000005</v>
      </c>
      <c r="Q3214">
        <v>223.20000000000002</v>
      </c>
      <c r="R3214" s="1"/>
    </row>
    <row r="3215" spans="1:18" x14ac:dyDescent="0.2">
      <c r="A3215" s="1" t="s">
        <v>53</v>
      </c>
      <c r="B3215">
        <v>4</v>
      </c>
      <c r="C3215" s="1" t="s">
        <v>5363</v>
      </c>
      <c r="D3215" s="2">
        <v>45846</v>
      </c>
      <c r="E3215" t="s">
        <v>48</v>
      </c>
      <c r="F3215" s="1" t="s">
        <v>246</v>
      </c>
      <c r="G3215">
        <v>19</v>
      </c>
      <c r="H3215" t="s">
        <v>332</v>
      </c>
      <c r="I3215" s="1" t="s">
        <v>100</v>
      </c>
      <c r="J3215">
        <v>600</v>
      </c>
      <c r="K3215" s="1" t="s">
        <v>2729</v>
      </c>
      <c r="L3215">
        <v>5</v>
      </c>
      <c r="M3215">
        <v>333.4</v>
      </c>
      <c r="N3215">
        <v>11</v>
      </c>
      <c r="O3215">
        <v>2</v>
      </c>
      <c r="Q3215">
        <v>322.39999999999998</v>
      </c>
      <c r="R3215" s="1"/>
    </row>
    <row r="3216" spans="1:18" x14ac:dyDescent="0.2">
      <c r="A3216" s="1" t="s">
        <v>46</v>
      </c>
      <c r="B3216">
        <v>6</v>
      </c>
      <c r="C3216" s="1" t="s">
        <v>5192</v>
      </c>
      <c r="D3216" s="2">
        <v>45846</v>
      </c>
      <c r="E3216" t="s">
        <v>5003</v>
      </c>
      <c r="F3216" s="1" t="s">
        <v>246</v>
      </c>
      <c r="G3216">
        <v>29</v>
      </c>
      <c r="H3216" t="s">
        <v>4976</v>
      </c>
      <c r="I3216" s="1" t="s">
        <v>2766</v>
      </c>
      <c r="J3216">
        <v>2700</v>
      </c>
      <c r="K3216" s="1" t="s">
        <v>2729</v>
      </c>
      <c r="L3216">
        <v>3</v>
      </c>
      <c r="M3216">
        <v>256</v>
      </c>
      <c r="N3216">
        <v>10.8</v>
      </c>
      <c r="O3216">
        <v>45</v>
      </c>
      <c r="Q3216">
        <v>245.2</v>
      </c>
      <c r="R3216" s="1"/>
    </row>
    <row r="3217" spans="1:18" x14ac:dyDescent="0.2">
      <c r="A3217" s="1" t="s">
        <v>46</v>
      </c>
      <c r="B3217">
        <v>6</v>
      </c>
      <c r="C3217" s="1" t="s">
        <v>2879</v>
      </c>
      <c r="D3217" s="2">
        <v>45846</v>
      </c>
      <c r="E3217" t="s">
        <v>281</v>
      </c>
      <c r="F3217" s="1" t="s">
        <v>246</v>
      </c>
      <c r="G3217" t="s">
        <v>2880</v>
      </c>
      <c r="H3217" t="s">
        <v>2744</v>
      </c>
      <c r="I3217" s="1" t="s">
        <v>100</v>
      </c>
      <c r="J3217">
        <v>2000</v>
      </c>
      <c r="K3217" s="1" t="s">
        <v>2729</v>
      </c>
      <c r="L3217">
        <v>2</v>
      </c>
      <c r="M3217">
        <v>204</v>
      </c>
      <c r="N3217">
        <v>6.8</v>
      </c>
      <c r="Q3217">
        <v>197.2</v>
      </c>
      <c r="R3217" s="1"/>
    </row>
    <row r="3218" spans="1:18" x14ac:dyDescent="0.2">
      <c r="A3218" s="1" t="s">
        <v>53</v>
      </c>
      <c r="B3218">
        <v>6</v>
      </c>
      <c r="C3218" s="1" t="s">
        <v>5364</v>
      </c>
      <c r="D3218" s="2">
        <v>45846</v>
      </c>
      <c r="E3218" t="s">
        <v>5365</v>
      </c>
      <c r="F3218" s="1" t="s">
        <v>246</v>
      </c>
      <c r="G3218">
        <v>26.5</v>
      </c>
      <c r="H3218" t="s">
        <v>209</v>
      </c>
      <c r="I3218" s="1" t="s">
        <v>100</v>
      </c>
      <c r="J3218">
        <v>190</v>
      </c>
      <c r="K3218" s="1" t="s">
        <v>2729</v>
      </c>
      <c r="L3218">
        <v>3</v>
      </c>
      <c r="M3218">
        <v>187.6</v>
      </c>
      <c r="N3218">
        <v>9.6000000000000014</v>
      </c>
      <c r="O3218">
        <v>50</v>
      </c>
      <c r="Q3218">
        <v>178</v>
      </c>
      <c r="R3218" s="1"/>
    </row>
    <row r="3219" spans="1:18" x14ac:dyDescent="0.2">
      <c r="A3219" s="1" t="s">
        <v>53</v>
      </c>
      <c r="B3219">
        <v>6</v>
      </c>
      <c r="C3219" s="1" t="s">
        <v>5366</v>
      </c>
      <c r="D3219" s="2">
        <v>45846</v>
      </c>
      <c r="E3219" t="s">
        <v>48</v>
      </c>
      <c r="F3219" s="1" t="s">
        <v>246</v>
      </c>
      <c r="G3219">
        <v>26</v>
      </c>
      <c r="H3219" t="s">
        <v>167</v>
      </c>
      <c r="I3219" s="1" t="s">
        <v>100</v>
      </c>
      <c r="J3219">
        <v>24</v>
      </c>
      <c r="K3219" s="1" t="s">
        <v>2729</v>
      </c>
      <c r="L3219">
        <v>1</v>
      </c>
      <c r="M3219">
        <v>58</v>
      </c>
      <c r="N3219">
        <v>3.2</v>
      </c>
      <c r="Q3219">
        <v>54.8</v>
      </c>
      <c r="R3219" s="1"/>
    </row>
    <row r="3220" spans="1:18" x14ac:dyDescent="0.2">
      <c r="A3220" s="1" t="s">
        <v>53</v>
      </c>
      <c r="B3220">
        <v>6</v>
      </c>
      <c r="C3220" s="1" t="s">
        <v>5337</v>
      </c>
      <c r="D3220" s="2">
        <v>45846</v>
      </c>
      <c r="E3220" t="s">
        <v>5319</v>
      </c>
      <c r="F3220" s="1" t="s">
        <v>246</v>
      </c>
      <c r="G3220">
        <v>28</v>
      </c>
      <c r="H3220" t="s">
        <v>209</v>
      </c>
      <c r="I3220" s="1" t="s">
        <v>2760</v>
      </c>
      <c r="J3220">
        <v>100</v>
      </c>
      <c r="K3220" s="1" t="s">
        <v>2729</v>
      </c>
      <c r="L3220">
        <v>4</v>
      </c>
      <c r="M3220">
        <v>157.19999999999999</v>
      </c>
      <c r="N3220">
        <v>13.6</v>
      </c>
      <c r="Q3220">
        <v>143.6</v>
      </c>
      <c r="R3220" s="1"/>
    </row>
    <row r="3221" spans="1:18" x14ac:dyDescent="0.2">
      <c r="A3221" s="1" t="s">
        <v>53</v>
      </c>
      <c r="B3221">
        <v>6</v>
      </c>
      <c r="C3221" s="1" t="s">
        <v>5367</v>
      </c>
      <c r="D3221" s="2">
        <v>45846</v>
      </c>
      <c r="E3221" t="s">
        <v>4948</v>
      </c>
      <c r="F3221" s="1" t="s">
        <v>246</v>
      </c>
      <c r="G3221" t="s">
        <v>4952</v>
      </c>
      <c r="H3221" t="s">
        <v>5301</v>
      </c>
      <c r="I3221" s="1" t="s">
        <v>100</v>
      </c>
      <c r="J3221">
        <v>300</v>
      </c>
      <c r="K3221" s="1" t="s">
        <v>2729</v>
      </c>
      <c r="L3221">
        <v>4</v>
      </c>
      <c r="M3221">
        <v>303.2</v>
      </c>
      <c r="N3221">
        <v>19.2</v>
      </c>
      <c r="Q3221">
        <v>284</v>
      </c>
      <c r="R3221" s="1"/>
    </row>
    <row r="3222" spans="1:18" x14ac:dyDescent="0.2">
      <c r="A3222" s="1" t="s">
        <v>46</v>
      </c>
      <c r="B3222">
        <v>7</v>
      </c>
      <c r="C3222" s="1" t="s">
        <v>5360</v>
      </c>
      <c r="D3222" s="2">
        <v>45846</v>
      </c>
      <c r="E3222" t="s">
        <v>48</v>
      </c>
      <c r="F3222" s="1" t="s">
        <v>246</v>
      </c>
      <c r="G3222">
        <v>14</v>
      </c>
      <c r="H3222" t="s">
        <v>332</v>
      </c>
      <c r="I3222" s="1" t="s">
        <v>100</v>
      </c>
      <c r="J3222">
        <v>300</v>
      </c>
      <c r="K3222" s="1" t="s">
        <v>2729</v>
      </c>
      <c r="L3222">
        <v>3</v>
      </c>
      <c r="M3222">
        <v>149.19999999999999</v>
      </c>
      <c r="N3222">
        <v>5.4</v>
      </c>
      <c r="O3222">
        <v>10</v>
      </c>
      <c r="Q3222">
        <v>143.79999999999998</v>
      </c>
      <c r="R3222" s="1"/>
    </row>
    <row r="3223" spans="1:18" x14ac:dyDescent="0.2">
      <c r="A3223" s="1" t="s">
        <v>46</v>
      </c>
      <c r="B3223">
        <v>7</v>
      </c>
      <c r="C3223" s="1" t="s">
        <v>5368</v>
      </c>
      <c r="D3223" s="2">
        <v>45846</v>
      </c>
      <c r="E3223" t="s">
        <v>5369</v>
      </c>
      <c r="F3223" s="1" t="s">
        <v>246</v>
      </c>
      <c r="G3223">
        <v>19</v>
      </c>
      <c r="H3223" t="s">
        <v>79</v>
      </c>
      <c r="I3223" s="1" t="s">
        <v>100</v>
      </c>
      <c r="J3223">
        <v>213</v>
      </c>
      <c r="K3223" s="1" t="s">
        <v>2729</v>
      </c>
      <c r="L3223">
        <v>4</v>
      </c>
      <c r="M3223">
        <v>211.7</v>
      </c>
      <c r="N3223">
        <v>9.6</v>
      </c>
      <c r="Q3223">
        <v>202.1</v>
      </c>
      <c r="R3223" s="1"/>
    </row>
    <row r="3224" spans="1:18" x14ac:dyDescent="0.2">
      <c r="A3224" s="1" t="s">
        <v>53</v>
      </c>
      <c r="B3224">
        <v>7</v>
      </c>
      <c r="C3224" s="1" t="s">
        <v>5370</v>
      </c>
      <c r="D3224" s="2">
        <v>45846</v>
      </c>
      <c r="E3224" t="s">
        <v>5371</v>
      </c>
      <c r="F3224" s="1" t="s">
        <v>246</v>
      </c>
      <c r="G3224">
        <v>19</v>
      </c>
      <c r="H3224" t="s">
        <v>332</v>
      </c>
      <c r="I3224" s="1" t="s">
        <v>100</v>
      </c>
      <c r="J3224">
        <v>300</v>
      </c>
      <c r="K3224" s="1" t="s">
        <v>2729</v>
      </c>
      <c r="L3224">
        <v>4</v>
      </c>
      <c r="M3224">
        <v>294.2</v>
      </c>
      <c r="N3224">
        <v>9</v>
      </c>
      <c r="Q3224">
        <v>285.2</v>
      </c>
      <c r="R3224" s="1"/>
    </row>
    <row r="3225" spans="1:18" x14ac:dyDescent="0.2">
      <c r="A3225" s="1" t="s">
        <v>46</v>
      </c>
      <c r="B3225">
        <v>1</v>
      </c>
      <c r="C3225" s="1" t="s">
        <v>5362</v>
      </c>
      <c r="D3225" s="2">
        <v>45847</v>
      </c>
      <c r="E3225" t="s">
        <v>4784</v>
      </c>
      <c r="F3225" s="1" t="s">
        <v>246</v>
      </c>
      <c r="G3225">
        <v>4</v>
      </c>
      <c r="H3225">
        <v>10</v>
      </c>
      <c r="I3225" s="1" t="s">
        <v>100</v>
      </c>
      <c r="J3225">
        <v>120</v>
      </c>
      <c r="K3225" s="1" t="s">
        <v>2729</v>
      </c>
      <c r="L3225">
        <v>3</v>
      </c>
      <c r="M3225">
        <v>73.2</v>
      </c>
      <c r="N3225">
        <v>1.7999999999999998</v>
      </c>
      <c r="O3225">
        <v>10</v>
      </c>
      <c r="Q3225">
        <v>71.400000000000006</v>
      </c>
      <c r="R3225" s="1"/>
    </row>
    <row r="3226" spans="1:18" x14ac:dyDescent="0.2">
      <c r="A3226" s="1" t="s">
        <v>53</v>
      </c>
      <c r="B3226">
        <v>1</v>
      </c>
      <c r="C3226" s="1" t="s">
        <v>5372</v>
      </c>
      <c r="D3226" s="2">
        <v>45847</v>
      </c>
      <c r="E3226" t="s">
        <v>5373</v>
      </c>
      <c r="F3226" s="1" t="s">
        <v>246</v>
      </c>
      <c r="G3226">
        <v>5</v>
      </c>
      <c r="H3226" t="s">
        <v>2740</v>
      </c>
      <c r="I3226" s="1" t="s">
        <v>100</v>
      </c>
      <c r="J3226">
        <v>100</v>
      </c>
      <c r="K3226" s="1" t="s">
        <v>2729</v>
      </c>
      <c r="L3226">
        <v>2</v>
      </c>
      <c r="M3226">
        <v>44.2</v>
      </c>
      <c r="N3226">
        <v>1.2</v>
      </c>
      <c r="O3226">
        <v>2</v>
      </c>
      <c r="Q3226">
        <v>43</v>
      </c>
      <c r="R3226" s="1"/>
    </row>
    <row r="3227" spans="1:18" x14ac:dyDescent="0.2">
      <c r="A3227" s="1" t="s">
        <v>53</v>
      </c>
      <c r="B3227">
        <v>1</v>
      </c>
      <c r="C3227" s="1" t="s">
        <v>5374</v>
      </c>
      <c r="D3227" s="2">
        <v>45847</v>
      </c>
      <c r="E3227" t="s">
        <v>5375</v>
      </c>
      <c r="F3227" s="1" t="s">
        <v>246</v>
      </c>
      <c r="G3227">
        <v>6</v>
      </c>
      <c r="H3227" t="s">
        <v>107</v>
      </c>
      <c r="I3227" s="1" t="s">
        <v>100</v>
      </c>
      <c r="J3227">
        <v>100</v>
      </c>
      <c r="K3227" s="1" t="s">
        <v>2729</v>
      </c>
      <c r="L3227">
        <v>3</v>
      </c>
      <c r="M3227">
        <v>102.39999999999999</v>
      </c>
      <c r="N3227">
        <v>2.0999999999999996</v>
      </c>
      <c r="Q3227">
        <v>100.3</v>
      </c>
      <c r="R3227" s="1"/>
    </row>
    <row r="3228" spans="1:18" x14ac:dyDescent="0.2">
      <c r="A3228" s="1" t="s">
        <v>46</v>
      </c>
      <c r="B3228">
        <v>3</v>
      </c>
      <c r="C3228" s="1" t="s">
        <v>5376</v>
      </c>
      <c r="D3228" s="2">
        <v>45847</v>
      </c>
      <c r="E3228" t="s">
        <v>5377</v>
      </c>
      <c r="F3228" s="1" t="s">
        <v>5378</v>
      </c>
      <c r="G3228" t="s">
        <v>5379</v>
      </c>
      <c r="H3228" t="s">
        <v>3462</v>
      </c>
      <c r="I3228" s="1" t="s">
        <v>763</v>
      </c>
      <c r="J3228">
        <v>110</v>
      </c>
      <c r="K3228" s="1" t="s">
        <v>2729</v>
      </c>
      <c r="L3228">
        <v>4</v>
      </c>
      <c r="M3228">
        <v>130</v>
      </c>
      <c r="N3228">
        <v>5.2</v>
      </c>
      <c r="O3228">
        <v>47</v>
      </c>
      <c r="Q3228">
        <v>124.8</v>
      </c>
      <c r="R3228" s="1"/>
    </row>
    <row r="3229" spans="1:18" x14ac:dyDescent="0.2">
      <c r="A3229" s="1" t="s">
        <v>46</v>
      </c>
      <c r="B3229">
        <v>3</v>
      </c>
      <c r="C3229" s="1" t="s">
        <v>5308</v>
      </c>
      <c r="D3229" s="2">
        <v>45847</v>
      </c>
      <c r="E3229" t="s">
        <v>2960</v>
      </c>
      <c r="F3229" s="1" t="s">
        <v>246</v>
      </c>
      <c r="G3229">
        <v>11</v>
      </c>
      <c r="H3229" t="s">
        <v>93</v>
      </c>
      <c r="I3229" s="1" t="s">
        <v>100</v>
      </c>
      <c r="J3229">
        <v>100</v>
      </c>
      <c r="K3229" s="1" t="s">
        <v>2729</v>
      </c>
      <c r="L3229">
        <v>1</v>
      </c>
      <c r="M3229">
        <v>33.200000000000003</v>
      </c>
      <c r="Q3229">
        <v>33.200000000000003</v>
      </c>
      <c r="R3229" s="1"/>
    </row>
    <row r="3230" spans="1:18" x14ac:dyDescent="0.2">
      <c r="A3230" s="1" t="s">
        <v>53</v>
      </c>
      <c r="B3230">
        <v>3</v>
      </c>
      <c r="C3230" s="1" t="s">
        <v>5354</v>
      </c>
      <c r="D3230" s="2">
        <v>45847</v>
      </c>
      <c r="E3230" t="s">
        <v>2960</v>
      </c>
      <c r="F3230" s="1" t="s">
        <v>246</v>
      </c>
      <c r="G3230">
        <v>10.5</v>
      </c>
      <c r="H3230" t="s">
        <v>93</v>
      </c>
      <c r="I3230" s="1" t="s">
        <v>100</v>
      </c>
      <c r="J3230">
        <v>500</v>
      </c>
      <c r="K3230" s="1" t="s">
        <v>2729</v>
      </c>
      <c r="L3230">
        <v>2</v>
      </c>
      <c r="M3230">
        <v>76.400000000000006</v>
      </c>
      <c r="N3230">
        <v>2.4</v>
      </c>
      <c r="O3230">
        <v>4</v>
      </c>
      <c r="Q3230">
        <v>74</v>
      </c>
      <c r="R3230" s="1"/>
    </row>
    <row r="3231" spans="1:18" x14ac:dyDescent="0.2">
      <c r="A3231" s="1" t="s">
        <v>53</v>
      </c>
      <c r="B3231">
        <v>3</v>
      </c>
      <c r="C3231" s="1" t="s">
        <v>5380</v>
      </c>
      <c r="D3231" s="2">
        <v>45847</v>
      </c>
      <c r="E3231" t="s">
        <v>5381</v>
      </c>
      <c r="F3231" s="1" t="s">
        <v>246</v>
      </c>
      <c r="G3231">
        <v>10</v>
      </c>
      <c r="H3231" t="s">
        <v>2774</v>
      </c>
      <c r="I3231" s="1" t="s">
        <v>100</v>
      </c>
      <c r="J3231">
        <v>600</v>
      </c>
      <c r="K3231" s="1" t="s">
        <v>2729</v>
      </c>
      <c r="L3231">
        <v>2</v>
      </c>
      <c r="M3231">
        <v>94.6</v>
      </c>
      <c r="N3231">
        <v>2.4</v>
      </c>
      <c r="Q3231">
        <v>92.199999999999989</v>
      </c>
      <c r="R3231" s="1"/>
    </row>
    <row r="3232" spans="1:18" x14ac:dyDescent="0.2">
      <c r="A3232" s="1" t="s">
        <v>46</v>
      </c>
      <c r="B3232">
        <v>4</v>
      </c>
      <c r="C3232" s="1" t="s">
        <v>5363</v>
      </c>
      <c r="D3232" s="2">
        <v>45847</v>
      </c>
      <c r="E3232" t="s">
        <v>48</v>
      </c>
      <c r="F3232" s="1" t="s">
        <v>246</v>
      </c>
      <c r="G3232">
        <v>19</v>
      </c>
      <c r="H3232" t="s">
        <v>332</v>
      </c>
      <c r="I3232" s="1" t="s">
        <v>100</v>
      </c>
      <c r="J3232">
        <v>600</v>
      </c>
      <c r="K3232" s="1" t="s">
        <v>2729</v>
      </c>
      <c r="L3232">
        <v>1</v>
      </c>
      <c r="M3232">
        <v>53.6</v>
      </c>
      <c r="N3232">
        <v>0.19</v>
      </c>
      <c r="O3232">
        <v>6</v>
      </c>
      <c r="Q3232">
        <v>53.410000000000004</v>
      </c>
      <c r="R3232" s="1"/>
    </row>
    <row r="3233" spans="1:18" x14ac:dyDescent="0.2">
      <c r="A3233" s="1" t="s">
        <v>46</v>
      </c>
      <c r="B3233">
        <v>4</v>
      </c>
      <c r="C3233" s="1" t="s">
        <v>5382</v>
      </c>
      <c r="D3233" s="2">
        <v>45847</v>
      </c>
      <c r="E3233" t="s">
        <v>5383</v>
      </c>
      <c r="F3233" s="1" t="s">
        <v>246</v>
      </c>
      <c r="G3233">
        <v>22</v>
      </c>
      <c r="H3233">
        <v>6</v>
      </c>
      <c r="I3233" s="1" t="s">
        <v>2826</v>
      </c>
      <c r="J3233">
        <v>200</v>
      </c>
      <c r="K3233" s="1" t="s">
        <v>2729</v>
      </c>
      <c r="L3233">
        <v>2</v>
      </c>
      <c r="M3233">
        <v>150</v>
      </c>
      <c r="N3233">
        <v>5.2</v>
      </c>
      <c r="Q3233">
        <v>144.80000000000001</v>
      </c>
      <c r="R3233" s="1"/>
    </row>
    <row r="3234" spans="1:18" x14ac:dyDescent="0.2">
      <c r="A3234" s="1" t="s">
        <v>46</v>
      </c>
      <c r="B3234">
        <v>4</v>
      </c>
      <c r="C3234" s="1" t="s">
        <v>5384</v>
      </c>
      <c r="D3234" s="2">
        <v>45847</v>
      </c>
      <c r="E3234" t="s">
        <v>5383</v>
      </c>
      <c r="F3234" s="1" t="s">
        <v>246</v>
      </c>
      <c r="G3234">
        <v>18</v>
      </c>
      <c r="H3234">
        <v>6</v>
      </c>
      <c r="I3234" s="1" t="s">
        <v>2826</v>
      </c>
      <c r="J3234">
        <v>150</v>
      </c>
      <c r="K3234" s="1" t="s">
        <v>2729</v>
      </c>
      <c r="L3234">
        <v>4</v>
      </c>
      <c r="M3234">
        <v>133.80000000000001</v>
      </c>
      <c r="N3234">
        <v>8.4</v>
      </c>
      <c r="Q3234">
        <v>125.4</v>
      </c>
      <c r="R3234" s="1"/>
    </row>
    <row r="3235" spans="1:18" x14ac:dyDescent="0.2">
      <c r="A3235" s="1" t="s">
        <v>53</v>
      </c>
      <c r="B3235">
        <v>4</v>
      </c>
      <c r="C3235" s="1" t="s">
        <v>5382</v>
      </c>
      <c r="D3235" s="2">
        <v>45847</v>
      </c>
      <c r="E3235" t="s">
        <v>5383</v>
      </c>
      <c r="F3235" s="1" t="s">
        <v>246</v>
      </c>
      <c r="G3235">
        <v>22</v>
      </c>
      <c r="H3235">
        <v>6</v>
      </c>
      <c r="I3235" s="1" t="s">
        <v>2826</v>
      </c>
      <c r="J3235">
        <v>200</v>
      </c>
      <c r="K3235" s="1" t="s">
        <v>2729</v>
      </c>
      <c r="L3235">
        <v>2</v>
      </c>
      <c r="M3235">
        <v>73.599999999999994</v>
      </c>
      <c r="N3235">
        <v>5.2</v>
      </c>
      <c r="Q3235">
        <v>68.399999999999991</v>
      </c>
      <c r="R3235" s="1"/>
    </row>
    <row r="3236" spans="1:18" x14ac:dyDescent="0.2">
      <c r="A3236" s="1" t="s">
        <v>53</v>
      </c>
      <c r="B3236">
        <v>4</v>
      </c>
      <c r="C3236" s="1" t="s">
        <v>5385</v>
      </c>
      <c r="D3236" s="2">
        <v>45847</v>
      </c>
      <c r="E3236" t="s">
        <v>5383</v>
      </c>
      <c r="F3236" s="1" t="s">
        <v>246</v>
      </c>
      <c r="G3236">
        <v>23</v>
      </c>
      <c r="H3236">
        <v>6</v>
      </c>
      <c r="I3236" s="1" t="s">
        <v>2826</v>
      </c>
      <c r="J3236">
        <v>200</v>
      </c>
      <c r="K3236" s="1" t="s">
        <v>2729</v>
      </c>
      <c r="L3236">
        <v>4</v>
      </c>
      <c r="M3236">
        <v>213</v>
      </c>
      <c r="N3236">
        <v>10.8</v>
      </c>
      <c r="Q3236">
        <v>202.2</v>
      </c>
      <c r="R3236" s="1"/>
    </row>
    <row r="3237" spans="1:18" x14ac:dyDescent="0.2">
      <c r="A3237" s="1" t="s">
        <v>46</v>
      </c>
      <c r="B3237">
        <v>6</v>
      </c>
      <c r="C3237" s="1" t="s">
        <v>2879</v>
      </c>
      <c r="D3237" s="2">
        <v>45847</v>
      </c>
      <c r="E3237" t="s">
        <v>281</v>
      </c>
      <c r="F3237" s="1" t="s">
        <v>246</v>
      </c>
      <c r="G3237" t="s">
        <v>2880</v>
      </c>
      <c r="H3237" t="s">
        <v>2744</v>
      </c>
      <c r="I3237" s="1" t="s">
        <v>100</v>
      </c>
      <c r="J3237">
        <v>2000</v>
      </c>
      <c r="K3237" s="1" t="s">
        <v>2729</v>
      </c>
      <c r="L3237">
        <v>2</v>
      </c>
      <c r="M3237">
        <v>192.60000000000002</v>
      </c>
      <c r="N3237">
        <v>6.4</v>
      </c>
      <c r="Q3237">
        <v>186.20000000000002</v>
      </c>
      <c r="R3237" s="1"/>
    </row>
    <row r="3238" spans="1:18" x14ac:dyDescent="0.2">
      <c r="A3238" s="1" t="s">
        <v>46</v>
      </c>
      <c r="B3238">
        <v>6</v>
      </c>
      <c r="C3238" s="1" t="s">
        <v>5386</v>
      </c>
      <c r="D3238" s="2">
        <v>45847</v>
      </c>
      <c r="E3238" t="s">
        <v>5387</v>
      </c>
      <c r="F3238" s="1" t="s">
        <v>246</v>
      </c>
      <c r="G3238">
        <v>26</v>
      </c>
      <c r="H3238" t="s">
        <v>93</v>
      </c>
      <c r="I3238" s="1" t="s">
        <v>100</v>
      </c>
      <c r="J3238">
        <v>500</v>
      </c>
      <c r="K3238" s="1" t="s">
        <v>2729</v>
      </c>
      <c r="L3238">
        <v>9</v>
      </c>
      <c r="M3238">
        <v>499</v>
      </c>
      <c r="N3238">
        <v>30.599999999999998</v>
      </c>
      <c r="Q3238">
        <v>468.4</v>
      </c>
      <c r="R3238" s="1"/>
    </row>
    <row r="3239" spans="1:18" x14ac:dyDescent="0.2">
      <c r="A3239" s="1" t="s">
        <v>53</v>
      </c>
      <c r="B3239">
        <v>6</v>
      </c>
      <c r="C3239" s="1" t="s">
        <v>5388</v>
      </c>
      <c r="D3239" s="2">
        <v>45847</v>
      </c>
      <c r="E3239" t="s">
        <v>5387</v>
      </c>
      <c r="F3239" s="1" t="s">
        <v>246</v>
      </c>
      <c r="G3239">
        <v>26</v>
      </c>
      <c r="H3239" t="s">
        <v>93</v>
      </c>
      <c r="I3239" s="1" t="s">
        <v>100</v>
      </c>
      <c r="J3239">
        <v>500</v>
      </c>
      <c r="K3239" s="1" t="s">
        <v>2729</v>
      </c>
      <c r="L3239">
        <v>8</v>
      </c>
      <c r="M3239">
        <v>443.2</v>
      </c>
      <c r="N3239">
        <v>27.2</v>
      </c>
      <c r="O3239">
        <v>19</v>
      </c>
      <c r="Q3239">
        <v>416</v>
      </c>
      <c r="R3239" s="1"/>
    </row>
    <row r="3240" spans="1:18" x14ac:dyDescent="0.2">
      <c r="A3240" s="1" t="s">
        <v>53</v>
      </c>
      <c r="B3240">
        <v>6</v>
      </c>
      <c r="C3240" s="1" t="s">
        <v>5389</v>
      </c>
      <c r="D3240" s="2">
        <v>45847</v>
      </c>
      <c r="E3240" t="s">
        <v>5390</v>
      </c>
      <c r="F3240" s="1" t="s">
        <v>246</v>
      </c>
      <c r="G3240" t="s">
        <v>4844</v>
      </c>
      <c r="H3240" t="s">
        <v>5234</v>
      </c>
      <c r="I3240" s="1" t="s">
        <v>100</v>
      </c>
      <c r="J3240">
        <v>600</v>
      </c>
      <c r="K3240" s="1" t="s">
        <v>2729</v>
      </c>
      <c r="L3240">
        <v>2</v>
      </c>
      <c r="M3240">
        <v>116.6</v>
      </c>
      <c r="N3240">
        <v>7.6</v>
      </c>
      <c r="Q3240">
        <v>109</v>
      </c>
      <c r="R3240" s="1"/>
    </row>
    <row r="3241" spans="1:18" x14ac:dyDescent="0.2">
      <c r="A3241" s="1" t="s">
        <v>46</v>
      </c>
      <c r="B3241">
        <v>7</v>
      </c>
      <c r="C3241" s="1" t="s">
        <v>5391</v>
      </c>
      <c r="D3241" s="2">
        <v>45847</v>
      </c>
      <c r="E3241" t="s">
        <v>5392</v>
      </c>
      <c r="F3241" s="1" t="s">
        <v>1114</v>
      </c>
      <c r="G3241">
        <v>24</v>
      </c>
      <c r="H3241" t="s">
        <v>5004</v>
      </c>
      <c r="I3241" s="1" t="s">
        <v>5393</v>
      </c>
      <c r="J3241">
        <v>30000</v>
      </c>
      <c r="K3241" s="1" t="s">
        <v>2729</v>
      </c>
      <c r="L3241">
        <v>7</v>
      </c>
      <c r="M3241">
        <v>519.79999999999995</v>
      </c>
      <c r="N3241">
        <v>21</v>
      </c>
      <c r="O3241">
        <v>5</v>
      </c>
      <c r="Q3241">
        <v>498.79999999999995</v>
      </c>
      <c r="R3241" s="1"/>
    </row>
    <row r="3242" spans="1:18" x14ac:dyDescent="0.2">
      <c r="A3242" s="1" t="s">
        <v>53</v>
      </c>
      <c r="B3242">
        <v>7</v>
      </c>
      <c r="C3242" s="1" t="s">
        <v>5394</v>
      </c>
      <c r="D3242" s="2">
        <v>45847</v>
      </c>
      <c r="E3242" t="s">
        <v>5395</v>
      </c>
      <c r="F3242" s="1" t="s">
        <v>246</v>
      </c>
      <c r="G3242">
        <v>20</v>
      </c>
      <c r="H3242" t="s">
        <v>214</v>
      </c>
      <c r="I3242" s="1" t="s">
        <v>100</v>
      </c>
      <c r="J3242">
        <v>200</v>
      </c>
      <c r="K3242" s="1" t="s">
        <v>2729</v>
      </c>
      <c r="L3242">
        <v>4</v>
      </c>
      <c r="M3242">
        <v>203.8</v>
      </c>
      <c r="N3242">
        <v>2</v>
      </c>
      <c r="O3242">
        <v>5.4</v>
      </c>
      <c r="Q3242">
        <v>201.8</v>
      </c>
      <c r="R3242" s="1"/>
    </row>
    <row r="3243" spans="1:18" x14ac:dyDescent="0.2">
      <c r="A3243" s="1" t="s">
        <v>53</v>
      </c>
      <c r="B3243">
        <v>7</v>
      </c>
      <c r="C3243" s="1" t="s">
        <v>5396</v>
      </c>
      <c r="D3243" s="2">
        <v>45847</v>
      </c>
      <c r="E3243" t="s">
        <v>5397</v>
      </c>
      <c r="F3243" s="1" t="s">
        <v>246</v>
      </c>
      <c r="G3243">
        <v>20</v>
      </c>
      <c r="H3243" t="s">
        <v>167</v>
      </c>
      <c r="I3243" s="1" t="s">
        <v>100</v>
      </c>
      <c r="J3243">
        <v>130</v>
      </c>
      <c r="K3243" s="1" t="s">
        <v>2729</v>
      </c>
      <c r="L3243">
        <v>2</v>
      </c>
      <c r="M3243">
        <v>136.80000000000001</v>
      </c>
      <c r="N3243">
        <v>0.4</v>
      </c>
      <c r="Q3243">
        <v>136.4</v>
      </c>
      <c r="R3243" s="1"/>
    </row>
    <row r="3244" spans="1:18" x14ac:dyDescent="0.2">
      <c r="A3244" s="1" t="s">
        <v>53</v>
      </c>
      <c r="B3244">
        <v>7</v>
      </c>
      <c r="C3244" s="1" t="s">
        <v>5398</v>
      </c>
      <c r="D3244" s="2">
        <v>45847</v>
      </c>
      <c r="E3244" t="s">
        <v>48</v>
      </c>
      <c r="F3244" s="1" t="s">
        <v>49</v>
      </c>
      <c r="G3244">
        <v>13</v>
      </c>
      <c r="H3244" t="s">
        <v>209</v>
      </c>
      <c r="I3244" s="1" t="s">
        <v>100</v>
      </c>
      <c r="J3244">
        <v>65</v>
      </c>
      <c r="K3244" s="1" t="s">
        <v>2729</v>
      </c>
      <c r="L3244">
        <v>1</v>
      </c>
      <c r="M3244">
        <v>56.8</v>
      </c>
      <c r="N3244">
        <v>2.5</v>
      </c>
      <c r="Q3244">
        <v>54.3</v>
      </c>
      <c r="R3244" s="1"/>
    </row>
    <row r="3245" spans="1:18" x14ac:dyDescent="0.2">
      <c r="A3245" s="1" t="s">
        <v>46</v>
      </c>
      <c r="B3245">
        <v>1</v>
      </c>
      <c r="C3245" s="1" t="s">
        <v>5399</v>
      </c>
      <c r="D3245" s="2">
        <v>45848</v>
      </c>
      <c r="E3245" t="s">
        <v>5373</v>
      </c>
      <c r="F3245" s="1" t="s">
        <v>246</v>
      </c>
      <c r="G3245">
        <v>6</v>
      </c>
      <c r="H3245" t="s">
        <v>2740</v>
      </c>
      <c r="I3245" s="1" t="s">
        <v>100</v>
      </c>
      <c r="J3245">
        <v>100</v>
      </c>
      <c r="K3245" s="1" t="s">
        <v>2729</v>
      </c>
      <c r="L3245">
        <v>1</v>
      </c>
      <c r="M3245">
        <v>17.2</v>
      </c>
      <c r="N3245">
        <v>0.8</v>
      </c>
      <c r="O3245">
        <v>5</v>
      </c>
      <c r="Q3245">
        <v>16.399999999999999</v>
      </c>
      <c r="R3245" s="1"/>
    </row>
    <row r="3246" spans="1:18" x14ac:dyDescent="0.2">
      <c r="A3246" s="1" t="s">
        <v>46</v>
      </c>
      <c r="B3246">
        <v>1</v>
      </c>
      <c r="C3246" s="1" t="s">
        <v>5374</v>
      </c>
      <c r="D3246" s="2">
        <v>45848</v>
      </c>
      <c r="E3246" t="s">
        <v>5375</v>
      </c>
      <c r="F3246" s="1" t="s">
        <v>246</v>
      </c>
      <c r="G3246">
        <v>6</v>
      </c>
      <c r="H3246" t="s">
        <v>107</v>
      </c>
      <c r="I3246" s="1" t="s">
        <v>100</v>
      </c>
      <c r="J3246">
        <v>100</v>
      </c>
      <c r="K3246" s="1" t="s">
        <v>2729</v>
      </c>
      <c r="L3246">
        <v>3</v>
      </c>
      <c r="M3246">
        <v>110.8</v>
      </c>
      <c r="N3246">
        <v>2.4000000000000004</v>
      </c>
      <c r="Q3246">
        <v>108.39999999999999</v>
      </c>
      <c r="R3246" s="1"/>
    </row>
    <row r="3247" spans="1:18" x14ac:dyDescent="0.2">
      <c r="A3247" s="1" t="s">
        <v>53</v>
      </c>
      <c r="B3247">
        <v>1</v>
      </c>
      <c r="C3247" s="1" t="s">
        <v>5400</v>
      </c>
      <c r="D3247" s="2">
        <v>45848</v>
      </c>
      <c r="E3247" t="s">
        <v>5401</v>
      </c>
      <c r="F3247" s="1" t="s">
        <v>246</v>
      </c>
      <c r="G3247">
        <v>7</v>
      </c>
      <c r="H3247" t="s">
        <v>107</v>
      </c>
      <c r="I3247" s="1" t="s">
        <v>100</v>
      </c>
      <c r="J3247">
        <v>100</v>
      </c>
      <c r="K3247" s="1" t="s">
        <v>2729</v>
      </c>
      <c r="L3247">
        <v>3</v>
      </c>
      <c r="M3247">
        <v>104.60000000000001</v>
      </c>
      <c r="N3247">
        <v>2.4000000000000004</v>
      </c>
      <c r="Q3247">
        <v>102.2</v>
      </c>
      <c r="R3247" s="1"/>
    </row>
    <row r="3248" spans="1:18" x14ac:dyDescent="0.2">
      <c r="A3248" s="1" t="s">
        <v>53</v>
      </c>
      <c r="B3248">
        <v>1</v>
      </c>
      <c r="C3248" s="1" t="s">
        <v>5402</v>
      </c>
      <c r="D3248" s="2">
        <v>45848</v>
      </c>
      <c r="E3248">
        <v>1500502173</v>
      </c>
      <c r="F3248" s="1" t="s">
        <v>246</v>
      </c>
      <c r="G3248">
        <v>8</v>
      </c>
      <c r="H3248" t="s">
        <v>735</v>
      </c>
      <c r="I3248" s="1" t="s">
        <v>100</v>
      </c>
      <c r="J3248">
        <v>245</v>
      </c>
      <c r="K3248" s="1" t="s">
        <v>2729</v>
      </c>
      <c r="L3248">
        <v>1</v>
      </c>
      <c r="M3248">
        <v>37.4</v>
      </c>
      <c r="N3248">
        <v>0.9</v>
      </c>
      <c r="Q3248">
        <v>36.5</v>
      </c>
      <c r="R3248" s="1"/>
    </row>
    <row r="3249" spans="1:18" x14ac:dyDescent="0.2">
      <c r="A3249" s="1" t="s">
        <v>46</v>
      </c>
      <c r="B3249">
        <v>3</v>
      </c>
      <c r="C3249" s="1" t="s">
        <v>5380</v>
      </c>
      <c r="D3249" s="2">
        <v>45848</v>
      </c>
      <c r="E3249" t="s">
        <v>5381</v>
      </c>
      <c r="F3249" s="1" t="s">
        <v>246</v>
      </c>
      <c r="G3249">
        <v>10</v>
      </c>
      <c r="H3249" t="s">
        <v>2774</v>
      </c>
      <c r="I3249" s="1" t="s">
        <v>100</v>
      </c>
      <c r="J3249">
        <v>600</v>
      </c>
      <c r="K3249" s="1" t="s">
        <v>2729</v>
      </c>
      <c r="L3249">
        <v>5</v>
      </c>
      <c r="M3249">
        <v>200.2</v>
      </c>
      <c r="N3249">
        <v>6</v>
      </c>
      <c r="Q3249">
        <v>194.2</v>
      </c>
      <c r="R3249" s="1"/>
    </row>
    <row r="3250" spans="1:18" x14ac:dyDescent="0.2">
      <c r="A3250" s="1" t="s">
        <v>53</v>
      </c>
      <c r="B3250">
        <v>3</v>
      </c>
      <c r="C3250" s="1" t="s">
        <v>5380</v>
      </c>
      <c r="D3250" s="2">
        <v>45848</v>
      </c>
      <c r="E3250" t="s">
        <v>5381</v>
      </c>
      <c r="F3250" s="1" t="s">
        <v>246</v>
      </c>
      <c r="G3250">
        <v>10</v>
      </c>
      <c r="H3250" t="s">
        <v>2774</v>
      </c>
      <c r="I3250" s="1" t="s">
        <v>100</v>
      </c>
      <c r="J3250">
        <v>600</v>
      </c>
      <c r="K3250" s="1" t="s">
        <v>2729</v>
      </c>
      <c r="L3250">
        <v>4</v>
      </c>
      <c r="M3250">
        <v>189.8</v>
      </c>
      <c r="N3250">
        <v>4.8</v>
      </c>
      <c r="Q3250">
        <v>185</v>
      </c>
      <c r="R3250" s="1"/>
    </row>
    <row r="3251" spans="1:18" x14ac:dyDescent="0.2">
      <c r="A3251" s="1" t="s">
        <v>46</v>
      </c>
      <c r="B3251">
        <v>4</v>
      </c>
      <c r="C3251" s="1" t="s">
        <v>5403</v>
      </c>
      <c r="D3251" s="2">
        <v>45848</v>
      </c>
      <c r="E3251" t="s">
        <v>5383</v>
      </c>
      <c r="F3251" s="1" t="s">
        <v>246</v>
      </c>
      <c r="G3251">
        <v>25</v>
      </c>
      <c r="H3251">
        <v>6</v>
      </c>
      <c r="I3251" s="1" t="s">
        <v>2826</v>
      </c>
      <c r="J3251">
        <v>200</v>
      </c>
      <c r="K3251" s="1" t="s">
        <v>2729</v>
      </c>
      <c r="L3251">
        <v>3</v>
      </c>
      <c r="M3251">
        <v>221</v>
      </c>
      <c r="N3251">
        <v>9.3000000000000007</v>
      </c>
      <c r="O3251">
        <v>4</v>
      </c>
      <c r="Q3251">
        <v>211.7</v>
      </c>
      <c r="R3251" s="1"/>
    </row>
    <row r="3252" spans="1:18" x14ac:dyDescent="0.2">
      <c r="A3252" s="1" t="s">
        <v>46</v>
      </c>
      <c r="B3252">
        <v>4</v>
      </c>
      <c r="C3252" s="1" t="s">
        <v>5404</v>
      </c>
      <c r="D3252" s="2">
        <v>45848</v>
      </c>
      <c r="E3252" t="s">
        <v>5383</v>
      </c>
      <c r="F3252" s="1" t="s">
        <v>246</v>
      </c>
      <c r="G3252">
        <v>14</v>
      </c>
      <c r="H3252">
        <v>12</v>
      </c>
      <c r="I3252" s="1" t="s">
        <v>2826</v>
      </c>
      <c r="J3252">
        <v>200</v>
      </c>
      <c r="K3252" s="1" t="s">
        <v>2729</v>
      </c>
      <c r="L3252">
        <v>2</v>
      </c>
      <c r="M3252">
        <v>97.6</v>
      </c>
      <c r="N3252">
        <v>3.2</v>
      </c>
      <c r="Q3252">
        <v>94.399999999999991</v>
      </c>
      <c r="R3252" s="1"/>
    </row>
    <row r="3253" spans="1:18" x14ac:dyDescent="0.2">
      <c r="A3253" s="1" t="s">
        <v>53</v>
      </c>
      <c r="B3253">
        <v>4</v>
      </c>
      <c r="C3253" s="1" t="s">
        <v>5404</v>
      </c>
      <c r="D3253" s="2">
        <v>45848</v>
      </c>
      <c r="E3253" t="s">
        <v>5383</v>
      </c>
      <c r="F3253" s="1" t="s">
        <v>246</v>
      </c>
      <c r="G3253">
        <v>14</v>
      </c>
      <c r="H3253">
        <v>12</v>
      </c>
      <c r="I3253" s="1" t="s">
        <v>2826</v>
      </c>
      <c r="J3253">
        <v>200</v>
      </c>
      <c r="K3253" s="1" t="s">
        <v>2729</v>
      </c>
      <c r="L3253">
        <v>2</v>
      </c>
      <c r="M3253">
        <v>100.6</v>
      </c>
      <c r="N3253">
        <v>3.2</v>
      </c>
      <c r="Q3253">
        <v>97.399999999999991</v>
      </c>
      <c r="R3253" s="1"/>
    </row>
    <row r="3254" spans="1:18" x14ac:dyDescent="0.2">
      <c r="A3254" s="1" t="s">
        <v>53</v>
      </c>
      <c r="B3254">
        <v>4</v>
      </c>
      <c r="C3254" s="1" t="s">
        <v>5405</v>
      </c>
      <c r="D3254" s="2">
        <v>45848</v>
      </c>
      <c r="E3254" t="s">
        <v>5406</v>
      </c>
      <c r="F3254" s="1" t="s">
        <v>246</v>
      </c>
      <c r="G3254">
        <v>17</v>
      </c>
      <c r="H3254" t="s">
        <v>332</v>
      </c>
      <c r="I3254" s="1" t="s">
        <v>2760</v>
      </c>
      <c r="J3254">
        <v>500</v>
      </c>
      <c r="K3254" s="1" t="s">
        <v>2729</v>
      </c>
      <c r="L3254">
        <v>2</v>
      </c>
      <c r="M3254">
        <v>114.19999999999999</v>
      </c>
      <c r="N3254">
        <v>4.8</v>
      </c>
      <c r="Q3254">
        <v>109.39999999999999</v>
      </c>
      <c r="R3254" s="1"/>
    </row>
    <row r="3255" spans="1:18" x14ac:dyDescent="0.2">
      <c r="A3255" s="1" t="s">
        <v>46</v>
      </c>
      <c r="B3255">
        <v>6</v>
      </c>
      <c r="C3255" s="1" t="s">
        <v>5389</v>
      </c>
      <c r="D3255" s="2">
        <v>45848</v>
      </c>
      <c r="E3255" t="s">
        <v>5390</v>
      </c>
      <c r="F3255" s="1" t="s">
        <v>246</v>
      </c>
      <c r="G3255" t="s">
        <v>4844</v>
      </c>
      <c r="H3255" t="s">
        <v>5234</v>
      </c>
      <c r="I3255" s="1" t="s">
        <v>100</v>
      </c>
      <c r="J3255">
        <v>600</v>
      </c>
      <c r="K3255" s="1" t="s">
        <v>2729</v>
      </c>
      <c r="L3255">
        <v>6</v>
      </c>
      <c r="M3255">
        <v>399.2</v>
      </c>
      <c r="N3255">
        <v>20.399999999999999</v>
      </c>
      <c r="O3255">
        <v>31</v>
      </c>
      <c r="Q3255">
        <v>378.8</v>
      </c>
      <c r="R3255" s="1"/>
    </row>
    <row r="3256" spans="1:18" x14ac:dyDescent="0.2">
      <c r="A3256" s="1" t="s">
        <v>46</v>
      </c>
      <c r="B3256">
        <v>6</v>
      </c>
      <c r="C3256" s="1" t="s">
        <v>5389</v>
      </c>
      <c r="D3256" s="2">
        <v>45848</v>
      </c>
      <c r="E3256" t="s">
        <v>5390</v>
      </c>
      <c r="F3256" s="1" t="s">
        <v>246</v>
      </c>
      <c r="G3256" t="s">
        <v>4844</v>
      </c>
      <c r="H3256" t="s">
        <v>5234</v>
      </c>
      <c r="I3256" s="1" t="s">
        <v>100</v>
      </c>
      <c r="J3256">
        <v>600</v>
      </c>
      <c r="K3256" s="1" t="s">
        <v>2729</v>
      </c>
      <c r="L3256">
        <v>2</v>
      </c>
      <c r="M3256">
        <v>107</v>
      </c>
      <c r="N3256">
        <v>6.8</v>
      </c>
      <c r="Q3256">
        <v>100.2</v>
      </c>
      <c r="R3256" s="1"/>
    </row>
    <row r="3257" spans="1:18" x14ac:dyDescent="0.2">
      <c r="A3257" s="1" t="s">
        <v>46</v>
      </c>
      <c r="B3257">
        <v>6</v>
      </c>
      <c r="C3257" s="1" t="s">
        <v>5407</v>
      </c>
      <c r="D3257" s="2">
        <v>45848</v>
      </c>
      <c r="E3257" t="s">
        <v>5408</v>
      </c>
      <c r="F3257" s="1" t="s">
        <v>246</v>
      </c>
      <c r="G3257" t="s">
        <v>5409</v>
      </c>
      <c r="H3257" t="s">
        <v>5234</v>
      </c>
      <c r="I3257" s="1" t="s">
        <v>100</v>
      </c>
      <c r="J3257">
        <v>250</v>
      </c>
      <c r="K3257" s="1" t="s">
        <v>2729</v>
      </c>
      <c r="L3257">
        <v>2</v>
      </c>
      <c r="M3257">
        <v>107</v>
      </c>
      <c r="N3257">
        <v>6.8</v>
      </c>
      <c r="Q3257">
        <v>100.2</v>
      </c>
      <c r="R3257" s="1"/>
    </row>
    <row r="3258" spans="1:18" x14ac:dyDescent="0.2">
      <c r="A3258" s="1" t="s">
        <v>53</v>
      </c>
      <c r="B3258">
        <v>6</v>
      </c>
      <c r="C3258" s="1" t="s">
        <v>5407</v>
      </c>
      <c r="D3258" s="2">
        <v>45848</v>
      </c>
      <c r="E3258" t="s">
        <v>5408</v>
      </c>
      <c r="F3258" s="1" t="s">
        <v>246</v>
      </c>
      <c r="G3258" t="s">
        <v>5409</v>
      </c>
      <c r="H3258" t="s">
        <v>5234</v>
      </c>
      <c r="I3258" s="1" t="s">
        <v>100</v>
      </c>
      <c r="J3258">
        <v>250</v>
      </c>
      <c r="K3258" s="1" t="s">
        <v>2729</v>
      </c>
      <c r="L3258">
        <v>2</v>
      </c>
      <c r="M3258">
        <v>146.19999999999999</v>
      </c>
      <c r="N3258">
        <v>6.8</v>
      </c>
      <c r="O3258">
        <v>104</v>
      </c>
      <c r="Q3258">
        <v>139.39999999999998</v>
      </c>
      <c r="R3258" s="1"/>
    </row>
    <row r="3259" spans="1:18" x14ac:dyDescent="0.2">
      <c r="A3259" s="1" t="s">
        <v>53</v>
      </c>
      <c r="B3259">
        <v>6</v>
      </c>
      <c r="C3259" s="1" t="s">
        <v>5407</v>
      </c>
      <c r="D3259" s="2">
        <v>45848</v>
      </c>
      <c r="E3259" t="s">
        <v>5408</v>
      </c>
      <c r="F3259" s="1" t="s">
        <v>246</v>
      </c>
      <c r="G3259" t="s">
        <v>5409</v>
      </c>
      <c r="H3259" t="s">
        <v>5234</v>
      </c>
      <c r="I3259" s="1" t="s">
        <v>100</v>
      </c>
      <c r="J3259">
        <v>250</v>
      </c>
      <c r="K3259" s="1" t="s">
        <v>2729</v>
      </c>
      <c r="L3259">
        <v>4</v>
      </c>
      <c r="M3259">
        <v>139.4</v>
      </c>
      <c r="N3259">
        <v>13.6</v>
      </c>
      <c r="Q3259">
        <v>125.80000000000001</v>
      </c>
      <c r="R3259" s="1"/>
    </row>
    <row r="3260" spans="1:18" x14ac:dyDescent="0.2">
      <c r="A3260" s="1" t="s">
        <v>53</v>
      </c>
      <c r="B3260">
        <v>6</v>
      </c>
      <c r="C3260" s="1" t="s">
        <v>5410</v>
      </c>
      <c r="D3260" s="2">
        <v>45848</v>
      </c>
      <c r="E3260" t="s">
        <v>1335</v>
      </c>
      <c r="F3260" s="1" t="s">
        <v>246</v>
      </c>
      <c r="G3260" t="s">
        <v>247</v>
      </c>
      <c r="H3260" t="s">
        <v>201</v>
      </c>
      <c r="I3260" s="1" t="s">
        <v>100</v>
      </c>
      <c r="J3260">
        <v>150</v>
      </c>
      <c r="K3260" s="1" t="s">
        <v>2729</v>
      </c>
      <c r="L3260">
        <v>2</v>
      </c>
      <c r="M3260">
        <v>149.4</v>
      </c>
      <c r="N3260">
        <v>6.8</v>
      </c>
      <c r="Q3260">
        <v>142.6</v>
      </c>
      <c r="R3260" s="1"/>
    </row>
    <row r="3261" spans="1:18" x14ac:dyDescent="0.2">
      <c r="A3261" s="1" t="s">
        <v>53</v>
      </c>
      <c r="B3261">
        <v>6</v>
      </c>
      <c r="C3261" s="1" t="s">
        <v>5411</v>
      </c>
      <c r="D3261" s="2">
        <v>45848</v>
      </c>
      <c r="E3261" t="s">
        <v>1335</v>
      </c>
      <c r="F3261" s="1" t="s">
        <v>246</v>
      </c>
      <c r="G3261" t="s">
        <v>3167</v>
      </c>
      <c r="H3261" t="s">
        <v>201</v>
      </c>
      <c r="I3261" s="1" t="s">
        <v>100</v>
      </c>
      <c r="J3261">
        <v>150</v>
      </c>
      <c r="K3261" s="1" t="s">
        <v>2729</v>
      </c>
      <c r="L3261">
        <v>2</v>
      </c>
      <c r="M3261">
        <v>164.4</v>
      </c>
      <c r="N3261">
        <v>8</v>
      </c>
      <c r="Q3261">
        <v>156.4</v>
      </c>
      <c r="R3261" s="1"/>
    </row>
    <row r="3262" spans="1:18" x14ac:dyDescent="0.2">
      <c r="A3262" s="1" t="s">
        <v>46</v>
      </c>
      <c r="B3262">
        <v>7</v>
      </c>
      <c r="C3262" s="1" t="s">
        <v>5412</v>
      </c>
      <c r="D3262" s="2">
        <v>45848</v>
      </c>
      <c r="E3262" t="s">
        <v>48</v>
      </c>
      <c r="F3262" s="1" t="s">
        <v>246</v>
      </c>
      <c r="G3262">
        <v>20</v>
      </c>
      <c r="H3262" t="s">
        <v>167</v>
      </c>
      <c r="I3262" s="1" t="s">
        <v>100</v>
      </c>
      <c r="J3262">
        <v>22</v>
      </c>
      <c r="K3262" s="1" t="s">
        <v>2729</v>
      </c>
      <c r="L3262">
        <v>1</v>
      </c>
      <c r="M3262">
        <v>60.1</v>
      </c>
      <c r="N3262">
        <v>2.5</v>
      </c>
      <c r="O3262">
        <v>8</v>
      </c>
      <c r="Q3262">
        <v>57.6</v>
      </c>
      <c r="R3262" s="1"/>
    </row>
    <row r="3263" spans="1:18" x14ac:dyDescent="0.2">
      <c r="A3263" s="1" t="s">
        <v>46</v>
      </c>
      <c r="B3263">
        <v>7</v>
      </c>
      <c r="C3263" s="1" t="s">
        <v>5413</v>
      </c>
      <c r="D3263" s="2">
        <v>45848</v>
      </c>
      <c r="E3263" t="s">
        <v>5414</v>
      </c>
      <c r="F3263" s="1" t="s">
        <v>246</v>
      </c>
      <c r="G3263">
        <v>15</v>
      </c>
      <c r="H3263" t="s">
        <v>2952</v>
      </c>
      <c r="I3263" s="1" t="s">
        <v>100</v>
      </c>
      <c r="J3263">
        <v>100</v>
      </c>
      <c r="K3263" s="1" t="s">
        <v>2729</v>
      </c>
      <c r="L3263">
        <v>2</v>
      </c>
      <c r="M3263">
        <v>105.78999999999999</v>
      </c>
      <c r="N3263">
        <v>3.6</v>
      </c>
      <c r="Q3263">
        <v>102.19</v>
      </c>
      <c r="R3263" s="1"/>
    </row>
    <row r="3264" spans="1:18" x14ac:dyDescent="0.2">
      <c r="A3264" s="1" t="s">
        <v>46</v>
      </c>
      <c r="B3264">
        <v>7</v>
      </c>
      <c r="C3264" s="1" t="s">
        <v>5415</v>
      </c>
      <c r="D3264" s="2">
        <v>45848</v>
      </c>
      <c r="E3264" t="s">
        <v>5416</v>
      </c>
      <c r="F3264" s="1" t="s">
        <v>246</v>
      </c>
      <c r="G3264">
        <v>12</v>
      </c>
      <c r="H3264" t="s">
        <v>3332</v>
      </c>
      <c r="I3264" s="1" t="s">
        <v>100</v>
      </c>
      <c r="J3264">
        <v>100</v>
      </c>
      <c r="K3264" s="1" t="s">
        <v>2729</v>
      </c>
      <c r="L3264">
        <v>2</v>
      </c>
      <c r="M3264">
        <v>102.4</v>
      </c>
      <c r="N3264">
        <v>2.8</v>
      </c>
      <c r="Q3264">
        <v>99.600000000000009</v>
      </c>
      <c r="R3264" s="1"/>
    </row>
    <row r="3265" spans="1:18" x14ac:dyDescent="0.2">
      <c r="A3265" s="1" t="s">
        <v>46</v>
      </c>
      <c r="B3265">
        <v>7</v>
      </c>
      <c r="C3265" s="1" t="s">
        <v>5417</v>
      </c>
      <c r="D3265" s="2">
        <v>45848</v>
      </c>
      <c r="E3265" t="s">
        <v>5418</v>
      </c>
      <c r="F3265" s="1" t="s">
        <v>246</v>
      </c>
      <c r="G3265">
        <v>15</v>
      </c>
      <c r="H3265" t="s">
        <v>332</v>
      </c>
      <c r="I3265" s="1" t="s">
        <v>100</v>
      </c>
      <c r="J3265">
        <v>150</v>
      </c>
      <c r="K3265" s="1" t="s">
        <v>2729</v>
      </c>
      <c r="L3265">
        <v>1</v>
      </c>
      <c r="M3265">
        <v>53</v>
      </c>
      <c r="N3265">
        <v>1.7</v>
      </c>
      <c r="Q3265">
        <v>51.3</v>
      </c>
      <c r="R3265" s="1"/>
    </row>
    <row r="3266" spans="1:18" x14ac:dyDescent="0.2">
      <c r="A3266" s="1" t="s">
        <v>53</v>
      </c>
      <c r="B3266">
        <v>7</v>
      </c>
      <c r="C3266" s="1" t="s">
        <v>5417</v>
      </c>
      <c r="D3266" s="2">
        <v>45848</v>
      </c>
      <c r="E3266" t="s">
        <v>5418</v>
      </c>
      <c r="F3266" s="1" t="s">
        <v>246</v>
      </c>
      <c r="G3266">
        <v>15</v>
      </c>
      <c r="H3266" t="s">
        <v>332</v>
      </c>
      <c r="I3266" s="1" t="s">
        <v>100</v>
      </c>
      <c r="J3266">
        <v>150</v>
      </c>
      <c r="K3266" s="1" t="s">
        <v>2729</v>
      </c>
      <c r="L3266">
        <v>2</v>
      </c>
      <c r="M3266">
        <v>112.6</v>
      </c>
      <c r="N3266">
        <v>3.5</v>
      </c>
      <c r="Q3266">
        <v>109.1</v>
      </c>
      <c r="R3266" s="1"/>
    </row>
    <row r="3267" spans="1:18" x14ac:dyDescent="0.2">
      <c r="A3267" s="1" t="s">
        <v>53</v>
      </c>
      <c r="B3267">
        <v>7</v>
      </c>
      <c r="C3267" s="1" t="s">
        <v>5419</v>
      </c>
      <c r="D3267" s="2">
        <v>45848</v>
      </c>
      <c r="E3267" t="s">
        <v>5420</v>
      </c>
      <c r="F3267" s="1" t="s">
        <v>246</v>
      </c>
      <c r="G3267">
        <v>15</v>
      </c>
      <c r="H3267" t="s">
        <v>79</v>
      </c>
      <c r="I3267" s="1" t="s">
        <v>100</v>
      </c>
      <c r="J3267">
        <v>315</v>
      </c>
      <c r="K3267" s="1" t="s">
        <v>2729</v>
      </c>
      <c r="L3267">
        <v>4</v>
      </c>
      <c r="M3267">
        <v>207.4</v>
      </c>
      <c r="N3267">
        <v>6.8999999999999995</v>
      </c>
      <c r="Q3267">
        <v>200.5</v>
      </c>
      <c r="R3267" s="1"/>
    </row>
    <row r="3268" spans="1:18" x14ac:dyDescent="0.2">
      <c r="A3268" s="1" t="s">
        <v>46</v>
      </c>
      <c r="B3268">
        <v>1</v>
      </c>
      <c r="C3268" s="1" t="s">
        <v>5402</v>
      </c>
      <c r="D3268" s="2">
        <v>45849</v>
      </c>
      <c r="E3268">
        <v>1500502173</v>
      </c>
      <c r="F3268" s="1" t="s">
        <v>246</v>
      </c>
      <c r="G3268">
        <v>8</v>
      </c>
      <c r="H3268" t="s">
        <v>735</v>
      </c>
      <c r="I3268" s="1" t="s">
        <v>100</v>
      </c>
      <c r="J3268">
        <v>245</v>
      </c>
      <c r="K3268" s="1" t="s">
        <v>2729</v>
      </c>
      <c r="L3268">
        <v>4</v>
      </c>
      <c r="M3268">
        <v>165</v>
      </c>
      <c r="N3268">
        <v>4</v>
      </c>
      <c r="Q3268">
        <v>161</v>
      </c>
      <c r="R3268" s="1"/>
    </row>
    <row r="3269" spans="1:18" x14ac:dyDescent="0.2">
      <c r="A3269" s="1" t="s">
        <v>53</v>
      </c>
      <c r="B3269">
        <v>1</v>
      </c>
      <c r="C3269" s="1" t="s">
        <v>5402</v>
      </c>
      <c r="D3269" s="2">
        <v>45849</v>
      </c>
      <c r="E3269">
        <v>1500502173</v>
      </c>
      <c r="F3269" s="1" t="s">
        <v>246</v>
      </c>
      <c r="G3269">
        <v>8</v>
      </c>
      <c r="H3269" t="s">
        <v>735</v>
      </c>
      <c r="I3269" s="1" t="s">
        <v>100</v>
      </c>
      <c r="J3269">
        <v>245</v>
      </c>
      <c r="K3269" s="1" t="s">
        <v>2729</v>
      </c>
      <c r="L3269">
        <v>2</v>
      </c>
      <c r="M3269">
        <v>55.6</v>
      </c>
      <c r="N3269">
        <v>2</v>
      </c>
      <c r="O3269">
        <v>2.5</v>
      </c>
      <c r="Q3269">
        <v>53.6</v>
      </c>
      <c r="R3269" s="1"/>
    </row>
    <row r="3270" spans="1:18" x14ac:dyDescent="0.2">
      <c r="A3270" s="1" t="s">
        <v>53</v>
      </c>
      <c r="B3270">
        <v>1</v>
      </c>
      <c r="C3270" s="1" t="s">
        <v>5421</v>
      </c>
      <c r="D3270" s="2">
        <v>45849</v>
      </c>
      <c r="E3270" t="s">
        <v>5422</v>
      </c>
      <c r="F3270" s="1" t="s">
        <v>246</v>
      </c>
      <c r="G3270">
        <v>6</v>
      </c>
      <c r="H3270" t="s">
        <v>134</v>
      </c>
      <c r="I3270" s="1" t="s">
        <v>100</v>
      </c>
      <c r="J3270">
        <v>100</v>
      </c>
      <c r="K3270" s="1" t="s">
        <v>2729</v>
      </c>
      <c r="L3270">
        <v>4</v>
      </c>
      <c r="M3270">
        <v>83.2</v>
      </c>
      <c r="N3270">
        <v>3.6000000000000005</v>
      </c>
      <c r="Q3270">
        <v>79.600000000000009</v>
      </c>
      <c r="R3270" s="1"/>
    </row>
    <row r="3271" spans="1:18" x14ac:dyDescent="0.2">
      <c r="A3271" s="1" t="s">
        <v>46</v>
      </c>
      <c r="B3271">
        <v>3</v>
      </c>
      <c r="C3271" s="1" t="s">
        <v>5380</v>
      </c>
      <c r="D3271" s="2">
        <v>45849</v>
      </c>
      <c r="E3271" t="s">
        <v>5381</v>
      </c>
      <c r="F3271" s="1" t="s">
        <v>246</v>
      </c>
      <c r="G3271">
        <v>10</v>
      </c>
      <c r="H3271" t="s">
        <v>2774</v>
      </c>
      <c r="I3271" s="1" t="s">
        <v>100</v>
      </c>
      <c r="J3271">
        <v>600</v>
      </c>
      <c r="K3271" s="1" t="s">
        <v>2729</v>
      </c>
      <c r="L3271">
        <v>3</v>
      </c>
      <c r="M3271">
        <v>129.39999999999998</v>
      </c>
      <c r="N3271">
        <v>3.5999999999999996</v>
      </c>
      <c r="O3271">
        <v>5</v>
      </c>
      <c r="Q3271">
        <v>125.79999999999998</v>
      </c>
      <c r="R3271" s="1"/>
    </row>
    <row r="3272" spans="1:18" x14ac:dyDescent="0.2">
      <c r="A3272" s="1" t="s">
        <v>46</v>
      </c>
      <c r="B3272">
        <v>3</v>
      </c>
      <c r="C3272" s="1" t="s">
        <v>5423</v>
      </c>
      <c r="D3272" s="2">
        <v>45849</v>
      </c>
      <c r="E3272">
        <v>1500502172</v>
      </c>
      <c r="F3272" s="1" t="s">
        <v>246</v>
      </c>
      <c r="G3272">
        <v>12</v>
      </c>
      <c r="H3272" t="s">
        <v>735</v>
      </c>
      <c r="I3272" s="1" t="s">
        <v>100</v>
      </c>
      <c r="J3272">
        <v>180</v>
      </c>
      <c r="K3272" s="1" t="s">
        <v>2729</v>
      </c>
      <c r="L3272">
        <v>2</v>
      </c>
      <c r="M3272">
        <v>88.8</v>
      </c>
      <c r="N3272">
        <v>3.2</v>
      </c>
      <c r="Q3272">
        <v>85.6</v>
      </c>
      <c r="R3272" s="1"/>
    </row>
    <row r="3273" spans="1:18" x14ac:dyDescent="0.2">
      <c r="A3273" s="1" t="s">
        <v>53</v>
      </c>
      <c r="B3273">
        <v>3</v>
      </c>
      <c r="C3273" s="1" t="s">
        <v>5423</v>
      </c>
      <c r="D3273" s="2">
        <v>45849</v>
      </c>
      <c r="E3273">
        <v>1500502172</v>
      </c>
      <c r="F3273" s="1" t="s">
        <v>246</v>
      </c>
      <c r="G3273">
        <v>12</v>
      </c>
      <c r="H3273" t="s">
        <v>735</v>
      </c>
      <c r="I3273" s="1" t="s">
        <v>100</v>
      </c>
      <c r="J3273">
        <v>180</v>
      </c>
      <c r="K3273" s="1" t="s">
        <v>2729</v>
      </c>
      <c r="L3273">
        <v>2</v>
      </c>
      <c r="M3273">
        <v>93.2</v>
      </c>
      <c r="N3273">
        <v>2.9</v>
      </c>
      <c r="O3273">
        <v>8</v>
      </c>
      <c r="Q3273">
        <v>90.3</v>
      </c>
      <c r="R3273" s="1"/>
    </row>
    <row r="3274" spans="1:18" x14ac:dyDescent="0.2">
      <c r="A3274" s="1" t="s">
        <v>53</v>
      </c>
      <c r="B3274">
        <v>3</v>
      </c>
      <c r="C3274" s="1" t="s">
        <v>5424</v>
      </c>
      <c r="D3274" s="2">
        <v>45849</v>
      </c>
      <c r="E3274" t="s">
        <v>5425</v>
      </c>
      <c r="F3274" s="1" t="s">
        <v>246</v>
      </c>
      <c r="G3274">
        <v>13</v>
      </c>
      <c r="H3274" t="s">
        <v>735</v>
      </c>
      <c r="I3274" s="1" t="s">
        <v>100</v>
      </c>
      <c r="J3274">
        <v>80</v>
      </c>
      <c r="K3274" s="1" t="s">
        <v>2729</v>
      </c>
      <c r="L3274">
        <v>2</v>
      </c>
      <c r="M3274">
        <v>84.8</v>
      </c>
      <c r="N3274">
        <v>3.5</v>
      </c>
      <c r="Q3274">
        <v>81.3</v>
      </c>
      <c r="R3274" s="1"/>
    </row>
    <row r="3275" spans="1:18" x14ac:dyDescent="0.2">
      <c r="A3275" s="1" t="s">
        <v>53</v>
      </c>
      <c r="B3275">
        <v>3</v>
      </c>
      <c r="C3275" s="1" t="s">
        <v>5426</v>
      </c>
      <c r="D3275" s="2">
        <v>45849</v>
      </c>
      <c r="E3275" t="s">
        <v>5427</v>
      </c>
      <c r="F3275" s="1" t="s">
        <v>246</v>
      </c>
      <c r="G3275">
        <v>12</v>
      </c>
      <c r="H3275">
        <v>18</v>
      </c>
      <c r="I3275" s="1" t="s">
        <v>3045</v>
      </c>
      <c r="J3275">
        <v>300</v>
      </c>
      <c r="K3275" s="1" t="s">
        <v>2729</v>
      </c>
      <c r="L3275">
        <v>2</v>
      </c>
      <c r="M3275">
        <v>93.2</v>
      </c>
      <c r="N3275">
        <v>3</v>
      </c>
      <c r="Q3275">
        <v>90.2</v>
      </c>
      <c r="R3275" s="1"/>
    </row>
    <row r="3276" spans="1:18" x14ac:dyDescent="0.2">
      <c r="A3276" s="1" t="s">
        <v>46</v>
      </c>
      <c r="B3276">
        <v>4</v>
      </c>
      <c r="C3276" s="1" t="s">
        <v>5405</v>
      </c>
      <c r="D3276" s="2">
        <v>45849</v>
      </c>
      <c r="E3276" t="s">
        <v>5406</v>
      </c>
      <c r="F3276" s="1" t="s">
        <v>246</v>
      </c>
      <c r="G3276">
        <v>17</v>
      </c>
      <c r="H3276" t="s">
        <v>332</v>
      </c>
      <c r="I3276" s="1" t="s">
        <v>2760</v>
      </c>
      <c r="J3276">
        <v>500</v>
      </c>
      <c r="K3276" s="1" t="s">
        <v>2729</v>
      </c>
      <c r="L3276">
        <v>5</v>
      </c>
      <c r="M3276">
        <v>346.6</v>
      </c>
      <c r="N3276">
        <v>10.3</v>
      </c>
      <c r="Q3276">
        <v>336.3</v>
      </c>
      <c r="R3276" s="1"/>
    </row>
    <row r="3277" spans="1:18" x14ac:dyDescent="0.2">
      <c r="A3277" s="1" t="s">
        <v>53</v>
      </c>
      <c r="B3277">
        <v>4</v>
      </c>
      <c r="C3277" s="1" t="s">
        <v>5405</v>
      </c>
      <c r="D3277" s="2">
        <v>45849</v>
      </c>
      <c r="E3277" t="s">
        <v>5406</v>
      </c>
      <c r="F3277" s="1" t="s">
        <v>246</v>
      </c>
      <c r="G3277">
        <v>17</v>
      </c>
      <c r="H3277" t="s">
        <v>332</v>
      </c>
      <c r="I3277" s="1" t="s">
        <v>2760</v>
      </c>
      <c r="J3277">
        <v>500</v>
      </c>
      <c r="K3277" s="1" t="s">
        <v>2729</v>
      </c>
      <c r="L3277">
        <v>1</v>
      </c>
      <c r="M3277">
        <v>55.2</v>
      </c>
      <c r="N3277">
        <v>2.1</v>
      </c>
      <c r="O3277">
        <v>20.399999999999999</v>
      </c>
      <c r="Q3277">
        <v>53.1</v>
      </c>
      <c r="R3277" s="1"/>
    </row>
    <row r="3278" spans="1:18" x14ac:dyDescent="0.2">
      <c r="A3278" s="1" t="s">
        <v>53</v>
      </c>
      <c r="B3278">
        <v>4</v>
      </c>
      <c r="C3278" s="1" t="s">
        <v>5428</v>
      </c>
      <c r="D3278" s="2">
        <v>45849</v>
      </c>
      <c r="E3278" t="s">
        <v>48</v>
      </c>
      <c r="F3278" s="1" t="s">
        <v>246</v>
      </c>
      <c r="G3278">
        <v>18</v>
      </c>
      <c r="H3278" t="s">
        <v>167</v>
      </c>
      <c r="I3278" s="1" t="s">
        <v>100</v>
      </c>
      <c r="J3278">
        <v>10</v>
      </c>
      <c r="K3278" s="1" t="s">
        <v>2729</v>
      </c>
      <c r="L3278">
        <v>3</v>
      </c>
      <c r="M3278">
        <v>117.80000000000001</v>
      </c>
      <c r="N3278">
        <v>6.6000000000000005</v>
      </c>
      <c r="Q3278">
        <v>111.20000000000002</v>
      </c>
      <c r="R3278" s="1"/>
    </row>
    <row r="3279" spans="1:18" x14ac:dyDescent="0.2">
      <c r="A3279" s="1" t="s">
        <v>53</v>
      </c>
      <c r="B3279">
        <v>4</v>
      </c>
      <c r="C3279" s="1" t="s">
        <v>5429</v>
      </c>
      <c r="D3279" s="2">
        <v>45849</v>
      </c>
      <c r="E3279" t="s">
        <v>3680</v>
      </c>
      <c r="F3279" s="1" t="s">
        <v>246</v>
      </c>
      <c r="G3279">
        <v>17</v>
      </c>
      <c r="H3279" t="s">
        <v>167</v>
      </c>
      <c r="I3279" s="1" t="s">
        <v>2760</v>
      </c>
      <c r="J3279">
        <v>100</v>
      </c>
      <c r="K3279" s="1" t="s">
        <v>2729</v>
      </c>
      <c r="L3279">
        <v>2</v>
      </c>
      <c r="M3279">
        <v>106.6</v>
      </c>
      <c r="N3279">
        <v>4.2</v>
      </c>
      <c r="Q3279">
        <v>102.39999999999999</v>
      </c>
      <c r="R3279" s="1"/>
    </row>
    <row r="3280" spans="1:18" x14ac:dyDescent="0.2">
      <c r="A3280" s="1" t="s">
        <v>53</v>
      </c>
      <c r="B3280">
        <v>4</v>
      </c>
      <c r="C3280" s="1" t="s">
        <v>5430</v>
      </c>
      <c r="D3280" s="2">
        <v>45849</v>
      </c>
      <c r="E3280" t="s">
        <v>1295</v>
      </c>
      <c r="F3280" s="1" t="s">
        <v>246</v>
      </c>
      <c r="G3280">
        <v>18</v>
      </c>
      <c r="H3280" t="s">
        <v>134</v>
      </c>
      <c r="I3280" s="1" t="s">
        <v>100</v>
      </c>
      <c r="J3280">
        <v>250</v>
      </c>
      <c r="K3280" s="1" t="s">
        <v>2729</v>
      </c>
      <c r="L3280">
        <v>2</v>
      </c>
      <c r="M3280">
        <v>62.6</v>
      </c>
      <c r="N3280">
        <v>4.4000000000000004</v>
      </c>
      <c r="Q3280">
        <v>58.2</v>
      </c>
      <c r="R3280" s="1"/>
    </row>
    <row r="3281" spans="1:18" x14ac:dyDescent="0.2">
      <c r="A3281" s="1" t="s">
        <v>46</v>
      </c>
      <c r="B3281">
        <v>6</v>
      </c>
      <c r="C3281" s="1" t="s">
        <v>5431</v>
      </c>
      <c r="D3281" s="2">
        <v>45849</v>
      </c>
      <c r="E3281" t="s">
        <v>5390</v>
      </c>
      <c r="F3281" s="1" t="s">
        <v>246</v>
      </c>
      <c r="G3281" t="s">
        <v>4847</v>
      </c>
      <c r="H3281" t="s">
        <v>5234</v>
      </c>
      <c r="I3281" s="1" t="s">
        <v>100</v>
      </c>
      <c r="J3281">
        <v>300</v>
      </c>
      <c r="K3281" s="1" t="s">
        <v>2729</v>
      </c>
      <c r="L3281">
        <v>4</v>
      </c>
      <c r="M3281">
        <v>315.39999999999998</v>
      </c>
      <c r="N3281">
        <v>16</v>
      </c>
      <c r="O3281">
        <v>14.4</v>
      </c>
      <c r="Q3281">
        <v>299.39999999999998</v>
      </c>
      <c r="R3281" s="1"/>
    </row>
    <row r="3282" spans="1:18" x14ac:dyDescent="0.2">
      <c r="A3282" s="1" t="s">
        <v>46</v>
      </c>
      <c r="B3282">
        <v>6</v>
      </c>
      <c r="C3282" s="1" t="s">
        <v>5432</v>
      </c>
      <c r="D3282" s="2">
        <v>45849</v>
      </c>
      <c r="E3282" t="s">
        <v>5433</v>
      </c>
      <c r="F3282" s="1" t="s">
        <v>246</v>
      </c>
      <c r="G3282">
        <v>30</v>
      </c>
      <c r="H3282" t="s">
        <v>2979</v>
      </c>
      <c r="I3282" s="1" t="s">
        <v>100</v>
      </c>
      <c r="J3282">
        <v>155</v>
      </c>
      <c r="K3282" s="1" t="s">
        <v>2729</v>
      </c>
      <c r="L3282">
        <v>2</v>
      </c>
      <c r="M3282">
        <v>156.80000000000001</v>
      </c>
      <c r="N3282">
        <v>7.2</v>
      </c>
      <c r="Q3282">
        <v>149.60000000000002</v>
      </c>
      <c r="R3282" s="1"/>
    </row>
    <row r="3283" spans="1:18" x14ac:dyDescent="0.2">
      <c r="A3283" s="1" t="s">
        <v>46</v>
      </c>
      <c r="B3283">
        <v>6</v>
      </c>
      <c r="C3283" s="1" t="s">
        <v>5434</v>
      </c>
      <c r="D3283" s="2">
        <v>45849</v>
      </c>
      <c r="E3283" t="s">
        <v>2757</v>
      </c>
      <c r="F3283" s="1" t="s">
        <v>246</v>
      </c>
      <c r="G3283">
        <v>30</v>
      </c>
      <c r="H3283" t="s">
        <v>2979</v>
      </c>
      <c r="I3283" s="1" t="s">
        <v>100</v>
      </c>
      <c r="J3283">
        <v>85</v>
      </c>
      <c r="K3283" s="1" t="s">
        <v>2729</v>
      </c>
      <c r="L3283">
        <v>1</v>
      </c>
      <c r="M3283">
        <v>92.6</v>
      </c>
      <c r="N3283">
        <v>3.6</v>
      </c>
      <c r="Q3283">
        <v>89</v>
      </c>
      <c r="R3283" s="1"/>
    </row>
    <row r="3284" spans="1:18" x14ac:dyDescent="0.2">
      <c r="A3284" s="1" t="s">
        <v>46</v>
      </c>
      <c r="B3284">
        <v>6</v>
      </c>
      <c r="C3284" s="1" t="s">
        <v>5435</v>
      </c>
      <c r="D3284" s="2">
        <v>45849</v>
      </c>
      <c r="E3284" t="s">
        <v>5436</v>
      </c>
      <c r="F3284" s="1" t="s">
        <v>246</v>
      </c>
      <c r="G3284">
        <v>28</v>
      </c>
      <c r="H3284" t="s">
        <v>209</v>
      </c>
      <c r="I3284" s="1" t="s">
        <v>100</v>
      </c>
      <c r="J3284">
        <v>110</v>
      </c>
      <c r="K3284" s="1" t="s">
        <v>2729</v>
      </c>
      <c r="L3284">
        <v>2</v>
      </c>
      <c r="M3284">
        <v>127.2</v>
      </c>
      <c r="N3284">
        <v>6.8</v>
      </c>
      <c r="Q3284">
        <v>120.4</v>
      </c>
      <c r="R3284" s="1"/>
    </row>
    <row r="3285" spans="1:18" x14ac:dyDescent="0.2">
      <c r="A3285" s="1" t="s">
        <v>46</v>
      </c>
      <c r="B3285">
        <v>6</v>
      </c>
      <c r="C3285" s="1" t="s">
        <v>5437</v>
      </c>
      <c r="D3285" s="2">
        <v>45849</v>
      </c>
      <c r="E3285" t="s">
        <v>2904</v>
      </c>
      <c r="F3285" s="1" t="s">
        <v>246</v>
      </c>
      <c r="G3285">
        <v>28</v>
      </c>
      <c r="H3285" t="s">
        <v>214</v>
      </c>
      <c r="I3285" s="1" t="s">
        <v>100</v>
      </c>
      <c r="J3285">
        <v>200</v>
      </c>
      <c r="K3285" s="1" t="s">
        <v>2729</v>
      </c>
      <c r="L3285">
        <v>3</v>
      </c>
      <c r="M3285">
        <v>221.79999999999998</v>
      </c>
      <c r="N3285">
        <v>10.199999999999999</v>
      </c>
      <c r="Q3285">
        <v>211.6</v>
      </c>
      <c r="R3285" s="1"/>
    </row>
    <row r="3286" spans="1:18" x14ac:dyDescent="0.2">
      <c r="A3286" s="1" t="s">
        <v>53</v>
      </c>
      <c r="B3286">
        <v>6</v>
      </c>
      <c r="C3286" s="1" t="s">
        <v>5438</v>
      </c>
      <c r="D3286" s="2">
        <v>45849</v>
      </c>
      <c r="E3286" t="s">
        <v>5439</v>
      </c>
      <c r="F3286" s="1" t="s">
        <v>106</v>
      </c>
      <c r="G3286">
        <v>20</v>
      </c>
      <c r="H3286" t="s">
        <v>107</v>
      </c>
      <c r="I3286" s="1" t="s">
        <v>108</v>
      </c>
      <c r="J3286">
        <v>100</v>
      </c>
      <c r="K3286" s="1" t="s">
        <v>2729</v>
      </c>
      <c r="L3286">
        <v>2</v>
      </c>
      <c r="M3286">
        <v>91</v>
      </c>
      <c r="N3286">
        <v>4.8</v>
      </c>
      <c r="O3286">
        <v>18</v>
      </c>
      <c r="Q3286">
        <v>86.2</v>
      </c>
      <c r="R3286" s="1"/>
    </row>
    <row r="3287" spans="1:18" x14ac:dyDescent="0.2">
      <c r="A3287" s="1" t="s">
        <v>53</v>
      </c>
      <c r="B3287">
        <v>6</v>
      </c>
      <c r="C3287" s="1" t="s">
        <v>5440</v>
      </c>
      <c r="D3287" s="2">
        <v>45849</v>
      </c>
      <c r="E3287" t="s">
        <v>5441</v>
      </c>
      <c r="F3287" s="1" t="s">
        <v>106</v>
      </c>
      <c r="G3287">
        <v>13</v>
      </c>
      <c r="H3287" t="s">
        <v>4068</v>
      </c>
      <c r="I3287" s="1" t="s">
        <v>108</v>
      </c>
      <c r="J3287">
        <v>100</v>
      </c>
      <c r="K3287" s="1" t="s">
        <v>2729</v>
      </c>
      <c r="L3287">
        <v>3</v>
      </c>
      <c r="M3287">
        <v>108.4</v>
      </c>
      <c r="N3287">
        <v>3.5999999999999996</v>
      </c>
      <c r="Q3287">
        <v>104.80000000000001</v>
      </c>
      <c r="R3287" s="1"/>
    </row>
    <row r="3288" spans="1:18" x14ac:dyDescent="0.2">
      <c r="A3288" s="1" t="s">
        <v>53</v>
      </c>
      <c r="B3288">
        <v>6</v>
      </c>
      <c r="C3288" s="1" t="s">
        <v>5442</v>
      </c>
      <c r="D3288" s="2">
        <v>45849</v>
      </c>
      <c r="E3288" t="s">
        <v>5443</v>
      </c>
      <c r="F3288" s="1" t="s">
        <v>106</v>
      </c>
      <c r="G3288" t="s">
        <v>2995</v>
      </c>
      <c r="H3288" t="s">
        <v>51</v>
      </c>
      <c r="I3288" s="1" t="s">
        <v>2996</v>
      </c>
      <c r="J3288">
        <v>300</v>
      </c>
      <c r="K3288" s="1" t="s">
        <v>2729</v>
      </c>
      <c r="L3288">
        <v>8</v>
      </c>
      <c r="M3288">
        <v>315.8</v>
      </c>
      <c r="N3288">
        <v>17.600000000000001</v>
      </c>
      <c r="Q3288">
        <v>298.2</v>
      </c>
      <c r="R3288" s="1"/>
    </row>
    <row r="3289" spans="1:18" x14ac:dyDescent="0.2">
      <c r="A3289" s="1" t="s">
        <v>46</v>
      </c>
      <c r="B3289">
        <v>7</v>
      </c>
      <c r="C3289" s="1" t="s">
        <v>5419</v>
      </c>
      <c r="D3289" s="2">
        <v>45849</v>
      </c>
      <c r="E3289" t="s">
        <v>5420</v>
      </c>
      <c r="F3289" s="1" t="s">
        <v>246</v>
      </c>
      <c r="G3289">
        <v>15</v>
      </c>
      <c r="H3289" t="s">
        <v>79</v>
      </c>
      <c r="I3289" s="1" t="s">
        <v>100</v>
      </c>
      <c r="J3289">
        <v>315</v>
      </c>
      <c r="K3289" s="1" t="s">
        <v>2729</v>
      </c>
      <c r="L3289">
        <v>2</v>
      </c>
      <c r="M3289">
        <v>112.19999999999999</v>
      </c>
      <c r="N3289">
        <v>3.6</v>
      </c>
      <c r="O3289">
        <v>6.6</v>
      </c>
      <c r="Q3289">
        <v>108.6</v>
      </c>
      <c r="R3289" s="1"/>
    </row>
    <row r="3290" spans="1:18" x14ac:dyDescent="0.2">
      <c r="A3290" s="1" t="s">
        <v>46</v>
      </c>
      <c r="B3290">
        <v>7</v>
      </c>
      <c r="C3290" s="1" t="s">
        <v>4373</v>
      </c>
      <c r="D3290" s="2">
        <v>45849</v>
      </c>
      <c r="E3290" t="s">
        <v>3442</v>
      </c>
      <c r="F3290" s="1" t="s">
        <v>246</v>
      </c>
      <c r="G3290">
        <v>4</v>
      </c>
      <c r="H3290">
        <v>10</v>
      </c>
      <c r="I3290" s="1" t="s">
        <v>100</v>
      </c>
      <c r="J3290">
        <v>150</v>
      </c>
      <c r="K3290" s="1" t="s">
        <v>2729</v>
      </c>
      <c r="L3290">
        <v>2</v>
      </c>
      <c r="M3290">
        <v>69.900000000000006</v>
      </c>
      <c r="N3290">
        <v>3.6</v>
      </c>
      <c r="Q3290">
        <v>66.300000000000011</v>
      </c>
      <c r="R3290" s="1"/>
    </row>
    <row r="3291" spans="1:18" x14ac:dyDescent="0.2">
      <c r="A3291" s="1" t="s">
        <v>46</v>
      </c>
      <c r="B3291">
        <v>7</v>
      </c>
      <c r="C3291" s="1" t="s">
        <v>5444</v>
      </c>
      <c r="D3291" s="2">
        <v>45849</v>
      </c>
      <c r="E3291">
        <v>1500502165</v>
      </c>
      <c r="F3291" s="1" t="s">
        <v>246</v>
      </c>
      <c r="G3291">
        <v>16</v>
      </c>
      <c r="H3291" t="s">
        <v>338</v>
      </c>
      <c r="I3291" s="1" t="s">
        <v>100</v>
      </c>
      <c r="J3291">
        <v>70</v>
      </c>
      <c r="K3291" s="1" t="s">
        <v>2729</v>
      </c>
      <c r="L3291">
        <v>2</v>
      </c>
      <c r="M3291">
        <v>93.1</v>
      </c>
      <c r="N3291">
        <v>3.8</v>
      </c>
      <c r="Q3291">
        <v>89.3</v>
      </c>
      <c r="R3291" s="1"/>
    </row>
    <row r="3292" spans="1:18" x14ac:dyDescent="0.2">
      <c r="A3292" s="1" t="s">
        <v>46</v>
      </c>
      <c r="B3292">
        <v>7</v>
      </c>
      <c r="C3292" s="1" t="s">
        <v>5445</v>
      </c>
      <c r="D3292" s="2">
        <v>45849</v>
      </c>
      <c r="E3292">
        <v>1500502176</v>
      </c>
      <c r="F3292" s="1" t="s">
        <v>246</v>
      </c>
      <c r="G3292">
        <v>22</v>
      </c>
      <c r="H3292" t="s">
        <v>735</v>
      </c>
      <c r="I3292" s="1" t="s">
        <v>100</v>
      </c>
      <c r="J3292">
        <v>310</v>
      </c>
      <c r="K3292" s="1" t="s">
        <v>2729</v>
      </c>
      <c r="L3292">
        <v>1</v>
      </c>
      <c r="M3292">
        <v>46.8</v>
      </c>
      <c r="N3292">
        <v>2.7</v>
      </c>
      <c r="Q3292">
        <v>44.099999999999994</v>
      </c>
      <c r="R3292" s="1"/>
    </row>
    <row r="3293" spans="1:18" x14ac:dyDescent="0.2">
      <c r="A3293" s="1" t="s">
        <v>53</v>
      </c>
      <c r="B3293">
        <v>7</v>
      </c>
      <c r="C3293" s="1" t="s">
        <v>5445</v>
      </c>
      <c r="D3293" s="2">
        <v>45849</v>
      </c>
      <c r="E3293">
        <v>1500502176</v>
      </c>
      <c r="F3293" s="1" t="s">
        <v>246</v>
      </c>
      <c r="G3293">
        <v>22</v>
      </c>
      <c r="H3293" t="s">
        <v>735</v>
      </c>
      <c r="I3293" s="1" t="s">
        <v>100</v>
      </c>
      <c r="J3293">
        <v>310</v>
      </c>
      <c r="K3293" s="1" t="s">
        <v>2729</v>
      </c>
      <c r="L3293">
        <v>4</v>
      </c>
      <c r="M3293">
        <v>276.5</v>
      </c>
      <c r="N3293">
        <v>10.4</v>
      </c>
      <c r="O3293">
        <v>24</v>
      </c>
      <c r="Q3293">
        <v>266.10000000000002</v>
      </c>
      <c r="R3293" s="1"/>
    </row>
    <row r="3294" spans="1:18" x14ac:dyDescent="0.2">
      <c r="A3294" s="1" t="s">
        <v>53</v>
      </c>
      <c r="B3294">
        <v>7</v>
      </c>
      <c r="C3294" s="1" t="s">
        <v>5446</v>
      </c>
      <c r="D3294" s="2">
        <v>45849</v>
      </c>
      <c r="E3294" t="s">
        <v>5383</v>
      </c>
      <c r="F3294" s="1" t="s">
        <v>246</v>
      </c>
      <c r="G3294">
        <v>36</v>
      </c>
      <c r="H3294">
        <v>6</v>
      </c>
      <c r="I3294" s="1" t="s">
        <v>2826</v>
      </c>
      <c r="J3294">
        <v>300</v>
      </c>
      <c r="K3294" s="1" t="s">
        <v>2729</v>
      </c>
      <c r="L3294">
        <v>3</v>
      </c>
      <c r="M3294">
        <v>181.1</v>
      </c>
      <c r="N3294">
        <v>12.600000000000001</v>
      </c>
      <c r="Q3294">
        <v>168.5</v>
      </c>
      <c r="R3294" s="1"/>
    </row>
    <row r="3295" spans="1:18" x14ac:dyDescent="0.2">
      <c r="A3295" s="1" t="s">
        <v>46</v>
      </c>
      <c r="B3295">
        <v>1</v>
      </c>
      <c r="C3295" s="1" t="s">
        <v>5421</v>
      </c>
      <c r="D3295" s="2">
        <v>45850</v>
      </c>
      <c r="E3295" t="s">
        <v>5422</v>
      </c>
      <c r="F3295" s="1" t="s">
        <v>246</v>
      </c>
      <c r="G3295">
        <v>6</v>
      </c>
      <c r="H3295" t="s">
        <v>134</v>
      </c>
      <c r="I3295" s="1" t="s">
        <v>100</v>
      </c>
      <c r="J3295">
        <v>100</v>
      </c>
      <c r="K3295" s="1" t="s">
        <v>2729</v>
      </c>
      <c r="L3295">
        <v>1</v>
      </c>
      <c r="M3295">
        <v>25.6</v>
      </c>
      <c r="N3295">
        <v>0.8</v>
      </c>
      <c r="Q3295">
        <v>24.8</v>
      </c>
      <c r="R3295" s="1"/>
    </row>
    <row r="3296" spans="1:18" x14ac:dyDescent="0.2">
      <c r="A3296" s="1" t="s">
        <v>46</v>
      </c>
      <c r="B3296">
        <v>1</v>
      </c>
      <c r="C3296" s="1" t="s">
        <v>5447</v>
      </c>
      <c r="D3296" s="2">
        <v>45850</v>
      </c>
      <c r="E3296" t="s">
        <v>5448</v>
      </c>
      <c r="F3296" s="1" t="s">
        <v>246</v>
      </c>
      <c r="G3296">
        <v>6</v>
      </c>
      <c r="H3296">
        <v>10</v>
      </c>
      <c r="I3296" s="1" t="s">
        <v>100</v>
      </c>
      <c r="J3296">
        <v>100</v>
      </c>
      <c r="K3296" s="1" t="s">
        <v>2729</v>
      </c>
      <c r="L3296">
        <v>3</v>
      </c>
      <c r="M3296">
        <v>109.2</v>
      </c>
      <c r="N3296">
        <v>2.2999999999999998</v>
      </c>
      <c r="Q3296">
        <v>106.9</v>
      </c>
      <c r="R3296" s="1"/>
    </row>
    <row r="3297" spans="1:18" x14ac:dyDescent="0.2">
      <c r="A3297" s="1" t="s">
        <v>53</v>
      </c>
      <c r="B3297">
        <v>1</v>
      </c>
      <c r="C3297" s="1" t="s">
        <v>5449</v>
      </c>
      <c r="D3297" s="2">
        <v>45850</v>
      </c>
      <c r="E3297" t="s">
        <v>5450</v>
      </c>
      <c r="F3297" s="1" t="s">
        <v>246</v>
      </c>
      <c r="G3297">
        <v>6</v>
      </c>
      <c r="H3297">
        <v>10</v>
      </c>
      <c r="I3297" s="1" t="s">
        <v>100</v>
      </c>
      <c r="J3297">
        <v>60</v>
      </c>
      <c r="K3297" s="1" t="s">
        <v>2729</v>
      </c>
      <c r="L3297">
        <v>2</v>
      </c>
      <c r="M3297">
        <v>69</v>
      </c>
      <c r="N3297">
        <v>1.5</v>
      </c>
      <c r="Q3297">
        <v>67.5</v>
      </c>
      <c r="R3297" s="1"/>
    </row>
    <row r="3298" spans="1:18" x14ac:dyDescent="0.2">
      <c r="A3298" s="1" t="s">
        <v>53</v>
      </c>
      <c r="B3298">
        <v>1</v>
      </c>
      <c r="C3298" s="1" t="s">
        <v>5451</v>
      </c>
      <c r="D3298" s="2">
        <v>45850</v>
      </c>
      <c r="E3298" t="s">
        <v>5452</v>
      </c>
      <c r="F3298" s="1" t="s">
        <v>246</v>
      </c>
      <c r="G3298">
        <v>6</v>
      </c>
      <c r="H3298">
        <v>10</v>
      </c>
      <c r="I3298" s="1" t="s">
        <v>100</v>
      </c>
      <c r="J3298">
        <v>120</v>
      </c>
      <c r="K3298" s="1" t="s">
        <v>2729</v>
      </c>
      <c r="L3298">
        <v>2</v>
      </c>
      <c r="M3298">
        <v>69.8</v>
      </c>
      <c r="N3298">
        <v>1.4</v>
      </c>
      <c r="Q3298">
        <v>68.399999999999991</v>
      </c>
      <c r="R3298" s="1"/>
    </row>
    <row r="3299" spans="1:18" x14ac:dyDescent="0.2">
      <c r="A3299" s="1" t="s">
        <v>46</v>
      </c>
      <c r="B3299">
        <v>3</v>
      </c>
      <c r="C3299" s="1" t="s">
        <v>5426</v>
      </c>
      <c r="D3299" s="2">
        <v>45850</v>
      </c>
      <c r="E3299" t="s">
        <v>5427</v>
      </c>
      <c r="F3299" s="1" t="s">
        <v>246</v>
      </c>
      <c r="G3299">
        <v>12</v>
      </c>
      <c r="H3299">
        <v>18</v>
      </c>
      <c r="I3299" s="1" t="s">
        <v>3045</v>
      </c>
      <c r="J3299">
        <v>300</v>
      </c>
      <c r="K3299" s="1" t="s">
        <v>2729</v>
      </c>
      <c r="L3299">
        <v>4</v>
      </c>
      <c r="M3299">
        <v>222.6</v>
      </c>
      <c r="N3299">
        <v>6</v>
      </c>
      <c r="Q3299">
        <v>216.6</v>
      </c>
      <c r="R3299" s="1"/>
    </row>
    <row r="3300" spans="1:18" x14ac:dyDescent="0.2">
      <c r="A3300" s="1" t="s">
        <v>46</v>
      </c>
      <c r="B3300">
        <v>3</v>
      </c>
      <c r="C3300" s="1" t="s">
        <v>5453</v>
      </c>
      <c r="D3300" s="2">
        <v>45850</v>
      </c>
      <c r="E3300" t="s">
        <v>3959</v>
      </c>
      <c r="F3300" s="1" t="s">
        <v>246</v>
      </c>
      <c r="G3300">
        <v>20</v>
      </c>
      <c r="H3300" t="s">
        <v>2243</v>
      </c>
      <c r="I3300" s="1" t="s">
        <v>2760</v>
      </c>
      <c r="J3300">
        <v>150</v>
      </c>
      <c r="K3300" s="1" t="s">
        <v>2729</v>
      </c>
      <c r="L3300">
        <v>1</v>
      </c>
      <c r="M3300">
        <v>71</v>
      </c>
      <c r="N3300">
        <v>2.4</v>
      </c>
      <c r="Q3300">
        <v>68.599999999999994</v>
      </c>
      <c r="R3300" s="1"/>
    </row>
    <row r="3301" spans="1:18" x14ac:dyDescent="0.2">
      <c r="A3301" s="1" t="s">
        <v>53</v>
      </c>
      <c r="B3301">
        <v>3</v>
      </c>
      <c r="C3301" s="1" t="s">
        <v>5454</v>
      </c>
      <c r="D3301" s="2">
        <v>45850</v>
      </c>
      <c r="E3301" t="s">
        <v>3680</v>
      </c>
      <c r="F3301" s="1" t="s">
        <v>246</v>
      </c>
      <c r="G3301">
        <v>25</v>
      </c>
      <c r="H3301" t="s">
        <v>167</v>
      </c>
      <c r="I3301" s="1" t="s">
        <v>2760</v>
      </c>
      <c r="J3301">
        <v>40</v>
      </c>
      <c r="K3301" s="1" t="s">
        <v>2729</v>
      </c>
      <c r="L3301">
        <v>1</v>
      </c>
      <c r="M3301">
        <v>42</v>
      </c>
      <c r="N3301">
        <v>2.4</v>
      </c>
      <c r="Q3301">
        <v>39.6</v>
      </c>
      <c r="R3301" s="1"/>
    </row>
    <row r="3302" spans="1:18" x14ac:dyDescent="0.2">
      <c r="A3302" s="1" t="s">
        <v>53</v>
      </c>
      <c r="B3302">
        <v>3</v>
      </c>
      <c r="C3302" s="1" t="s">
        <v>5453</v>
      </c>
      <c r="D3302" s="2">
        <v>45850</v>
      </c>
      <c r="E3302" t="s">
        <v>3959</v>
      </c>
      <c r="F3302" s="1" t="s">
        <v>246</v>
      </c>
      <c r="G3302">
        <v>20</v>
      </c>
      <c r="H3302" t="s">
        <v>2243</v>
      </c>
      <c r="I3302" s="1" t="s">
        <v>2760</v>
      </c>
      <c r="J3302">
        <v>150</v>
      </c>
      <c r="K3302" s="1" t="s">
        <v>2729</v>
      </c>
      <c r="L3302">
        <v>1</v>
      </c>
      <c r="M3302">
        <v>79.400000000000006</v>
      </c>
      <c r="N3302">
        <v>2.5</v>
      </c>
      <c r="Q3302">
        <v>76.900000000000006</v>
      </c>
      <c r="R3302" s="1"/>
    </row>
    <row r="3303" spans="1:18" x14ac:dyDescent="0.2">
      <c r="A3303" s="1" t="s">
        <v>53</v>
      </c>
      <c r="B3303">
        <v>3</v>
      </c>
      <c r="C3303" s="1" t="s">
        <v>5455</v>
      </c>
      <c r="D3303" s="2">
        <v>45850</v>
      </c>
      <c r="E3303" t="s">
        <v>5456</v>
      </c>
      <c r="F3303" s="1" t="s">
        <v>246</v>
      </c>
      <c r="G3303">
        <v>13</v>
      </c>
      <c r="H3303">
        <v>50</v>
      </c>
      <c r="I3303" s="1" t="s">
        <v>2766</v>
      </c>
      <c r="J3303">
        <v>200</v>
      </c>
      <c r="K3303" s="1" t="s">
        <v>2729</v>
      </c>
      <c r="L3303">
        <v>2</v>
      </c>
      <c r="M3303">
        <v>54.4</v>
      </c>
      <c r="N3303">
        <v>1.6</v>
      </c>
      <c r="Q3303">
        <v>52.8</v>
      </c>
      <c r="R3303" s="1"/>
    </row>
    <row r="3304" spans="1:18" x14ac:dyDescent="0.2">
      <c r="A3304" s="1" t="s">
        <v>46</v>
      </c>
      <c r="B3304">
        <v>4</v>
      </c>
      <c r="C3304" s="1" t="s">
        <v>5430</v>
      </c>
      <c r="D3304" s="2">
        <v>45850</v>
      </c>
      <c r="E3304" t="s">
        <v>1295</v>
      </c>
      <c r="F3304" s="1" t="s">
        <v>246</v>
      </c>
      <c r="G3304">
        <v>18</v>
      </c>
      <c r="H3304" t="s">
        <v>134</v>
      </c>
      <c r="I3304" s="1" t="s">
        <v>100</v>
      </c>
      <c r="J3304">
        <v>250</v>
      </c>
      <c r="K3304" s="1" t="s">
        <v>2729</v>
      </c>
      <c r="L3304">
        <v>5</v>
      </c>
      <c r="M3304">
        <v>208.8</v>
      </c>
      <c r="N3304">
        <v>11</v>
      </c>
      <c r="Q3304">
        <v>197.8</v>
      </c>
      <c r="R3304" s="1"/>
    </row>
    <row r="3305" spans="1:18" x14ac:dyDescent="0.2">
      <c r="A3305" s="1" t="s">
        <v>53</v>
      </c>
      <c r="B3305">
        <v>4</v>
      </c>
      <c r="C3305" s="1" t="s">
        <v>5117</v>
      </c>
      <c r="D3305" s="2">
        <v>45850</v>
      </c>
      <c r="E3305" t="s">
        <v>5118</v>
      </c>
      <c r="F3305" s="1" t="s">
        <v>246</v>
      </c>
      <c r="G3305">
        <v>24</v>
      </c>
      <c r="H3305" t="s">
        <v>2765</v>
      </c>
      <c r="I3305" s="1" t="s">
        <v>2766</v>
      </c>
      <c r="J3305">
        <v>7500</v>
      </c>
      <c r="K3305" s="1" t="s">
        <v>2729</v>
      </c>
      <c r="L3305">
        <v>5</v>
      </c>
      <c r="M3305">
        <v>508.4</v>
      </c>
      <c r="N3305">
        <v>14.5</v>
      </c>
      <c r="Q3305">
        <v>493.9</v>
      </c>
      <c r="R3305" s="1"/>
    </row>
    <row r="3306" spans="1:18" x14ac:dyDescent="0.2">
      <c r="A3306" s="1" t="s">
        <v>46</v>
      </c>
      <c r="B3306">
        <v>6</v>
      </c>
      <c r="C3306" s="1" t="s">
        <v>5457</v>
      </c>
      <c r="D3306" s="2">
        <v>45850</v>
      </c>
      <c r="E3306" t="s">
        <v>3000</v>
      </c>
      <c r="F3306" s="1" t="s">
        <v>106</v>
      </c>
      <c r="G3306" t="s">
        <v>3001</v>
      </c>
      <c r="H3306" t="s">
        <v>51</v>
      </c>
      <c r="I3306" s="1" t="s">
        <v>2996</v>
      </c>
      <c r="J3306">
        <v>100</v>
      </c>
      <c r="K3306" s="1" t="s">
        <v>2729</v>
      </c>
      <c r="L3306">
        <v>2</v>
      </c>
      <c r="M3306">
        <v>107.19999999999999</v>
      </c>
      <c r="N3306">
        <v>4</v>
      </c>
      <c r="O3306">
        <v>140</v>
      </c>
      <c r="Q3306">
        <v>103.19999999999999</v>
      </c>
      <c r="R3306" s="1"/>
    </row>
    <row r="3307" spans="1:18" x14ac:dyDescent="0.2">
      <c r="A3307" s="1" t="s">
        <v>46</v>
      </c>
      <c r="B3307">
        <v>6</v>
      </c>
      <c r="C3307" s="1" t="s">
        <v>5458</v>
      </c>
      <c r="D3307" s="2">
        <v>45850</v>
      </c>
      <c r="E3307" t="s">
        <v>5459</v>
      </c>
      <c r="F3307" s="1" t="s">
        <v>246</v>
      </c>
      <c r="G3307" t="s">
        <v>5460</v>
      </c>
      <c r="H3307" t="s">
        <v>5461</v>
      </c>
      <c r="I3307" s="1" t="s">
        <v>108</v>
      </c>
      <c r="J3307">
        <v>120</v>
      </c>
      <c r="K3307" s="1" t="s">
        <v>2729</v>
      </c>
      <c r="L3307">
        <v>2</v>
      </c>
      <c r="M3307">
        <v>115.8</v>
      </c>
      <c r="N3307">
        <v>9.9</v>
      </c>
      <c r="Q3307">
        <v>105.89999999999999</v>
      </c>
      <c r="R3307" s="1"/>
    </row>
    <row r="3308" spans="1:18" x14ac:dyDescent="0.2">
      <c r="A3308" s="1" t="s">
        <v>46</v>
      </c>
      <c r="B3308">
        <v>6</v>
      </c>
      <c r="C3308" s="1" t="s">
        <v>5462</v>
      </c>
      <c r="D3308" s="2">
        <v>45850</v>
      </c>
      <c r="E3308" t="s">
        <v>5463</v>
      </c>
      <c r="F3308" s="1" t="s">
        <v>3606</v>
      </c>
      <c r="G3308" t="s">
        <v>2995</v>
      </c>
      <c r="H3308" t="s">
        <v>51</v>
      </c>
      <c r="I3308" s="1" t="s">
        <v>2996</v>
      </c>
      <c r="J3308">
        <v>200</v>
      </c>
      <c r="K3308" s="1" t="s">
        <v>2729</v>
      </c>
      <c r="L3308">
        <v>4</v>
      </c>
      <c r="M3308">
        <v>197.59999999999997</v>
      </c>
      <c r="N3308">
        <v>8</v>
      </c>
      <c r="Q3308">
        <v>189.59999999999997</v>
      </c>
      <c r="R3308" s="1"/>
    </row>
    <row r="3309" spans="1:18" x14ac:dyDescent="0.2">
      <c r="A3309" s="1" t="s">
        <v>46</v>
      </c>
      <c r="B3309">
        <v>6</v>
      </c>
      <c r="C3309" s="1" t="s">
        <v>711</v>
      </c>
      <c r="D3309" s="2">
        <v>45850</v>
      </c>
      <c r="E3309" t="s">
        <v>51</v>
      </c>
      <c r="F3309" s="1" t="s">
        <v>51</v>
      </c>
      <c r="G3309" t="s">
        <v>51</v>
      </c>
      <c r="H3309" t="s">
        <v>51</v>
      </c>
      <c r="I3309" s="1" t="s">
        <v>51</v>
      </c>
      <c r="J3309" t="s">
        <v>51</v>
      </c>
      <c r="K3309" s="1" t="s">
        <v>2729</v>
      </c>
      <c r="L3309">
        <v>1</v>
      </c>
      <c r="M3309">
        <v>110</v>
      </c>
      <c r="N3309">
        <v>3.6</v>
      </c>
      <c r="Q3309">
        <v>106.4</v>
      </c>
      <c r="R3309" s="1"/>
    </row>
    <row r="3310" spans="1:18" x14ac:dyDescent="0.2">
      <c r="A3310" s="1" t="s">
        <v>53</v>
      </c>
      <c r="B3310">
        <v>6</v>
      </c>
      <c r="C3310" s="1" t="s">
        <v>2879</v>
      </c>
      <c r="D3310" s="2">
        <v>45850</v>
      </c>
      <c r="E3310" t="s">
        <v>281</v>
      </c>
      <c r="F3310" s="1" t="s">
        <v>246</v>
      </c>
      <c r="G3310" t="s">
        <v>2880</v>
      </c>
      <c r="H3310" t="s">
        <v>2744</v>
      </c>
      <c r="I3310" s="1" t="s">
        <v>100</v>
      </c>
      <c r="J3310">
        <v>2000</v>
      </c>
      <c r="K3310" s="1" t="s">
        <v>2729</v>
      </c>
      <c r="L3310">
        <v>2</v>
      </c>
      <c r="M3310">
        <v>202.8</v>
      </c>
      <c r="N3310">
        <v>6.2</v>
      </c>
      <c r="O3310">
        <v>101</v>
      </c>
      <c r="Q3310">
        <v>196.60000000000002</v>
      </c>
      <c r="R3310" s="1"/>
    </row>
    <row r="3311" spans="1:18" x14ac:dyDescent="0.2">
      <c r="A3311" s="1" t="s">
        <v>53</v>
      </c>
      <c r="B3311">
        <v>6</v>
      </c>
      <c r="C3311" s="1" t="s">
        <v>5464</v>
      </c>
      <c r="D3311" s="2">
        <v>45850</v>
      </c>
      <c r="E3311" t="s">
        <v>2048</v>
      </c>
      <c r="F3311" s="1" t="s">
        <v>246</v>
      </c>
      <c r="G3311">
        <v>30</v>
      </c>
      <c r="H3311" t="s">
        <v>2641</v>
      </c>
      <c r="I3311" s="1" t="s">
        <v>100</v>
      </c>
      <c r="J3311">
        <v>500</v>
      </c>
      <c r="K3311" s="1" t="s">
        <v>2729</v>
      </c>
      <c r="L3311">
        <v>9</v>
      </c>
      <c r="M3311">
        <v>526</v>
      </c>
      <c r="N3311">
        <v>37.800000000000004</v>
      </c>
      <c r="Q3311">
        <v>488.2</v>
      </c>
      <c r="R3311" s="1"/>
    </row>
    <row r="3312" spans="1:18" x14ac:dyDescent="0.2">
      <c r="A3312" s="1" t="s">
        <v>46</v>
      </c>
      <c r="B3312">
        <v>7</v>
      </c>
      <c r="C3312" s="1" t="s">
        <v>5446</v>
      </c>
      <c r="D3312" s="2">
        <v>45850</v>
      </c>
      <c r="E3312" t="s">
        <v>5383</v>
      </c>
      <c r="F3312" s="1" t="s">
        <v>246</v>
      </c>
      <c r="G3312">
        <v>36</v>
      </c>
      <c r="H3312">
        <v>6</v>
      </c>
      <c r="I3312" s="1" t="s">
        <v>2826</v>
      </c>
      <c r="J3312">
        <v>300</v>
      </c>
      <c r="K3312" s="1" t="s">
        <v>2729</v>
      </c>
      <c r="L3312">
        <v>3</v>
      </c>
      <c r="M3312">
        <v>149.99</v>
      </c>
      <c r="N3312">
        <v>12.600000000000001</v>
      </c>
      <c r="O3312">
        <v>12.2</v>
      </c>
      <c r="Q3312">
        <v>137.39000000000001</v>
      </c>
      <c r="R3312" s="1"/>
    </row>
    <row r="3313" spans="1:18" x14ac:dyDescent="0.2">
      <c r="A3313" s="1" t="s">
        <v>46</v>
      </c>
      <c r="B3313">
        <v>7</v>
      </c>
      <c r="C3313" s="1" t="s">
        <v>5465</v>
      </c>
      <c r="D3313" s="2">
        <v>45850</v>
      </c>
      <c r="E3313" t="s">
        <v>5383</v>
      </c>
      <c r="F3313" s="1" t="s">
        <v>246</v>
      </c>
      <c r="G3313">
        <v>36</v>
      </c>
      <c r="H3313">
        <v>6</v>
      </c>
      <c r="I3313" s="1" t="s">
        <v>2826</v>
      </c>
      <c r="J3313">
        <v>200</v>
      </c>
      <c r="K3313" s="1" t="s">
        <v>2729</v>
      </c>
      <c r="L3313">
        <v>4</v>
      </c>
      <c r="M3313">
        <v>207.20999999999998</v>
      </c>
      <c r="N3313">
        <v>16.8</v>
      </c>
      <c r="Q3313">
        <v>190.40999999999997</v>
      </c>
      <c r="R3313" s="1"/>
    </row>
    <row r="3314" spans="1:18" x14ac:dyDescent="0.2">
      <c r="A3314" s="1" t="s">
        <v>46</v>
      </c>
      <c r="B3314">
        <v>7</v>
      </c>
      <c r="C3314" s="1" t="s">
        <v>5466</v>
      </c>
      <c r="D3314" s="2">
        <v>45850</v>
      </c>
      <c r="E3314" t="s">
        <v>5383</v>
      </c>
      <c r="F3314" s="1" t="s">
        <v>246</v>
      </c>
      <c r="G3314">
        <v>40</v>
      </c>
      <c r="H3314">
        <v>6</v>
      </c>
      <c r="I3314" s="1" t="s">
        <v>2826</v>
      </c>
      <c r="J3314">
        <v>300</v>
      </c>
      <c r="K3314" s="1" t="s">
        <v>2729</v>
      </c>
      <c r="L3314">
        <v>4</v>
      </c>
      <c r="M3314">
        <v>234.85</v>
      </c>
      <c r="N3314">
        <v>20</v>
      </c>
      <c r="Q3314">
        <v>214.85</v>
      </c>
      <c r="R3314" s="1"/>
    </row>
    <row r="3315" spans="1:18" x14ac:dyDescent="0.2">
      <c r="A3315" s="1" t="s">
        <v>53</v>
      </c>
      <c r="B3315">
        <v>7</v>
      </c>
      <c r="C3315" s="1" t="s">
        <v>5466</v>
      </c>
      <c r="D3315" s="2">
        <v>45850</v>
      </c>
      <c r="E3315" t="s">
        <v>5383</v>
      </c>
      <c r="F3315" s="1" t="s">
        <v>246</v>
      </c>
      <c r="G3315">
        <v>40</v>
      </c>
      <c r="H3315">
        <v>6</v>
      </c>
      <c r="I3315" s="1" t="s">
        <v>2826</v>
      </c>
      <c r="J3315">
        <v>300</v>
      </c>
      <c r="K3315" s="1" t="s">
        <v>2729</v>
      </c>
      <c r="L3315">
        <v>1</v>
      </c>
      <c r="M3315">
        <v>80.8</v>
      </c>
      <c r="N3315">
        <v>5.0999999999999996</v>
      </c>
      <c r="Q3315">
        <v>75.7</v>
      </c>
      <c r="R3315" s="1"/>
    </row>
    <row r="3316" spans="1:18" x14ac:dyDescent="0.2">
      <c r="A3316" s="1" t="s">
        <v>53</v>
      </c>
      <c r="B3316">
        <v>7</v>
      </c>
      <c r="C3316" s="1" t="s">
        <v>5467</v>
      </c>
      <c r="D3316" s="2">
        <v>45850</v>
      </c>
      <c r="E3316" t="s">
        <v>5383</v>
      </c>
      <c r="F3316" s="1" t="s">
        <v>246</v>
      </c>
      <c r="G3316">
        <v>40</v>
      </c>
      <c r="H3316">
        <v>6</v>
      </c>
      <c r="I3316" s="1" t="s">
        <v>2826</v>
      </c>
      <c r="J3316">
        <v>200</v>
      </c>
      <c r="K3316" s="1" t="s">
        <v>2729</v>
      </c>
      <c r="L3316">
        <v>3</v>
      </c>
      <c r="M3316">
        <v>219.8</v>
      </c>
      <c r="N3316">
        <v>15.1</v>
      </c>
      <c r="Q3316">
        <v>204.70000000000002</v>
      </c>
      <c r="R3316" s="1"/>
    </row>
    <row r="3317" spans="1:18" x14ac:dyDescent="0.2">
      <c r="A3317" s="1" t="s">
        <v>53</v>
      </c>
      <c r="B3317">
        <v>7</v>
      </c>
      <c r="C3317" s="1" t="s">
        <v>5468</v>
      </c>
      <c r="D3317" s="2">
        <v>45850</v>
      </c>
      <c r="E3317" t="s">
        <v>5469</v>
      </c>
      <c r="F3317" s="1" t="s">
        <v>246</v>
      </c>
      <c r="G3317">
        <v>19</v>
      </c>
      <c r="H3317" t="s">
        <v>76</v>
      </c>
      <c r="I3317" s="1" t="s">
        <v>2760</v>
      </c>
      <c r="J3317">
        <v>105</v>
      </c>
      <c r="K3317" s="1" t="s">
        <v>2729</v>
      </c>
      <c r="L3317">
        <v>3</v>
      </c>
      <c r="M3317">
        <v>110.8</v>
      </c>
      <c r="N3317">
        <v>6.6000000000000005</v>
      </c>
      <c r="Q3317">
        <v>104.2</v>
      </c>
      <c r="R3317" s="1"/>
    </row>
    <row r="3318" spans="1:18" x14ac:dyDescent="0.2">
      <c r="A3318" s="1" t="s">
        <v>53</v>
      </c>
      <c r="B3318">
        <v>7</v>
      </c>
      <c r="C3318" s="1" t="s">
        <v>5470</v>
      </c>
      <c r="D3318" s="2">
        <v>45850</v>
      </c>
      <c r="E3318" t="s">
        <v>5469</v>
      </c>
      <c r="F3318" s="1" t="s">
        <v>246</v>
      </c>
      <c r="G3318">
        <v>18</v>
      </c>
      <c r="H3318" t="s">
        <v>76</v>
      </c>
      <c r="I3318" s="1" t="s">
        <v>2760</v>
      </c>
      <c r="J3318">
        <v>170</v>
      </c>
      <c r="K3318" s="1" t="s">
        <v>2729</v>
      </c>
      <c r="L3318">
        <v>1</v>
      </c>
      <c r="M3318">
        <v>44.5</v>
      </c>
      <c r="N3318">
        <v>2</v>
      </c>
      <c r="Q3318">
        <v>42.5</v>
      </c>
      <c r="R3318" s="1"/>
    </row>
    <row r="3319" spans="1:18" x14ac:dyDescent="0.2">
      <c r="A3319" s="1" t="s">
        <v>46</v>
      </c>
      <c r="B3319">
        <v>1</v>
      </c>
      <c r="C3319" s="1" t="s">
        <v>5451</v>
      </c>
      <c r="D3319" s="2">
        <v>45851</v>
      </c>
      <c r="E3319" t="s">
        <v>5452</v>
      </c>
      <c r="F3319" s="1" t="s">
        <v>246</v>
      </c>
      <c r="G3319">
        <v>6</v>
      </c>
      <c r="H3319">
        <v>10</v>
      </c>
      <c r="I3319" s="1" t="s">
        <v>100</v>
      </c>
      <c r="J3319">
        <v>120</v>
      </c>
      <c r="K3319" s="1" t="s">
        <v>2729</v>
      </c>
      <c r="L3319">
        <v>2</v>
      </c>
      <c r="M3319">
        <v>58.6</v>
      </c>
      <c r="N3319">
        <v>1.6</v>
      </c>
      <c r="Q3319">
        <v>57</v>
      </c>
      <c r="R3319" s="1"/>
    </row>
    <row r="3320" spans="1:18" x14ac:dyDescent="0.2">
      <c r="A3320" s="1" t="s">
        <v>46</v>
      </c>
      <c r="B3320">
        <v>1</v>
      </c>
      <c r="C3320" s="1" t="s">
        <v>5471</v>
      </c>
      <c r="D3320" s="2">
        <v>45851</v>
      </c>
      <c r="E3320" t="s">
        <v>5452</v>
      </c>
      <c r="F3320" s="1" t="s">
        <v>246</v>
      </c>
      <c r="G3320">
        <v>7</v>
      </c>
      <c r="H3320">
        <v>10</v>
      </c>
      <c r="I3320" s="1" t="s">
        <v>100</v>
      </c>
      <c r="J3320">
        <v>120</v>
      </c>
      <c r="K3320" s="1" t="s">
        <v>2729</v>
      </c>
      <c r="L3320">
        <v>2</v>
      </c>
      <c r="M3320">
        <v>84.800000000000011</v>
      </c>
      <c r="N3320">
        <v>1.8</v>
      </c>
      <c r="Q3320">
        <v>83.000000000000014</v>
      </c>
      <c r="R3320" s="1"/>
    </row>
    <row r="3321" spans="1:18" x14ac:dyDescent="0.2">
      <c r="A3321" s="1" t="s">
        <v>53</v>
      </c>
      <c r="B3321">
        <v>1</v>
      </c>
      <c r="C3321" s="1" t="s">
        <v>5471</v>
      </c>
      <c r="D3321" s="2">
        <v>45851</v>
      </c>
      <c r="E3321" t="s">
        <v>5452</v>
      </c>
      <c r="F3321" s="1" t="s">
        <v>246</v>
      </c>
      <c r="G3321">
        <v>7</v>
      </c>
      <c r="H3321">
        <v>10</v>
      </c>
      <c r="I3321" s="1" t="s">
        <v>100</v>
      </c>
      <c r="J3321">
        <v>120</v>
      </c>
      <c r="K3321" s="1" t="s">
        <v>2729</v>
      </c>
      <c r="L3321">
        <v>1</v>
      </c>
      <c r="M3321">
        <v>44.8</v>
      </c>
      <c r="N3321">
        <v>0.9</v>
      </c>
      <c r="Q3321">
        <v>43.9</v>
      </c>
      <c r="R3321" s="1"/>
    </row>
    <row r="3322" spans="1:18" x14ac:dyDescent="0.2">
      <c r="A3322" s="1" t="s">
        <v>53</v>
      </c>
      <c r="B3322">
        <v>1</v>
      </c>
      <c r="C3322" s="1" t="s">
        <v>5472</v>
      </c>
      <c r="D3322" s="2">
        <v>45851</v>
      </c>
      <c r="E3322" t="s">
        <v>5448</v>
      </c>
      <c r="F3322" s="1" t="s">
        <v>246</v>
      </c>
      <c r="G3322">
        <v>7</v>
      </c>
      <c r="H3322">
        <v>10</v>
      </c>
      <c r="I3322" s="1" t="s">
        <v>100</v>
      </c>
      <c r="J3322">
        <v>170</v>
      </c>
      <c r="K3322" s="1" t="s">
        <v>2729</v>
      </c>
      <c r="L3322">
        <v>2</v>
      </c>
      <c r="M3322">
        <v>83.6</v>
      </c>
      <c r="N3322">
        <v>1.8</v>
      </c>
      <c r="Q3322">
        <v>81.8</v>
      </c>
      <c r="R3322" s="1"/>
    </row>
    <row r="3323" spans="1:18" x14ac:dyDescent="0.2">
      <c r="A3323" s="1" t="s">
        <v>46</v>
      </c>
      <c r="B3323">
        <v>3</v>
      </c>
      <c r="C3323" s="1" t="s">
        <v>2879</v>
      </c>
      <c r="D3323" s="2">
        <v>45851</v>
      </c>
      <c r="E3323" t="s">
        <v>281</v>
      </c>
      <c r="F3323" s="1" t="s">
        <v>246</v>
      </c>
      <c r="G3323" t="s">
        <v>2880</v>
      </c>
      <c r="H3323" t="s">
        <v>2744</v>
      </c>
      <c r="I3323" s="1" t="s">
        <v>100</v>
      </c>
      <c r="J3323">
        <v>2000</v>
      </c>
      <c r="K3323" s="1" t="s">
        <v>2729</v>
      </c>
      <c r="L3323">
        <v>6</v>
      </c>
      <c r="M3323">
        <v>491.59999999999997</v>
      </c>
      <c r="N3323">
        <v>17.600000000000001</v>
      </c>
      <c r="O3323">
        <v>22</v>
      </c>
      <c r="Q3323">
        <v>473.99999999999994</v>
      </c>
      <c r="R3323" s="1"/>
    </row>
    <row r="3324" spans="1:18" x14ac:dyDescent="0.2">
      <c r="A3324" s="1" t="s">
        <v>53</v>
      </c>
      <c r="B3324">
        <v>3</v>
      </c>
      <c r="C3324" s="1" t="s">
        <v>5473</v>
      </c>
      <c r="D3324" s="2">
        <v>45851</v>
      </c>
      <c r="E3324" t="s">
        <v>5474</v>
      </c>
      <c r="F3324" s="1" t="s">
        <v>5109</v>
      </c>
      <c r="G3324">
        <v>24</v>
      </c>
      <c r="H3324">
        <v>8</v>
      </c>
      <c r="I3324" s="1" t="s">
        <v>4237</v>
      </c>
      <c r="J3324">
        <v>500</v>
      </c>
      <c r="K3324" s="1" t="s">
        <v>2729</v>
      </c>
      <c r="L3324">
        <v>7</v>
      </c>
      <c r="M3324">
        <v>444</v>
      </c>
      <c r="N3324">
        <v>21</v>
      </c>
      <c r="O3324">
        <v>18</v>
      </c>
      <c r="Q3324">
        <v>423</v>
      </c>
      <c r="R3324" s="1"/>
    </row>
    <row r="3325" spans="1:18" x14ac:dyDescent="0.2">
      <c r="A3325" s="1" t="s">
        <v>46</v>
      </c>
      <c r="B3325">
        <v>4</v>
      </c>
      <c r="C3325" s="1" t="s">
        <v>5117</v>
      </c>
      <c r="D3325" s="2">
        <v>45851</v>
      </c>
      <c r="E3325" t="s">
        <v>5118</v>
      </c>
      <c r="F3325" s="1" t="s">
        <v>246</v>
      </c>
      <c r="G3325">
        <v>24</v>
      </c>
      <c r="H3325" t="s">
        <v>2765</v>
      </c>
      <c r="I3325" s="1" t="s">
        <v>2766</v>
      </c>
      <c r="J3325">
        <v>7500</v>
      </c>
      <c r="K3325" s="1" t="s">
        <v>2729</v>
      </c>
      <c r="L3325">
        <v>3</v>
      </c>
      <c r="M3325">
        <v>377.2</v>
      </c>
      <c r="N3325">
        <v>8.6999999999999993</v>
      </c>
      <c r="O3325">
        <v>6</v>
      </c>
      <c r="Q3325">
        <v>368.5</v>
      </c>
      <c r="R3325" s="1"/>
    </row>
    <row r="3326" spans="1:18" x14ac:dyDescent="0.2">
      <c r="A3326" s="1" t="s">
        <v>53</v>
      </c>
      <c r="B3326">
        <v>4</v>
      </c>
      <c r="C3326" s="1" t="s">
        <v>5117</v>
      </c>
      <c r="D3326" s="2">
        <v>45851</v>
      </c>
      <c r="E3326" t="s">
        <v>5118</v>
      </c>
      <c r="F3326" s="1" t="s">
        <v>246</v>
      </c>
      <c r="G3326">
        <v>24</v>
      </c>
      <c r="H3326" t="s">
        <v>2765</v>
      </c>
      <c r="I3326" s="1" t="s">
        <v>2766</v>
      </c>
      <c r="J3326">
        <v>7500</v>
      </c>
      <c r="K3326" s="1" t="s">
        <v>2729</v>
      </c>
      <c r="L3326">
        <v>3</v>
      </c>
      <c r="M3326">
        <v>376.6</v>
      </c>
      <c r="N3326">
        <v>9</v>
      </c>
      <c r="O3326">
        <v>8</v>
      </c>
      <c r="Q3326">
        <v>367.6</v>
      </c>
      <c r="R3326" s="1"/>
    </row>
    <row r="3327" spans="1:18" x14ac:dyDescent="0.2">
      <c r="A3327" s="1" t="s">
        <v>46</v>
      </c>
      <c r="B3327">
        <v>6</v>
      </c>
      <c r="C3327" s="1" t="s">
        <v>5475</v>
      </c>
      <c r="D3327" s="2">
        <v>45851</v>
      </c>
      <c r="E3327" t="s">
        <v>5436</v>
      </c>
      <c r="F3327" s="1" t="s">
        <v>246</v>
      </c>
      <c r="G3327">
        <v>20</v>
      </c>
      <c r="H3327" t="s">
        <v>209</v>
      </c>
      <c r="I3327" s="1" t="s">
        <v>100</v>
      </c>
      <c r="J3327">
        <v>820</v>
      </c>
      <c r="K3327" s="1" t="s">
        <v>2729</v>
      </c>
      <c r="L3327">
        <v>8</v>
      </c>
      <c r="M3327">
        <v>491</v>
      </c>
      <c r="N3327">
        <v>19.2</v>
      </c>
      <c r="O3327">
        <v>9</v>
      </c>
      <c r="Q3327">
        <v>471.8</v>
      </c>
      <c r="R3327" s="1"/>
    </row>
    <row r="3328" spans="1:18" x14ac:dyDescent="0.2">
      <c r="A3328" s="1" t="s">
        <v>53</v>
      </c>
      <c r="B3328">
        <v>6</v>
      </c>
      <c r="C3328" s="1" t="s">
        <v>5475</v>
      </c>
      <c r="D3328" s="2">
        <v>45851</v>
      </c>
      <c r="E3328" t="s">
        <v>5436</v>
      </c>
      <c r="F3328" s="1" t="s">
        <v>246</v>
      </c>
      <c r="G3328">
        <v>20</v>
      </c>
      <c r="H3328" t="s">
        <v>209</v>
      </c>
      <c r="I3328" s="1" t="s">
        <v>100</v>
      </c>
      <c r="J3328">
        <v>820</v>
      </c>
      <c r="K3328" s="1" t="s">
        <v>2729</v>
      </c>
      <c r="L3328">
        <v>6</v>
      </c>
      <c r="M3328">
        <v>376.40000000000003</v>
      </c>
      <c r="N3328">
        <v>14.399999999999999</v>
      </c>
      <c r="O3328">
        <v>10</v>
      </c>
      <c r="Q3328">
        <v>362.00000000000006</v>
      </c>
      <c r="R3328" s="1"/>
    </row>
    <row r="3329" spans="1:18" x14ac:dyDescent="0.2">
      <c r="A3329" s="1" t="s">
        <v>53</v>
      </c>
      <c r="B3329">
        <v>6</v>
      </c>
      <c r="C3329" s="1" t="s">
        <v>5476</v>
      </c>
      <c r="D3329" s="2">
        <v>45851</v>
      </c>
      <c r="E3329" t="s">
        <v>5477</v>
      </c>
      <c r="F3329" s="1" t="s">
        <v>246</v>
      </c>
      <c r="G3329">
        <v>22</v>
      </c>
      <c r="H3329" t="s">
        <v>241</v>
      </c>
      <c r="I3329" s="1" t="s">
        <v>100</v>
      </c>
      <c r="J3329">
        <v>200</v>
      </c>
      <c r="K3329" s="1" t="s">
        <v>2729</v>
      </c>
      <c r="L3329">
        <v>4</v>
      </c>
      <c r="M3329">
        <v>168.4</v>
      </c>
      <c r="N3329">
        <v>10.4</v>
      </c>
      <c r="Q3329">
        <v>158</v>
      </c>
      <c r="R3329" s="1"/>
    </row>
    <row r="3330" spans="1:18" x14ac:dyDescent="0.2">
      <c r="A3330" s="1" t="s">
        <v>46</v>
      </c>
      <c r="B3330">
        <v>7</v>
      </c>
      <c r="C3330" s="1" t="s">
        <v>5470</v>
      </c>
      <c r="D3330" s="2">
        <v>45851</v>
      </c>
      <c r="E3330" t="s">
        <v>5469</v>
      </c>
      <c r="F3330" s="1" t="s">
        <v>246</v>
      </c>
      <c r="G3330">
        <v>18</v>
      </c>
      <c r="H3330" t="s">
        <v>76</v>
      </c>
      <c r="I3330" s="1" t="s">
        <v>2760</v>
      </c>
      <c r="J3330">
        <v>170</v>
      </c>
      <c r="K3330" s="1" t="s">
        <v>2729</v>
      </c>
      <c r="L3330">
        <v>3</v>
      </c>
      <c r="M3330">
        <v>131</v>
      </c>
      <c r="N3330">
        <v>6.4</v>
      </c>
      <c r="O3330">
        <v>6</v>
      </c>
      <c r="Q3330">
        <v>124.6</v>
      </c>
      <c r="R3330" s="1"/>
    </row>
    <row r="3331" spans="1:18" x14ac:dyDescent="0.2">
      <c r="A3331" s="1" t="s">
        <v>46</v>
      </c>
      <c r="B3331">
        <v>7</v>
      </c>
      <c r="C3331" s="1" t="s">
        <v>5478</v>
      </c>
      <c r="D3331" s="2">
        <v>45851</v>
      </c>
      <c r="E3331" t="s">
        <v>5420</v>
      </c>
      <c r="F3331" s="1" t="s">
        <v>246</v>
      </c>
      <c r="G3331">
        <v>18</v>
      </c>
      <c r="H3331" t="s">
        <v>79</v>
      </c>
      <c r="I3331" s="1" t="s">
        <v>100</v>
      </c>
      <c r="J3331">
        <v>250</v>
      </c>
      <c r="K3331" s="1" t="s">
        <v>2729</v>
      </c>
      <c r="L3331">
        <v>5</v>
      </c>
      <c r="M3331">
        <v>272.7</v>
      </c>
      <c r="N3331">
        <v>11</v>
      </c>
      <c r="Q3331">
        <v>261.7</v>
      </c>
      <c r="R3331" s="1"/>
    </row>
    <row r="3332" spans="1:18" x14ac:dyDescent="0.2">
      <c r="A3332" s="1" t="s">
        <v>53</v>
      </c>
      <c r="B3332">
        <v>7</v>
      </c>
      <c r="C3332" s="1" t="s">
        <v>5478</v>
      </c>
      <c r="D3332" s="2">
        <v>45851</v>
      </c>
      <c r="E3332" t="s">
        <v>5420</v>
      </c>
      <c r="F3332" s="1" t="s">
        <v>246</v>
      </c>
      <c r="G3332">
        <v>18</v>
      </c>
      <c r="H3332" t="s">
        <v>79</v>
      </c>
      <c r="I3332" s="1" t="s">
        <v>100</v>
      </c>
      <c r="J3332">
        <v>250</v>
      </c>
      <c r="K3332" s="1" t="s">
        <v>2729</v>
      </c>
      <c r="L3332">
        <v>1</v>
      </c>
      <c r="M3332">
        <v>43.08</v>
      </c>
      <c r="N3332">
        <v>2.2000000000000002</v>
      </c>
      <c r="O3332">
        <v>2</v>
      </c>
      <c r="Q3332">
        <v>40.879999999999995</v>
      </c>
      <c r="R3332" s="1"/>
    </row>
    <row r="3333" spans="1:18" x14ac:dyDescent="0.2">
      <c r="A3333" s="1" t="s">
        <v>53</v>
      </c>
      <c r="B3333">
        <v>7</v>
      </c>
      <c r="C3333" s="1" t="s">
        <v>5479</v>
      </c>
      <c r="D3333" s="2">
        <v>45851</v>
      </c>
      <c r="E3333" t="s">
        <v>5420</v>
      </c>
      <c r="F3333" s="1" t="s">
        <v>246</v>
      </c>
      <c r="G3333">
        <v>18</v>
      </c>
      <c r="H3333" t="s">
        <v>79</v>
      </c>
      <c r="I3333" s="1" t="s">
        <v>100</v>
      </c>
      <c r="J3333">
        <v>135</v>
      </c>
      <c r="K3333" s="1" t="s">
        <v>2729</v>
      </c>
      <c r="L3333">
        <v>4</v>
      </c>
      <c r="M3333">
        <v>203.62</v>
      </c>
      <c r="N3333">
        <v>8.8000000000000007</v>
      </c>
      <c r="Q3333">
        <v>194.82</v>
      </c>
      <c r="R3333" s="1"/>
    </row>
    <row r="3334" spans="1:18" x14ac:dyDescent="0.2">
      <c r="A3334" s="1" t="s">
        <v>53</v>
      </c>
      <c r="B3334">
        <v>7</v>
      </c>
      <c r="C3334" s="1" t="s">
        <v>5480</v>
      </c>
      <c r="D3334" s="2">
        <v>45851</v>
      </c>
      <c r="E3334" t="s">
        <v>5436</v>
      </c>
      <c r="F3334" s="1" t="s">
        <v>246</v>
      </c>
      <c r="G3334">
        <v>18</v>
      </c>
      <c r="H3334" t="s">
        <v>209</v>
      </c>
      <c r="I3334" s="1" t="s">
        <v>100</v>
      </c>
      <c r="J3334">
        <v>800</v>
      </c>
      <c r="K3334" s="1" t="s">
        <v>2729</v>
      </c>
      <c r="L3334">
        <v>1</v>
      </c>
      <c r="M3334">
        <v>47.7</v>
      </c>
      <c r="N3334">
        <v>2.2000000000000002</v>
      </c>
      <c r="Q3334">
        <v>45.5</v>
      </c>
      <c r="R3334" s="1"/>
    </row>
    <row r="3335" spans="1:18" x14ac:dyDescent="0.2">
      <c r="A3335" s="1" t="s">
        <v>46</v>
      </c>
      <c r="B3335">
        <v>1</v>
      </c>
      <c r="C3335" s="1" t="s">
        <v>5472</v>
      </c>
      <c r="D3335" s="2">
        <v>45852</v>
      </c>
      <c r="E3335" t="s">
        <v>5448</v>
      </c>
      <c r="F3335" s="1" t="s">
        <v>246</v>
      </c>
      <c r="G3335">
        <v>7</v>
      </c>
      <c r="H3335">
        <v>10</v>
      </c>
      <c r="I3335" s="1" t="s">
        <v>100</v>
      </c>
      <c r="J3335">
        <v>170</v>
      </c>
      <c r="K3335" s="1" t="s">
        <v>2729</v>
      </c>
      <c r="L3335">
        <v>2</v>
      </c>
      <c r="M3335">
        <v>98.4</v>
      </c>
      <c r="N3335">
        <v>1.8</v>
      </c>
      <c r="O3335">
        <v>70</v>
      </c>
      <c r="Q3335">
        <v>96.600000000000009</v>
      </c>
      <c r="R3335" s="1"/>
    </row>
    <row r="3336" spans="1:18" x14ac:dyDescent="0.2">
      <c r="A3336" s="1" t="s">
        <v>46</v>
      </c>
      <c r="B3336">
        <v>1</v>
      </c>
      <c r="C3336" s="1" t="s">
        <v>5481</v>
      </c>
      <c r="D3336" s="2">
        <v>45852</v>
      </c>
      <c r="E3336" t="s">
        <v>5450</v>
      </c>
      <c r="F3336" s="1" t="s">
        <v>246</v>
      </c>
      <c r="G3336">
        <v>7</v>
      </c>
      <c r="H3336">
        <v>10</v>
      </c>
      <c r="I3336" s="1" t="s">
        <v>100</v>
      </c>
      <c r="J3336">
        <v>60</v>
      </c>
      <c r="K3336" s="1" t="s">
        <v>2729</v>
      </c>
      <c r="L3336">
        <v>1</v>
      </c>
      <c r="M3336">
        <v>32.6</v>
      </c>
      <c r="N3336">
        <v>0.9</v>
      </c>
      <c r="Q3336">
        <v>31.700000000000003</v>
      </c>
      <c r="R3336" s="1"/>
    </row>
    <row r="3337" spans="1:18" x14ac:dyDescent="0.2">
      <c r="A3337" s="1" t="s">
        <v>53</v>
      </c>
      <c r="B3337">
        <v>1</v>
      </c>
      <c r="C3337" s="1" t="s">
        <v>5481</v>
      </c>
      <c r="D3337" s="2">
        <v>45852</v>
      </c>
      <c r="E3337" t="s">
        <v>5450</v>
      </c>
      <c r="F3337" s="1" t="s">
        <v>246</v>
      </c>
      <c r="G3337">
        <v>7</v>
      </c>
      <c r="H3337">
        <v>10</v>
      </c>
      <c r="I3337" s="1" t="s">
        <v>100</v>
      </c>
      <c r="J3337">
        <v>60</v>
      </c>
      <c r="K3337" s="1" t="s">
        <v>2729</v>
      </c>
      <c r="L3337">
        <v>1</v>
      </c>
      <c r="M3337">
        <v>35.200000000000003</v>
      </c>
      <c r="N3337">
        <v>0.7</v>
      </c>
      <c r="O3337">
        <v>2</v>
      </c>
      <c r="Q3337">
        <v>34.5</v>
      </c>
      <c r="R3337" s="1"/>
    </row>
    <row r="3338" spans="1:18" x14ac:dyDescent="0.2">
      <c r="A3338" s="1" t="s">
        <v>53</v>
      </c>
      <c r="B3338">
        <v>1</v>
      </c>
      <c r="C3338" s="1" t="s">
        <v>5372</v>
      </c>
      <c r="D3338" s="2">
        <v>45852</v>
      </c>
      <c r="E3338" t="s">
        <v>5373</v>
      </c>
      <c r="F3338" s="1" t="s">
        <v>246</v>
      </c>
      <c r="G3338">
        <v>5</v>
      </c>
      <c r="H3338" t="s">
        <v>2740</v>
      </c>
      <c r="I3338" s="1" t="s">
        <v>100</v>
      </c>
      <c r="J3338">
        <v>100</v>
      </c>
      <c r="K3338" s="1" t="s">
        <v>2729</v>
      </c>
      <c r="L3338">
        <v>1</v>
      </c>
      <c r="M3338">
        <v>31</v>
      </c>
      <c r="N3338">
        <v>0.7</v>
      </c>
      <c r="Q3338">
        <v>30.3</v>
      </c>
      <c r="R3338" s="1"/>
    </row>
    <row r="3339" spans="1:18" x14ac:dyDescent="0.2">
      <c r="A3339" s="1" t="s">
        <v>53</v>
      </c>
      <c r="B3339">
        <v>1</v>
      </c>
      <c r="C3339" s="1" t="s">
        <v>5482</v>
      </c>
      <c r="D3339" s="2">
        <v>45852</v>
      </c>
      <c r="E3339" t="s">
        <v>5448</v>
      </c>
      <c r="F3339" s="1" t="s">
        <v>246</v>
      </c>
      <c r="G3339">
        <v>5</v>
      </c>
      <c r="H3339">
        <v>10</v>
      </c>
      <c r="I3339" s="1" t="s">
        <v>100</v>
      </c>
      <c r="J3339">
        <v>120</v>
      </c>
      <c r="K3339" s="1" t="s">
        <v>2729</v>
      </c>
      <c r="L3339">
        <v>2</v>
      </c>
      <c r="M3339">
        <v>63.6</v>
      </c>
      <c r="N3339">
        <v>1.4</v>
      </c>
      <c r="Q3339">
        <v>62.2</v>
      </c>
      <c r="R3339" s="1"/>
    </row>
    <row r="3340" spans="1:18" x14ac:dyDescent="0.2">
      <c r="A3340" s="1" t="s">
        <v>46</v>
      </c>
      <c r="B3340">
        <v>3</v>
      </c>
      <c r="C3340" s="1" t="s">
        <v>5473</v>
      </c>
      <c r="D3340" s="2">
        <v>45852</v>
      </c>
      <c r="E3340" t="s">
        <v>5474</v>
      </c>
      <c r="F3340" s="1" t="s">
        <v>5109</v>
      </c>
      <c r="G3340">
        <v>24</v>
      </c>
      <c r="H3340">
        <v>8</v>
      </c>
      <c r="I3340" s="1" t="s">
        <v>4237</v>
      </c>
      <c r="J3340">
        <v>500</v>
      </c>
      <c r="K3340" s="1" t="s">
        <v>2729</v>
      </c>
      <c r="L3340">
        <v>1</v>
      </c>
      <c r="M3340">
        <v>79.599999999999994</v>
      </c>
      <c r="N3340">
        <v>3</v>
      </c>
      <c r="Q3340">
        <v>76.599999999999994</v>
      </c>
      <c r="R3340" s="1"/>
    </row>
    <row r="3341" spans="1:18" x14ac:dyDescent="0.2">
      <c r="A3341" s="1" t="s">
        <v>46</v>
      </c>
      <c r="B3341">
        <v>3</v>
      </c>
      <c r="C3341" s="1" t="s">
        <v>5483</v>
      </c>
      <c r="D3341" s="2">
        <v>45852</v>
      </c>
      <c r="E3341" t="s">
        <v>5484</v>
      </c>
      <c r="F3341" s="1" t="s">
        <v>3068</v>
      </c>
      <c r="G3341">
        <v>16</v>
      </c>
      <c r="H3341" t="s">
        <v>2811</v>
      </c>
      <c r="I3341" s="1" t="s">
        <v>108</v>
      </c>
      <c r="J3341">
        <v>250</v>
      </c>
      <c r="K3341" s="1" t="s">
        <v>2729</v>
      </c>
      <c r="L3341">
        <v>4</v>
      </c>
      <c r="M3341">
        <v>261</v>
      </c>
      <c r="N3341">
        <v>7.6</v>
      </c>
      <c r="Q3341">
        <v>253.4</v>
      </c>
      <c r="R3341" s="1"/>
    </row>
    <row r="3342" spans="1:18" x14ac:dyDescent="0.2">
      <c r="A3342" s="1" t="s">
        <v>46</v>
      </c>
      <c r="B3342">
        <v>3</v>
      </c>
      <c r="C3342" s="1" t="s">
        <v>5485</v>
      </c>
      <c r="D3342" s="2">
        <v>45852</v>
      </c>
      <c r="E3342" t="s">
        <v>5484</v>
      </c>
      <c r="F3342" s="1" t="s">
        <v>3068</v>
      </c>
      <c r="G3342">
        <v>16</v>
      </c>
      <c r="H3342" t="s">
        <v>2811</v>
      </c>
      <c r="I3342" s="1" t="s">
        <v>108</v>
      </c>
      <c r="J3342">
        <v>250</v>
      </c>
      <c r="K3342" s="1" t="s">
        <v>2729</v>
      </c>
      <c r="L3342">
        <v>1</v>
      </c>
      <c r="M3342">
        <v>52.4</v>
      </c>
      <c r="N3342">
        <v>1.9</v>
      </c>
      <c r="Q3342">
        <v>50.5</v>
      </c>
      <c r="R3342" s="1"/>
    </row>
    <row r="3343" spans="1:18" x14ac:dyDescent="0.2">
      <c r="A3343" s="1" t="s">
        <v>53</v>
      </c>
      <c r="B3343">
        <v>3</v>
      </c>
      <c r="C3343" s="1" t="s">
        <v>5485</v>
      </c>
      <c r="D3343" s="2">
        <v>45852</v>
      </c>
      <c r="E3343" t="s">
        <v>5484</v>
      </c>
      <c r="F3343" s="1" t="s">
        <v>3068</v>
      </c>
      <c r="G3343">
        <v>16</v>
      </c>
      <c r="H3343" t="s">
        <v>2811</v>
      </c>
      <c r="I3343" s="1" t="s">
        <v>108</v>
      </c>
      <c r="J3343">
        <v>250</v>
      </c>
      <c r="K3343" s="1" t="s">
        <v>2729</v>
      </c>
      <c r="L3343">
        <v>4</v>
      </c>
      <c r="M3343">
        <v>220.2</v>
      </c>
      <c r="N3343">
        <v>6.2</v>
      </c>
      <c r="O3343">
        <v>2</v>
      </c>
      <c r="Q3343">
        <v>214</v>
      </c>
      <c r="R3343" s="1"/>
    </row>
    <row r="3344" spans="1:18" x14ac:dyDescent="0.2">
      <c r="A3344" s="1" t="s">
        <v>53</v>
      </c>
      <c r="B3344">
        <v>3</v>
      </c>
      <c r="C3344" s="1" t="s">
        <v>5486</v>
      </c>
      <c r="D3344" s="2">
        <v>45852</v>
      </c>
      <c r="E3344" t="s">
        <v>5487</v>
      </c>
      <c r="F3344" s="1" t="s">
        <v>3068</v>
      </c>
      <c r="G3344">
        <v>16</v>
      </c>
      <c r="H3344" t="s">
        <v>2811</v>
      </c>
      <c r="I3344" s="1" t="s">
        <v>108</v>
      </c>
      <c r="J3344">
        <v>350</v>
      </c>
      <c r="K3344" s="1" t="s">
        <v>2729</v>
      </c>
      <c r="L3344">
        <v>3</v>
      </c>
      <c r="M3344">
        <v>158.4</v>
      </c>
      <c r="N3344">
        <v>3.5999999999999996</v>
      </c>
      <c r="Q3344">
        <v>154.80000000000001</v>
      </c>
      <c r="R3344" s="1"/>
    </row>
    <row r="3345" spans="1:18" x14ac:dyDescent="0.2">
      <c r="A3345" s="1" t="s">
        <v>46</v>
      </c>
      <c r="B3345">
        <v>4</v>
      </c>
      <c r="C3345" s="1" t="s">
        <v>5117</v>
      </c>
      <c r="D3345" s="2">
        <v>45852</v>
      </c>
      <c r="E3345" t="s">
        <v>5118</v>
      </c>
      <c r="F3345" s="1" t="s">
        <v>246</v>
      </c>
      <c r="G3345">
        <v>24</v>
      </c>
      <c r="H3345" t="s">
        <v>2765</v>
      </c>
      <c r="I3345" s="1" t="s">
        <v>2766</v>
      </c>
      <c r="J3345">
        <v>7500</v>
      </c>
      <c r="K3345" s="1" t="s">
        <v>2729</v>
      </c>
      <c r="L3345">
        <v>3</v>
      </c>
      <c r="M3345">
        <v>425.20000000000005</v>
      </c>
      <c r="N3345">
        <v>5.8</v>
      </c>
      <c r="Q3345">
        <v>419.40000000000003</v>
      </c>
      <c r="R3345" s="1"/>
    </row>
    <row r="3346" spans="1:18" x14ac:dyDescent="0.2">
      <c r="A3346" s="1" t="s">
        <v>53</v>
      </c>
      <c r="B3346">
        <v>4</v>
      </c>
      <c r="C3346" s="1" t="s">
        <v>5117</v>
      </c>
      <c r="D3346" s="2">
        <v>45852</v>
      </c>
      <c r="E3346" t="s">
        <v>5118</v>
      </c>
      <c r="F3346" s="1" t="s">
        <v>246</v>
      </c>
      <c r="G3346">
        <v>24</v>
      </c>
      <c r="H3346" t="s">
        <v>2765</v>
      </c>
      <c r="I3346" s="1" t="s">
        <v>2766</v>
      </c>
      <c r="J3346">
        <v>7500</v>
      </c>
      <c r="K3346" s="1" t="s">
        <v>2729</v>
      </c>
      <c r="L3346">
        <v>2</v>
      </c>
      <c r="M3346">
        <v>237.3</v>
      </c>
      <c r="N3346">
        <v>6</v>
      </c>
      <c r="O3346">
        <v>7</v>
      </c>
      <c r="Q3346">
        <v>231.3</v>
      </c>
      <c r="R3346" s="1"/>
    </row>
    <row r="3347" spans="1:18" x14ac:dyDescent="0.2">
      <c r="A3347" s="1" t="s">
        <v>53</v>
      </c>
      <c r="B3347">
        <v>4</v>
      </c>
      <c r="C3347" s="1" t="s">
        <v>5488</v>
      </c>
      <c r="D3347" s="2">
        <v>45852</v>
      </c>
      <c r="E3347" t="s">
        <v>5489</v>
      </c>
      <c r="F3347" s="1" t="s">
        <v>246</v>
      </c>
      <c r="G3347">
        <v>25</v>
      </c>
      <c r="H3347" t="s">
        <v>214</v>
      </c>
      <c r="I3347" s="1" t="s">
        <v>100</v>
      </c>
      <c r="J3347">
        <v>100</v>
      </c>
      <c r="K3347" s="1" t="s">
        <v>2729</v>
      </c>
      <c r="L3347">
        <v>2</v>
      </c>
      <c r="M3347">
        <v>114.4</v>
      </c>
      <c r="N3347">
        <v>6.2</v>
      </c>
      <c r="Q3347">
        <v>108.2</v>
      </c>
      <c r="R3347" s="1"/>
    </row>
    <row r="3348" spans="1:18" x14ac:dyDescent="0.2">
      <c r="A3348" s="1" t="s">
        <v>53</v>
      </c>
      <c r="B3348">
        <v>4</v>
      </c>
      <c r="C3348" s="1" t="s">
        <v>5490</v>
      </c>
      <c r="D3348" s="2">
        <v>45852</v>
      </c>
      <c r="E3348" t="s">
        <v>5489</v>
      </c>
      <c r="F3348" s="1" t="s">
        <v>246</v>
      </c>
      <c r="G3348">
        <v>25</v>
      </c>
      <c r="H3348" t="s">
        <v>214</v>
      </c>
      <c r="I3348" s="1" t="s">
        <v>100</v>
      </c>
      <c r="J3348">
        <v>100</v>
      </c>
      <c r="K3348" s="1" t="s">
        <v>2729</v>
      </c>
      <c r="L3348">
        <v>2</v>
      </c>
      <c r="M3348">
        <v>103.19999999999999</v>
      </c>
      <c r="N3348">
        <v>6.4</v>
      </c>
      <c r="Q3348">
        <v>96.799999999999983</v>
      </c>
      <c r="R3348" s="1"/>
    </row>
    <row r="3349" spans="1:18" x14ac:dyDescent="0.2">
      <c r="A3349" s="1" t="s">
        <v>46</v>
      </c>
      <c r="B3349">
        <v>6</v>
      </c>
      <c r="C3349" s="1" t="s">
        <v>5491</v>
      </c>
      <c r="D3349" s="2">
        <v>45852</v>
      </c>
      <c r="E3349" t="s">
        <v>51</v>
      </c>
      <c r="F3349" s="1" t="s">
        <v>51</v>
      </c>
      <c r="G3349" t="s">
        <v>51</v>
      </c>
      <c r="H3349" t="s">
        <v>51</v>
      </c>
      <c r="I3349" s="1" t="s">
        <v>51</v>
      </c>
      <c r="J3349" t="s">
        <v>51</v>
      </c>
      <c r="K3349" s="1" t="s">
        <v>2729</v>
      </c>
      <c r="L3349">
        <v>1</v>
      </c>
      <c r="M3349">
        <v>47.2</v>
      </c>
      <c r="N3349">
        <v>2.6</v>
      </c>
      <c r="Q3349">
        <v>44.6</v>
      </c>
      <c r="R3349" s="1"/>
    </row>
    <row r="3350" spans="1:18" x14ac:dyDescent="0.2">
      <c r="A3350" s="1" t="s">
        <v>46</v>
      </c>
      <c r="B3350">
        <v>6</v>
      </c>
      <c r="C3350" s="1" t="s">
        <v>5492</v>
      </c>
      <c r="D3350" s="2">
        <v>45852</v>
      </c>
      <c r="E3350" t="s">
        <v>5406</v>
      </c>
      <c r="F3350" s="1" t="s">
        <v>246</v>
      </c>
      <c r="G3350">
        <v>21</v>
      </c>
      <c r="H3350" t="s">
        <v>332</v>
      </c>
      <c r="I3350" s="1" t="s">
        <v>2760</v>
      </c>
      <c r="J3350">
        <v>500</v>
      </c>
      <c r="K3350" s="1" t="s">
        <v>2729</v>
      </c>
      <c r="L3350">
        <v>8</v>
      </c>
      <c r="M3350">
        <v>510.8</v>
      </c>
      <c r="N3350">
        <v>19.2</v>
      </c>
      <c r="Q3350">
        <v>491.6</v>
      </c>
      <c r="R3350" s="1"/>
    </row>
    <row r="3351" spans="1:18" x14ac:dyDescent="0.2">
      <c r="A3351" s="1" t="s">
        <v>53</v>
      </c>
      <c r="B3351">
        <v>6</v>
      </c>
      <c r="C3351" s="1" t="s">
        <v>5493</v>
      </c>
      <c r="D3351" s="2">
        <v>45852</v>
      </c>
      <c r="E3351" t="s">
        <v>5494</v>
      </c>
      <c r="F3351" s="1" t="s">
        <v>246</v>
      </c>
      <c r="G3351">
        <v>21</v>
      </c>
      <c r="H3351" t="s">
        <v>214</v>
      </c>
      <c r="I3351" s="1" t="s">
        <v>2760</v>
      </c>
      <c r="J3351">
        <v>210</v>
      </c>
      <c r="K3351" s="1" t="s">
        <v>2729</v>
      </c>
      <c r="L3351">
        <v>3</v>
      </c>
      <c r="M3351">
        <v>235.6</v>
      </c>
      <c r="N3351">
        <v>7.4</v>
      </c>
      <c r="O3351">
        <v>15.6</v>
      </c>
      <c r="Q3351">
        <v>228.2</v>
      </c>
      <c r="R3351" s="1"/>
    </row>
    <row r="3352" spans="1:18" x14ac:dyDescent="0.2">
      <c r="A3352" s="1" t="s">
        <v>53</v>
      </c>
      <c r="B3352">
        <v>6</v>
      </c>
      <c r="C3352" s="1" t="s">
        <v>5495</v>
      </c>
      <c r="D3352" s="2">
        <v>45852</v>
      </c>
      <c r="E3352" t="s">
        <v>5494</v>
      </c>
      <c r="F3352" s="1" t="s">
        <v>246</v>
      </c>
      <c r="G3352">
        <v>21</v>
      </c>
      <c r="H3352" t="s">
        <v>214</v>
      </c>
      <c r="I3352" s="1" t="s">
        <v>2760</v>
      </c>
      <c r="J3352">
        <v>60</v>
      </c>
      <c r="K3352" s="1" t="s">
        <v>2729</v>
      </c>
      <c r="L3352">
        <v>2</v>
      </c>
      <c r="M3352">
        <v>138</v>
      </c>
      <c r="N3352">
        <v>4.8</v>
      </c>
      <c r="Q3352">
        <v>133.19999999999999</v>
      </c>
      <c r="R3352" s="1"/>
    </row>
    <row r="3353" spans="1:18" x14ac:dyDescent="0.2">
      <c r="A3353" s="1" t="s">
        <v>53</v>
      </c>
      <c r="B3353">
        <v>6</v>
      </c>
      <c r="C3353" s="1" t="s">
        <v>5496</v>
      </c>
      <c r="D3353" s="2">
        <v>45852</v>
      </c>
      <c r="E3353" t="s">
        <v>4067</v>
      </c>
      <c r="F3353" s="1" t="s">
        <v>246</v>
      </c>
      <c r="G3353">
        <v>21</v>
      </c>
      <c r="H3353" t="s">
        <v>4068</v>
      </c>
      <c r="I3353" s="1" t="s">
        <v>100</v>
      </c>
      <c r="J3353">
        <v>400</v>
      </c>
      <c r="K3353" s="1" t="s">
        <v>2729</v>
      </c>
      <c r="L3353">
        <v>4</v>
      </c>
      <c r="M3353">
        <v>252.79999999999995</v>
      </c>
      <c r="N3353">
        <v>10</v>
      </c>
      <c r="Q3353">
        <v>242.79999999999995</v>
      </c>
      <c r="R3353" s="1"/>
    </row>
    <row r="3354" spans="1:18" x14ac:dyDescent="0.2">
      <c r="A3354" s="1" t="s">
        <v>46</v>
      </c>
      <c r="B3354">
        <v>7</v>
      </c>
      <c r="C3354" s="1" t="s">
        <v>5480</v>
      </c>
      <c r="D3354" s="2">
        <v>45852</v>
      </c>
      <c r="E3354" t="s">
        <v>5436</v>
      </c>
      <c r="F3354" s="1" t="s">
        <v>246</v>
      </c>
      <c r="G3354">
        <v>18</v>
      </c>
      <c r="H3354" t="s">
        <v>209</v>
      </c>
      <c r="I3354" s="1" t="s">
        <v>100</v>
      </c>
      <c r="J3354">
        <v>800</v>
      </c>
      <c r="K3354" s="1" t="s">
        <v>2729</v>
      </c>
      <c r="L3354">
        <v>2</v>
      </c>
      <c r="M3354">
        <v>108.8</v>
      </c>
      <c r="N3354">
        <v>4.4000000000000004</v>
      </c>
      <c r="Q3354">
        <v>104.39999999999999</v>
      </c>
      <c r="R3354" s="1"/>
    </row>
    <row r="3355" spans="1:18" x14ac:dyDescent="0.2">
      <c r="A3355" s="1" t="s">
        <v>46</v>
      </c>
      <c r="B3355">
        <v>7</v>
      </c>
      <c r="C3355" s="1" t="s">
        <v>5497</v>
      </c>
      <c r="D3355" s="2">
        <v>45852</v>
      </c>
      <c r="E3355" t="s">
        <v>2048</v>
      </c>
      <c r="F3355" s="1" t="s">
        <v>246</v>
      </c>
      <c r="G3355">
        <v>18</v>
      </c>
      <c r="H3355" t="s">
        <v>2811</v>
      </c>
      <c r="I3355" s="1" t="s">
        <v>100</v>
      </c>
      <c r="J3355">
        <v>200</v>
      </c>
      <c r="K3355" s="1" t="s">
        <v>2729</v>
      </c>
      <c r="L3355">
        <v>3</v>
      </c>
      <c r="M3355">
        <v>207.5</v>
      </c>
      <c r="N3355">
        <v>6.6000000000000005</v>
      </c>
      <c r="Q3355">
        <v>200.9</v>
      </c>
      <c r="R3355" s="1"/>
    </row>
    <row r="3356" spans="1:18" x14ac:dyDescent="0.2">
      <c r="A3356" s="1" t="s">
        <v>46</v>
      </c>
      <c r="B3356">
        <v>7</v>
      </c>
      <c r="C3356" s="1" t="s">
        <v>5424</v>
      </c>
      <c r="D3356" s="2">
        <v>45852</v>
      </c>
      <c r="E3356" t="s">
        <v>5425</v>
      </c>
      <c r="F3356" s="1" t="s">
        <v>246</v>
      </c>
      <c r="G3356">
        <v>13</v>
      </c>
      <c r="H3356" t="s">
        <v>735</v>
      </c>
      <c r="I3356" s="1" t="s">
        <v>100</v>
      </c>
      <c r="J3356">
        <v>80</v>
      </c>
      <c r="K3356" s="1" t="s">
        <v>2729</v>
      </c>
      <c r="L3356">
        <v>1</v>
      </c>
      <c r="M3356">
        <v>40.15</v>
      </c>
      <c r="N3356">
        <v>1.1499999999999999</v>
      </c>
      <c r="Q3356">
        <v>39</v>
      </c>
      <c r="R3356" s="1"/>
    </row>
    <row r="3357" spans="1:18" x14ac:dyDescent="0.2">
      <c r="A3357" s="1" t="s">
        <v>53</v>
      </c>
      <c r="B3357">
        <v>7</v>
      </c>
      <c r="C3357" s="1" t="s">
        <v>5424</v>
      </c>
      <c r="D3357" s="2">
        <v>45852</v>
      </c>
      <c r="E3357" t="s">
        <v>5425</v>
      </c>
      <c r="F3357" s="1" t="s">
        <v>246</v>
      </c>
      <c r="G3357">
        <v>13</v>
      </c>
      <c r="H3357" t="s">
        <v>735</v>
      </c>
      <c r="I3357" s="1" t="s">
        <v>100</v>
      </c>
      <c r="J3357">
        <v>80</v>
      </c>
      <c r="K3357" s="1" t="s">
        <v>2729</v>
      </c>
      <c r="L3357">
        <v>1</v>
      </c>
      <c r="M3357">
        <v>44.15</v>
      </c>
      <c r="N3357">
        <v>3</v>
      </c>
      <c r="O3357">
        <v>4.8</v>
      </c>
      <c r="Q3357">
        <v>41.15</v>
      </c>
      <c r="R3357" s="1"/>
    </row>
    <row r="3358" spans="1:18" x14ac:dyDescent="0.2">
      <c r="A3358" s="1" t="s">
        <v>53</v>
      </c>
      <c r="B3358">
        <v>7</v>
      </c>
      <c r="C3358" s="1" t="s">
        <v>5498</v>
      </c>
      <c r="D3358" s="2">
        <v>45852</v>
      </c>
      <c r="E3358" t="s">
        <v>5499</v>
      </c>
      <c r="F3358" s="1" t="s">
        <v>246</v>
      </c>
      <c r="G3358">
        <v>13</v>
      </c>
      <c r="H3358" t="s">
        <v>167</v>
      </c>
      <c r="I3358" s="1" t="s">
        <v>2760</v>
      </c>
      <c r="J3358">
        <v>45</v>
      </c>
      <c r="K3358" s="1" t="s">
        <v>2729</v>
      </c>
      <c r="L3358">
        <v>2</v>
      </c>
      <c r="M3358">
        <v>52.2</v>
      </c>
      <c r="N3358">
        <v>1.6</v>
      </c>
      <c r="Q3358">
        <v>50.6</v>
      </c>
      <c r="R3358" s="1"/>
    </row>
    <row r="3359" spans="1:18" x14ac:dyDescent="0.2">
      <c r="A3359" s="1" t="s">
        <v>53</v>
      </c>
      <c r="B3359">
        <v>7</v>
      </c>
      <c r="C3359" s="1" t="s">
        <v>5500</v>
      </c>
      <c r="D3359" s="2">
        <v>45852</v>
      </c>
      <c r="E3359" t="s">
        <v>5499</v>
      </c>
      <c r="F3359" s="1" t="s">
        <v>246</v>
      </c>
      <c r="G3359">
        <v>15.5</v>
      </c>
      <c r="H3359" t="s">
        <v>167</v>
      </c>
      <c r="I3359" s="1" t="s">
        <v>2760</v>
      </c>
      <c r="J3359">
        <v>225</v>
      </c>
      <c r="K3359" s="1" t="s">
        <v>2729</v>
      </c>
      <c r="L3359">
        <v>4</v>
      </c>
      <c r="M3359">
        <v>180.97</v>
      </c>
      <c r="N3359">
        <v>7.6</v>
      </c>
      <c r="Q3359">
        <v>173.37</v>
      </c>
      <c r="R3359" s="1"/>
    </row>
    <row r="3360" spans="1:18" x14ac:dyDescent="0.2">
      <c r="A3360" s="1" t="s">
        <v>46</v>
      </c>
      <c r="B3360">
        <v>1</v>
      </c>
      <c r="C3360" s="1" t="s">
        <v>5482</v>
      </c>
      <c r="D3360" s="2">
        <v>45853</v>
      </c>
      <c r="E3360" t="s">
        <v>5448</v>
      </c>
      <c r="F3360" s="1" t="s">
        <v>246</v>
      </c>
      <c r="G3360">
        <v>5</v>
      </c>
      <c r="H3360">
        <v>10</v>
      </c>
      <c r="I3360" s="1" t="s">
        <v>100</v>
      </c>
      <c r="J3360">
        <v>120</v>
      </c>
      <c r="K3360" s="1" t="s">
        <v>2729</v>
      </c>
      <c r="L3360">
        <v>2</v>
      </c>
      <c r="M3360">
        <v>67.2</v>
      </c>
      <c r="N3360">
        <v>1.5</v>
      </c>
      <c r="Q3360">
        <v>65.7</v>
      </c>
      <c r="R3360" s="1"/>
    </row>
    <row r="3361" spans="1:18" x14ac:dyDescent="0.2">
      <c r="A3361" s="1" t="s">
        <v>46</v>
      </c>
      <c r="B3361">
        <v>1</v>
      </c>
      <c r="C3361" s="1" t="s">
        <v>5501</v>
      </c>
      <c r="D3361" s="2">
        <v>45853</v>
      </c>
      <c r="E3361" t="s">
        <v>5452</v>
      </c>
      <c r="F3361" s="1" t="s">
        <v>246</v>
      </c>
      <c r="G3361">
        <v>5</v>
      </c>
      <c r="H3361">
        <v>10</v>
      </c>
      <c r="I3361" s="1" t="s">
        <v>100</v>
      </c>
      <c r="J3361">
        <v>120</v>
      </c>
      <c r="K3361" s="1" t="s">
        <v>2729</v>
      </c>
      <c r="L3361">
        <v>2</v>
      </c>
      <c r="M3361">
        <v>66.400000000000006</v>
      </c>
      <c r="N3361">
        <v>1.4</v>
      </c>
      <c r="Q3361">
        <v>65</v>
      </c>
      <c r="R3361" s="1"/>
    </row>
    <row r="3362" spans="1:18" x14ac:dyDescent="0.2">
      <c r="A3362" s="1" t="s">
        <v>53</v>
      </c>
      <c r="B3362">
        <v>1</v>
      </c>
      <c r="C3362" s="1" t="s">
        <v>5501</v>
      </c>
      <c r="D3362" s="2">
        <v>45853</v>
      </c>
      <c r="E3362" t="s">
        <v>5452</v>
      </c>
      <c r="F3362" s="1" t="s">
        <v>246</v>
      </c>
      <c r="G3362">
        <v>5</v>
      </c>
      <c r="H3362">
        <v>10</v>
      </c>
      <c r="I3362" s="1" t="s">
        <v>100</v>
      </c>
      <c r="J3362">
        <v>120</v>
      </c>
      <c r="K3362" s="1" t="s">
        <v>2729</v>
      </c>
      <c r="L3362">
        <v>2</v>
      </c>
      <c r="M3362">
        <v>66.8</v>
      </c>
      <c r="N3362">
        <v>1.4</v>
      </c>
      <c r="Q3362">
        <v>65.399999999999991</v>
      </c>
      <c r="R3362" s="1"/>
    </row>
    <row r="3363" spans="1:18" x14ac:dyDescent="0.2">
      <c r="A3363" s="1" t="s">
        <v>53</v>
      </c>
      <c r="B3363">
        <v>1</v>
      </c>
      <c r="C3363" s="1" t="s">
        <v>5502</v>
      </c>
      <c r="D3363" s="2">
        <v>45853</v>
      </c>
      <c r="E3363" t="s">
        <v>5450</v>
      </c>
      <c r="F3363" s="1" t="s">
        <v>246</v>
      </c>
      <c r="G3363">
        <v>5</v>
      </c>
      <c r="H3363">
        <v>10</v>
      </c>
      <c r="I3363" s="1" t="s">
        <v>100</v>
      </c>
      <c r="J3363">
        <v>60</v>
      </c>
      <c r="K3363" s="1" t="s">
        <v>2729</v>
      </c>
      <c r="L3363">
        <v>2</v>
      </c>
      <c r="M3363">
        <v>65.400000000000006</v>
      </c>
      <c r="N3363">
        <v>1.4</v>
      </c>
      <c r="Q3363">
        <v>64</v>
      </c>
      <c r="R3363" s="1"/>
    </row>
    <row r="3364" spans="1:18" x14ac:dyDescent="0.2">
      <c r="A3364" s="1" t="s">
        <v>46</v>
      </c>
      <c r="B3364">
        <v>3</v>
      </c>
      <c r="C3364" s="1" t="s">
        <v>5503</v>
      </c>
      <c r="D3364" s="2">
        <v>45853</v>
      </c>
      <c r="E3364" t="s">
        <v>5487</v>
      </c>
      <c r="F3364" s="1" t="s">
        <v>3068</v>
      </c>
      <c r="G3364">
        <v>16</v>
      </c>
      <c r="H3364" t="s">
        <v>2811</v>
      </c>
      <c r="I3364" s="1" t="s">
        <v>108</v>
      </c>
      <c r="J3364">
        <v>100</v>
      </c>
      <c r="K3364" s="1" t="s">
        <v>2729</v>
      </c>
      <c r="L3364">
        <v>2</v>
      </c>
      <c r="M3364">
        <v>110</v>
      </c>
      <c r="N3364">
        <v>3.8</v>
      </c>
      <c r="O3364">
        <v>9</v>
      </c>
      <c r="Q3364">
        <v>106.2</v>
      </c>
      <c r="R3364" s="1"/>
    </row>
    <row r="3365" spans="1:18" x14ac:dyDescent="0.2">
      <c r="A3365" s="1" t="s">
        <v>46</v>
      </c>
      <c r="B3365">
        <v>3</v>
      </c>
      <c r="C3365" s="1" t="s">
        <v>5486</v>
      </c>
      <c r="D3365" s="2">
        <v>45853</v>
      </c>
      <c r="E3365" t="s">
        <v>5487</v>
      </c>
      <c r="F3365" s="1" t="s">
        <v>3068</v>
      </c>
      <c r="G3365">
        <v>16</v>
      </c>
      <c r="H3365" t="s">
        <v>2811</v>
      </c>
      <c r="I3365" s="1" t="s">
        <v>108</v>
      </c>
      <c r="J3365">
        <v>350</v>
      </c>
      <c r="K3365" s="1" t="s">
        <v>2729</v>
      </c>
      <c r="L3365">
        <v>3</v>
      </c>
      <c r="M3365">
        <v>198.2</v>
      </c>
      <c r="N3365">
        <v>5.6999999999999993</v>
      </c>
      <c r="Q3365">
        <v>192.5</v>
      </c>
      <c r="R3365" s="1"/>
    </row>
    <row r="3366" spans="1:18" x14ac:dyDescent="0.2">
      <c r="A3366" s="1" t="s">
        <v>46</v>
      </c>
      <c r="B3366">
        <v>3</v>
      </c>
      <c r="C3366" s="1" t="s">
        <v>5504</v>
      </c>
      <c r="D3366" s="2">
        <v>45853</v>
      </c>
      <c r="E3366" t="s">
        <v>5505</v>
      </c>
      <c r="F3366" s="1" t="s">
        <v>3068</v>
      </c>
      <c r="G3366">
        <v>16</v>
      </c>
      <c r="H3366" t="s">
        <v>2811</v>
      </c>
      <c r="I3366" s="1" t="s">
        <v>108</v>
      </c>
      <c r="J3366">
        <v>150</v>
      </c>
      <c r="K3366" s="1" t="s">
        <v>2729</v>
      </c>
      <c r="L3366">
        <v>1</v>
      </c>
      <c r="M3366">
        <v>82.8</v>
      </c>
      <c r="N3366">
        <v>1.9</v>
      </c>
      <c r="Q3366">
        <v>80.899999999999991</v>
      </c>
      <c r="R3366" s="1"/>
    </row>
    <row r="3367" spans="1:18" x14ac:dyDescent="0.2">
      <c r="A3367" s="1" t="s">
        <v>53</v>
      </c>
      <c r="B3367">
        <v>3</v>
      </c>
      <c r="C3367" s="1" t="s">
        <v>5504</v>
      </c>
      <c r="D3367" s="2">
        <v>45853</v>
      </c>
      <c r="E3367" t="s">
        <v>5505</v>
      </c>
      <c r="F3367" s="1" t="s">
        <v>3068</v>
      </c>
      <c r="G3367">
        <v>16</v>
      </c>
      <c r="H3367" t="s">
        <v>2811</v>
      </c>
      <c r="I3367" s="1" t="s">
        <v>108</v>
      </c>
      <c r="J3367">
        <v>150</v>
      </c>
      <c r="K3367" s="1" t="s">
        <v>2729</v>
      </c>
      <c r="L3367">
        <v>1</v>
      </c>
      <c r="M3367">
        <v>76.8</v>
      </c>
      <c r="N3367">
        <v>1.9</v>
      </c>
      <c r="O3367">
        <v>12</v>
      </c>
      <c r="Q3367">
        <v>74.899999999999991</v>
      </c>
      <c r="R3367" s="1"/>
    </row>
    <row r="3368" spans="1:18" x14ac:dyDescent="0.2">
      <c r="A3368" s="1" t="s">
        <v>53</v>
      </c>
      <c r="B3368">
        <v>3</v>
      </c>
      <c r="C3368" s="1" t="s">
        <v>5506</v>
      </c>
      <c r="D3368" s="2">
        <v>45853</v>
      </c>
      <c r="E3368" t="s">
        <v>5507</v>
      </c>
      <c r="F3368" s="1" t="s">
        <v>3068</v>
      </c>
      <c r="G3368">
        <v>16</v>
      </c>
      <c r="H3368" t="s">
        <v>2811</v>
      </c>
      <c r="I3368" s="1" t="s">
        <v>108</v>
      </c>
      <c r="J3368">
        <v>150</v>
      </c>
      <c r="K3368" s="1" t="s">
        <v>2729</v>
      </c>
      <c r="L3368">
        <v>2</v>
      </c>
      <c r="M3368">
        <v>119.8</v>
      </c>
      <c r="N3368">
        <v>3.8</v>
      </c>
      <c r="Q3368">
        <v>116</v>
      </c>
      <c r="R3368" s="1"/>
    </row>
    <row r="3369" spans="1:18" x14ac:dyDescent="0.2">
      <c r="A3369" s="1" t="s">
        <v>53</v>
      </c>
      <c r="B3369">
        <v>3</v>
      </c>
      <c r="C3369" s="1" t="s">
        <v>5508</v>
      </c>
      <c r="D3369" s="2">
        <v>45853</v>
      </c>
      <c r="E3369" t="s">
        <v>5507</v>
      </c>
      <c r="F3369" s="1" t="s">
        <v>3068</v>
      </c>
      <c r="G3369">
        <v>16</v>
      </c>
      <c r="H3369" t="s">
        <v>2811</v>
      </c>
      <c r="I3369" s="1" t="s">
        <v>108</v>
      </c>
      <c r="J3369">
        <v>250</v>
      </c>
      <c r="K3369" s="1" t="s">
        <v>2729</v>
      </c>
      <c r="L3369">
        <v>3</v>
      </c>
      <c r="M3369">
        <v>199.79999999999998</v>
      </c>
      <c r="N3369">
        <v>5.6999999999999993</v>
      </c>
      <c r="Q3369">
        <v>194.1</v>
      </c>
      <c r="R3369" s="1"/>
    </row>
    <row r="3370" spans="1:18" x14ac:dyDescent="0.2">
      <c r="A3370" s="1" t="s">
        <v>46</v>
      </c>
      <c r="B3370">
        <v>4</v>
      </c>
      <c r="C3370" s="1" t="s">
        <v>5509</v>
      </c>
      <c r="D3370" s="2">
        <v>45853</v>
      </c>
      <c r="E3370" t="s">
        <v>5510</v>
      </c>
      <c r="F3370" s="1" t="s">
        <v>246</v>
      </c>
      <c r="G3370">
        <v>26</v>
      </c>
      <c r="H3370" t="s">
        <v>160</v>
      </c>
      <c r="I3370" s="1" t="s">
        <v>100</v>
      </c>
      <c r="J3370">
        <v>150</v>
      </c>
      <c r="K3370" s="1" t="s">
        <v>2729</v>
      </c>
      <c r="L3370">
        <v>3</v>
      </c>
      <c r="M3370">
        <v>187.2</v>
      </c>
      <c r="N3370">
        <v>9.6000000000000014</v>
      </c>
      <c r="O3370">
        <v>8</v>
      </c>
      <c r="Q3370">
        <v>177.6</v>
      </c>
      <c r="R3370" s="1"/>
    </row>
    <row r="3371" spans="1:18" x14ac:dyDescent="0.2">
      <c r="A3371" s="1" t="s">
        <v>46</v>
      </c>
      <c r="B3371">
        <v>4</v>
      </c>
      <c r="C3371" s="1" t="s">
        <v>5117</v>
      </c>
      <c r="D3371" s="2">
        <v>45853</v>
      </c>
      <c r="E3371" t="s">
        <v>5118</v>
      </c>
      <c r="F3371" s="1" t="s">
        <v>246</v>
      </c>
      <c r="G3371">
        <v>24</v>
      </c>
      <c r="H3371" t="s">
        <v>2765</v>
      </c>
      <c r="I3371" s="1" t="s">
        <v>2766</v>
      </c>
      <c r="J3371">
        <v>7500</v>
      </c>
      <c r="K3371" s="1" t="s">
        <v>2729</v>
      </c>
      <c r="L3371">
        <v>1</v>
      </c>
      <c r="M3371">
        <v>94.4</v>
      </c>
      <c r="N3371">
        <v>3</v>
      </c>
      <c r="Q3371">
        <v>91.4</v>
      </c>
      <c r="R3371" s="1"/>
    </row>
    <row r="3372" spans="1:18" x14ac:dyDescent="0.2">
      <c r="A3372" s="1" t="s">
        <v>46</v>
      </c>
      <c r="B3372">
        <v>4</v>
      </c>
      <c r="C3372" s="1" t="s">
        <v>5511</v>
      </c>
      <c r="D3372" s="2">
        <v>45853</v>
      </c>
      <c r="E3372" t="s">
        <v>5510</v>
      </c>
      <c r="F3372" s="1" t="s">
        <v>246</v>
      </c>
      <c r="G3372">
        <v>23</v>
      </c>
      <c r="H3372" t="s">
        <v>160</v>
      </c>
      <c r="I3372" s="1" t="s">
        <v>100</v>
      </c>
      <c r="J3372">
        <v>50</v>
      </c>
      <c r="K3372" s="1" t="s">
        <v>2729</v>
      </c>
      <c r="L3372">
        <v>1</v>
      </c>
      <c r="M3372">
        <v>56.2</v>
      </c>
      <c r="N3372">
        <v>2.9</v>
      </c>
      <c r="Q3372">
        <v>53.300000000000004</v>
      </c>
      <c r="R3372" s="1"/>
    </row>
    <row r="3373" spans="1:18" x14ac:dyDescent="0.2">
      <c r="A3373" s="1" t="s">
        <v>53</v>
      </c>
      <c r="B3373">
        <v>4</v>
      </c>
      <c r="C3373" s="1" t="s">
        <v>5512</v>
      </c>
      <c r="D3373" s="2">
        <v>45853</v>
      </c>
      <c r="E3373" t="s">
        <v>5513</v>
      </c>
      <c r="F3373" s="1" t="s">
        <v>246</v>
      </c>
      <c r="G3373">
        <v>19</v>
      </c>
      <c r="H3373" t="s">
        <v>332</v>
      </c>
      <c r="I3373" s="1" t="s">
        <v>100</v>
      </c>
      <c r="J3373">
        <v>80</v>
      </c>
      <c r="K3373" s="1" t="s">
        <v>2729</v>
      </c>
      <c r="L3373">
        <v>1</v>
      </c>
      <c r="M3373">
        <v>83.8</v>
      </c>
      <c r="N3373">
        <v>2.2000000000000002</v>
      </c>
      <c r="O3373">
        <v>14</v>
      </c>
      <c r="Q3373">
        <v>81.599999999999994</v>
      </c>
      <c r="R3373" s="1"/>
    </row>
    <row r="3374" spans="1:18" x14ac:dyDescent="0.2">
      <c r="A3374" s="1" t="s">
        <v>53</v>
      </c>
      <c r="B3374">
        <v>4</v>
      </c>
      <c r="C3374" s="1" t="s">
        <v>5514</v>
      </c>
      <c r="D3374" s="2">
        <v>45853</v>
      </c>
      <c r="E3374" t="s">
        <v>5418</v>
      </c>
      <c r="F3374" s="1" t="s">
        <v>246</v>
      </c>
      <c r="G3374">
        <v>19</v>
      </c>
      <c r="H3374" t="s">
        <v>332</v>
      </c>
      <c r="I3374" s="1" t="s">
        <v>100</v>
      </c>
      <c r="J3374">
        <v>150</v>
      </c>
      <c r="K3374" s="1" t="s">
        <v>2729</v>
      </c>
      <c r="L3374">
        <v>3</v>
      </c>
      <c r="M3374">
        <v>159.80000000000001</v>
      </c>
      <c r="N3374">
        <v>6.6000000000000005</v>
      </c>
      <c r="Q3374">
        <v>153.20000000000002</v>
      </c>
      <c r="R3374" s="1"/>
    </row>
    <row r="3375" spans="1:18" x14ac:dyDescent="0.2">
      <c r="A3375" s="1" t="s">
        <v>46</v>
      </c>
      <c r="B3375">
        <v>6</v>
      </c>
      <c r="C3375" s="1" t="s">
        <v>5496</v>
      </c>
      <c r="D3375" s="2">
        <v>45853</v>
      </c>
      <c r="E3375" t="s">
        <v>4067</v>
      </c>
      <c r="F3375" s="1" t="s">
        <v>246</v>
      </c>
      <c r="G3375">
        <v>21</v>
      </c>
      <c r="H3375" t="s">
        <v>4068</v>
      </c>
      <c r="I3375" s="1" t="s">
        <v>100</v>
      </c>
      <c r="J3375">
        <v>400</v>
      </c>
      <c r="K3375" s="1" t="s">
        <v>2729</v>
      </c>
      <c r="L3375">
        <v>3</v>
      </c>
      <c r="M3375">
        <v>127.4</v>
      </c>
      <c r="N3375">
        <v>7.1999999999999993</v>
      </c>
      <c r="O3375">
        <v>35</v>
      </c>
      <c r="Q3375">
        <v>120.2</v>
      </c>
      <c r="R3375" s="1"/>
    </row>
    <row r="3376" spans="1:18" x14ac:dyDescent="0.2">
      <c r="A3376" s="1" t="s">
        <v>46</v>
      </c>
      <c r="B3376">
        <v>6</v>
      </c>
      <c r="C3376" s="1" t="s">
        <v>5496</v>
      </c>
      <c r="D3376" s="2">
        <v>45853</v>
      </c>
      <c r="E3376" t="s">
        <v>4067</v>
      </c>
      <c r="F3376" s="1" t="s">
        <v>246</v>
      </c>
      <c r="G3376">
        <v>21</v>
      </c>
      <c r="H3376" t="s">
        <v>4068</v>
      </c>
      <c r="I3376" s="1" t="s">
        <v>100</v>
      </c>
      <c r="J3376">
        <v>400</v>
      </c>
      <c r="K3376" s="1" t="s">
        <v>2729</v>
      </c>
      <c r="L3376">
        <v>2</v>
      </c>
      <c r="M3376">
        <v>103.4</v>
      </c>
      <c r="N3376">
        <v>7.4</v>
      </c>
      <c r="Q3376">
        <v>96</v>
      </c>
      <c r="R3376" s="1"/>
    </row>
    <row r="3377" spans="1:18" x14ac:dyDescent="0.2">
      <c r="A3377" s="1" t="s">
        <v>46</v>
      </c>
      <c r="B3377">
        <v>6</v>
      </c>
      <c r="C3377" s="1" t="s">
        <v>5515</v>
      </c>
      <c r="D3377" s="2">
        <v>45853</v>
      </c>
      <c r="E3377" t="s">
        <v>5516</v>
      </c>
      <c r="F3377" s="1" t="s">
        <v>246</v>
      </c>
      <c r="G3377">
        <v>24</v>
      </c>
      <c r="H3377">
        <v>6</v>
      </c>
      <c r="I3377" s="1" t="s">
        <v>3420</v>
      </c>
      <c r="J3377">
        <v>250</v>
      </c>
      <c r="K3377" s="1" t="s">
        <v>2729</v>
      </c>
      <c r="L3377">
        <v>6</v>
      </c>
      <c r="M3377">
        <v>263.2</v>
      </c>
      <c r="N3377">
        <v>19.200000000000003</v>
      </c>
      <c r="Q3377">
        <v>244</v>
      </c>
      <c r="R3377" s="1"/>
    </row>
    <row r="3378" spans="1:18" x14ac:dyDescent="0.2">
      <c r="A3378" s="1" t="s">
        <v>46</v>
      </c>
      <c r="B3378">
        <v>6</v>
      </c>
      <c r="C3378" s="1" t="s">
        <v>5517</v>
      </c>
      <c r="D3378" s="2">
        <v>45853</v>
      </c>
      <c r="E3378" t="s">
        <v>5516</v>
      </c>
      <c r="F3378" s="1" t="s">
        <v>246</v>
      </c>
      <c r="G3378">
        <v>23</v>
      </c>
      <c r="H3378">
        <v>6</v>
      </c>
      <c r="I3378" s="1" t="s">
        <v>3420</v>
      </c>
      <c r="J3378">
        <v>1000</v>
      </c>
      <c r="K3378" s="1" t="s">
        <v>2729</v>
      </c>
      <c r="L3378">
        <v>2</v>
      </c>
      <c r="M3378">
        <v>95.6</v>
      </c>
      <c r="N3378">
        <v>6</v>
      </c>
      <c r="Q3378">
        <v>89.6</v>
      </c>
      <c r="R3378" s="1"/>
    </row>
    <row r="3379" spans="1:18" x14ac:dyDescent="0.2">
      <c r="A3379" s="1" t="s">
        <v>53</v>
      </c>
      <c r="B3379">
        <v>6</v>
      </c>
      <c r="C3379" s="1" t="s">
        <v>5517</v>
      </c>
      <c r="D3379" s="2">
        <v>45853</v>
      </c>
      <c r="E3379" t="s">
        <v>5516</v>
      </c>
      <c r="F3379" s="1" t="s">
        <v>246</v>
      </c>
      <c r="G3379">
        <v>23</v>
      </c>
      <c r="H3379">
        <v>6</v>
      </c>
      <c r="I3379" s="1" t="s">
        <v>3420</v>
      </c>
      <c r="J3379">
        <v>1000</v>
      </c>
      <c r="K3379" s="1" t="s">
        <v>2729</v>
      </c>
      <c r="L3379">
        <v>6</v>
      </c>
      <c r="M3379">
        <v>351.00000000000006</v>
      </c>
      <c r="N3379">
        <v>16.799999999999997</v>
      </c>
      <c r="O3379">
        <v>42</v>
      </c>
      <c r="Q3379">
        <v>334.20000000000005</v>
      </c>
      <c r="R3379" s="1"/>
    </row>
    <row r="3380" spans="1:18" x14ac:dyDescent="0.2">
      <c r="A3380" s="1" t="s">
        <v>53</v>
      </c>
      <c r="B3380">
        <v>6</v>
      </c>
      <c r="C3380" s="1" t="s">
        <v>5517</v>
      </c>
      <c r="D3380" s="2">
        <v>45853</v>
      </c>
      <c r="E3380" t="s">
        <v>5516</v>
      </c>
      <c r="F3380" s="1" t="s">
        <v>246</v>
      </c>
      <c r="G3380">
        <v>23</v>
      </c>
      <c r="H3380">
        <v>6</v>
      </c>
      <c r="I3380" s="1" t="s">
        <v>3420</v>
      </c>
      <c r="J3380">
        <v>1000</v>
      </c>
      <c r="K3380" s="1" t="s">
        <v>2729</v>
      </c>
      <c r="L3380">
        <v>3</v>
      </c>
      <c r="M3380">
        <v>180</v>
      </c>
      <c r="N3380">
        <v>8.3999999999999986</v>
      </c>
      <c r="Q3380">
        <v>171.6</v>
      </c>
      <c r="R3380" s="1"/>
    </row>
    <row r="3381" spans="1:18" x14ac:dyDescent="0.2">
      <c r="A3381" s="1" t="s">
        <v>46</v>
      </c>
      <c r="B3381">
        <v>7</v>
      </c>
      <c r="C3381" s="1" t="s">
        <v>5500</v>
      </c>
      <c r="D3381" s="2">
        <v>45853</v>
      </c>
      <c r="E3381" t="s">
        <v>5499</v>
      </c>
      <c r="F3381" s="1" t="s">
        <v>246</v>
      </c>
      <c r="G3381">
        <v>15.5</v>
      </c>
      <c r="H3381" t="s">
        <v>167</v>
      </c>
      <c r="I3381" s="1" t="s">
        <v>2760</v>
      </c>
      <c r="J3381">
        <v>225</v>
      </c>
      <c r="K3381" s="1" t="s">
        <v>2729</v>
      </c>
      <c r="L3381">
        <v>1</v>
      </c>
      <c r="M3381">
        <v>75.2</v>
      </c>
      <c r="N3381">
        <v>1.9</v>
      </c>
      <c r="Q3381">
        <v>73.3</v>
      </c>
      <c r="R3381" s="1"/>
    </row>
    <row r="3382" spans="1:18" x14ac:dyDescent="0.2">
      <c r="A3382" s="1" t="s">
        <v>46</v>
      </c>
      <c r="B3382">
        <v>7</v>
      </c>
      <c r="C3382" s="1" t="s">
        <v>5480</v>
      </c>
      <c r="D3382" s="2">
        <v>45853</v>
      </c>
      <c r="E3382" t="s">
        <v>5436</v>
      </c>
      <c r="F3382" s="1" t="s">
        <v>246</v>
      </c>
      <c r="G3382">
        <v>18</v>
      </c>
      <c r="H3382" t="s">
        <v>209</v>
      </c>
      <c r="I3382" s="1" t="s">
        <v>100</v>
      </c>
      <c r="J3382">
        <v>800</v>
      </c>
      <c r="K3382" s="1" t="s">
        <v>2729</v>
      </c>
      <c r="L3382">
        <v>5</v>
      </c>
      <c r="M3382">
        <v>276.39999999999998</v>
      </c>
      <c r="N3382">
        <v>11</v>
      </c>
      <c r="Q3382">
        <v>265.39999999999998</v>
      </c>
      <c r="R3382" s="1"/>
    </row>
    <row r="3383" spans="1:18" x14ac:dyDescent="0.2">
      <c r="A3383" s="1" t="s">
        <v>53</v>
      </c>
      <c r="B3383">
        <v>7</v>
      </c>
      <c r="C3383" s="1" t="s">
        <v>5480</v>
      </c>
      <c r="D3383" s="2">
        <v>45853</v>
      </c>
      <c r="E3383" t="s">
        <v>5436</v>
      </c>
      <c r="F3383" s="1" t="s">
        <v>246</v>
      </c>
      <c r="G3383">
        <v>18</v>
      </c>
      <c r="H3383" t="s">
        <v>209</v>
      </c>
      <c r="I3383" s="1" t="s">
        <v>100</v>
      </c>
      <c r="J3383">
        <v>800</v>
      </c>
      <c r="K3383" s="1" t="s">
        <v>2729</v>
      </c>
      <c r="L3383">
        <v>6</v>
      </c>
      <c r="M3383">
        <v>309.90000000000003</v>
      </c>
      <c r="N3383">
        <v>13.200000000000001</v>
      </c>
      <c r="Q3383">
        <v>296.70000000000005</v>
      </c>
      <c r="R3383" s="1"/>
    </row>
    <row r="3384" spans="1:18" x14ac:dyDescent="0.2">
      <c r="A3384" s="1" t="s">
        <v>53</v>
      </c>
      <c r="B3384">
        <v>7</v>
      </c>
      <c r="C3384" s="1" t="s">
        <v>5480</v>
      </c>
      <c r="D3384" s="2">
        <v>45853</v>
      </c>
      <c r="E3384" t="s">
        <v>5436</v>
      </c>
      <c r="F3384" s="1" t="s">
        <v>246</v>
      </c>
      <c r="G3384">
        <v>18</v>
      </c>
      <c r="H3384" t="s">
        <v>209</v>
      </c>
      <c r="I3384" s="1" t="s">
        <v>100</v>
      </c>
      <c r="J3384">
        <v>800</v>
      </c>
      <c r="K3384" s="1" t="s">
        <v>2729</v>
      </c>
      <c r="L3384">
        <v>2</v>
      </c>
      <c r="M3384">
        <v>96.6</v>
      </c>
      <c r="N3384">
        <v>4.4000000000000004</v>
      </c>
      <c r="Q3384">
        <v>92.199999999999989</v>
      </c>
      <c r="R3384" s="1"/>
    </row>
    <row r="3385" spans="1:18" x14ac:dyDescent="0.2">
      <c r="A3385" s="1" t="s">
        <v>46</v>
      </c>
      <c r="B3385">
        <v>1</v>
      </c>
      <c r="C3385" s="1" t="s">
        <v>5518</v>
      </c>
      <c r="D3385" s="2">
        <v>45854</v>
      </c>
      <c r="E3385" t="s">
        <v>5519</v>
      </c>
      <c r="F3385" s="1" t="s">
        <v>246</v>
      </c>
      <c r="G3385">
        <v>10</v>
      </c>
      <c r="H3385" t="s">
        <v>214</v>
      </c>
      <c r="I3385" s="1" t="s">
        <v>100</v>
      </c>
      <c r="J3385">
        <v>200</v>
      </c>
      <c r="K3385" s="1" t="s">
        <v>2729</v>
      </c>
      <c r="L3385">
        <v>4</v>
      </c>
      <c r="M3385">
        <v>206.99999999999997</v>
      </c>
      <c r="N3385">
        <v>4.8</v>
      </c>
      <c r="Q3385">
        <v>202.19999999999996</v>
      </c>
      <c r="R3385" s="1"/>
    </row>
    <row r="3386" spans="1:18" x14ac:dyDescent="0.2">
      <c r="A3386" s="1" t="s">
        <v>53</v>
      </c>
      <c r="B3386">
        <v>1</v>
      </c>
      <c r="C3386" s="1" t="s">
        <v>5520</v>
      </c>
      <c r="D3386" s="2">
        <v>45854</v>
      </c>
      <c r="E3386" t="s">
        <v>5448</v>
      </c>
      <c r="F3386" s="1" t="s">
        <v>246</v>
      </c>
      <c r="G3386">
        <v>4</v>
      </c>
      <c r="H3386">
        <v>10</v>
      </c>
      <c r="I3386" s="1" t="s">
        <v>100</v>
      </c>
      <c r="J3386">
        <v>120</v>
      </c>
      <c r="K3386" s="1" t="s">
        <v>2729</v>
      </c>
      <c r="L3386">
        <v>2</v>
      </c>
      <c r="M3386">
        <v>105</v>
      </c>
      <c r="N3386">
        <v>2.4</v>
      </c>
      <c r="Q3386">
        <v>102.6</v>
      </c>
      <c r="R3386" s="1"/>
    </row>
    <row r="3387" spans="1:18" x14ac:dyDescent="0.2">
      <c r="A3387" s="1" t="s">
        <v>46</v>
      </c>
      <c r="B3387">
        <v>3</v>
      </c>
      <c r="C3387" s="1" t="s">
        <v>5508</v>
      </c>
      <c r="D3387" s="2">
        <v>45854</v>
      </c>
      <c r="E3387" t="s">
        <v>5507</v>
      </c>
      <c r="F3387" s="1" t="s">
        <v>3068</v>
      </c>
      <c r="G3387">
        <v>16</v>
      </c>
      <c r="H3387" t="s">
        <v>2811</v>
      </c>
      <c r="I3387" s="1" t="s">
        <v>108</v>
      </c>
      <c r="J3387">
        <v>250</v>
      </c>
      <c r="K3387" s="1" t="s">
        <v>2729</v>
      </c>
      <c r="L3387">
        <v>1</v>
      </c>
      <c r="M3387">
        <v>81.2</v>
      </c>
      <c r="N3387">
        <v>0.16</v>
      </c>
      <c r="Q3387">
        <v>81.040000000000006</v>
      </c>
      <c r="R3387" s="1"/>
    </row>
    <row r="3388" spans="1:18" x14ac:dyDescent="0.2">
      <c r="A3388" s="1" t="s">
        <v>46</v>
      </c>
      <c r="B3388">
        <v>3</v>
      </c>
      <c r="C3388" s="1" t="s">
        <v>5521</v>
      </c>
      <c r="D3388" s="2">
        <v>45854</v>
      </c>
      <c r="E3388" t="s">
        <v>5505</v>
      </c>
      <c r="F3388" s="1" t="s">
        <v>3068</v>
      </c>
      <c r="G3388">
        <v>16</v>
      </c>
      <c r="H3388" t="s">
        <v>2811</v>
      </c>
      <c r="I3388" s="1" t="s">
        <v>108</v>
      </c>
      <c r="J3388">
        <v>200</v>
      </c>
      <c r="K3388" s="1" t="s">
        <v>2729</v>
      </c>
      <c r="L3388">
        <v>3</v>
      </c>
      <c r="M3388">
        <v>214.2</v>
      </c>
      <c r="N3388">
        <v>5.6999999999999993</v>
      </c>
      <c r="Q3388">
        <v>208.5</v>
      </c>
      <c r="R3388" s="1"/>
    </row>
    <row r="3389" spans="1:18" x14ac:dyDescent="0.2">
      <c r="A3389" s="1" t="s">
        <v>46</v>
      </c>
      <c r="B3389">
        <v>3</v>
      </c>
      <c r="C3389" s="1" t="s">
        <v>5522</v>
      </c>
      <c r="D3389" s="2">
        <v>45854</v>
      </c>
      <c r="E3389" t="s">
        <v>5507</v>
      </c>
      <c r="F3389" s="1" t="s">
        <v>3068</v>
      </c>
      <c r="G3389">
        <v>15</v>
      </c>
      <c r="H3389" t="s">
        <v>2811</v>
      </c>
      <c r="I3389" s="1" t="s">
        <v>108</v>
      </c>
      <c r="J3389">
        <v>300</v>
      </c>
      <c r="K3389" s="1" t="s">
        <v>2729</v>
      </c>
      <c r="L3389">
        <v>2</v>
      </c>
      <c r="M3389">
        <v>103.8</v>
      </c>
      <c r="N3389">
        <v>3.8</v>
      </c>
      <c r="Q3389">
        <v>100</v>
      </c>
      <c r="R3389" s="1"/>
    </row>
    <row r="3390" spans="1:18" x14ac:dyDescent="0.2">
      <c r="A3390" s="1" t="s">
        <v>53</v>
      </c>
      <c r="B3390">
        <v>3</v>
      </c>
      <c r="C3390" s="1" t="s">
        <v>5522</v>
      </c>
      <c r="D3390" s="2">
        <v>45854</v>
      </c>
      <c r="E3390" t="s">
        <v>5507</v>
      </c>
      <c r="F3390" s="1" t="s">
        <v>3068</v>
      </c>
      <c r="G3390">
        <v>15</v>
      </c>
      <c r="H3390" t="s">
        <v>2811</v>
      </c>
      <c r="I3390" s="1" t="s">
        <v>108</v>
      </c>
      <c r="J3390">
        <v>300</v>
      </c>
      <c r="K3390" s="1" t="s">
        <v>2729</v>
      </c>
      <c r="L3390">
        <v>4</v>
      </c>
      <c r="M3390">
        <v>233.8</v>
      </c>
      <c r="N3390">
        <v>7.6</v>
      </c>
      <c r="O3390">
        <v>1</v>
      </c>
      <c r="Q3390">
        <v>226.20000000000002</v>
      </c>
      <c r="R3390" s="1"/>
    </row>
    <row r="3391" spans="1:18" x14ac:dyDescent="0.2">
      <c r="A3391" s="1" t="s">
        <v>53</v>
      </c>
      <c r="B3391">
        <v>3</v>
      </c>
      <c r="C3391" s="1" t="s">
        <v>5523</v>
      </c>
      <c r="D3391" s="2">
        <v>45854</v>
      </c>
      <c r="E3391" t="s">
        <v>5507</v>
      </c>
      <c r="F3391" s="1" t="s">
        <v>3068</v>
      </c>
      <c r="G3391">
        <v>15</v>
      </c>
      <c r="H3391" t="s">
        <v>2811</v>
      </c>
      <c r="I3391" s="1" t="s">
        <v>108</v>
      </c>
      <c r="J3391">
        <v>350</v>
      </c>
      <c r="K3391" s="1" t="s">
        <v>2729</v>
      </c>
      <c r="L3391">
        <v>2</v>
      </c>
      <c r="M3391">
        <v>132</v>
      </c>
      <c r="N3391">
        <v>3.8</v>
      </c>
      <c r="Q3391">
        <v>128.19999999999999</v>
      </c>
      <c r="R3391" s="1"/>
    </row>
    <row r="3392" spans="1:18" x14ac:dyDescent="0.2">
      <c r="A3392" s="1" t="s">
        <v>46</v>
      </c>
      <c r="B3392">
        <v>4</v>
      </c>
      <c r="C3392" s="1" t="s">
        <v>5524</v>
      </c>
      <c r="D3392" s="2">
        <v>45854</v>
      </c>
      <c r="E3392" t="s">
        <v>5525</v>
      </c>
      <c r="F3392" s="1" t="s">
        <v>246</v>
      </c>
      <c r="G3392">
        <v>18</v>
      </c>
      <c r="H3392" t="s">
        <v>2983</v>
      </c>
      <c r="I3392" s="1" t="s">
        <v>51</v>
      </c>
      <c r="J3392">
        <v>75</v>
      </c>
      <c r="K3392" s="1" t="s">
        <v>2729</v>
      </c>
      <c r="L3392">
        <v>1</v>
      </c>
      <c r="M3392">
        <v>34.799999999999997</v>
      </c>
      <c r="N3392">
        <v>2.2000000000000002</v>
      </c>
      <c r="Q3392">
        <v>32.599999999999994</v>
      </c>
      <c r="R3392" s="1"/>
    </row>
    <row r="3393" spans="1:18" x14ac:dyDescent="0.2">
      <c r="A3393" s="1" t="s">
        <v>53</v>
      </c>
      <c r="B3393">
        <v>4</v>
      </c>
      <c r="C3393" s="1" t="s">
        <v>5117</v>
      </c>
      <c r="D3393" s="2">
        <v>45854</v>
      </c>
      <c r="E3393" t="s">
        <v>5118</v>
      </c>
      <c r="F3393" s="1" t="s">
        <v>246</v>
      </c>
      <c r="G3393">
        <v>24</v>
      </c>
      <c r="H3393" t="s">
        <v>2765</v>
      </c>
      <c r="I3393" s="1" t="s">
        <v>2766</v>
      </c>
      <c r="J3393">
        <v>7500</v>
      </c>
      <c r="K3393" s="1" t="s">
        <v>2729</v>
      </c>
      <c r="L3393">
        <v>2</v>
      </c>
      <c r="M3393">
        <v>172.60000000000002</v>
      </c>
      <c r="N3393">
        <v>5.8</v>
      </c>
      <c r="O3393">
        <v>16.399999999999999</v>
      </c>
      <c r="Q3393">
        <v>166.8</v>
      </c>
      <c r="R3393" s="1"/>
    </row>
    <row r="3394" spans="1:18" x14ac:dyDescent="0.2">
      <c r="A3394" s="1" t="s">
        <v>53</v>
      </c>
      <c r="B3394">
        <v>4</v>
      </c>
      <c r="C3394" s="1" t="s">
        <v>5524</v>
      </c>
      <c r="D3394" s="2">
        <v>45854</v>
      </c>
      <c r="E3394" t="s">
        <v>5525</v>
      </c>
      <c r="F3394" s="1" t="s">
        <v>246</v>
      </c>
      <c r="G3394">
        <v>18</v>
      </c>
      <c r="H3394" t="s">
        <v>2983</v>
      </c>
      <c r="I3394" s="1" t="s">
        <v>51</v>
      </c>
      <c r="J3394">
        <v>75</v>
      </c>
      <c r="K3394" s="1" t="s">
        <v>2729</v>
      </c>
      <c r="L3394">
        <v>1</v>
      </c>
      <c r="M3394">
        <v>53</v>
      </c>
      <c r="N3394">
        <v>2.2999999999999998</v>
      </c>
      <c r="Q3394">
        <v>50.7</v>
      </c>
      <c r="R3394" s="1"/>
    </row>
    <row r="3395" spans="1:18" x14ac:dyDescent="0.2">
      <c r="A3395" s="1" t="s">
        <v>46</v>
      </c>
      <c r="B3395">
        <v>5</v>
      </c>
      <c r="C3395" s="1" t="s">
        <v>711</v>
      </c>
      <c r="D3395" s="2">
        <v>45854</v>
      </c>
      <c r="E3395" t="s">
        <v>51</v>
      </c>
      <c r="F3395" s="1" t="s">
        <v>51</v>
      </c>
      <c r="G3395" t="s">
        <v>51</v>
      </c>
      <c r="H3395" t="s">
        <v>51</v>
      </c>
      <c r="I3395" s="1" t="s">
        <v>51</v>
      </c>
      <c r="J3395" t="s">
        <v>51</v>
      </c>
      <c r="K3395" s="1" t="s">
        <v>2729</v>
      </c>
      <c r="L3395">
        <v>3</v>
      </c>
      <c r="M3395">
        <v>285</v>
      </c>
      <c r="N3395">
        <v>11.399999999999999</v>
      </c>
      <c r="Q3395">
        <v>273.60000000000002</v>
      </c>
      <c r="R3395" s="1"/>
    </row>
    <row r="3396" spans="1:18" x14ac:dyDescent="0.2">
      <c r="A3396" s="1" t="s">
        <v>46</v>
      </c>
      <c r="B3396">
        <v>5</v>
      </c>
      <c r="C3396" s="1" t="s">
        <v>5526</v>
      </c>
      <c r="D3396" s="2">
        <v>45854</v>
      </c>
      <c r="E3396" t="s">
        <v>3699</v>
      </c>
      <c r="F3396" s="1" t="s">
        <v>246</v>
      </c>
      <c r="G3396">
        <v>29</v>
      </c>
      <c r="H3396" t="s">
        <v>5527</v>
      </c>
      <c r="I3396" s="1" t="s">
        <v>2766</v>
      </c>
      <c r="J3396" t="s">
        <v>5528</v>
      </c>
      <c r="K3396" s="1" t="s">
        <v>2729</v>
      </c>
      <c r="L3396">
        <v>3</v>
      </c>
      <c r="M3396">
        <v>320</v>
      </c>
      <c r="N3396">
        <v>10.8</v>
      </c>
      <c r="Q3396">
        <v>309.2</v>
      </c>
      <c r="R3396" s="1"/>
    </row>
    <row r="3397" spans="1:18" x14ac:dyDescent="0.2">
      <c r="A3397" s="1" t="s">
        <v>46</v>
      </c>
      <c r="B3397">
        <v>6</v>
      </c>
      <c r="C3397" s="1" t="s">
        <v>5517</v>
      </c>
      <c r="D3397" s="2">
        <v>45854</v>
      </c>
      <c r="E3397" t="s">
        <v>5516</v>
      </c>
      <c r="F3397" s="1" t="s">
        <v>246</v>
      </c>
      <c r="G3397">
        <v>23</v>
      </c>
      <c r="H3397">
        <v>6</v>
      </c>
      <c r="I3397" s="1" t="s">
        <v>3420</v>
      </c>
      <c r="J3397">
        <v>1000</v>
      </c>
      <c r="K3397" s="1" t="s">
        <v>2729</v>
      </c>
      <c r="L3397">
        <v>6</v>
      </c>
      <c r="M3397">
        <v>259.60000000000002</v>
      </c>
      <c r="N3397">
        <v>16.799999999999997</v>
      </c>
      <c r="O3397">
        <v>67</v>
      </c>
      <c r="Q3397">
        <v>242.8</v>
      </c>
      <c r="R3397" s="1"/>
    </row>
    <row r="3398" spans="1:18" x14ac:dyDescent="0.2">
      <c r="A3398" s="1" t="s">
        <v>46</v>
      </c>
      <c r="B3398">
        <v>6</v>
      </c>
      <c r="C3398" s="1" t="s">
        <v>5455</v>
      </c>
      <c r="D3398" s="2">
        <v>45854</v>
      </c>
      <c r="E3398" t="s">
        <v>5456</v>
      </c>
      <c r="F3398" s="1" t="s">
        <v>246</v>
      </c>
      <c r="G3398">
        <v>13</v>
      </c>
      <c r="H3398">
        <v>50</v>
      </c>
      <c r="I3398" s="1" t="s">
        <v>2766</v>
      </c>
      <c r="J3398">
        <v>200</v>
      </c>
      <c r="K3398" s="1" t="s">
        <v>2729</v>
      </c>
      <c r="L3398">
        <v>8</v>
      </c>
      <c r="M3398">
        <v>205</v>
      </c>
      <c r="N3398">
        <v>8</v>
      </c>
      <c r="Q3398">
        <v>197</v>
      </c>
      <c r="R3398" s="1"/>
    </row>
    <row r="3399" spans="1:18" x14ac:dyDescent="0.2">
      <c r="A3399" s="1" t="s">
        <v>46</v>
      </c>
      <c r="B3399">
        <v>6</v>
      </c>
      <c r="C3399" s="1" t="s">
        <v>5529</v>
      </c>
      <c r="D3399" s="2">
        <v>45854</v>
      </c>
      <c r="E3399" t="s">
        <v>5456</v>
      </c>
      <c r="F3399" s="1" t="s">
        <v>246</v>
      </c>
      <c r="G3399">
        <v>13</v>
      </c>
      <c r="H3399">
        <v>60</v>
      </c>
      <c r="I3399" s="1" t="s">
        <v>2766</v>
      </c>
      <c r="J3399">
        <v>400</v>
      </c>
      <c r="K3399" s="1" t="s">
        <v>2729</v>
      </c>
      <c r="L3399">
        <v>3</v>
      </c>
      <c r="M3399">
        <v>70.400000000000006</v>
      </c>
      <c r="N3399">
        <v>3.4</v>
      </c>
      <c r="Q3399">
        <v>67</v>
      </c>
      <c r="R3399" s="1"/>
    </row>
    <row r="3400" spans="1:18" x14ac:dyDescent="0.2">
      <c r="A3400" s="1" t="s">
        <v>53</v>
      </c>
      <c r="B3400">
        <v>6</v>
      </c>
      <c r="C3400" s="1" t="s">
        <v>5529</v>
      </c>
      <c r="D3400" s="2">
        <v>45854</v>
      </c>
      <c r="E3400" t="s">
        <v>5456</v>
      </c>
      <c r="F3400" s="1" t="s">
        <v>246</v>
      </c>
      <c r="G3400">
        <v>13</v>
      </c>
      <c r="H3400">
        <v>60</v>
      </c>
      <c r="I3400" s="1" t="s">
        <v>2766</v>
      </c>
      <c r="J3400">
        <v>400</v>
      </c>
      <c r="K3400" s="1" t="s">
        <v>2729</v>
      </c>
      <c r="L3400">
        <v>6</v>
      </c>
      <c r="M3400">
        <v>160.79999999999998</v>
      </c>
      <c r="N3400">
        <v>4.0999999999999996</v>
      </c>
      <c r="O3400">
        <v>20</v>
      </c>
      <c r="Q3400">
        <v>156.69999999999999</v>
      </c>
      <c r="R3400" s="1"/>
    </row>
    <row r="3401" spans="1:18" x14ac:dyDescent="0.2">
      <c r="A3401" s="1" t="s">
        <v>53</v>
      </c>
      <c r="B3401">
        <v>6</v>
      </c>
      <c r="C3401" s="1" t="s">
        <v>5529</v>
      </c>
      <c r="D3401" s="2">
        <v>45854</v>
      </c>
      <c r="E3401" t="s">
        <v>5456</v>
      </c>
      <c r="F3401" s="1" t="s">
        <v>246</v>
      </c>
      <c r="G3401">
        <v>13</v>
      </c>
      <c r="H3401">
        <v>60</v>
      </c>
      <c r="I3401" s="1" t="s">
        <v>2766</v>
      </c>
      <c r="J3401">
        <v>400</v>
      </c>
      <c r="K3401" s="1" t="s">
        <v>2729</v>
      </c>
      <c r="L3401">
        <v>6</v>
      </c>
      <c r="M3401">
        <v>158.60000000000002</v>
      </c>
      <c r="N3401">
        <v>5.2</v>
      </c>
      <c r="Q3401">
        <v>153.40000000000003</v>
      </c>
      <c r="R3401" s="1"/>
    </row>
    <row r="3402" spans="1:18" x14ac:dyDescent="0.2">
      <c r="A3402" s="1" t="s">
        <v>53</v>
      </c>
      <c r="B3402">
        <v>6</v>
      </c>
      <c r="C3402" s="1" t="s">
        <v>5530</v>
      </c>
      <c r="D3402" s="2">
        <v>45854</v>
      </c>
      <c r="E3402" t="s">
        <v>5531</v>
      </c>
      <c r="F3402" s="1" t="s">
        <v>246</v>
      </c>
      <c r="G3402" t="s">
        <v>3713</v>
      </c>
      <c r="H3402" t="s">
        <v>5532</v>
      </c>
      <c r="I3402" s="1" t="s">
        <v>2766</v>
      </c>
      <c r="J3402">
        <v>400</v>
      </c>
      <c r="K3402" s="1" t="s">
        <v>2729</v>
      </c>
      <c r="L3402">
        <v>4</v>
      </c>
      <c r="M3402">
        <v>231.2</v>
      </c>
      <c r="N3402">
        <v>8.8000000000000007</v>
      </c>
      <c r="Q3402">
        <v>222.39999999999998</v>
      </c>
      <c r="R3402" s="1"/>
    </row>
    <row r="3403" spans="1:18" x14ac:dyDescent="0.2">
      <c r="A3403" s="1" t="s">
        <v>46</v>
      </c>
      <c r="B3403">
        <v>7</v>
      </c>
      <c r="C3403" s="1" t="s">
        <v>5533</v>
      </c>
      <c r="D3403" s="2">
        <v>45854</v>
      </c>
      <c r="E3403" t="s">
        <v>1295</v>
      </c>
      <c r="F3403" s="1" t="s">
        <v>246</v>
      </c>
      <c r="G3403">
        <v>18</v>
      </c>
      <c r="H3403" t="s">
        <v>209</v>
      </c>
      <c r="I3403" s="1" t="s">
        <v>100</v>
      </c>
      <c r="J3403">
        <v>75</v>
      </c>
      <c r="K3403" s="1" t="s">
        <v>2729</v>
      </c>
      <c r="L3403">
        <v>2</v>
      </c>
      <c r="M3403">
        <v>78.2</v>
      </c>
      <c r="N3403">
        <v>4.4000000000000004</v>
      </c>
      <c r="Q3403">
        <v>73.8</v>
      </c>
      <c r="R3403" s="1"/>
    </row>
    <row r="3404" spans="1:18" x14ac:dyDescent="0.2">
      <c r="A3404" s="1" t="s">
        <v>46</v>
      </c>
      <c r="B3404">
        <v>7</v>
      </c>
      <c r="C3404" s="1" t="s">
        <v>5534</v>
      </c>
      <c r="D3404" s="2">
        <v>45854</v>
      </c>
      <c r="E3404" t="s">
        <v>5436</v>
      </c>
      <c r="F3404" s="1" t="s">
        <v>246</v>
      </c>
      <c r="G3404">
        <v>22</v>
      </c>
      <c r="H3404" t="s">
        <v>209</v>
      </c>
      <c r="I3404" s="1" t="s">
        <v>100</v>
      </c>
      <c r="J3404">
        <v>1520</v>
      </c>
      <c r="K3404" s="1" t="s">
        <v>2729</v>
      </c>
      <c r="L3404">
        <v>4</v>
      </c>
      <c r="M3404">
        <v>255.3</v>
      </c>
      <c r="N3404">
        <v>10</v>
      </c>
      <c r="Q3404">
        <v>245.3</v>
      </c>
      <c r="R3404" s="1"/>
    </row>
    <row r="3405" spans="1:18" x14ac:dyDescent="0.2">
      <c r="A3405" s="1" t="s">
        <v>53</v>
      </c>
      <c r="B3405">
        <v>7</v>
      </c>
      <c r="C3405" s="1" t="s">
        <v>5534</v>
      </c>
      <c r="D3405" s="2">
        <v>45854</v>
      </c>
      <c r="E3405" t="s">
        <v>5436</v>
      </c>
      <c r="F3405" s="1" t="s">
        <v>246</v>
      </c>
      <c r="G3405">
        <v>22</v>
      </c>
      <c r="H3405" t="s">
        <v>209</v>
      </c>
      <c r="I3405" s="1" t="s">
        <v>100</v>
      </c>
      <c r="J3405">
        <v>1520</v>
      </c>
      <c r="K3405" s="1" t="s">
        <v>2729</v>
      </c>
      <c r="L3405">
        <v>6</v>
      </c>
      <c r="M3405">
        <v>349.20000000000005</v>
      </c>
      <c r="N3405">
        <v>15</v>
      </c>
      <c r="O3405">
        <v>2.8</v>
      </c>
      <c r="Q3405">
        <v>334.20000000000005</v>
      </c>
      <c r="R3405" s="1"/>
    </row>
    <row r="3406" spans="1:18" x14ac:dyDescent="0.2">
      <c r="A3406" s="1" t="s">
        <v>53</v>
      </c>
      <c r="B3406">
        <v>7</v>
      </c>
      <c r="C3406" s="1" t="s">
        <v>5534</v>
      </c>
      <c r="D3406" s="2">
        <v>45854</v>
      </c>
      <c r="E3406" t="s">
        <v>5436</v>
      </c>
      <c r="F3406" s="1" t="s">
        <v>246</v>
      </c>
      <c r="G3406">
        <v>22</v>
      </c>
      <c r="H3406" t="s">
        <v>209</v>
      </c>
      <c r="I3406" s="1" t="s">
        <v>100</v>
      </c>
      <c r="J3406">
        <v>1520</v>
      </c>
      <c r="K3406" s="1" t="s">
        <v>2729</v>
      </c>
      <c r="L3406">
        <v>2</v>
      </c>
      <c r="M3406">
        <v>61.02</v>
      </c>
      <c r="N3406">
        <v>5.4</v>
      </c>
      <c r="Q3406">
        <v>55.620000000000005</v>
      </c>
      <c r="R3406" s="1"/>
    </row>
    <row r="3407" spans="1:18" x14ac:dyDescent="0.2">
      <c r="A3407" s="1" t="s">
        <v>46</v>
      </c>
      <c r="B3407">
        <v>1</v>
      </c>
      <c r="C3407" s="1" t="s">
        <v>5520</v>
      </c>
      <c r="D3407" s="2">
        <v>45855</v>
      </c>
      <c r="E3407" t="s">
        <v>5448</v>
      </c>
      <c r="F3407" s="1" t="s">
        <v>246</v>
      </c>
      <c r="G3407">
        <v>4</v>
      </c>
      <c r="H3407">
        <v>10</v>
      </c>
      <c r="I3407" s="1" t="s">
        <v>100</v>
      </c>
      <c r="J3407">
        <v>120</v>
      </c>
      <c r="K3407" s="1" t="s">
        <v>2729</v>
      </c>
      <c r="L3407">
        <v>1</v>
      </c>
      <c r="M3407">
        <v>23.8</v>
      </c>
      <c r="N3407">
        <v>0.5</v>
      </c>
      <c r="Q3407">
        <v>23.3</v>
      </c>
      <c r="R3407" s="1"/>
    </row>
    <row r="3408" spans="1:18" x14ac:dyDescent="0.2">
      <c r="A3408" s="1" t="s">
        <v>46</v>
      </c>
      <c r="B3408">
        <v>1</v>
      </c>
      <c r="C3408" s="1" t="s">
        <v>5535</v>
      </c>
      <c r="D3408" s="2">
        <v>45855</v>
      </c>
      <c r="E3408" t="s">
        <v>5450</v>
      </c>
      <c r="F3408" s="1" t="s">
        <v>246</v>
      </c>
      <c r="G3408">
        <v>4</v>
      </c>
      <c r="H3408">
        <v>10</v>
      </c>
      <c r="I3408" s="1" t="s">
        <v>100</v>
      </c>
      <c r="J3408">
        <v>60</v>
      </c>
      <c r="K3408" s="1" t="s">
        <v>2729</v>
      </c>
      <c r="L3408">
        <v>1</v>
      </c>
      <c r="M3408">
        <v>61</v>
      </c>
      <c r="N3408">
        <v>0.9</v>
      </c>
      <c r="Q3408">
        <v>60.1</v>
      </c>
      <c r="R3408" s="1"/>
    </row>
    <row r="3409" spans="1:18" x14ac:dyDescent="0.2">
      <c r="A3409" s="1" t="s">
        <v>46</v>
      </c>
      <c r="B3409">
        <v>1</v>
      </c>
      <c r="C3409" s="1" t="s">
        <v>5536</v>
      </c>
      <c r="D3409" s="2">
        <v>45855</v>
      </c>
      <c r="E3409" t="s">
        <v>5452</v>
      </c>
      <c r="F3409" s="1" t="s">
        <v>246</v>
      </c>
      <c r="G3409">
        <v>4</v>
      </c>
      <c r="H3409">
        <v>10</v>
      </c>
      <c r="I3409" s="1" t="s">
        <v>100</v>
      </c>
      <c r="J3409">
        <v>120</v>
      </c>
      <c r="K3409" s="1" t="s">
        <v>2729</v>
      </c>
      <c r="L3409">
        <v>2</v>
      </c>
      <c r="M3409">
        <v>66</v>
      </c>
      <c r="N3409">
        <v>0.8</v>
      </c>
      <c r="Q3409">
        <v>65.2</v>
      </c>
      <c r="R3409" s="1"/>
    </row>
    <row r="3410" spans="1:18" x14ac:dyDescent="0.2">
      <c r="A3410" s="1" t="s">
        <v>53</v>
      </c>
      <c r="B3410">
        <v>1</v>
      </c>
      <c r="C3410" s="1" t="s">
        <v>5536</v>
      </c>
      <c r="D3410" s="2">
        <v>45855</v>
      </c>
      <c r="E3410" t="s">
        <v>5452</v>
      </c>
      <c r="F3410" s="1" t="s">
        <v>246</v>
      </c>
      <c r="G3410">
        <v>4</v>
      </c>
      <c r="H3410">
        <v>10</v>
      </c>
      <c r="I3410" s="1" t="s">
        <v>100</v>
      </c>
      <c r="J3410">
        <v>120</v>
      </c>
      <c r="K3410" s="1" t="s">
        <v>2729</v>
      </c>
      <c r="L3410">
        <v>2</v>
      </c>
      <c r="M3410">
        <v>64.199999999999989</v>
      </c>
      <c r="N3410">
        <v>1.2</v>
      </c>
      <c r="Q3410">
        <v>62.999999999999986</v>
      </c>
      <c r="R3410" s="1"/>
    </row>
    <row r="3411" spans="1:18" x14ac:dyDescent="0.2">
      <c r="A3411" s="1" t="s">
        <v>53</v>
      </c>
      <c r="B3411">
        <v>1</v>
      </c>
      <c r="C3411" s="1" t="s">
        <v>2745</v>
      </c>
      <c r="D3411" s="2">
        <v>45855</v>
      </c>
      <c r="E3411" t="s">
        <v>51</v>
      </c>
      <c r="F3411" s="1" t="s">
        <v>51</v>
      </c>
      <c r="G3411" t="s">
        <v>51</v>
      </c>
      <c r="H3411" t="s">
        <v>51</v>
      </c>
      <c r="I3411" s="1" t="s">
        <v>51</v>
      </c>
      <c r="J3411" t="s">
        <v>51</v>
      </c>
      <c r="K3411" s="1" t="s">
        <v>2729</v>
      </c>
      <c r="L3411">
        <v>4</v>
      </c>
      <c r="M3411">
        <v>50.4</v>
      </c>
      <c r="N3411">
        <v>2.4</v>
      </c>
      <c r="Q3411">
        <v>48</v>
      </c>
      <c r="R3411" s="1"/>
    </row>
    <row r="3412" spans="1:18" x14ac:dyDescent="0.2">
      <c r="A3412" s="1" t="s">
        <v>46</v>
      </c>
      <c r="B3412">
        <v>3</v>
      </c>
      <c r="C3412" s="1" t="s">
        <v>5523</v>
      </c>
      <c r="D3412" s="2">
        <v>45855</v>
      </c>
      <c r="E3412" t="s">
        <v>5507</v>
      </c>
      <c r="F3412" s="1" t="s">
        <v>3068</v>
      </c>
      <c r="G3412">
        <v>15</v>
      </c>
      <c r="H3412" t="s">
        <v>2811</v>
      </c>
      <c r="I3412" s="1" t="s">
        <v>108</v>
      </c>
      <c r="J3412">
        <v>350</v>
      </c>
      <c r="K3412" s="1" t="s">
        <v>2729</v>
      </c>
      <c r="L3412">
        <v>3</v>
      </c>
      <c r="M3412">
        <v>227</v>
      </c>
      <c r="N3412">
        <v>5.6999999999999993</v>
      </c>
      <c r="Q3412">
        <v>221.3</v>
      </c>
      <c r="R3412" s="1"/>
    </row>
    <row r="3413" spans="1:18" x14ac:dyDescent="0.2">
      <c r="A3413" s="1" t="s">
        <v>46</v>
      </c>
      <c r="B3413">
        <v>3</v>
      </c>
      <c r="C3413" s="1" t="s">
        <v>5537</v>
      </c>
      <c r="D3413" s="2">
        <v>45855</v>
      </c>
      <c r="E3413" t="s">
        <v>5484</v>
      </c>
      <c r="F3413" s="1" t="s">
        <v>3068</v>
      </c>
      <c r="G3413">
        <v>12</v>
      </c>
      <c r="H3413" t="s">
        <v>214</v>
      </c>
      <c r="I3413" s="1" t="s">
        <v>108</v>
      </c>
      <c r="J3413">
        <v>100</v>
      </c>
      <c r="K3413" s="1" t="s">
        <v>2729</v>
      </c>
      <c r="L3413">
        <v>2</v>
      </c>
      <c r="M3413">
        <v>96</v>
      </c>
      <c r="N3413">
        <v>2.9</v>
      </c>
      <c r="Q3413">
        <v>93.1</v>
      </c>
      <c r="R3413" s="1"/>
    </row>
    <row r="3414" spans="1:18" x14ac:dyDescent="0.2">
      <c r="A3414" s="1" t="s">
        <v>46</v>
      </c>
      <c r="B3414">
        <v>3</v>
      </c>
      <c r="C3414" s="1" t="s">
        <v>5538</v>
      </c>
      <c r="D3414" s="2">
        <v>45855</v>
      </c>
      <c r="E3414" t="s">
        <v>5484</v>
      </c>
      <c r="F3414" s="1" t="s">
        <v>3068</v>
      </c>
      <c r="G3414">
        <v>12</v>
      </c>
      <c r="H3414" t="s">
        <v>214</v>
      </c>
      <c r="I3414" s="1" t="s">
        <v>108</v>
      </c>
      <c r="J3414">
        <v>100</v>
      </c>
      <c r="K3414" s="1" t="s">
        <v>2729</v>
      </c>
      <c r="L3414">
        <v>1</v>
      </c>
      <c r="M3414">
        <v>54</v>
      </c>
      <c r="N3414">
        <v>1.4</v>
      </c>
      <c r="Q3414">
        <v>52.6</v>
      </c>
      <c r="R3414" s="1"/>
    </row>
    <row r="3415" spans="1:18" x14ac:dyDescent="0.2">
      <c r="A3415" s="1" t="s">
        <v>53</v>
      </c>
      <c r="B3415">
        <v>3</v>
      </c>
      <c r="C3415" s="1" t="s">
        <v>5538</v>
      </c>
      <c r="D3415" s="2">
        <v>45855</v>
      </c>
      <c r="E3415" t="s">
        <v>5484</v>
      </c>
      <c r="F3415" s="1" t="s">
        <v>3068</v>
      </c>
      <c r="G3415">
        <v>12</v>
      </c>
      <c r="H3415" t="s">
        <v>214</v>
      </c>
      <c r="I3415" s="1" t="s">
        <v>108</v>
      </c>
      <c r="J3415">
        <v>100</v>
      </c>
      <c r="K3415" s="1" t="s">
        <v>2729</v>
      </c>
      <c r="L3415">
        <v>1</v>
      </c>
      <c r="M3415">
        <v>46.2</v>
      </c>
      <c r="N3415">
        <v>1.5</v>
      </c>
      <c r="Q3415">
        <v>44.7</v>
      </c>
      <c r="R3415" s="1"/>
    </row>
    <row r="3416" spans="1:18" x14ac:dyDescent="0.2">
      <c r="A3416" s="1" t="s">
        <v>53</v>
      </c>
      <c r="B3416">
        <v>3</v>
      </c>
      <c r="C3416" s="1" t="s">
        <v>5539</v>
      </c>
      <c r="D3416" s="2">
        <v>45855</v>
      </c>
      <c r="E3416" t="s">
        <v>2048</v>
      </c>
      <c r="F3416" s="1" t="s">
        <v>3068</v>
      </c>
      <c r="G3416">
        <v>12</v>
      </c>
      <c r="H3416" t="s">
        <v>214</v>
      </c>
      <c r="I3416" s="1" t="s">
        <v>2996</v>
      </c>
      <c r="J3416">
        <v>200</v>
      </c>
      <c r="K3416" s="1" t="s">
        <v>2729</v>
      </c>
      <c r="L3416">
        <v>3</v>
      </c>
      <c r="M3416">
        <v>215.39999999999998</v>
      </c>
      <c r="N3416">
        <v>4.5</v>
      </c>
      <c r="Q3416">
        <v>210.89999999999998</v>
      </c>
      <c r="R3416" s="1"/>
    </row>
    <row r="3417" spans="1:18" x14ac:dyDescent="0.2">
      <c r="A3417" s="1" t="s">
        <v>53</v>
      </c>
      <c r="B3417">
        <v>3</v>
      </c>
      <c r="C3417" s="1" t="s">
        <v>5539</v>
      </c>
      <c r="D3417" s="2">
        <v>45855</v>
      </c>
      <c r="E3417" t="s">
        <v>2048</v>
      </c>
      <c r="F3417" s="1" t="s">
        <v>3068</v>
      </c>
      <c r="G3417">
        <v>12</v>
      </c>
      <c r="H3417" t="s">
        <v>214</v>
      </c>
      <c r="I3417" s="1" t="s">
        <v>2996</v>
      </c>
      <c r="J3417">
        <v>200</v>
      </c>
      <c r="K3417" s="1" t="s">
        <v>2729</v>
      </c>
      <c r="L3417">
        <v>2</v>
      </c>
      <c r="M3417">
        <v>95</v>
      </c>
      <c r="N3417">
        <v>2.4</v>
      </c>
      <c r="Q3417">
        <v>92.6</v>
      </c>
      <c r="R3417" s="1"/>
    </row>
    <row r="3418" spans="1:18" x14ac:dyDescent="0.2">
      <c r="A3418" s="1" t="s">
        <v>46</v>
      </c>
      <c r="B3418">
        <v>4</v>
      </c>
      <c r="C3418" s="1" t="s">
        <v>5540</v>
      </c>
      <c r="D3418" s="2">
        <v>45855</v>
      </c>
      <c r="E3418" t="s">
        <v>5525</v>
      </c>
      <c r="F3418" s="1" t="s">
        <v>246</v>
      </c>
      <c r="G3418">
        <v>18</v>
      </c>
      <c r="H3418" t="s">
        <v>2983</v>
      </c>
      <c r="I3418" s="1" t="s">
        <v>51</v>
      </c>
      <c r="J3418">
        <v>110</v>
      </c>
      <c r="K3418" s="1" t="s">
        <v>2729</v>
      </c>
      <c r="L3418">
        <v>2</v>
      </c>
      <c r="M3418">
        <v>112.6</v>
      </c>
      <c r="N3418">
        <v>4.4000000000000004</v>
      </c>
      <c r="Q3418">
        <v>108.19999999999999</v>
      </c>
      <c r="R3418" s="1"/>
    </row>
    <row r="3419" spans="1:18" x14ac:dyDescent="0.2">
      <c r="A3419" s="1" t="s">
        <v>46</v>
      </c>
      <c r="B3419">
        <v>4</v>
      </c>
      <c r="C3419" s="1" t="s">
        <v>5541</v>
      </c>
      <c r="D3419" s="2">
        <v>45855</v>
      </c>
      <c r="E3419" t="s">
        <v>5542</v>
      </c>
      <c r="F3419" s="1" t="s">
        <v>246</v>
      </c>
      <c r="G3419">
        <v>18</v>
      </c>
      <c r="H3419" t="s">
        <v>167</v>
      </c>
      <c r="I3419" s="1" t="s">
        <v>100</v>
      </c>
      <c r="J3419">
        <v>36</v>
      </c>
      <c r="K3419" s="1" t="s">
        <v>2729</v>
      </c>
      <c r="L3419">
        <v>3</v>
      </c>
      <c r="M3419">
        <v>169.60000000000002</v>
      </c>
      <c r="N3419">
        <v>6.6000000000000005</v>
      </c>
      <c r="Q3419">
        <v>163.00000000000003</v>
      </c>
      <c r="R3419" s="1"/>
    </row>
    <row r="3420" spans="1:18" x14ac:dyDescent="0.2">
      <c r="A3420" s="1" t="s">
        <v>53</v>
      </c>
      <c r="B3420">
        <v>4</v>
      </c>
      <c r="C3420" s="1" t="s">
        <v>5541</v>
      </c>
      <c r="D3420" s="2">
        <v>45855</v>
      </c>
      <c r="E3420" t="s">
        <v>5542</v>
      </c>
      <c r="F3420" s="1" t="s">
        <v>246</v>
      </c>
      <c r="G3420">
        <v>18</v>
      </c>
      <c r="H3420" t="s">
        <v>167</v>
      </c>
      <c r="I3420" s="1" t="s">
        <v>100</v>
      </c>
      <c r="J3420">
        <v>36</v>
      </c>
      <c r="K3420" s="1" t="s">
        <v>2729</v>
      </c>
      <c r="L3420">
        <v>3</v>
      </c>
      <c r="M3420">
        <v>158.4</v>
      </c>
      <c r="N3420">
        <v>6.8999999999999995</v>
      </c>
      <c r="O3420">
        <v>15.8</v>
      </c>
      <c r="Q3420">
        <v>151.5</v>
      </c>
      <c r="R3420" s="1"/>
    </row>
    <row r="3421" spans="1:18" x14ac:dyDescent="0.2">
      <c r="A3421" s="1" t="s">
        <v>53</v>
      </c>
      <c r="B3421">
        <v>4</v>
      </c>
      <c r="C3421" s="1" t="s">
        <v>5543</v>
      </c>
      <c r="D3421" s="2">
        <v>45855</v>
      </c>
      <c r="E3421" t="s">
        <v>1295</v>
      </c>
      <c r="F3421" s="1" t="s">
        <v>246</v>
      </c>
      <c r="G3421">
        <v>19</v>
      </c>
      <c r="H3421" t="s">
        <v>209</v>
      </c>
      <c r="I3421" s="1" t="s">
        <v>100</v>
      </c>
      <c r="J3421">
        <v>75</v>
      </c>
      <c r="K3421" s="1" t="s">
        <v>2729</v>
      </c>
      <c r="L3421">
        <v>2</v>
      </c>
      <c r="M3421">
        <v>92.8</v>
      </c>
      <c r="N3421">
        <v>4.8</v>
      </c>
      <c r="Q3421">
        <v>88</v>
      </c>
      <c r="R3421" s="1"/>
    </row>
    <row r="3422" spans="1:18" x14ac:dyDescent="0.2">
      <c r="A3422" s="1" t="s">
        <v>53</v>
      </c>
      <c r="B3422">
        <v>4</v>
      </c>
      <c r="C3422" s="1" t="s">
        <v>5544</v>
      </c>
      <c r="D3422" s="2">
        <v>45855</v>
      </c>
      <c r="E3422" t="s">
        <v>5545</v>
      </c>
      <c r="F3422" s="1" t="s">
        <v>246</v>
      </c>
      <c r="G3422">
        <v>19</v>
      </c>
      <c r="H3422" t="s">
        <v>1733</v>
      </c>
      <c r="I3422" s="1" t="s">
        <v>100</v>
      </c>
      <c r="J3422">
        <v>60</v>
      </c>
      <c r="K3422" s="1" t="s">
        <v>2729</v>
      </c>
      <c r="L3422">
        <v>2</v>
      </c>
      <c r="M3422">
        <v>69.400000000000006</v>
      </c>
      <c r="N3422">
        <v>4.8</v>
      </c>
      <c r="Q3422">
        <v>64.600000000000009</v>
      </c>
      <c r="R3422" s="1"/>
    </row>
    <row r="3423" spans="1:18" x14ac:dyDescent="0.2">
      <c r="A3423" s="1" t="s">
        <v>46</v>
      </c>
      <c r="B3423">
        <v>5</v>
      </c>
      <c r="C3423" s="1" t="s">
        <v>5526</v>
      </c>
      <c r="D3423" s="2">
        <v>45855</v>
      </c>
      <c r="E3423" t="s">
        <v>3699</v>
      </c>
      <c r="F3423" s="1" t="s">
        <v>246</v>
      </c>
      <c r="G3423">
        <v>29</v>
      </c>
      <c r="H3423" t="s">
        <v>5527</v>
      </c>
      <c r="I3423" s="1" t="s">
        <v>2766</v>
      </c>
      <c r="J3423" t="s">
        <v>5528</v>
      </c>
      <c r="K3423" s="1" t="s">
        <v>2729</v>
      </c>
      <c r="L3423">
        <v>6</v>
      </c>
      <c r="M3423">
        <v>616.79999999999995</v>
      </c>
      <c r="N3423">
        <v>21.6</v>
      </c>
      <c r="Q3423">
        <v>595.19999999999993</v>
      </c>
      <c r="R3423" s="1"/>
    </row>
    <row r="3424" spans="1:18" x14ac:dyDescent="0.2">
      <c r="A3424" s="1" t="s">
        <v>53</v>
      </c>
      <c r="B3424">
        <v>5</v>
      </c>
      <c r="C3424" s="1" t="s">
        <v>5526</v>
      </c>
      <c r="D3424" s="2">
        <v>45855</v>
      </c>
      <c r="E3424" t="s">
        <v>3699</v>
      </c>
      <c r="F3424" s="1" t="s">
        <v>246</v>
      </c>
      <c r="G3424">
        <v>29</v>
      </c>
      <c r="H3424" t="s">
        <v>5527</v>
      </c>
      <c r="I3424" s="1" t="s">
        <v>2766</v>
      </c>
      <c r="J3424" t="s">
        <v>5528</v>
      </c>
      <c r="K3424" s="1" t="s">
        <v>2729</v>
      </c>
      <c r="L3424">
        <v>7</v>
      </c>
      <c r="M3424">
        <v>621.6</v>
      </c>
      <c r="N3424">
        <v>25.2</v>
      </c>
      <c r="Q3424">
        <v>596.4</v>
      </c>
      <c r="R3424" s="1"/>
    </row>
    <row r="3425" spans="1:18" x14ac:dyDescent="0.2">
      <c r="A3425" s="1" t="s">
        <v>46</v>
      </c>
      <c r="B3425">
        <v>6</v>
      </c>
      <c r="C3425" s="1" t="s">
        <v>5530</v>
      </c>
      <c r="D3425" s="2">
        <v>45855</v>
      </c>
      <c r="E3425" t="s">
        <v>5531</v>
      </c>
      <c r="F3425" s="1" t="s">
        <v>246</v>
      </c>
      <c r="G3425" t="s">
        <v>3713</v>
      </c>
      <c r="H3425" t="s">
        <v>5532</v>
      </c>
      <c r="I3425" s="1" t="s">
        <v>2766</v>
      </c>
      <c r="J3425">
        <v>400</v>
      </c>
      <c r="K3425" s="1" t="s">
        <v>2729</v>
      </c>
      <c r="L3425">
        <v>3</v>
      </c>
      <c r="M3425">
        <v>174</v>
      </c>
      <c r="N3425">
        <v>6.6000000000000005</v>
      </c>
      <c r="O3425">
        <v>51</v>
      </c>
      <c r="Q3425">
        <v>167.4</v>
      </c>
      <c r="R3425" s="1"/>
    </row>
    <row r="3426" spans="1:18" x14ac:dyDescent="0.2">
      <c r="A3426" s="1" t="s">
        <v>46</v>
      </c>
      <c r="B3426">
        <v>6</v>
      </c>
      <c r="C3426" s="1" t="s">
        <v>5546</v>
      </c>
      <c r="D3426" s="2">
        <v>45855</v>
      </c>
      <c r="E3426" t="s">
        <v>4011</v>
      </c>
      <c r="F3426" s="1" t="s">
        <v>246</v>
      </c>
      <c r="G3426">
        <v>30</v>
      </c>
      <c r="H3426" t="s">
        <v>99</v>
      </c>
      <c r="I3426" s="1" t="s">
        <v>2760</v>
      </c>
      <c r="J3426">
        <v>140</v>
      </c>
      <c r="K3426" s="1" t="s">
        <v>2729</v>
      </c>
      <c r="L3426">
        <v>2</v>
      </c>
      <c r="M3426">
        <v>142.19999999999999</v>
      </c>
      <c r="N3426">
        <v>8</v>
      </c>
      <c r="Q3426">
        <v>134.19999999999999</v>
      </c>
      <c r="R3426" s="1"/>
    </row>
    <row r="3427" spans="1:18" x14ac:dyDescent="0.2">
      <c r="A3427" s="1" t="s">
        <v>46</v>
      </c>
      <c r="B3427">
        <v>6</v>
      </c>
      <c r="C3427" s="1" t="s">
        <v>5547</v>
      </c>
      <c r="D3427" s="2">
        <v>45855</v>
      </c>
      <c r="E3427" t="s">
        <v>5516</v>
      </c>
      <c r="F3427" s="1" t="s">
        <v>246</v>
      </c>
      <c r="G3427">
        <v>27</v>
      </c>
      <c r="H3427">
        <v>6</v>
      </c>
      <c r="I3427" s="1" t="s">
        <v>3420</v>
      </c>
      <c r="J3427">
        <v>500</v>
      </c>
      <c r="K3427" s="1" t="s">
        <v>2729</v>
      </c>
      <c r="L3427">
        <v>7</v>
      </c>
      <c r="M3427">
        <v>321.39999999999998</v>
      </c>
      <c r="N3427">
        <v>22.400000000000002</v>
      </c>
      <c r="Q3427">
        <v>299</v>
      </c>
      <c r="R3427" s="1"/>
    </row>
    <row r="3428" spans="1:18" x14ac:dyDescent="0.2">
      <c r="A3428" s="1" t="s">
        <v>53</v>
      </c>
      <c r="B3428">
        <v>6</v>
      </c>
      <c r="C3428" s="1" t="s">
        <v>5547</v>
      </c>
      <c r="D3428" s="2">
        <v>45855</v>
      </c>
      <c r="E3428" t="s">
        <v>5516</v>
      </c>
      <c r="F3428" s="1" t="s">
        <v>246</v>
      </c>
      <c r="G3428">
        <v>27</v>
      </c>
      <c r="H3428">
        <v>6</v>
      </c>
      <c r="I3428" s="1" t="s">
        <v>3420</v>
      </c>
      <c r="J3428">
        <v>500</v>
      </c>
      <c r="K3428" s="1" t="s">
        <v>2729</v>
      </c>
      <c r="L3428">
        <v>2</v>
      </c>
      <c r="M3428">
        <v>142.80000000000001</v>
      </c>
      <c r="N3428">
        <v>6.8</v>
      </c>
      <c r="O3428">
        <v>41</v>
      </c>
      <c r="Q3428">
        <v>136</v>
      </c>
      <c r="R3428" s="1"/>
    </row>
    <row r="3429" spans="1:18" x14ac:dyDescent="0.2">
      <c r="A3429" s="1" t="s">
        <v>53</v>
      </c>
      <c r="B3429">
        <v>6</v>
      </c>
      <c r="C3429" s="1" t="s">
        <v>5517</v>
      </c>
      <c r="D3429" s="2">
        <v>45855</v>
      </c>
      <c r="E3429" t="s">
        <v>5516</v>
      </c>
      <c r="F3429" s="1" t="s">
        <v>246</v>
      </c>
      <c r="G3429">
        <v>23</v>
      </c>
      <c r="H3429">
        <v>6</v>
      </c>
      <c r="I3429" s="1" t="s">
        <v>3420</v>
      </c>
      <c r="J3429">
        <v>1000</v>
      </c>
      <c r="K3429" s="1" t="s">
        <v>2729</v>
      </c>
      <c r="L3429">
        <v>3</v>
      </c>
      <c r="M3429">
        <v>175</v>
      </c>
      <c r="N3429">
        <v>8.3999999999999986</v>
      </c>
      <c r="Q3429">
        <v>166.6</v>
      </c>
      <c r="R3429" s="1"/>
    </row>
    <row r="3430" spans="1:18" x14ac:dyDescent="0.2">
      <c r="A3430" s="1" t="s">
        <v>53</v>
      </c>
      <c r="B3430">
        <v>6</v>
      </c>
      <c r="C3430" s="1" t="s">
        <v>5548</v>
      </c>
      <c r="D3430" s="2">
        <v>45855</v>
      </c>
      <c r="E3430" t="s">
        <v>5516</v>
      </c>
      <c r="F3430" s="1" t="s">
        <v>246</v>
      </c>
      <c r="G3430">
        <v>48</v>
      </c>
      <c r="H3430">
        <v>6</v>
      </c>
      <c r="I3430" s="1" t="s">
        <v>3420</v>
      </c>
      <c r="J3430">
        <v>250</v>
      </c>
      <c r="K3430" s="1" t="s">
        <v>2729</v>
      </c>
      <c r="L3430">
        <v>3</v>
      </c>
      <c r="M3430">
        <v>274.20000000000005</v>
      </c>
      <c r="N3430">
        <v>18</v>
      </c>
      <c r="Q3430">
        <v>256.20000000000005</v>
      </c>
      <c r="R3430" s="1"/>
    </row>
    <row r="3431" spans="1:18" x14ac:dyDescent="0.2">
      <c r="A3431" s="1" t="s">
        <v>46</v>
      </c>
      <c r="B3431">
        <v>7</v>
      </c>
      <c r="C3431" s="1" t="s">
        <v>5534</v>
      </c>
      <c r="D3431" s="2">
        <v>45855</v>
      </c>
      <c r="E3431" t="s">
        <v>5436</v>
      </c>
      <c r="F3431" s="1" t="s">
        <v>246</v>
      </c>
      <c r="G3431">
        <v>22</v>
      </c>
      <c r="H3431" t="s">
        <v>209</v>
      </c>
      <c r="I3431" s="1" t="s">
        <v>100</v>
      </c>
      <c r="J3431">
        <v>1520</v>
      </c>
      <c r="K3431" s="1" t="s">
        <v>2729</v>
      </c>
      <c r="L3431">
        <v>6</v>
      </c>
      <c r="M3431">
        <v>387.40000000000003</v>
      </c>
      <c r="N3431">
        <v>15.600000000000001</v>
      </c>
      <c r="Q3431">
        <v>371.8</v>
      </c>
      <c r="R3431" s="1"/>
    </row>
    <row r="3432" spans="1:18" x14ac:dyDescent="0.2">
      <c r="A3432" s="1" t="s">
        <v>46</v>
      </c>
      <c r="B3432">
        <v>7</v>
      </c>
      <c r="C3432" s="1" t="s">
        <v>5534</v>
      </c>
      <c r="D3432" s="2">
        <v>45855</v>
      </c>
      <c r="E3432" t="s">
        <v>5436</v>
      </c>
      <c r="F3432" s="1" t="s">
        <v>246</v>
      </c>
      <c r="G3432">
        <v>22</v>
      </c>
      <c r="H3432" t="s">
        <v>209</v>
      </c>
      <c r="I3432" s="1" t="s">
        <v>100</v>
      </c>
      <c r="J3432">
        <v>1520</v>
      </c>
      <c r="K3432" s="1" t="s">
        <v>2729</v>
      </c>
      <c r="L3432">
        <v>1</v>
      </c>
      <c r="M3432">
        <v>65.099999999999994</v>
      </c>
      <c r="N3432">
        <v>2.6</v>
      </c>
      <c r="Q3432">
        <v>62.499999999999993</v>
      </c>
      <c r="R3432" s="1"/>
    </row>
    <row r="3433" spans="1:18" x14ac:dyDescent="0.2">
      <c r="A3433" s="1" t="s">
        <v>53</v>
      </c>
      <c r="B3433">
        <v>7</v>
      </c>
      <c r="C3433" s="1" t="s">
        <v>5534</v>
      </c>
      <c r="D3433" s="2">
        <v>45855</v>
      </c>
      <c r="E3433" t="s">
        <v>5436</v>
      </c>
      <c r="F3433" s="1" t="s">
        <v>246</v>
      </c>
      <c r="G3433">
        <v>22</v>
      </c>
      <c r="H3433" t="s">
        <v>209</v>
      </c>
      <c r="I3433" s="1" t="s">
        <v>100</v>
      </c>
      <c r="J3433">
        <v>1520</v>
      </c>
      <c r="K3433" s="1" t="s">
        <v>2729</v>
      </c>
      <c r="L3433">
        <v>6</v>
      </c>
      <c r="M3433">
        <v>334.90000000000003</v>
      </c>
      <c r="N3433">
        <v>16.200000000000003</v>
      </c>
      <c r="O3433">
        <v>2.4</v>
      </c>
      <c r="Q3433">
        <v>318.70000000000005</v>
      </c>
      <c r="R3433" s="1"/>
    </row>
    <row r="3434" spans="1:18" x14ac:dyDescent="0.2">
      <c r="A3434" s="1" t="s">
        <v>53</v>
      </c>
      <c r="B3434">
        <v>7</v>
      </c>
      <c r="C3434" s="1" t="s">
        <v>5534</v>
      </c>
      <c r="D3434" s="2">
        <v>45855</v>
      </c>
      <c r="E3434" t="s">
        <v>5436</v>
      </c>
      <c r="F3434" s="1" t="s">
        <v>246</v>
      </c>
      <c r="G3434">
        <v>22</v>
      </c>
      <c r="H3434" t="s">
        <v>209</v>
      </c>
      <c r="I3434" s="1" t="s">
        <v>100</v>
      </c>
      <c r="J3434">
        <v>1520</v>
      </c>
      <c r="K3434" s="1" t="s">
        <v>2729</v>
      </c>
      <c r="L3434">
        <v>1</v>
      </c>
      <c r="M3434">
        <v>62.3</v>
      </c>
      <c r="N3434">
        <v>2.7</v>
      </c>
      <c r="Q3434">
        <v>59.599999999999994</v>
      </c>
      <c r="R3434" s="1"/>
    </row>
    <row r="3435" spans="1:18" x14ac:dyDescent="0.2">
      <c r="A3435" s="1" t="s">
        <v>46</v>
      </c>
      <c r="B3435">
        <v>1</v>
      </c>
      <c r="C3435" s="1" t="s">
        <v>5549</v>
      </c>
      <c r="D3435" s="2">
        <v>45856</v>
      </c>
      <c r="E3435" t="s">
        <v>5550</v>
      </c>
      <c r="F3435" s="1" t="s">
        <v>106</v>
      </c>
      <c r="G3435">
        <v>7</v>
      </c>
      <c r="H3435">
        <v>20</v>
      </c>
      <c r="I3435" s="1" t="s">
        <v>100</v>
      </c>
      <c r="J3435">
        <v>100</v>
      </c>
      <c r="K3435" s="1" t="s">
        <v>2729</v>
      </c>
      <c r="L3435">
        <v>2</v>
      </c>
      <c r="M3435">
        <v>84</v>
      </c>
      <c r="N3435">
        <v>1.3</v>
      </c>
      <c r="O3435">
        <v>6</v>
      </c>
      <c r="Q3435">
        <v>82.7</v>
      </c>
      <c r="R3435" s="1"/>
    </row>
    <row r="3436" spans="1:18" x14ac:dyDescent="0.2">
      <c r="A3436" s="1" t="s">
        <v>46</v>
      </c>
      <c r="B3436">
        <v>1</v>
      </c>
      <c r="C3436" s="1" t="s">
        <v>5551</v>
      </c>
      <c r="D3436" s="2">
        <v>45856</v>
      </c>
      <c r="E3436" t="s">
        <v>5552</v>
      </c>
      <c r="F3436" s="1" t="s">
        <v>106</v>
      </c>
      <c r="G3436">
        <v>7</v>
      </c>
      <c r="H3436">
        <v>20</v>
      </c>
      <c r="I3436" s="1" t="s">
        <v>100</v>
      </c>
      <c r="J3436">
        <v>100</v>
      </c>
      <c r="K3436" s="1" t="s">
        <v>2729</v>
      </c>
      <c r="L3436">
        <v>2</v>
      </c>
      <c r="M3436">
        <v>103.4</v>
      </c>
      <c r="N3436">
        <v>1.8</v>
      </c>
      <c r="Q3436">
        <v>101.60000000000001</v>
      </c>
      <c r="R3436" s="1"/>
    </row>
    <row r="3437" spans="1:18" x14ac:dyDescent="0.2">
      <c r="A3437" s="1" t="s">
        <v>53</v>
      </c>
      <c r="B3437">
        <v>1</v>
      </c>
      <c r="C3437" s="1" t="s">
        <v>5549</v>
      </c>
      <c r="D3437" s="2">
        <v>45856</v>
      </c>
      <c r="E3437" t="s">
        <v>5550</v>
      </c>
      <c r="F3437" s="1" t="s">
        <v>106</v>
      </c>
      <c r="G3437">
        <v>7</v>
      </c>
      <c r="H3437">
        <v>20</v>
      </c>
      <c r="I3437" s="1" t="s">
        <v>100</v>
      </c>
      <c r="J3437">
        <v>100</v>
      </c>
      <c r="K3437" s="1" t="s">
        <v>2729</v>
      </c>
      <c r="L3437">
        <v>1</v>
      </c>
      <c r="M3437">
        <v>27.4</v>
      </c>
      <c r="N3437">
        <v>0.9</v>
      </c>
      <c r="Q3437">
        <v>26.5</v>
      </c>
      <c r="R3437" s="1"/>
    </row>
    <row r="3438" spans="1:18" x14ac:dyDescent="0.2">
      <c r="A3438" s="1" t="s">
        <v>53</v>
      </c>
      <c r="B3438">
        <v>1</v>
      </c>
      <c r="C3438" s="1" t="s">
        <v>5553</v>
      </c>
      <c r="D3438" s="2">
        <v>45856</v>
      </c>
      <c r="E3438" t="s">
        <v>5554</v>
      </c>
      <c r="F3438" s="1" t="s">
        <v>106</v>
      </c>
      <c r="G3438">
        <v>7</v>
      </c>
      <c r="H3438" t="s">
        <v>5555</v>
      </c>
      <c r="I3438" s="1" t="s">
        <v>100</v>
      </c>
      <c r="J3438">
        <v>100</v>
      </c>
      <c r="K3438" s="1" t="s">
        <v>2729</v>
      </c>
      <c r="L3438">
        <v>2</v>
      </c>
      <c r="M3438">
        <v>106.4</v>
      </c>
      <c r="N3438">
        <v>0.8</v>
      </c>
      <c r="Q3438">
        <v>105.60000000000001</v>
      </c>
      <c r="R3438" s="1"/>
    </row>
    <row r="3439" spans="1:18" x14ac:dyDescent="0.2">
      <c r="A3439" s="1" t="s">
        <v>53</v>
      </c>
      <c r="B3439">
        <v>1</v>
      </c>
      <c r="C3439" s="1" t="s">
        <v>5556</v>
      </c>
      <c r="D3439" s="2">
        <v>45856</v>
      </c>
      <c r="E3439" t="s">
        <v>5557</v>
      </c>
      <c r="F3439" s="1" t="s">
        <v>106</v>
      </c>
      <c r="G3439">
        <v>7</v>
      </c>
      <c r="H3439" t="s">
        <v>5555</v>
      </c>
      <c r="I3439" s="1" t="s">
        <v>100</v>
      </c>
      <c r="J3439">
        <v>100</v>
      </c>
      <c r="K3439" s="1" t="s">
        <v>2729</v>
      </c>
      <c r="L3439">
        <v>2</v>
      </c>
      <c r="M3439">
        <v>49.6</v>
      </c>
      <c r="N3439">
        <v>1</v>
      </c>
      <c r="Q3439">
        <v>48.6</v>
      </c>
      <c r="R3439" s="1"/>
    </row>
    <row r="3440" spans="1:18" x14ac:dyDescent="0.2">
      <c r="A3440" s="1" t="s">
        <v>46</v>
      </c>
      <c r="B3440">
        <v>3</v>
      </c>
      <c r="C3440" s="1" t="s">
        <v>5558</v>
      </c>
      <c r="D3440" s="2">
        <v>45856</v>
      </c>
      <c r="E3440" t="s">
        <v>2048</v>
      </c>
      <c r="F3440" s="1" t="s">
        <v>3068</v>
      </c>
      <c r="G3440">
        <v>6</v>
      </c>
      <c r="H3440" t="s">
        <v>214</v>
      </c>
      <c r="I3440" s="1" t="s">
        <v>2996</v>
      </c>
      <c r="J3440">
        <v>150</v>
      </c>
      <c r="K3440" s="1" t="s">
        <v>2729</v>
      </c>
      <c r="L3440">
        <v>4</v>
      </c>
      <c r="M3440">
        <v>158.4</v>
      </c>
      <c r="N3440">
        <v>3.6</v>
      </c>
      <c r="Q3440">
        <v>154.80000000000001</v>
      </c>
      <c r="R3440" s="1"/>
    </row>
    <row r="3441" spans="1:18" x14ac:dyDescent="0.2">
      <c r="A3441" s="1" t="s">
        <v>46</v>
      </c>
      <c r="B3441">
        <v>3</v>
      </c>
      <c r="C3441" s="1" t="s">
        <v>5559</v>
      </c>
      <c r="D3441" s="2">
        <v>45856</v>
      </c>
      <c r="E3441" t="s">
        <v>2048</v>
      </c>
      <c r="F3441" s="1" t="s">
        <v>3064</v>
      </c>
      <c r="G3441">
        <v>15</v>
      </c>
      <c r="H3441" t="s">
        <v>2811</v>
      </c>
      <c r="I3441" s="1" t="s">
        <v>2996</v>
      </c>
      <c r="J3441">
        <v>350</v>
      </c>
      <c r="K3441" s="1" t="s">
        <v>2729</v>
      </c>
      <c r="L3441">
        <v>1</v>
      </c>
      <c r="M3441">
        <v>91.6</v>
      </c>
      <c r="N3441">
        <v>1.9</v>
      </c>
      <c r="O3441">
        <v>71</v>
      </c>
      <c r="Q3441">
        <v>89.699999999999989</v>
      </c>
      <c r="R3441" s="1"/>
    </row>
    <row r="3442" spans="1:18" x14ac:dyDescent="0.2">
      <c r="A3442" s="1" t="s">
        <v>53</v>
      </c>
      <c r="B3442">
        <v>3</v>
      </c>
      <c r="C3442" s="1" t="s">
        <v>5559</v>
      </c>
      <c r="D3442" s="2">
        <v>45856</v>
      </c>
      <c r="E3442" t="s">
        <v>2048</v>
      </c>
      <c r="F3442" s="1" t="s">
        <v>3064</v>
      </c>
      <c r="G3442">
        <v>15</v>
      </c>
      <c r="H3442" t="s">
        <v>2811</v>
      </c>
      <c r="I3442" s="1" t="s">
        <v>2996</v>
      </c>
      <c r="J3442">
        <v>350</v>
      </c>
      <c r="K3442" s="1" t="s">
        <v>2729</v>
      </c>
      <c r="L3442">
        <v>4</v>
      </c>
      <c r="M3442">
        <v>268.2</v>
      </c>
      <c r="N3442">
        <v>7.6</v>
      </c>
      <c r="O3442">
        <v>42</v>
      </c>
      <c r="Q3442">
        <v>260.59999999999997</v>
      </c>
      <c r="R3442" s="1"/>
    </row>
    <row r="3443" spans="1:18" x14ac:dyDescent="0.2">
      <c r="A3443" s="1" t="s">
        <v>53</v>
      </c>
      <c r="B3443">
        <v>3</v>
      </c>
      <c r="C3443" s="1" t="s">
        <v>5560</v>
      </c>
      <c r="D3443" s="2">
        <v>45856</v>
      </c>
      <c r="E3443" t="s">
        <v>5519</v>
      </c>
      <c r="F3443" s="1" t="s">
        <v>3093</v>
      </c>
      <c r="G3443">
        <v>14</v>
      </c>
      <c r="H3443" t="s">
        <v>2811</v>
      </c>
      <c r="I3443" s="1" t="s">
        <v>2996</v>
      </c>
      <c r="J3443">
        <v>200</v>
      </c>
      <c r="K3443" s="1" t="s">
        <v>2729</v>
      </c>
      <c r="L3443">
        <v>2</v>
      </c>
      <c r="M3443">
        <v>116.4</v>
      </c>
      <c r="N3443">
        <v>3.6</v>
      </c>
      <c r="Q3443">
        <v>112.80000000000001</v>
      </c>
      <c r="R3443" s="1"/>
    </row>
    <row r="3444" spans="1:18" x14ac:dyDescent="0.2">
      <c r="A3444" s="1" t="s">
        <v>46</v>
      </c>
      <c r="B3444">
        <v>4</v>
      </c>
      <c r="C3444" s="1" t="s">
        <v>5561</v>
      </c>
      <c r="D3444" s="2">
        <v>45856</v>
      </c>
      <c r="E3444" t="s">
        <v>5525</v>
      </c>
      <c r="F3444" s="1" t="s">
        <v>246</v>
      </c>
      <c r="G3444">
        <v>20</v>
      </c>
      <c r="H3444" t="s">
        <v>2983</v>
      </c>
      <c r="I3444" s="1" t="s">
        <v>51</v>
      </c>
      <c r="J3444">
        <v>85</v>
      </c>
      <c r="K3444" s="1" t="s">
        <v>2729</v>
      </c>
      <c r="L3444">
        <v>2</v>
      </c>
      <c r="M3444">
        <v>94.4</v>
      </c>
      <c r="N3444">
        <v>4.8</v>
      </c>
      <c r="Q3444">
        <v>89.600000000000009</v>
      </c>
      <c r="R3444" s="1"/>
    </row>
    <row r="3445" spans="1:18" x14ac:dyDescent="0.2">
      <c r="A3445" s="1" t="s">
        <v>46</v>
      </c>
      <c r="B3445">
        <v>4</v>
      </c>
      <c r="C3445" s="1" t="s">
        <v>5562</v>
      </c>
      <c r="D3445" s="2">
        <v>45856</v>
      </c>
      <c r="E3445" t="s">
        <v>5563</v>
      </c>
      <c r="F3445" s="1" t="s">
        <v>246</v>
      </c>
      <c r="G3445">
        <v>21</v>
      </c>
      <c r="H3445" t="s">
        <v>2979</v>
      </c>
      <c r="I3445" s="1" t="s">
        <v>100</v>
      </c>
      <c r="J3445">
        <v>105</v>
      </c>
      <c r="K3445" s="1" t="s">
        <v>2729</v>
      </c>
      <c r="L3445">
        <v>4</v>
      </c>
      <c r="M3445">
        <v>209.2</v>
      </c>
      <c r="N3445">
        <v>10</v>
      </c>
      <c r="Q3445">
        <v>199.2</v>
      </c>
      <c r="R3445" s="1"/>
    </row>
    <row r="3446" spans="1:18" x14ac:dyDescent="0.2">
      <c r="A3446" s="1" t="s">
        <v>46</v>
      </c>
      <c r="B3446">
        <v>4</v>
      </c>
      <c r="C3446" s="1" t="s">
        <v>5564</v>
      </c>
      <c r="D3446" s="2">
        <v>45856</v>
      </c>
      <c r="E3446" t="s">
        <v>1295</v>
      </c>
      <c r="F3446" s="1" t="s">
        <v>246</v>
      </c>
      <c r="G3446">
        <v>20</v>
      </c>
      <c r="H3446" t="s">
        <v>209</v>
      </c>
      <c r="I3446" s="1" t="s">
        <v>100</v>
      </c>
      <c r="J3446">
        <v>50</v>
      </c>
      <c r="K3446" s="1" t="s">
        <v>2729</v>
      </c>
      <c r="L3446">
        <v>1</v>
      </c>
      <c r="M3446">
        <v>63.8</v>
      </c>
      <c r="N3446">
        <v>2.4</v>
      </c>
      <c r="Q3446">
        <v>61.4</v>
      </c>
      <c r="R3446" s="1"/>
    </row>
    <row r="3447" spans="1:18" x14ac:dyDescent="0.2">
      <c r="A3447" s="1" t="s">
        <v>46</v>
      </c>
      <c r="B3447">
        <v>4</v>
      </c>
      <c r="C3447" s="1" t="s">
        <v>5565</v>
      </c>
      <c r="D3447" s="2">
        <v>45856</v>
      </c>
      <c r="E3447" t="s">
        <v>1295</v>
      </c>
      <c r="F3447" s="1" t="s">
        <v>246</v>
      </c>
      <c r="G3447">
        <v>23</v>
      </c>
      <c r="H3447" t="s">
        <v>209</v>
      </c>
      <c r="I3447" s="1" t="s">
        <v>100</v>
      </c>
      <c r="J3447">
        <v>50</v>
      </c>
      <c r="K3447" s="1" t="s">
        <v>2729</v>
      </c>
      <c r="L3447">
        <v>1</v>
      </c>
      <c r="M3447">
        <v>56.6</v>
      </c>
      <c r="N3447">
        <v>2.9</v>
      </c>
      <c r="O3447">
        <v>16</v>
      </c>
      <c r="Q3447">
        <v>53.7</v>
      </c>
      <c r="R3447" s="1"/>
    </row>
    <row r="3448" spans="1:18" x14ac:dyDescent="0.2">
      <c r="A3448" s="1" t="s">
        <v>53</v>
      </c>
      <c r="B3448">
        <v>4</v>
      </c>
      <c r="C3448" s="1" t="s">
        <v>5566</v>
      </c>
      <c r="D3448" s="2">
        <v>45856</v>
      </c>
      <c r="E3448" t="s">
        <v>1295</v>
      </c>
      <c r="F3448" s="1" t="s">
        <v>246</v>
      </c>
      <c r="G3448">
        <v>23</v>
      </c>
      <c r="H3448" t="s">
        <v>209</v>
      </c>
      <c r="I3448" s="1" t="s">
        <v>100</v>
      </c>
      <c r="J3448">
        <v>75</v>
      </c>
      <c r="K3448" s="1" t="s">
        <v>2729</v>
      </c>
      <c r="L3448">
        <v>2</v>
      </c>
      <c r="M3448">
        <v>96.8</v>
      </c>
      <c r="N3448">
        <v>4.5999999999999996</v>
      </c>
      <c r="O3448">
        <v>7</v>
      </c>
      <c r="Q3448">
        <v>92.2</v>
      </c>
      <c r="R3448" s="1"/>
    </row>
    <row r="3449" spans="1:18" x14ac:dyDescent="0.2">
      <c r="A3449" s="1" t="s">
        <v>53</v>
      </c>
      <c r="B3449">
        <v>4</v>
      </c>
      <c r="C3449" s="1" t="s">
        <v>5567</v>
      </c>
      <c r="D3449" s="2">
        <v>45856</v>
      </c>
      <c r="E3449" t="s">
        <v>5545</v>
      </c>
      <c r="F3449" s="1" t="s">
        <v>246</v>
      </c>
      <c r="G3449">
        <v>23</v>
      </c>
      <c r="H3449" t="s">
        <v>1733</v>
      </c>
      <c r="I3449" s="1" t="s">
        <v>100</v>
      </c>
      <c r="J3449">
        <v>60</v>
      </c>
      <c r="K3449" s="1" t="s">
        <v>2729</v>
      </c>
      <c r="L3449">
        <v>1</v>
      </c>
      <c r="M3449">
        <v>69.2</v>
      </c>
      <c r="N3449">
        <v>0.25</v>
      </c>
      <c r="Q3449">
        <v>68.95</v>
      </c>
      <c r="R3449" s="1"/>
    </row>
    <row r="3450" spans="1:18" x14ac:dyDescent="0.2">
      <c r="A3450" s="1" t="s">
        <v>53</v>
      </c>
      <c r="B3450">
        <v>4</v>
      </c>
      <c r="C3450" s="1" t="s">
        <v>5568</v>
      </c>
      <c r="D3450" s="2">
        <v>45856</v>
      </c>
      <c r="E3450" t="s">
        <v>5513</v>
      </c>
      <c r="F3450" s="1" t="s">
        <v>246</v>
      </c>
      <c r="G3450">
        <v>23</v>
      </c>
      <c r="H3450" t="s">
        <v>332</v>
      </c>
      <c r="I3450" s="1" t="s">
        <v>100</v>
      </c>
      <c r="J3450">
        <v>80</v>
      </c>
      <c r="K3450" s="1" t="s">
        <v>2729</v>
      </c>
      <c r="L3450">
        <v>2</v>
      </c>
      <c r="M3450">
        <v>96</v>
      </c>
      <c r="N3450">
        <v>5.6</v>
      </c>
      <c r="Q3450">
        <v>90.4</v>
      </c>
      <c r="R3450" s="1"/>
    </row>
    <row r="3451" spans="1:18" x14ac:dyDescent="0.2">
      <c r="A3451" s="1" t="s">
        <v>53</v>
      </c>
      <c r="B3451">
        <v>4</v>
      </c>
      <c r="C3451" s="1" t="s">
        <v>5569</v>
      </c>
      <c r="D3451" s="2">
        <v>45856</v>
      </c>
      <c r="E3451" t="s">
        <v>48</v>
      </c>
      <c r="F3451" s="1" t="s">
        <v>246</v>
      </c>
      <c r="G3451">
        <v>16</v>
      </c>
      <c r="H3451" t="s">
        <v>167</v>
      </c>
      <c r="I3451" s="1" t="s">
        <v>100</v>
      </c>
      <c r="J3451">
        <v>22</v>
      </c>
      <c r="K3451" s="1" t="s">
        <v>2729</v>
      </c>
      <c r="L3451">
        <v>1</v>
      </c>
      <c r="M3451">
        <v>47</v>
      </c>
      <c r="N3451">
        <v>2</v>
      </c>
      <c r="Q3451">
        <v>45</v>
      </c>
      <c r="R3451" s="1"/>
    </row>
    <row r="3452" spans="1:18" x14ac:dyDescent="0.2">
      <c r="A3452" s="1" t="s">
        <v>46</v>
      </c>
      <c r="B3452">
        <v>5</v>
      </c>
      <c r="C3452" s="1" t="s">
        <v>5526</v>
      </c>
      <c r="D3452" s="2">
        <v>45856</v>
      </c>
      <c r="E3452" t="s">
        <v>3699</v>
      </c>
      <c r="F3452" s="1" t="s">
        <v>246</v>
      </c>
      <c r="G3452">
        <v>29</v>
      </c>
      <c r="H3452" t="s">
        <v>5527</v>
      </c>
      <c r="I3452" s="1" t="s">
        <v>2766</v>
      </c>
      <c r="J3452" t="s">
        <v>5528</v>
      </c>
      <c r="K3452" s="1" t="s">
        <v>2729</v>
      </c>
      <c r="L3452">
        <v>6</v>
      </c>
      <c r="M3452">
        <v>724.2</v>
      </c>
      <c r="N3452">
        <v>23.1</v>
      </c>
      <c r="O3452">
        <v>11</v>
      </c>
      <c r="Q3452">
        <v>701.1</v>
      </c>
      <c r="R3452" s="1"/>
    </row>
    <row r="3453" spans="1:18" x14ac:dyDescent="0.2">
      <c r="A3453" s="1" t="s">
        <v>53</v>
      </c>
      <c r="B3453">
        <v>5</v>
      </c>
      <c r="C3453" s="1" t="s">
        <v>5526</v>
      </c>
      <c r="D3453" s="2">
        <v>45856</v>
      </c>
      <c r="E3453" t="s">
        <v>3699</v>
      </c>
      <c r="F3453" s="1" t="s">
        <v>246</v>
      </c>
      <c r="G3453">
        <v>29</v>
      </c>
      <c r="H3453" t="s">
        <v>5527</v>
      </c>
      <c r="I3453" s="1" t="s">
        <v>2766</v>
      </c>
      <c r="J3453" t="s">
        <v>5528</v>
      </c>
      <c r="K3453" s="1" t="s">
        <v>2729</v>
      </c>
      <c r="L3453">
        <v>6</v>
      </c>
      <c r="M3453">
        <v>723.8</v>
      </c>
      <c r="N3453">
        <v>23</v>
      </c>
      <c r="Q3453">
        <v>700.8</v>
      </c>
      <c r="R3453" s="1"/>
    </row>
    <row r="3454" spans="1:18" x14ac:dyDescent="0.2">
      <c r="A3454" s="1" t="s">
        <v>46</v>
      </c>
      <c r="B3454">
        <v>6</v>
      </c>
      <c r="C3454" s="1" t="s">
        <v>5570</v>
      </c>
      <c r="D3454" s="2">
        <v>45856</v>
      </c>
      <c r="E3454" t="s">
        <v>5571</v>
      </c>
      <c r="F3454" s="1" t="s">
        <v>246</v>
      </c>
      <c r="G3454" t="s">
        <v>3573</v>
      </c>
      <c r="H3454" t="s">
        <v>2786</v>
      </c>
      <c r="I3454" s="1" t="s">
        <v>100</v>
      </c>
      <c r="J3454">
        <v>1000</v>
      </c>
      <c r="K3454" s="1" t="s">
        <v>2729</v>
      </c>
      <c r="L3454">
        <v>4</v>
      </c>
      <c r="M3454">
        <v>391.9</v>
      </c>
      <c r="N3454">
        <v>10.4</v>
      </c>
      <c r="O3454">
        <v>50</v>
      </c>
      <c r="Q3454">
        <v>381.5</v>
      </c>
      <c r="R3454" s="1"/>
    </row>
    <row r="3455" spans="1:18" x14ac:dyDescent="0.2">
      <c r="A3455" s="1" t="s">
        <v>46</v>
      </c>
      <c r="B3455">
        <v>6</v>
      </c>
      <c r="C3455" s="1" t="s">
        <v>5572</v>
      </c>
      <c r="D3455" s="2">
        <v>45856</v>
      </c>
      <c r="E3455" t="s">
        <v>5441</v>
      </c>
      <c r="F3455" s="1" t="s">
        <v>2816</v>
      </c>
      <c r="G3455">
        <v>17</v>
      </c>
      <c r="H3455" t="s">
        <v>160</v>
      </c>
      <c r="I3455" s="1" t="s">
        <v>108</v>
      </c>
      <c r="J3455">
        <v>100</v>
      </c>
      <c r="K3455" s="1" t="s">
        <v>2729</v>
      </c>
      <c r="L3455">
        <v>2</v>
      </c>
      <c r="M3455">
        <v>95.2</v>
      </c>
      <c r="N3455">
        <v>4.2</v>
      </c>
      <c r="Q3455">
        <v>91</v>
      </c>
      <c r="R3455" s="1"/>
    </row>
    <row r="3456" spans="1:18" x14ac:dyDescent="0.2">
      <c r="A3456" s="1" t="s">
        <v>46</v>
      </c>
      <c r="B3456">
        <v>6</v>
      </c>
      <c r="C3456" s="1" t="s">
        <v>5573</v>
      </c>
      <c r="D3456" s="2">
        <v>45856</v>
      </c>
      <c r="E3456" t="s">
        <v>5519</v>
      </c>
      <c r="F3456" s="1" t="s">
        <v>2816</v>
      </c>
      <c r="G3456">
        <v>30</v>
      </c>
      <c r="H3456" t="s">
        <v>2811</v>
      </c>
      <c r="I3456" s="1" t="s">
        <v>2996</v>
      </c>
      <c r="J3456">
        <v>100</v>
      </c>
      <c r="K3456" s="1" t="s">
        <v>2729</v>
      </c>
      <c r="L3456">
        <v>2</v>
      </c>
      <c r="M3456">
        <v>112.5</v>
      </c>
      <c r="N3456">
        <v>7.6</v>
      </c>
      <c r="Q3456">
        <v>104.9</v>
      </c>
      <c r="R3456" s="1"/>
    </row>
    <row r="3457" spans="1:18" x14ac:dyDescent="0.2">
      <c r="A3457" s="1" t="s">
        <v>46</v>
      </c>
      <c r="B3457">
        <v>6</v>
      </c>
      <c r="C3457" s="1" t="s">
        <v>5574</v>
      </c>
      <c r="D3457" s="2">
        <v>45856</v>
      </c>
      <c r="E3457" t="s">
        <v>5575</v>
      </c>
      <c r="F3457" s="1" t="s">
        <v>3035</v>
      </c>
      <c r="G3457" t="s">
        <v>2946</v>
      </c>
      <c r="H3457" t="s">
        <v>2847</v>
      </c>
      <c r="I3457" s="1" t="s">
        <v>108</v>
      </c>
      <c r="J3457">
        <v>100</v>
      </c>
      <c r="K3457" s="1" t="s">
        <v>2729</v>
      </c>
      <c r="L3457">
        <v>2</v>
      </c>
      <c r="M3457">
        <v>116.2</v>
      </c>
      <c r="N3457">
        <v>7.6</v>
      </c>
      <c r="Q3457">
        <v>108.60000000000001</v>
      </c>
      <c r="R3457" s="1"/>
    </row>
    <row r="3458" spans="1:18" x14ac:dyDescent="0.2">
      <c r="A3458" s="1" t="s">
        <v>53</v>
      </c>
      <c r="B3458">
        <v>6</v>
      </c>
      <c r="C3458" s="1" t="s">
        <v>5576</v>
      </c>
      <c r="D3458" s="2">
        <v>45856</v>
      </c>
      <c r="E3458" t="s">
        <v>5577</v>
      </c>
      <c r="F3458" s="1" t="s">
        <v>2816</v>
      </c>
      <c r="G3458">
        <v>17</v>
      </c>
      <c r="H3458" t="s">
        <v>51</v>
      </c>
      <c r="I3458" s="1" t="s">
        <v>108</v>
      </c>
      <c r="J3458">
        <v>580</v>
      </c>
      <c r="K3458" s="1" t="s">
        <v>2729</v>
      </c>
      <c r="L3458">
        <v>5</v>
      </c>
      <c r="M3458">
        <v>622.40000000000009</v>
      </c>
      <c r="N3458">
        <v>11</v>
      </c>
      <c r="O3458">
        <v>6</v>
      </c>
      <c r="Q3458">
        <v>611.40000000000009</v>
      </c>
      <c r="R3458" s="1"/>
    </row>
    <row r="3459" spans="1:18" x14ac:dyDescent="0.2">
      <c r="A3459" s="1" t="s">
        <v>53</v>
      </c>
      <c r="B3459">
        <v>6</v>
      </c>
      <c r="C3459" s="1" t="s">
        <v>5578</v>
      </c>
      <c r="D3459" s="2">
        <v>45856</v>
      </c>
      <c r="E3459" t="s">
        <v>3140</v>
      </c>
      <c r="F3459" s="1" t="s">
        <v>2816</v>
      </c>
      <c r="G3459">
        <v>18</v>
      </c>
      <c r="H3459" t="s">
        <v>51</v>
      </c>
      <c r="I3459" s="1" t="s">
        <v>108</v>
      </c>
      <c r="J3459">
        <v>2000</v>
      </c>
      <c r="K3459" s="1" t="s">
        <v>2729</v>
      </c>
      <c r="L3459">
        <v>1</v>
      </c>
      <c r="M3459">
        <v>92.4</v>
      </c>
      <c r="N3459">
        <v>2.2000000000000002</v>
      </c>
      <c r="Q3459">
        <v>90.2</v>
      </c>
      <c r="R3459" s="1"/>
    </row>
    <row r="3460" spans="1:18" x14ac:dyDescent="0.2">
      <c r="A3460" s="1" t="s">
        <v>46</v>
      </c>
      <c r="B3460">
        <v>7</v>
      </c>
      <c r="C3460" s="1" t="s">
        <v>5534</v>
      </c>
      <c r="D3460" s="2">
        <v>45856</v>
      </c>
      <c r="E3460" t="s">
        <v>5436</v>
      </c>
      <c r="F3460" s="1" t="s">
        <v>246</v>
      </c>
      <c r="G3460">
        <v>22</v>
      </c>
      <c r="H3460" t="s">
        <v>209</v>
      </c>
      <c r="I3460" s="1" t="s">
        <v>100</v>
      </c>
      <c r="J3460">
        <v>1520</v>
      </c>
      <c r="K3460" s="1" t="s">
        <v>2729</v>
      </c>
      <c r="L3460">
        <v>2</v>
      </c>
      <c r="M3460">
        <v>113.80000000000001</v>
      </c>
      <c r="N3460">
        <v>5.2</v>
      </c>
      <c r="O3460">
        <v>11</v>
      </c>
      <c r="Q3460">
        <v>108.60000000000001</v>
      </c>
      <c r="R3460" s="1"/>
    </row>
    <row r="3461" spans="1:18" x14ac:dyDescent="0.2">
      <c r="A3461" s="1" t="s">
        <v>46</v>
      </c>
      <c r="B3461">
        <v>7</v>
      </c>
      <c r="C3461" s="1" t="s">
        <v>5579</v>
      </c>
      <c r="D3461" s="2">
        <v>45856</v>
      </c>
      <c r="E3461" t="s">
        <v>5580</v>
      </c>
      <c r="F3461" s="1" t="s">
        <v>246</v>
      </c>
      <c r="G3461">
        <v>22</v>
      </c>
      <c r="H3461" t="s">
        <v>51</v>
      </c>
      <c r="I3461" s="1" t="s">
        <v>100</v>
      </c>
      <c r="J3461">
        <v>350</v>
      </c>
      <c r="K3461" s="1" t="s">
        <v>2729</v>
      </c>
      <c r="L3461">
        <v>5</v>
      </c>
      <c r="M3461">
        <v>288.2</v>
      </c>
      <c r="N3461">
        <v>13</v>
      </c>
      <c r="Q3461">
        <v>275.2</v>
      </c>
      <c r="R3461" s="1"/>
    </row>
    <row r="3462" spans="1:18" x14ac:dyDescent="0.2">
      <c r="A3462" s="1" t="s">
        <v>53</v>
      </c>
      <c r="B3462">
        <v>7</v>
      </c>
      <c r="C3462" s="1" t="s">
        <v>5581</v>
      </c>
      <c r="D3462" s="2">
        <v>45856</v>
      </c>
      <c r="E3462" t="s">
        <v>3190</v>
      </c>
      <c r="F3462" s="1" t="s">
        <v>246</v>
      </c>
      <c r="G3462">
        <v>22</v>
      </c>
      <c r="H3462" t="s">
        <v>51</v>
      </c>
      <c r="I3462" s="1" t="s">
        <v>100</v>
      </c>
      <c r="J3462">
        <v>250</v>
      </c>
      <c r="K3462" s="1" t="s">
        <v>2729</v>
      </c>
      <c r="L3462">
        <v>4</v>
      </c>
      <c r="M3462">
        <v>208.20000000000002</v>
      </c>
      <c r="N3462">
        <v>10.8</v>
      </c>
      <c r="O3462">
        <v>0.5</v>
      </c>
      <c r="Q3462">
        <v>197.4</v>
      </c>
      <c r="R3462" s="1"/>
    </row>
    <row r="3463" spans="1:18" x14ac:dyDescent="0.2">
      <c r="A3463" s="1" t="s">
        <v>53</v>
      </c>
      <c r="B3463">
        <v>7</v>
      </c>
      <c r="C3463" s="1" t="s">
        <v>5579</v>
      </c>
      <c r="D3463" s="2">
        <v>45856</v>
      </c>
      <c r="E3463" t="s">
        <v>5580</v>
      </c>
      <c r="F3463" s="1" t="s">
        <v>246</v>
      </c>
      <c r="G3463">
        <v>22</v>
      </c>
      <c r="H3463" t="s">
        <v>51</v>
      </c>
      <c r="I3463" s="1" t="s">
        <v>100</v>
      </c>
      <c r="J3463">
        <v>350</v>
      </c>
      <c r="K3463" s="1" t="s">
        <v>2729</v>
      </c>
      <c r="L3463">
        <v>2</v>
      </c>
      <c r="M3463">
        <v>87.6</v>
      </c>
      <c r="N3463">
        <v>5.4</v>
      </c>
      <c r="Q3463">
        <v>82.199999999999989</v>
      </c>
      <c r="R3463" s="1"/>
    </row>
    <row r="3464" spans="1:18" x14ac:dyDescent="0.2">
      <c r="A3464" s="1" t="s">
        <v>53</v>
      </c>
      <c r="B3464">
        <v>7</v>
      </c>
      <c r="C3464" s="1" t="s">
        <v>5582</v>
      </c>
      <c r="D3464" s="2">
        <v>45856</v>
      </c>
      <c r="E3464" t="s">
        <v>5583</v>
      </c>
      <c r="F3464" s="1" t="s">
        <v>246</v>
      </c>
      <c r="G3464">
        <v>22</v>
      </c>
      <c r="H3464" t="s">
        <v>51</v>
      </c>
      <c r="I3464" s="1" t="s">
        <v>100</v>
      </c>
      <c r="J3464">
        <v>160</v>
      </c>
      <c r="K3464" s="1" t="s">
        <v>2729</v>
      </c>
      <c r="L3464">
        <v>1</v>
      </c>
      <c r="M3464">
        <v>58.6</v>
      </c>
      <c r="N3464">
        <v>2.7</v>
      </c>
      <c r="Q3464">
        <v>55.9</v>
      </c>
      <c r="R3464" s="1"/>
    </row>
    <row r="3465" spans="1:18" x14ac:dyDescent="0.2">
      <c r="A3465" s="1" t="s">
        <v>46</v>
      </c>
      <c r="B3465">
        <v>1</v>
      </c>
      <c r="C3465" s="1" t="s">
        <v>5556</v>
      </c>
      <c r="D3465" s="2">
        <v>45857</v>
      </c>
      <c r="E3465" t="s">
        <v>5557</v>
      </c>
      <c r="F3465" s="1" t="s">
        <v>106</v>
      </c>
      <c r="G3465">
        <v>7</v>
      </c>
      <c r="H3465" t="s">
        <v>5555</v>
      </c>
      <c r="I3465" s="1" t="s">
        <v>100</v>
      </c>
      <c r="J3465">
        <v>100</v>
      </c>
      <c r="K3465" s="1" t="s">
        <v>2729</v>
      </c>
      <c r="L3465">
        <v>1</v>
      </c>
      <c r="M3465">
        <v>61.2</v>
      </c>
      <c r="N3465">
        <v>0.9</v>
      </c>
      <c r="O3465">
        <v>5</v>
      </c>
      <c r="Q3465">
        <v>60.300000000000004</v>
      </c>
      <c r="R3465" s="1"/>
    </row>
    <row r="3466" spans="1:18" x14ac:dyDescent="0.2">
      <c r="A3466" s="1" t="s">
        <v>46</v>
      </c>
      <c r="B3466">
        <v>1</v>
      </c>
      <c r="C3466" s="1" t="s">
        <v>5584</v>
      </c>
      <c r="D3466" s="2">
        <v>45857</v>
      </c>
      <c r="E3466" t="s">
        <v>5557</v>
      </c>
      <c r="F3466" s="1" t="s">
        <v>106</v>
      </c>
      <c r="G3466">
        <v>7</v>
      </c>
      <c r="H3466" t="s">
        <v>5555</v>
      </c>
      <c r="I3466" s="1" t="s">
        <v>100</v>
      </c>
      <c r="J3466">
        <v>50</v>
      </c>
      <c r="K3466" s="1" t="s">
        <v>2729</v>
      </c>
      <c r="L3466">
        <v>1</v>
      </c>
      <c r="M3466">
        <v>57</v>
      </c>
      <c r="N3466">
        <v>0.9</v>
      </c>
      <c r="Q3466">
        <v>56.1</v>
      </c>
      <c r="R3466" s="1"/>
    </row>
    <row r="3467" spans="1:18" x14ac:dyDescent="0.2">
      <c r="A3467" s="1" t="s">
        <v>46</v>
      </c>
      <c r="B3467">
        <v>1</v>
      </c>
      <c r="C3467" s="1" t="s">
        <v>2745</v>
      </c>
      <c r="D3467" s="2">
        <v>45857</v>
      </c>
      <c r="E3467" t="s">
        <v>51</v>
      </c>
      <c r="F3467" s="1" t="s">
        <v>51</v>
      </c>
      <c r="G3467" t="s">
        <v>51</v>
      </c>
      <c r="H3467" t="s">
        <v>51</v>
      </c>
      <c r="I3467" s="1" t="s">
        <v>51</v>
      </c>
      <c r="J3467" t="s">
        <v>51</v>
      </c>
      <c r="K3467" s="1" t="s">
        <v>2729</v>
      </c>
      <c r="L3467">
        <v>2</v>
      </c>
      <c r="M3467">
        <v>64.199999999999989</v>
      </c>
      <c r="Q3467">
        <v>64.199999999999989</v>
      </c>
      <c r="R3467" s="1"/>
    </row>
    <row r="3468" spans="1:18" x14ac:dyDescent="0.2">
      <c r="A3468" s="1" t="s">
        <v>53</v>
      </c>
      <c r="B3468">
        <v>1</v>
      </c>
      <c r="C3468" s="1" t="s">
        <v>5585</v>
      </c>
      <c r="D3468" s="2">
        <v>45857</v>
      </c>
      <c r="E3468" t="s">
        <v>5586</v>
      </c>
      <c r="F3468" s="1" t="s">
        <v>246</v>
      </c>
      <c r="G3468">
        <v>4</v>
      </c>
      <c r="H3468">
        <v>10</v>
      </c>
      <c r="I3468" s="1" t="s">
        <v>100</v>
      </c>
      <c r="J3468">
        <v>100</v>
      </c>
      <c r="K3468" s="1" t="s">
        <v>2729</v>
      </c>
      <c r="L3468">
        <v>2</v>
      </c>
      <c r="M3468">
        <v>104.2</v>
      </c>
      <c r="N3468">
        <v>2.4</v>
      </c>
      <c r="O3468">
        <v>4</v>
      </c>
      <c r="Q3468">
        <v>101.8</v>
      </c>
      <c r="R3468" s="1"/>
    </row>
    <row r="3469" spans="1:18" x14ac:dyDescent="0.2">
      <c r="A3469" s="1" t="s">
        <v>46</v>
      </c>
      <c r="B3469">
        <v>3</v>
      </c>
      <c r="C3469" s="1" t="s">
        <v>5569</v>
      </c>
      <c r="D3469" s="2">
        <v>45857</v>
      </c>
      <c r="E3469" t="s">
        <v>48</v>
      </c>
      <c r="F3469" s="1" t="s">
        <v>246</v>
      </c>
      <c r="G3469">
        <v>16</v>
      </c>
      <c r="H3469" t="s">
        <v>167</v>
      </c>
      <c r="I3469" s="1" t="s">
        <v>100</v>
      </c>
      <c r="J3469">
        <v>22</v>
      </c>
      <c r="K3469" s="1" t="s">
        <v>2729</v>
      </c>
      <c r="L3469">
        <v>1</v>
      </c>
      <c r="M3469">
        <v>60.8</v>
      </c>
      <c r="N3469">
        <v>1.9</v>
      </c>
      <c r="O3469">
        <v>7</v>
      </c>
      <c r="Q3469">
        <v>58.9</v>
      </c>
      <c r="R3469" s="1"/>
    </row>
    <row r="3470" spans="1:18" x14ac:dyDescent="0.2">
      <c r="A3470" s="1" t="s">
        <v>46</v>
      </c>
      <c r="B3470">
        <v>3</v>
      </c>
      <c r="C3470" s="1" t="s">
        <v>5587</v>
      </c>
      <c r="D3470" s="2">
        <v>45857</v>
      </c>
      <c r="E3470" t="s">
        <v>1295</v>
      </c>
      <c r="F3470" s="1" t="s">
        <v>246</v>
      </c>
      <c r="G3470">
        <v>16</v>
      </c>
      <c r="H3470" t="s">
        <v>209</v>
      </c>
      <c r="I3470" s="1" t="s">
        <v>100</v>
      </c>
      <c r="J3470">
        <v>50</v>
      </c>
      <c r="K3470" s="1" t="s">
        <v>2729</v>
      </c>
      <c r="L3470">
        <v>1</v>
      </c>
      <c r="M3470">
        <v>53.8</v>
      </c>
      <c r="N3470">
        <v>1.9</v>
      </c>
      <c r="Q3470">
        <v>51.9</v>
      </c>
      <c r="R3470" s="1"/>
    </row>
    <row r="3471" spans="1:18" x14ac:dyDescent="0.2">
      <c r="A3471" s="1" t="s">
        <v>46</v>
      </c>
      <c r="B3471">
        <v>3</v>
      </c>
      <c r="C3471" s="1" t="s">
        <v>5588</v>
      </c>
      <c r="D3471" s="2">
        <v>45857</v>
      </c>
      <c r="E3471" t="s">
        <v>1295</v>
      </c>
      <c r="F3471" s="1" t="s">
        <v>246</v>
      </c>
      <c r="G3471">
        <v>16</v>
      </c>
      <c r="H3471" t="s">
        <v>209</v>
      </c>
      <c r="I3471" s="1" t="s">
        <v>100</v>
      </c>
      <c r="J3471">
        <v>75</v>
      </c>
      <c r="K3471" s="1" t="s">
        <v>2729</v>
      </c>
      <c r="L3471">
        <v>2</v>
      </c>
      <c r="M3471">
        <v>70.599999999999994</v>
      </c>
      <c r="N3471">
        <v>3.8</v>
      </c>
      <c r="Q3471">
        <v>66.8</v>
      </c>
      <c r="R3471" s="1"/>
    </row>
    <row r="3472" spans="1:18" x14ac:dyDescent="0.2">
      <c r="A3472" s="1" t="s">
        <v>46</v>
      </c>
      <c r="B3472">
        <v>3</v>
      </c>
      <c r="C3472" s="1" t="s">
        <v>5589</v>
      </c>
      <c r="D3472" s="2">
        <v>45857</v>
      </c>
      <c r="E3472" t="s">
        <v>1295</v>
      </c>
      <c r="F3472" s="1" t="s">
        <v>246</v>
      </c>
      <c r="G3472">
        <v>14</v>
      </c>
      <c r="H3472" t="s">
        <v>209</v>
      </c>
      <c r="I3472" s="1" t="s">
        <v>100</v>
      </c>
      <c r="J3472">
        <v>25</v>
      </c>
      <c r="K3472" s="1" t="s">
        <v>2729</v>
      </c>
      <c r="L3472">
        <v>1</v>
      </c>
      <c r="M3472">
        <v>51.8</v>
      </c>
      <c r="N3472">
        <v>1.8</v>
      </c>
      <c r="Q3472">
        <v>50</v>
      </c>
      <c r="R3472" s="1"/>
    </row>
    <row r="3473" spans="1:18" x14ac:dyDescent="0.2">
      <c r="A3473" s="1" t="s">
        <v>53</v>
      </c>
      <c r="B3473">
        <v>3</v>
      </c>
      <c r="C3473" s="1" t="s">
        <v>5590</v>
      </c>
      <c r="D3473" s="2">
        <v>45857</v>
      </c>
      <c r="E3473" t="s">
        <v>5525</v>
      </c>
      <c r="F3473" s="1" t="s">
        <v>246</v>
      </c>
      <c r="G3473">
        <v>14</v>
      </c>
      <c r="H3473" t="s">
        <v>2983</v>
      </c>
      <c r="I3473" s="1" t="s">
        <v>51</v>
      </c>
      <c r="J3473">
        <v>80</v>
      </c>
      <c r="K3473" s="1" t="s">
        <v>2729</v>
      </c>
      <c r="L3473">
        <v>2</v>
      </c>
      <c r="M3473">
        <v>83.4</v>
      </c>
      <c r="N3473">
        <v>3.2</v>
      </c>
      <c r="O3473">
        <v>14</v>
      </c>
      <c r="Q3473">
        <v>80.2</v>
      </c>
      <c r="R3473" s="1"/>
    </row>
    <row r="3474" spans="1:18" x14ac:dyDescent="0.2">
      <c r="A3474" s="1" t="s">
        <v>53</v>
      </c>
      <c r="B3474">
        <v>3</v>
      </c>
      <c r="C3474" s="1" t="s">
        <v>5591</v>
      </c>
      <c r="D3474" s="2">
        <v>45857</v>
      </c>
      <c r="E3474" t="s">
        <v>5592</v>
      </c>
      <c r="F3474" s="1" t="s">
        <v>51</v>
      </c>
      <c r="G3474" t="s">
        <v>51</v>
      </c>
      <c r="H3474" t="s">
        <v>51</v>
      </c>
      <c r="I3474" s="1" t="s">
        <v>51</v>
      </c>
      <c r="J3474" t="s">
        <v>51</v>
      </c>
      <c r="K3474" s="1" t="s">
        <v>2729</v>
      </c>
      <c r="L3474">
        <v>2</v>
      </c>
      <c r="M3474">
        <v>121.4</v>
      </c>
      <c r="N3474">
        <v>4.5999999999999996</v>
      </c>
      <c r="Q3474">
        <v>116.80000000000001</v>
      </c>
      <c r="R3474" s="1"/>
    </row>
    <row r="3475" spans="1:18" x14ac:dyDescent="0.2">
      <c r="A3475" s="1" t="s">
        <v>53</v>
      </c>
      <c r="B3475">
        <v>3</v>
      </c>
      <c r="C3475" s="1" t="s">
        <v>5593</v>
      </c>
      <c r="D3475" s="2">
        <v>45857</v>
      </c>
      <c r="E3475" t="s">
        <v>5594</v>
      </c>
      <c r="F3475" s="1" t="s">
        <v>246</v>
      </c>
      <c r="G3475">
        <v>16</v>
      </c>
      <c r="H3475" t="s">
        <v>134</v>
      </c>
      <c r="I3475" s="1" t="s">
        <v>100</v>
      </c>
      <c r="J3475">
        <v>100</v>
      </c>
      <c r="K3475" s="1" t="s">
        <v>2729</v>
      </c>
      <c r="L3475">
        <v>2</v>
      </c>
      <c r="M3475">
        <v>80.2</v>
      </c>
      <c r="N3475">
        <v>3.6</v>
      </c>
      <c r="Q3475">
        <v>76.600000000000009</v>
      </c>
      <c r="R3475" s="1"/>
    </row>
    <row r="3476" spans="1:18" x14ac:dyDescent="0.2">
      <c r="A3476" s="1" t="s">
        <v>46</v>
      </c>
      <c r="B3476">
        <v>5</v>
      </c>
      <c r="C3476" s="1" t="s">
        <v>5526</v>
      </c>
      <c r="D3476" s="2">
        <v>45857</v>
      </c>
      <c r="E3476" t="s">
        <v>3699</v>
      </c>
      <c r="F3476" s="1" t="s">
        <v>246</v>
      </c>
      <c r="G3476">
        <v>29</v>
      </c>
      <c r="H3476" t="s">
        <v>5527</v>
      </c>
      <c r="I3476" s="1" t="s">
        <v>2766</v>
      </c>
      <c r="J3476" t="s">
        <v>5528</v>
      </c>
      <c r="K3476" s="1" t="s">
        <v>2729</v>
      </c>
      <c r="L3476">
        <v>1</v>
      </c>
      <c r="M3476">
        <v>66</v>
      </c>
      <c r="N3476">
        <v>3.8</v>
      </c>
      <c r="O3476">
        <v>6</v>
      </c>
      <c r="Q3476">
        <v>62.2</v>
      </c>
      <c r="R3476" s="1"/>
    </row>
    <row r="3477" spans="1:18" x14ac:dyDescent="0.2">
      <c r="A3477" s="1" t="s">
        <v>46</v>
      </c>
      <c r="B3477">
        <v>5</v>
      </c>
      <c r="C3477" s="1" t="s">
        <v>5117</v>
      </c>
      <c r="D3477" s="2">
        <v>45857</v>
      </c>
      <c r="E3477" t="s">
        <v>5118</v>
      </c>
      <c r="F3477" s="1" t="s">
        <v>246</v>
      </c>
      <c r="G3477">
        <v>24</v>
      </c>
      <c r="H3477" t="s">
        <v>2765</v>
      </c>
      <c r="I3477" s="1" t="s">
        <v>2766</v>
      </c>
      <c r="J3477">
        <v>7500</v>
      </c>
      <c r="K3477" s="1" t="s">
        <v>2729</v>
      </c>
      <c r="L3477">
        <v>5</v>
      </c>
      <c r="M3477">
        <v>534.80000000000007</v>
      </c>
      <c r="N3477">
        <v>14</v>
      </c>
      <c r="Q3477">
        <v>520.80000000000007</v>
      </c>
      <c r="R3477" s="1"/>
    </row>
    <row r="3478" spans="1:18" x14ac:dyDescent="0.2">
      <c r="A3478" s="1" t="s">
        <v>53</v>
      </c>
      <c r="B3478">
        <v>5</v>
      </c>
      <c r="C3478" s="1" t="s">
        <v>5117</v>
      </c>
      <c r="D3478" s="2">
        <v>45857</v>
      </c>
      <c r="E3478" t="s">
        <v>5118</v>
      </c>
      <c r="F3478" s="1" t="s">
        <v>246</v>
      </c>
      <c r="G3478">
        <v>24</v>
      </c>
      <c r="H3478" t="s">
        <v>2765</v>
      </c>
      <c r="I3478" s="1" t="s">
        <v>2766</v>
      </c>
      <c r="J3478">
        <v>7500</v>
      </c>
      <c r="K3478" s="1" t="s">
        <v>2729</v>
      </c>
      <c r="L3478">
        <v>4</v>
      </c>
      <c r="M3478">
        <v>479.6</v>
      </c>
      <c r="N3478">
        <v>11.399999999999999</v>
      </c>
      <c r="O3478">
        <v>2</v>
      </c>
      <c r="Q3478">
        <v>468.20000000000005</v>
      </c>
      <c r="R3478" s="1"/>
    </row>
    <row r="3479" spans="1:18" x14ac:dyDescent="0.2">
      <c r="A3479" s="1" t="s">
        <v>46</v>
      </c>
      <c r="B3479">
        <v>6</v>
      </c>
      <c r="C3479" s="1" t="s">
        <v>5578</v>
      </c>
      <c r="D3479" s="2">
        <v>45857</v>
      </c>
      <c r="E3479" t="s">
        <v>3140</v>
      </c>
      <c r="F3479" s="1" t="s">
        <v>2816</v>
      </c>
      <c r="G3479">
        <v>18</v>
      </c>
      <c r="H3479" t="s">
        <v>51</v>
      </c>
      <c r="I3479" s="1" t="s">
        <v>108</v>
      </c>
      <c r="J3479">
        <v>2000</v>
      </c>
      <c r="K3479" s="1" t="s">
        <v>2729</v>
      </c>
      <c r="L3479">
        <v>6</v>
      </c>
      <c r="M3479">
        <v>701.6</v>
      </c>
      <c r="N3479">
        <v>13.200000000000001</v>
      </c>
      <c r="O3479">
        <v>40</v>
      </c>
      <c r="Q3479">
        <v>688.4</v>
      </c>
      <c r="R3479" s="1"/>
    </row>
    <row r="3480" spans="1:18" x14ac:dyDescent="0.2">
      <c r="A3480" s="1" t="s">
        <v>53</v>
      </c>
      <c r="B3480">
        <v>6</v>
      </c>
      <c r="C3480" s="1" t="s">
        <v>5578</v>
      </c>
      <c r="D3480" s="2">
        <v>45857</v>
      </c>
      <c r="E3480" t="s">
        <v>3140</v>
      </c>
      <c r="F3480" s="1" t="s">
        <v>2816</v>
      </c>
      <c r="G3480">
        <v>18</v>
      </c>
      <c r="H3480" t="s">
        <v>51</v>
      </c>
      <c r="I3480" s="1" t="s">
        <v>108</v>
      </c>
      <c r="J3480">
        <v>2000</v>
      </c>
      <c r="K3480" s="1" t="s">
        <v>2729</v>
      </c>
      <c r="L3480">
        <v>5</v>
      </c>
      <c r="M3480">
        <v>713.80000000000007</v>
      </c>
      <c r="N3480">
        <v>11</v>
      </c>
      <c r="O3480">
        <v>5</v>
      </c>
      <c r="Q3480">
        <v>702.80000000000007</v>
      </c>
      <c r="R3480" s="1"/>
    </row>
    <row r="3481" spans="1:18" x14ac:dyDescent="0.2">
      <c r="A3481" s="1" t="s">
        <v>46</v>
      </c>
      <c r="B3481">
        <v>7</v>
      </c>
      <c r="C3481" s="1" t="s">
        <v>5582</v>
      </c>
      <c r="D3481" s="2">
        <v>45857</v>
      </c>
      <c r="E3481" t="s">
        <v>5583</v>
      </c>
      <c r="F3481" s="1" t="s">
        <v>246</v>
      </c>
      <c r="G3481">
        <v>22</v>
      </c>
      <c r="H3481" t="s">
        <v>51</v>
      </c>
      <c r="I3481" s="1" t="s">
        <v>100</v>
      </c>
      <c r="J3481">
        <v>160</v>
      </c>
      <c r="K3481" s="1" t="s">
        <v>2729</v>
      </c>
      <c r="L3481">
        <v>2</v>
      </c>
      <c r="M3481">
        <v>111.6</v>
      </c>
      <c r="N3481">
        <v>5.2</v>
      </c>
      <c r="O3481">
        <v>7</v>
      </c>
      <c r="Q3481">
        <v>106.39999999999999</v>
      </c>
      <c r="R3481" s="1"/>
    </row>
    <row r="3482" spans="1:18" x14ac:dyDescent="0.2">
      <c r="A3482" s="1" t="s">
        <v>46</v>
      </c>
      <c r="B3482">
        <v>7</v>
      </c>
      <c r="C3482" s="1" t="s">
        <v>5595</v>
      </c>
      <c r="D3482" s="2">
        <v>45857</v>
      </c>
      <c r="E3482" t="s">
        <v>5596</v>
      </c>
      <c r="F3482" s="1" t="s">
        <v>246</v>
      </c>
      <c r="G3482">
        <v>25</v>
      </c>
      <c r="H3482" t="s">
        <v>167</v>
      </c>
      <c r="I3482" s="1" t="s">
        <v>2760</v>
      </c>
      <c r="J3482">
        <v>130</v>
      </c>
      <c r="K3482" s="1" t="s">
        <v>2729</v>
      </c>
      <c r="L3482">
        <v>2</v>
      </c>
      <c r="M3482">
        <v>137.1</v>
      </c>
      <c r="N3482">
        <v>6.4</v>
      </c>
      <c r="Q3482">
        <v>130.69999999999999</v>
      </c>
      <c r="R3482" s="1"/>
    </row>
    <row r="3483" spans="1:18" x14ac:dyDescent="0.2">
      <c r="A3483" s="1" t="s">
        <v>46</v>
      </c>
      <c r="B3483">
        <v>7</v>
      </c>
      <c r="C3483" s="1" t="s">
        <v>5597</v>
      </c>
      <c r="D3483" s="2">
        <v>45857</v>
      </c>
      <c r="E3483" t="s">
        <v>5598</v>
      </c>
      <c r="F3483" s="1" t="s">
        <v>246</v>
      </c>
      <c r="G3483">
        <v>22</v>
      </c>
      <c r="H3483" t="s">
        <v>51</v>
      </c>
      <c r="I3483" s="1" t="s">
        <v>100</v>
      </c>
      <c r="J3483">
        <v>140</v>
      </c>
      <c r="K3483" s="1" t="s">
        <v>2729</v>
      </c>
      <c r="L3483">
        <v>3</v>
      </c>
      <c r="M3483">
        <v>149.5</v>
      </c>
      <c r="N3483">
        <v>7.8000000000000007</v>
      </c>
      <c r="Q3483">
        <v>141.69999999999999</v>
      </c>
      <c r="R3483" s="1"/>
    </row>
    <row r="3484" spans="1:18" x14ac:dyDescent="0.2">
      <c r="A3484" s="1" t="s">
        <v>46</v>
      </c>
      <c r="B3484">
        <v>1</v>
      </c>
      <c r="C3484" s="1" t="s">
        <v>5599</v>
      </c>
      <c r="D3484" s="2">
        <v>45858</v>
      </c>
      <c r="E3484" t="s">
        <v>5448</v>
      </c>
      <c r="F3484" s="1" t="s">
        <v>246</v>
      </c>
      <c r="G3484">
        <v>4</v>
      </c>
      <c r="H3484">
        <v>10</v>
      </c>
      <c r="I3484" s="1" t="s">
        <v>100</v>
      </c>
      <c r="J3484">
        <v>100</v>
      </c>
      <c r="K3484" s="1" t="s">
        <v>2729</v>
      </c>
      <c r="L3484">
        <v>2</v>
      </c>
      <c r="M3484">
        <v>81</v>
      </c>
      <c r="N3484">
        <v>1.7999999999999998</v>
      </c>
      <c r="O3484">
        <v>2</v>
      </c>
      <c r="Q3484">
        <v>79.2</v>
      </c>
      <c r="R3484" s="1"/>
    </row>
    <row r="3485" spans="1:18" x14ac:dyDescent="0.2">
      <c r="A3485" s="1" t="s">
        <v>46</v>
      </c>
      <c r="B3485">
        <v>1</v>
      </c>
      <c r="C3485" s="1" t="s">
        <v>5600</v>
      </c>
      <c r="D3485" s="2">
        <v>45858</v>
      </c>
      <c r="E3485" t="s">
        <v>5586</v>
      </c>
      <c r="F3485" s="1" t="s">
        <v>246</v>
      </c>
      <c r="G3485">
        <v>5</v>
      </c>
      <c r="H3485">
        <v>10</v>
      </c>
      <c r="I3485" s="1" t="s">
        <v>100</v>
      </c>
      <c r="J3485">
        <v>100</v>
      </c>
      <c r="K3485" s="1" t="s">
        <v>2729</v>
      </c>
      <c r="L3485">
        <v>1</v>
      </c>
      <c r="M3485">
        <v>34.6</v>
      </c>
      <c r="N3485">
        <v>0.7</v>
      </c>
      <c r="Q3485">
        <v>33.9</v>
      </c>
      <c r="R3485" s="1"/>
    </row>
    <row r="3486" spans="1:18" x14ac:dyDescent="0.2">
      <c r="A3486" s="1" t="s">
        <v>53</v>
      </c>
      <c r="B3486">
        <v>1</v>
      </c>
      <c r="C3486" s="1" t="s">
        <v>5600</v>
      </c>
      <c r="D3486" s="2">
        <v>45858</v>
      </c>
      <c r="E3486" t="s">
        <v>5586</v>
      </c>
      <c r="F3486" s="1" t="s">
        <v>246</v>
      </c>
      <c r="G3486">
        <v>5</v>
      </c>
      <c r="H3486">
        <v>10</v>
      </c>
      <c r="I3486" s="1" t="s">
        <v>100</v>
      </c>
      <c r="J3486">
        <v>100</v>
      </c>
      <c r="K3486" s="1" t="s">
        <v>2729</v>
      </c>
      <c r="L3486">
        <v>2</v>
      </c>
      <c r="M3486">
        <v>75.199999999999989</v>
      </c>
      <c r="N3486">
        <v>1.8</v>
      </c>
      <c r="Q3486">
        <v>73.399999999999991</v>
      </c>
      <c r="R3486" s="1"/>
    </row>
    <row r="3487" spans="1:18" x14ac:dyDescent="0.2">
      <c r="A3487" s="1" t="s">
        <v>53</v>
      </c>
      <c r="B3487">
        <v>1</v>
      </c>
      <c r="C3487" s="1" t="s">
        <v>5601</v>
      </c>
      <c r="D3487" s="2">
        <v>45858</v>
      </c>
      <c r="E3487" t="s">
        <v>5448</v>
      </c>
      <c r="F3487" s="1" t="s">
        <v>246</v>
      </c>
      <c r="G3487">
        <v>5</v>
      </c>
      <c r="H3487">
        <v>10</v>
      </c>
      <c r="I3487" s="1" t="s">
        <v>100</v>
      </c>
      <c r="J3487">
        <v>100</v>
      </c>
      <c r="K3487" s="1" t="s">
        <v>2729</v>
      </c>
      <c r="L3487">
        <v>3</v>
      </c>
      <c r="M3487">
        <v>105</v>
      </c>
      <c r="N3487">
        <v>2.6</v>
      </c>
      <c r="Q3487">
        <v>102.4</v>
      </c>
      <c r="R3487" s="1"/>
    </row>
    <row r="3488" spans="1:18" x14ac:dyDescent="0.2">
      <c r="A3488" s="1" t="s">
        <v>46</v>
      </c>
      <c r="B3488">
        <v>4</v>
      </c>
      <c r="C3488" s="1" t="s">
        <v>5593</v>
      </c>
      <c r="D3488" s="2">
        <v>45858</v>
      </c>
      <c r="E3488" t="s">
        <v>5594</v>
      </c>
      <c r="F3488" s="1" t="s">
        <v>246</v>
      </c>
      <c r="G3488">
        <v>16</v>
      </c>
      <c r="H3488" t="s">
        <v>134</v>
      </c>
      <c r="I3488" s="1" t="s">
        <v>100</v>
      </c>
      <c r="J3488">
        <v>100</v>
      </c>
      <c r="K3488" s="1" t="s">
        <v>2729</v>
      </c>
      <c r="L3488">
        <v>1</v>
      </c>
      <c r="M3488">
        <v>25.2</v>
      </c>
      <c r="N3488">
        <v>1.8</v>
      </c>
      <c r="O3488">
        <v>2</v>
      </c>
      <c r="Q3488">
        <v>23.4</v>
      </c>
      <c r="R3488" s="1"/>
    </row>
    <row r="3489" spans="1:18" x14ac:dyDescent="0.2">
      <c r="A3489" s="1" t="s">
        <v>46</v>
      </c>
      <c r="B3489">
        <v>4</v>
      </c>
      <c r="C3489" s="1" t="s">
        <v>5602</v>
      </c>
      <c r="D3489" s="2">
        <v>45858</v>
      </c>
      <c r="E3489" t="s">
        <v>5594</v>
      </c>
      <c r="F3489" s="1" t="s">
        <v>246</v>
      </c>
      <c r="G3489">
        <v>16</v>
      </c>
      <c r="H3489" t="s">
        <v>134</v>
      </c>
      <c r="I3489" s="1" t="s">
        <v>100</v>
      </c>
      <c r="J3489">
        <v>160</v>
      </c>
      <c r="K3489" s="1" t="s">
        <v>2729</v>
      </c>
      <c r="L3489">
        <v>4</v>
      </c>
      <c r="M3489">
        <v>161.79999999999998</v>
      </c>
      <c r="N3489">
        <v>7.2</v>
      </c>
      <c r="Q3489">
        <v>154.6</v>
      </c>
      <c r="R3489" s="1"/>
    </row>
    <row r="3490" spans="1:18" x14ac:dyDescent="0.2">
      <c r="A3490" s="1" t="s">
        <v>46</v>
      </c>
      <c r="B3490">
        <v>4</v>
      </c>
      <c r="C3490" s="1" t="s">
        <v>5603</v>
      </c>
      <c r="D3490" s="2">
        <v>45858</v>
      </c>
      <c r="E3490" t="s">
        <v>5594</v>
      </c>
      <c r="F3490" s="1" t="s">
        <v>246</v>
      </c>
      <c r="G3490">
        <v>15</v>
      </c>
      <c r="H3490" t="s">
        <v>134</v>
      </c>
      <c r="I3490" s="1" t="s">
        <v>100</v>
      </c>
      <c r="J3490">
        <v>95</v>
      </c>
      <c r="K3490" s="1" t="s">
        <v>2729</v>
      </c>
      <c r="L3490">
        <v>1</v>
      </c>
      <c r="M3490">
        <v>36.799999999999997</v>
      </c>
      <c r="N3490">
        <v>1.7</v>
      </c>
      <c r="Q3490">
        <v>35.099999999999994</v>
      </c>
      <c r="R3490" s="1"/>
    </row>
    <row r="3491" spans="1:18" x14ac:dyDescent="0.2">
      <c r="A3491" s="1" t="s">
        <v>53</v>
      </c>
      <c r="B3491">
        <v>4</v>
      </c>
      <c r="C3491" s="1" t="s">
        <v>5603</v>
      </c>
      <c r="D3491" s="2">
        <v>45858</v>
      </c>
      <c r="E3491" t="s">
        <v>5594</v>
      </c>
      <c r="F3491" s="1" t="s">
        <v>246</v>
      </c>
      <c r="G3491">
        <v>15</v>
      </c>
      <c r="H3491" t="s">
        <v>134</v>
      </c>
      <c r="I3491" s="1" t="s">
        <v>100</v>
      </c>
      <c r="J3491">
        <v>95</v>
      </c>
      <c r="K3491" s="1" t="s">
        <v>2729</v>
      </c>
      <c r="L3491">
        <v>2</v>
      </c>
      <c r="M3491">
        <v>66.2</v>
      </c>
      <c r="N3491">
        <v>3.6</v>
      </c>
      <c r="O3491">
        <v>5</v>
      </c>
      <c r="Q3491">
        <v>62.6</v>
      </c>
      <c r="R3491" s="1"/>
    </row>
    <row r="3492" spans="1:18" x14ac:dyDescent="0.2">
      <c r="A3492" s="1" t="s">
        <v>53</v>
      </c>
      <c r="B3492">
        <v>4</v>
      </c>
      <c r="C3492" s="1" t="s">
        <v>5604</v>
      </c>
      <c r="D3492" s="2">
        <v>45858</v>
      </c>
      <c r="E3492" t="s">
        <v>1295</v>
      </c>
      <c r="F3492" s="1" t="s">
        <v>246</v>
      </c>
      <c r="G3492">
        <v>16</v>
      </c>
      <c r="H3492" t="s">
        <v>209</v>
      </c>
      <c r="I3492" s="1" t="s">
        <v>100</v>
      </c>
      <c r="J3492">
        <v>200</v>
      </c>
      <c r="K3492" s="1" t="s">
        <v>2729</v>
      </c>
      <c r="L3492">
        <v>3</v>
      </c>
      <c r="M3492">
        <v>157.6</v>
      </c>
      <c r="N3492">
        <v>5.6999999999999993</v>
      </c>
      <c r="Q3492">
        <v>151.9</v>
      </c>
      <c r="R3492" s="1"/>
    </row>
    <row r="3493" spans="1:18" x14ac:dyDescent="0.2">
      <c r="A3493" s="1" t="s">
        <v>46</v>
      </c>
      <c r="B3493">
        <v>5</v>
      </c>
      <c r="C3493" s="1" t="s">
        <v>5117</v>
      </c>
      <c r="D3493" s="2">
        <v>45858</v>
      </c>
      <c r="E3493" t="s">
        <v>5118</v>
      </c>
      <c r="F3493" s="1" t="s">
        <v>246</v>
      </c>
      <c r="G3493">
        <v>24</v>
      </c>
      <c r="H3493" t="s">
        <v>2765</v>
      </c>
      <c r="I3493" s="1" t="s">
        <v>2766</v>
      </c>
      <c r="J3493">
        <v>7500</v>
      </c>
      <c r="K3493" s="1" t="s">
        <v>2729</v>
      </c>
      <c r="L3493">
        <v>1</v>
      </c>
      <c r="M3493">
        <v>83.2</v>
      </c>
      <c r="N3493">
        <v>3</v>
      </c>
      <c r="O3493">
        <v>16</v>
      </c>
      <c r="Q3493">
        <v>80.2</v>
      </c>
      <c r="R3493" s="1"/>
    </row>
    <row r="3494" spans="1:18" x14ac:dyDescent="0.2">
      <c r="A3494" s="1" t="s">
        <v>46</v>
      </c>
      <c r="B3494">
        <v>5</v>
      </c>
      <c r="C3494" s="1" t="s">
        <v>5605</v>
      </c>
      <c r="D3494" s="2">
        <v>45858</v>
      </c>
      <c r="E3494" t="s">
        <v>3699</v>
      </c>
      <c r="F3494" s="1" t="s">
        <v>246</v>
      </c>
      <c r="G3494" t="s">
        <v>5606</v>
      </c>
      <c r="H3494" t="s">
        <v>5607</v>
      </c>
      <c r="I3494" s="1" t="s">
        <v>2766</v>
      </c>
      <c r="J3494" t="s">
        <v>5608</v>
      </c>
      <c r="K3494" s="1" t="s">
        <v>2729</v>
      </c>
      <c r="L3494">
        <v>3</v>
      </c>
      <c r="M3494">
        <v>303.60000000000002</v>
      </c>
      <c r="N3494">
        <v>8.3999999999999986</v>
      </c>
      <c r="Q3494">
        <v>295.20000000000005</v>
      </c>
      <c r="R3494" s="1"/>
    </row>
    <row r="3495" spans="1:18" x14ac:dyDescent="0.2">
      <c r="A3495" s="1" t="s">
        <v>46</v>
      </c>
      <c r="B3495">
        <v>5</v>
      </c>
      <c r="C3495" s="1" t="s">
        <v>5609</v>
      </c>
      <c r="D3495" s="2">
        <v>45858</v>
      </c>
      <c r="E3495" t="s">
        <v>5610</v>
      </c>
      <c r="F3495" s="1" t="s">
        <v>246</v>
      </c>
      <c r="G3495">
        <v>23</v>
      </c>
      <c r="H3495" t="s">
        <v>99</v>
      </c>
      <c r="I3495" s="1" t="s">
        <v>2760</v>
      </c>
      <c r="J3495">
        <v>92</v>
      </c>
      <c r="K3495" s="1" t="s">
        <v>2729</v>
      </c>
      <c r="L3495">
        <v>2</v>
      </c>
      <c r="M3495">
        <v>95</v>
      </c>
      <c r="N3495">
        <v>5.2</v>
      </c>
      <c r="Q3495">
        <v>89.8</v>
      </c>
      <c r="R3495" s="1"/>
    </row>
    <row r="3496" spans="1:18" x14ac:dyDescent="0.2">
      <c r="A3496" s="1" t="s">
        <v>46</v>
      </c>
      <c r="B3496">
        <v>5</v>
      </c>
      <c r="C3496" s="1" t="s">
        <v>5611</v>
      </c>
      <c r="D3496" s="2">
        <v>45858</v>
      </c>
      <c r="E3496" t="s">
        <v>5612</v>
      </c>
      <c r="F3496" s="1" t="s">
        <v>246</v>
      </c>
      <c r="G3496">
        <v>21</v>
      </c>
      <c r="H3496" t="s">
        <v>93</v>
      </c>
      <c r="I3496" s="1" t="s">
        <v>100</v>
      </c>
      <c r="J3496">
        <v>600</v>
      </c>
      <c r="K3496" s="1" t="s">
        <v>2729</v>
      </c>
      <c r="L3496">
        <v>2</v>
      </c>
      <c r="M3496">
        <v>75.400000000000006</v>
      </c>
      <c r="N3496">
        <v>4.4000000000000004</v>
      </c>
      <c r="Q3496">
        <v>71</v>
      </c>
      <c r="R3496" s="1"/>
    </row>
    <row r="3497" spans="1:18" x14ac:dyDescent="0.2">
      <c r="A3497" s="1" t="s">
        <v>53</v>
      </c>
      <c r="B3497">
        <v>5</v>
      </c>
      <c r="C3497" s="1" t="s">
        <v>5611</v>
      </c>
      <c r="D3497" s="2">
        <v>45858</v>
      </c>
      <c r="E3497" t="s">
        <v>5612</v>
      </c>
      <c r="F3497" s="1" t="s">
        <v>246</v>
      </c>
      <c r="G3497">
        <v>21</v>
      </c>
      <c r="H3497" t="s">
        <v>93</v>
      </c>
      <c r="I3497" s="1" t="s">
        <v>100</v>
      </c>
      <c r="J3497">
        <v>600</v>
      </c>
      <c r="K3497" s="1" t="s">
        <v>2729</v>
      </c>
      <c r="L3497">
        <v>11</v>
      </c>
      <c r="M3497">
        <v>502.90000000000003</v>
      </c>
      <c r="N3497">
        <v>28.6</v>
      </c>
      <c r="Q3497">
        <v>474.3</v>
      </c>
      <c r="R3497" s="1"/>
    </row>
    <row r="3498" spans="1:18" x14ac:dyDescent="0.2">
      <c r="A3498" s="1" t="s">
        <v>46</v>
      </c>
      <c r="B3498">
        <v>6</v>
      </c>
      <c r="C3498" s="1" t="s">
        <v>5578</v>
      </c>
      <c r="D3498" s="2">
        <v>45858</v>
      </c>
      <c r="E3498" t="s">
        <v>3140</v>
      </c>
      <c r="F3498" s="1" t="s">
        <v>2816</v>
      </c>
      <c r="G3498">
        <v>18</v>
      </c>
      <c r="H3498" t="s">
        <v>51</v>
      </c>
      <c r="I3498" s="1" t="s">
        <v>108</v>
      </c>
      <c r="J3498">
        <v>2000</v>
      </c>
      <c r="K3498" s="1" t="s">
        <v>2729</v>
      </c>
      <c r="L3498">
        <v>5</v>
      </c>
      <c r="M3498">
        <v>552.4</v>
      </c>
      <c r="N3498">
        <v>11</v>
      </c>
      <c r="O3498">
        <v>13</v>
      </c>
      <c r="Q3498">
        <v>541.4</v>
      </c>
      <c r="R3498" s="1"/>
    </row>
    <row r="3499" spans="1:18" x14ac:dyDescent="0.2">
      <c r="A3499" s="1" t="s">
        <v>46</v>
      </c>
      <c r="B3499">
        <v>6</v>
      </c>
      <c r="C3499" s="1" t="s">
        <v>711</v>
      </c>
      <c r="D3499" s="2">
        <v>45858</v>
      </c>
      <c r="E3499" t="s">
        <v>51</v>
      </c>
      <c r="F3499" s="1" t="s">
        <v>51</v>
      </c>
      <c r="G3499" t="s">
        <v>51</v>
      </c>
      <c r="H3499" t="s">
        <v>51</v>
      </c>
      <c r="I3499" s="1" t="s">
        <v>51</v>
      </c>
      <c r="J3499" t="s">
        <v>51</v>
      </c>
      <c r="K3499" s="1" t="s">
        <v>2729</v>
      </c>
      <c r="L3499">
        <v>1</v>
      </c>
      <c r="M3499">
        <v>80</v>
      </c>
      <c r="N3499">
        <v>3.2</v>
      </c>
      <c r="Q3499">
        <v>76.8</v>
      </c>
      <c r="R3499" s="1"/>
    </row>
    <row r="3500" spans="1:18" x14ac:dyDescent="0.2">
      <c r="A3500" s="1" t="s">
        <v>53</v>
      </c>
      <c r="B3500">
        <v>6</v>
      </c>
      <c r="C3500" s="1" t="s">
        <v>5613</v>
      </c>
      <c r="D3500" s="2">
        <v>45858</v>
      </c>
      <c r="E3500" t="s">
        <v>5614</v>
      </c>
      <c r="F3500" s="1" t="s">
        <v>106</v>
      </c>
      <c r="G3500">
        <v>18</v>
      </c>
      <c r="H3500" t="s">
        <v>51</v>
      </c>
      <c r="I3500" s="1" t="s">
        <v>108</v>
      </c>
      <c r="J3500">
        <v>600</v>
      </c>
      <c r="K3500" s="1" t="s">
        <v>2729</v>
      </c>
      <c r="L3500">
        <v>4</v>
      </c>
      <c r="M3500">
        <v>460.6</v>
      </c>
      <c r="N3500">
        <v>9.6</v>
      </c>
      <c r="O3500">
        <v>35</v>
      </c>
      <c r="Q3500">
        <v>451</v>
      </c>
      <c r="R3500" s="1"/>
    </row>
    <row r="3501" spans="1:18" x14ac:dyDescent="0.2">
      <c r="A3501" s="1" t="s">
        <v>53</v>
      </c>
      <c r="B3501">
        <v>6</v>
      </c>
      <c r="C3501" s="1" t="s">
        <v>711</v>
      </c>
      <c r="D3501" s="2">
        <v>45858</v>
      </c>
      <c r="E3501" t="s">
        <v>51</v>
      </c>
      <c r="F3501" s="1" t="s">
        <v>51</v>
      </c>
      <c r="G3501" t="s">
        <v>51</v>
      </c>
      <c r="H3501" t="s">
        <v>51</v>
      </c>
      <c r="I3501" s="1" t="s">
        <v>51</v>
      </c>
      <c r="J3501" t="s">
        <v>51</v>
      </c>
      <c r="K3501" s="1" t="s">
        <v>2729</v>
      </c>
      <c r="L3501">
        <v>1</v>
      </c>
      <c r="M3501">
        <v>75</v>
      </c>
      <c r="N3501">
        <v>3.4</v>
      </c>
      <c r="Q3501">
        <v>71.599999999999994</v>
      </c>
      <c r="R3501" s="1"/>
    </row>
    <row r="3502" spans="1:18" x14ac:dyDescent="0.2">
      <c r="A3502" s="1" t="s">
        <v>46</v>
      </c>
      <c r="B3502">
        <v>1</v>
      </c>
      <c r="C3502" s="1" t="s">
        <v>5615</v>
      </c>
      <c r="D3502" s="2">
        <v>45859</v>
      </c>
      <c r="E3502" t="s">
        <v>5448</v>
      </c>
      <c r="F3502" s="1" t="s">
        <v>246</v>
      </c>
      <c r="G3502">
        <v>6</v>
      </c>
      <c r="H3502">
        <v>10</v>
      </c>
      <c r="I3502" s="1" t="s">
        <v>100</v>
      </c>
      <c r="J3502">
        <v>100</v>
      </c>
      <c r="K3502" s="1" t="s">
        <v>2729</v>
      </c>
      <c r="L3502">
        <v>2</v>
      </c>
      <c r="M3502">
        <v>68.8</v>
      </c>
      <c r="N3502">
        <v>1.6</v>
      </c>
      <c r="O3502">
        <v>5</v>
      </c>
      <c r="Q3502">
        <v>67.2</v>
      </c>
      <c r="R3502" s="1"/>
    </row>
    <row r="3503" spans="1:18" x14ac:dyDescent="0.2">
      <c r="A3503" s="1" t="s">
        <v>46</v>
      </c>
      <c r="B3503">
        <v>1</v>
      </c>
      <c r="C3503" s="1" t="s">
        <v>5616</v>
      </c>
      <c r="D3503" s="2">
        <v>45859</v>
      </c>
      <c r="E3503">
        <v>1500502175</v>
      </c>
      <c r="F3503" s="1" t="s">
        <v>246</v>
      </c>
      <c r="G3503">
        <v>13</v>
      </c>
      <c r="H3503" t="s">
        <v>735</v>
      </c>
      <c r="I3503" s="1" t="s">
        <v>100</v>
      </c>
      <c r="J3503">
        <v>0</v>
      </c>
      <c r="K3503" s="1" t="s">
        <v>2729</v>
      </c>
      <c r="L3503">
        <v>1</v>
      </c>
      <c r="M3503">
        <v>57.4</v>
      </c>
      <c r="N3503">
        <v>1.6</v>
      </c>
      <c r="Q3503">
        <v>55.8</v>
      </c>
      <c r="R3503" s="1"/>
    </row>
    <row r="3504" spans="1:18" x14ac:dyDescent="0.2">
      <c r="A3504" s="1" t="s">
        <v>53</v>
      </c>
      <c r="B3504">
        <v>1</v>
      </c>
      <c r="C3504" s="1" t="s">
        <v>5616</v>
      </c>
      <c r="D3504" s="2">
        <v>45859</v>
      </c>
      <c r="E3504">
        <v>1500502175</v>
      </c>
      <c r="F3504" s="1" t="s">
        <v>246</v>
      </c>
      <c r="G3504">
        <v>13</v>
      </c>
      <c r="H3504" t="s">
        <v>735</v>
      </c>
      <c r="I3504" s="1" t="s">
        <v>100</v>
      </c>
      <c r="J3504">
        <v>0</v>
      </c>
      <c r="K3504" s="1" t="s">
        <v>2729</v>
      </c>
      <c r="L3504">
        <v>1</v>
      </c>
      <c r="M3504">
        <v>73.599999999999994</v>
      </c>
      <c r="N3504">
        <v>1.8</v>
      </c>
      <c r="O3504">
        <v>3</v>
      </c>
      <c r="Q3504">
        <v>71.8</v>
      </c>
      <c r="R3504" s="1"/>
    </row>
    <row r="3505" spans="1:18" x14ac:dyDescent="0.2">
      <c r="A3505" s="1" t="s">
        <v>53</v>
      </c>
      <c r="B3505">
        <v>1</v>
      </c>
      <c r="C3505" s="1" t="s">
        <v>5617</v>
      </c>
      <c r="D3505" s="2">
        <v>45859</v>
      </c>
      <c r="E3505" t="s">
        <v>5618</v>
      </c>
      <c r="F3505" s="1" t="s">
        <v>246</v>
      </c>
      <c r="G3505">
        <v>12</v>
      </c>
      <c r="H3505" t="s">
        <v>2740</v>
      </c>
      <c r="I3505" s="1" t="s">
        <v>100</v>
      </c>
      <c r="J3505">
        <v>100</v>
      </c>
      <c r="K3505" s="1" t="s">
        <v>2729</v>
      </c>
      <c r="L3505">
        <v>2</v>
      </c>
      <c r="M3505">
        <v>105.80000000000001</v>
      </c>
      <c r="N3505">
        <v>3.3</v>
      </c>
      <c r="Q3505">
        <v>102.50000000000001</v>
      </c>
      <c r="R3505" s="1"/>
    </row>
    <row r="3506" spans="1:18" x14ac:dyDescent="0.2">
      <c r="A3506" s="1" t="s">
        <v>53</v>
      </c>
      <c r="B3506">
        <v>1</v>
      </c>
      <c r="C3506" s="1" t="s">
        <v>5619</v>
      </c>
      <c r="D3506" s="2">
        <v>45859</v>
      </c>
      <c r="E3506" t="s">
        <v>5620</v>
      </c>
      <c r="F3506" s="1" t="s">
        <v>246</v>
      </c>
      <c r="G3506">
        <v>12</v>
      </c>
      <c r="H3506" t="s">
        <v>2740</v>
      </c>
      <c r="I3506" s="1" t="s">
        <v>100</v>
      </c>
      <c r="J3506">
        <v>100</v>
      </c>
      <c r="K3506" s="1" t="s">
        <v>2729</v>
      </c>
      <c r="L3506">
        <v>1</v>
      </c>
      <c r="M3506">
        <v>50.8</v>
      </c>
      <c r="N3506">
        <v>0.12</v>
      </c>
      <c r="Q3506">
        <v>50.68</v>
      </c>
      <c r="R3506" s="1"/>
    </row>
    <row r="3507" spans="1:18" x14ac:dyDescent="0.2">
      <c r="A3507" s="1" t="s">
        <v>46</v>
      </c>
      <c r="B3507">
        <v>4</v>
      </c>
      <c r="C3507" s="1" t="s">
        <v>5604</v>
      </c>
      <c r="D3507" s="2">
        <v>45859</v>
      </c>
      <c r="E3507" t="s">
        <v>1295</v>
      </c>
      <c r="F3507" s="1" t="s">
        <v>246</v>
      </c>
      <c r="G3507">
        <v>16</v>
      </c>
      <c r="H3507" t="s">
        <v>209</v>
      </c>
      <c r="I3507" s="1" t="s">
        <v>100</v>
      </c>
      <c r="J3507">
        <v>200</v>
      </c>
      <c r="K3507" s="1" t="s">
        <v>2729</v>
      </c>
      <c r="L3507">
        <v>1</v>
      </c>
      <c r="M3507">
        <v>53</v>
      </c>
      <c r="N3507">
        <v>1.2</v>
      </c>
      <c r="O3507">
        <v>3</v>
      </c>
      <c r="Q3507">
        <v>51.8</v>
      </c>
      <c r="R3507" s="1"/>
    </row>
    <row r="3508" spans="1:18" x14ac:dyDescent="0.2">
      <c r="A3508" s="1" t="s">
        <v>46</v>
      </c>
      <c r="B3508">
        <v>4</v>
      </c>
      <c r="C3508" s="1" t="s">
        <v>5621</v>
      </c>
      <c r="D3508" s="2">
        <v>45859</v>
      </c>
      <c r="E3508" t="s">
        <v>4009</v>
      </c>
      <c r="F3508" s="1" t="s">
        <v>246</v>
      </c>
      <c r="G3508">
        <v>17</v>
      </c>
      <c r="H3508" t="s">
        <v>99</v>
      </c>
      <c r="I3508" s="1" t="s">
        <v>2760</v>
      </c>
      <c r="J3508">
        <v>250</v>
      </c>
      <c r="K3508" s="1" t="s">
        <v>2729</v>
      </c>
      <c r="L3508">
        <v>4</v>
      </c>
      <c r="M3508">
        <v>215.2</v>
      </c>
      <c r="N3508">
        <v>8</v>
      </c>
      <c r="Q3508">
        <v>207.2</v>
      </c>
      <c r="R3508" s="1"/>
    </row>
    <row r="3509" spans="1:18" x14ac:dyDescent="0.2">
      <c r="A3509" s="1" t="s">
        <v>53</v>
      </c>
      <c r="B3509">
        <v>4</v>
      </c>
      <c r="C3509" s="1" t="s">
        <v>5621</v>
      </c>
      <c r="D3509" s="2">
        <v>45859</v>
      </c>
      <c r="E3509" t="s">
        <v>4009</v>
      </c>
      <c r="F3509" s="1" t="s">
        <v>246</v>
      </c>
      <c r="G3509">
        <v>17</v>
      </c>
      <c r="H3509" t="s">
        <v>99</v>
      </c>
      <c r="I3509" s="1" t="s">
        <v>2760</v>
      </c>
      <c r="J3509">
        <v>250</v>
      </c>
      <c r="K3509" s="1" t="s">
        <v>2729</v>
      </c>
      <c r="L3509">
        <v>1</v>
      </c>
      <c r="M3509">
        <v>55.6</v>
      </c>
      <c r="N3509">
        <v>4</v>
      </c>
      <c r="Q3509">
        <v>51.6</v>
      </c>
      <c r="R3509" s="1"/>
    </row>
    <row r="3510" spans="1:18" x14ac:dyDescent="0.2">
      <c r="A3510" s="1" t="s">
        <v>53</v>
      </c>
      <c r="B3510">
        <v>4</v>
      </c>
      <c r="C3510" s="1" t="s">
        <v>5622</v>
      </c>
      <c r="D3510" s="2">
        <v>45859</v>
      </c>
      <c r="E3510" t="s">
        <v>4009</v>
      </c>
      <c r="F3510" s="1" t="s">
        <v>246</v>
      </c>
      <c r="G3510">
        <v>17</v>
      </c>
      <c r="H3510" t="s">
        <v>99</v>
      </c>
      <c r="I3510" s="1" t="s">
        <v>2760</v>
      </c>
      <c r="J3510">
        <v>450</v>
      </c>
      <c r="K3510" s="1" t="s">
        <v>2729</v>
      </c>
      <c r="L3510">
        <v>3</v>
      </c>
      <c r="M3510">
        <v>167.2</v>
      </c>
      <c r="N3510">
        <v>6.3000000000000007</v>
      </c>
      <c r="Q3510">
        <v>160.89999999999998</v>
      </c>
      <c r="R3510" s="1"/>
    </row>
    <row r="3511" spans="1:18" x14ac:dyDescent="0.2">
      <c r="A3511" s="1" t="s">
        <v>46</v>
      </c>
      <c r="B3511">
        <v>5</v>
      </c>
      <c r="C3511" s="1" t="s">
        <v>5611</v>
      </c>
      <c r="D3511" s="2">
        <v>45859</v>
      </c>
      <c r="E3511" t="s">
        <v>5612</v>
      </c>
      <c r="F3511" s="1" t="s">
        <v>246</v>
      </c>
      <c r="G3511">
        <v>21</v>
      </c>
      <c r="H3511" t="s">
        <v>93</v>
      </c>
      <c r="I3511" s="1" t="s">
        <v>100</v>
      </c>
      <c r="J3511">
        <v>600</v>
      </c>
      <c r="K3511" s="1" t="s">
        <v>2729</v>
      </c>
      <c r="L3511">
        <v>1</v>
      </c>
      <c r="M3511">
        <v>53.6</v>
      </c>
      <c r="N3511">
        <v>2.6</v>
      </c>
      <c r="O3511">
        <v>9.1999999999999993</v>
      </c>
      <c r="Q3511">
        <v>51</v>
      </c>
      <c r="R3511" s="1"/>
    </row>
    <row r="3512" spans="1:18" x14ac:dyDescent="0.2">
      <c r="A3512" s="1" t="s">
        <v>46</v>
      </c>
      <c r="B3512">
        <v>5</v>
      </c>
      <c r="C3512" s="1" t="s">
        <v>5623</v>
      </c>
      <c r="D3512" s="2">
        <v>45859</v>
      </c>
      <c r="E3512" t="s">
        <v>5612</v>
      </c>
      <c r="F3512" s="1" t="s">
        <v>246</v>
      </c>
      <c r="G3512">
        <v>20</v>
      </c>
      <c r="H3512" t="s">
        <v>167</v>
      </c>
      <c r="I3512" s="1" t="s">
        <v>100</v>
      </c>
      <c r="J3512">
        <v>100</v>
      </c>
      <c r="K3512" s="1" t="s">
        <v>2729</v>
      </c>
      <c r="L3512">
        <v>2</v>
      </c>
      <c r="M3512">
        <v>99.6</v>
      </c>
      <c r="N3512">
        <v>5</v>
      </c>
      <c r="Q3512">
        <v>94.6</v>
      </c>
      <c r="R3512" s="1"/>
    </row>
    <row r="3513" spans="1:18" x14ac:dyDescent="0.2">
      <c r="A3513" s="1" t="s">
        <v>46</v>
      </c>
      <c r="B3513">
        <v>5</v>
      </c>
      <c r="C3513" s="1" t="s">
        <v>5624</v>
      </c>
      <c r="D3513" s="2">
        <v>45859</v>
      </c>
      <c r="E3513" t="s">
        <v>5612</v>
      </c>
      <c r="F3513" s="1" t="s">
        <v>246</v>
      </c>
      <c r="G3513">
        <v>21</v>
      </c>
      <c r="H3513" t="s">
        <v>167</v>
      </c>
      <c r="I3513" s="1" t="s">
        <v>100</v>
      </c>
      <c r="J3513">
        <v>300</v>
      </c>
      <c r="K3513" s="1" t="s">
        <v>2729</v>
      </c>
      <c r="L3513">
        <v>5</v>
      </c>
      <c r="M3513">
        <v>240.2</v>
      </c>
      <c r="N3513">
        <v>13</v>
      </c>
      <c r="Q3513">
        <v>227.2</v>
      </c>
      <c r="R3513" s="1"/>
    </row>
    <row r="3514" spans="1:18" x14ac:dyDescent="0.2">
      <c r="A3514" s="1" t="s">
        <v>53</v>
      </c>
      <c r="B3514">
        <v>5</v>
      </c>
      <c r="C3514" s="1" t="s">
        <v>5624</v>
      </c>
      <c r="D3514" s="2">
        <v>45859</v>
      </c>
      <c r="E3514" t="s">
        <v>5612</v>
      </c>
      <c r="F3514" s="1" t="s">
        <v>246</v>
      </c>
      <c r="G3514">
        <v>21</v>
      </c>
      <c r="H3514" t="s">
        <v>167</v>
      </c>
      <c r="I3514" s="1" t="s">
        <v>100</v>
      </c>
      <c r="J3514">
        <v>300</v>
      </c>
      <c r="K3514" s="1" t="s">
        <v>2729</v>
      </c>
      <c r="L3514">
        <v>2</v>
      </c>
      <c r="M3514">
        <v>87</v>
      </c>
      <c r="N3514">
        <v>5.2</v>
      </c>
      <c r="O3514">
        <v>10</v>
      </c>
      <c r="Q3514">
        <v>81.8</v>
      </c>
      <c r="R3514" s="1"/>
    </row>
    <row r="3515" spans="1:18" x14ac:dyDescent="0.2">
      <c r="A3515" s="1" t="s">
        <v>53</v>
      </c>
      <c r="B3515">
        <v>5</v>
      </c>
      <c r="C3515" s="1" t="s">
        <v>5605</v>
      </c>
      <c r="D3515" s="2">
        <v>45859</v>
      </c>
      <c r="E3515" t="s">
        <v>3699</v>
      </c>
      <c r="F3515" s="1" t="s">
        <v>246</v>
      </c>
      <c r="G3515" t="s">
        <v>5606</v>
      </c>
      <c r="H3515" t="s">
        <v>5607</v>
      </c>
      <c r="I3515" s="1" t="s">
        <v>2766</v>
      </c>
      <c r="J3515" t="s">
        <v>5608</v>
      </c>
      <c r="K3515" s="1" t="s">
        <v>2729</v>
      </c>
      <c r="L3515">
        <v>4</v>
      </c>
      <c r="M3515">
        <v>383.20000000000005</v>
      </c>
      <c r="N3515">
        <v>10.4</v>
      </c>
      <c r="Q3515">
        <v>372.80000000000007</v>
      </c>
      <c r="R3515" s="1"/>
    </row>
    <row r="3516" spans="1:18" x14ac:dyDescent="0.2">
      <c r="A3516" s="1" t="s">
        <v>46</v>
      </c>
      <c r="B3516">
        <v>6</v>
      </c>
      <c r="C3516" s="1" t="s">
        <v>5613</v>
      </c>
      <c r="D3516" s="2">
        <v>45859</v>
      </c>
      <c r="E3516" t="s">
        <v>5614</v>
      </c>
      <c r="F3516" s="1" t="s">
        <v>106</v>
      </c>
      <c r="G3516">
        <v>18</v>
      </c>
      <c r="H3516" t="s">
        <v>51</v>
      </c>
      <c r="I3516" s="1" t="s">
        <v>108</v>
      </c>
      <c r="J3516">
        <v>600</v>
      </c>
      <c r="K3516" s="1" t="s">
        <v>2729</v>
      </c>
      <c r="L3516">
        <v>1</v>
      </c>
      <c r="M3516">
        <v>173</v>
      </c>
      <c r="N3516">
        <v>2.2000000000000002</v>
      </c>
      <c r="O3516">
        <v>40</v>
      </c>
      <c r="Q3516">
        <v>170.8</v>
      </c>
      <c r="R3516" s="1"/>
    </row>
    <row r="3517" spans="1:18" x14ac:dyDescent="0.2">
      <c r="A3517" s="1" t="s">
        <v>46</v>
      </c>
      <c r="B3517">
        <v>6</v>
      </c>
      <c r="C3517" s="1" t="s">
        <v>5625</v>
      </c>
      <c r="D3517" s="2">
        <v>45859</v>
      </c>
      <c r="E3517" t="s">
        <v>5626</v>
      </c>
      <c r="F3517" s="1" t="s">
        <v>106</v>
      </c>
      <c r="G3517">
        <v>18</v>
      </c>
      <c r="H3517" t="s">
        <v>107</v>
      </c>
      <c r="I3517" s="1" t="s">
        <v>108</v>
      </c>
      <c r="J3517">
        <v>100</v>
      </c>
      <c r="K3517" s="1" t="s">
        <v>2729</v>
      </c>
      <c r="L3517">
        <v>2</v>
      </c>
      <c r="M3517">
        <v>113.4</v>
      </c>
      <c r="N3517">
        <v>4.4000000000000004</v>
      </c>
      <c r="Q3517">
        <v>109</v>
      </c>
      <c r="R3517" s="1"/>
    </row>
    <row r="3518" spans="1:18" x14ac:dyDescent="0.2">
      <c r="A3518" s="1" t="s">
        <v>46</v>
      </c>
      <c r="B3518">
        <v>6</v>
      </c>
      <c r="C3518" s="1" t="s">
        <v>5627</v>
      </c>
      <c r="D3518" s="2">
        <v>45859</v>
      </c>
      <c r="E3518" t="s">
        <v>5628</v>
      </c>
      <c r="F3518" s="1" t="s">
        <v>106</v>
      </c>
      <c r="G3518" t="s">
        <v>2946</v>
      </c>
      <c r="H3518" t="s">
        <v>2847</v>
      </c>
      <c r="I3518" s="1" t="s">
        <v>108</v>
      </c>
      <c r="J3518">
        <v>100</v>
      </c>
      <c r="K3518" s="1" t="s">
        <v>2729</v>
      </c>
      <c r="L3518">
        <v>2</v>
      </c>
      <c r="M3518">
        <v>125.80000000000001</v>
      </c>
      <c r="N3518">
        <v>7.6</v>
      </c>
      <c r="Q3518">
        <v>118.20000000000002</v>
      </c>
      <c r="R3518" s="1"/>
    </row>
    <row r="3519" spans="1:18" x14ac:dyDescent="0.2">
      <c r="A3519" s="1" t="s">
        <v>46</v>
      </c>
      <c r="B3519">
        <v>6</v>
      </c>
      <c r="C3519" s="1" t="s">
        <v>5629</v>
      </c>
      <c r="D3519" s="2">
        <v>45859</v>
      </c>
      <c r="E3519" t="s">
        <v>5630</v>
      </c>
      <c r="F3519" s="1" t="s">
        <v>246</v>
      </c>
      <c r="G3519">
        <v>32</v>
      </c>
      <c r="H3519">
        <v>14</v>
      </c>
      <c r="I3519" s="1" t="s">
        <v>100</v>
      </c>
      <c r="J3519">
        <v>100</v>
      </c>
      <c r="K3519" s="1" t="s">
        <v>2729</v>
      </c>
      <c r="L3519">
        <v>1</v>
      </c>
      <c r="M3519">
        <v>114.4</v>
      </c>
      <c r="N3519">
        <v>4</v>
      </c>
      <c r="Q3519">
        <v>110.4</v>
      </c>
      <c r="R3519" s="1"/>
    </row>
    <row r="3520" spans="1:18" x14ac:dyDescent="0.2">
      <c r="A3520" s="1" t="s">
        <v>2306</v>
      </c>
      <c r="B3520">
        <v>6</v>
      </c>
      <c r="C3520" s="1" t="s">
        <v>5631</v>
      </c>
      <c r="D3520" s="2">
        <v>45859</v>
      </c>
      <c r="E3520" t="s">
        <v>5630</v>
      </c>
      <c r="F3520" s="1" t="s">
        <v>246</v>
      </c>
      <c r="G3520">
        <v>26</v>
      </c>
      <c r="H3520">
        <v>14</v>
      </c>
      <c r="I3520" s="1" t="s">
        <v>100</v>
      </c>
      <c r="J3520">
        <v>100</v>
      </c>
      <c r="K3520" s="1" t="s">
        <v>2729</v>
      </c>
      <c r="L3520">
        <v>1</v>
      </c>
      <c r="M3520">
        <v>72</v>
      </c>
      <c r="N3520">
        <v>3.2</v>
      </c>
      <c r="Q3520">
        <v>68.8</v>
      </c>
      <c r="R3520" s="1"/>
    </row>
    <row r="3521" spans="1:18" x14ac:dyDescent="0.2">
      <c r="A3521" s="1" t="s">
        <v>46</v>
      </c>
      <c r="B3521">
        <v>6</v>
      </c>
      <c r="C3521" s="1" t="s">
        <v>5632</v>
      </c>
      <c r="D3521" s="2">
        <v>45859</v>
      </c>
      <c r="E3521" t="s">
        <v>5630</v>
      </c>
      <c r="F3521" s="1" t="s">
        <v>246</v>
      </c>
      <c r="G3521">
        <v>40</v>
      </c>
      <c r="H3521">
        <v>14</v>
      </c>
      <c r="I3521" s="1" t="s">
        <v>100</v>
      </c>
      <c r="J3521">
        <v>100</v>
      </c>
      <c r="K3521" s="1" t="s">
        <v>2729</v>
      </c>
      <c r="L3521">
        <v>1</v>
      </c>
      <c r="M3521">
        <v>114.4</v>
      </c>
      <c r="N3521">
        <v>4.5999999999999996</v>
      </c>
      <c r="Q3521">
        <v>109.80000000000001</v>
      </c>
      <c r="R3521" s="1"/>
    </row>
    <row r="3522" spans="1:18" x14ac:dyDescent="0.2">
      <c r="A3522" s="1" t="s">
        <v>46</v>
      </c>
      <c r="B3522">
        <v>6</v>
      </c>
      <c r="C3522" s="1" t="s">
        <v>711</v>
      </c>
      <c r="D3522" s="2">
        <v>45859</v>
      </c>
      <c r="E3522" t="s">
        <v>51</v>
      </c>
      <c r="F3522" s="1" t="s">
        <v>51</v>
      </c>
      <c r="G3522" t="s">
        <v>51</v>
      </c>
      <c r="H3522" t="s">
        <v>51</v>
      </c>
      <c r="I3522" s="1" t="s">
        <v>51</v>
      </c>
      <c r="J3522" t="s">
        <v>51</v>
      </c>
      <c r="K3522" s="1" t="s">
        <v>2729</v>
      </c>
      <c r="L3522">
        <v>1</v>
      </c>
      <c r="M3522">
        <v>92.4</v>
      </c>
      <c r="N3522">
        <v>3.8</v>
      </c>
      <c r="Q3522">
        <v>88.600000000000009</v>
      </c>
      <c r="R3522" s="1"/>
    </row>
    <row r="3523" spans="1:18" x14ac:dyDescent="0.2">
      <c r="A3523" s="1" t="s">
        <v>53</v>
      </c>
      <c r="B3523">
        <v>6</v>
      </c>
      <c r="C3523" s="1" t="s">
        <v>5633</v>
      </c>
      <c r="D3523" s="2">
        <v>45859</v>
      </c>
      <c r="E3523" t="s">
        <v>5634</v>
      </c>
      <c r="F3523" s="1" t="s">
        <v>246</v>
      </c>
      <c r="G3523">
        <v>26</v>
      </c>
      <c r="H3523" t="s">
        <v>209</v>
      </c>
      <c r="I3523" s="1" t="s">
        <v>100</v>
      </c>
      <c r="J3523">
        <v>110</v>
      </c>
      <c r="K3523" s="1" t="s">
        <v>2729</v>
      </c>
      <c r="L3523">
        <v>2</v>
      </c>
      <c r="M3523">
        <v>106.4</v>
      </c>
      <c r="N3523">
        <v>6.8</v>
      </c>
      <c r="O3523">
        <v>21</v>
      </c>
      <c r="Q3523">
        <v>99.600000000000009</v>
      </c>
      <c r="R3523" s="1"/>
    </row>
    <row r="3524" spans="1:18" x14ac:dyDescent="0.2">
      <c r="A3524" s="1" t="s">
        <v>53</v>
      </c>
      <c r="B3524">
        <v>6</v>
      </c>
      <c r="C3524" s="1" t="s">
        <v>5635</v>
      </c>
      <c r="D3524" s="2">
        <v>45859</v>
      </c>
      <c r="E3524" t="s">
        <v>5630</v>
      </c>
      <c r="F3524" s="1" t="s">
        <v>246</v>
      </c>
      <c r="G3524">
        <v>28</v>
      </c>
      <c r="H3524">
        <v>14</v>
      </c>
      <c r="I3524" s="1" t="s">
        <v>100</v>
      </c>
      <c r="J3524">
        <v>100</v>
      </c>
      <c r="K3524" s="1" t="s">
        <v>2729</v>
      </c>
      <c r="L3524">
        <v>2</v>
      </c>
      <c r="M3524">
        <v>112.4</v>
      </c>
      <c r="N3524">
        <v>7.6</v>
      </c>
      <c r="Q3524">
        <v>104.80000000000001</v>
      </c>
      <c r="R3524" s="1"/>
    </row>
    <row r="3525" spans="1:18" x14ac:dyDescent="0.2">
      <c r="A3525" s="1" t="s">
        <v>53</v>
      </c>
      <c r="B3525">
        <v>6</v>
      </c>
      <c r="C3525" s="1" t="s">
        <v>5636</v>
      </c>
      <c r="D3525" s="2">
        <v>45859</v>
      </c>
      <c r="E3525" t="s">
        <v>5580</v>
      </c>
      <c r="F3525" s="1" t="s">
        <v>246</v>
      </c>
      <c r="G3525">
        <v>22</v>
      </c>
      <c r="H3525" t="s">
        <v>93</v>
      </c>
      <c r="I3525" s="1" t="s">
        <v>100</v>
      </c>
      <c r="J3525">
        <v>200</v>
      </c>
      <c r="K3525" s="1" t="s">
        <v>2729</v>
      </c>
      <c r="L3525">
        <v>4</v>
      </c>
      <c r="M3525">
        <v>213.8</v>
      </c>
      <c r="N3525">
        <v>10.799999999999999</v>
      </c>
      <c r="Q3525">
        <v>203</v>
      </c>
      <c r="R3525" s="1"/>
    </row>
    <row r="3526" spans="1:18" x14ac:dyDescent="0.2">
      <c r="A3526" s="1" t="s">
        <v>53</v>
      </c>
      <c r="B3526">
        <v>6</v>
      </c>
      <c r="C3526" s="1" t="s">
        <v>751</v>
      </c>
      <c r="D3526" s="2">
        <v>45859</v>
      </c>
      <c r="E3526" t="s">
        <v>5637</v>
      </c>
      <c r="F3526" s="1" t="s">
        <v>246</v>
      </c>
      <c r="G3526">
        <v>20</v>
      </c>
      <c r="H3526" t="s">
        <v>93</v>
      </c>
      <c r="I3526" s="1" t="s">
        <v>100</v>
      </c>
      <c r="J3526">
        <v>200</v>
      </c>
      <c r="K3526" s="1" t="s">
        <v>2729</v>
      </c>
      <c r="L3526">
        <v>2</v>
      </c>
      <c r="M3526">
        <v>118</v>
      </c>
      <c r="N3526">
        <v>5</v>
      </c>
      <c r="Q3526">
        <v>113</v>
      </c>
      <c r="R3526" s="1"/>
    </row>
    <row r="3527" spans="1:18" x14ac:dyDescent="0.2">
      <c r="A3527" s="1" t="s">
        <v>46</v>
      </c>
      <c r="B3527">
        <v>1</v>
      </c>
      <c r="C3527" s="1" t="s">
        <v>5619</v>
      </c>
      <c r="D3527" s="2">
        <v>45860</v>
      </c>
      <c r="E3527" t="s">
        <v>5620</v>
      </c>
      <c r="F3527" s="1" t="s">
        <v>246</v>
      </c>
      <c r="G3527">
        <v>12</v>
      </c>
      <c r="H3527" t="s">
        <v>2740</v>
      </c>
      <c r="I3527" s="1" t="s">
        <v>100</v>
      </c>
      <c r="J3527">
        <v>100</v>
      </c>
      <c r="K3527" s="1" t="s">
        <v>2729</v>
      </c>
      <c r="L3527">
        <v>1</v>
      </c>
      <c r="M3527">
        <v>58.2</v>
      </c>
      <c r="N3527">
        <v>1.5</v>
      </c>
      <c r="Q3527">
        <v>56.7</v>
      </c>
      <c r="R3527" s="1"/>
    </row>
    <row r="3528" spans="1:18" x14ac:dyDescent="0.2">
      <c r="A3528" s="1" t="s">
        <v>46</v>
      </c>
      <c r="B3528">
        <v>1</v>
      </c>
      <c r="C3528" s="1" t="s">
        <v>5615</v>
      </c>
      <c r="D3528" s="2">
        <v>45860</v>
      </c>
      <c r="E3528" t="s">
        <v>5448</v>
      </c>
      <c r="F3528" s="1" t="s">
        <v>246</v>
      </c>
      <c r="G3528">
        <v>6</v>
      </c>
      <c r="H3528">
        <v>10</v>
      </c>
      <c r="I3528" s="1" t="s">
        <v>100</v>
      </c>
      <c r="J3528">
        <v>100</v>
      </c>
      <c r="K3528" s="1" t="s">
        <v>2729</v>
      </c>
      <c r="L3528">
        <v>1</v>
      </c>
      <c r="M3528">
        <v>44.6</v>
      </c>
      <c r="N3528">
        <v>0.6</v>
      </c>
      <c r="Q3528">
        <v>44</v>
      </c>
      <c r="R3528" s="1"/>
    </row>
    <row r="3529" spans="1:18" x14ac:dyDescent="0.2">
      <c r="A3529" s="1" t="s">
        <v>46</v>
      </c>
      <c r="B3529">
        <v>1</v>
      </c>
      <c r="C3529" s="1" t="s">
        <v>5638</v>
      </c>
      <c r="D3529" s="2">
        <v>45860</v>
      </c>
      <c r="E3529" t="s">
        <v>5586</v>
      </c>
      <c r="F3529" s="1" t="s">
        <v>246</v>
      </c>
      <c r="G3529">
        <v>6</v>
      </c>
      <c r="H3529">
        <v>10</v>
      </c>
      <c r="I3529" s="1" t="s">
        <v>100</v>
      </c>
      <c r="J3529">
        <v>100</v>
      </c>
      <c r="K3529" s="1" t="s">
        <v>2729</v>
      </c>
      <c r="L3529">
        <v>2</v>
      </c>
      <c r="M3529">
        <v>83.4</v>
      </c>
      <c r="N3529">
        <v>1.6</v>
      </c>
      <c r="Q3529">
        <v>81.800000000000011</v>
      </c>
      <c r="R3529" s="1"/>
    </row>
    <row r="3530" spans="1:18" x14ac:dyDescent="0.2">
      <c r="A3530" s="1" t="s">
        <v>53</v>
      </c>
      <c r="B3530">
        <v>1</v>
      </c>
      <c r="C3530" s="1" t="s">
        <v>5638</v>
      </c>
      <c r="D3530" s="2">
        <v>45860</v>
      </c>
      <c r="E3530" t="s">
        <v>5586</v>
      </c>
      <c r="F3530" s="1" t="s">
        <v>246</v>
      </c>
      <c r="G3530">
        <v>6</v>
      </c>
      <c r="H3530">
        <v>10</v>
      </c>
      <c r="I3530" s="1" t="s">
        <v>100</v>
      </c>
      <c r="J3530">
        <v>100</v>
      </c>
      <c r="K3530" s="1" t="s">
        <v>2729</v>
      </c>
      <c r="L3530">
        <v>1</v>
      </c>
      <c r="M3530">
        <v>36</v>
      </c>
      <c r="N3530">
        <v>1.8</v>
      </c>
      <c r="Q3530">
        <v>34.200000000000003</v>
      </c>
      <c r="R3530" s="1"/>
    </row>
    <row r="3531" spans="1:18" x14ac:dyDescent="0.2">
      <c r="A3531" s="1" t="s">
        <v>53</v>
      </c>
      <c r="B3531">
        <v>1</v>
      </c>
      <c r="C3531" s="1" t="s">
        <v>5639</v>
      </c>
      <c r="D3531" s="2">
        <v>45860</v>
      </c>
      <c r="E3531" t="s">
        <v>5640</v>
      </c>
      <c r="F3531" s="1" t="s">
        <v>246</v>
      </c>
      <c r="G3531">
        <v>6</v>
      </c>
      <c r="H3531" t="s">
        <v>2811</v>
      </c>
      <c r="I3531" s="1" t="s">
        <v>100</v>
      </c>
      <c r="J3531">
        <v>100</v>
      </c>
      <c r="K3531" s="1" t="s">
        <v>2729</v>
      </c>
      <c r="L3531">
        <v>3</v>
      </c>
      <c r="M3531">
        <v>107.8</v>
      </c>
      <c r="N3531">
        <v>2.5</v>
      </c>
      <c r="Q3531">
        <v>105.3</v>
      </c>
      <c r="R3531" s="1"/>
    </row>
    <row r="3532" spans="1:18" x14ac:dyDescent="0.2">
      <c r="A3532" s="1" t="s">
        <v>46</v>
      </c>
      <c r="B3532">
        <v>3</v>
      </c>
      <c r="C3532" s="1" t="s">
        <v>5641</v>
      </c>
      <c r="D3532" s="2">
        <v>45860</v>
      </c>
      <c r="E3532" t="s">
        <v>5519</v>
      </c>
      <c r="F3532" s="1" t="s">
        <v>3093</v>
      </c>
      <c r="G3532">
        <v>14</v>
      </c>
      <c r="H3532" t="s">
        <v>2811</v>
      </c>
      <c r="I3532" s="1" t="s">
        <v>2996</v>
      </c>
      <c r="J3532">
        <v>200</v>
      </c>
      <c r="K3532" s="1" t="s">
        <v>2729</v>
      </c>
      <c r="L3532">
        <v>1</v>
      </c>
      <c r="M3532">
        <v>96</v>
      </c>
      <c r="N3532">
        <v>1.6</v>
      </c>
      <c r="O3532">
        <v>80</v>
      </c>
      <c r="Q3532">
        <v>94.4</v>
      </c>
      <c r="R3532" s="1"/>
    </row>
    <row r="3533" spans="1:18" x14ac:dyDescent="0.2">
      <c r="A3533" s="1" t="s">
        <v>53</v>
      </c>
      <c r="B3533">
        <v>3</v>
      </c>
      <c r="C3533" s="1" t="s">
        <v>5642</v>
      </c>
      <c r="D3533" s="2">
        <v>45860</v>
      </c>
      <c r="E3533" t="s">
        <v>5643</v>
      </c>
      <c r="F3533" s="1" t="s">
        <v>5644</v>
      </c>
      <c r="G3533" t="s">
        <v>2743</v>
      </c>
      <c r="H3533" t="s">
        <v>2744</v>
      </c>
      <c r="I3533" s="1" t="s">
        <v>108</v>
      </c>
      <c r="J3533">
        <v>120</v>
      </c>
      <c r="K3533" s="1" t="s">
        <v>2729</v>
      </c>
      <c r="L3533">
        <v>3</v>
      </c>
      <c r="M3533">
        <v>122.2</v>
      </c>
      <c r="N3533">
        <v>4.5</v>
      </c>
      <c r="Q3533">
        <v>117.7</v>
      </c>
      <c r="R3533" s="1"/>
    </row>
    <row r="3534" spans="1:18" x14ac:dyDescent="0.2">
      <c r="A3534" s="1" t="s">
        <v>46</v>
      </c>
      <c r="B3534">
        <v>4</v>
      </c>
      <c r="C3534" s="1" t="s">
        <v>5622</v>
      </c>
      <c r="D3534" s="2">
        <v>45860</v>
      </c>
      <c r="E3534" t="s">
        <v>4009</v>
      </c>
      <c r="F3534" s="1" t="s">
        <v>246</v>
      </c>
      <c r="G3534">
        <v>17</v>
      </c>
      <c r="H3534" t="s">
        <v>99</v>
      </c>
      <c r="I3534" s="1" t="s">
        <v>2760</v>
      </c>
      <c r="J3534">
        <v>450</v>
      </c>
      <c r="K3534" s="1" t="s">
        <v>2729</v>
      </c>
      <c r="L3534">
        <v>4</v>
      </c>
      <c r="M3534">
        <v>215</v>
      </c>
      <c r="N3534">
        <v>8.1</v>
      </c>
      <c r="O3534">
        <v>52.8</v>
      </c>
      <c r="Q3534">
        <v>206.9</v>
      </c>
      <c r="R3534" s="1"/>
    </row>
    <row r="3535" spans="1:18" x14ac:dyDescent="0.2">
      <c r="A3535" s="1" t="s">
        <v>46</v>
      </c>
      <c r="B3535">
        <v>4</v>
      </c>
      <c r="C3535" s="1" t="s">
        <v>5645</v>
      </c>
      <c r="D3535" s="2">
        <v>45860</v>
      </c>
      <c r="E3535" t="s">
        <v>5646</v>
      </c>
      <c r="F3535" s="1" t="s">
        <v>246</v>
      </c>
      <c r="G3535">
        <v>15.5</v>
      </c>
      <c r="H3535" t="s">
        <v>99</v>
      </c>
      <c r="I3535" s="1" t="s">
        <v>2760</v>
      </c>
      <c r="J3535">
        <v>70</v>
      </c>
      <c r="K3535" s="1" t="s">
        <v>2729</v>
      </c>
      <c r="L3535">
        <v>2</v>
      </c>
      <c r="M3535">
        <v>74.400000000000006</v>
      </c>
      <c r="N3535">
        <v>3.6</v>
      </c>
      <c r="Q3535">
        <v>70.800000000000011</v>
      </c>
      <c r="R3535" s="1"/>
    </row>
    <row r="3536" spans="1:18" x14ac:dyDescent="0.2">
      <c r="A3536" s="1" t="s">
        <v>53</v>
      </c>
      <c r="B3536">
        <v>4</v>
      </c>
      <c r="C3536" s="1" t="s">
        <v>5622</v>
      </c>
      <c r="D3536" s="2">
        <v>45860</v>
      </c>
      <c r="E3536" t="s">
        <v>4009</v>
      </c>
      <c r="F3536" s="1" t="s">
        <v>246</v>
      </c>
      <c r="G3536">
        <v>17</v>
      </c>
      <c r="H3536" t="s">
        <v>99</v>
      </c>
      <c r="I3536" s="1" t="s">
        <v>2760</v>
      </c>
      <c r="J3536">
        <v>450</v>
      </c>
      <c r="K3536" s="1" t="s">
        <v>2729</v>
      </c>
      <c r="L3536">
        <v>1</v>
      </c>
      <c r="M3536">
        <v>84.2</v>
      </c>
      <c r="N3536">
        <v>2.1</v>
      </c>
      <c r="Q3536">
        <v>82.100000000000009</v>
      </c>
      <c r="R3536" s="1"/>
    </row>
    <row r="3537" spans="1:18" x14ac:dyDescent="0.2">
      <c r="A3537" s="1" t="s">
        <v>53</v>
      </c>
      <c r="B3537">
        <v>4</v>
      </c>
      <c r="C3537" s="1" t="s">
        <v>5647</v>
      </c>
      <c r="D3537" s="2">
        <v>45860</v>
      </c>
      <c r="E3537" t="s">
        <v>5648</v>
      </c>
      <c r="F3537" s="1" t="s">
        <v>246</v>
      </c>
      <c r="G3537">
        <v>17</v>
      </c>
      <c r="H3537" t="s">
        <v>332</v>
      </c>
      <c r="I3537" s="1" t="s">
        <v>2760</v>
      </c>
      <c r="J3537">
        <v>150</v>
      </c>
      <c r="K3537" s="1" t="s">
        <v>2729</v>
      </c>
      <c r="L3537">
        <v>3</v>
      </c>
      <c r="M3537">
        <v>161.19999999999999</v>
      </c>
      <c r="N3537">
        <v>6.3000000000000007</v>
      </c>
      <c r="Q3537">
        <v>154.89999999999998</v>
      </c>
      <c r="R3537" s="1"/>
    </row>
    <row r="3538" spans="1:18" x14ac:dyDescent="0.2">
      <c r="A3538" s="1" t="s">
        <v>53</v>
      </c>
      <c r="B3538">
        <v>4</v>
      </c>
      <c r="C3538" s="1" t="s">
        <v>5253</v>
      </c>
      <c r="D3538" s="2">
        <v>45860</v>
      </c>
      <c r="E3538">
        <v>1500502164</v>
      </c>
      <c r="F3538" s="1" t="s">
        <v>246</v>
      </c>
      <c r="G3538">
        <v>22</v>
      </c>
      <c r="H3538" t="s">
        <v>338</v>
      </c>
      <c r="I3538" s="1" t="s">
        <v>100</v>
      </c>
      <c r="J3538">
        <v>250</v>
      </c>
      <c r="K3538" s="1" t="s">
        <v>2729</v>
      </c>
      <c r="L3538">
        <v>1</v>
      </c>
      <c r="M3538">
        <v>63.8</v>
      </c>
      <c r="N3538">
        <v>2.8</v>
      </c>
      <c r="O3538">
        <v>8</v>
      </c>
      <c r="Q3538">
        <v>61</v>
      </c>
      <c r="R3538" s="1"/>
    </row>
    <row r="3539" spans="1:18" x14ac:dyDescent="0.2">
      <c r="A3539" s="1" t="s">
        <v>46</v>
      </c>
      <c r="B3539">
        <v>5</v>
      </c>
      <c r="C3539" s="1" t="s">
        <v>5605</v>
      </c>
      <c r="D3539" s="2">
        <v>45860</v>
      </c>
      <c r="E3539" t="s">
        <v>3699</v>
      </c>
      <c r="F3539" s="1" t="s">
        <v>246</v>
      </c>
      <c r="G3539" t="s">
        <v>5606</v>
      </c>
      <c r="H3539" t="s">
        <v>5607</v>
      </c>
      <c r="I3539" s="1" t="s">
        <v>2766</v>
      </c>
      <c r="J3539" t="s">
        <v>5608</v>
      </c>
      <c r="K3539" s="1" t="s">
        <v>2729</v>
      </c>
      <c r="L3539">
        <v>6</v>
      </c>
      <c r="M3539">
        <v>602.4</v>
      </c>
      <c r="N3539">
        <v>16.600000000000001</v>
      </c>
      <c r="O3539">
        <v>10</v>
      </c>
      <c r="Q3539">
        <v>585.79999999999995</v>
      </c>
      <c r="R3539" s="1"/>
    </row>
    <row r="3540" spans="1:18" x14ac:dyDescent="0.2">
      <c r="A3540" s="1" t="s">
        <v>53</v>
      </c>
      <c r="B3540">
        <v>5</v>
      </c>
      <c r="C3540" s="1" t="s">
        <v>5605</v>
      </c>
      <c r="D3540" s="2">
        <v>45860</v>
      </c>
      <c r="E3540" t="s">
        <v>3699</v>
      </c>
      <c r="F3540" s="1" t="s">
        <v>246</v>
      </c>
      <c r="G3540" t="s">
        <v>5606</v>
      </c>
      <c r="H3540" t="s">
        <v>5607</v>
      </c>
      <c r="I3540" s="1" t="s">
        <v>2766</v>
      </c>
      <c r="J3540" t="s">
        <v>5608</v>
      </c>
      <c r="K3540" s="1" t="s">
        <v>2729</v>
      </c>
      <c r="L3540">
        <v>5</v>
      </c>
      <c r="M3540">
        <v>502.6</v>
      </c>
      <c r="N3540">
        <v>13.799999999999999</v>
      </c>
      <c r="O3540">
        <v>12</v>
      </c>
      <c r="Q3540">
        <v>488.8</v>
      </c>
      <c r="R3540" s="1"/>
    </row>
    <row r="3541" spans="1:18" x14ac:dyDescent="0.2">
      <c r="A3541" s="1" t="s">
        <v>46</v>
      </c>
      <c r="B3541">
        <v>6</v>
      </c>
      <c r="C3541" s="1" t="s">
        <v>751</v>
      </c>
      <c r="D3541" s="2">
        <v>45860</v>
      </c>
      <c r="E3541" t="s">
        <v>5637</v>
      </c>
      <c r="F3541" s="1" t="s">
        <v>246</v>
      </c>
      <c r="G3541">
        <v>20</v>
      </c>
      <c r="H3541" t="s">
        <v>93</v>
      </c>
      <c r="I3541" s="1" t="s">
        <v>100</v>
      </c>
      <c r="J3541">
        <v>200</v>
      </c>
      <c r="K3541" s="1" t="s">
        <v>2729</v>
      </c>
      <c r="L3541">
        <v>2</v>
      </c>
      <c r="M3541">
        <v>96</v>
      </c>
      <c r="N3541">
        <v>4.8</v>
      </c>
      <c r="O3541">
        <v>26</v>
      </c>
      <c r="Q3541">
        <v>91.2</v>
      </c>
      <c r="R3541" s="1"/>
    </row>
    <row r="3542" spans="1:18" x14ac:dyDescent="0.2">
      <c r="A3542" s="1" t="s">
        <v>46</v>
      </c>
      <c r="B3542">
        <v>6</v>
      </c>
      <c r="C3542" s="1" t="s">
        <v>5649</v>
      </c>
      <c r="D3542" s="2">
        <v>45860</v>
      </c>
      <c r="E3542" t="s">
        <v>5650</v>
      </c>
      <c r="F3542" s="1" t="s">
        <v>246</v>
      </c>
      <c r="G3542">
        <v>22</v>
      </c>
      <c r="H3542">
        <v>6</v>
      </c>
      <c r="I3542" s="1" t="s">
        <v>2826</v>
      </c>
      <c r="J3542">
        <v>300</v>
      </c>
      <c r="K3542" s="1" t="s">
        <v>2729</v>
      </c>
      <c r="L3542">
        <v>5</v>
      </c>
      <c r="M3542">
        <v>310.40000000000003</v>
      </c>
      <c r="N3542">
        <v>12.6</v>
      </c>
      <c r="Q3542">
        <v>297.8</v>
      </c>
      <c r="R3542" s="1"/>
    </row>
    <row r="3543" spans="1:18" x14ac:dyDescent="0.2">
      <c r="A3543" s="1" t="s">
        <v>46</v>
      </c>
      <c r="B3543">
        <v>6</v>
      </c>
      <c r="C3543" s="1" t="s">
        <v>5651</v>
      </c>
      <c r="D3543" s="2">
        <v>45860</v>
      </c>
      <c r="E3543" t="s">
        <v>5610</v>
      </c>
      <c r="F3543" s="1" t="s">
        <v>246</v>
      </c>
      <c r="G3543">
        <v>24</v>
      </c>
      <c r="H3543" t="s">
        <v>99</v>
      </c>
      <c r="I3543" s="1" t="s">
        <v>2760</v>
      </c>
      <c r="J3543">
        <v>96</v>
      </c>
      <c r="K3543" s="1" t="s">
        <v>2729</v>
      </c>
      <c r="L3543">
        <v>2</v>
      </c>
      <c r="M3543">
        <v>104.2</v>
      </c>
      <c r="N3543">
        <v>6.2</v>
      </c>
      <c r="Q3543">
        <v>98</v>
      </c>
      <c r="R3543" s="1"/>
    </row>
    <row r="3544" spans="1:18" x14ac:dyDescent="0.2">
      <c r="A3544" s="1" t="s">
        <v>53</v>
      </c>
      <c r="B3544">
        <v>6</v>
      </c>
      <c r="C3544" s="1" t="s">
        <v>2879</v>
      </c>
      <c r="D3544" s="2">
        <v>45860</v>
      </c>
      <c r="E3544" t="s">
        <v>51</v>
      </c>
      <c r="F3544" s="1" t="s">
        <v>51</v>
      </c>
      <c r="G3544" t="s">
        <v>51</v>
      </c>
      <c r="H3544" t="s">
        <v>51</v>
      </c>
      <c r="I3544" s="1" t="s">
        <v>51</v>
      </c>
      <c r="J3544" t="s">
        <v>51</v>
      </c>
      <c r="K3544" s="1" t="s">
        <v>2729</v>
      </c>
      <c r="L3544">
        <v>4</v>
      </c>
      <c r="M3544">
        <v>317.5</v>
      </c>
      <c r="N3544">
        <v>12.4</v>
      </c>
      <c r="O3544">
        <v>40</v>
      </c>
      <c r="Q3544">
        <v>305.10000000000002</v>
      </c>
      <c r="R3544" s="1"/>
    </row>
    <row r="3545" spans="1:18" x14ac:dyDescent="0.2">
      <c r="A3545" s="1" t="s">
        <v>53</v>
      </c>
      <c r="B3545">
        <v>6</v>
      </c>
      <c r="C3545" s="1" t="s">
        <v>3060</v>
      </c>
      <c r="D3545" s="2">
        <v>45860</v>
      </c>
      <c r="E3545" t="s">
        <v>51</v>
      </c>
      <c r="F3545" s="1" t="s">
        <v>51</v>
      </c>
      <c r="G3545" t="s">
        <v>51</v>
      </c>
      <c r="H3545" t="s">
        <v>51</v>
      </c>
      <c r="I3545" s="1" t="s">
        <v>51</v>
      </c>
      <c r="J3545" t="s">
        <v>51</v>
      </c>
      <c r="K3545" s="1" t="s">
        <v>2729</v>
      </c>
      <c r="L3545">
        <v>2</v>
      </c>
      <c r="M3545">
        <v>24.200000000000003</v>
      </c>
      <c r="N3545">
        <v>8</v>
      </c>
      <c r="Q3545">
        <v>16.200000000000003</v>
      </c>
      <c r="R3545" s="1"/>
    </row>
    <row r="3546" spans="1:18" x14ac:dyDescent="0.2">
      <c r="A3546" s="1" t="s">
        <v>53</v>
      </c>
      <c r="B3546">
        <v>6</v>
      </c>
      <c r="C3546" s="1" t="s">
        <v>5652</v>
      </c>
      <c r="D3546" s="2">
        <v>45860</v>
      </c>
      <c r="E3546" t="s">
        <v>5653</v>
      </c>
      <c r="F3546" s="1" t="s">
        <v>246</v>
      </c>
      <c r="G3546" t="s">
        <v>2889</v>
      </c>
      <c r="H3546" t="s">
        <v>51</v>
      </c>
      <c r="I3546" s="1" t="s">
        <v>100</v>
      </c>
      <c r="J3546">
        <v>150</v>
      </c>
      <c r="K3546" s="1" t="s">
        <v>2729</v>
      </c>
      <c r="L3546">
        <v>2</v>
      </c>
      <c r="M3546">
        <v>153</v>
      </c>
      <c r="N3546">
        <v>0.6</v>
      </c>
      <c r="Q3546">
        <v>152.4</v>
      </c>
      <c r="R3546" s="1"/>
    </row>
    <row r="3547" spans="1:18" x14ac:dyDescent="0.2">
      <c r="A3547" s="1" t="s">
        <v>46</v>
      </c>
      <c r="B3547">
        <v>1</v>
      </c>
      <c r="C3547" s="1" t="s">
        <v>5654</v>
      </c>
      <c r="D3547" s="2">
        <v>45861</v>
      </c>
      <c r="E3547" t="s">
        <v>5448</v>
      </c>
      <c r="F3547" s="1" t="s">
        <v>246</v>
      </c>
      <c r="G3547">
        <v>7</v>
      </c>
      <c r="H3547">
        <v>10</v>
      </c>
      <c r="I3547" s="1" t="s">
        <v>100</v>
      </c>
      <c r="J3547">
        <v>100</v>
      </c>
      <c r="K3547" s="1" t="s">
        <v>2729</v>
      </c>
      <c r="L3547">
        <v>3</v>
      </c>
      <c r="M3547">
        <v>114.6</v>
      </c>
      <c r="N3547">
        <v>2.7</v>
      </c>
      <c r="Q3547">
        <v>111.89999999999999</v>
      </c>
      <c r="R3547" s="1"/>
    </row>
    <row r="3548" spans="1:18" x14ac:dyDescent="0.2">
      <c r="A3548" s="1" t="s">
        <v>46</v>
      </c>
      <c r="B3548">
        <v>1</v>
      </c>
      <c r="C3548" s="1" t="s">
        <v>5654</v>
      </c>
      <c r="D3548" s="2">
        <v>45861</v>
      </c>
      <c r="E3548" t="s">
        <v>5448</v>
      </c>
      <c r="F3548" s="1" t="s">
        <v>246</v>
      </c>
      <c r="G3548">
        <v>7</v>
      </c>
      <c r="H3548">
        <v>10</v>
      </c>
      <c r="I3548" s="1" t="s">
        <v>100</v>
      </c>
      <c r="J3548">
        <v>100</v>
      </c>
      <c r="K3548" s="1" t="s">
        <v>2729</v>
      </c>
      <c r="L3548">
        <v>1</v>
      </c>
      <c r="M3548">
        <v>33.6</v>
      </c>
      <c r="N3548">
        <v>0.9</v>
      </c>
      <c r="Q3548">
        <v>32.700000000000003</v>
      </c>
      <c r="R3548" s="1"/>
    </row>
    <row r="3549" spans="1:18" x14ac:dyDescent="0.2">
      <c r="A3549" s="1" t="s">
        <v>53</v>
      </c>
      <c r="B3549">
        <v>1</v>
      </c>
      <c r="C3549" s="1" t="s">
        <v>5654</v>
      </c>
      <c r="D3549" s="2">
        <v>45861</v>
      </c>
      <c r="E3549" t="s">
        <v>5448</v>
      </c>
      <c r="F3549" s="1" t="s">
        <v>246</v>
      </c>
      <c r="G3549">
        <v>7</v>
      </c>
      <c r="H3549">
        <v>10</v>
      </c>
      <c r="I3549" s="1" t="s">
        <v>100</v>
      </c>
      <c r="J3549">
        <v>100</v>
      </c>
      <c r="K3549" s="1" t="s">
        <v>2729</v>
      </c>
      <c r="L3549">
        <v>2</v>
      </c>
      <c r="M3549">
        <v>75.599999999999994</v>
      </c>
      <c r="N3549">
        <v>1.8</v>
      </c>
      <c r="Q3549">
        <v>73.8</v>
      </c>
      <c r="R3549" s="1"/>
    </row>
    <row r="3550" spans="1:18" x14ac:dyDescent="0.2">
      <c r="A3550" s="1" t="s">
        <v>53</v>
      </c>
      <c r="B3550">
        <v>1</v>
      </c>
      <c r="C3550" s="1" t="s">
        <v>5655</v>
      </c>
      <c r="D3550" s="2">
        <v>45861</v>
      </c>
      <c r="E3550" t="s">
        <v>5656</v>
      </c>
      <c r="F3550" s="1" t="s">
        <v>246</v>
      </c>
      <c r="G3550">
        <v>7</v>
      </c>
      <c r="H3550" t="s">
        <v>343</v>
      </c>
      <c r="I3550" s="1" t="s">
        <v>100</v>
      </c>
      <c r="J3550">
        <v>200</v>
      </c>
      <c r="K3550" s="1" t="s">
        <v>2729</v>
      </c>
      <c r="L3550">
        <v>1</v>
      </c>
      <c r="M3550">
        <v>53</v>
      </c>
      <c r="N3550">
        <v>0.9</v>
      </c>
      <c r="Q3550">
        <v>52.1</v>
      </c>
      <c r="R3550" s="1"/>
    </row>
    <row r="3551" spans="1:18" x14ac:dyDescent="0.2">
      <c r="A3551" s="1" t="s">
        <v>46</v>
      </c>
      <c r="B3551">
        <v>4</v>
      </c>
      <c r="C3551" s="1" t="s">
        <v>5657</v>
      </c>
      <c r="D3551" s="2">
        <v>45861</v>
      </c>
      <c r="E3551">
        <v>1500502164</v>
      </c>
      <c r="F3551" s="1" t="s">
        <v>246</v>
      </c>
      <c r="G3551">
        <v>22</v>
      </c>
      <c r="H3551" t="s">
        <v>338</v>
      </c>
      <c r="I3551" s="1" t="s">
        <v>100</v>
      </c>
      <c r="J3551">
        <v>110</v>
      </c>
      <c r="K3551" s="1" t="s">
        <v>2729</v>
      </c>
      <c r="L3551">
        <v>1</v>
      </c>
      <c r="M3551">
        <v>64.8</v>
      </c>
      <c r="N3551">
        <v>2.1</v>
      </c>
      <c r="O3551">
        <v>18</v>
      </c>
      <c r="Q3551">
        <v>62.699999999999996</v>
      </c>
      <c r="R3551" s="1"/>
    </row>
    <row r="3552" spans="1:18" x14ac:dyDescent="0.2">
      <c r="A3552" s="1" t="s">
        <v>46</v>
      </c>
      <c r="B3552">
        <v>4</v>
      </c>
      <c r="C3552" s="1" t="s">
        <v>5658</v>
      </c>
      <c r="D3552" s="2">
        <v>45861</v>
      </c>
      <c r="E3552" t="s">
        <v>1295</v>
      </c>
      <c r="F3552" s="1" t="s">
        <v>246</v>
      </c>
      <c r="G3552">
        <v>18</v>
      </c>
      <c r="H3552" t="s">
        <v>134</v>
      </c>
      <c r="I3552" s="1" t="s">
        <v>100</v>
      </c>
      <c r="J3552">
        <v>500</v>
      </c>
      <c r="K3552" s="1" t="s">
        <v>2729</v>
      </c>
      <c r="L3552">
        <v>5</v>
      </c>
      <c r="M3552">
        <v>288</v>
      </c>
      <c r="N3552">
        <v>10.5</v>
      </c>
      <c r="Q3552">
        <v>277.5</v>
      </c>
      <c r="R3552" s="1"/>
    </row>
    <row r="3553" spans="1:18" x14ac:dyDescent="0.2">
      <c r="A3553" s="1" t="s">
        <v>53</v>
      </c>
      <c r="B3553">
        <v>4</v>
      </c>
      <c r="C3553" s="1" t="s">
        <v>5658</v>
      </c>
      <c r="D3553" s="2">
        <v>45861</v>
      </c>
      <c r="E3553" t="s">
        <v>1295</v>
      </c>
      <c r="F3553" s="1" t="s">
        <v>246</v>
      </c>
      <c r="G3553">
        <v>18</v>
      </c>
      <c r="H3553" t="s">
        <v>134</v>
      </c>
      <c r="I3553" s="1" t="s">
        <v>100</v>
      </c>
      <c r="J3553">
        <v>500</v>
      </c>
      <c r="K3553" s="1" t="s">
        <v>2729</v>
      </c>
      <c r="L3553">
        <v>5</v>
      </c>
      <c r="M3553">
        <v>311.2</v>
      </c>
      <c r="N3553">
        <v>10.5</v>
      </c>
      <c r="O3553">
        <v>13</v>
      </c>
      <c r="Q3553">
        <v>300.7</v>
      </c>
      <c r="R3553" s="1"/>
    </row>
    <row r="3554" spans="1:18" x14ac:dyDescent="0.2">
      <c r="A3554" s="1" t="s">
        <v>46</v>
      </c>
      <c r="B3554">
        <v>5</v>
      </c>
      <c r="C3554" s="1" t="s">
        <v>5605</v>
      </c>
      <c r="D3554" s="2">
        <v>45861</v>
      </c>
      <c r="E3554" t="s">
        <v>3699</v>
      </c>
      <c r="F3554" s="1" t="s">
        <v>246</v>
      </c>
      <c r="G3554" t="s">
        <v>5606</v>
      </c>
      <c r="H3554" t="s">
        <v>5607</v>
      </c>
      <c r="I3554" s="1" t="s">
        <v>2766</v>
      </c>
      <c r="J3554" t="s">
        <v>5608</v>
      </c>
      <c r="K3554" s="1" t="s">
        <v>2729</v>
      </c>
      <c r="L3554">
        <v>6</v>
      </c>
      <c r="M3554">
        <v>564.6</v>
      </c>
      <c r="N3554">
        <v>16.799999999999997</v>
      </c>
      <c r="Q3554">
        <v>547.80000000000007</v>
      </c>
      <c r="R3554" s="1"/>
    </row>
    <row r="3555" spans="1:18" x14ac:dyDescent="0.2">
      <c r="A3555" s="1" t="s">
        <v>53</v>
      </c>
      <c r="B3555">
        <v>5</v>
      </c>
      <c r="C3555" s="1" t="s">
        <v>5605</v>
      </c>
      <c r="D3555" s="2">
        <v>45861</v>
      </c>
      <c r="E3555" t="s">
        <v>3699</v>
      </c>
      <c r="F3555" s="1" t="s">
        <v>246</v>
      </c>
      <c r="G3555" t="s">
        <v>5606</v>
      </c>
      <c r="H3555" t="s">
        <v>5607</v>
      </c>
      <c r="I3555" s="1" t="s">
        <v>2766</v>
      </c>
      <c r="J3555" t="s">
        <v>5608</v>
      </c>
      <c r="K3555" s="1" t="s">
        <v>2729</v>
      </c>
      <c r="L3555">
        <v>5</v>
      </c>
      <c r="M3555">
        <v>541.4</v>
      </c>
      <c r="N3555">
        <v>14</v>
      </c>
      <c r="O3555">
        <v>8</v>
      </c>
      <c r="Q3555">
        <v>527.4</v>
      </c>
      <c r="R3555" s="1"/>
    </row>
    <row r="3556" spans="1:18" x14ac:dyDescent="0.2">
      <c r="A3556" s="1" t="s">
        <v>46</v>
      </c>
      <c r="B3556">
        <v>6</v>
      </c>
      <c r="C3556" s="1" t="s">
        <v>5659</v>
      </c>
      <c r="D3556" s="2">
        <v>45861</v>
      </c>
      <c r="E3556" t="s">
        <v>5660</v>
      </c>
      <c r="F3556" s="1" t="s">
        <v>246</v>
      </c>
      <c r="G3556" t="s">
        <v>2889</v>
      </c>
      <c r="H3556" t="s">
        <v>51</v>
      </c>
      <c r="I3556" s="1" t="s">
        <v>100</v>
      </c>
      <c r="J3556">
        <v>100</v>
      </c>
      <c r="K3556" s="1" t="s">
        <v>2729</v>
      </c>
      <c r="L3556">
        <v>2</v>
      </c>
      <c r="M3556">
        <v>129</v>
      </c>
      <c r="N3556">
        <v>8.8000000000000007</v>
      </c>
      <c r="O3556">
        <v>70</v>
      </c>
      <c r="Q3556">
        <v>120.2</v>
      </c>
      <c r="R3556" s="1"/>
    </row>
    <row r="3557" spans="1:18" x14ac:dyDescent="0.2">
      <c r="A3557" s="1" t="s">
        <v>46</v>
      </c>
      <c r="B3557">
        <v>6</v>
      </c>
      <c r="C3557" s="1" t="s">
        <v>5661</v>
      </c>
      <c r="D3557" s="2">
        <v>45861</v>
      </c>
      <c r="E3557" t="s">
        <v>5662</v>
      </c>
      <c r="F3557" s="1" t="s">
        <v>246</v>
      </c>
      <c r="G3557" t="s">
        <v>3172</v>
      </c>
      <c r="H3557" t="s">
        <v>51</v>
      </c>
      <c r="I3557" s="1" t="s">
        <v>100</v>
      </c>
      <c r="J3557">
        <v>100</v>
      </c>
      <c r="K3557" s="1" t="s">
        <v>2729</v>
      </c>
      <c r="L3557">
        <v>2</v>
      </c>
      <c r="M3557">
        <v>119</v>
      </c>
      <c r="N3557">
        <v>10</v>
      </c>
      <c r="Q3557">
        <v>109</v>
      </c>
      <c r="R3557" s="1"/>
    </row>
    <row r="3558" spans="1:18" x14ac:dyDescent="0.2">
      <c r="A3558" s="1" t="s">
        <v>46</v>
      </c>
      <c r="B3558">
        <v>6</v>
      </c>
      <c r="C3558" s="1" t="s">
        <v>5663</v>
      </c>
      <c r="D3558" s="2">
        <v>45861</v>
      </c>
      <c r="E3558" t="s">
        <v>5664</v>
      </c>
      <c r="F3558" s="1" t="s">
        <v>246</v>
      </c>
      <c r="G3558" t="s">
        <v>5665</v>
      </c>
      <c r="H3558" t="s">
        <v>3946</v>
      </c>
      <c r="I3558" s="1" t="s">
        <v>100</v>
      </c>
      <c r="J3558">
        <v>300</v>
      </c>
      <c r="K3558" s="1" t="s">
        <v>2729</v>
      </c>
      <c r="L3558">
        <v>4</v>
      </c>
      <c r="M3558">
        <v>308.8</v>
      </c>
      <c r="N3558">
        <v>13.6</v>
      </c>
      <c r="Q3558">
        <v>295.2</v>
      </c>
      <c r="R3558" s="1"/>
    </row>
    <row r="3559" spans="1:18" x14ac:dyDescent="0.2">
      <c r="A3559" s="1" t="s">
        <v>46</v>
      </c>
      <c r="B3559">
        <v>6</v>
      </c>
      <c r="C3559" s="1" t="s">
        <v>5666</v>
      </c>
      <c r="D3559" s="2">
        <v>45861</v>
      </c>
      <c r="E3559" t="s">
        <v>3699</v>
      </c>
      <c r="F3559" s="1" t="s">
        <v>246</v>
      </c>
      <c r="G3559" t="s">
        <v>5667</v>
      </c>
      <c r="H3559" t="s">
        <v>5668</v>
      </c>
      <c r="I3559" s="1" t="s">
        <v>2766</v>
      </c>
      <c r="J3559" t="s">
        <v>5669</v>
      </c>
      <c r="K3559" s="1" t="s">
        <v>2729</v>
      </c>
      <c r="L3559">
        <v>1</v>
      </c>
      <c r="M3559">
        <v>128</v>
      </c>
      <c r="N3559">
        <v>3.6</v>
      </c>
      <c r="Q3559">
        <v>124.4</v>
      </c>
      <c r="R3559" s="1"/>
    </row>
    <row r="3560" spans="1:18" x14ac:dyDescent="0.2">
      <c r="A3560" s="1" t="s">
        <v>53</v>
      </c>
      <c r="B3560">
        <v>6</v>
      </c>
      <c r="C3560" s="1" t="s">
        <v>5666</v>
      </c>
      <c r="D3560" s="2">
        <v>45861</v>
      </c>
      <c r="E3560" t="s">
        <v>3699</v>
      </c>
      <c r="F3560" s="1" t="s">
        <v>246</v>
      </c>
      <c r="G3560" t="s">
        <v>5667</v>
      </c>
      <c r="H3560" t="s">
        <v>5668</v>
      </c>
      <c r="I3560" s="1" t="s">
        <v>2766</v>
      </c>
      <c r="J3560" t="s">
        <v>5669</v>
      </c>
      <c r="K3560" s="1" t="s">
        <v>2729</v>
      </c>
      <c r="L3560">
        <v>2</v>
      </c>
      <c r="M3560">
        <v>240</v>
      </c>
      <c r="N3560">
        <v>7.2</v>
      </c>
      <c r="O3560">
        <v>20</v>
      </c>
      <c r="Q3560">
        <v>232.8</v>
      </c>
      <c r="R3560" s="1"/>
    </row>
    <row r="3561" spans="1:18" x14ac:dyDescent="0.2">
      <c r="A3561" s="1" t="s">
        <v>53</v>
      </c>
      <c r="B3561">
        <v>6</v>
      </c>
      <c r="C3561" s="1" t="s">
        <v>665</v>
      </c>
      <c r="D3561" s="2">
        <v>45861</v>
      </c>
      <c r="E3561" t="s">
        <v>5670</v>
      </c>
      <c r="F3561" s="1" t="s">
        <v>49</v>
      </c>
      <c r="G3561">
        <v>20</v>
      </c>
      <c r="H3561" t="s">
        <v>93</v>
      </c>
      <c r="I3561" s="1" t="s">
        <v>135</v>
      </c>
      <c r="J3561">
        <v>400</v>
      </c>
      <c r="K3561" s="1" t="s">
        <v>2729</v>
      </c>
      <c r="L3561">
        <v>4</v>
      </c>
      <c r="M3561">
        <v>469.8</v>
      </c>
      <c r="N3561">
        <v>12.4</v>
      </c>
      <c r="Q3561">
        <v>457.40000000000003</v>
      </c>
      <c r="R3561" s="1"/>
    </row>
    <row r="3562" spans="1:18" x14ac:dyDescent="0.2">
      <c r="A3562" s="1" t="s">
        <v>46</v>
      </c>
      <c r="B3562">
        <v>1</v>
      </c>
      <c r="C3562" s="1" t="s">
        <v>5655</v>
      </c>
      <c r="D3562" s="2">
        <v>45862</v>
      </c>
      <c r="E3562" t="s">
        <v>5656</v>
      </c>
      <c r="F3562" s="1" t="s">
        <v>246</v>
      </c>
      <c r="G3562">
        <v>7</v>
      </c>
      <c r="H3562" t="s">
        <v>343</v>
      </c>
      <c r="I3562" s="1" t="s">
        <v>100</v>
      </c>
      <c r="J3562">
        <v>200</v>
      </c>
      <c r="K3562" s="1" t="s">
        <v>2729</v>
      </c>
      <c r="L3562">
        <v>3</v>
      </c>
      <c r="M3562">
        <v>158.19999999999999</v>
      </c>
      <c r="N3562">
        <v>2.7</v>
      </c>
      <c r="Q3562">
        <v>155.5</v>
      </c>
      <c r="R3562" s="1"/>
    </row>
    <row r="3563" spans="1:18" x14ac:dyDescent="0.2">
      <c r="A3563" s="1" t="s">
        <v>53</v>
      </c>
      <c r="B3563">
        <v>1</v>
      </c>
      <c r="C3563" s="1" t="s">
        <v>5671</v>
      </c>
      <c r="D3563" s="2">
        <v>45862</v>
      </c>
      <c r="E3563" t="s">
        <v>5672</v>
      </c>
      <c r="F3563" s="1" t="s">
        <v>246</v>
      </c>
      <c r="G3563">
        <v>9</v>
      </c>
      <c r="H3563" t="s">
        <v>107</v>
      </c>
      <c r="I3563" s="1" t="s">
        <v>100</v>
      </c>
      <c r="J3563">
        <v>100</v>
      </c>
      <c r="K3563" s="1" t="s">
        <v>2729</v>
      </c>
      <c r="L3563">
        <v>2</v>
      </c>
      <c r="M3563">
        <v>115.6</v>
      </c>
      <c r="N3563">
        <v>2.2000000000000002</v>
      </c>
      <c r="Q3563">
        <v>113.39999999999999</v>
      </c>
      <c r="R3563" s="1"/>
    </row>
    <row r="3564" spans="1:18" x14ac:dyDescent="0.2">
      <c r="A3564" s="1" t="s">
        <v>53</v>
      </c>
      <c r="B3564">
        <v>1</v>
      </c>
      <c r="C3564" s="1" t="s">
        <v>5673</v>
      </c>
      <c r="D3564" s="2">
        <v>45862</v>
      </c>
      <c r="E3564" t="s">
        <v>5674</v>
      </c>
      <c r="F3564" s="1" t="s">
        <v>106</v>
      </c>
      <c r="G3564">
        <v>9</v>
      </c>
      <c r="H3564" t="s">
        <v>107</v>
      </c>
      <c r="I3564" s="1" t="s">
        <v>100</v>
      </c>
      <c r="J3564">
        <v>100</v>
      </c>
      <c r="K3564" s="1" t="s">
        <v>2729</v>
      </c>
      <c r="L3564">
        <v>1</v>
      </c>
      <c r="M3564">
        <v>51.2</v>
      </c>
      <c r="N3564">
        <v>1.1000000000000001</v>
      </c>
      <c r="Q3564">
        <v>50.1</v>
      </c>
      <c r="R3564" s="1"/>
    </row>
    <row r="3565" spans="1:18" x14ac:dyDescent="0.2">
      <c r="A3565" s="1" t="s">
        <v>46</v>
      </c>
      <c r="B3565">
        <v>4</v>
      </c>
      <c r="C3565" s="1" t="s">
        <v>5675</v>
      </c>
      <c r="D3565" s="2">
        <v>45862</v>
      </c>
      <c r="E3565" t="s">
        <v>1295</v>
      </c>
      <c r="F3565" s="1" t="s">
        <v>246</v>
      </c>
      <c r="G3565" t="s">
        <v>5676</v>
      </c>
      <c r="H3565" t="s">
        <v>3084</v>
      </c>
      <c r="I3565" s="1" t="s">
        <v>100</v>
      </c>
      <c r="J3565">
        <v>800</v>
      </c>
      <c r="K3565" s="1" t="s">
        <v>2729</v>
      </c>
      <c r="L3565">
        <v>6</v>
      </c>
      <c r="M3565">
        <v>331.8</v>
      </c>
      <c r="N3565">
        <v>0.96</v>
      </c>
      <c r="O3565">
        <v>7</v>
      </c>
      <c r="Q3565">
        <v>330.84000000000003</v>
      </c>
      <c r="R3565" s="1"/>
    </row>
    <row r="3566" spans="1:18" x14ac:dyDescent="0.2">
      <c r="A3566" s="1" t="s">
        <v>53</v>
      </c>
      <c r="B3566">
        <v>4</v>
      </c>
      <c r="C3566" s="1" t="s">
        <v>5675</v>
      </c>
      <c r="D3566" s="2">
        <v>45862</v>
      </c>
      <c r="E3566" t="s">
        <v>1295</v>
      </c>
      <c r="F3566" s="1" t="s">
        <v>246</v>
      </c>
      <c r="G3566" t="s">
        <v>5676</v>
      </c>
      <c r="H3566" t="s">
        <v>3084</v>
      </c>
      <c r="I3566" s="1" t="s">
        <v>100</v>
      </c>
      <c r="J3566">
        <v>800</v>
      </c>
      <c r="K3566" s="1" t="s">
        <v>2729</v>
      </c>
      <c r="L3566">
        <v>4</v>
      </c>
      <c r="M3566">
        <v>298</v>
      </c>
      <c r="N3566">
        <v>4.1899999999999995</v>
      </c>
      <c r="Q3566">
        <v>293.81</v>
      </c>
      <c r="R3566" s="1"/>
    </row>
    <row r="3567" spans="1:18" x14ac:dyDescent="0.2">
      <c r="A3567" s="1" t="s">
        <v>46</v>
      </c>
      <c r="B3567">
        <v>5</v>
      </c>
      <c r="C3567" s="1" t="s">
        <v>5605</v>
      </c>
      <c r="D3567" s="2">
        <v>45862</v>
      </c>
      <c r="E3567" t="s">
        <v>3699</v>
      </c>
      <c r="F3567" s="1" t="s">
        <v>246</v>
      </c>
      <c r="G3567" t="s">
        <v>5606</v>
      </c>
      <c r="H3567" t="s">
        <v>5607</v>
      </c>
      <c r="I3567" s="1" t="s">
        <v>2766</v>
      </c>
      <c r="J3567" t="s">
        <v>5608</v>
      </c>
      <c r="K3567" s="1" t="s">
        <v>2729</v>
      </c>
      <c r="L3567">
        <v>5</v>
      </c>
      <c r="M3567">
        <v>496.3</v>
      </c>
      <c r="N3567">
        <v>14</v>
      </c>
      <c r="O3567">
        <v>8</v>
      </c>
      <c r="Q3567">
        <v>482.3</v>
      </c>
      <c r="R3567" s="1"/>
    </row>
    <row r="3568" spans="1:18" x14ac:dyDescent="0.2">
      <c r="A3568" s="1" t="s">
        <v>53</v>
      </c>
      <c r="B3568">
        <v>5</v>
      </c>
      <c r="C3568" s="1" t="s">
        <v>5677</v>
      </c>
      <c r="D3568" s="2">
        <v>45862</v>
      </c>
      <c r="E3568" t="s">
        <v>5650</v>
      </c>
      <c r="F3568" s="1" t="s">
        <v>246</v>
      </c>
      <c r="G3568">
        <v>23</v>
      </c>
      <c r="H3568">
        <v>6</v>
      </c>
      <c r="I3568" s="1" t="s">
        <v>2826</v>
      </c>
      <c r="J3568">
        <v>300</v>
      </c>
      <c r="K3568" s="1" t="s">
        <v>2729</v>
      </c>
      <c r="L3568">
        <v>5</v>
      </c>
      <c r="M3568">
        <v>315.5</v>
      </c>
      <c r="N3568">
        <v>11.5</v>
      </c>
      <c r="O3568">
        <v>11</v>
      </c>
      <c r="Q3568">
        <v>304</v>
      </c>
      <c r="R3568" s="1"/>
    </row>
    <row r="3569" spans="1:18" x14ac:dyDescent="0.2">
      <c r="A3569" s="1" t="s">
        <v>53</v>
      </c>
      <c r="B3569">
        <v>5</v>
      </c>
      <c r="C3569" s="1" t="s">
        <v>711</v>
      </c>
      <c r="D3569" s="2">
        <v>45862</v>
      </c>
      <c r="E3569" t="s">
        <v>51</v>
      </c>
      <c r="F3569" s="1" t="s">
        <v>51</v>
      </c>
      <c r="G3569" t="s">
        <v>51</v>
      </c>
      <c r="H3569" t="s">
        <v>51</v>
      </c>
      <c r="I3569" s="1" t="s">
        <v>51</v>
      </c>
      <c r="J3569" t="s">
        <v>51</v>
      </c>
      <c r="K3569" s="1" t="s">
        <v>2729</v>
      </c>
      <c r="L3569">
        <v>2</v>
      </c>
      <c r="M3569">
        <v>80.599999999999994</v>
      </c>
      <c r="N3569">
        <v>4.3</v>
      </c>
      <c r="Q3569">
        <v>76.3</v>
      </c>
      <c r="R3569" s="1"/>
    </row>
    <row r="3570" spans="1:18" x14ac:dyDescent="0.2">
      <c r="A3570" s="1" t="s">
        <v>53</v>
      </c>
      <c r="B3570">
        <v>5</v>
      </c>
      <c r="C3570" s="1" t="s">
        <v>5678</v>
      </c>
      <c r="D3570" s="2">
        <v>45862</v>
      </c>
      <c r="E3570" t="s">
        <v>5679</v>
      </c>
      <c r="F3570" s="1" t="s">
        <v>246</v>
      </c>
      <c r="G3570">
        <v>19.25</v>
      </c>
      <c r="H3570" t="s">
        <v>2983</v>
      </c>
      <c r="I3570" s="1" t="s">
        <v>2760</v>
      </c>
      <c r="J3570">
        <v>160</v>
      </c>
      <c r="K3570" s="1" t="s">
        <v>2729</v>
      </c>
      <c r="L3570">
        <v>1</v>
      </c>
      <c r="M3570">
        <v>65.2</v>
      </c>
      <c r="N3570">
        <v>2.1</v>
      </c>
      <c r="Q3570">
        <v>63.1</v>
      </c>
      <c r="R3570" s="1"/>
    </row>
    <row r="3571" spans="1:18" x14ac:dyDescent="0.2">
      <c r="A3571" s="1" t="s">
        <v>46</v>
      </c>
      <c r="B3571">
        <v>6</v>
      </c>
      <c r="C3571" s="1" t="s">
        <v>5680</v>
      </c>
      <c r="D3571" s="2">
        <v>45862</v>
      </c>
      <c r="E3571" t="s">
        <v>5681</v>
      </c>
      <c r="F3571" s="1" t="s">
        <v>246</v>
      </c>
      <c r="G3571" t="s">
        <v>5682</v>
      </c>
      <c r="H3571" t="s">
        <v>2744</v>
      </c>
      <c r="I3571" s="1" t="s">
        <v>100</v>
      </c>
      <c r="J3571">
        <v>5000</v>
      </c>
      <c r="K3571" s="1" t="s">
        <v>2729</v>
      </c>
      <c r="L3571">
        <v>6</v>
      </c>
      <c r="M3571">
        <v>579</v>
      </c>
      <c r="N3571">
        <v>19.200000000000003</v>
      </c>
      <c r="O3571">
        <v>19</v>
      </c>
      <c r="Q3571">
        <v>559.79999999999995</v>
      </c>
      <c r="R3571" s="1"/>
    </row>
    <row r="3572" spans="1:18" x14ac:dyDescent="0.2">
      <c r="A3572" s="1" t="s">
        <v>53</v>
      </c>
      <c r="B3572">
        <v>6</v>
      </c>
      <c r="C3572" s="1" t="s">
        <v>5683</v>
      </c>
      <c r="D3572" s="2">
        <v>45862</v>
      </c>
      <c r="E3572" t="s">
        <v>5684</v>
      </c>
      <c r="F3572" s="1" t="s">
        <v>246</v>
      </c>
      <c r="G3572" t="s">
        <v>247</v>
      </c>
      <c r="H3572" t="s">
        <v>51</v>
      </c>
      <c r="I3572" s="1" t="s">
        <v>100</v>
      </c>
      <c r="J3572">
        <v>100</v>
      </c>
      <c r="K3572" s="1" t="s">
        <v>2729</v>
      </c>
      <c r="L3572">
        <v>2</v>
      </c>
      <c r="M3572">
        <v>107.6</v>
      </c>
      <c r="N3572">
        <v>7.6</v>
      </c>
      <c r="O3572">
        <v>17</v>
      </c>
      <c r="Q3572">
        <v>100</v>
      </c>
      <c r="R3572" s="1"/>
    </row>
    <row r="3573" spans="1:18" x14ac:dyDescent="0.2">
      <c r="A3573" s="1" t="s">
        <v>53</v>
      </c>
      <c r="B3573">
        <v>6</v>
      </c>
      <c r="C3573" s="1" t="s">
        <v>5570</v>
      </c>
      <c r="D3573" s="2">
        <v>45862</v>
      </c>
      <c r="E3573" t="s">
        <v>5571</v>
      </c>
      <c r="F3573" s="1" t="s">
        <v>246</v>
      </c>
      <c r="G3573" t="s">
        <v>3573</v>
      </c>
      <c r="H3573" t="s">
        <v>2786</v>
      </c>
      <c r="I3573" s="1" t="s">
        <v>100</v>
      </c>
      <c r="J3573">
        <v>1000</v>
      </c>
      <c r="K3573" s="1" t="s">
        <v>2729</v>
      </c>
      <c r="L3573">
        <v>4</v>
      </c>
      <c r="M3573">
        <v>403.00000000000006</v>
      </c>
      <c r="N3573">
        <v>10.4</v>
      </c>
      <c r="Q3573">
        <v>392.60000000000008</v>
      </c>
      <c r="R3573" s="1"/>
    </row>
    <row r="3574" spans="1:18" x14ac:dyDescent="0.2">
      <c r="A3574" s="1" t="s">
        <v>46</v>
      </c>
      <c r="B3574">
        <v>1</v>
      </c>
      <c r="C3574" s="1" t="s">
        <v>5673</v>
      </c>
      <c r="D3574" s="2">
        <v>45863</v>
      </c>
      <c r="E3574" t="s">
        <v>5674</v>
      </c>
      <c r="F3574" s="1" t="s">
        <v>106</v>
      </c>
      <c r="G3574">
        <v>9</v>
      </c>
      <c r="H3574" t="s">
        <v>107</v>
      </c>
      <c r="I3574" s="1" t="s">
        <v>100</v>
      </c>
      <c r="J3574">
        <v>100</v>
      </c>
      <c r="K3574" s="1" t="s">
        <v>2729</v>
      </c>
      <c r="L3574">
        <v>1</v>
      </c>
      <c r="M3574">
        <v>67.2</v>
      </c>
      <c r="N3574">
        <v>1.1000000000000001</v>
      </c>
      <c r="O3574">
        <v>2</v>
      </c>
      <c r="Q3574">
        <v>66.100000000000009</v>
      </c>
      <c r="R3574" s="1"/>
    </row>
    <row r="3575" spans="1:18" x14ac:dyDescent="0.2">
      <c r="A3575" s="1" t="s">
        <v>46</v>
      </c>
      <c r="B3575">
        <v>1</v>
      </c>
      <c r="C3575" s="1" t="s">
        <v>5685</v>
      </c>
      <c r="D3575" s="2">
        <v>45863</v>
      </c>
      <c r="E3575" t="s">
        <v>5686</v>
      </c>
      <c r="F3575" s="1" t="s">
        <v>246</v>
      </c>
      <c r="G3575">
        <v>11</v>
      </c>
      <c r="H3575">
        <v>18</v>
      </c>
      <c r="I3575" s="1" t="s">
        <v>100</v>
      </c>
      <c r="J3575">
        <v>100</v>
      </c>
      <c r="K3575" s="1" t="s">
        <v>2729</v>
      </c>
      <c r="L3575">
        <v>1</v>
      </c>
      <c r="M3575">
        <v>61.2</v>
      </c>
      <c r="N3575">
        <v>1.3</v>
      </c>
      <c r="Q3575">
        <v>59.900000000000006</v>
      </c>
      <c r="R3575" s="1"/>
    </row>
    <row r="3576" spans="1:18" x14ac:dyDescent="0.2">
      <c r="A3576" s="1" t="s">
        <v>46</v>
      </c>
      <c r="B3576">
        <v>1</v>
      </c>
      <c r="C3576" s="1" t="s">
        <v>5687</v>
      </c>
      <c r="D3576" s="2">
        <v>45863</v>
      </c>
      <c r="E3576" t="s">
        <v>5563</v>
      </c>
      <c r="F3576" s="1" t="s">
        <v>246</v>
      </c>
      <c r="G3576">
        <v>11</v>
      </c>
      <c r="H3576" t="s">
        <v>167</v>
      </c>
      <c r="I3576" s="1" t="s">
        <v>100</v>
      </c>
      <c r="J3576">
        <v>10</v>
      </c>
      <c r="K3576" s="1" t="s">
        <v>2729</v>
      </c>
      <c r="L3576">
        <v>2</v>
      </c>
      <c r="M3576">
        <v>58.4</v>
      </c>
      <c r="N3576">
        <v>2.6</v>
      </c>
      <c r="Q3576">
        <v>55.8</v>
      </c>
      <c r="R3576" s="1"/>
    </row>
    <row r="3577" spans="1:18" x14ac:dyDescent="0.2">
      <c r="A3577" s="1" t="s">
        <v>53</v>
      </c>
      <c r="B3577">
        <v>1</v>
      </c>
      <c r="C3577" s="1" t="s">
        <v>5685</v>
      </c>
      <c r="D3577" s="2">
        <v>45863</v>
      </c>
      <c r="E3577" t="s">
        <v>5686</v>
      </c>
      <c r="F3577" s="1" t="s">
        <v>246</v>
      </c>
      <c r="G3577">
        <v>11</v>
      </c>
      <c r="H3577">
        <v>18</v>
      </c>
      <c r="I3577" s="1" t="s">
        <v>100</v>
      </c>
      <c r="J3577">
        <v>100</v>
      </c>
      <c r="K3577" s="1" t="s">
        <v>2729</v>
      </c>
      <c r="L3577">
        <v>1</v>
      </c>
      <c r="M3577">
        <v>40.4</v>
      </c>
      <c r="N3577">
        <v>1.3</v>
      </c>
      <c r="Q3577">
        <v>39.1</v>
      </c>
      <c r="R3577" s="1"/>
    </row>
    <row r="3578" spans="1:18" x14ac:dyDescent="0.2">
      <c r="A3578" s="1" t="s">
        <v>53</v>
      </c>
      <c r="B3578">
        <v>1</v>
      </c>
      <c r="C3578" s="1" t="s">
        <v>5688</v>
      </c>
      <c r="D3578" s="2">
        <v>45863</v>
      </c>
      <c r="E3578" t="s">
        <v>5373</v>
      </c>
      <c r="F3578" s="1" t="s">
        <v>246</v>
      </c>
      <c r="G3578">
        <v>6</v>
      </c>
      <c r="H3578" t="s">
        <v>2740</v>
      </c>
      <c r="I3578" s="1" t="s">
        <v>100</v>
      </c>
      <c r="J3578">
        <v>150</v>
      </c>
      <c r="K3578" s="1" t="s">
        <v>2729</v>
      </c>
      <c r="L3578">
        <v>3</v>
      </c>
      <c r="M3578">
        <v>121.60000000000001</v>
      </c>
      <c r="N3578">
        <v>2.4000000000000004</v>
      </c>
      <c r="Q3578">
        <v>119.2</v>
      </c>
      <c r="R3578" s="1"/>
    </row>
    <row r="3579" spans="1:18" x14ac:dyDescent="0.2">
      <c r="A3579" s="1" t="s">
        <v>46</v>
      </c>
      <c r="B3579">
        <v>4</v>
      </c>
      <c r="C3579" s="1" t="s">
        <v>5675</v>
      </c>
      <c r="D3579" s="2">
        <v>45863</v>
      </c>
      <c r="E3579" t="s">
        <v>1295</v>
      </c>
      <c r="F3579" s="1" t="s">
        <v>246</v>
      </c>
      <c r="G3579" t="s">
        <v>5676</v>
      </c>
      <c r="H3579" t="s">
        <v>3084</v>
      </c>
      <c r="I3579" s="1" t="s">
        <v>100</v>
      </c>
      <c r="J3579">
        <v>800</v>
      </c>
      <c r="K3579" s="1" t="s">
        <v>2729</v>
      </c>
      <c r="L3579">
        <v>5</v>
      </c>
      <c r="M3579">
        <v>344.4</v>
      </c>
      <c r="N3579">
        <v>9.5</v>
      </c>
      <c r="O3579">
        <v>7</v>
      </c>
      <c r="Q3579">
        <v>334.9</v>
      </c>
      <c r="R3579" s="1"/>
    </row>
    <row r="3580" spans="1:18" x14ac:dyDescent="0.2">
      <c r="A3580" s="1" t="s">
        <v>53</v>
      </c>
      <c r="B3580">
        <v>4</v>
      </c>
      <c r="C3580" s="1" t="s">
        <v>5675</v>
      </c>
      <c r="D3580" s="2">
        <v>45863</v>
      </c>
      <c r="E3580" t="s">
        <v>1295</v>
      </c>
      <c r="F3580" s="1" t="s">
        <v>246</v>
      </c>
      <c r="G3580" t="s">
        <v>5676</v>
      </c>
      <c r="H3580" t="s">
        <v>3084</v>
      </c>
      <c r="I3580" s="1" t="s">
        <v>100</v>
      </c>
      <c r="J3580">
        <v>800</v>
      </c>
      <c r="K3580" s="1" t="s">
        <v>2729</v>
      </c>
      <c r="L3580">
        <v>4</v>
      </c>
      <c r="M3580">
        <v>276.29999999999995</v>
      </c>
      <c r="N3580">
        <v>7.6</v>
      </c>
      <c r="Q3580">
        <v>268.69999999999993</v>
      </c>
      <c r="R3580" s="1"/>
    </row>
    <row r="3581" spans="1:18" x14ac:dyDescent="0.2">
      <c r="A3581" s="1" t="s">
        <v>46</v>
      </c>
      <c r="B3581">
        <v>5</v>
      </c>
      <c r="C3581" s="1" t="s">
        <v>5678</v>
      </c>
      <c r="D3581" s="2">
        <v>45863</v>
      </c>
      <c r="E3581" t="s">
        <v>5679</v>
      </c>
      <c r="F3581" s="1" t="s">
        <v>246</v>
      </c>
      <c r="G3581">
        <v>19.25</v>
      </c>
      <c r="H3581" t="s">
        <v>2983</v>
      </c>
      <c r="I3581" s="1" t="s">
        <v>2760</v>
      </c>
      <c r="J3581">
        <v>160</v>
      </c>
      <c r="K3581" s="1" t="s">
        <v>2729</v>
      </c>
      <c r="L3581">
        <v>2</v>
      </c>
      <c r="M3581">
        <v>117.2</v>
      </c>
      <c r="N3581">
        <v>4.2</v>
      </c>
      <c r="Q3581">
        <v>113</v>
      </c>
      <c r="R3581" s="1"/>
    </row>
    <row r="3582" spans="1:18" x14ac:dyDescent="0.2">
      <c r="A3582" s="1" t="s">
        <v>46</v>
      </c>
      <c r="B3582">
        <v>5</v>
      </c>
      <c r="C3582" s="1" t="s">
        <v>5689</v>
      </c>
      <c r="D3582" s="2">
        <v>45863</v>
      </c>
      <c r="E3582" t="s">
        <v>5469</v>
      </c>
      <c r="F3582" s="1" t="s">
        <v>246</v>
      </c>
      <c r="G3582">
        <v>19</v>
      </c>
      <c r="H3582" t="s">
        <v>76</v>
      </c>
      <c r="I3582" s="1" t="s">
        <v>2760</v>
      </c>
      <c r="J3582">
        <v>105</v>
      </c>
      <c r="K3582" s="1" t="s">
        <v>2729</v>
      </c>
      <c r="L3582">
        <v>2</v>
      </c>
      <c r="M3582">
        <v>100.2</v>
      </c>
      <c r="N3582">
        <v>4.8</v>
      </c>
      <c r="Q3582">
        <v>95.4</v>
      </c>
      <c r="R3582" s="1"/>
    </row>
    <row r="3583" spans="1:18" x14ac:dyDescent="0.2">
      <c r="A3583" s="1" t="s">
        <v>46</v>
      </c>
      <c r="B3583">
        <v>5</v>
      </c>
      <c r="C3583" s="1" t="s">
        <v>5658</v>
      </c>
      <c r="D3583" s="2">
        <v>45863</v>
      </c>
      <c r="E3583" t="s">
        <v>1295</v>
      </c>
      <c r="F3583" s="1" t="s">
        <v>246</v>
      </c>
      <c r="G3583">
        <v>18</v>
      </c>
      <c r="H3583" t="s">
        <v>134</v>
      </c>
      <c r="I3583" s="1" t="s">
        <v>100</v>
      </c>
      <c r="J3583">
        <v>500</v>
      </c>
      <c r="K3583" s="1" t="s">
        <v>2729</v>
      </c>
      <c r="L3583">
        <v>2</v>
      </c>
      <c r="M3583">
        <v>93.8</v>
      </c>
      <c r="N3583">
        <v>4.5999999999999996</v>
      </c>
      <c r="Q3583">
        <v>89.2</v>
      </c>
      <c r="R3583" s="1"/>
    </row>
    <row r="3584" spans="1:18" x14ac:dyDescent="0.2">
      <c r="A3584" s="1" t="s">
        <v>46</v>
      </c>
      <c r="B3584">
        <v>5</v>
      </c>
      <c r="C3584" s="1" t="s">
        <v>5690</v>
      </c>
      <c r="D3584" s="2">
        <v>45863</v>
      </c>
      <c r="E3584" t="s">
        <v>5691</v>
      </c>
      <c r="F3584" s="1" t="s">
        <v>246</v>
      </c>
      <c r="G3584">
        <v>18</v>
      </c>
      <c r="H3584" t="s">
        <v>2641</v>
      </c>
      <c r="I3584" s="1" t="s">
        <v>2760</v>
      </c>
      <c r="J3584">
        <v>55</v>
      </c>
      <c r="K3584" s="1" t="s">
        <v>2729</v>
      </c>
      <c r="L3584">
        <v>2</v>
      </c>
      <c r="M3584">
        <v>58.2</v>
      </c>
      <c r="N3584">
        <v>4.5999999999999996</v>
      </c>
      <c r="Q3584">
        <v>53.6</v>
      </c>
      <c r="R3584" s="1"/>
    </row>
    <row r="3585" spans="1:18" x14ac:dyDescent="0.2">
      <c r="A3585" s="1" t="s">
        <v>46</v>
      </c>
      <c r="B3585">
        <v>5</v>
      </c>
      <c r="C3585" s="1" t="s">
        <v>5692</v>
      </c>
      <c r="D3585" s="2">
        <v>45863</v>
      </c>
      <c r="E3585" t="s">
        <v>5469</v>
      </c>
      <c r="F3585" s="1" t="s">
        <v>246</v>
      </c>
      <c r="G3585">
        <v>18</v>
      </c>
      <c r="H3585" t="s">
        <v>76</v>
      </c>
      <c r="I3585" s="1" t="s">
        <v>2760</v>
      </c>
      <c r="J3585">
        <v>170</v>
      </c>
      <c r="K3585" s="1" t="s">
        <v>2729</v>
      </c>
      <c r="L3585">
        <v>2</v>
      </c>
      <c r="M3585">
        <v>84.8</v>
      </c>
      <c r="N3585">
        <v>4.5999999999999996</v>
      </c>
      <c r="Q3585">
        <v>80.2</v>
      </c>
      <c r="R3585" s="1"/>
    </row>
    <row r="3586" spans="1:18" x14ac:dyDescent="0.2">
      <c r="A3586" s="1" t="s">
        <v>53</v>
      </c>
      <c r="B3586">
        <v>5</v>
      </c>
      <c r="C3586" s="1" t="s">
        <v>5692</v>
      </c>
      <c r="D3586" s="2">
        <v>45863</v>
      </c>
      <c r="E3586" t="s">
        <v>5469</v>
      </c>
      <c r="F3586" s="1" t="s">
        <v>246</v>
      </c>
      <c r="G3586">
        <v>18</v>
      </c>
      <c r="H3586" t="s">
        <v>76</v>
      </c>
      <c r="I3586" s="1" t="s">
        <v>2760</v>
      </c>
      <c r="J3586">
        <v>170</v>
      </c>
      <c r="K3586" s="1" t="s">
        <v>2729</v>
      </c>
      <c r="L3586">
        <v>2</v>
      </c>
      <c r="M3586">
        <v>97.4</v>
      </c>
      <c r="N3586">
        <v>4.5</v>
      </c>
      <c r="O3586">
        <v>20</v>
      </c>
      <c r="Q3586">
        <v>92.9</v>
      </c>
      <c r="R3586" s="1"/>
    </row>
    <row r="3587" spans="1:18" x14ac:dyDescent="0.2">
      <c r="A3587" s="1" t="s">
        <v>53</v>
      </c>
      <c r="B3587">
        <v>5</v>
      </c>
      <c r="C3587" s="1" t="s">
        <v>5693</v>
      </c>
      <c r="D3587" s="2">
        <v>45863</v>
      </c>
      <c r="E3587" t="s">
        <v>5691</v>
      </c>
      <c r="F3587" s="1" t="s">
        <v>246</v>
      </c>
      <c r="G3587">
        <v>26</v>
      </c>
      <c r="H3587" t="s">
        <v>2641</v>
      </c>
      <c r="I3587" s="1" t="s">
        <v>2760</v>
      </c>
      <c r="J3587">
        <v>100</v>
      </c>
      <c r="K3587" s="1" t="s">
        <v>2729</v>
      </c>
      <c r="L3587">
        <v>2</v>
      </c>
      <c r="M3587">
        <v>111.6</v>
      </c>
      <c r="N3587">
        <v>6.6</v>
      </c>
      <c r="Q3587">
        <v>105</v>
      </c>
      <c r="R3587" s="1"/>
    </row>
    <row r="3588" spans="1:18" x14ac:dyDescent="0.2">
      <c r="A3588" s="1" t="s">
        <v>53</v>
      </c>
      <c r="B3588">
        <v>5</v>
      </c>
      <c r="C3588" s="1" t="s">
        <v>5694</v>
      </c>
      <c r="D3588" s="2">
        <v>45863</v>
      </c>
      <c r="E3588" t="s">
        <v>5695</v>
      </c>
      <c r="F3588" s="1" t="s">
        <v>246</v>
      </c>
      <c r="G3588">
        <v>26</v>
      </c>
      <c r="H3588" t="s">
        <v>332</v>
      </c>
      <c r="I3588" s="1" t="s">
        <v>2760</v>
      </c>
      <c r="J3588">
        <v>60</v>
      </c>
      <c r="K3588" s="1" t="s">
        <v>2729</v>
      </c>
      <c r="L3588">
        <v>1</v>
      </c>
      <c r="M3588">
        <v>65</v>
      </c>
      <c r="N3588">
        <v>3.3</v>
      </c>
      <c r="Q3588">
        <v>61.7</v>
      </c>
      <c r="R3588" s="1"/>
    </row>
    <row r="3589" spans="1:18" x14ac:dyDescent="0.2">
      <c r="A3589" s="1" t="s">
        <v>53</v>
      </c>
      <c r="B3589">
        <v>5</v>
      </c>
      <c r="C3589" s="1" t="s">
        <v>5696</v>
      </c>
      <c r="D3589" s="2">
        <v>45863</v>
      </c>
      <c r="E3589" t="s">
        <v>5697</v>
      </c>
      <c r="F3589" s="1" t="s">
        <v>246</v>
      </c>
      <c r="G3589">
        <v>28.5</v>
      </c>
      <c r="H3589" t="s">
        <v>79</v>
      </c>
      <c r="I3589" s="1" t="s">
        <v>100</v>
      </c>
      <c r="J3589">
        <v>420</v>
      </c>
      <c r="K3589" s="1" t="s">
        <v>2729</v>
      </c>
      <c r="L3589">
        <v>4</v>
      </c>
      <c r="M3589">
        <v>216.60000000000002</v>
      </c>
      <c r="N3589">
        <v>13.5</v>
      </c>
      <c r="Q3589">
        <v>203.10000000000002</v>
      </c>
      <c r="R3589" s="1"/>
    </row>
    <row r="3590" spans="1:18" x14ac:dyDescent="0.2">
      <c r="A3590" s="1" t="s">
        <v>46</v>
      </c>
      <c r="B3590">
        <v>6</v>
      </c>
      <c r="C3590" s="1" t="s">
        <v>5698</v>
      </c>
      <c r="D3590" s="2">
        <v>45863</v>
      </c>
      <c r="E3590" t="s">
        <v>5699</v>
      </c>
      <c r="F3590" s="1" t="s">
        <v>246</v>
      </c>
      <c r="G3590" t="s">
        <v>4056</v>
      </c>
      <c r="H3590" t="s">
        <v>2786</v>
      </c>
      <c r="I3590" s="1" t="s">
        <v>100</v>
      </c>
      <c r="J3590">
        <v>100</v>
      </c>
      <c r="K3590" s="1" t="s">
        <v>2729</v>
      </c>
      <c r="L3590">
        <v>1</v>
      </c>
      <c r="M3590">
        <v>103.8</v>
      </c>
      <c r="N3590">
        <v>2.6</v>
      </c>
      <c r="O3590">
        <v>50</v>
      </c>
      <c r="Q3590">
        <v>101.2</v>
      </c>
      <c r="R3590" s="1"/>
    </row>
    <row r="3591" spans="1:18" x14ac:dyDescent="0.2">
      <c r="A3591" s="1" t="s">
        <v>46</v>
      </c>
      <c r="B3591">
        <v>6</v>
      </c>
      <c r="C3591" s="1" t="s">
        <v>5700</v>
      </c>
      <c r="D3591" s="2">
        <v>45863</v>
      </c>
      <c r="E3591" t="s">
        <v>5701</v>
      </c>
      <c r="F3591" s="1" t="s">
        <v>246</v>
      </c>
      <c r="G3591" t="s">
        <v>4056</v>
      </c>
      <c r="H3591" t="s">
        <v>2786</v>
      </c>
      <c r="I3591" s="1" t="s">
        <v>100</v>
      </c>
      <c r="J3591">
        <v>100</v>
      </c>
      <c r="K3591" s="1" t="s">
        <v>2729</v>
      </c>
      <c r="L3591">
        <v>1</v>
      </c>
      <c r="M3591">
        <v>102.8</v>
      </c>
      <c r="N3591">
        <v>2.6</v>
      </c>
      <c r="Q3591">
        <v>100.2</v>
      </c>
      <c r="R3591" s="1"/>
    </row>
    <row r="3592" spans="1:18" x14ac:dyDescent="0.2">
      <c r="A3592" s="1" t="s">
        <v>46</v>
      </c>
      <c r="B3592">
        <v>6</v>
      </c>
      <c r="C3592" s="1" t="s">
        <v>5570</v>
      </c>
      <c r="D3592" s="2">
        <v>45863</v>
      </c>
      <c r="E3592" t="s">
        <v>5571</v>
      </c>
      <c r="F3592" s="1" t="s">
        <v>246</v>
      </c>
      <c r="G3592" t="s">
        <v>3573</v>
      </c>
      <c r="H3592" t="s">
        <v>2786</v>
      </c>
      <c r="I3592" s="1" t="s">
        <v>100</v>
      </c>
      <c r="J3592">
        <v>1000</v>
      </c>
      <c r="K3592" s="1" t="s">
        <v>2729</v>
      </c>
      <c r="L3592">
        <v>2</v>
      </c>
      <c r="M3592">
        <v>232.8</v>
      </c>
      <c r="N3592">
        <v>5.2</v>
      </c>
      <c r="Q3592">
        <v>227.60000000000002</v>
      </c>
      <c r="R3592" s="1"/>
    </row>
    <row r="3593" spans="1:18" x14ac:dyDescent="0.2">
      <c r="A3593" s="1" t="s">
        <v>53</v>
      </c>
      <c r="B3593">
        <v>6</v>
      </c>
      <c r="C3593" s="1" t="s">
        <v>5680</v>
      </c>
      <c r="D3593" s="2">
        <v>45863</v>
      </c>
      <c r="E3593" t="s">
        <v>5681</v>
      </c>
      <c r="F3593" s="1" t="s">
        <v>246</v>
      </c>
      <c r="G3593" t="s">
        <v>5682</v>
      </c>
      <c r="H3593" t="s">
        <v>2744</v>
      </c>
      <c r="I3593" s="1" t="s">
        <v>100</v>
      </c>
      <c r="J3593">
        <v>5000</v>
      </c>
      <c r="K3593" s="1" t="s">
        <v>2729</v>
      </c>
      <c r="L3593">
        <v>6</v>
      </c>
      <c r="M3593">
        <v>584</v>
      </c>
      <c r="N3593">
        <v>19.200000000000003</v>
      </c>
      <c r="Q3593">
        <v>564.79999999999995</v>
      </c>
      <c r="R3593" s="1"/>
    </row>
    <row r="3594" spans="1:18" x14ac:dyDescent="0.2">
      <c r="A3594" s="1" t="s">
        <v>46</v>
      </c>
      <c r="B3594">
        <v>1</v>
      </c>
      <c r="C3594" s="1" t="s">
        <v>5688</v>
      </c>
      <c r="D3594" s="2">
        <v>45864</v>
      </c>
      <c r="E3594" t="s">
        <v>5373</v>
      </c>
      <c r="F3594" s="1" t="s">
        <v>246</v>
      </c>
      <c r="G3594">
        <v>6</v>
      </c>
      <c r="H3594" t="s">
        <v>2740</v>
      </c>
      <c r="I3594" s="1" t="s">
        <v>100</v>
      </c>
      <c r="J3594">
        <v>150</v>
      </c>
      <c r="K3594" s="1" t="s">
        <v>2729</v>
      </c>
      <c r="L3594">
        <v>1</v>
      </c>
      <c r="M3594">
        <v>35.6</v>
      </c>
      <c r="N3594">
        <v>0.8</v>
      </c>
      <c r="O3594">
        <v>14</v>
      </c>
      <c r="R3594" s="1"/>
    </row>
    <row r="3595" spans="1:18" x14ac:dyDescent="0.2">
      <c r="A3595" s="1" t="s">
        <v>46</v>
      </c>
      <c r="B3595">
        <v>1</v>
      </c>
      <c r="C3595" s="1" t="s">
        <v>5702</v>
      </c>
      <c r="D3595" s="2">
        <v>45864</v>
      </c>
      <c r="E3595" t="s">
        <v>5373</v>
      </c>
      <c r="F3595" s="1" t="s">
        <v>246</v>
      </c>
      <c r="G3595">
        <v>5</v>
      </c>
      <c r="H3595" t="s">
        <v>2740</v>
      </c>
      <c r="I3595" s="1" t="s">
        <v>100</v>
      </c>
      <c r="J3595">
        <v>100</v>
      </c>
      <c r="K3595" s="1" t="s">
        <v>2729</v>
      </c>
      <c r="L3595">
        <v>2</v>
      </c>
      <c r="M3595">
        <v>77.2</v>
      </c>
      <c r="N3595">
        <v>0.4</v>
      </c>
      <c r="Q3595">
        <v>76.8</v>
      </c>
      <c r="R3595" s="1"/>
    </row>
    <row r="3596" spans="1:18" x14ac:dyDescent="0.2">
      <c r="A3596" s="1" t="s">
        <v>53</v>
      </c>
      <c r="B3596">
        <v>1</v>
      </c>
      <c r="C3596" s="1" t="s">
        <v>5702</v>
      </c>
      <c r="D3596" s="2">
        <v>45864</v>
      </c>
      <c r="E3596" t="s">
        <v>5373</v>
      </c>
      <c r="F3596" s="1" t="s">
        <v>246</v>
      </c>
      <c r="G3596">
        <v>5</v>
      </c>
      <c r="H3596" t="s">
        <v>2740</v>
      </c>
      <c r="I3596" s="1" t="s">
        <v>100</v>
      </c>
      <c r="J3596">
        <v>100</v>
      </c>
      <c r="K3596" s="1" t="s">
        <v>2729</v>
      </c>
      <c r="L3596">
        <v>1</v>
      </c>
      <c r="M3596">
        <v>32.799999999999997</v>
      </c>
      <c r="N3596">
        <v>0.8</v>
      </c>
      <c r="Q3596">
        <v>31.999999999999996</v>
      </c>
      <c r="R3596" s="1"/>
    </row>
    <row r="3597" spans="1:18" x14ac:dyDescent="0.2">
      <c r="A3597" s="1" t="s">
        <v>53</v>
      </c>
      <c r="B3597">
        <v>1</v>
      </c>
      <c r="C3597" s="1" t="s">
        <v>5703</v>
      </c>
      <c r="D3597" s="2">
        <v>45864</v>
      </c>
      <c r="E3597">
        <v>1500502173</v>
      </c>
      <c r="F3597" s="1" t="s">
        <v>246</v>
      </c>
      <c r="G3597">
        <v>8</v>
      </c>
      <c r="H3597" t="s">
        <v>735</v>
      </c>
      <c r="I3597" s="1" t="s">
        <v>100</v>
      </c>
      <c r="J3597">
        <v>250</v>
      </c>
      <c r="K3597" s="1" t="s">
        <v>2729</v>
      </c>
      <c r="L3597">
        <v>2</v>
      </c>
      <c r="M3597">
        <v>87</v>
      </c>
      <c r="N3597">
        <v>2</v>
      </c>
      <c r="Q3597">
        <v>85</v>
      </c>
      <c r="R3597" s="1"/>
    </row>
    <row r="3598" spans="1:18" x14ac:dyDescent="0.2">
      <c r="A3598" s="1" t="s">
        <v>46</v>
      </c>
      <c r="B3598">
        <v>4</v>
      </c>
      <c r="C3598" s="1" t="s">
        <v>5704</v>
      </c>
      <c r="D3598" s="2">
        <v>45864</v>
      </c>
      <c r="E3598" t="s">
        <v>5705</v>
      </c>
      <c r="F3598" s="1" t="s">
        <v>246</v>
      </c>
      <c r="G3598">
        <v>17</v>
      </c>
      <c r="H3598" t="s">
        <v>332</v>
      </c>
      <c r="I3598" s="1" t="s">
        <v>2760</v>
      </c>
      <c r="J3598">
        <v>800</v>
      </c>
      <c r="K3598" s="1" t="s">
        <v>2729</v>
      </c>
      <c r="L3598">
        <v>3</v>
      </c>
      <c r="M3598">
        <v>176.20000000000002</v>
      </c>
      <c r="N3598">
        <v>6</v>
      </c>
      <c r="O3598">
        <v>7</v>
      </c>
      <c r="Q3598">
        <v>170.20000000000002</v>
      </c>
      <c r="R3598" s="1"/>
    </row>
    <row r="3599" spans="1:18" x14ac:dyDescent="0.2">
      <c r="A3599" s="1" t="s">
        <v>46</v>
      </c>
      <c r="B3599">
        <v>4</v>
      </c>
      <c r="C3599" s="1" t="s">
        <v>3060</v>
      </c>
      <c r="D3599" s="2">
        <v>45864</v>
      </c>
      <c r="E3599" t="s">
        <v>51</v>
      </c>
      <c r="F3599" s="1" t="s">
        <v>51</v>
      </c>
      <c r="G3599" t="s">
        <v>51</v>
      </c>
      <c r="H3599" t="s">
        <v>51</v>
      </c>
      <c r="I3599" s="1" t="s">
        <v>51</v>
      </c>
      <c r="J3599" t="s">
        <v>51</v>
      </c>
      <c r="K3599" s="1" t="s">
        <v>2729</v>
      </c>
      <c r="L3599">
        <v>1</v>
      </c>
      <c r="M3599">
        <v>37.799999999999997</v>
      </c>
      <c r="N3599">
        <v>2.2000000000000002</v>
      </c>
      <c r="Q3599">
        <v>35.599999999999994</v>
      </c>
      <c r="R3599" s="1"/>
    </row>
    <row r="3600" spans="1:18" x14ac:dyDescent="0.2">
      <c r="A3600" s="1" t="s">
        <v>46</v>
      </c>
      <c r="B3600">
        <v>4</v>
      </c>
      <c r="C3600" s="1" t="s">
        <v>5706</v>
      </c>
      <c r="D3600" s="2">
        <v>45864</v>
      </c>
      <c r="E3600" t="s">
        <v>5707</v>
      </c>
      <c r="F3600" s="1" t="s">
        <v>246</v>
      </c>
      <c r="G3600">
        <v>14</v>
      </c>
      <c r="H3600" t="s">
        <v>241</v>
      </c>
      <c r="I3600" s="1" t="s">
        <v>100</v>
      </c>
      <c r="J3600">
        <v>150</v>
      </c>
      <c r="K3600" s="1" t="s">
        <v>2729</v>
      </c>
      <c r="L3600">
        <v>2</v>
      </c>
      <c r="M3600">
        <v>53.8</v>
      </c>
      <c r="N3600">
        <v>3.2</v>
      </c>
      <c r="Q3600">
        <v>50.599999999999994</v>
      </c>
      <c r="R3600" s="1"/>
    </row>
    <row r="3601" spans="1:18" x14ac:dyDescent="0.2">
      <c r="A3601" s="1" t="s">
        <v>53</v>
      </c>
      <c r="B3601">
        <v>4</v>
      </c>
      <c r="C3601" s="1" t="s">
        <v>5706</v>
      </c>
      <c r="D3601" s="2">
        <v>45864</v>
      </c>
      <c r="E3601" t="s">
        <v>5707</v>
      </c>
      <c r="F3601" s="1" t="s">
        <v>246</v>
      </c>
      <c r="G3601">
        <v>14</v>
      </c>
      <c r="H3601" t="s">
        <v>241</v>
      </c>
      <c r="I3601" s="1" t="s">
        <v>100</v>
      </c>
      <c r="J3601">
        <v>150</v>
      </c>
      <c r="K3601" s="1" t="s">
        <v>2729</v>
      </c>
      <c r="L3601">
        <v>2</v>
      </c>
      <c r="M3601">
        <v>65</v>
      </c>
      <c r="N3601">
        <v>3.6</v>
      </c>
      <c r="Q3601">
        <v>61.4</v>
      </c>
      <c r="R3601" s="1"/>
    </row>
    <row r="3602" spans="1:18" x14ac:dyDescent="0.2">
      <c r="A3602" s="1" t="s">
        <v>53</v>
      </c>
      <c r="B3602">
        <v>4</v>
      </c>
      <c r="C3602" s="1" t="s">
        <v>5708</v>
      </c>
      <c r="D3602" s="2">
        <v>45864</v>
      </c>
      <c r="E3602">
        <v>1500502165</v>
      </c>
      <c r="F3602" s="1" t="s">
        <v>246</v>
      </c>
      <c r="G3602">
        <v>16</v>
      </c>
      <c r="H3602" t="s">
        <v>338</v>
      </c>
      <c r="I3602" s="1" t="s">
        <v>100</v>
      </c>
      <c r="J3602">
        <v>130</v>
      </c>
      <c r="K3602" s="1" t="s">
        <v>2729</v>
      </c>
      <c r="L3602">
        <v>2</v>
      </c>
      <c r="M3602">
        <v>137.60000000000002</v>
      </c>
      <c r="N3602">
        <v>3.8</v>
      </c>
      <c r="Q3602">
        <v>133.80000000000001</v>
      </c>
      <c r="R3602" s="1"/>
    </row>
    <row r="3603" spans="1:18" x14ac:dyDescent="0.2">
      <c r="A3603" s="1" t="s">
        <v>46</v>
      </c>
      <c r="B3603">
        <v>5</v>
      </c>
      <c r="C3603" s="1" t="s">
        <v>5696</v>
      </c>
      <c r="D3603" s="2">
        <v>45864</v>
      </c>
      <c r="E3603" t="s">
        <v>5697</v>
      </c>
      <c r="F3603" s="1" t="s">
        <v>246</v>
      </c>
      <c r="G3603">
        <v>28.5</v>
      </c>
      <c r="H3603" t="s">
        <v>79</v>
      </c>
      <c r="I3603" s="1" t="s">
        <v>100</v>
      </c>
      <c r="J3603">
        <v>420</v>
      </c>
      <c r="K3603" s="1" t="s">
        <v>2729</v>
      </c>
      <c r="L3603">
        <v>4</v>
      </c>
      <c r="M3603">
        <v>202.8</v>
      </c>
      <c r="N3603">
        <v>13.6</v>
      </c>
      <c r="O3603">
        <v>4</v>
      </c>
      <c r="Q3603">
        <v>189.20000000000002</v>
      </c>
      <c r="R3603" s="1"/>
    </row>
    <row r="3604" spans="1:18" x14ac:dyDescent="0.2">
      <c r="A3604" s="1" t="s">
        <v>46</v>
      </c>
      <c r="B3604">
        <v>5</v>
      </c>
      <c r="C3604" s="1" t="s">
        <v>5709</v>
      </c>
      <c r="D3604" s="2">
        <v>45864</v>
      </c>
      <c r="E3604">
        <v>1500502164</v>
      </c>
      <c r="F3604" s="1" t="s">
        <v>246</v>
      </c>
      <c r="G3604">
        <v>22</v>
      </c>
      <c r="H3604" t="s">
        <v>338</v>
      </c>
      <c r="I3604" s="1" t="s">
        <v>100</v>
      </c>
      <c r="J3604">
        <v>215</v>
      </c>
      <c r="K3604" s="1" t="s">
        <v>2729</v>
      </c>
      <c r="L3604">
        <v>1</v>
      </c>
      <c r="M3604">
        <v>66.8</v>
      </c>
      <c r="N3604">
        <v>2.8</v>
      </c>
      <c r="Q3604">
        <v>64</v>
      </c>
      <c r="R3604" s="1"/>
    </row>
    <row r="3605" spans="1:18" x14ac:dyDescent="0.2">
      <c r="A3605" s="1" t="s">
        <v>53</v>
      </c>
      <c r="B3605">
        <v>5</v>
      </c>
      <c r="C3605" s="1" t="s">
        <v>5709</v>
      </c>
      <c r="D3605" s="2">
        <v>45864</v>
      </c>
      <c r="E3605">
        <v>1500502164</v>
      </c>
      <c r="F3605" s="1" t="s">
        <v>246</v>
      </c>
      <c r="G3605">
        <v>22</v>
      </c>
      <c r="H3605" t="s">
        <v>338</v>
      </c>
      <c r="I3605" s="1" t="s">
        <v>100</v>
      </c>
      <c r="J3605">
        <v>215</v>
      </c>
      <c r="K3605" s="1" t="s">
        <v>2729</v>
      </c>
      <c r="L3605">
        <v>2</v>
      </c>
      <c r="M3605">
        <v>152.4</v>
      </c>
      <c r="N3605">
        <v>5.4</v>
      </c>
      <c r="Q3605">
        <v>147</v>
      </c>
      <c r="R3605" s="1"/>
    </row>
    <row r="3606" spans="1:18" x14ac:dyDescent="0.2">
      <c r="A3606" s="1" t="s">
        <v>53</v>
      </c>
      <c r="B3606">
        <v>5</v>
      </c>
      <c r="C3606" s="1" t="s">
        <v>5710</v>
      </c>
      <c r="D3606" s="2">
        <v>45864</v>
      </c>
      <c r="E3606">
        <v>1500502176</v>
      </c>
      <c r="F3606" s="1" t="s">
        <v>246</v>
      </c>
      <c r="G3606">
        <v>22</v>
      </c>
      <c r="H3606" t="s">
        <v>735</v>
      </c>
      <c r="I3606" s="1" t="s">
        <v>100</v>
      </c>
      <c r="J3606">
        <v>310</v>
      </c>
      <c r="K3606" s="1" t="s">
        <v>2729</v>
      </c>
      <c r="L3606">
        <v>5</v>
      </c>
      <c r="M3606">
        <v>317.60000000000002</v>
      </c>
      <c r="N3606">
        <v>13</v>
      </c>
      <c r="O3606">
        <v>8</v>
      </c>
      <c r="Q3606">
        <v>304.60000000000002</v>
      </c>
      <c r="R3606" s="1"/>
    </row>
    <row r="3607" spans="1:18" x14ac:dyDescent="0.2">
      <c r="A3607" s="1" t="s">
        <v>46</v>
      </c>
      <c r="B3607">
        <v>6</v>
      </c>
      <c r="C3607" s="1" t="s">
        <v>5680</v>
      </c>
      <c r="D3607" s="2">
        <v>45864</v>
      </c>
      <c r="E3607" t="s">
        <v>5681</v>
      </c>
      <c r="F3607" s="1" t="s">
        <v>246</v>
      </c>
      <c r="G3607" t="s">
        <v>5682</v>
      </c>
      <c r="H3607" t="s">
        <v>2744</v>
      </c>
      <c r="I3607" s="1" t="s">
        <v>100</v>
      </c>
      <c r="J3607">
        <v>5000</v>
      </c>
      <c r="K3607" s="1" t="s">
        <v>2729</v>
      </c>
      <c r="L3607">
        <v>2</v>
      </c>
      <c r="M3607">
        <v>220</v>
      </c>
      <c r="N3607">
        <v>6.4</v>
      </c>
      <c r="Q3607">
        <v>213.6</v>
      </c>
      <c r="R3607" s="1"/>
    </row>
    <row r="3608" spans="1:18" x14ac:dyDescent="0.2">
      <c r="A3608" s="1" t="s">
        <v>46</v>
      </c>
      <c r="B3608">
        <v>6</v>
      </c>
      <c r="C3608" s="1" t="s">
        <v>5711</v>
      </c>
      <c r="D3608" s="2">
        <v>45864</v>
      </c>
      <c r="E3608" t="s">
        <v>5612</v>
      </c>
      <c r="F3608" s="1" t="s">
        <v>246</v>
      </c>
      <c r="G3608" t="s">
        <v>2889</v>
      </c>
      <c r="H3608" t="s">
        <v>5712</v>
      </c>
      <c r="I3608" s="1" t="s">
        <v>100</v>
      </c>
      <c r="J3608">
        <v>300</v>
      </c>
      <c r="K3608" s="1" t="s">
        <v>2729</v>
      </c>
      <c r="L3608">
        <v>4</v>
      </c>
      <c r="M3608">
        <v>330</v>
      </c>
      <c r="N3608">
        <v>18.399999999999999</v>
      </c>
      <c r="Q3608">
        <v>311.60000000000002</v>
      </c>
      <c r="R3608" s="1"/>
    </row>
    <row r="3609" spans="1:18" x14ac:dyDescent="0.2">
      <c r="A3609" s="1" t="s">
        <v>46</v>
      </c>
      <c r="B3609">
        <v>6</v>
      </c>
      <c r="C3609" s="1" t="s">
        <v>5458</v>
      </c>
      <c r="D3609" s="2">
        <v>45864</v>
      </c>
      <c r="E3609" t="s">
        <v>5459</v>
      </c>
      <c r="F3609" s="1" t="s">
        <v>246</v>
      </c>
      <c r="G3609" t="s">
        <v>5460</v>
      </c>
      <c r="H3609" t="s">
        <v>5461</v>
      </c>
      <c r="I3609" s="1" t="s">
        <v>108</v>
      </c>
      <c r="J3609">
        <v>120</v>
      </c>
      <c r="K3609" s="1" t="s">
        <v>2729</v>
      </c>
      <c r="L3609">
        <v>2</v>
      </c>
      <c r="M3609">
        <v>131</v>
      </c>
      <c r="N3609">
        <v>10</v>
      </c>
      <c r="Q3609">
        <v>121</v>
      </c>
      <c r="R3609" s="1"/>
    </row>
    <row r="3610" spans="1:18" x14ac:dyDescent="0.2">
      <c r="A3610" s="1" t="s">
        <v>46</v>
      </c>
      <c r="B3610">
        <v>6</v>
      </c>
      <c r="C3610" s="1" t="s">
        <v>5713</v>
      </c>
      <c r="D3610" s="2">
        <v>45864</v>
      </c>
      <c r="E3610">
        <v>1500502255</v>
      </c>
      <c r="F3610" s="1" t="s">
        <v>106</v>
      </c>
      <c r="G3610" t="s">
        <v>2273</v>
      </c>
      <c r="H3610" t="s">
        <v>287</v>
      </c>
      <c r="I3610" s="1" t="s">
        <v>108</v>
      </c>
      <c r="J3610">
        <v>300</v>
      </c>
      <c r="K3610" s="1" t="s">
        <v>2729</v>
      </c>
      <c r="L3610">
        <v>4</v>
      </c>
      <c r="M3610">
        <v>315</v>
      </c>
      <c r="N3610">
        <v>4</v>
      </c>
      <c r="Q3610">
        <v>311</v>
      </c>
      <c r="R3610" s="1"/>
    </row>
    <row r="3611" spans="1:18" x14ac:dyDescent="0.2">
      <c r="A3611" s="1" t="s">
        <v>53</v>
      </c>
      <c r="B3611">
        <v>6</v>
      </c>
      <c r="C3611" s="1" t="s">
        <v>711</v>
      </c>
      <c r="D3611" s="2">
        <v>45864</v>
      </c>
      <c r="E3611" t="s">
        <v>51</v>
      </c>
      <c r="F3611" s="1" t="s">
        <v>51</v>
      </c>
      <c r="G3611" t="s">
        <v>51</v>
      </c>
      <c r="H3611" t="s">
        <v>51</v>
      </c>
      <c r="I3611" s="1" t="s">
        <v>51</v>
      </c>
      <c r="J3611" t="s">
        <v>51</v>
      </c>
      <c r="K3611" s="1" t="s">
        <v>2729</v>
      </c>
      <c r="L3611">
        <v>1</v>
      </c>
      <c r="M3611">
        <v>95</v>
      </c>
      <c r="N3611">
        <v>4</v>
      </c>
      <c r="Q3611">
        <v>91</v>
      </c>
      <c r="R3611" s="1"/>
    </row>
    <row r="3612" spans="1:18" x14ac:dyDescent="0.2">
      <c r="A3612" s="1" t="s">
        <v>53</v>
      </c>
      <c r="B3612">
        <v>6</v>
      </c>
      <c r="C3612" s="1" t="s">
        <v>5714</v>
      </c>
      <c r="D3612" s="2">
        <v>45864</v>
      </c>
      <c r="E3612" t="s">
        <v>3699</v>
      </c>
      <c r="F3612" s="1" t="s">
        <v>246</v>
      </c>
      <c r="G3612" t="s">
        <v>5606</v>
      </c>
      <c r="H3612" t="s">
        <v>5607</v>
      </c>
      <c r="I3612" s="1" t="s">
        <v>2766</v>
      </c>
      <c r="J3612" t="s">
        <v>5715</v>
      </c>
      <c r="K3612" s="1" t="s">
        <v>2729</v>
      </c>
      <c r="L3612">
        <v>4</v>
      </c>
      <c r="M3612">
        <v>392.4</v>
      </c>
      <c r="N3612">
        <v>13.8</v>
      </c>
      <c r="Q3612">
        <v>378.59999999999997</v>
      </c>
      <c r="R3612" s="1"/>
    </row>
    <row r="3613" spans="1:18" x14ac:dyDescent="0.2">
      <c r="A3613" s="1" t="s">
        <v>46</v>
      </c>
      <c r="B3613">
        <v>1</v>
      </c>
      <c r="C3613" s="1" t="s">
        <v>5703</v>
      </c>
      <c r="D3613" s="2">
        <v>45866</v>
      </c>
      <c r="E3613">
        <v>1500502173</v>
      </c>
      <c r="F3613" s="1" t="s">
        <v>246</v>
      </c>
      <c r="G3613">
        <v>8</v>
      </c>
      <c r="H3613" t="s">
        <v>735</v>
      </c>
      <c r="I3613" s="1" t="s">
        <v>100</v>
      </c>
      <c r="J3613">
        <v>250</v>
      </c>
      <c r="K3613" s="1" t="s">
        <v>2729</v>
      </c>
      <c r="L3613">
        <v>1</v>
      </c>
      <c r="M3613">
        <v>50.2</v>
      </c>
      <c r="N3613">
        <v>1</v>
      </c>
      <c r="O3613">
        <v>10</v>
      </c>
      <c r="Q3613">
        <v>49.2</v>
      </c>
      <c r="R3613" s="1"/>
    </row>
    <row r="3614" spans="1:18" x14ac:dyDescent="0.2">
      <c r="A3614" s="1" t="s">
        <v>53</v>
      </c>
      <c r="B3614">
        <v>1</v>
      </c>
      <c r="C3614" s="1" t="s">
        <v>5703</v>
      </c>
      <c r="D3614" s="2">
        <v>45866</v>
      </c>
      <c r="E3614">
        <v>1500502173</v>
      </c>
      <c r="F3614" s="1" t="s">
        <v>246</v>
      </c>
      <c r="G3614">
        <v>8</v>
      </c>
      <c r="H3614" t="s">
        <v>735</v>
      </c>
      <c r="I3614" s="1" t="s">
        <v>100</v>
      </c>
      <c r="J3614">
        <v>250</v>
      </c>
      <c r="K3614" s="1" t="s">
        <v>2729</v>
      </c>
      <c r="L3614">
        <v>3</v>
      </c>
      <c r="M3614">
        <v>124</v>
      </c>
      <c r="N3614">
        <v>3</v>
      </c>
      <c r="Q3614">
        <v>121</v>
      </c>
      <c r="R3614" s="1"/>
    </row>
    <row r="3615" spans="1:18" x14ac:dyDescent="0.2">
      <c r="A3615" s="1" t="s">
        <v>53</v>
      </c>
      <c r="B3615">
        <v>1</v>
      </c>
      <c r="C3615" s="1" t="s">
        <v>5716</v>
      </c>
      <c r="D3615" s="2">
        <v>45866</v>
      </c>
      <c r="E3615">
        <v>1500501809</v>
      </c>
      <c r="F3615" s="1" t="s">
        <v>246</v>
      </c>
      <c r="G3615">
        <v>9</v>
      </c>
      <c r="H3615" t="s">
        <v>2983</v>
      </c>
      <c r="I3615" s="1" t="s">
        <v>100</v>
      </c>
      <c r="J3615">
        <v>135</v>
      </c>
      <c r="K3615" s="1" t="s">
        <v>2729</v>
      </c>
      <c r="L3615">
        <v>1</v>
      </c>
      <c r="M3615">
        <v>45.6</v>
      </c>
      <c r="N3615">
        <v>1.1000000000000001</v>
      </c>
      <c r="O3615">
        <v>4</v>
      </c>
      <c r="Q3615">
        <v>44.5</v>
      </c>
      <c r="R3615" s="1"/>
    </row>
    <row r="3616" spans="1:18" x14ac:dyDescent="0.2">
      <c r="A3616" s="1" t="s">
        <v>53</v>
      </c>
      <c r="B3616">
        <v>3</v>
      </c>
      <c r="C3616" s="1" t="s">
        <v>5717</v>
      </c>
      <c r="D3616" s="2">
        <v>45866</v>
      </c>
      <c r="E3616" t="s">
        <v>5718</v>
      </c>
      <c r="F3616" s="1" t="s">
        <v>5719</v>
      </c>
      <c r="G3616" t="s">
        <v>2743</v>
      </c>
      <c r="H3616" t="s">
        <v>960</v>
      </c>
      <c r="I3616" s="1" t="s">
        <v>108</v>
      </c>
      <c r="J3616">
        <v>220</v>
      </c>
      <c r="K3616" s="1" t="s">
        <v>2729</v>
      </c>
      <c r="L3616">
        <v>6</v>
      </c>
      <c r="M3616">
        <v>231.60000000000002</v>
      </c>
      <c r="N3616">
        <v>9</v>
      </c>
      <c r="O3616">
        <v>13</v>
      </c>
      <c r="Q3616">
        <v>222.60000000000002</v>
      </c>
      <c r="R3616" s="1"/>
    </row>
    <row r="3617" spans="1:18" x14ac:dyDescent="0.2">
      <c r="A3617" s="1" t="s">
        <v>53</v>
      </c>
      <c r="B3617">
        <v>3</v>
      </c>
      <c r="C3617" s="1" t="s">
        <v>5720</v>
      </c>
      <c r="D3617" s="2">
        <v>45866</v>
      </c>
      <c r="E3617" t="s">
        <v>5721</v>
      </c>
      <c r="F3617" s="1" t="s">
        <v>3606</v>
      </c>
      <c r="G3617" t="s">
        <v>2927</v>
      </c>
      <c r="H3617" t="s">
        <v>960</v>
      </c>
      <c r="I3617" s="1" t="s">
        <v>108</v>
      </c>
      <c r="J3617">
        <v>110</v>
      </c>
      <c r="K3617" s="1" t="s">
        <v>2729</v>
      </c>
      <c r="L3617">
        <v>2</v>
      </c>
      <c r="M3617">
        <v>57.8</v>
      </c>
      <c r="N3617">
        <v>2.4</v>
      </c>
      <c r="Q3617">
        <v>55.4</v>
      </c>
      <c r="R3617" s="1"/>
    </row>
    <row r="3618" spans="1:18" x14ac:dyDescent="0.2">
      <c r="A3618" s="1" t="s">
        <v>46</v>
      </c>
      <c r="B3618">
        <v>4</v>
      </c>
      <c r="C3618" s="1" t="s">
        <v>5722</v>
      </c>
      <c r="D3618" s="2">
        <v>45866</v>
      </c>
      <c r="E3618">
        <v>1500502175</v>
      </c>
      <c r="F3618" s="1" t="s">
        <v>246</v>
      </c>
      <c r="G3618">
        <v>13</v>
      </c>
      <c r="H3618" t="s">
        <v>735</v>
      </c>
      <c r="I3618" s="1" t="s">
        <v>100</v>
      </c>
      <c r="J3618">
        <v>375</v>
      </c>
      <c r="K3618" s="1" t="s">
        <v>2729</v>
      </c>
      <c r="L3618">
        <v>3</v>
      </c>
      <c r="M3618">
        <v>125.2</v>
      </c>
      <c r="N3618">
        <v>5.4</v>
      </c>
      <c r="O3618">
        <v>15</v>
      </c>
      <c r="Q3618">
        <v>119.8</v>
      </c>
      <c r="R3618" s="1"/>
    </row>
    <row r="3619" spans="1:18" x14ac:dyDescent="0.2">
      <c r="A3619" s="1" t="s">
        <v>53</v>
      </c>
      <c r="B3619">
        <v>4</v>
      </c>
      <c r="C3619" s="1" t="s">
        <v>5722</v>
      </c>
      <c r="D3619" s="2">
        <v>45866</v>
      </c>
      <c r="E3619">
        <v>1500502175</v>
      </c>
      <c r="F3619" s="1" t="s">
        <v>246</v>
      </c>
      <c r="G3619">
        <v>13</v>
      </c>
      <c r="H3619" t="s">
        <v>735</v>
      </c>
      <c r="I3619" s="1" t="s">
        <v>100</v>
      </c>
      <c r="J3619">
        <v>375</v>
      </c>
      <c r="K3619" s="1" t="s">
        <v>2729</v>
      </c>
      <c r="L3619">
        <v>6</v>
      </c>
      <c r="M3619">
        <v>223.59999999999997</v>
      </c>
      <c r="N3619">
        <v>10.8</v>
      </c>
      <c r="O3619">
        <v>21</v>
      </c>
      <c r="Q3619">
        <v>212.79999999999995</v>
      </c>
      <c r="R3619" s="1"/>
    </row>
    <row r="3620" spans="1:18" x14ac:dyDescent="0.2">
      <c r="A3620" s="1" t="s">
        <v>46</v>
      </c>
      <c r="B3620">
        <v>5</v>
      </c>
      <c r="C3620" s="1" t="s">
        <v>5680</v>
      </c>
      <c r="D3620" s="2">
        <v>45866</v>
      </c>
      <c r="E3620" t="s">
        <v>5681</v>
      </c>
      <c r="F3620" s="1" t="s">
        <v>246</v>
      </c>
      <c r="G3620" t="s">
        <v>5682</v>
      </c>
      <c r="H3620" t="s">
        <v>2744</v>
      </c>
      <c r="I3620" s="1" t="s">
        <v>100</v>
      </c>
      <c r="J3620">
        <v>5000</v>
      </c>
      <c r="K3620" s="1" t="s">
        <v>2729</v>
      </c>
      <c r="L3620">
        <v>3</v>
      </c>
      <c r="M3620">
        <v>311</v>
      </c>
      <c r="N3620">
        <v>8.8000000000000007</v>
      </c>
      <c r="O3620">
        <v>18</v>
      </c>
      <c r="Q3620">
        <v>302.2</v>
      </c>
      <c r="R3620" s="1"/>
    </row>
    <row r="3621" spans="1:18" x14ac:dyDescent="0.2">
      <c r="A3621" s="1" t="s">
        <v>46</v>
      </c>
      <c r="B3621">
        <v>5</v>
      </c>
      <c r="C3621" s="1" t="s">
        <v>5714</v>
      </c>
      <c r="D3621" s="2">
        <v>45866</v>
      </c>
      <c r="E3621" t="s">
        <v>3699</v>
      </c>
      <c r="F3621" s="1" t="s">
        <v>246</v>
      </c>
      <c r="G3621" t="s">
        <v>5606</v>
      </c>
      <c r="H3621" t="s">
        <v>5607</v>
      </c>
      <c r="I3621" s="1" t="s">
        <v>2766</v>
      </c>
      <c r="J3621" t="s">
        <v>5715</v>
      </c>
      <c r="K3621" s="1" t="s">
        <v>2729</v>
      </c>
      <c r="L3621">
        <v>1</v>
      </c>
      <c r="M3621">
        <v>107.8</v>
      </c>
      <c r="N3621">
        <v>3.6</v>
      </c>
      <c r="Q3621">
        <v>104.2</v>
      </c>
      <c r="R3621" s="1"/>
    </row>
    <row r="3622" spans="1:18" x14ac:dyDescent="0.2">
      <c r="A3622" s="1" t="s">
        <v>53</v>
      </c>
      <c r="B3622">
        <v>5</v>
      </c>
      <c r="C3622" s="1" t="s">
        <v>5714</v>
      </c>
      <c r="D3622" s="2">
        <v>45866</v>
      </c>
      <c r="E3622" t="s">
        <v>3699</v>
      </c>
      <c r="F3622" s="1" t="s">
        <v>246</v>
      </c>
      <c r="G3622" t="s">
        <v>5606</v>
      </c>
      <c r="H3622" t="s">
        <v>5607</v>
      </c>
      <c r="I3622" s="1" t="s">
        <v>2766</v>
      </c>
      <c r="J3622" t="s">
        <v>5715</v>
      </c>
      <c r="K3622" s="1" t="s">
        <v>2729</v>
      </c>
      <c r="L3622">
        <v>5</v>
      </c>
      <c r="M3622">
        <v>511.59999999999997</v>
      </c>
      <c r="N3622">
        <v>14.4</v>
      </c>
      <c r="O3622">
        <v>10</v>
      </c>
      <c r="Q3622">
        <v>497.2</v>
      </c>
      <c r="R3622" s="1"/>
    </row>
    <row r="3623" spans="1:18" x14ac:dyDescent="0.2">
      <c r="A3623" s="1" t="s">
        <v>46</v>
      </c>
      <c r="B3623">
        <v>6</v>
      </c>
      <c r="C3623" s="1" t="s">
        <v>5680</v>
      </c>
      <c r="D3623" s="2">
        <v>45866</v>
      </c>
      <c r="E3623" t="s">
        <v>5681</v>
      </c>
      <c r="F3623" s="1" t="s">
        <v>246</v>
      </c>
      <c r="G3623" t="s">
        <v>5682</v>
      </c>
      <c r="H3623" t="s">
        <v>2744</v>
      </c>
      <c r="I3623" s="1" t="s">
        <v>100</v>
      </c>
      <c r="J3623">
        <v>5000</v>
      </c>
      <c r="K3623" s="1" t="s">
        <v>2729</v>
      </c>
      <c r="L3623">
        <v>4</v>
      </c>
      <c r="M3623">
        <v>433.8</v>
      </c>
      <c r="N3623">
        <v>12.8</v>
      </c>
      <c r="O3623">
        <v>30</v>
      </c>
      <c r="Q3623">
        <v>421</v>
      </c>
      <c r="R3623" s="1"/>
    </row>
    <row r="3624" spans="1:18" x14ac:dyDescent="0.2">
      <c r="A3624" s="1" t="s">
        <v>53</v>
      </c>
      <c r="B3624">
        <v>6</v>
      </c>
      <c r="C3624" s="1" t="s">
        <v>5680</v>
      </c>
      <c r="D3624" s="2">
        <v>45866</v>
      </c>
      <c r="E3624" t="s">
        <v>5681</v>
      </c>
      <c r="F3624" s="1" t="s">
        <v>246</v>
      </c>
      <c r="G3624" t="s">
        <v>5682</v>
      </c>
      <c r="H3624" t="s">
        <v>2744</v>
      </c>
      <c r="I3624" s="1" t="s">
        <v>100</v>
      </c>
      <c r="J3624">
        <v>5000</v>
      </c>
      <c r="K3624" s="1" t="s">
        <v>2729</v>
      </c>
      <c r="L3624">
        <v>6</v>
      </c>
      <c r="M3624">
        <v>727.4</v>
      </c>
      <c r="N3624">
        <v>19.200000000000003</v>
      </c>
      <c r="O3624">
        <v>15</v>
      </c>
      <c r="Q3624">
        <v>708.19999999999993</v>
      </c>
      <c r="R3624" s="1"/>
    </row>
    <row r="3625" spans="1:18" x14ac:dyDescent="0.2">
      <c r="A3625" s="1" t="s">
        <v>46</v>
      </c>
      <c r="B3625">
        <v>1</v>
      </c>
      <c r="C3625" s="1" t="s">
        <v>5722</v>
      </c>
      <c r="D3625" s="2">
        <v>45867</v>
      </c>
      <c r="E3625">
        <v>1500502175</v>
      </c>
      <c r="F3625" s="1" t="s">
        <v>246</v>
      </c>
      <c r="G3625">
        <v>13</v>
      </c>
      <c r="H3625" t="s">
        <v>735</v>
      </c>
      <c r="I3625" s="1" t="s">
        <v>100</v>
      </c>
      <c r="J3625">
        <v>375</v>
      </c>
      <c r="K3625" s="1" t="s">
        <v>2729</v>
      </c>
      <c r="L3625">
        <v>1</v>
      </c>
      <c r="M3625">
        <v>46.8</v>
      </c>
      <c r="N3625">
        <v>1.6</v>
      </c>
      <c r="O3625">
        <v>7</v>
      </c>
      <c r="Q3625">
        <v>45.199999999999996</v>
      </c>
      <c r="R3625" s="1"/>
    </row>
    <row r="3626" spans="1:18" x14ac:dyDescent="0.2">
      <c r="A3626" s="1" t="s">
        <v>46</v>
      </c>
      <c r="B3626">
        <v>1</v>
      </c>
      <c r="C3626" s="1" t="s">
        <v>5723</v>
      </c>
      <c r="D3626" s="2">
        <v>45867</v>
      </c>
      <c r="E3626">
        <v>1500502168</v>
      </c>
      <c r="F3626" s="1" t="s">
        <v>246</v>
      </c>
      <c r="G3626">
        <v>13</v>
      </c>
      <c r="H3626" t="s">
        <v>338</v>
      </c>
      <c r="I3626" s="1" t="s">
        <v>100</v>
      </c>
      <c r="J3626">
        <v>220</v>
      </c>
      <c r="K3626" s="1" t="s">
        <v>2729</v>
      </c>
      <c r="L3626">
        <v>2</v>
      </c>
      <c r="M3626">
        <v>108</v>
      </c>
      <c r="N3626">
        <v>3</v>
      </c>
      <c r="Q3626">
        <v>105</v>
      </c>
      <c r="R3626" s="1"/>
    </row>
    <row r="3627" spans="1:18" x14ac:dyDescent="0.2">
      <c r="A3627" s="1" t="s">
        <v>46</v>
      </c>
      <c r="B3627">
        <v>1</v>
      </c>
      <c r="C3627" s="1" t="s">
        <v>5724</v>
      </c>
      <c r="D3627" s="2">
        <v>45867</v>
      </c>
      <c r="E3627" t="s">
        <v>2974</v>
      </c>
      <c r="F3627" s="1" t="s">
        <v>246</v>
      </c>
      <c r="G3627">
        <v>32</v>
      </c>
      <c r="H3627" t="s">
        <v>93</v>
      </c>
      <c r="I3627" s="1" t="s">
        <v>2760</v>
      </c>
      <c r="J3627">
        <v>300</v>
      </c>
      <c r="K3627" s="1" t="s">
        <v>2729</v>
      </c>
      <c r="L3627">
        <v>3</v>
      </c>
      <c r="M3627">
        <v>202.4</v>
      </c>
      <c r="N3627">
        <v>12</v>
      </c>
      <c r="Q3627">
        <v>190.4</v>
      </c>
      <c r="R3627" s="1"/>
    </row>
    <row r="3628" spans="1:18" x14ac:dyDescent="0.2">
      <c r="A3628" s="1" t="s">
        <v>53</v>
      </c>
      <c r="B3628">
        <v>1</v>
      </c>
      <c r="C3628" s="1" t="s">
        <v>5724</v>
      </c>
      <c r="D3628" s="2">
        <v>45867</v>
      </c>
      <c r="E3628" t="s">
        <v>2974</v>
      </c>
      <c r="F3628" s="1" t="s">
        <v>246</v>
      </c>
      <c r="G3628">
        <v>32</v>
      </c>
      <c r="H3628" t="s">
        <v>93</v>
      </c>
      <c r="I3628" s="1" t="s">
        <v>2760</v>
      </c>
      <c r="J3628">
        <v>300</v>
      </c>
      <c r="K3628" s="1" t="s">
        <v>2729</v>
      </c>
      <c r="L3628">
        <v>1</v>
      </c>
      <c r="M3628">
        <v>50</v>
      </c>
      <c r="N3628">
        <v>4</v>
      </c>
      <c r="O3628">
        <v>9</v>
      </c>
      <c r="Q3628">
        <v>46</v>
      </c>
      <c r="R3628" s="1"/>
    </row>
    <row r="3629" spans="1:18" x14ac:dyDescent="0.2">
      <c r="A3629" s="1" t="s">
        <v>53</v>
      </c>
      <c r="B3629">
        <v>1</v>
      </c>
      <c r="C3629" s="1" t="s">
        <v>5725</v>
      </c>
      <c r="D3629" s="2">
        <v>45867</v>
      </c>
      <c r="E3629" t="s">
        <v>5726</v>
      </c>
      <c r="F3629" s="1" t="s">
        <v>246</v>
      </c>
      <c r="G3629">
        <v>15.5</v>
      </c>
      <c r="H3629" t="s">
        <v>167</v>
      </c>
      <c r="I3629" s="1" t="s">
        <v>2760</v>
      </c>
      <c r="J3629">
        <v>90</v>
      </c>
      <c r="K3629" s="1" t="s">
        <v>2729</v>
      </c>
      <c r="L3629">
        <v>2</v>
      </c>
      <c r="M3629">
        <v>92</v>
      </c>
      <c r="N3629">
        <v>3.5999999999999996</v>
      </c>
      <c r="Q3629">
        <v>88.4</v>
      </c>
      <c r="R3629" s="1"/>
    </row>
    <row r="3630" spans="1:18" x14ac:dyDescent="0.2">
      <c r="A3630" s="1" t="s">
        <v>53</v>
      </c>
      <c r="B3630">
        <v>1</v>
      </c>
      <c r="C3630" s="1" t="s">
        <v>5727</v>
      </c>
      <c r="D3630" s="2">
        <v>45867</v>
      </c>
      <c r="E3630" t="s">
        <v>5726</v>
      </c>
      <c r="F3630" s="1" t="s">
        <v>246</v>
      </c>
      <c r="G3630">
        <v>13</v>
      </c>
      <c r="H3630" t="s">
        <v>167</v>
      </c>
      <c r="I3630" s="1" t="s">
        <v>2760</v>
      </c>
      <c r="J3630">
        <v>35</v>
      </c>
      <c r="K3630" s="1" t="s">
        <v>2729</v>
      </c>
      <c r="L3630">
        <v>1</v>
      </c>
      <c r="M3630">
        <v>34.6</v>
      </c>
      <c r="N3630">
        <v>1.5</v>
      </c>
      <c r="Q3630">
        <v>33.1</v>
      </c>
      <c r="R3630" s="1"/>
    </row>
    <row r="3631" spans="1:18" x14ac:dyDescent="0.2">
      <c r="A3631" s="1" t="s">
        <v>53</v>
      </c>
      <c r="B3631">
        <v>1</v>
      </c>
      <c r="C3631" s="1" t="s">
        <v>5728</v>
      </c>
      <c r="D3631" s="2">
        <v>45867</v>
      </c>
      <c r="E3631" t="s">
        <v>5726</v>
      </c>
      <c r="F3631" s="1" t="s">
        <v>246</v>
      </c>
      <c r="G3631">
        <v>11.5</v>
      </c>
      <c r="H3631" t="s">
        <v>167</v>
      </c>
      <c r="I3631" s="1" t="s">
        <v>2760</v>
      </c>
      <c r="J3631">
        <v>30</v>
      </c>
      <c r="K3631" s="1" t="s">
        <v>2729</v>
      </c>
      <c r="L3631">
        <v>1</v>
      </c>
      <c r="M3631">
        <v>37.4</v>
      </c>
      <c r="N3631">
        <v>1.4</v>
      </c>
      <c r="Q3631">
        <v>36</v>
      </c>
      <c r="R3631" s="1"/>
    </row>
    <row r="3632" spans="1:18" x14ac:dyDescent="0.2">
      <c r="A3632" s="1" t="s">
        <v>46</v>
      </c>
      <c r="B3632">
        <v>3</v>
      </c>
      <c r="C3632" s="1" t="s">
        <v>5720</v>
      </c>
      <c r="D3632" s="2">
        <v>45867</v>
      </c>
      <c r="E3632" t="s">
        <v>5721</v>
      </c>
      <c r="F3632" s="1" t="s">
        <v>3606</v>
      </c>
      <c r="G3632" t="s">
        <v>2927</v>
      </c>
      <c r="H3632" t="s">
        <v>960</v>
      </c>
      <c r="I3632" s="1" t="s">
        <v>108</v>
      </c>
      <c r="J3632">
        <v>110</v>
      </c>
      <c r="K3632" s="1" t="s">
        <v>2729</v>
      </c>
      <c r="L3632">
        <v>1</v>
      </c>
      <c r="M3632">
        <v>41.4</v>
      </c>
      <c r="N3632">
        <v>1.2</v>
      </c>
      <c r="O3632">
        <v>30</v>
      </c>
      <c r="Q3632">
        <v>40.199999999999996</v>
      </c>
      <c r="R3632" s="1"/>
    </row>
    <row r="3633" spans="1:18" x14ac:dyDescent="0.2">
      <c r="A3633" s="1" t="s">
        <v>46</v>
      </c>
      <c r="B3633">
        <v>3</v>
      </c>
      <c r="C3633" s="1" t="s">
        <v>5729</v>
      </c>
      <c r="D3633" s="2">
        <v>45867</v>
      </c>
      <c r="E3633" t="s">
        <v>5730</v>
      </c>
      <c r="F3633" s="1" t="s">
        <v>5731</v>
      </c>
      <c r="G3633" t="s">
        <v>2927</v>
      </c>
      <c r="H3633" t="s">
        <v>2847</v>
      </c>
      <c r="I3633" s="1" t="s">
        <v>108</v>
      </c>
      <c r="J3633">
        <v>110</v>
      </c>
      <c r="K3633" s="1" t="s">
        <v>2729</v>
      </c>
      <c r="L3633">
        <v>3</v>
      </c>
      <c r="M3633">
        <v>116.60000000000001</v>
      </c>
      <c r="N3633">
        <v>3.6</v>
      </c>
      <c r="Q3633">
        <v>113.00000000000001</v>
      </c>
      <c r="R3633" s="1"/>
    </row>
    <row r="3634" spans="1:18" x14ac:dyDescent="0.2">
      <c r="A3634" s="1" t="s">
        <v>46</v>
      </c>
      <c r="B3634">
        <v>3</v>
      </c>
      <c r="C3634" s="1" t="s">
        <v>5732</v>
      </c>
      <c r="D3634" s="2">
        <v>45867</v>
      </c>
      <c r="E3634" t="s">
        <v>5730</v>
      </c>
      <c r="F3634" s="1" t="s">
        <v>5731</v>
      </c>
      <c r="G3634" t="s">
        <v>2743</v>
      </c>
      <c r="H3634" t="s">
        <v>2847</v>
      </c>
      <c r="I3634" s="1" t="s">
        <v>108</v>
      </c>
      <c r="J3634">
        <v>110</v>
      </c>
      <c r="K3634" s="1" t="s">
        <v>2729</v>
      </c>
      <c r="L3634">
        <v>3</v>
      </c>
      <c r="M3634">
        <v>118.99999999999999</v>
      </c>
      <c r="N3634">
        <v>4.1999999999999993</v>
      </c>
      <c r="Q3634">
        <v>114.79999999999998</v>
      </c>
      <c r="R3634" s="1"/>
    </row>
    <row r="3635" spans="1:18" x14ac:dyDescent="0.2">
      <c r="A3635" s="1" t="s">
        <v>46</v>
      </c>
      <c r="B3635">
        <v>3</v>
      </c>
      <c r="C3635" s="1" t="s">
        <v>5733</v>
      </c>
      <c r="D3635" s="2">
        <v>45867</v>
      </c>
      <c r="E3635" t="s">
        <v>5730</v>
      </c>
      <c r="F3635" s="1" t="s">
        <v>5731</v>
      </c>
      <c r="G3635" t="s">
        <v>762</v>
      </c>
      <c r="H3635" t="s">
        <v>2847</v>
      </c>
      <c r="I3635" s="1" t="s">
        <v>108</v>
      </c>
      <c r="J3635">
        <v>110</v>
      </c>
      <c r="K3635" s="1" t="s">
        <v>2729</v>
      </c>
      <c r="L3635">
        <v>2</v>
      </c>
      <c r="M3635">
        <v>76.599999999999994</v>
      </c>
      <c r="N3635">
        <v>2</v>
      </c>
      <c r="Q3635">
        <v>74.599999999999994</v>
      </c>
      <c r="R3635" s="1"/>
    </row>
    <row r="3636" spans="1:18" x14ac:dyDescent="0.2">
      <c r="A3636" s="1" t="s">
        <v>53</v>
      </c>
      <c r="B3636">
        <v>3</v>
      </c>
      <c r="C3636" s="1" t="s">
        <v>5733</v>
      </c>
      <c r="D3636" s="2">
        <v>45867</v>
      </c>
      <c r="E3636" t="s">
        <v>5730</v>
      </c>
      <c r="F3636" s="1" t="s">
        <v>5731</v>
      </c>
      <c r="G3636" t="s">
        <v>762</v>
      </c>
      <c r="H3636" t="s">
        <v>2847</v>
      </c>
      <c r="I3636" s="1" t="s">
        <v>108</v>
      </c>
      <c r="J3636">
        <v>110</v>
      </c>
      <c r="K3636" s="1" t="s">
        <v>2729</v>
      </c>
      <c r="L3636">
        <v>1</v>
      </c>
      <c r="M3636">
        <v>36.6</v>
      </c>
      <c r="N3636">
        <v>1</v>
      </c>
      <c r="O3636">
        <v>76</v>
      </c>
      <c r="Q3636">
        <v>35.6</v>
      </c>
      <c r="R3636" s="1"/>
    </row>
    <row r="3637" spans="1:18" x14ac:dyDescent="0.2">
      <c r="A3637" s="1" t="s">
        <v>53</v>
      </c>
      <c r="B3637">
        <v>3</v>
      </c>
      <c r="C3637" s="1" t="s">
        <v>5734</v>
      </c>
      <c r="D3637" s="2">
        <v>45867</v>
      </c>
      <c r="E3637" t="s">
        <v>5721</v>
      </c>
      <c r="F3637" s="1" t="s">
        <v>5735</v>
      </c>
      <c r="G3637" t="s">
        <v>2743</v>
      </c>
      <c r="H3637" t="s">
        <v>960</v>
      </c>
      <c r="I3637" s="1" t="s">
        <v>108</v>
      </c>
      <c r="J3637">
        <v>110</v>
      </c>
      <c r="K3637" s="1" t="s">
        <v>2729</v>
      </c>
      <c r="L3637">
        <v>4</v>
      </c>
      <c r="M3637">
        <v>126</v>
      </c>
      <c r="N3637">
        <v>6.6</v>
      </c>
      <c r="Q3637">
        <v>119.4</v>
      </c>
      <c r="R3637" s="1"/>
    </row>
    <row r="3638" spans="1:18" x14ac:dyDescent="0.2">
      <c r="A3638" s="1" t="s">
        <v>46</v>
      </c>
      <c r="B3638">
        <v>5</v>
      </c>
      <c r="C3638" s="1" t="s">
        <v>5714</v>
      </c>
      <c r="D3638" s="2">
        <v>45867</v>
      </c>
      <c r="E3638" t="s">
        <v>3699</v>
      </c>
      <c r="F3638" s="1" t="s">
        <v>246</v>
      </c>
      <c r="G3638" t="s">
        <v>5606</v>
      </c>
      <c r="H3638" t="s">
        <v>5607</v>
      </c>
      <c r="I3638" s="1" t="s">
        <v>2766</v>
      </c>
      <c r="J3638" t="s">
        <v>5715</v>
      </c>
      <c r="K3638" s="1" t="s">
        <v>2729</v>
      </c>
      <c r="L3638">
        <v>4</v>
      </c>
      <c r="M3638">
        <v>442.2</v>
      </c>
      <c r="N3638">
        <v>11.2</v>
      </c>
      <c r="Q3638">
        <v>431</v>
      </c>
      <c r="R3638" s="1"/>
    </row>
    <row r="3639" spans="1:18" x14ac:dyDescent="0.2">
      <c r="A3639" s="1" t="s">
        <v>46</v>
      </c>
      <c r="B3639">
        <v>5</v>
      </c>
      <c r="C3639" s="1" t="s">
        <v>5117</v>
      </c>
      <c r="D3639" s="2">
        <v>45867</v>
      </c>
      <c r="E3639" t="s">
        <v>5118</v>
      </c>
      <c r="F3639" s="1" t="s">
        <v>246</v>
      </c>
      <c r="G3639">
        <v>24</v>
      </c>
      <c r="H3639" t="s">
        <v>2765</v>
      </c>
      <c r="I3639" s="1" t="s">
        <v>2766</v>
      </c>
      <c r="J3639">
        <v>7500</v>
      </c>
      <c r="K3639" s="1" t="s">
        <v>2729</v>
      </c>
      <c r="L3639">
        <v>2</v>
      </c>
      <c r="M3639">
        <v>191.8</v>
      </c>
      <c r="N3639">
        <v>5.8</v>
      </c>
      <c r="Q3639">
        <v>186</v>
      </c>
      <c r="R3639" s="1"/>
    </row>
    <row r="3640" spans="1:18" x14ac:dyDescent="0.2">
      <c r="A3640" s="1" t="s">
        <v>53</v>
      </c>
      <c r="B3640">
        <v>5</v>
      </c>
      <c r="C3640" s="1" t="s">
        <v>5117</v>
      </c>
      <c r="D3640" s="2">
        <v>45867</v>
      </c>
      <c r="E3640" t="s">
        <v>5118</v>
      </c>
      <c r="F3640" s="1" t="s">
        <v>246</v>
      </c>
      <c r="G3640">
        <v>24</v>
      </c>
      <c r="H3640" t="s">
        <v>2765</v>
      </c>
      <c r="I3640" s="1" t="s">
        <v>2766</v>
      </c>
      <c r="J3640">
        <v>7500</v>
      </c>
      <c r="K3640" s="1" t="s">
        <v>2729</v>
      </c>
      <c r="L3640">
        <v>1</v>
      </c>
      <c r="M3640">
        <v>110.4</v>
      </c>
      <c r="N3640">
        <v>2.9</v>
      </c>
      <c r="Q3640">
        <v>107.5</v>
      </c>
      <c r="R3640" s="1"/>
    </row>
    <row r="3641" spans="1:18" x14ac:dyDescent="0.2">
      <c r="A3641" s="1" t="s">
        <v>53</v>
      </c>
      <c r="B3641">
        <v>5</v>
      </c>
      <c r="C3641" s="1" t="s">
        <v>5736</v>
      </c>
      <c r="D3641" s="2">
        <v>45867</v>
      </c>
      <c r="E3641" t="s">
        <v>3699</v>
      </c>
      <c r="F3641" s="1" t="s">
        <v>246</v>
      </c>
      <c r="G3641" t="s">
        <v>5606</v>
      </c>
      <c r="H3641" t="s">
        <v>5607</v>
      </c>
      <c r="I3641" s="1" t="s">
        <v>1346</v>
      </c>
      <c r="J3641" t="s">
        <v>5737</v>
      </c>
      <c r="K3641" s="1" t="s">
        <v>2729</v>
      </c>
      <c r="L3641">
        <v>4</v>
      </c>
      <c r="M3641">
        <v>415</v>
      </c>
      <c r="N3641">
        <v>11.8</v>
      </c>
      <c r="Q3641">
        <v>403.2</v>
      </c>
      <c r="R3641" s="1"/>
    </row>
    <row r="3642" spans="1:18" x14ac:dyDescent="0.2">
      <c r="A3642" s="1" t="s">
        <v>46</v>
      </c>
      <c r="B3642">
        <v>6</v>
      </c>
      <c r="C3642" s="1" t="s">
        <v>5738</v>
      </c>
      <c r="D3642" s="2">
        <v>45867</v>
      </c>
      <c r="E3642" t="s">
        <v>4067</v>
      </c>
      <c r="F3642" s="1" t="s">
        <v>246</v>
      </c>
      <c r="G3642">
        <v>20</v>
      </c>
      <c r="H3642" t="s">
        <v>2774</v>
      </c>
      <c r="I3642" s="1" t="s">
        <v>100</v>
      </c>
      <c r="J3642">
        <v>200</v>
      </c>
      <c r="K3642" s="1" t="s">
        <v>2729</v>
      </c>
      <c r="L3642">
        <v>1</v>
      </c>
      <c r="M3642">
        <v>59.8</v>
      </c>
      <c r="N3642">
        <v>2.4</v>
      </c>
      <c r="O3642">
        <v>18</v>
      </c>
      <c r="Q3642">
        <v>57.4</v>
      </c>
      <c r="R3642" s="1"/>
    </row>
    <row r="3643" spans="1:18" x14ac:dyDescent="0.2">
      <c r="A3643" s="1" t="s">
        <v>46</v>
      </c>
      <c r="B3643">
        <v>6</v>
      </c>
      <c r="C3643" s="1" t="s">
        <v>5739</v>
      </c>
      <c r="D3643" s="2">
        <v>45867</v>
      </c>
      <c r="E3643" t="s">
        <v>5740</v>
      </c>
      <c r="F3643" s="1" t="s">
        <v>246</v>
      </c>
      <c r="G3643">
        <v>22</v>
      </c>
      <c r="H3643" t="s">
        <v>209</v>
      </c>
      <c r="I3643" s="1" t="s">
        <v>100</v>
      </c>
      <c r="J3643">
        <v>212</v>
      </c>
      <c r="K3643" s="1" t="s">
        <v>2729</v>
      </c>
      <c r="L3643">
        <v>3</v>
      </c>
      <c r="M3643">
        <v>215.2</v>
      </c>
      <c r="N3643">
        <v>7.8000000000000007</v>
      </c>
      <c r="Q3643">
        <v>207.39999999999998</v>
      </c>
      <c r="R3643" s="1"/>
    </row>
    <row r="3644" spans="1:18" x14ac:dyDescent="0.2">
      <c r="A3644" s="1" t="s">
        <v>46</v>
      </c>
      <c r="B3644">
        <v>6</v>
      </c>
      <c r="C3644" s="1" t="s">
        <v>5741</v>
      </c>
      <c r="D3644" s="2">
        <v>45867</v>
      </c>
      <c r="E3644">
        <v>1500502296</v>
      </c>
      <c r="F3644" s="1" t="s">
        <v>246</v>
      </c>
      <c r="G3644">
        <v>21</v>
      </c>
      <c r="H3644" t="s">
        <v>2963</v>
      </c>
      <c r="I3644" s="1" t="s">
        <v>100</v>
      </c>
      <c r="J3644">
        <v>80</v>
      </c>
      <c r="K3644" s="1" t="s">
        <v>2729</v>
      </c>
      <c r="L3644">
        <v>1</v>
      </c>
      <c r="M3644">
        <v>45.2</v>
      </c>
      <c r="N3644">
        <v>0.2</v>
      </c>
      <c r="Q3644">
        <v>45</v>
      </c>
      <c r="R3644" s="1"/>
    </row>
    <row r="3645" spans="1:18" x14ac:dyDescent="0.2">
      <c r="A3645" s="1" t="s">
        <v>53</v>
      </c>
      <c r="B3645">
        <v>6</v>
      </c>
      <c r="C3645" s="1" t="s">
        <v>698</v>
      </c>
      <c r="D3645" s="2">
        <v>45867</v>
      </c>
      <c r="E3645" t="s">
        <v>196</v>
      </c>
      <c r="F3645" s="1" t="s">
        <v>49</v>
      </c>
      <c r="G3645">
        <v>8</v>
      </c>
      <c r="H3645" t="s">
        <v>93</v>
      </c>
      <c r="I3645" s="1" t="s">
        <v>51</v>
      </c>
      <c r="J3645">
        <v>1000</v>
      </c>
      <c r="K3645" s="1" t="s">
        <v>2729</v>
      </c>
      <c r="L3645">
        <v>1</v>
      </c>
      <c r="M3645">
        <v>46.2</v>
      </c>
      <c r="N3645">
        <v>2.4</v>
      </c>
      <c r="O3645">
        <v>12</v>
      </c>
      <c r="Q3645">
        <v>43.800000000000004</v>
      </c>
      <c r="R3645" s="1"/>
    </row>
    <row r="3646" spans="1:18" x14ac:dyDescent="0.2">
      <c r="A3646" s="1" t="s">
        <v>53</v>
      </c>
      <c r="B3646">
        <v>6</v>
      </c>
      <c r="C3646" s="1" t="s">
        <v>5738</v>
      </c>
      <c r="D3646" s="2">
        <v>45867</v>
      </c>
      <c r="E3646" t="s">
        <v>4067</v>
      </c>
      <c r="F3646" s="1" t="s">
        <v>246</v>
      </c>
      <c r="G3646">
        <v>20</v>
      </c>
      <c r="H3646" t="s">
        <v>2774</v>
      </c>
      <c r="I3646" s="1" t="s">
        <v>100</v>
      </c>
      <c r="J3646">
        <v>200</v>
      </c>
      <c r="K3646" s="1" t="s">
        <v>2729</v>
      </c>
      <c r="L3646">
        <v>2</v>
      </c>
      <c r="M3646">
        <v>109</v>
      </c>
      <c r="N3646">
        <v>4.8</v>
      </c>
      <c r="Q3646">
        <v>104.2</v>
      </c>
      <c r="R3646" s="1"/>
    </row>
    <row r="3647" spans="1:18" x14ac:dyDescent="0.2">
      <c r="A3647" s="1" t="s">
        <v>53</v>
      </c>
      <c r="B3647">
        <v>6</v>
      </c>
      <c r="C3647" s="1" t="s">
        <v>5680</v>
      </c>
      <c r="D3647" s="2">
        <v>45867</v>
      </c>
      <c r="E3647" t="s">
        <v>5681</v>
      </c>
      <c r="F3647" s="1" t="s">
        <v>246</v>
      </c>
      <c r="G3647" t="s">
        <v>5682</v>
      </c>
      <c r="H3647" t="s">
        <v>2744</v>
      </c>
      <c r="I3647" s="1" t="s">
        <v>100</v>
      </c>
      <c r="J3647">
        <v>5000</v>
      </c>
      <c r="K3647" s="1" t="s">
        <v>2729</v>
      </c>
      <c r="L3647">
        <v>6</v>
      </c>
      <c r="M3647">
        <v>585</v>
      </c>
      <c r="N3647">
        <v>19.200000000000003</v>
      </c>
      <c r="Q3647">
        <v>565.79999999999995</v>
      </c>
      <c r="R3647" s="1"/>
    </row>
    <row r="3648" spans="1:18" x14ac:dyDescent="0.2">
      <c r="A3648" s="1" t="s">
        <v>46</v>
      </c>
      <c r="B3648">
        <v>3</v>
      </c>
      <c r="C3648" s="1" t="s">
        <v>5742</v>
      </c>
      <c r="D3648" s="2">
        <v>45868</v>
      </c>
      <c r="E3648" t="s">
        <v>5721</v>
      </c>
      <c r="F3648" s="1" t="s">
        <v>5743</v>
      </c>
      <c r="G3648" t="s">
        <v>2927</v>
      </c>
      <c r="H3648" t="s">
        <v>960</v>
      </c>
      <c r="I3648" s="1" t="s">
        <v>108</v>
      </c>
      <c r="J3648">
        <v>110</v>
      </c>
      <c r="K3648" s="1" t="s">
        <v>2729</v>
      </c>
      <c r="L3648">
        <v>3</v>
      </c>
      <c r="M3648">
        <v>111.39999999999999</v>
      </c>
      <c r="N3648">
        <v>3.6</v>
      </c>
      <c r="O3648">
        <v>30</v>
      </c>
      <c r="Q3648">
        <v>107.8</v>
      </c>
      <c r="R3648" s="1"/>
    </row>
    <row r="3649" spans="1:18" x14ac:dyDescent="0.2">
      <c r="A3649" s="1" t="s">
        <v>46</v>
      </c>
      <c r="B3649">
        <v>3</v>
      </c>
      <c r="C3649" s="1" t="s">
        <v>5744</v>
      </c>
      <c r="D3649" s="2">
        <v>45868</v>
      </c>
      <c r="E3649" t="s">
        <v>2048</v>
      </c>
      <c r="F3649" s="1" t="s">
        <v>3064</v>
      </c>
      <c r="G3649">
        <v>12</v>
      </c>
      <c r="H3649" t="s">
        <v>214</v>
      </c>
      <c r="I3649" s="1" t="s">
        <v>2996</v>
      </c>
      <c r="J3649">
        <v>200</v>
      </c>
      <c r="K3649" s="1" t="s">
        <v>2729</v>
      </c>
      <c r="L3649">
        <v>1</v>
      </c>
      <c r="M3649">
        <v>61.6</v>
      </c>
      <c r="N3649">
        <v>1.4</v>
      </c>
      <c r="Q3649">
        <v>60.2</v>
      </c>
      <c r="R3649" s="1"/>
    </row>
    <row r="3650" spans="1:18" x14ac:dyDescent="0.2">
      <c r="A3650" s="1" t="s">
        <v>53</v>
      </c>
      <c r="B3650">
        <v>3</v>
      </c>
      <c r="C3650" s="1" t="s">
        <v>5744</v>
      </c>
      <c r="D3650" s="2">
        <v>45868</v>
      </c>
      <c r="E3650" t="s">
        <v>2048</v>
      </c>
      <c r="F3650" s="1" t="s">
        <v>3064</v>
      </c>
      <c r="G3650">
        <v>12</v>
      </c>
      <c r="H3650" t="s">
        <v>214</v>
      </c>
      <c r="I3650" s="1" t="s">
        <v>2996</v>
      </c>
      <c r="J3650">
        <v>200</v>
      </c>
      <c r="K3650" s="1" t="s">
        <v>2729</v>
      </c>
      <c r="L3650">
        <v>3</v>
      </c>
      <c r="M3650">
        <v>153</v>
      </c>
      <c r="N3650">
        <v>4.5</v>
      </c>
      <c r="O3650">
        <v>66</v>
      </c>
      <c r="Q3650">
        <v>148.5</v>
      </c>
      <c r="R3650" s="1"/>
    </row>
    <row r="3651" spans="1:18" x14ac:dyDescent="0.2">
      <c r="A3651" s="1" t="s">
        <v>53</v>
      </c>
      <c r="B3651">
        <v>3</v>
      </c>
      <c r="C3651" s="1" t="s">
        <v>5745</v>
      </c>
      <c r="D3651" s="2">
        <v>45868</v>
      </c>
      <c r="E3651" t="s">
        <v>5746</v>
      </c>
      <c r="F3651" s="1" t="s">
        <v>49</v>
      </c>
      <c r="G3651">
        <v>24</v>
      </c>
      <c r="H3651" t="s">
        <v>134</v>
      </c>
      <c r="I3651" s="1" t="s">
        <v>51</v>
      </c>
      <c r="J3651">
        <v>400</v>
      </c>
      <c r="K3651" s="1" t="s">
        <v>2729</v>
      </c>
      <c r="L3651">
        <v>2</v>
      </c>
      <c r="M3651">
        <v>83</v>
      </c>
      <c r="N3651">
        <v>1.8</v>
      </c>
      <c r="Q3651">
        <v>81.2</v>
      </c>
      <c r="R3651" s="1"/>
    </row>
    <row r="3652" spans="1:18" x14ac:dyDescent="0.2">
      <c r="A3652" s="1" t="s">
        <v>46</v>
      </c>
      <c r="B3652">
        <v>4</v>
      </c>
      <c r="C3652" s="1" t="s">
        <v>5747</v>
      </c>
      <c r="D3652" s="2">
        <v>45868</v>
      </c>
      <c r="E3652" t="s">
        <v>5563</v>
      </c>
      <c r="F3652" s="1" t="s">
        <v>246</v>
      </c>
      <c r="G3652">
        <v>14</v>
      </c>
      <c r="H3652" t="s">
        <v>167</v>
      </c>
      <c r="I3652" s="1" t="s">
        <v>100</v>
      </c>
      <c r="J3652">
        <v>40</v>
      </c>
      <c r="K3652" s="1" t="s">
        <v>2729</v>
      </c>
      <c r="L3652">
        <v>1</v>
      </c>
      <c r="M3652">
        <v>50.8</v>
      </c>
      <c r="N3652">
        <v>1.8</v>
      </c>
      <c r="O3652">
        <v>20</v>
      </c>
      <c r="Q3652">
        <v>49</v>
      </c>
      <c r="R3652" s="1"/>
    </row>
    <row r="3653" spans="1:18" x14ac:dyDescent="0.2">
      <c r="A3653" s="1" t="s">
        <v>46</v>
      </c>
      <c r="B3653">
        <v>4</v>
      </c>
      <c r="C3653" s="1" t="s">
        <v>5748</v>
      </c>
      <c r="D3653" s="2">
        <v>45868</v>
      </c>
      <c r="E3653" t="s">
        <v>5749</v>
      </c>
      <c r="F3653" s="1" t="s">
        <v>246</v>
      </c>
      <c r="G3653">
        <v>14.5</v>
      </c>
      <c r="H3653" t="s">
        <v>93</v>
      </c>
      <c r="I3653" s="1" t="s">
        <v>100</v>
      </c>
      <c r="J3653">
        <v>0</v>
      </c>
      <c r="K3653" s="1" t="s">
        <v>2729</v>
      </c>
      <c r="L3653">
        <v>1</v>
      </c>
      <c r="M3653">
        <v>42.4</v>
      </c>
      <c r="N3653">
        <v>1.8</v>
      </c>
      <c r="Q3653">
        <v>40.6</v>
      </c>
      <c r="R3653" s="1"/>
    </row>
    <row r="3654" spans="1:18" x14ac:dyDescent="0.2">
      <c r="A3654" s="1" t="s">
        <v>46</v>
      </c>
      <c r="B3654">
        <v>4</v>
      </c>
      <c r="C3654" s="1" t="s">
        <v>5723</v>
      </c>
      <c r="D3654" s="2">
        <v>45868</v>
      </c>
      <c r="E3654">
        <v>1500502168</v>
      </c>
      <c r="F3654" s="1" t="s">
        <v>246</v>
      </c>
      <c r="G3654">
        <v>13</v>
      </c>
      <c r="H3654" t="s">
        <v>338</v>
      </c>
      <c r="I3654" s="1" t="s">
        <v>100</v>
      </c>
      <c r="J3654">
        <v>220</v>
      </c>
      <c r="K3654" s="1" t="s">
        <v>2729</v>
      </c>
      <c r="L3654">
        <v>3</v>
      </c>
      <c r="M3654">
        <v>122.4</v>
      </c>
      <c r="N3654">
        <v>5.2</v>
      </c>
      <c r="Q3654">
        <v>117.2</v>
      </c>
      <c r="R3654" s="1"/>
    </row>
    <row r="3655" spans="1:18" x14ac:dyDescent="0.2">
      <c r="A3655" s="1" t="s">
        <v>46</v>
      </c>
      <c r="B3655">
        <v>4</v>
      </c>
      <c r="C3655" s="1" t="s">
        <v>5750</v>
      </c>
      <c r="D3655" s="2">
        <v>45868</v>
      </c>
      <c r="E3655">
        <v>1500502172</v>
      </c>
      <c r="F3655" s="1" t="s">
        <v>246</v>
      </c>
      <c r="G3655">
        <v>12</v>
      </c>
      <c r="H3655" t="s">
        <v>735</v>
      </c>
      <c r="I3655" s="1" t="s">
        <v>100</v>
      </c>
      <c r="J3655">
        <v>230</v>
      </c>
      <c r="K3655" s="1" t="s">
        <v>2729</v>
      </c>
      <c r="L3655">
        <v>2</v>
      </c>
      <c r="M3655">
        <v>84.2</v>
      </c>
      <c r="N3655">
        <v>2.4</v>
      </c>
      <c r="Q3655">
        <v>81.8</v>
      </c>
      <c r="R3655" s="1"/>
    </row>
    <row r="3656" spans="1:18" x14ac:dyDescent="0.2">
      <c r="A3656" s="1" t="s">
        <v>53</v>
      </c>
      <c r="B3656">
        <v>4</v>
      </c>
      <c r="C3656" s="1" t="s">
        <v>5750</v>
      </c>
      <c r="D3656" s="2">
        <v>45868</v>
      </c>
      <c r="E3656">
        <v>1500502172</v>
      </c>
      <c r="F3656" s="1" t="s">
        <v>246</v>
      </c>
      <c r="G3656">
        <v>12</v>
      </c>
      <c r="H3656" t="s">
        <v>735</v>
      </c>
      <c r="I3656" s="1" t="s">
        <v>100</v>
      </c>
      <c r="J3656">
        <v>230</v>
      </c>
      <c r="K3656" s="1" t="s">
        <v>2729</v>
      </c>
      <c r="L3656">
        <v>3</v>
      </c>
      <c r="M3656">
        <v>147.19999999999999</v>
      </c>
      <c r="N3656">
        <v>6</v>
      </c>
      <c r="O3656">
        <v>13</v>
      </c>
      <c r="Q3656">
        <v>141.19999999999999</v>
      </c>
      <c r="R3656" s="1"/>
    </row>
    <row r="3657" spans="1:18" x14ac:dyDescent="0.2">
      <c r="A3657" s="1" t="s">
        <v>46</v>
      </c>
      <c r="B3657">
        <v>5</v>
      </c>
      <c r="C3657" s="1" t="s">
        <v>5736</v>
      </c>
      <c r="D3657" s="2">
        <v>45868</v>
      </c>
      <c r="E3657" t="s">
        <v>3699</v>
      </c>
      <c r="F3657" s="1" t="s">
        <v>246</v>
      </c>
      <c r="G3657" t="s">
        <v>5606</v>
      </c>
      <c r="H3657" t="s">
        <v>5607</v>
      </c>
      <c r="I3657" s="1" t="s">
        <v>1346</v>
      </c>
      <c r="J3657" t="s">
        <v>5737</v>
      </c>
      <c r="K3657" s="1" t="s">
        <v>2729</v>
      </c>
      <c r="L3657">
        <v>3</v>
      </c>
      <c r="M3657">
        <v>332.20000000000005</v>
      </c>
      <c r="N3657">
        <v>8.3999999999999986</v>
      </c>
      <c r="O3657">
        <v>15</v>
      </c>
      <c r="Q3657">
        <v>323.80000000000007</v>
      </c>
      <c r="R3657" s="1"/>
    </row>
    <row r="3658" spans="1:18" x14ac:dyDescent="0.2">
      <c r="A3658" s="1" t="s">
        <v>46</v>
      </c>
      <c r="B3658">
        <v>5</v>
      </c>
      <c r="C3658" s="1" t="s">
        <v>5751</v>
      </c>
      <c r="D3658" s="2">
        <v>45868</v>
      </c>
      <c r="E3658" t="s">
        <v>5752</v>
      </c>
      <c r="F3658" s="1" t="s">
        <v>246</v>
      </c>
      <c r="G3658">
        <v>28</v>
      </c>
      <c r="H3658" t="s">
        <v>5753</v>
      </c>
      <c r="I3658" s="1" t="s">
        <v>100</v>
      </c>
      <c r="J3658">
        <v>120</v>
      </c>
      <c r="K3658" s="1" t="s">
        <v>2729</v>
      </c>
      <c r="L3658">
        <v>2</v>
      </c>
      <c r="M3658">
        <v>137</v>
      </c>
      <c r="N3658">
        <v>6.8</v>
      </c>
      <c r="Q3658">
        <v>130.19999999999999</v>
      </c>
      <c r="R3658" s="1"/>
    </row>
    <row r="3659" spans="1:18" x14ac:dyDescent="0.2">
      <c r="A3659" s="1" t="s">
        <v>46</v>
      </c>
      <c r="B3659">
        <v>5</v>
      </c>
      <c r="C3659" s="1" t="s">
        <v>5696</v>
      </c>
      <c r="D3659" s="2">
        <v>45868</v>
      </c>
      <c r="E3659" t="s">
        <v>5697</v>
      </c>
      <c r="F3659" s="1" t="s">
        <v>246</v>
      </c>
      <c r="G3659">
        <v>28.5</v>
      </c>
      <c r="H3659" t="s">
        <v>79</v>
      </c>
      <c r="I3659" s="1" t="s">
        <v>100</v>
      </c>
      <c r="J3659">
        <v>420</v>
      </c>
      <c r="K3659" s="1" t="s">
        <v>2729</v>
      </c>
      <c r="L3659">
        <v>1</v>
      </c>
      <c r="M3659">
        <v>42</v>
      </c>
      <c r="N3659">
        <v>3</v>
      </c>
      <c r="Q3659">
        <v>39</v>
      </c>
      <c r="R3659" s="1"/>
    </row>
    <row r="3660" spans="1:18" x14ac:dyDescent="0.2">
      <c r="A3660" s="1" t="s">
        <v>46</v>
      </c>
      <c r="B3660">
        <v>5</v>
      </c>
      <c r="C3660" s="1" t="s">
        <v>5754</v>
      </c>
      <c r="D3660" s="2">
        <v>45868</v>
      </c>
      <c r="E3660" t="s">
        <v>5755</v>
      </c>
      <c r="F3660" s="1" t="s">
        <v>246</v>
      </c>
      <c r="G3660">
        <v>28</v>
      </c>
      <c r="H3660" t="s">
        <v>735</v>
      </c>
      <c r="I3660" s="1" t="s">
        <v>2826</v>
      </c>
      <c r="J3660">
        <v>200</v>
      </c>
      <c r="K3660" s="1" t="s">
        <v>2729</v>
      </c>
      <c r="L3660">
        <v>2</v>
      </c>
      <c r="M3660">
        <v>125.2</v>
      </c>
      <c r="N3660">
        <v>7.4</v>
      </c>
      <c r="Q3660">
        <v>117.8</v>
      </c>
      <c r="R3660" s="1"/>
    </row>
    <row r="3661" spans="1:18" x14ac:dyDescent="0.2">
      <c r="A3661" s="1" t="s">
        <v>53</v>
      </c>
      <c r="B3661">
        <v>5</v>
      </c>
      <c r="C3661" s="1" t="s">
        <v>5754</v>
      </c>
      <c r="D3661" s="2">
        <v>45868</v>
      </c>
      <c r="E3661" t="s">
        <v>5755</v>
      </c>
      <c r="F3661" s="1" t="s">
        <v>246</v>
      </c>
      <c r="G3661">
        <v>28</v>
      </c>
      <c r="H3661" t="s">
        <v>735</v>
      </c>
      <c r="I3661" s="1" t="s">
        <v>2826</v>
      </c>
      <c r="J3661">
        <v>200</v>
      </c>
      <c r="K3661" s="1" t="s">
        <v>2729</v>
      </c>
      <c r="L3661">
        <v>1</v>
      </c>
      <c r="M3661">
        <v>87.6</v>
      </c>
      <c r="N3661">
        <v>3.8</v>
      </c>
      <c r="O3661">
        <v>8</v>
      </c>
      <c r="Q3661">
        <v>83.8</v>
      </c>
      <c r="R3661" s="1"/>
    </row>
    <row r="3662" spans="1:18" x14ac:dyDescent="0.2">
      <c r="A3662" s="1" t="s">
        <v>53</v>
      </c>
      <c r="B3662">
        <v>5</v>
      </c>
      <c r="C3662" s="1" t="s">
        <v>5756</v>
      </c>
      <c r="D3662" s="2">
        <v>45868</v>
      </c>
      <c r="E3662" t="s">
        <v>5757</v>
      </c>
      <c r="F3662" s="1" t="s">
        <v>246</v>
      </c>
      <c r="G3662">
        <v>28.5</v>
      </c>
      <c r="H3662" t="s">
        <v>3654</v>
      </c>
      <c r="I3662" s="1" t="s">
        <v>2826</v>
      </c>
      <c r="J3662">
        <v>200</v>
      </c>
      <c r="K3662" s="1" t="s">
        <v>2729</v>
      </c>
      <c r="L3662">
        <v>2</v>
      </c>
      <c r="M3662">
        <v>219</v>
      </c>
      <c r="N3662">
        <v>5.8</v>
      </c>
      <c r="Q3662">
        <v>213.2</v>
      </c>
      <c r="R3662" s="1"/>
    </row>
    <row r="3663" spans="1:18" x14ac:dyDescent="0.2">
      <c r="A3663" s="1" t="s">
        <v>53</v>
      </c>
      <c r="B3663">
        <v>5</v>
      </c>
      <c r="C3663" s="1" t="s">
        <v>5758</v>
      </c>
      <c r="D3663" s="2">
        <v>45868</v>
      </c>
      <c r="E3663" t="s">
        <v>5477</v>
      </c>
      <c r="F3663" s="1" t="s">
        <v>246</v>
      </c>
      <c r="G3663">
        <v>22</v>
      </c>
      <c r="H3663" t="s">
        <v>51</v>
      </c>
      <c r="I3663" s="1" t="s">
        <v>100</v>
      </c>
      <c r="J3663">
        <v>350</v>
      </c>
      <c r="K3663" s="1" t="s">
        <v>2729</v>
      </c>
      <c r="L3663">
        <v>5</v>
      </c>
      <c r="M3663">
        <v>250</v>
      </c>
      <c r="N3663">
        <v>13.5</v>
      </c>
      <c r="Q3663">
        <v>236.5</v>
      </c>
      <c r="R3663" s="1"/>
    </row>
    <row r="3664" spans="1:18" x14ac:dyDescent="0.2">
      <c r="A3664" s="1" t="s">
        <v>46</v>
      </c>
      <c r="B3664">
        <v>6</v>
      </c>
      <c r="C3664" s="1" t="s">
        <v>5680</v>
      </c>
      <c r="D3664" s="2">
        <v>45868</v>
      </c>
      <c r="E3664" t="s">
        <v>5681</v>
      </c>
      <c r="F3664" s="1" t="s">
        <v>246</v>
      </c>
      <c r="G3664" t="s">
        <v>5682</v>
      </c>
      <c r="H3664" t="s">
        <v>2744</v>
      </c>
      <c r="I3664" s="1" t="s">
        <v>100</v>
      </c>
      <c r="J3664">
        <v>5000</v>
      </c>
      <c r="K3664" s="1" t="s">
        <v>2729</v>
      </c>
      <c r="L3664">
        <v>6</v>
      </c>
      <c r="M3664">
        <v>682.4</v>
      </c>
      <c r="N3664">
        <v>19.200000000000003</v>
      </c>
      <c r="O3664">
        <v>7</v>
      </c>
      <c r="Q3664">
        <v>663.19999999999993</v>
      </c>
      <c r="R3664" s="1"/>
    </row>
    <row r="3665" spans="1:18" x14ac:dyDescent="0.2">
      <c r="A3665" s="1" t="s">
        <v>53</v>
      </c>
      <c r="B3665">
        <v>6</v>
      </c>
      <c r="C3665" s="1" t="s">
        <v>5680</v>
      </c>
      <c r="D3665" s="2">
        <v>45868</v>
      </c>
      <c r="E3665" t="s">
        <v>5681</v>
      </c>
      <c r="F3665" s="1" t="s">
        <v>246</v>
      </c>
      <c r="G3665" t="s">
        <v>5682</v>
      </c>
      <c r="H3665" t="s">
        <v>2744</v>
      </c>
      <c r="I3665" s="1" t="s">
        <v>100</v>
      </c>
      <c r="J3665">
        <v>5000</v>
      </c>
      <c r="K3665" s="1" t="s">
        <v>2729</v>
      </c>
      <c r="L3665">
        <v>2</v>
      </c>
      <c r="M3665">
        <v>122.19999999999999</v>
      </c>
      <c r="N3665">
        <v>6.4</v>
      </c>
      <c r="Q3665">
        <v>115.79999999999998</v>
      </c>
      <c r="R3665" s="1"/>
    </row>
    <row r="3666" spans="1:18" x14ac:dyDescent="0.2">
      <c r="A3666" s="1" t="s">
        <v>53</v>
      </c>
      <c r="B3666">
        <v>6</v>
      </c>
      <c r="C3666" s="1" t="s">
        <v>5759</v>
      </c>
      <c r="D3666" s="2">
        <v>45868</v>
      </c>
      <c r="E3666" t="s">
        <v>1335</v>
      </c>
      <c r="F3666" s="1" t="s">
        <v>246</v>
      </c>
      <c r="G3666" t="s">
        <v>247</v>
      </c>
      <c r="H3666" t="s">
        <v>201</v>
      </c>
      <c r="I3666" s="1" t="s">
        <v>100</v>
      </c>
      <c r="J3666">
        <v>200</v>
      </c>
      <c r="K3666" s="1" t="s">
        <v>2729</v>
      </c>
      <c r="L3666">
        <v>4</v>
      </c>
      <c r="M3666">
        <v>213</v>
      </c>
      <c r="N3666">
        <v>13.6</v>
      </c>
      <c r="Q3666">
        <v>199.4</v>
      </c>
      <c r="R3666" s="1"/>
    </row>
    <row r="3667" spans="1:18" x14ac:dyDescent="0.2">
      <c r="A3667" s="1" t="s">
        <v>53</v>
      </c>
      <c r="B3667">
        <v>6</v>
      </c>
      <c r="C3667" s="1" t="s">
        <v>1334</v>
      </c>
      <c r="D3667" s="2">
        <v>45868</v>
      </c>
      <c r="E3667" t="s">
        <v>1335</v>
      </c>
      <c r="F3667" s="1" t="s">
        <v>246</v>
      </c>
      <c r="G3667" t="s">
        <v>3167</v>
      </c>
      <c r="H3667" t="s">
        <v>201</v>
      </c>
      <c r="I3667" s="1" t="s">
        <v>100</v>
      </c>
      <c r="J3667">
        <v>100</v>
      </c>
      <c r="K3667" s="1" t="s">
        <v>2729</v>
      </c>
      <c r="L3667">
        <v>2</v>
      </c>
      <c r="M3667">
        <v>115</v>
      </c>
      <c r="N3667">
        <v>7.6</v>
      </c>
      <c r="Q3667">
        <v>107.4</v>
      </c>
      <c r="R3667" s="1"/>
    </row>
    <row r="3668" spans="1:18" x14ac:dyDescent="0.2">
      <c r="A3668" s="1" t="s">
        <v>53</v>
      </c>
      <c r="B3668">
        <v>6</v>
      </c>
      <c r="C3668" s="1" t="s">
        <v>5760</v>
      </c>
      <c r="D3668" s="2">
        <v>45868</v>
      </c>
      <c r="E3668" t="s">
        <v>5761</v>
      </c>
      <c r="F3668" s="1" t="s">
        <v>106</v>
      </c>
      <c r="G3668" t="s">
        <v>3167</v>
      </c>
      <c r="H3668" t="s">
        <v>3168</v>
      </c>
      <c r="I3668" s="1" t="s">
        <v>2818</v>
      </c>
      <c r="J3668">
        <v>750</v>
      </c>
      <c r="K3668" s="1" t="s">
        <v>2729</v>
      </c>
      <c r="L3668">
        <v>4</v>
      </c>
      <c r="M3668">
        <v>486.20000000000005</v>
      </c>
      <c r="N3668">
        <v>15.2</v>
      </c>
      <c r="Q3668">
        <v>471.00000000000006</v>
      </c>
      <c r="R3668" s="1"/>
    </row>
    <row r="3669" spans="1:18" x14ac:dyDescent="0.2">
      <c r="A3669" s="1" t="s">
        <v>53</v>
      </c>
      <c r="B3669">
        <v>3</v>
      </c>
      <c r="C3669" s="1" t="s">
        <v>5762</v>
      </c>
      <c r="D3669" s="2">
        <v>45869</v>
      </c>
      <c r="E3669" t="s">
        <v>5763</v>
      </c>
      <c r="F3669" s="1" t="s">
        <v>5764</v>
      </c>
      <c r="G3669">
        <v>7</v>
      </c>
      <c r="H3669" t="s">
        <v>5765</v>
      </c>
      <c r="I3669" s="1" t="s">
        <v>108</v>
      </c>
      <c r="J3669">
        <v>150</v>
      </c>
      <c r="K3669" s="1" t="s">
        <v>2729</v>
      </c>
      <c r="L3669">
        <v>2</v>
      </c>
      <c r="M3669">
        <v>85.8</v>
      </c>
      <c r="N3669">
        <v>1.8</v>
      </c>
      <c r="O3669">
        <v>19</v>
      </c>
      <c r="Q3669">
        <v>84</v>
      </c>
      <c r="R3669" s="1"/>
    </row>
    <row r="3670" spans="1:18" x14ac:dyDescent="0.2">
      <c r="A3670" s="1" t="s">
        <v>46</v>
      </c>
      <c r="B3670">
        <v>4</v>
      </c>
      <c r="C3670" s="1" t="s">
        <v>5766</v>
      </c>
      <c r="D3670" s="2">
        <v>45869</v>
      </c>
      <c r="E3670" t="s">
        <v>5755</v>
      </c>
      <c r="F3670" s="1" t="s">
        <v>246</v>
      </c>
      <c r="G3670">
        <v>13</v>
      </c>
      <c r="H3670" t="s">
        <v>2811</v>
      </c>
      <c r="I3670" s="1" t="s">
        <v>2826</v>
      </c>
      <c r="J3670">
        <v>200</v>
      </c>
      <c r="K3670" s="1" t="s">
        <v>2729</v>
      </c>
      <c r="L3670">
        <v>4</v>
      </c>
      <c r="M3670">
        <v>205.2</v>
      </c>
      <c r="N3670">
        <v>6</v>
      </c>
      <c r="Q3670">
        <v>199.2</v>
      </c>
      <c r="R3670" s="1"/>
    </row>
    <row r="3671" spans="1:18" x14ac:dyDescent="0.2">
      <c r="A3671" s="1" t="s">
        <v>46</v>
      </c>
      <c r="B3671">
        <v>4</v>
      </c>
      <c r="C3671" s="1" t="s">
        <v>5767</v>
      </c>
      <c r="D3671" s="2">
        <v>45869</v>
      </c>
      <c r="E3671" t="s">
        <v>5768</v>
      </c>
      <c r="F3671" s="1" t="s">
        <v>246</v>
      </c>
      <c r="G3671">
        <v>13</v>
      </c>
      <c r="H3671" t="s">
        <v>167</v>
      </c>
      <c r="I3671" s="1" t="s">
        <v>2760</v>
      </c>
      <c r="J3671">
        <v>40</v>
      </c>
      <c r="K3671" s="1" t="s">
        <v>2729</v>
      </c>
      <c r="L3671">
        <v>1</v>
      </c>
      <c r="M3671">
        <v>49.8</v>
      </c>
      <c r="N3671">
        <v>1.5</v>
      </c>
      <c r="Q3671">
        <v>48.3</v>
      </c>
      <c r="R3671" s="1"/>
    </row>
    <row r="3672" spans="1:18" x14ac:dyDescent="0.2">
      <c r="A3672" s="1" t="s">
        <v>53</v>
      </c>
      <c r="B3672">
        <v>4</v>
      </c>
      <c r="C3672" s="1" t="s">
        <v>5704</v>
      </c>
      <c r="D3672" s="2">
        <v>45869</v>
      </c>
      <c r="E3672" t="s">
        <v>5705</v>
      </c>
      <c r="F3672" s="1" t="s">
        <v>246</v>
      </c>
      <c r="G3672">
        <v>17</v>
      </c>
      <c r="H3672" t="s">
        <v>332</v>
      </c>
      <c r="I3672" s="1" t="s">
        <v>2760</v>
      </c>
      <c r="J3672">
        <v>800</v>
      </c>
      <c r="K3672" s="1" t="s">
        <v>2729</v>
      </c>
      <c r="L3672">
        <v>5</v>
      </c>
      <c r="M3672">
        <v>371.8</v>
      </c>
      <c r="N3672">
        <v>10</v>
      </c>
      <c r="O3672">
        <v>4</v>
      </c>
      <c r="Q3672">
        <v>361.8</v>
      </c>
      <c r="R3672" s="1"/>
    </row>
    <row r="3673" spans="1:18" x14ac:dyDescent="0.2">
      <c r="A3673" s="1" t="s">
        <v>46</v>
      </c>
      <c r="B3673">
        <v>5</v>
      </c>
      <c r="C3673" s="1" t="s">
        <v>5758</v>
      </c>
      <c r="D3673" s="2">
        <v>45869</v>
      </c>
      <c r="E3673" t="s">
        <v>5477</v>
      </c>
      <c r="F3673" s="1" t="s">
        <v>246</v>
      </c>
      <c r="G3673">
        <v>22</v>
      </c>
      <c r="H3673" t="s">
        <v>51</v>
      </c>
      <c r="I3673" s="1" t="s">
        <v>100</v>
      </c>
      <c r="J3673">
        <v>350</v>
      </c>
      <c r="K3673" s="1" t="s">
        <v>2729</v>
      </c>
      <c r="L3673">
        <v>1</v>
      </c>
      <c r="M3673">
        <v>58.8</v>
      </c>
      <c r="N3673">
        <v>2.4</v>
      </c>
      <c r="Q3673">
        <v>56.4</v>
      </c>
      <c r="R3673" s="1"/>
    </row>
    <row r="3674" spans="1:18" x14ac:dyDescent="0.2">
      <c r="A3674" s="1" t="s">
        <v>46</v>
      </c>
      <c r="B3674">
        <v>5</v>
      </c>
      <c r="C3674" s="1" t="s">
        <v>5769</v>
      </c>
      <c r="D3674" s="2">
        <v>45869</v>
      </c>
      <c r="E3674" t="s">
        <v>5770</v>
      </c>
      <c r="F3674" s="1" t="s">
        <v>246</v>
      </c>
      <c r="G3674">
        <v>22</v>
      </c>
      <c r="H3674" t="s">
        <v>209</v>
      </c>
      <c r="I3674" s="1" t="s">
        <v>100</v>
      </c>
      <c r="J3674">
        <v>320</v>
      </c>
      <c r="K3674" s="1" t="s">
        <v>2729</v>
      </c>
      <c r="L3674">
        <v>6</v>
      </c>
      <c r="M3674">
        <v>333.6</v>
      </c>
      <c r="N3674">
        <v>15</v>
      </c>
      <c r="Q3674">
        <v>318.60000000000002</v>
      </c>
      <c r="R3674" s="1"/>
    </row>
    <row r="3675" spans="1:18" x14ac:dyDescent="0.2">
      <c r="A3675" s="1" t="s">
        <v>46</v>
      </c>
      <c r="B3675">
        <v>5</v>
      </c>
      <c r="C3675" s="1" t="s">
        <v>5771</v>
      </c>
      <c r="D3675" s="2">
        <v>45869</v>
      </c>
      <c r="E3675" t="s">
        <v>5772</v>
      </c>
      <c r="F3675" s="1" t="s">
        <v>246</v>
      </c>
      <c r="G3675">
        <v>22</v>
      </c>
      <c r="H3675" t="s">
        <v>79</v>
      </c>
      <c r="I3675" s="1" t="s">
        <v>100</v>
      </c>
      <c r="J3675">
        <v>250</v>
      </c>
      <c r="K3675" s="1" t="s">
        <v>2729</v>
      </c>
      <c r="L3675">
        <v>3</v>
      </c>
      <c r="M3675">
        <v>164</v>
      </c>
      <c r="N3675">
        <v>7.5</v>
      </c>
      <c r="Q3675">
        <v>156.5</v>
      </c>
      <c r="R3675" s="1"/>
    </row>
    <row r="3676" spans="1:18" x14ac:dyDescent="0.2">
      <c r="A3676" s="1" t="s">
        <v>53</v>
      </c>
      <c r="B3676">
        <v>5</v>
      </c>
      <c r="C3676" s="1" t="s">
        <v>5771</v>
      </c>
      <c r="D3676" s="2">
        <v>45869</v>
      </c>
      <c r="E3676" t="s">
        <v>5772</v>
      </c>
      <c r="F3676" s="1" t="s">
        <v>246</v>
      </c>
      <c r="G3676">
        <v>22</v>
      </c>
      <c r="H3676" t="s">
        <v>79</v>
      </c>
      <c r="I3676" s="1" t="s">
        <v>100</v>
      </c>
      <c r="J3676">
        <v>250</v>
      </c>
      <c r="K3676" s="1" t="s">
        <v>2729</v>
      </c>
      <c r="L3676">
        <v>2</v>
      </c>
      <c r="M3676">
        <v>103</v>
      </c>
      <c r="N3676">
        <v>5.4</v>
      </c>
      <c r="O3676">
        <v>11.5</v>
      </c>
      <c r="Q3676">
        <v>97.6</v>
      </c>
      <c r="R3676" s="1"/>
    </row>
    <row r="3677" spans="1:18" x14ac:dyDescent="0.2">
      <c r="A3677" s="1" t="s">
        <v>53</v>
      </c>
      <c r="B3677">
        <v>5</v>
      </c>
      <c r="C3677" s="1" t="s">
        <v>5758</v>
      </c>
      <c r="D3677" s="2">
        <v>45869</v>
      </c>
      <c r="E3677" t="s">
        <v>5477</v>
      </c>
      <c r="F3677" s="1" t="s">
        <v>246</v>
      </c>
      <c r="G3677">
        <v>22</v>
      </c>
      <c r="H3677" t="s">
        <v>51</v>
      </c>
      <c r="I3677" s="1" t="s">
        <v>100</v>
      </c>
      <c r="J3677">
        <v>350</v>
      </c>
      <c r="K3677" s="1" t="s">
        <v>2729</v>
      </c>
      <c r="L3677">
        <v>2</v>
      </c>
      <c r="M3677">
        <v>103.19999999999999</v>
      </c>
      <c r="N3677">
        <v>5.4</v>
      </c>
      <c r="Q3677">
        <v>97.799999999999983</v>
      </c>
      <c r="R3677" s="1"/>
    </row>
    <row r="3678" spans="1:18" x14ac:dyDescent="0.2">
      <c r="A3678" s="1" t="s">
        <v>53</v>
      </c>
      <c r="B3678">
        <v>5</v>
      </c>
      <c r="C3678" s="1" t="s">
        <v>5680</v>
      </c>
      <c r="D3678" s="2">
        <v>45869</v>
      </c>
      <c r="E3678" t="s">
        <v>5681</v>
      </c>
      <c r="F3678" s="1" t="s">
        <v>246</v>
      </c>
      <c r="G3678" t="s">
        <v>5682</v>
      </c>
      <c r="H3678" t="s">
        <v>2744</v>
      </c>
      <c r="I3678" s="1" t="s">
        <v>100</v>
      </c>
      <c r="J3678">
        <v>5000</v>
      </c>
      <c r="K3678" s="1" t="s">
        <v>2729</v>
      </c>
      <c r="L3678">
        <v>4</v>
      </c>
      <c r="M3678">
        <v>237</v>
      </c>
      <c r="N3678">
        <v>11.100000000000001</v>
      </c>
      <c r="Q3678">
        <v>225.9</v>
      </c>
      <c r="R3678" s="1"/>
    </row>
    <row r="3679" spans="1:18" x14ac:dyDescent="0.2">
      <c r="A3679" s="1" t="s">
        <v>53</v>
      </c>
      <c r="B3679">
        <v>5</v>
      </c>
      <c r="C3679" s="1" t="s">
        <v>5773</v>
      </c>
      <c r="D3679" s="2">
        <v>45869</v>
      </c>
      <c r="E3679" t="s">
        <v>5774</v>
      </c>
      <c r="F3679" s="1" t="s">
        <v>246</v>
      </c>
      <c r="G3679">
        <v>16</v>
      </c>
      <c r="H3679">
        <v>8</v>
      </c>
      <c r="I3679" s="1" t="s">
        <v>100</v>
      </c>
      <c r="J3679">
        <v>690</v>
      </c>
      <c r="K3679" s="1" t="s">
        <v>2729</v>
      </c>
      <c r="L3679">
        <v>2</v>
      </c>
      <c r="M3679">
        <v>80.05</v>
      </c>
      <c r="N3679">
        <v>4</v>
      </c>
      <c r="Q3679">
        <v>76.05</v>
      </c>
      <c r="R3679" s="1"/>
    </row>
    <row r="3680" spans="1:18" x14ac:dyDescent="0.2">
      <c r="A3680" s="1" t="s">
        <v>46</v>
      </c>
      <c r="B3680">
        <v>6</v>
      </c>
      <c r="C3680" s="1" t="s">
        <v>5760</v>
      </c>
      <c r="D3680" s="2">
        <v>45869</v>
      </c>
      <c r="E3680" t="s">
        <v>5761</v>
      </c>
      <c r="F3680" s="1" t="s">
        <v>106</v>
      </c>
      <c r="G3680" t="s">
        <v>3167</v>
      </c>
      <c r="H3680" t="s">
        <v>3168</v>
      </c>
      <c r="I3680" s="1" t="s">
        <v>2818</v>
      </c>
      <c r="J3680">
        <v>750</v>
      </c>
      <c r="K3680" s="1" t="s">
        <v>2729</v>
      </c>
      <c r="L3680">
        <v>2</v>
      </c>
      <c r="M3680">
        <v>313.5</v>
      </c>
      <c r="N3680">
        <v>7.6</v>
      </c>
      <c r="O3680">
        <v>35</v>
      </c>
      <c r="Q3680">
        <v>305.89999999999998</v>
      </c>
      <c r="R3680" s="1"/>
    </row>
    <row r="3681" spans="1:18" x14ac:dyDescent="0.2">
      <c r="A3681" s="1" t="s">
        <v>46</v>
      </c>
      <c r="B3681">
        <v>6</v>
      </c>
      <c r="C3681" s="1" t="s">
        <v>5775</v>
      </c>
      <c r="D3681" s="2">
        <v>45869</v>
      </c>
      <c r="E3681" t="s">
        <v>5776</v>
      </c>
      <c r="F3681" s="1" t="s">
        <v>106</v>
      </c>
      <c r="G3681" t="s">
        <v>3167</v>
      </c>
      <c r="H3681" t="s">
        <v>3168</v>
      </c>
      <c r="I3681" s="1" t="s">
        <v>3169</v>
      </c>
      <c r="J3681">
        <v>750</v>
      </c>
      <c r="K3681" s="1" t="s">
        <v>2729</v>
      </c>
      <c r="L3681">
        <v>6</v>
      </c>
      <c r="M3681">
        <v>708.00000000000011</v>
      </c>
      <c r="N3681">
        <v>22.799999999999997</v>
      </c>
      <c r="Q3681">
        <v>685.20000000000016</v>
      </c>
      <c r="R3681" s="1"/>
    </row>
    <row r="3682" spans="1:18" x14ac:dyDescent="0.2">
      <c r="A3682" s="1" t="s">
        <v>53</v>
      </c>
      <c r="B3682">
        <v>6</v>
      </c>
      <c r="C3682" s="1" t="s">
        <v>5777</v>
      </c>
      <c r="D3682" s="2">
        <v>45869</v>
      </c>
      <c r="E3682" t="s">
        <v>5761</v>
      </c>
      <c r="F3682" s="1" t="s">
        <v>106</v>
      </c>
      <c r="G3682" t="s">
        <v>2889</v>
      </c>
      <c r="H3682" t="s">
        <v>3168</v>
      </c>
      <c r="I3682" s="1" t="s">
        <v>2818</v>
      </c>
      <c r="J3682">
        <v>750</v>
      </c>
      <c r="K3682" s="1" t="s">
        <v>2729</v>
      </c>
      <c r="L3682">
        <v>6</v>
      </c>
      <c r="M3682">
        <v>784.19999999999993</v>
      </c>
      <c r="N3682">
        <v>26.400000000000002</v>
      </c>
      <c r="O3682">
        <v>11.8</v>
      </c>
      <c r="Q3682">
        <v>757.8</v>
      </c>
      <c r="R3682" s="1"/>
    </row>
    <row r="3683" spans="1:18" x14ac:dyDescent="0.2">
      <c r="A3683" s="1" t="s">
        <v>53</v>
      </c>
      <c r="B3683">
        <v>6</v>
      </c>
      <c r="C3683" s="1" t="s">
        <v>5778</v>
      </c>
      <c r="D3683" s="2">
        <v>45869</v>
      </c>
      <c r="E3683" t="s">
        <v>5776</v>
      </c>
      <c r="F3683" s="1" t="s">
        <v>106</v>
      </c>
      <c r="G3683" t="s">
        <v>2889</v>
      </c>
      <c r="H3683" t="s">
        <v>3168</v>
      </c>
      <c r="I3683" s="1" t="s">
        <v>3548</v>
      </c>
      <c r="J3683">
        <v>1000</v>
      </c>
      <c r="K3683" s="1" t="s">
        <v>2729</v>
      </c>
      <c r="L3683">
        <v>4</v>
      </c>
      <c r="M3683">
        <v>432.20000000000005</v>
      </c>
      <c r="N3683">
        <v>17.600000000000001</v>
      </c>
      <c r="Q3683">
        <v>414.6</v>
      </c>
      <c r="R3683" s="1"/>
    </row>
    <row r="3684" spans="1:18" x14ac:dyDescent="0.2">
      <c r="A3684" s="1" t="s">
        <v>53</v>
      </c>
      <c r="B3684">
        <v>1</v>
      </c>
      <c r="C3684" s="1" t="s">
        <v>5716</v>
      </c>
      <c r="D3684" s="2">
        <v>45870</v>
      </c>
      <c r="E3684">
        <v>1500501809</v>
      </c>
      <c r="F3684" s="1" t="s">
        <v>246</v>
      </c>
      <c r="G3684">
        <v>9</v>
      </c>
      <c r="H3684" t="s">
        <v>2983</v>
      </c>
      <c r="I3684" s="1" t="s">
        <v>100</v>
      </c>
      <c r="J3684">
        <v>135</v>
      </c>
      <c r="K3684" s="1" t="s">
        <v>2729</v>
      </c>
      <c r="L3684">
        <v>2</v>
      </c>
      <c r="M3684">
        <v>105.2</v>
      </c>
      <c r="N3684">
        <v>2.4</v>
      </c>
      <c r="O3684">
        <v>25</v>
      </c>
      <c r="Q3684">
        <v>102.8</v>
      </c>
      <c r="R3684" s="1"/>
    </row>
    <row r="3685" spans="1:18" x14ac:dyDescent="0.2">
      <c r="A3685" s="1" t="s">
        <v>53</v>
      </c>
      <c r="B3685">
        <v>1</v>
      </c>
      <c r="C3685" s="1" t="s">
        <v>5779</v>
      </c>
      <c r="D3685" s="2">
        <v>45870</v>
      </c>
      <c r="E3685" t="s">
        <v>2048</v>
      </c>
      <c r="F3685" s="1" t="s">
        <v>246</v>
      </c>
      <c r="G3685">
        <v>11</v>
      </c>
      <c r="H3685" t="s">
        <v>2645</v>
      </c>
      <c r="I3685" s="1" t="s">
        <v>100</v>
      </c>
      <c r="J3685">
        <v>100</v>
      </c>
      <c r="K3685" s="1" t="s">
        <v>2729</v>
      </c>
      <c r="L3685">
        <v>1</v>
      </c>
      <c r="M3685">
        <v>57.6</v>
      </c>
      <c r="N3685">
        <v>1.3</v>
      </c>
      <c r="Q3685">
        <v>56.300000000000004</v>
      </c>
      <c r="R3685" s="1"/>
    </row>
    <row r="3686" spans="1:18" x14ac:dyDescent="0.2">
      <c r="A3686" s="1" t="s">
        <v>46</v>
      </c>
      <c r="B3686">
        <v>3</v>
      </c>
      <c r="C3686" s="1" t="s">
        <v>5780</v>
      </c>
      <c r="D3686" s="2">
        <v>45870</v>
      </c>
      <c r="E3686" t="s">
        <v>5721</v>
      </c>
      <c r="F3686" s="1" t="s">
        <v>106</v>
      </c>
      <c r="G3686" t="s">
        <v>2743</v>
      </c>
      <c r="H3686" t="s">
        <v>960</v>
      </c>
      <c r="I3686" s="1" t="s">
        <v>108</v>
      </c>
      <c r="J3686">
        <v>110</v>
      </c>
      <c r="K3686" s="1" t="s">
        <v>2729</v>
      </c>
      <c r="L3686">
        <v>3</v>
      </c>
      <c r="M3686">
        <v>119.2</v>
      </c>
      <c r="N3686">
        <v>4.5</v>
      </c>
      <c r="O3686">
        <v>23</v>
      </c>
      <c r="Q3686">
        <v>114.7</v>
      </c>
      <c r="R3686" s="1"/>
    </row>
    <row r="3687" spans="1:18" x14ac:dyDescent="0.2">
      <c r="A3687" s="1" t="s">
        <v>46</v>
      </c>
      <c r="B3687">
        <v>3</v>
      </c>
      <c r="C3687" s="1" t="s">
        <v>5781</v>
      </c>
      <c r="D3687" s="2">
        <v>45870</v>
      </c>
      <c r="E3687" t="s">
        <v>5718</v>
      </c>
      <c r="F3687" s="1" t="s">
        <v>106</v>
      </c>
      <c r="G3687" t="s">
        <v>2743</v>
      </c>
      <c r="H3687" t="s">
        <v>2847</v>
      </c>
      <c r="I3687" s="1" t="s">
        <v>108</v>
      </c>
      <c r="J3687">
        <v>110</v>
      </c>
      <c r="K3687" s="1" t="s">
        <v>2729</v>
      </c>
      <c r="L3687">
        <v>3</v>
      </c>
      <c r="M3687">
        <v>118.8</v>
      </c>
      <c r="N3687">
        <v>4.5</v>
      </c>
      <c r="Q3687">
        <v>114.3</v>
      </c>
      <c r="R3687" s="1"/>
    </row>
    <row r="3688" spans="1:18" x14ac:dyDescent="0.2">
      <c r="A3688" s="1" t="s">
        <v>46</v>
      </c>
      <c r="B3688">
        <v>3</v>
      </c>
      <c r="C3688" s="1" t="s">
        <v>5782</v>
      </c>
      <c r="D3688" s="2">
        <v>45870</v>
      </c>
      <c r="E3688" t="s">
        <v>5718</v>
      </c>
      <c r="F3688" s="1" t="s">
        <v>106</v>
      </c>
      <c r="G3688" t="s">
        <v>2743</v>
      </c>
      <c r="H3688" t="s">
        <v>2847</v>
      </c>
      <c r="I3688" s="1" t="s">
        <v>108</v>
      </c>
      <c r="J3688">
        <v>110</v>
      </c>
      <c r="K3688" s="1" t="s">
        <v>2729</v>
      </c>
      <c r="L3688">
        <v>3</v>
      </c>
      <c r="M3688">
        <v>117</v>
      </c>
      <c r="N3688">
        <v>4.5</v>
      </c>
      <c r="Q3688">
        <v>112.5</v>
      </c>
      <c r="R3688" s="1"/>
    </row>
    <row r="3689" spans="1:18" x14ac:dyDescent="0.2">
      <c r="A3689" s="1" t="s">
        <v>46</v>
      </c>
      <c r="B3689">
        <v>3</v>
      </c>
      <c r="C3689" s="1" t="s">
        <v>5783</v>
      </c>
      <c r="D3689" s="2">
        <v>45870</v>
      </c>
      <c r="E3689" t="s">
        <v>5784</v>
      </c>
      <c r="F3689" s="1" t="s">
        <v>106</v>
      </c>
      <c r="G3689">
        <v>13</v>
      </c>
      <c r="H3689" t="s">
        <v>2847</v>
      </c>
      <c r="I3689" s="1" t="s">
        <v>108</v>
      </c>
      <c r="J3689">
        <v>110</v>
      </c>
      <c r="K3689" s="1" t="s">
        <v>2729</v>
      </c>
      <c r="L3689">
        <v>1</v>
      </c>
      <c r="M3689">
        <v>28.8</v>
      </c>
      <c r="N3689">
        <v>0.8</v>
      </c>
      <c r="Q3689">
        <v>28</v>
      </c>
      <c r="R3689" s="1"/>
    </row>
    <row r="3690" spans="1:18" x14ac:dyDescent="0.2">
      <c r="A3690" s="1" t="s">
        <v>53</v>
      </c>
      <c r="B3690">
        <v>3</v>
      </c>
      <c r="C3690" s="1" t="s">
        <v>5783</v>
      </c>
      <c r="D3690" s="2">
        <v>45870</v>
      </c>
      <c r="E3690" t="s">
        <v>5784</v>
      </c>
      <c r="F3690" s="1" t="s">
        <v>106</v>
      </c>
      <c r="G3690">
        <v>13</v>
      </c>
      <c r="H3690" t="s">
        <v>2847</v>
      </c>
      <c r="I3690" s="1" t="s">
        <v>108</v>
      </c>
      <c r="J3690">
        <v>110</v>
      </c>
      <c r="K3690" s="1" t="s">
        <v>2729</v>
      </c>
      <c r="L3690">
        <v>2</v>
      </c>
      <c r="M3690">
        <v>48</v>
      </c>
      <c r="N3690">
        <v>2</v>
      </c>
      <c r="O3690">
        <v>37</v>
      </c>
      <c r="Q3690">
        <v>46</v>
      </c>
      <c r="R3690" s="1"/>
    </row>
    <row r="3691" spans="1:18" x14ac:dyDescent="0.2">
      <c r="A3691" s="1" t="s">
        <v>53</v>
      </c>
      <c r="B3691">
        <v>3</v>
      </c>
      <c r="C3691" s="1" t="s">
        <v>5736</v>
      </c>
      <c r="D3691" s="2">
        <v>45870</v>
      </c>
      <c r="E3691" t="s">
        <v>3699</v>
      </c>
      <c r="F3691" s="1" t="s">
        <v>246</v>
      </c>
      <c r="G3691" t="s">
        <v>5606</v>
      </c>
      <c r="H3691" t="s">
        <v>5607</v>
      </c>
      <c r="I3691" s="1" t="s">
        <v>1346</v>
      </c>
      <c r="J3691" t="s">
        <v>5737</v>
      </c>
      <c r="K3691" s="1" t="s">
        <v>2729</v>
      </c>
      <c r="L3691">
        <v>1</v>
      </c>
      <c r="M3691">
        <v>105.8</v>
      </c>
      <c r="N3691">
        <v>3</v>
      </c>
      <c r="Q3691">
        <v>102.8</v>
      </c>
      <c r="R3691" s="1"/>
    </row>
    <row r="3692" spans="1:18" x14ac:dyDescent="0.2">
      <c r="A3692" s="1" t="s">
        <v>46</v>
      </c>
      <c r="B3692">
        <v>4</v>
      </c>
      <c r="C3692" s="1" t="s">
        <v>5704</v>
      </c>
      <c r="D3692" s="2">
        <v>45870</v>
      </c>
      <c r="E3692" t="s">
        <v>5705</v>
      </c>
      <c r="F3692" s="1" t="s">
        <v>246</v>
      </c>
      <c r="G3692">
        <v>17</v>
      </c>
      <c r="H3692" t="s">
        <v>332</v>
      </c>
      <c r="I3692" s="1" t="s">
        <v>2760</v>
      </c>
      <c r="J3692">
        <v>800</v>
      </c>
      <c r="K3692" s="1" t="s">
        <v>2729</v>
      </c>
      <c r="L3692">
        <v>4</v>
      </c>
      <c r="M3692">
        <v>275.82</v>
      </c>
      <c r="N3692">
        <v>10</v>
      </c>
      <c r="O3692">
        <v>30</v>
      </c>
      <c r="Q3692">
        <v>265.82</v>
      </c>
      <c r="R3692" s="1"/>
    </row>
    <row r="3693" spans="1:18" x14ac:dyDescent="0.2">
      <c r="A3693" s="1" t="s">
        <v>46</v>
      </c>
      <c r="B3693">
        <v>4</v>
      </c>
      <c r="C3693" s="1" t="s">
        <v>5785</v>
      </c>
      <c r="D3693" s="2">
        <v>45870</v>
      </c>
      <c r="E3693" t="s">
        <v>5770</v>
      </c>
      <c r="F3693" s="1" t="s">
        <v>246</v>
      </c>
      <c r="G3693">
        <v>20</v>
      </c>
      <c r="H3693" t="s">
        <v>209</v>
      </c>
      <c r="I3693" s="1" t="s">
        <v>100</v>
      </c>
      <c r="J3693">
        <v>245</v>
      </c>
      <c r="K3693" s="1" t="s">
        <v>2729</v>
      </c>
      <c r="L3693">
        <v>2</v>
      </c>
      <c r="M3693">
        <v>93.4</v>
      </c>
      <c r="N3693">
        <v>5</v>
      </c>
      <c r="Q3693">
        <v>88.4</v>
      </c>
      <c r="R3693" s="1"/>
    </row>
    <row r="3694" spans="1:18" x14ac:dyDescent="0.2">
      <c r="A3694" s="1" t="s">
        <v>53</v>
      </c>
      <c r="B3694">
        <v>4</v>
      </c>
      <c r="C3694" s="1" t="s">
        <v>5785</v>
      </c>
      <c r="D3694" s="2">
        <v>45870</v>
      </c>
      <c r="E3694" t="s">
        <v>5770</v>
      </c>
      <c r="F3694" s="1" t="s">
        <v>246</v>
      </c>
      <c r="G3694">
        <v>20</v>
      </c>
      <c r="H3694" t="s">
        <v>209</v>
      </c>
      <c r="I3694" s="1" t="s">
        <v>100</v>
      </c>
      <c r="J3694">
        <v>245</v>
      </c>
      <c r="K3694" s="1" t="s">
        <v>2729</v>
      </c>
      <c r="L3694">
        <v>3</v>
      </c>
      <c r="M3694">
        <v>175</v>
      </c>
      <c r="N3694">
        <v>7.1999999999999993</v>
      </c>
      <c r="O3694">
        <v>8</v>
      </c>
      <c r="Q3694">
        <v>167.8</v>
      </c>
      <c r="R3694" s="1"/>
    </row>
    <row r="3695" spans="1:18" x14ac:dyDescent="0.2">
      <c r="A3695" s="1" t="s">
        <v>53</v>
      </c>
      <c r="B3695">
        <v>4</v>
      </c>
      <c r="C3695" s="1" t="s">
        <v>5786</v>
      </c>
      <c r="D3695" s="2">
        <v>45870</v>
      </c>
      <c r="E3695" t="s">
        <v>5612</v>
      </c>
      <c r="F3695" s="1" t="s">
        <v>246</v>
      </c>
      <c r="G3695">
        <v>21</v>
      </c>
      <c r="H3695" t="s">
        <v>167</v>
      </c>
      <c r="I3695" s="1" t="s">
        <v>100</v>
      </c>
      <c r="J3695">
        <v>500</v>
      </c>
      <c r="K3695" s="1" t="s">
        <v>2729</v>
      </c>
      <c r="L3695">
        <v>1</v>
      </c>
      <c r="M3695">
        <v>55.4</v>
      </c>
      <c r="N3695">
        <v>2.4</v>
      </c>
      <c r="Q3695">
        <v>53</v>
      </c>
      <c r="R3695" s="1"/>
    </row>
    <row r="3696" spans="1:18" x14ac:dyDescent="0.2">
      <c r="A3696" s="1" t="s">
        <v>46</v>
      </c>
      <c r="B3696">
        <v>5</v>
      </c>
      <c r="C3696" s="1" t="s">
        <v>5773</v>
      </c>
      <c r="D3696" s="2">
        <v>45870</v>
      </c>
      <c r="E3696" t="s">
        <v>5774</v>
      </c>
      <c r="F3696" s="1" t="s">
        <v>246</v>
      </c>
      <c r="G3696">
        <v>16</v>
      </c>
      <c r="H3696">
        <v>8</v>
      </c>
      <c r="I3696" s="1" t="s">
        <v>100</v>
      </c>
      <c r="J3696">
        <v>690</v>
      </c>
      <c r="K3696" s="1" t="s">
        <v>2729</v>
      </c>
      <c r="L3696">
        <v>6</v>
      </c>
      <c r="M3696">
        <v>328.2</v>
      </c>
      <c r="N3696">
        <v>11.9</v>
      </c>
      <c r="Q3696">
        <v>316.3</v>
      </c>
      <c r="R3696" s="1"/>
    </row>
    <row r="3697" spans="1:18" x14ac:dyDescent="0.2">
      <c r="A3697" s="1" t="s">
        <v>53</v>
      </c>
      <c r="B3697">
        <v>5</v>
      </c>
      <c r="C3697" s="1" t="s">
        <v>5773</v>
      </c>
      <c r="D3697" s="2">
        <v>45870</v>
      </c>
      <c r="E3697" t="s">
        <v>5774</v>
      </c>
      <c r="F3697" s="1" t="s">
        <v>246</v>
      </c>
      <c r="G3697">
        <v>16</v>
      </c>
      <c r="H3697">
        <v>8</v>
      </c>
      <c r="I3697" s="1" t="s">
        <v>100</v>
      </c>
      <c r="J3697">
        <v>690</v>
      </c>
      <c r="K3697" s="1" t="s">
        <v>2729</v>
      </c>
      <c r="L3697">
        <v>5</v>
      </c>
      <c r="M3697">
        <v>294.60000000000002</v>
      </c>
      <c r="N3697">
        <v>9.4</v>
      </c>
      <c r="Q3697">
        <v>285.20000000000005</v>
      </c>
      <c r="R3697" s="1"/>
    </row>
    <row r="3698" spans="1:18" x14ac:dyDescent="0.2">
      <c r="A3698" s="1" t="s">
        <v>53</v>
      </c>
      <c r="B3698">
        <v>5</v>
      </c>
      <c r="C3698" s="1" t="s">
        <v>5787</v>
      </c>
      <c r="D3698" s="2">
        <v>45870</v>
      </c>
      <c r="E3698" t="s">
        <v>4067</v>
      </c>
      <c r="F3698" s="1" t="s">
        <v>246</v>
      </c>
      <c r="G3698">
        <v>16</v>
      </c>
      <c r="H3698" t="s">
        <v>2774</v>
      </c>
      <c r="I3698" s="1" t="s">
        <v>100</v>
      </c>
      <c r="J3698">
        <v>400</v>
      </c>
      <c r="K3698" s="1" t="s">
        <v>2729</v>
      </c>
      <c r="L3698">
        <v>1</v>
      </c>
      <c r="M3698">
        <v>72.400000000000006</v>
      </c>
      <c r="N3698">
        <v>1.8</v>
      </c>
      <c r="O3698">
        <v>9</v>
      </c>
      <c r="Q3698">
        <v>70.600000000000009</v>
      </c>
      <c r="R3698" s="1"/>
    </row>
    <row r="3699" spans="1:18" x14ac:dyDescent="0.2">
      <c r="A3699" s="1" t="s">
        <v>46</v>
      </c>
      <c r="B3699">
        <v>6</v>
      </c>
      <c r="C3699" s="1" t="s">
        <v>5778</v>
      </c>
      <c r="D3699" s="2">
        <v>45870</v>
      </c>
      <c r="E3699" t="s">
        <v>5776</v>
      </c>
      <c r="F3699" s="1" t="s">
        <v>106</v>
      </c>
      <c r="G3699" t="s">
        <v>2889</v>
      </c>
      <c r="H3699" t="s">
        <v>3168</v>
      </c>
      <c r="I3699" s="1" t="s">
        <v>3548</v>
      </c>
      <c r="J3699">
        <v>1000</v>
      </c>
      <c r="K3699" s="1" t="s">
        <v>2729</v>
      </c>
      <c r="L3699">
        <v>4</v>
      </c>
      <c r="M3699">
        <v>465.6</v>
      </c>
      <c r="N3699">
        <v>17.600000000000001</v>
      </c>
      <c r="Q3699">
        <v>448</v>
      </c>
      <c r="R3699" s="1"/>
    </row>
    <row r="3700" spans="1:18" x14ac:dyDescent="0.2">
      <c r="A3700" s="1" t="s">
        <v>46</v>
      </c>
      <c r="B3700">
        <v>6</v>
      </c>
      <c r="C3700" s="1" t="s">
        <v>5788</v>
      </c>
      <c r="D3700" s="2">
        <v>45870</v>
      </c>
      <c r="E3700" t="s">
        <v>5776</v>
      </c>
      <c r="F3700" s="1" t="s">
        <v>106</v>
      </c>
      <c r="G3700" t="s">
        <v>3172</v>
      </c>
      <c r="H3700" t="s">
        <v>3168</v>
      </c>
      <c r="I3700" s="1" t="s">
        <v>3548</v>
      </c>
      <c r="J3700">
        <v>1000</v>
      </c>
      <c r="K3700" s="1" t="s">
        <v>2729</v>
      </c>
      <c r="L3700">
        <v>8</v>
      </c>
      <c r="M3700">
        <v>1052.5</v>
      </c>
      <c r="N3700">
        <v>41.6</v>
      </c>
      <c r="Q3700">
        <v>1010.9</v>
      </c>
      <c r="R3700" s="1"/>
    </row>
    <row r="3701" spans="1:18" x14ac:dyDescent="0.2">
      <c r="A3701" s="1" t="s">
        <v>53</v>
      </c>
      <c r="B3701">
        <v>6</v>
      </c>
      <c r="C3701" s="1" t="s">
        <v>5789</v>
      </c>
      <c r="D3701" s="2">
        <v>45870</v>
      </c>
      <c r="E3701" t="s">
        <v>5761</v>
      </c>
      <c r="F3701" s="1" t="s">
        <v>106</v>
      </c>
      <c r="G3701" t="s">
        <v>3172</v>
      </c>
      <c r="H3701" t="s">
        <v>3168</v>
      </c>
      <c r="I3701" s="1" t="s">
        <v>2818</v>
      </c>
      <c r="J3701">
        <v>500</v>
      </c>
      <c r="K3701" s="1" t="s">
        <v>2729</v>
      </c>
      <c r="L3701">
        <v>6</v>
      </c>
      <c r="M3701">
        <v>730</v>
      </c>
      <c r="N3701">
        <v>30</v>
      </c>
      <c r="Q3701">
        <v>700</v>
      </c>
      <c r="R3701" s="1"/>
    </row>
    <row r="3702" spans="1:18" x14ac:dyDescent="0.2">
      <c r="A3702" s="1" t="s">
        <v>53</v>
      </c>
      <c r="B3702">
        <v>6</v>
      </c>
      <c r="C3702" s="1" t="s">
        <v>5790</v>
      </c>
      <c r="D3702" s="2">
        <v>45870</v>
      </c>
      <c r="E3702" t="s">
        <v>5791</v>
      </c>
      <c r="F3702" s="1" t="s">
        <v>106</v>
      </c>
      <c r="G3702">
        <v>18</v>
      </c>
      <c r="H3702" t="s">
        <v>343</v>
      </c>
      <c r="I3702" s="1" t="s">
        <v>108</v>
      </c>
      <c r="J3702">
        <v>100</v>
      </c>
      <c r="K3702" s="1" t="s">
        <v>2729</v>
      </c>
      <c r="L3702">
        <v>2</v>
      </c>
      <c r="M3702">
        <v>117.8</v>
      </c>
      <c r="N3702">
        <v>4.4000000000000004</v>
      </c>
      <c r="O3702">
        <v>40</v>
      </c>
      <c r="Q3702">
        <v>113.39999999999999</v>
      </c>
      <c r="R3702" s="1"/>
    </row>
    <row r="3703" spans="1:18" x14ac:dyDescent="0.2">
      <c r="A3703" s="1" t="s">
        <v>53</v>
      </c>
      <c r="B3703">
        <v>6</v>
      </c>
      <c r="C3703" s="1" t="s">
        <v>5792</v>
      </c>
      <c r="D3703" s="2">
        <v>45870</v>
      </c>
      <c r="E3703" t="s">
        <v>5793</v>
      </c>
      <c r="F3703" s="1" t="s">
        <v>106</v>
      </c>
      <c r="G3703">
        <v>18</v>
      </c>
      <c r="H3703" t="s">
        <v>64</v>
      </c>
      <c r="I3703" s="1" t="s">
        <v>108</v>
      </c>
      <c r="J3703">
        <v>200</v>
      </c>
      <c r="K3703" s="1" t="s">
        <v>2729</v>
      </c>
      <c r="L3703">
        <v>4</v>
      </c>
      <c r="M3703">
        <v>140.4</v>
      </c>
      <c r="N3703">
        <v>8.8000000000000007</v>
      </c>
      <c r="Q3703">
        <v>131.6</v>
      </c>
      <c r="R3703" s="1"/>
    </row>
    <row r="3704" spans="1:18" x14ac:dyDescent="0.2">
      <c r="A3704" s="1" t="s">
        <v>46</v>
      </c>
      <c r="B3704">
        <v>1</v>
      </c>
      <c r="C3704" s="1" t="s">
        <v>5779</v>
      </c>
      <c r="D3704" s="2">
        <v>45871</v>
      </c>
      <c r="E3704" t="s">
        <v>2048</v>
      </c>
      <c r="F3704" s="1" t="s">
        <v>246</v>
      </c>
      <c r="G3704">
        <v>11</v>
      </c>
      <c r="H3704" t="s">
        <v>2645</v>
      </c>
      <c r="I3704" s="1" t="s">
        <v>100</v>
      </c>
      <c r="J3704">
        <v>100</v>
      </c>
      <c r="K3704" s="1" t="s">
        <v>2729</v>
      </c>
      <c r="L3704">
        <v>1</v>
      </c>
      <c r="M3704">
        <v>59.4</v>
      </c>
      <c r="N3704">
        <v>1.3</v>
      </c>
      <c r="O3704">
        <v>70</v>
      </c>
      <c r="Q3704">
        <v>58.1</v>
      </c>
      <c r="R3704" s="1"/>
    </row>
    <row r="3705" spans="1:18" x14ac:dyDescent="0.2">
      <c r="A3705" s="1" t="s">
        <v>46</v>
      </c>
      <c r="B3705">
        <v>1</v>
      </c>
      <c r="C3705" s="1" t="s">
        <v>5794</v>
      </c>
      <c r="D3705" s="2">
        <v>45871</v>
      </c>
      <c r="E3705" t="s">
        <v>5795</v>
      </c>
      <c r="F3705" s="1" t="s">
        <v>246</v>
      </c>
      <c r="G3705">
        <v>15</v>
      </c>
      <c r="H3705" t="s">
        <v>332</v>
      </c>
      <c r="I3705" s="1" t="s">
        <v>1346</v>
      </c>
      <c r="J3705">
        <v>200</v>
      </c>
      <c r="K3705" s="1" t="s">
        <v>2729</v>
      </c>
      <c r="L3705">
        <v>3</v>
      </c>
      <c r="M3705">
        <v>204.26</v>
      </c>
      <c r="N3705">
        <v>4.8</v>
      </c>
      <c r="Q3705">
        <v>199.45999999999998</v>
      </c>
      <c r="R3705" s="1"/>
    </row>
    <row r="3706" spans="1:18" x14ac:dyDescent="0.2">
      <c r="A3706" s="1" t="s">
        <v>53</v>
      </c>
      <c r="B3706">
        <v>1</v>
      </c>
      <c r="C3706" s="1" t="s">
        <v>4488</v>
      </c>
      <c r="D3706" s="2">
        <v>45871</v>
      </c>
      <c r="E3706" t="s">
        <v>3286</v>
      </c>
      <c r="F3706" s="1" t="s">
        <v>246</v>
      </c>
      <c r="G3706">
        <v>2</v>
      </c>
      <c r="H3706">
        <v>12</v>
      </c>
      <c r="I3706" s="1" t="s">
        <v>100</v>
      </c>
      <c r="J3706">
        <v>500</v>
      </c>
      <c r="K3706" s="1" t="s">
        <v>2729</v>
      </c>
      <c r="L3706">
        <v>3</v>
      </c>
      <c r="M3706">
        <v>62.1</v>
      </c>
      <c r="N3706">
        <v>3.9</v>
      </c>
      <c r="O3706">
        <v>95</v>
      </c>
      <c r="Q3706">
        <v>58.2</v>
      </c>
      <c r="R3706" s="1"/>
    </row>
    <row r="3707" spans="1:18" x14ac:dyDescent="0.2">
      <c r="A3707" s="1" t="s">
        <v>46</v>
      </c>
      <c r="B3707">
        <v>3</v>
      </c>
      <c r="C3707" s="1" t="s">
        <v>5736</v>
      </c>
      <c r="D3707" s="2">
        <v>45871</v>
      </c>
      <c r="E3707" t="s">
        <v>3699</v>
      </c>
      <c r="F3707" s="1" t="s">
        <v>246</v>
      </c>
      <c r="G3707" t="s">
        <v>5606</v>
      </c>
      <c r="H3707" t="s">
        <v>5607</v>
      </c>
      <c r="I3707" s="1" t="s">
        <v>1346</v>
      </c>
      <c r="J3707" t="s">
        <v>5737</v>
      </c>
      <c r="K3707" s="1" t="s">
        <v>2729</v>
      </c>
      <c r="L3707">
        <v>3</v>
      </c>
      <c r="M3707">
        <v>301.2</v>
      </c>
      <c r="N3707">
        <v>7.8</v>
      </c>
      <c r="Q3707">
        <v>293.39999999999998</v>
      </c>
      <c r="R3707" s="1"/>
    </row>
    <row r="3708" spans="1:18" x14ac:dyDescent="0.2">
      <c r="A3708" s="1" t="s">
        <v>46</v>
      </c>
      <c r="B3708">
        <v>3</v>
      </c>
      <c r="C3708" s="1" t="s">
        <v>5796</v>
      </c>
      <c r="D3708" s="2">
        <v>45871</v>
      </c>
      <c r="E3708" t="s">
        <v>2048</v>
      </c>
      <c r="F3708" s="1" t="s">
        <v>246</v>
      </c>
      <c r="G3708">
        <v>31</v>
      </c>
      <c r="H3708" t="s">
        <v>2847</v>
      </c>
      <c r="I3708" s="1" t="s">
        <v>100</v>
      </c>
      <c r="J3708">
        <v>350</v>
      </c>
      <c r="K3708" s="1" t="s">
        <v>2729</v>
      </c>
      <c r="L3708">
        <v>2</v>
      </c>
      <c r="M3708">
        <v>98.6</v>
      </c>
      <c r="N3708">
        <v>4.8</v>
      </c>
      <c r="Q3708">
        <v>93.8</v>
      </c>
      <c r="R3708" s="1"/>
    </row>
    <row r="3709" spans="1:18" x14ac:dyDescent="0.2">
      <c r="A3709" s="1" t="s">
        <v>53</v>
      </c>
      <c r="B3709">
        <v>3</v>
      </c>
      <c r="C3709" s="1" t="s">
        <v>5796</v>
      </c>
      <c r="D3709" s="2">
        <v>45871</v>
      </c>
      <c r="E3709" t="s">
        <v>2048</v>
      </c>
      <c r="F3709" s="1" t="s">
        <v>246</v>
      </c>
      <c r="G3709">
        <v>31</v>
      </c>
      <c r="H3709" t="s">
        <v>2847</v>
      </c>
      <c r="I3709" s="1" t="s">
        <v>100</v>
      </c>
      <c r="J3709">
        <v>350</v>
      </c>
      <c r="K3709" s="1" t="s">
        <v>2729</v>
      </c>
      <c r="L3709">
        <v>6</v>
      </c>
      <c r="M3709">
        <v>275.2</v>
      </c>
      <c r="N3709">
        <v>14.399999999999999</v>
      </c>
      <c r="Q3709">
        <v>260.8</v>
      </c>
      <c r="R3709" s="1"/>
    </row>
    <row r="3710" spans="1:18" x14ac:dyDescent="0.2">
      <c r="A3710" s="1" t="s">
        <v>46</v>
      </c>
      <c r="B3710">
        <v>4</v>
      </c>
      <c r="C3710" s="1" t="s">
        <v>5786</v>
      </c>
      <c r="D3710" s="2">
        <v>45871</v>
      </c>
      <c r="E3710" t="s">
        <v>5612</v>
      </c>
      <c r="F3710" s="1" t="s">
        <v>246</v>
      </c>
      <c r="G3710">
        <v>21</v>
      </c>
      <c r="H3710" t="s">
        <v>167</v>
      </c>
      <c r="I3710" s="1" t="s">
        <v>100</v>
      </c>
      <c r="J3710">
        <v>500</v>
      </c>
      <c r="K3710" s="1" t="s">
        <v>2729</v>
      </c>
      <c r="L3710">
        <v>5</v>
      </c>
      <c r="M3710">
        <v>281.2</v>
      </c>
      <c r="N3710">
        <v>11.8</v>
      </c>
      <c r="Q3710">
        <v>269.39999999999998</v>
      </c>
      <c r="R3710" s="1"/>
    </row>
    <row r="3711" spans="1:18" x14ac:dyDescent="0.2">
      <c r="A3711" s="1" t="s">
        <v>53</v>
      </c>
      <c r="B3711">
        <v>4</v>
      </c>
      <c r="C3711" s="1" t="s">
        <v>5797</v>
      </c>
      <c r="D3711" s="2">
        <v>45871</v>
      </c>
      <c r="E3711" t="s">
        <v>5798</v>
      </c>
      <c r="F3711" s="1" t="s">
        <v>246</v>
      </c>
      <c r="G3711">
        <v>17</v>
      </c>
      <c r="H3711" t="s">
        <v>93</v>
      </c>
      <c r="I3711" s="1" t="s">
        <v>2760</v>
      </c>
      <c r="J3711">
        <v>50</v>
      </c>
      <c r="K3711" s="1" t="s">
        <v>2729</v>
      </c>
      <c r="L3711">
        <v>1</v>
      </c>
      <c r="M3711">
        <v>56.6</v>
      </c>
      <c r="N3711">
        <v>2.1</v>
      </c>
      <c r="Q3711">
        <v>54.5</v>
      </c>
      <c r="R3711" s="1"/>
    </row>
    <row r="3712" spans="1:18" x14ac:dyDescent="0.2">
      <c r="A3712" s="1" t="s">
        <v>46</v>
      </c>
      <c r="B3712">
        <v>5</v>
      </c>
      <c r="C3712" s="1" t="s">
        <v>5787</v>
      </c>
      <c r="D3712" s="2">
        <v>45871</v>
      </c>
      <c r="E3712" t="s">
        <v>4067</v>
      </c>
      <c r="F3712" s="1" t="s">
        <v>246</v>
      </c>
      <c r="G3712">
        <v>16</v>
      </c>
      <c r="H3712" t="s">
        <v>2774</v>
      </c>
      <c r="I3712" s="1" t="s">
        <v>100</v>
      </c>
      <c r="J3712">
        <v>400</v>
      </c>
      <c r="K3712" s="1" t="s">
        <v>2729</v>
      </c>
      <c r="L3712">
        <v>6</v>
      </c>
      <c r="M3712">
        <v>290</v>
      </c>
      <c r="N3712">
        <v>10.920000000000002</v>
      </c>
      <c r="Q3712">
        <v>279.08</v>
      </c>
      <c r="R3712" s="1"/>
    </row>
    <row r="3713" spans="1:18" x14ac:dyDescent="0.2">
      <c r="A3713" s="1" t="s">
        <v>46</v>
      </c>
      <c r="B3713">
        <v>5</v>
      </c>
      <c r="C3713" s="1" t="s">
        <v>5799</v>
      </c>
      <c r="D3713" s="2">
        <v>45871</v>
      </c>
      <c r="E3713" t="s">
        <v>5800</v>
      </c>
      <c r="F3713" s="1" t="s">
        <v>246</v>
      </c>
      <c r="G3713">
        <v>17</v>
      </c>
      <c r="H3713" t="s">
        <v>167</v>
      </c>
      <c r="I3713" s="1" t="s">
        <v>100</v>
      </c>
      <c r="J3713">
        <v>145</v>
      </c>
      <c r="K3713" s="1" t="s">
        <v>2729</v>
      </c>
      <c r="L3713">
        <v>1</v>
      </c>
      <c r="M3713">
        <v>58.2</v>
      </c>
      <c r="N3713">
        <v>2</v>
      </c>
      <c r="Q3713">
        <v>56.2</v>
      </c>
      <c r="R3713" s="1"/>
    </row>
    <row r="3714" spans="1:18" x14ac:dyDescent="0.2">
      <c r="A3714" s="1" t="s">
        <v>53</v>
      </c>
      <c r="B3714">
        <v>5</v>
      </c>
      <c r="C3714" s="1" t="s">
        <v>5799</v>
      </c>
      <c r="D3714" s="2">
        <v>45871</v>
      </c>
      <c r="E3714" t="s">
        <v>5800</v>
      </c>
      <c r="F3714" s="1" t="s">
        <v>246</v>
      </c>
      <c r="G3714">
        <v>17</v>
      </c>
      <c r="H3714" t="s">
        <v>167</v>
      </c>
      <c r="I3714" s="1" t="s">
        <v>100</v>
      </c>
      <c r="J3714">
        <v>145</v>
      </c>
      <c r="K3714" s="1" t="s">
        <v>2729</v>
      </c>
      <c r="L3714">
        <v>2</v>
      </c>
      <c r="M3714">
        <v>91.199999999999989</v>
      </c>
      <c r="N3714">
        <v>3.8</v>
      </c>
      <c r="Q3714">
        <v>87.399999999999991</v>
      </c>
      <c r="R3714" s="1"/>
    </row>
    <row r="3715" spans="1:18" x14ac:dyDescent="0.2">
      <c r="A3715" s="1" t="s">
        <v>53</v>
      </c>
      <c r="B3715">
        <v>5</v>
      </c>
      <c r="C3715" s="1" t="s">
        <v>5801</v>
      </c>
      <c r="D3715" s="2">
        <v>45871</v>
      </c>
      <c r="E3715" t="s">
        <v>5770</v>
      </c>
      <c r="F3715" s="1" t="s">
        <v>246</v>
      </c>
      <c r="G3715">
        <v>17</v>
      </c>
      <c r="H3715" t="s">
        <v>209</v>
      </c>
      <c r="I3715" s="1" t="s">
        <v>100</v>
      </c>
      <c r="J3715">
        <v>130</v>
      </c>
      <c r="K3715" s="1" t="s">
        <v>2729</v>
      </c>
      <c r="L3715">
        <v>3</v>
      </c>
      <c r="M3715">
        <v>139.39999999999998</v>
      </c>
      <c r="N3715">
        <v>6.1</v>
      </c>
      <c r="Q3715">
        <v>133.29999999999998</v>
      </c>
      <c r="R3715" s="1"/>
    </row>
    <row r="3716" spans="1:18" x14ac:dyDescent="0.2">
      <c r="A3716" s="1" t="s">
        <v>53</v>
      </c>
      <c r="B3716">
        <v>5</v>
      </c>
      <c r="C3716" s="1" t="s">
        <v>5802</v>
      </c>
      <c r="D3716" s="2">
        <v>45871</v>
      </c>
      <c r="E3716" t="s">
        <v>5803</v>
      </c>
      <c r="F3716" s="1" t="s">
        <v>246</v>
      </c>
      <c r="G3716">
        <v>22</v>
      </c>
      <c r="H3716" t="s">
        <v>214</v>
      </c>
      <c r="I3716" s="1" t="s">
        <v>100</v>
      </c>
      <c r="J3716">
        <v>200</v>
      </c>
      <c r="K3716" s="1" t="s">
        <v>2729</v>
      </c>
      <c r="L3716">
        <v>3</v>
      </c>
      <c r="M3716">
        <v>207.6</v>
      </c>
      <c r="N3716">
        <v>7.5</v>
      </c>
      <c r="Q3716">
        <v>200.1</v>
      </c>
      <c r="R3716" s="1"/>
    </row>
    <row r="3717" spans="1:18" x14ac:dyDescent="0.2">
      <c r="A3717" s="1" t="s">
        <v>53</v>
      </c>
      <c r="B3717">
        <v>5</v>
      </c>
      <c r="C3717" s="1" t="s">
        <v>5804</v>
      </c>
      <c r="D3717" s="2">
        <v>45871</v>
      </c>
      <c r="E3717" t="s">
        <v>5803</v>
      </c>
      <c r="F3717" s="1" t="s">
        <v>246</v>
      </c>
      <c r="G3717">
        <v>24</v>
      </c>
      <c r="H3717" t="s">
        <v>214</v>
      </c>
      <c r="I3717" s="1" t="s">
        <v>100</v>
      </c>
      <c r="J3717">
        <v>200</v>
      </c>
      <c r="K3717" s="1" t="s">
        <v>2729</v>
      </c>
      <c r="L3717">
        <v>1</v>
      </c>
      <c r="M3717">
        <v>64.2</v>
      </c>
      <c r="N3717">
        <v>2.8</v>
      </c>
      <c r="Q3717">
        <v>61.400000000000006</v>
      </c>
      <c r="R3717" s="1"/>
    </row>
    <row r="3718" spans="1:18" x14ac:dyDescent="0.2">
      <c r="A3718" s="1" t="s">
        <v>46</v>
      </c>
      <c r="B3718">
        <v>6</v>
      </c>
      <c r="C3718" s="1" t="s">
        <v>5805</v>
      </c>
      <c r="D3718" s="2">
        <v>45871</v>
      </c>
      <c r="E3718" t="s">
        <v>5806</v>
      </c>
      <c r="F3718" s="1" t="s">
        <v>106</v>
      </c>
      <c r="G3718">
        <v>20.5</v>
      </c>
      <c r="H3718" t="s">
        <v>3050</v>
      </c>
      <c r="I3718" s="1" t="s">
        <v>108</v>
      </c>
      <c r="J3718">
        <v>520</v>
      </c>
      <c r="K3718" s="1" t="s">
        <v>2729</v>
      </c>
      <c r="L3718">
        <v>9</v>
      </c>
      <c r="M3718">
        <v>555</v>
      </c>
      <c r="N3718">
        <v>23.400000000000002</v>
      </c>
      <c r="Q3718">
        <v>531.6</v>
      </c>
      <c r="R3718" s="1"/>
    </row>
    <row r="3719" spans="1:18" x14ac:dyDescent="0.2">
      <c r="A3719" s="1" t="s">
        <v>53</v>
      </c>
      <c r="B3719">
        <v>6</v>
      </c>
      <c r="C3719" s="1" t="s">
        <v>5807</v>
      </c>
      <c r="D3719" s="2">
        <v>45871</v>
      </c>
      <c r="E3719" t="s">
        <v>5390</v>
      </c>
      <c r="F3719" s="1" t="s">
        <v>246</v>
      </c>
      <c r="G3719" t="s">
        <v>5808</v>
      </c>
      <c r="H3719" t="s">
        <v>3041</v>
      </c>
      <c r="I3719" s="1" t="s">
        <v>100</v>
      </c>
      <c r="J3719">
        <v>150</v>
      </c>
      <c r="K3719" s="1" t="s">
        <v>2729</v>
      </c>
      <c r="L3719">
        <v>2</v>
      </c>
      <c r="M3719">
        <v>56.400000000000006</v>
      </c>
      <c r="N3719">
        <v>7.2</v>
      </c>
      <c r="Q3719">
        <v>49.2</v>
      </c>
      <c r="R3719" s="1"/>
    </row>
    <row r="3720" spans="1:18" x14ac:dyDescent="0.2">
      <c r="A3720" s="1" t="s">
        <v>53</v>
      </c>
      <c r="B3720">
        <v>6</v>
      </c>
      <c r="C3720" s="1" t="s">
        <v>5680</v>
      </c>
      <c r="D3720" s="2">
        <v>45871</v>
      </c>
      <c r="E3720" t="s">
        <v>5681</v>
      </c>
      <c r="F3720" s="1" t="s">
        <v>246</v>
      </c>
      <c r="G3720" t="s">
        <v>5682</v>
      </c>
      <c r="H3720" t="s">
        <v>2744</v>
      </c>
      <c r="I3720" s="1" t="s">
        <v>100</v>
      </c>
      <c r="J3720">
        <v>5000</v>
      </c>
      <c r="K3720" s="1" t="s">
        <v>2729</v>
      </c>
      <c r="L3720">
        <v>4</v>
      </c>
      <c r="M3720">
        <v>440.59999999999997</v>
      </c>
      <c r="N3720">
        <v>12.8</v>
      </c>
      <c r="Q3720">
        <v>427.79999999999995</v>
      </c>
      <c r="R3720" s="1"/>
    </row>
    <row r="3721" spans="1:18" x14ac:dyDescent="0.2">
      <c r="A3721" s="1" t="s">
        <v>46</v>
      </c>
      <c r="B3721">
        <v>6</v>
      </c>
      <c r="C3721" s="1" t="s">
        <v>5809</v>
      </c>
      <c r="D3721" s="2">
        <v>45872</v>
      </c>
      <c r="E3721" t="s">
        <v>5810</v>
      </c>
      <c r="F3721" s="1" t="s">
        <v>49</v>
      </c>
      <c r="G3721">
        <v>26</v>
      </c>
      <c r="H3721" t="s">
        <v>134</v>
      </c>
      <c r="I3721" s="1" t="s">
        <v>51</v>
      </c>
      <c r="J3721">
        <v>300</v>
      </c>
      <c r="K3721" s="1" t="s">
        <v>2729</v>
      </c>
      <c r="L3721">
        <v>4</v>
      </c>
      <c r="M3721">
        <v>372.2</v>
      </c>
      <c r="N3721">
        <v>12.4</v>
      </c>
      <c r="O3721">
        <v>40</v>
      </c>
      <c r="Q3721">
        <v>359.8</v>
      </c>
      <c r="R3721" s="1"/>
    </row>
    <row r="3722" spans="1:18" x14ac:dyDescent="0.2">
      <c r="A3722" s="1" t="s">
        <v>46</v>
      </c>
      <c r="B3722">
        <v>6</v>
      </c>
      <c r="C3722" s="1" t="s">
        <v>5811</v>
      </c>
      <c r="D3722" s="2">
        <v>45872</v>
      </c>
      <c r="E3722" t="s">
        <v>5390</v>
      </c>
      <c r="F3722" s="1" t="s">
        <v>246</v>
      </c>
      <c r="G3722" t="s">
        <v>5665</v>
      </c>
      <c r="H3722" t="s">
        <v>3041</v>
      </c>
      <c r="I3722" s="1" t="s">
        <v>100</v>
      </c>
      <c r="J3722">
        <v>300</v>
      </c>
      <c r="K3722" s="1" t="s">
        <v>2729</v>
      </c>
      <c r="L3722">
        <v>6</v>
      </c>
      <c r="M3722">
        <v>317.2</v>
      </c>
      <c r="N3722">
        <v>20.399999999999999</v>
      </c>
      <c r="Q3722">
        <v>296.8</v>
      </c>
      <c r="R3722" s="1"/>
    </row>
    <row r="3723" spans="1:18" x14ac:dyDescent="0.2">
      <c r="A3723" s="1" t="s">
        <v>53</v>
      </c>
      <c r="B3723">
        <v>6</v>
      </c>
      <c r="C3723" s="1" t="s">
        <v>2839</v>
      </c>
      <c r="D3723" s="2">
        <v>45872</v>
      </c>
      <c r="E3723" t="s">
        <v>48</v>
      </c>
      <c r="F3723" s="1" t="s">
        <v>246</v>
      </c>
      <c r="G3723">
        <v>28</v>
      </c>
      <c r="H3723" t="s">
        <v>209</v>
      </c>
      <c r="I3723" s="1" t="s">
        <v>100</v>
      </c>
      <c r="J3723">
        <v>145</v>
      </c>
      <c r="K3723" s="1" t="s">
        <v>2729</v>
      </c>
      <c r="L3723">
        <v>4</v>
      </c>
      <c r="M3723">
        <v>220.2</v>
      </c>
      <c r="N3723">
        <v>15.2</v>
      </c>
      <c r="O3723">
        <v>5</v>
      </c>
      <c r="Q3723">
        <v>205</v>
      </c>
      <c r="R3723" s="1"/>
    </row>
    <row r="3724" spans="1:18" x14ac:dyDescent="0.2">
      <c r="A3724" s="1" t="s">
        <v>53</v>
      </c>
      <c r="B3724">
        <v>6</v>
      </c>
      <c r="C3724" s="1" t="s">
        <v>2822</v>
      </c>
      <c r="D3724" s="2">
        <v>45872</v>
      </c>
      <c r="E3724" t="s">
        <v>51</v>
      </c>
      <c r="F3724" s="1" t="s">
        <v>51</v>
      </c>
      <c r="G3724" t="s">
        <v>51</v>
      </c>
      <c r="H3724" t="s">
        <v>51</v>
      </c>
      <c r="I3724" s="1" t="s">
        <v>51</v>
      </c>
      <c r="J3724" t="s">
        <v>51</v>
      </c>
      <c r="K3724" s="1" t="s">
        <v>2729</v>
      </c>
      <c r="L3724">
        <v>2</v>
      </c>
      <c r="M3724">
        <v>104</v>
      </c>
      <c r="N3724">
        <v>7.2</v>
      </c>
      <c r="Q3724">
        <v>96.8</v>
      </c>
      <c r="R3724" s="1"/>
    </row>
    <row r="3725" spans="1:18" x14ac:dyDescent="0.2">
      <c r="A3725" s="1" t="s">
        <v>53</v>
      </c>
      <c r="B3725">
        <v>6</v>
      </c>
      <c r="C3725" s="1" t="s">
        <v>2990</v>
      </c>
      <c r="D3725" s="2">
        <v>45872</v>
      </c>
      <c r="E3725" t="s">
        <v>2991</v>
      </c>
      <c r="F3725" s="1" t="s">
        <v>246</v>
      </c>
      <c r="G3725">
        <v>34</v>
      </c>
      <c r="H3725" t="s">
        <v>167</v>
      </c>
      <c r="I3725" s="1" t="s">
        <v>2760</v>
      </c>
      <c r="J3725">
        <v>140</v>
      </c>
      <c r="K3725" s="1" t="s">
        <v>2729</v>
      </c>
      <c r="L3725">
        <v>4</v>
      </c>
      <c r="M3725">
        <v>204.8</v>
      </c>
      <c r="N3725">
        <v>16.8</v>
      </c>
      <c r="Q3725">
        <v>188</v>
      </c>
      <c r="R3725" s="1"/>
    </row>
    <row r="3726" spans="1:18" x14ac:dyDescent="0.2">
      <c r="A3726" s="1" t="s">
        <v>53</v>
      </c>
      <c r="B3726">
        <v>6</v>
      </c>
      <c r="C3726" s="1" t="s">
        <v>5812</v>
      </c>
      <c r="D3726" s="2">
        <v>45872</v>
      </c>
      <c r="E3726" t="s">
        <v>5813</v>
      </c>
      <c r="F3726" s="1" t="s">
        <v>246</v>
      </c>
      <c r="G3726">
        <v>36</v>
      </c>
      <c r="H3726" t="s">
        <v>214</v>
      </c>
      <c r="I3726" s="1" t="s">
        <v>100</v>
      </c>
      <c r="J3726">
        <v>100</v>
      </c>
      <c r="K3726" s="1" t="s">
        <v>2729</v>
      </c>
      <c r="L3726">
        <v>2</v>
      </c>
      <c r="M3726">
        <v>59.2</v>
      </c>
      <c r="N3726">
        <v>9.1999999999999993</v>
      </c>
      <c r="Q3726">
        <v>50</v>
      </c>
      <c r="R3726" s="1"/>
    </row>
    <row r="3727" spans="1:18" x14ac:dyDescent="0.2">
      <c r="A3727" s="1" t="s">
        <v>53</v>
      </c>
      <c r="B3727">
        <v>6</v>
      </c>
      <c r="C3727" s="1" t="s">
        <v>5814</v>
      </c>
      <c r="D3727" s="2">
        <v>45872</v>
      </c>
      <c r="E3727" t="s">
        <v>2048</v>
      </c>
      <c r="F3727" s="1" t="s">
        <v>246</v>
      </c>
      <c r="G3727">
        <v>36</v>
      </c>
      <c r="H3727" t="s">
        <v>2243</v>
      </c>
      <c r="I3727" s="1" t="s">
        <v>100</v>
      </c>
      <c r="J3727">
        <v>75</v>
      </c>
      <c r="K3727" s="1" t="s">
        <v>2729</v>
      </c>
      <c r="L3727">
        <v>1</v>
      </c>
      <c r="M3727">
        <v>53.2</v>
      </c>
      <c r="N3727">
        <v>4.5999999999999996</v>
      </c>
      <c r="Q3727">
        <v>48.6</v>
      </c>
      <c r="R3727" s="1"/>
    </row>
    <row r="3728" spans="1:18" x14ac:dyDescent="0.2">
      <c r="A3728" s="1" t="s">
        <v>46</v>
      </c>
      <c r="B3728">
        <v>1</v>
      </c>
      <c r="C3728" s="1" t="s">
        <v>4488</v>
      </c>
      <c r="D3728" s="2">
        <v>45872</v>
      </c>
      <c r="E3728" t="s">
        <v>3286</v>
      </c>
      <c r="F3728" s="1" t="s">
        <v>246</v>
      </c>
      <c r="G3728">
        <v>2</v>
      </c>
      <c r="H3728">
        <v>12</v>
      </c>
      <c r="I3728" s="1" t="s">
        <v>100</v>
      </c>
      <c r="J3728">
        <v>500</v>
      </c>
      <c r="K3728" s="1" t="s">
        <v>2729</v>
      </c>
      <c r="L3728">
        <v>3</v>
      </c>
      <c r="M3728">
        <v>47.800000000000004</v>
      </c>
      <c r="N3728">
        <v>3.3000000000000003</v>
      </c>
      <c r="O3728">
        <v>8</v>
      </c>
      <c r="Q3728">
        <v>44.500000000000007</v>
      </c>
      <c r="R3728" s="1"/>
    </row>
    <row r="3729" spans="1:18" x14ac:dyDescent="0.2">
      <c r="A3729" s="1" t="s">
        <v>53</v>
      </c>
      <c r="B3729">
        <v>1</v>
      </c>
      <c r="C3729" s="1" t="s">
        <v>5815</v>
      </c>
      <c r="D3729" s="2">
        <v>45872</v>
      </c>
      <c r="E3729" t="s">
        <v>5816</v>
      </c>
      <c r="F3729" s="1" t="s">
        <v>246</v>
      </c>
      <c r="G3729">
        <v>7</v>
      </c>
      <c r="H3729" t="s">
        <v>51</v>
      </c>
      <c r="I3729" s="1" t="s">
        <v>100</v>
      </c>
      <c r="J3729">
        <v>500</v>
      </c>
      <c r="K3729" s="1" t="s">
        <v>2729</v>
      </c>
      <c r="L3729">
        <v>4</v>
      </c>
      <c r="M3729">
        <v>178.6</v>
      </c>
      <c r="N3729">
        <v>3.2</v>
      </c>
      <c r="Q3729">
        <v>175.4</v>
      </c>
      <c r="R3729" s="1"/>
    </row>
    <row r="3730" spans="1:18" x14ac:dyDescent="0.2">
      <c r="A3730" s="1" t="s">
        <v>46</v>
      </c>
      <c r="B3730">
        <v>3</v>
      </c>
      <c r="C3730" s="1" t="s">
        <v>5736</v>
      </c>
      <c r="D3730" s="2">
        <v>45872</v>
      </c>
      <c r="E3730" t="s">
        <v>3699</v>
      </c>
      <c r="F3730" s="1" t="s">
        <v>246</v>
      </c>
      <c r="G3730" t="s">
        <v>5606</v>
      </c>
      <c r="H3730" t="s">
        <v>5607</v>
      </c>
      <c r="I3730" s="1" t="s">
        <v>1346</v>
      </c>
      <c r="J3730" t="s">
        <v>5737</v>
      </c>
      <c r="K3730" s="1" t="s">
        <v>2729</v>
      </c>
      <c r="L3730">
        <v>4</v>
      </c>
      <c r="M3730">
        <v>389.4</v>
      </c>
      <c r="N3730">
        <v>11.8</v>
      </c>
      <c r="O3730">
        <v>15</v>
      </c>
      <c r="Q3730">
        <v>377.59999999999997</v>
      </c>
      <c r="R3730" s="1"/>
    </row>
    <row r="3731" spans="1:18" x14ac:dyDescent="0.2">
      <c r="A3731" s="1" t="s">
        <v>53</v>
      </c>
      <c r="B3731">
        <v>3</v>
      </c>
      <c r="C3731" s="1" t="s">
        <v>5736</v>
      </c>
      <c r="D3731" s="2">
        <v>45872</v>
      </c>
      <c r="E3731" t="s">
        <v>3699</v>
      </c>
      <c r="F3731" s="1" t="s">
        <v>246</v>
      </c>
      <c r="G3731" t="s">
        <v>5606</v>
      </c>
      <c r="H3731" t="s">
        <v>5607</v>
      </c>
      <c r="I3731" s="1" t="s">
        <v>1346</v>
      </c>
      <c r="J3731" t="s">
        <v>5737</v>
      </c>
      <c r="K3731" s="1" t="s">
        <v>2729</v>
      </c>
      <c r="L3731">
        <v>3</v>
      </c>
      <c r="M3731">
        <v>381.4</v>
      </c>
      <c r="N3731">
        <v>9</v>
      </c>
      <c r="O3731">
        <v>45</v>
      </c>
      <c r="Q3731">
        <v>372.4</v>
      </c>
      <c r="R3731" s="1"/>
    </row>
    <row r="3732" spans="1:18" x14ac:dyDescent="0.2">
      <c r="A3732" s="1" t="s">
        <v>46</v>
      </c>
      <c r="B3732">
        <v>5</v>
      </c>
      <c r="C3732" s="1" t="s">
        <v>5804</v>
      </c>
      <c r="D3732" s="2">
        <v>45872</v>
      </c>
      <c r="E3732" t="s">
        <v>5803</v>
      </c>
      <c r="F3732" s="1" t="s">
        <v>246</v>
      </c>
      <c r="G3732">
        <v>24</v>
      </c>
      <c r="H3732" t="s">
        <v>214</v>
      </c>
      <c r="I3732" s="1" t="s">
        <v>100</v>
      </c>
      <c r="J3732">
        <v>200</v>
      </c>
      <c r="K3732" s="1" t="s">
        <v>2729</v>
      </c>
      <c r="L3732">
        <v>2</v>
      </c>
      <c r="M3732">
        <v>144</v>
      </c>
      <c r="N3732">
        <v>5.6</v>
      </c>
      <c r="O3732">
        <v>20</v>
      </c>
      <c r="Q3732">
        <v>138.4</v>
      </c>
      <c r="R3732" s="1"/>
    </row>
    <row r="3733" spans="1:18" x14ac:dyDescent="0.2">
      <c r="A3733" s="1" t="s">
        <v>46</v>
      </c>
      <c r="B3733">
        <v>5</v>
      </c>
      <c r="C3733" s="1" t="s">
        <v>5817</v>
      </c>
      <c r="D3733" s="2">
        <v>45872</v>
      </c>
      <c r="E3733" t="s">
        <v>2048</v>
      </c>
      <c r="F3733" s="1" t="s">
        <v>246</v>
      </c>
      <c r="G3733">
        <v>24</v>
      </c>
      <c r="H3733" t="s">
        <v>2641</v>
      </c>
      <c r="I3733" s="1" t="s">
        <v>100</v>
      </c>
      <c r="J3733">
        <v>100</v>
      </c>
      <c r="K3733" s="1" t="s">
        <v>2729</v>
      </c>
      <c r="L3733">
        <v>2</v>
      </c>
      <c r="M3733">
        <v>104.80000000000001</v>
      </c>
      <c r="N3733">
        <v>5.6</v>
      </c>
      <c r="Q3733">
        <v>99.200000000000017</v>
      </c>
      <c r="R3733" s="1"/>
    </row>
    <row r="3734" spans="1:18" x14ac:dyDescent="0.2">
      <c r="A3734" s="1" t="s">
        <v>46</v>
      </c>
      <c r="B3734">
        <v>5</v>
      </c>
      <c r="C3734" s="1" t="s">
        <v>5818</v>
      </c>
      <c r="D3734" s="2">
        <v>45872</v>
      </c>
      <c r="E3734" t="s">
        <v>5697</v>
      </c>
      <c r="F3734" s="1" t="s">
        <v>246</v>
      </c>
      <c r="G3734">
        <v>26.5</v>
      </c>
      <c r="H3734" t="s">
        <v>79</v>
      </c>
      <c r="I3734" s="1" t="s">
        <v>100</v>
      </c>
      <c r="J3734">
        <v>138</v>
      </c>
      <c r="K3734" s="1" t="s">
        <v>2729</v>
      </c>
      <c r="L3734">
        <v>3</v>
      </c>
      <c r="M3734">
        <v>143.80000000000001</v>
      </c>
      <c r="N3734">
        <v>6.4</v>
      </c>
      <c r="Q3734">
        <v>137.4</v>
      </c>
      <c r="R3734" s="1"/>
    </row>
    <row r="3735" spans="1:18" x14ac:dyDescent="0.2">
      <c r="A3735" s="1" t="s">
        <v>46</v>
      </c>
      <c r="B3735">
        <v>5</v>
      </c>
      <c r="C3735" s="1" t="s">
        <v>5819</v>
      </c>
      <c r="D3735" s="2">
        <v>45872</v>
      </c>
      <c r="E3735" t="s">
        <v>5800</v>
      </c>
      <c r="F3735" s="1" t="s">
        <v>246</v>
      </c>
      <c r="G3735">
        <v>30</v>
      </c>
      <c r="H3735" t="s">
        <v>167</v>
      </c>
      <c r="I3735" s="1" t="s">
        <v>100</v>
      </c>
      <c r="J3735">
        <v>275</v>
      </c>
      <c r="K3735" s="1" t="s">
        <v>2729</v>
      </c>
      <c r="L3735">
        <v>3</v>
      </c>
      <c r="M3735">
        <v>182.60000000000002</v>
      </c>
      <c r="N3735">
        <v>10.8</v>
      </c>
      <c r="Q3735">
        <v>171.8</v>
      </c>
      <c r="R3735" s="1"/>
    </row>
    <row r="3736" spans="1:18" x14ac:dyDescent="0.2">
      <c r="A3736" s="1" t="s">
        <v>53</v>
      </c>
      <c r="B3736">
        <v>5</v>
      </c>
      <c r="C3736" s="1" t="s">
        <v>5819</v>
      </c>
      <c r="D3736" s="2">
        <v>45872</v>
      </c>
      <c r="E3736" t="s">
        <v>5800</v>
      </c>
      <c r="F3736" s="1" t="s">
        <v>246</v>
      </c>
      <c r="G3736">
        <v>30</v>
      </c>
      <c r="H3736" t="s">
        <v>167</v>
      </c>
      <c r="I3736" s="1" t="s">
        <v>100</v>
      </c>
      <c r="J3736">
        <v>275</v>
      </c>
      <c r="K3736" s="1" t="s">
        <v>2729</v>
      </c>
      <c r="L3736">
        <v>2</v>
      </c>
      <c r="M3736">
        <v>114.2</v>
      </c>
      <c r="N3736">
        <v>7.6</v>
      </c>
      <c r="Q3736">
        <v>106.60000000000001</v>
      </c>
      <c r="R3736" s="1"/>
    </row>
    <row r="3737" spans="1:18" x14ac:dyDescent="0.2">
      <c r="A3737" s="1" t="s">
        <v>53</v>
      </c>
      <c r="B3737">
        <v>5</v>
      </c>
      <c r="C3737" s="1" t="s">
        <v>5820</v>
      </c>
      <c r="D3737" s="2">
        <v>45872</v>
      </c>
      <c r="E3737" t="s">
        <v>5821</v>
      </c>
      <c r="F3737" s="1" t="s">
        <v>246</v>
      </c>
      <c r="G3737">
        <v>20</v>
      </c>
      <c r="H3737" t="s">
        <v>2641</v>
      </c>
      <c r="I3737" s="1" t="s">
        <v>100</v>
      </c>
      <c r="J3737">
        <v>100</v>
      </c>
      <c r="K3737" s="1" t="s">
        <v>2729</v>
      </c>
      <c r="L3737">
        <v>2</v>
      </c>
      <c r="M3737">
        <v>102.6</v>
      </c>
      <c r="N3737">
        <v>5</v>
      </c>
      <c r="Q3737">
        <v>97.6</v>
      </c>
      <c r="R3737" s="1"/>
    </row>
    <row r="3738" spans="1:18" x14ac:dyDescent="0.2">
      <c r="A3738" s="1" t="s">
        <v>53</v>
      </c>
      <c r="B3738">
        <v>5</v>
      </c>
      <c r="C3738" s="1" t="s">
        <v>5822</v>
      </c>
      <c r="D3738" s="2">
        <v>45872</v>
      </c>
      <c r="E3738" t="s">
        <v>5823</v>
      </c>
      <c r="F3738" s="1" t="s">
        <v>246</v>
      </c>
      <c r="G3738">
        <v>17</v>
      </c>
      <c r="H3738" t="s">
        <v>167</v>
      </c>
      <c r="I3738" s="1" t="s">
        <v>100</v>
      </c>
      <c r="J3738">
        <v>605</v>
      </c>
      <c r="K3738" s="1" t="s">
        <v>2729</v>
      </c>
      <c r="L3738">
        <v>5</v>
      </c>
      <c r="M3738">
        <v>168.8</v>
      </c>
      <c r="N3738">
        <v>10</v>
      </c>
      <c r="Q3738">
        <v>158.80000000000001</v>
      </c>
      <c r="R3738" s="1"/>
    </row>
    <row r="3739" spans="1:18" x14ac:dyDescent="0.2">
      <c r="A3739" s="1" t="s">
        <v>46</v>
      </c>
      <c r="B3739">
        <v>1</v>
      </c>
      <c r="C3739" s="1" t="s">
        <v>5815</v>
      </c>
      <c r="D3739" s="2">
        <v>45873</v>
      </c>
      <c r="E3739" t="s">
        <v>5816</v>
      </c>
      <c r="F3739" s="1" t="s">
        <v>246</v>
      </c>
      <c r="G3739">
        <v>7</v>
      </c>
      <c r="H3739" t="s">
        <v>51</v>
      </c>
      <c r="I3739" s="1" t="s">
        <v>100</v>
      </c>
      <c r="J3739">
        <v>500</v>
      </c>
      <c r="K3739" s="1" t="s">
        <v>2729</v>
      </c>
      <c r="L3739">
        <v>1</v>
      </c>
      <c r="M3739">
        <v>52.6</v>
      </c>
      <c r="N3739">
        <v>0.9</v>
      </c>
      <c r="Q3739">
        <v>51.7</v>
      </c>
      <c r="R3739" s="1"/>
    </row>
    <row r="3740" spans="1:18" x14ac:dyDescent="0.2">
      <c r="A3740" s="1" t="s">
        <v>46</v>
      </c>
      <c r="B3740">
        <v>1</v>
      </c>
      <c r="C3740" s="1" t="s">
        <v>5824</v>
      </c>
      <c r="D3740" s="2">
        <v>45873</v>
      </c>
      <c r="E3740" t="s">
        <v>5401</v>
      </c>
      <c r="F3740" s="1" t="s">
        <v>246</v>
      </c>
      <c r="G3740">
        <v>7</v>
      </c>
      <c r="H3740" t="s">
        <v>107</v>
      </c>
      <c r="I3740" s="1" t="s">
        <v>100</v>
      </c>
      <c r="J3740">
        <v>100</v>
      </c>
      <c r="K3740" s="1" t="s">
        <v>2729</v>
      </c>
      <c r="L3740">
        <v>2</v>
      </c>
      <c r="M3740">
        <v>101.1</v>
      </c>
      <c r="N3740">
        <v>1.8</v>
      </c>
      <c r="O3740">
        <v>2</v>
      </c>
      <c r="Q3740">
        <v>99.3</v>
      </c>
      <c r="R3740" s="1"/>
    </row>
    <row r="3741" spans="1:18" x14ac:dyDescent="0.2">
      <c r="A3741" s="1" t="s">
        <v>53</v>
      </c>
      <c r="B3741">
        <v>1</v>
      </c>
      <c r="C3741" s="1" t="s">
        <v>5825</v>
      </c>
      <c r="D3741" s="2">
        <v>45873</v>
      </c>
      <c r="E3741" t="s">
        <v>5375</v>
      </c>
      <c r="F3741" s="1" t="s">
        <v>246</v>
      </c>
      <c r="G3741">
        <v>6</v>
      </c>
      <c r="H3741" t="s">
        <v>107</v>
      </c>
      <c r="I3741" s="1" t="s">
        <v>100</v>
      </c>
      <c r="J3741">
        <v>100</v>
      </c>
      <c r="K3741" s="1" t="s">
        <v>2729</v>
      </c>
      <c r="L3741">
        <v>3</v>
      </c>
      <c r="M3741">
        <v>105.19999999999999</v>
      </c>
      <c r="N3741">
        <v>2.2999999999999998</v>
      </c>
      <c r="Q3741">
        <v>102.89999999999999</v>
      </c>
      <c r="R3741" s="1"/>
    </row>
    <row r="3742" spans="1:18" x14ac:dyDescent="0.2">
      <c r="A3742" s="1" t="s">
        <v>53</v>
      </c>
      <c r="B3742">
        <v>1</v>
      </c>
      <c r="C3742" s="1" t="s">
        <v>5815</v>
      </c>
      <c r="D3742" s="2">
        <v>45873</v>
      </c>
      <c r="E3742" t="s">
        <v>5816</v>
      </c>
      <c r="F3742" s="1" t="s">
        <v>246</v>
      </c>
      <c r="G3742">
        <v>7</v>
      </c>
      <c r="H3742" t="s">
        <v>51</v>
      </c>
      <c r="I3742" s="1" t="s">
        <v>100</v>
      </c>
      <c r="J3742">
        <v>500</v>
      </c>
      <c r="K3742" s="1" t="s">
        <v>2729</v>
      </c>
      <c r="L3742">
        <v>1</v>
      </c>
      <c r="M3742">
        <v>47.9</v>
      </c>
      <c r="N3742">
        <v>0.8</v>
      </c>
      <c r="Q3742">
        <v>47.1</v>
      </c>
      <c r="R3742" s="1"/>
    </row>
    <row r="3743" spans="1:18" x14ac:dyDescent="0.2">
      <c r="A3743" s="1" t="s">
        <v>46</v>
      </c>
      <c r="B3743">
        <v>3</v>
      </c>
      <c r="C3743" s="1" t="s">
        <v>5736</v>
      </c>
      <c r="D3743" s="2">
        <v>45873</v>
      </c>
      <c r="E3743" t="s">
        <v>3699</v>
      </c>
      <c r="F3743" s="1" t="s">
        <v>246</v>
      </c>
      <c r="G3743" t="s">
        <v>5606</v>
      </c>
      <c r="H3743" t="s">
        <v>5607</v>
      </c>
      <c r="I3743" s="1" t="s">
        <v>1346</v>
      </c>
      <c r="J3743" t="s">
        <v>5737</v>
      </c>
      <c r="K3743" s="1" t="s">
        <v>2729</v>
      </c>
      <c r="L3743">
        <v>3</v>
      </c>
      <c r="M3743">
        <v>264.2</v>
      </c>
      <c r="N3743">
        <v>9</v>
      </c>
      <c r="O3743">
        <v>7</v>
      </c>
      <c r="Q3743">
        <v>255.2</v>
      </c>
      <c r="R3743" s="1"/>
    </row>
    <row r="3744" spans="1:18" x14ac:dyDescent="0.2">
      <c r="A3744" s="1" t="s">
        <v>53</v>
      </c>
      <c r="B3744">
        <v>3</v>
      </c>
      <c r="C3744" s="1" t="s">
        <v>124</v>
      </c>
      <c r="D3744" s="2">
        <v>45873</v>
      </c>
      <c r="E3744" t="s">
        <v>48</v>
      </c>
      <c r="F3744" s="1" t="s">
        <v>49</v>
      </c>
      <c r="G3744">
        <v>19</v>
      </c>
      <c r="H3744">
        <v>5</v>
      </c>
      <c r="I3744" s="1" t="s">
        <v>1346</v>
      </c>
      <c r="J3744" t="s">
        <v>51</v>
      </c>
      <c r="K3744" s="1" t="s">
        <v>2729</v>
      </c>
      <c r="L3744">
        <v>6</v>
      </c>
      <c r="M3744">
        <v>335.2</v>
      </c>
      <c r="N3744">
        <v>8.8000000000000007</v>
      </c>
      <c r="O3744">
        <v>13</v>
      </c>
      <c r="Q3744">
        <v>326.39999999999998</v>
      </c>
      <c r="R3744" s="1"/>
    </row>
    <row r="3745" spans="1:42" x14ac:dyDescent="0.2">
      <c r="A3745" s="1" t="s">
        <v>46</v>
      </c>
      <c r="B3745">
        <v>6</v>
      </c>
      <c r="C3745" s="1" t="s">
        <v>5826</v>
      </c>
      <c r="D3745" s="2">
        <v>45873</v>
      </c>
      <c r="E3745" t="s">
        <v>5390</v>
      </c>
      <c r="F3745" s="1" t="s">
        <v>246</v>
      </c>
      <c r="G3745" t="s">
        <v>5827</v>
      </c>
      <c r="H3745" t="s">
        <v>3041</v>
      </c>
      <c r="I3745" s="1" t="s">
        <v>100</v>
      </c>
      <c r="J3745">
        <v>400</v>
      </c>
      <c r="K3745" s="1" t="s">
        <v>2729</v>
      </c>
      <c r="L3745">
        <v>4</v>
      </c>
      <c r="M3745">
        <v>243.4</v>
      </c>
      <c r="N3745">
        <v>16.399999999999999</v>
      </c>
      <c r="Q3745">
        <v>227</v>
      </c>
      <c r="R3745" s="1"/>
    </row>
    <row r="3746" spans="1:42" x14ac:dyDescent="0.2">
      <c r="A3746" s="1" t="s">
        <v>46</v>
      </c>
      <c r="B3746">
        <v>6</v>
      </c>
      <c r="C3746" s="1" t="s">
        <v>5828</v>
      </c>
      <c r="D3746" s="2">
        <v>45873</v>
      </c>
      <c r="E3746" t="s">
        <v>5662</v>
      </c>
      <c r="F3746" s="1" t="s">
        <v>246</v>
      </c>
      <c r="G3746" t="s">
        <v>3172</v>
      </c>
      <c r="H3746" t="s">
        <v>51</v>
      </c>
      <c r="I3746" s="1" t="s">
        <v>100</v>
      </c>
      <c r="J3746">
        <v>100</v>
      </c>
      <c r="K3746" s="1" t="s">
        <v>2729</v>
      </c>
      <c r="L3746">
        <v>2</v>
      </c>
      <c r="M3746">
        <v>107.6</v>
      </c>
      <c r="N3746">
        <v>9.8000000000000007</v>
      </c>
      <c r="Q3746">
        <v>97.8</v>
      </c>
      <c r="R3746" s="1"/>
    </row>
    <row r="3747" spans="1:42" x14ac:dyDescent="0.2">
      <c r="A3747" s="1" t="s">
        <v>46</v>
      </c>
      <c r="B3747">
        <v>6</v>
      </c>
      <c r="C3747" s="1" t="s">
        <v>5680</v>
      </c>
      <c r="D3747" s="2">
        <v>45873</v>
      </c>
      <c r="E3747" t="s">
        <v>5681</v>
      </c>
      <c r="F3747" s="1" t="s">
        <v>246</v>
      </c>
      <c r="G3747" t="s">
        <v>5682</v>
      </c>
      <c r="H3747" t="s">
        <v>2744</v>
      </c>
      <c r="I3747" s="1" t="s">
        <v>100</v>
      </c>
      <c r="J3747">
        <v>5000</v>
      </c>
      <c r="K3747" s="1" t="s">
        <v>2729</v>
      </c>
      <c r="L3747">
        <v>2</v>
      </c>
      <c r="M3747">
        <v>175</v>
      </c>
      <c r="N3747">
        <v>6.4</v>
      </c>
      <c r="Q3747">
        <v>168.6</v>
      </c>
      <c r="R3747" s="1"/>
    </row>
    <row r="3748" spans="1:42" x14ac:dyDescent="0.2">
      <c r="A3748" s="1" t="s">
        <v>46</v>
      </c>
      <c r="B3748">
        <v>6</v>
      </c>
      <c r="C3748" s="1" t="s">
        <v>5829</v>
      </c>
      <c r="D3748" s="2">
        <v>45873</v>
      </c>
      <c r="E3748" t="s">
        <v>5830</v>
      </c>
      <c r="F3748" s="1" t="s">
        <v>246</v>
      </c>
      <c r="G3748" t="s">
        <v>5831</v>
      </c>
      <c r="H3748" t="s">
        <v>93</v>
      </c>
      <c r="I3748" s="1" t="s">
        <v>100</v>
      </c>
      <c r="J3748">
        <v>100</v>
      </c>
      <c r="K3748" s="1" t="s">
        <v>2729</v>
      </c>
      <c r="L3748">
        <v>2</v>
      </c>
      <c r="M3748">
        <v>121.6</v>
      </c>
      <c r="N3748">
        <v>5.2</v>
      </c>
      <c r="Q3748">
        <v>116.39999999999999</v>
      </c>
      <c r="R3748" s="1"/>
    </row>
    <row r="3749" spans="1:42" x14ac:dyDescent="0.2">
      <c r="A3749" s="1" t="s">
        <v>46</v>
      </c>
      <c r="B3749">
        <v>6</v>
      </c>
      <c r="C3749" s="1" t="s">
        <v>5814</v>
      </c>
      <c r="D3749" s="2">
        <v>45873</v>
      </c>
      <c r="E3749" t="s">
        <v>2048</v>
      </c>
      <c r="F3749" s="1" t="s">
        <v>246</v>
      </c>
      <c r="G3749">
        <v>36</v>
      </c>
      <c r="H3749" t="s">
        <v>2243</v>
      </c>
      <c r="I3749" s="1" t="s">
        <v>100</v>
      </c>
      <c r="J3749">
        <v>75</v>
      </c>
      <c r="K3749" s="1" t="s">
        <v>2729</v>
      </c>
      <c r="L3749">
        <v>1</v>
      </c>
      <c r="M3749">
        <v>47.8</v>
      </c>
      <c r="N3749">
        <v>4.5999999999999996</v>
      </c>
      <c r="O3749">
        <v>25</v>
      </c>
      <c r="Q3749">
        <v>43.199999999999996</v>
      </c>
      <c r="R3749" s="1"/>
    </row>
    <row r="3750" spans="1:42" x14ac:dyDescent="0.2">
      <c r="A3750" s="1" t="s">
        <v>53</v>
      </c>
      <c r="B3750">
        <v>6</v>
      </c>
      <c r="C3750" s="1" t="s">
        <v>3250</v>
      </c>
      <c r="D3750" s="2">
        <v>45873</v>
      </c>
      <c r="E3750" t="s">
        <v>3251</v>
      </c>
      <c r="F3750" s="1" t="s">
        <v>246</v>
      </c>
      <c r="G3750">
        <v>27</v>
      </c>
      <c r="H3750" t="s">
        <v>64</v>
      </c>
      <c r="I3750" s="1" t="s">
        <v>94</v>
      </c>
      <c r="J3750">
        <v>100</v>
      </c>
      <c r="K3750" s="1" t="s">
        <v>2729</v>
      </c>
      <c r="L3750">
        <v>7</v>
      </c>
      <c r="M3750">
        <v>496.9</v>
      </c>
      <c r="N3750">
        <v>26.599999999999998</v>
      </c>
      <c r="O3750">
        <v>28</v>
      </c>
      <c r="Q3750">
        <v>470.29999999999995</v>
      </c>
      <c r="R3750" s="1"/>
    </row>
    <row r="3751" spans="1:42" x14ac:dyDescent="0.2">
      <c r="A3751" s="1" t="s">
        <v>53</v>
      </c>
      <c r="B3751">
        <v>6</v>
      </c>
      <c r="C3751" s="1" t="s">
        <v>5680</v>
      </c>
      <c r="D3751" s="2">
        <v>45873</v>
      </c>
      <c r="E3751" t="s">
        <v>5681</v>
      </c>
      <c r="F3751" s="1" t="s">
        <v>246</v>
      </c>
      <c r="G3751" t="s">
        <v>5682</v>
      </c>
      <c r="H3751" t="s">
        <v>2744</v>
      </c>
      <c r="I3751" s="1" t="s">
        <v>100</v>
      </c>
      <c r="J3751">
        <v>5000</v>
      </c>
      <c r="K3751" s="1" t="s">
        <v>2729</v>
      </c>
      <c r="L3751">
        <v>2</v>
      </c>
      <c r="M3751">
        <v>205</v>
      </c>
      <c r="N3751">
        <v>7.2</v>
      </c>
      <c r="Q3751">
        <v>197.8</v>
      </c>
      <c r="R3751" s="1"/>
    </row>
    <row r="3752" spans="1:42" x14ac:dyDescent="0.2">
      <c r="A3752" s="1" t="s">
        <v>53</v>
      </c>
      <c r="B3752">
        <v>6</v>
      </c>
      <c r="C3752" s="1" t="s">
        <v>5832</v>
      </c>
      <c r="D3752" s="2">
        <v>45873</v>
      </c>
      <c r="E3752" t="s">
        <v>5833</v>
      </c>
      <c r="F3752" s="1" t="s">
        <v>761</v>
      </c>
      <c r="G3752" t="s">
        <v>3607</v>
      </c>
      <c r="H3752" t="s">
        <v>2847</v>
      </c>
      <c r="I3752" s="1" t="s">
        <v>763</v>
      </c>
      <c r="J3752">
        <v>110</v>
      </c>
      <c r="K3752" s="1" t="s">
        <v>2729</v>
      </c>
      <c r="L3752">
        <v>1</v>
      </c>
      <c r="M3752">
        <v>76.2</v>
      </c>
      <c r="N3752">
        <v>1.7</v>
      </c>
      <c r="Q3752">
        <v>74.5</v>
      </c>
      <c r="R3752" s="1"/>
    </row>
    <row r="3753" spans="1:42" x14ac:dyDescent="0.2">
      <c r="A3753" s="1" t="s">
        <v>46</v>
      </c>
      <c r="B3753">
        <v>4</v>
      </c>
      <c r="C3753" s="1" t="s">
        <v>5822</v>
      </c>
      <c r="D3753" s="2">
        <v>45873</v>
      </c>
      <c r="E3753" t="s">
        <v>5823</v>
      </c>
      <c r="F3753" s="1" t="s">
        <v>246</v>
      </c>
      <c r="G3753">
        <v>17</v>
      </c>
      <c r="H3753" t="s">
        <v>167</v>
      </c>
      <c r="I3753" s="1" t="s">
        <v>100</v>
      </c>
      <c r="J3753">
        <v>605</v>
      </c>
      <c r="K3753" s="1" t="s">
        <v>2729</v>
      </c>
      <c r="L3753">
        <v>5</v>
      </c>
      <c r="M3753">
        <v>197.2</v>
      </c>
      <c r="N3753">
        <v>10</v>
      </c>
      <c r="Q3753">
        <v>187.2</v>
      </c>
      <c r="R3753" s="1"/>
    </row>
    <row r="3754" spans="1:42" x14ac:dyDescent="0.2">
      <c r="A3754" s="1" t="s">
        <v>46</v>
      </c>
      <c r="B3754">
        <v>4</v>
      </c>
      <c r="C3754" s="1" t="s">
        <v>5736</v>
      </c>
      <c r="D3754" s="2">
        <v>45873</v>
      </c>
      <c r="E3754" t="s">
        <v>3699</v>
      </c>
      <c r="F3754" s="1" t="s">
        <v>246</v>
      </c>
      <c r="G3754" t="s">
        <v>5606</v>
      </c>
      <c r="H3754" t="s">
        <v>5607</v>
      </c>
      <c r="I3754" s="1" t="s">
        <v>1346</v>
      </c>
      <c r="J3754" t="s">
        <v>5737</v>
      </c>
      <c r="K3754" s="1" t="s">
        <v>2729</v>
      </c>
      <c r="L3754">
        <v>1</v>
      </c>
      <c r="M3754">
        <v>60.6</v>
      </c>
      <c r="N3754">
        <v>2.8</v>
      </c>
      <c r="Q3754">
        <v>57.800000000000004</v>
      </c>
      <c r="R3754" s="1"/>
    </row>
    <row r="3755" spans="1:42" x14ac:dyDescent="0.2">
      <c r="A3755" s="1" t="s">
        <v>53</v>
      </c>
      <c r="B3755">
        <v>4</v>
      </c>
      <c r="C3755" s="1" t="s">
        <v>5834</v>
      </c>
      <c r="D3755" s="2">
        <v>45873</v>
      </c>
      <c r="E3755" t="s">
        <v>5333</v>
      </c>
      <c r="F3755" s="1" t="s">
        <v>246</v>
      </c>
      <c r="G3755">
        <v>14</v>
      </c>
      <c r="H3755" t="s">
        <v>76</v>
      </c>
      <c r="I3755" s="1" t="s">
        <v>100</v>
      </c>
      <c r="J3755">
        <v>100</v>
      </c>
      <c r="K3755" s="1" t="s">
        <v>2729</v>
      </c>
      <c r="L3755">
        <v>3</v>
      </c>
      <c r="M3755">
        <v>106.19999999999999</v>
      </c>
      <c r="N3755">
        <v>4.5</v>
      </c>
      <c r="O3755">
        <v>18</v>
      </c>
      <c r="Q3755">
        <v>101.69999999999999</v>
      </c>
      <c r="R3755" s="1"/>
    </row>
    <row r="3756" spans="1:42" x14ac:dyDescent="0.2">
      <c r="A3756" s="1" t="s">
        <v>53</v>
      </c>
      <c r="B3756">
        <v>4</v>
      </c>
      <c r="C3756" s="1" t="s">
        <v>5835</v>
      </c>
      <c r="D3756" s="2">
        <v>45873</v>
      </c>
      <c r="E3756" t="s">
        <v>5836</v>
      </c>
      <c r="F3756" s="1" t="s">
        <v>246</v>
      </c>
      <c r="G3756">
        <v>15</v>
      </c>
      <c r="H3756" t="s">
        <v>241</v>
      </c>
      <c r="I3756" s="1" t="s">
        <v>100</v>
      </c>
      <c r="J3756">
        <v>100</v>
      </c>
      <c r="K3756" s="1" t="s">
        <v>2729</v>
      </c>
      <c r="L3756">
        <v>1</v>
      </c>
      <c r="M3756">
        <v>33.200000000000003</v>
      </c>
      <c r="N3756">
        <v>1.8</v>
      </c>
      <c r="Q3756">
        <v>31.400000000000002</v>
      </c>
      <c r="R3756" s="1"/>
    </row>
    <row r="3757" spans="1:42" x14ac:dyDescent="0.2">
      <c r="A3757" s="1" t="s">
        <v>46</v>
      </c>
      <c r="B3757">
        <v>1</v>
      </c>
      <c r="C3757" s="1" t="s">
        <v>5815</v>
      </c>
      <c r="D3757" s="2">
        <v>45874</v>
      </c>
      <c r="E3757" t="s">
        <v>5816</v>
      </c>
      <c r="F3757" s="1" t="s">
        <v>246</v>
      </c>
      <c r="G3757">
        <v>7</v>
      </c>
      <c r="H3757" t="s">
        <v>51</v>
      </c>
      <c r="I3757" s="1" t="s">
        <v>100</v>
      </c>
      <c r="J3757">
        <v>500</v>
      </c>
      <c r="K3757" s="1" t="s">
        <v>2729</v>
      </c>
      <c r="L3757">
        <v>2</v>
      </c>
      <c r="M3757">
        <v>111</v>
      </c>
      <c r="N3757">
        <v>1.9</v>
      </c>
      <c r="O3757">
        <v>8</v>
      </c>
      <c r="Q3757">
        <v>109.1</v>
      </c>
      <c r="R3757" s="1"/>
      <c r="S3757">
        <v>3</v>
      </c>
      <c r="V3757">
        <v>3</v>
      </c>
      <c r="W3757">
        <v>0.05</v>
      </c>
      <c r="AF3757">
        <v>0</v>
      </c>
      <c r="AG3757">
        <v>0</v>
      </c>
      <c r="AH3757">
        <v>0.05</v>
      </c>
      <c r="AI3757">
        <v>11.95</v>
      </c>
      <c r="AJ3757">
        <v>12</v>
      </c>
      <c r="AM3757">
        <v>0</v>
      </c>
      <c r="AN3757">
        <v>3200</v>
      </c>
      <c r="AP3757">
        <v>32</v>
      </c>
    </row>
    <row r="3758" spans="1:42" x14ac:dyDescent="0.2">
      <c r="A3758" s="1" t="s">
        <v>46</v>
      </c>
      <c r="B3758">
        <v>1</v>
      </c>
      <c r="C3758" s="1" t="s">
        <v>5837</v>
      </c>
      <c r="D3758" s="2">
        <v>45874</v>
      </c>
      <c r="E3758" t="s">
        <v>5838</v>
      </c>
      <c r="F3758" s="1" t="s">
        <v>246</v>
      </c>
      <c r="G3758">
        <v>12</v>
      </c>
      <c r="H3758" t="s">
        <v>735</v>
      </c>
      <c r="I3758" s="1" t="s">
        <v>100</v>
      </c>
      <c r="J3758">
        <v>1000</v>
      </c>
      <c r="K3758" s="1" t="s">
        <v>2729</v>
      </c>
      <c r="L3758">
        <v>1</v>
      </c>
      <c r="M3758">
        <v>64.8</v>
      </c>
      <c r="N3758">
        <v>1.6</v>
      </c>
      <c r="Q3758">
        <v>63.199999999999996</v>
      </c>
      <c r="R3758" s="1"/>
      <c r="V3758">
        <v>0</v>
      </c>
      <c r="W3758">
        <v>0</v>
      </c>
      <c r="AF3758">
        <v>0</v>
      </c>
      <c r="AG3758">
        <v>0</v>
      </c>
      <c r="AH3758">
        <v>0</v>
      </c>
      <c r="AI3758">
        <v>12</v>
      </c>
      <c r="AJ3758">
        <v>12</v>
      </c>
      <c r="AM3758">
        <v>0</v>
      </c>
      <c r="AP3758">
        <v>32</v>
      </c>
    </row>
    <row r="3759" spans="1:42" x14ac:dyDescent="0.2">
      <c r="A3759" s="1" t="s">
        <v>53</v>
      </c>
      <c r="B3759">
        <v>1</v>
      </c>
      <c r="C3759" s="1" t="s">
        <v>5837</v>
      </c>
      <c r="D3759" s="2">
        <v>45874</v>
      </c>
      <c r="E3759" t="s">
        <v>5838</v>
      </c>
      <c r="F3759" s="1" t="s">
        <v>246</v>
      </c>
      <c r="G3759">
        <v>12</v>
      </c>
      <c r="H3759" t="s">
        <v>735</v>
      </c>
      <c r="I3759" s="1" t="s">
        <v>100</v>
      </c>
      <c r="J3759">
        <v>1000</v>
      </c>
      <c r="K3759" s="1" t="s">
        <v>2729</v>
      </c>
      <c r="L3759">
        <v>4</v>
      </c>
      <c r="M3759">
        <v>213.8</v>
      </c>
      <c r="N3759">
        <v>5.9</v>
      </c>
      <c r="Q3759">
        <v>207.9</v>
      </c>
      <c r="R3759" s="1"/>
      <c r="V3759">
        <v>0</v>
      </c>
      <c r="W3759">
        <v>0</v>
      </c>
      <c r="AF3759">
        <v>0</v>
      </c>
      <c r="AG3759">
        <v>0</v>
      </c>
      <c r="AH3759">
        <v>0</v>
      </c>
      <c r="AI3759">
        <v>12</v>
      </c>
      <c r="AJ3759">
        <v>12</v>
      </c>
      <c r="AM3759">
        <v>0</v>
      </c>
      <c r="AP3759">
        <v>32</v>
      </c>
    </row>
    <row r="3760" spans="1:42" x14ac:dyDescent="0.2">
      <c r="A3760" s="1" t="s">
        <v>46</v>
      </c>
      <c r="B3760">
        <v>3</v>
      </c>
      <c r="C3760" s="1" t="s">
        <v>5839</v>
      </c>
      <c r="D3760" s="2">
        <v>45874</v>
      </c>
      <c r="E3760" t="s">
        <v>5840</v>
      </c>
      <c r="F3760" s="1" t="s">
        <v>106</v>
      </c>
      <c r="G3760">
        <v>14</v>
      </c>
      <c r="H3760" t="s">
        <v>2883</v>
      </c>
      <c r="I3760" s="1" t="s">
        <v>100</v>
      </c>
      <c r="J3760">
        <v>200</v>
      </c>
      <c r="K3760" s="1" t="s">
        <v>2729</v>
      </c>
      <c r="L3760">
        <v>3</v>
      </c>
      <c r="M3760">
        <v>207.6</v>
      </c>
      <c r="N3760">
        <v>5</v>
      </c>
      <c r="O3760">
        <v>15</v>
      </c>
      <c r="Q3760">
        <v>202.6</v>
      </c>
      <c r="R3760" s="1"/>
      <c r="S3760">
        <v>11</v>
      </c>
      <c r="V3760">
        <v>11</v>
      </c>
      <c r="W3760">
        <v>0.18333333333333332</v>
      </c>
      <c r="AF3760">
        <v>0</v>
      </c>
      <c r="AG3760">
        <v>0</v>
      </c>
      <c r="AH3760">
        <v>0.18333333333333332</v>
      </c>
      <c r="AI3760">
        <v>11.816666666666666</v>
      </c>
      <c r="AJ3760">
        <v>12</v>
      </c>
      <c r="AM3760">
        <v>0</v>
      </c>
      <c r="AP3760">
        <v>32</v>
      </c>
    </row>
    <row r="3761" spans="1:42" x14ac:dyDescent="0.2">
      <c r="A3761" s="1" t="s">
        <v>46</v>
      </c>
      <c r="B3761">
        <v>3</v>
      </c>
      <c r="C3761" s="1" t="s">
        <v>5841</v>
      </c>
      <c r="D3761" s="2">
        <v>45874</v>
      </c>
      <c r="E3761" t="s">
        <v>5842</v>
      </c>
      <c r="F3761" s="1" t="s">
        <v>106</v>
      </c>
      <c r="G3761">
        <v>12</v>
      </c>
      <c r="H3761" t="s">
        <v>93</v>
      </c>
      <c r="I3761" s="1" t="s">
        <v>108</v>
      </c>
      <c r="J3761">
        <v>100</v>
      </c>
      <c r="K3761" s="1" t="s">
        <v>2729</v>
      </c>
      <c r="L3761">
        <v>2</v>
      </c>
      <c r="M3761">
        <v>68.2</v>
      </c>
      <c r="N3761">
        <v>3.1</v>
      </c>
      <c r="Q3761">
        <v>65.100000000000009</v>
      </c>
      <c r="R3761" s="1"/>
      <c r="V3761">
        <v>0</v>
      </c>
      <c r="W3761">
        <v>0</v>
      </c>
      <c r="AF3761">
        <v>0</v>
      </c>
      <c r="AG3761">
        <v>0</v>
      </c>
      <c r="AH3761">
        <v>0</v>
      </c>
      <c r="AI3761">
        <v>12</v>
      </c>
      <c r="AJ3761">
        <v>12</v>
      </c>
      <c r="AM3761">
        <v>0</v>
      </c>
      <c r="AP3761">
        <v>32</v>
      </c>
    </row>
    <row r="3762" spans="1:42" x14ac:dyDescent="0.2">
      <c r="A3762" s="1" t="s">
        <v>46</v>
      </c>
      <c r="B3762">
        <v>3</v>
      </c>
      <c r="C3762" s="1" t="s">
        <v>5843</v>
      </c>
      <c r="D3762" s="2">
        <v>45874</v>
      </c>
      <c r="E3762" t="s">
        <v>5842</v>
      </c>
      <c r="F3762" s="1" t="s">
        <v>106</v>
      </c>
      <c r="G3762">
        <v>12</v>
      </c>
      <c r="H3762" t="s">
        <v>93</v>
      </c>
      <c r="I3762" s="1" t="s">
        <v>108</v>
      </c>
      <c r="J3762">
        <v>50</v>
      </c>
      <c r="K3762" s="1" t="s">
        <v>2729</v>
      </c>
      <c r="L3762">
        <v>1</v>
      </c>
      <c r="M3762">
        <v>57.2</v>
      </c>
      <c r="N3762">
        <v>1.5</v>
      </c>
      <c r="Q3762">
        <v>55.7</v>
      </c>
      <c r="R3762" s="1"/>
      <c r="V3762">
        <v>0</v>
      </c>
      <c r="W3762">
        <v>0</v>
      </c>
      <c r="AF3762">
        <v>0</v>
      </c>
      <c r="AG3762">
        <v>0</v>
      </c>
      <c r="AH3762">
        <v>0</v>
      </c>
      <c r="AI3762">
        <v>12</v>
      </c>
      <c r="AJ3762">
        <v>12</v>
      </c>
      <c r="AM3762">
        <v>0</v>
      </c>
      <c r="AP3762">
        <v>32</v>
      </c>
    </row>
    <row r="3763" spans="1:42" x14ac:dyDescent="0.2">
      <c r="A3763" s="1" t="s">
        <v>53</v>
      </c>
      <c r="B3763">
        <v>3</v>
      </c>
      <c r="C3763" s="1" t="s">
        <v>5841</v>
      </c>
      <c r="D3763" s="2">
        <v>45874</v>
      </c>
      <c r="E3763" t="s">
        <v>5842</v>
      </c>
      <c r="F3763" s="1" t="s">
        <v>106</v>
      </c>
      <c r="G3763">
        <v>12</v>
      </c>
      <c r="H3763" t="s">
        <v>93</v>
      </c>
      <c r="I3763" s="1" t="s">
        <v>108</v>
      </c>
      <c r="J3763">
        <v>100</v>
      </c>
      <c r="K3763" s="1" t="s">
        <v>2729</v>
      </c>
      <c r="L3763">
        <v>1</v>
      </c>
      <c r="M3763">
        <v>47.8</v>
      </c>
      <c r="N3763">
        <v>1.5</v>
      </c>
      <c r="Q3763">
        <v>46.3</v>
      </c>
      <c r="R3763" s="1"/>
      <c r="S3763">
        <v>5</v>
      </c>
      <c r="V3763">
        <v>5</v>
      </c>
      <c r="W3763">
        <v>8.3333333333333329E-2</v>
      </c>
      <c r="AD3763">
        <v>40</v>
      </c>
      <c r="AF3763">
        <v>40</v>
      </c>
      <c r="AG3763">
        <v>0.66666666666666663</v>
      </c>
      <c r="AH3763">
        <v>0.75</v>
      </c>
      <c r="AI3763">
        <v>11.25</v>
      </c>
      <c r="AJ3763">
        <v>12</v>
      </c>
      <c r="AM3763">
        <v>0</v>
      </c>
      <c r="AP3763">
        <v>32</v>
      </c>
    </row>
    <row r="3764" spans="1:42" x14ac:dyDescent="0.2">
      <c r="A3764" s="1" t="s">
        <v>53</v>
      </c>
      <c r="B3764">
        <v>3</v>
      </c>
      <c r="C3764" s="1" t="s">
        <v>5783</v>
      </c>
      <c r="D3764" s="2">
        <v>45874</v>
      </c>
      <c r="E3764" t="s">
        <v>5784</v>
      </c>
      <c r="F3764" s="1" t="s">
        <v>106</v>
      </c>
      <c r="G3764">
        <v>13</v>
      </c>
      <c r="H3764" t="s">
        <v>2847</v>
      </c>
      <c r="I3764" s="1" t="s">
        <v>108</v>
      </c>
      <c r="J3764">
        <v>110</v>
      </c>
      <c r="K3764" s="1" t="s">
        <v>2729</v>
      </c>
      <c r="L3764">
        <v>1</v>
      </c>
      <c r="M3764">
        <v>38.799999999999997</v>
      </c>
      <c r="N3764">
        <v>1</v>
      </c>
      <c r="Q3764">
        <v>37.799999999999997</v>
      </c>
      <c r="R3764" s="1"/>
      <c r="V3764">
        <v>0</v>
      </c>
      <c r="W3764">
        <v>0</v>
      </c>
      <c r="AF3764">
        <v>0</v>
      </c>
      <c r="AG3764">
        <v>0</v>
      </c>
      <c r="AH3764">
        <v>0</v>
      </c>
      <c r="AI3764">
        <v>12</v>
      </c>
      <c r="AJ3764">
        <v>12</v>
      </c>
      <c r="AM3764">
        <v>0</v>
      </c>
      <c r="AP3764">
        <v>32</v>
      </c>
    </row>
    <row r="3765" spans="1:42" x14ac:dyDescent="0.2">
      <c r="A3765" s="1" t="s">
        <v>53</v>
      </c>
      <c r="B3765">
        <v>3</v>
      </c>
      <c r="C3765" s="1" t="s">
        <v>5844</v>
      </c>
      <c r="D3765" s="2">
        <v>45874</v>
      </c>
      <c r="E3765" t="s">
        <v>5842</v>
      </c>
      <c r="F3765" s="1" t="s">
        <v>106</v>
      </c>
      <c r="G3765">
        <v>10.5</v>
      </c>
      <c r="H3765" t="s">
        <v>93</v>
      </c>
      <c r="I3765" s="1" t="s">
        <v>108</v>
      </c>
      <c r="J3765">
        <v>100</v>
      </c>
      <c r="K3765" s="1" t="s">
        <v>2729</v>
      </c>
      <c r="L3765">
        <v>2</v>
      </c>
      <c r="M3765">
        <v>68.2</v>
      </c>
      <c r="N3765">
        <v>2.4</v>
      </c>
      <c r="Q3765">
        <v>65.8</v>
      </c>
      <c r="R3765" s="1"/>
      <c r="V3765">
        <v>0</v>
      </c>
      <c r="W3765">
        <v>0</v>
      </c>
      <c r="AF3765">
        <v>0</v>
      </c>
      <c r="AG3765">
        <v>0</v>
      </c>
      <c r="AH3765">
        <v>0</v>
      </c>
      <c r="AI3765">
        <v>12</v>
      </c>
      <c r="AJ3765">
        <v>12</v>
      </c>
      <c r="AM3765">
        <v>0</v>
      </c>
      <c r="AP3765">
        <v>32</v>
      </c>
    </row>
    <row r="3766" spans="1:42" x14ac:dyDescent="0.2">
      <c r="A3766" s="1" t="s">
        <v>53</v>
      </c>
      <c r="B3766">
        <v>3</v>
      </c>
      <c r="C3766" s="1" t="s">
        <v>5845</v>
      </c>
      <c r="D3766" s="2">
        <v>45874</v>
      </c>
      <c r="E3766" t="s">
        <v>5842</v>
      </c>
      <c r="F3766" s="1" t="s">
        <v>106</v>
      </c>
      <c r="G3766">
        <v>10.5</v>
      </c>
      <c r="H3766" t="s">
        <v>93</v>
      </c>
      <c r="I3766" s="1" t="s">
        <v>108</v>
      </c>
      <c r="J3766">
        <v>50</v>
      </c>
      <c r="K3766" s="1" t="s">
        <v>2729</v>
      </c>
      <c r="L3766">
        <v>2</v>
      </c>
      <c r="M3766">
        <v>56.6</v>
      </c>
      <c r="N3766">
        <v>2.4</v>
      </c>
      <c r="Q3766">
        <v>54.2</v>
      </c>
      <c r="R3766" s="1"/>
      <c r="V3766">
        <v>0</v>
      </c>
      <c r="W3766">
        <v>0</v>
      </c>
      <c r="AF3766">
        <v>0</v>
      </c>
      <c r="AG3766">
        <v>0</v>
      </c>
      <c r="AH3766">
        <v>0</v>
      </c>
      <c r="AI3766">
        <v>12</v>
      </c>
      <c r="AJ3766">
        <v>12</v>
      </c>
      <c r="AM3766">
        <v>0</v>
      </c>
      <c r="AP3766">
        <v>32</v>
      </c>
    </row>
    <row r="3767" spans="1:42" x14ac:dyDescent="0.2">
      <c r="A3767" s="1" t="s">
        <v>53</v>
      </c>
      <c r="B3767">
        <v>3</v>
      </c>
      <c r="C3767" s="1" t="s">
        <v>5846</v>
      </c>
      <c r="D3767" s="2">
        <v>45874</v>
      </c>
      <c r="E3767" t="s">
        <v>5847</v>
      </c>
      <c r="F3767" s="1" t="s">
        <v>106</v>
      </c>
      <c r="G3767">
        <v>14</v>
      </c>
      <c r="H3767" t="s">
        <v>2811</v>
      </c>
      <c r="I3767" s="1" t="s">
        <v>108</v>
      </c>
      <c r="J3767">
        <v>100</v>
      </c>
      <c r="K3767" s="1" t="s">
        <v>2729</v>
      </c>
      <c r="L3767">
        <v>1</v>
      </c>
      <c r="M3767">
        <v>48</v>
      </c>
      <c r="N3767">
        <v>1.6</v>
      </c>
      <c r="Q3767">
        <v>46.4</v>
      </c>
      <c r="R3767" s="1"/>
      <c r="V3767">
        <v>0</v>
      </c>
      <c r="W3767">
        <v>0</v>
      </c>
      <c r="AF3767">
        <v>0</v>
      </c>
      <c r="AG3767">
        <v>0</v>
      </c>
      <c r="AH3767">
        <v>0</v>
      </c>
      <c r="AI3767">
        <v>12</v>
      </c>
      <c r="AJ3767">
        <v>12</v>
      </c>
      <c r="AM3767">
        <v>0</v>
      </c>
      <c r="AP3767">
        <v>32</v>
      </c>
    </row>
    <row r="3768" spans="1:42" x14ac:dyDescent="0.2">
      <c r="A3768" s="1" t="s">
        <v>46</v>
      </c>
      <c r="B3768">
        <v>4</v>
      </c>
      <c r="C3768" s="1" t="s">
        <v>5835</v>
      </c>
      <c r="D3768" s="2">
        <v>45874</v>
      </c>
      <c r="E3768" t="s">
        <v>5836</v>
      </c>
      <c r="F3768" s="1" t="s">
        <v>246</v>
      </c>
      <c r="G3768">
        <v>15</v>
      </c>
      <c r="H3768" t="s">
        <v>241</v>
      </c>
      <c r="I3768" s="1" t="s">
        <v>100</v>
      </c>
      <c r="J3768">
        <v>100</v>
      </c>
      <c r="K3768" s="1" t="s">
        <v>2729</v>
      </c>
      <c r="L3768">
        <v>3</v>
      </c>
      <c r="M3768">
        <v>106</v>
      </c>
      <c r="N3768">
        <v>5.0999999999999996</v>
      </c>
      <c r="Q3768">
        <v>100.9</v>
      </c>
      <c r="R3768" s="1"/>
      <c r="V3768">
        <v>0</v>
      </c>
      <c r="W3768">
        <v>0</v>
      </c>
      <c r="AF3768">
        <v>0</v>
      </c>
      <c r="AG3768">
        <v>0</v>
      </c>
      <c r="AH3768">
        <v>0</v>
      </c>
      <c r="AI3768">
        <v>12</v>
      </c>
      <c r="AJ3768">
        <v>12</v>
      </c>
      <c r="AM3768">
        <v>0</v>
      </c>
      <c r="AP3768">
        <v>32</v>
      </c>
    </row>
    <row r="3769" spans="1:42" x14ac:dyDescent="0.2">
      <c r="A3769" s="1" t="s">
        <v>46</v>
      </c>
      <c r="B3769">
        <v>4</v>
      </c>
      <c r="C3769" s="1" t="s">
        <v>5848</v>
      </c>
      <c r="D3769" s="2">
        <v>45874</v>
      </c>
      <c r="E3769" t="s">
        <v>5397</v>
      </c>
      <c r="F3769" s="1" t="s">
        <v>246</v>
      </c>
      <c r="G3769">
        <v>15</v>
      </c>
      <c r="H3769" t="s">
        <v>167</v>
      </c>
      <c r="I3769" s="1" t="s">
        <v>100</v>
      </c>
      <c r="J3769">
        <v>27</v>
      </c>
      <c r="K3769" s="1" t="s">
        <v>2729</v>
      </c>
      <c r="L3769">
        <v>1</v>
      </c>
      <c r="M3769">
        <v>59.4</v>
      </c>
      <c r="N3769">
        <v>1.7</v>
      </c>
      <c r="O3769">
        <v>7</v>
      </c>
      <c r="Q3769">
        <v>57.699999999999996</v>
      </c>
      <c r="R3769" s="1"/>
      <c r="S3769">
        <v>3</v>
      </c>
      <c r="V3769">
        <v>3</v>
      </c>
      <c r="W3769">
        <v>0.05</v>
      </c>
      <c r="AF3769">
        <v>0</v>
      </c>
      <c r="AG3769">
        <v>0</v>
      </c>
      <c r="AH3769">
        <v>0.05</v>
      </c>
      <c r="AI3769">
        <v>11.95</v>
      </c>
      <c r="AJ3769">
        <v>12</v>
      </c>
      <c r="AM3769">
        <v>0</v>
      </c>
      <c r="AP3769">
        <v>32</v>
      </c>
    </row>
    <row r="3770" spans="1:42" x14ac:dyDescent="0.2">
      <c r="A3770" s="1" t="s">
        <v>46</v>
      </c>
      <c r="B3770">
        <v>4</v>
      </c>
      <c r="C3770" s="1" t="s">
        <v>5849</v>
      </c>
      <c r="D3770" s="2">
        <v>45874</v>
      </c>
      <c r="E3770" t="s">
        <v>2920</v>
      </c>
      <c r="F3770" s="1" t="s">
        <v>246</v>
      </c>
      <c r="G3770">
        <v>14</v>
      </c>
      <c r="H3770" t="s">
        <v>79</v>
      </c>
      <c r="I3770" s="1" t="s">
        <v>100</v>
      </c>
      <c r="J3770">
        <v>100</v>
      </c>
      <c r="K3770" s="1" t="s">
        <v>2729</v>
      </c>
      <c r="L3770">
        <v>1</v>
      </c>
      <c r="M3770">
        <v>48</v>
      </c>
      <c r="N3770">
        <v>1.7</v>
      </c>
      <c r="Q3770">
        <v>46.3</v>
      </c>
      <c r="R3770" s="1"/>
      <c r="V3770">
        <v>0</v>
      </c>
      <c r="W3770">
        <v>0</v>
      </c>
      <c r="AF3770">
        <v>0</v>
      </c>
      <c r="AG3770">
        <v>0</v>
      </c>
      <c r="AH3770">
        <v>0</v>
      </c>
      <c r="AI3770">
        <v>12</v>
      </c>
      <c r="AJ3770">
        <v>12</v>
      </c>
      <c r="AM3770">
        <v>0</v>
      </c>
      <c r="AP3770">
        <v>32</v>
      </c>
    </row>
    <row r="3771" spans="1:42" x14ac:dyDescent="0.2">
      <c r="A3771" s="1" t="s">
        <v>53</v>
      </c>
      <c r="B3771">
        <v>4</v>
      </c>
      <c r="C3771" s="1" t="s">
        <v>5849</v>
      </c>
      <c r="D3771" s="2">
        <v>45874</v>
      </c>
      <c r="E3771" t="s">
        <v>2920</v>
      </c>
      <c r="F3771" s="1" t="s">
        <v>246</v>
      </c>
      <c r="G3771">
        <v>14</v>
      </c>
      <c r="H3771" t="s">
        <v>79</v>
      </c>
      <c r="I3771" s="1" t="s">
        <v>100</v>
      </c>
      <c r="J3771">
        <v>100</v>
      </c>
      <c r="K3771" s="1" t="s">
        <v>2729</v>
      </c>
      <c r="L3771">
        <v>1</v>
      </c>
      <c r="M3771">
        <v>54.8</v>
      </c>
      <c r="N3771">
        <v>0.1</v>
      </c>
      <c r="Q3771">
        <v>54.699999999999996</v>
      </c>
      <c r="R3771" s="1"/>
      <c r="V3771">
        <v>0</v>
      </c>
      <c r="W3771">
        <v>0</v>
      </c>
      <c r="AF3771">
        <v>0</v>
      </c>
      <c r="AG3771">
        <v>0</v>
      </c>
      <c r="AH3771">
        <v>0</v>
      </c>
      <c r="AI3771">
        <v>12</v>
      </c>
      <c r="AJ3771">
        <v>12</v>
      </c>
      <c r="AM3771">
        <v>0</v>
      </c>
      <c r="AP3771">
        <v>32</v>
      </c>
    </row>
    <row r="3772" spans="1:42" x14ac:dyDescent="0.2">
      <c r="A3772" s="1" t="s">
        <v>53</v>
      </c>
      <c r="B3772">
        <v>4</v>
      </c>
      <c r="C3772" s="1" t="s">
        <v>5850</v>
      </c>
      <c r="D3772" s="2">
        <v>45874</v>
      </c>
      <c r="E3772" t="s">
        <v>5851</v>
      </c>
      <c r="F3772" s="1" t="s">
        <v>246</v>
      </c>
      <c r="G3772">
        <v>14</v>
      </c>
      <c r="H3772" t="s">
        <v>2811</v>
      </c>
      <c r="I3772" s="1" t="s">
        <v>100</v>
      </c>
      <c r="J3772">
        <v>150</v>
      </c>
      <c r="K3772" s="1" t="s">
        <v>2729</v>
      </c>
      <c r="L3772">
        <v>3</v>
      </c>
      <c r="M3772">
        <v>170</v>
      </c>
      <c r="N3772">
        <v>5.0999999999999996</v>
      </c>
      <c r="Q3772">
        <v>164.9</v>
      </c>
      <c r="R3772" s="1"/>
      <c r="V3772">
        <v>0</v>
      </c>
      <c r="W3772">
        <v>0</v>
      </c>
      <c r="AF3772">
        <v>0</v>
      </c>
      <c r="AG3772">
        <v>0</v>
      </c>
      <c r="AH3772">
        <v>0</v>
      </c>
      <c r="AI3772">
        <v>12</v>
      </c>
      <c r="AJ3772">
        <v>12</v>
      </c>
      <c r="AM3772">
        <v>0</v>
      </c>
      <c r="AP3772">
        <v>32</v>
      </c>
    </row>
    <row r="3773" spans="1:42" x14ac:dyDescent="0.2">
      <c r="A3773" s="1" t="s">
        <v>53</v>
      </c>
      <c r="B3773">
        <v>4</v>
      </c>
      <c r="C3773" s="1" t="s">
        <v>5852</v>
      </c>
      <c r="D3773" s="2">
        <v>45874</v>
      </c>
      <c r="E3773" t="s">
        <v>1295</v>
      </c>
      <c r="F3773" s="1" t="s">
        <v>246</v>
      </c>
      <c r="G3773">
        <v>20</v>
      </c>
      <c r="H3773" t="s">
        <v>209</v>
      </c>
      <c r="I3773" s="1" t="s">
        <v>100</v>
      </c>
      <c r="J3773">
        <v>95</v>
      </c>
      <c r="K3773" s="1" t="s">
        <v>2729</v>
      </c>
      <c r="L3773">
        <v>1</v>
      </c>
      <c r="M3773">
        <v>66.400000000000006</v>
      </c>
      <c r="N3773">
        <v>2.8</v>
      </c>
      <c r="Q3773">
        <v>63.600000000000009</v>
      </c>
      <c r="R3773" s="1"/>
      <c r="V3773">
        <v>0</v>
      </c>
      <c r="W3773">
        <v>0</v>
      </c>
      <c r="AF3773">
        <v>0</v>
      </c>
      <c r="AG3773">
        <v>0</v>
      </c>
      <c r="AH3773">
        <v>0</v>
      </c>
      <c r="AI3773">
        <v>12</v>
      </c>
      <c r="AJ3773">
        <v>12</v>
      </c>
      <c r="AM3773">
        <v>0</v>
      </c>
      <c r="AP3773">
        <v>32</v>
      </c>
    </row>
    <row r="3774" spans="1:42" x14ac:dyDescent="0.2">
      <c r="A3774" s="1" t="s">
        <v>46</v>
      </c>
      <c r="B3774">
        <v>6</v>
      </c>
      <c r="C3774" s="1" t="s">
        <v>5853</v>
      </c>
      <c r="D3774" s="2">
        <v>45874</v>
      </c>
      <c r="E3774" t="s">
        <v>5531</v>
      </c>
      <c r="F3774" s="1" t="s">
        <v>246</v>
      </c>
      <c r="G3774" t="s">
        <v>3713</v>
      </c>
      <c r="H3774" t="s">
        <v>2774</v>
      </c>
      <c r="I3774" s="1" t="s">
        <v>2766</v>
      </c>
      <c r="J3774">
        <v>600</v>
      </c>
      <c r="K3774" s="1" t="s">
        <v>2729</v>
      </c>
      <c r="L3774">
        <v>9</v>
      </c>
      <c r="M3774">
        <v>575.69999999999993</v>
      </c>
      <c r="N3774">
        <v>20.7</v>
      </c>
      <c r="O3774">
        <v>48</v>
      </c>
      <c r="Q3774">
        <v>554.99999999999989</v>
      </c>
      <c r="R3774" s="1"/>
      <c r="S3774">
        <v>10</v>
      </c>
      <c r="V3774">
        <v>10</v>
      </c>
      <c r="W3774">
        <v>0.16666666666666666</v>
      </c>
      <c r="AF3774">
        <v>0</v>
      </c>
      <c r="AG3774">
        <v>0</v>
      </c>
      <c r="AH3774">
        <v>0.16666666666666666</v>
      </c>
      <c r="AI3774">
        <v>11.833333333333334</v>
      </c>
      <c r="AJ3774">
        <v>12</v>
      </c>
      <c r="AM3774">
        <v>0</v>
      </c>
      <c r="AP3774">
        <v>32</v>
      </c>
    </row>
    <row r="3775" spans="1:42" x14ac:dyDescent="0.2">
      <c r="A3775" s="1" t="s">
        <v>46</v>
      </c>
      <c r="B3775">
        <v>6</v>
      </c>
      <c r="C3775" s="1" t="s">
        <v>5854</v>
      </c>
      <c r="D3775" s="2">
        <v>45874</v>
      </c>
      <c r="E3775" t="s">
        <v>5390</v>
      </c>
      <c r="F3775" s="1" t="s">
        <v>246</v>
      </c>
      <c r="G3775" t="s">
        <v>5665</v>
      </c>
      <c r="H3775" t="s">
        <v>3041</v>
      </c>
      <c r="I3775" s="1" t="s">
        <v>100</v>
      </c>
      <c r="J3775">
        <v>500</v>
      </c>
      <c r="K3775" s="1" t="s">
        <v>2729</v>
      </c>
      <c r="L3775">
        <v>4</v>
      </c>
      <c r="M3775">
        <v>118</v>
      </c>
      <c r="N3775">
        <v>14</v>
      </c>
      <c r="Q3775">
        <v>104</v>
      </c>
      <c r="R3775" s="1"/>
      <c r="S3775">
        <v>5</v>
      </c>
      <c r="V3775">
        <v>5</v>
      </c>
      <c r="W3775">
        <v>8.3333333333333329E-2</v>
      </c>
      <c r="AA3775">
        <v>10</v>
      </c>
      <c r="AF3775">
        <v>10</v>
      </c>
      <c r="AG3775">
        <v>0.16666666666666666</v>
      </c>
      <c r="AH3775">
        <v>0.25</v>
      </c>
      <c r="AI3775">
        <v>11.75</v>
      </c>
      <c r="AJ3775">
        <v>12</v>
      </c>
      <c r="AM3775">
        <v>0</v>
      </c>
      <c r="AP3775">
        <v>32</v>
      </c>
    </row>
    <row r="3776" spans="1:42" x14ac:dyDescent="0.2">
      <c r="A3776" s="1" t="s">
        <v>53</v>
      </c>
      <c r="B3776">
        <v>6</v>
      </c>
      <c r="C3776" s="1" t="s">
        <v>5854</v>
      </c>
      <c r="D3776" s="2">
        <v>45874</v>
      </c>
      <c r="E3776" t="s">
        <v>5390</v>
      </c>
      <c r="F3776" s="1" t="s">
        <v>246</v>
      </c>
      <c r="G3776" t="s">
        <v>5665</v>
      </c>
      <c r="H3776" t="s">
        <v>3041</v>
      </c>
      <c r="I3776" s="1" t="s">
        <v>100</v>
      </c>
      <c r="J3776">
        <v>500</v>
      </c>
      <c r="K3776" s="1" t="s">
        <v>2729</v>
      </c>
      <c r="L3776">
        <v>6</v>
      </c>
      <c r="M3776">
        <v>379.79999999999995</v>
      </c>
      <c r="N3776">
        <v>21</v>
      </c>
      <c r="Q3776">
        <v>358.79999999999995</v>
      </c>
      <c r="R3776" s="1"/>
      <c r="V3776">
        <v>0</v>
      </c>
      <c r="W3776">
        <v>0</v>
      </c>
      <c r="AF3776">
        <v>0</v>
      </c>
      <c r="AG3776">
        <v>0</v>
      </c>
      <c r="AH3776">
        <v>0</v>
      </c>
      <c r="AI3776">
        <v>12</v>
      </c>
      <c r="AJ3776">
        <v>12</v>
      </c>
      <c r="AM3776">
        <v>0</v>
      </c>
      <c r="AP3776">
        <v>32</v>
      </c>
    </row>
    <row r="3777" spans="1:42" x14ac:dyDescent="0.2">
      <c r="A3777" s="1" t="s">
        <v>53</v>
      </c>
      <c r="B3777">
        <v>6</v>
      </c>
      <c r="C3777" s="1" t="s">
        <v>5855</v>
      </c>
      <c r="D3777" s="2">
        <v>45874</v>
      </c>
      <c r="E3777" t="s">
        <v>5390</v>
      </c>
      <c r="F3777" s="1" t="s">
        <v>246</v>
      </c>
      <c r="G3777" t="s">
        <v>5827</v>
      </c>
      <c r="H3777" t="s">
        <v>3041</v>
      </c>
      <c r="I3777" s="1" t="s">
        <v>100</v>
      </c>
      <c r="J3777">
        <v>400</v>
      </c>
      <c r="K3777" s="1" t="s">
        <v>2729</v>
      </c>
      <c r="L3777">
        <v>4</v>
      </c>
      <c r="M3777">
        <v>223</v>
      </c>
      <c r="N3777">
        <v>11.2</v>
      </c>
      <c r="Q3777">
        <v>211.8</v>
      </c>
      <c r="R3777" s="1"/>
      <c r="V3777">
        <v>0</v>
      </c>
      <c r="W3777">
        <v>0</v>
      </c>
      <c r="AF3777">
        <v>0</v>
      </c>
      <c r="AG3777">
        <v>0</v>
      </c>
      <c r="AH3777">
        <v>0</v>
      </c>
      <c r="AI3777">
        <v>12</v>
      </c>
      <c r="AJ3777">
        <v>12</v>
      </c>
      <c r="AM3777">
        <v>0</v>
      </c>
      <c r="AP3777">
        <v>32</v>
      </c>
    </row>
    <row r="3778" spans="1:42" x14ac:dyDescent="0.2">
      <c r="A3778" s="1" t="s">
        <v>46</v>
      </c>
      <c r="B3778">
        <v>1</v>
      </c>
      <c r="C3778" s="1" t="s">
        <v>5837</v>
      </c>
      <c r="D3778" s="2">
        <v>45875</v>
      </c>
      <c r="E3778" t="s">
        <v>5838</v>
      </c>
      <c r="F3778" s="1" t="s">
        <v>246</v>
      </c>
      <c r="G3778">
        <v>12</v>
      </c>
      <c r="H3778" t="s">
        <v>735</v>
      </c>
      <c r="I3778" s="1" t="s">
        <v>100</v>
      </c>
      <c r="J3778">
        <v>1000</v>
      </c>
      <c r="K3778" s="1" t="s">
        <v>2729</v>
      </c>
      <c r="L3778">
        <v>4</v>
      </c>
      <c r="M3778">
        <v>207.42</v>
      </c>
      <c r="N3778">
        <v>6</v>
      </c>
      <c r="Q3778">
        <v>201.42</v>
      </c>
      <c r="R3778" s="1"/>
      <c r="S3778">
        <v>3</v>
      </c>
      <c r="V3778">
        <v>3</v>
      </c>
      <c r="W3778">
        <v>0.05</v>
      </c>
      <c r="AF3778">
        <v>0</v>
      </c>
      <c r="AG3778">
        <v>0</v>
      </c>
      <c r="AH3778">
        <v>0.05</v>
      </c>
      <c r="AI3778">
        <v>11.95</v>
      </c>
      <c r="AJ3778">
        <v>12</v>
      </c>
      <c r="AL3778">
        <v>1880</v>
      </c>
      <c r="AM3778">
        <v>0</v>
      </c>
      <c r="AN3778">
        <v>1500</v>
      </c>
      <c r="AP3778">
        <v>33</v>
      </c>
    </row>
    <row r="3779" spans="1:42" x14ac:dyDescent="0.2">
      <c r="A3779" s="1" t="s">
        <v>53</v>
      </c>
      <c r="B3779">
        <v>1</v>
      </c>
      <c r="C3779" s="1" t="s">
        <v>5837</v>
      </c>
      <c r="D3779" s="2">
        <v>45875</v>
      </c>
      <c r="E3779" t="s">
        <v>5838</v>
      </c>
      <c r="F3779" s="1" t="s">
        <v>246</v>
      </c>
      <c r="G3779">
        <v>12</v>
      </c>
      <c r="H3779" t="s">
        <v>735</v>
      </c>
      <c r="I3779" s="1" t="s">
        <v>100</v>
      </c>
      <c r="J3779">
        <v>1000</v>
      </c>
      <c r="K3779" s="1" t="s">
        <v>2729</v>
      </c>
      <c r="L3779">
        <v>3</v>
      </c>
      <c r="M3779">
        <v>138.6</v>
      </c>
      <c r="N3779">
        <v>4.5</v>
      </c>
      <c r="Q3779">
        <v>134.1</v>
      </c>
      <c r="R3779" s="1"/>
      <c r="V3779">
        <v>0</v>
      </c>
      <c r="W3779">
        <v>0</v>
      </c>
      <c r="AF3779">
        <v>0</v>
      </c>
      <c r="AG3779">
        <v>0</v>
      </c>
      <c r="AH3779">
        <v>0</v>
      </c>
      <c r="AI3779">
        <v>12</v>
      </c>
      <c r="AJ3779">
        <v>12</v>
      </c>
      <c r="AM3779">
        <v>0</v>
      </c>
      <c r="AN3779">
        <v>1500</v>
      </c>
      <c r="AP3779">
        <v>33</v>
      </c>
    </row>
    <row r="3780" spans="1:42" x14ac:dyDescent="0.2">
      <c r="A3780" s="1" t="s">
        <v>53</v>
      </c>
      <c r="B3780">
        <v>1</v>
      </c>
      <c r="C3780" s="1" t="s">
        <v>5856</v>
      </c>
      <c r="D3780" s="2">
        <v>45875</v>
      </c>
      <c r="E3780" t="s">
        <v>5851</v>
      </c>
      <c r="F3780" s="1" t="s">
        <v>246</v>
      </c>
      <c r="G3780">
        <v>12</v>
      </c>
      <c r="H3780" t="s">
        <v>2811</v>
      </c>
      <c r="I3780" s="1" t="s">
        <v>100</v>
      </c>
      <c r="J3780">
        <v>100</v>
      </c>
      <c r="K3780" s="1" t="s">
        <v>2729</v>
      </c>
      <c r="L3780">
        <v>1</v>
      </c>
      <c r="M3780">
        <v>56.4</v>
      </c>
      <c r="N3780">
        <v>1.4</v>
      </c>
      <c r="Q3780">
        <v>55</v>
      </c>
      <c r="R3780" s="1"/>
      <c r="V3780">
        <v>0</v>
      </c>
      <c r="W3780">
        <v>0</v>
      </c>
      <c r="AF3780">
        <v>0</v>
      </c>
      <c r="AG3780">
        <v>0</v>
      </c>
      <c r="AH3780">
        <v>0</v>
      </c>
      <c r="AI3780">
        <v>12</v>
      </c>
      <c r="AJ3780">
        <v>12</v>
      </c>
      <c r="AM3780">
        <v>0</v>
      </c>
      <c r="AP3780">
        <v>33</v>
      </c>
    </row>
    <row r="3781" spans="1:42" x14ac:dyDescent="0.2">
      <c r="A3781" s="1" t="s">
        <v>46</v>
      </c>
      <c r="B3781">
        <v>3</v>
      </c>
      <c r="C3781" s="1" t="s">
        <v>5846</v>
      </c>
      <c r="D3781" s="2">
        <v>45875</v>
      </c>
      <c r="E3781" t="s">
        <v>5847</v>
      </c>
      <c r="F3781" s="1" t="s">
        <v>106</v>
      </c>
      <c r="G3781">
        <v>14</v>
      </c>
      <c r="H3781" t="s">
        <v>2811</v>
      </c>
      <c r="I3781" s="1" t="s">
        <v>108</v>
      </c>
      <c r="J3781">
        <v>100</v>
      </c>
      <c r="K3781" s="1" t="s">
        <v>2729</v>
      </c>
      <c r="L3781">
        <v>2</v>
      </c>
      <c r="M3781">
        <v>110.8</v>
      </c>
      <c r="N3781">
        <v>3.2</v>
      </c>
      <c r="O3781">
        <v>12</v>
      </c>
      <c r="Q3781">
        <v>107.6</v>
      </c>
      <c r="R3781" s="1"/>
      <c r="S3781">
        <v>4</v>
      </c>
      <c r="V3781">
        <v>4</v>
      </c>
      <c r="W3781">
        <v>6.6666666666666666E-2</v>
      </c>
      <c r="AE3781">
        <v>90</v>
      </c>
      <c r="AF3781">
        <v>90</v>
      </c>
      <c r="AG3781">
        <v>1.5</v>
      </c>
      <c r="AH3781">
        <v>1.5666666666666669</v>
      </c>
      <c r="AI3781">
        <v>10.433333333333334</v>
      </c>
      <c r="AJ3781">
        <v>12</v>
      </c>
      <c r="AM3781">
        <v>0</v>
      </c>
      <c r="AP3781">
        <v>33</v>
      </c>
    </row>
    <row r="3782" spans="1:42" x14ac:dyDescent="0.2">
      <c r="A3782" s="1" t="s">
        <v>46</v>
      </c>
      <c r="B3782">
        <v>3</v>
      </c>
      <c r="C3782" s="1" t="s">
        <v>5857</v>
      </c>
      <c r="D3782" s="2">
        <v>45875</v>
      </c>
      <c r="E3782" t="s">
        <v>5858</v>
      </c>
      <c r="F3782" s="1" t="s">
        <v>106</v>
      </c>
      <c r="G3782">
        <v>11.5</v>
      </c>
      <c r="H3782" t="s">
        <v>332</v>
      </c>
      <c r="I3782" s="1" t="s">
        <v>108</v>
      </c>
      <c r="J3782">
        <v>100</v>
      </c>
      <c r="K3782" s="1" t="s">
        <v>2729</v>
      </c>
      <c r="L3782">
        <v>2</v>
      </c>
      <c r="M3782">
        <v>106.19999999999999</v>
      </c>
      <c r="N3782">
        <v>2.6</v>
      </c>
      <c r="Q3782">
        <v>103.6</v>
      </c>
      <c r="R3782" s="1"/>
      <c r="S3782">
        <v>3</v>
      </c>
      <c r="V3782">
        <v>3</v>
      </c>
      <c r="W3782">
        <v>0.05</v>
      </c>
      <c r="AF3782">
        <v>0</v>
      </c>
      <c r="AG3782">
        <v>0</v>
      </c>
      <c r="AH3782">
        <v>0.05</v>
      </c>
      <c r="AI3782">
        <v>11.95</v>
      </c>
      <c r="AJ3782">
        <v>12</v>
      </c>
      <c r="AM3782">
        <v>0</v>
      </c>
      <c r="AP3782">
        <v>33</v>
      </c>
    </row>
    <row r="3783" spans="1:42" x14ac:dyDescent="0.2">
      <c r="A3783" s="1" t="s">
        <v>46</v>
      </c>
      <c r="B3783">
        <v>3</v>
      </c>
      <c r="C3783" s="1" t="s">
        <v>5859</v>
      </c>
      <c r="D3783" s="2">
        <v>45875</v>
      </c>
      <c r="E3783" t="s">
        <v>5858</v>
      </c>
      <c r="F3783" s="1" t="s">
        <v>106</v>
      </c>
      <c r="G3783">
        <v>10.5</v>
      </c>
      <c r="H3783">
        <v>12</v>
      </c>
      <c r="I3783" s="1" t="s">
        <v>108</v>
      </c>
      <c r="J3783">
        <v>100</v>
      </c>
      <c r="K3783" s="1" t="s">
        <v>2729</v>
      </c>
      <c r="L3783">
        <v>1</v>
      </c>
      <c r="M3783">
        <v>43.2</v>
      </c>
      <c r="N3783">
        <v>1.2</v>
      </c>
      <c r="Q3783">
        <v>42</v>
      </c>
      <c r="R3783" s="1"/>
      <c r="V3783">
        <v>0</v>
      </c>
      <c r="W3783">
        <v>0</v>
      </c>
      <c r="AF3783">
        <v>0</v>
      </c>
      <c r="AG3783">
        <v>0</v>
      </c>
      <c r="AH3783">
        <v>0</v>
      </c>
      <c r="AI3783">
        <v>12</v>
      </c>
      <c r="AJ3783">
        <v>12</v>
      </c>
      <c r="AM3783">
        <v>0</v>
      </c>
      <c r="AP3783">
        <v>33</v>
      </c>
    </row>
    <row r="3784" spans="1:42" x14ac:dyDescent="0.2">
      <c r="A3784" s="1" t="s">
        <v>53</v>
      </c>
      <c r="B3784">
        <v>3</v>
      </c>
      <c r="C3784" s="1" t="s">
        <v>5859</v>
      </c>
      <c r="D3784" s="2">
        <v>45875</v>
      </c>
      <c r="E3784" t="s">
        <v>5858</v>
      </c>
      <c r="F3784" s="1" t="s">
        <v>106</v>
      </c>
      <c r="G3784">
        <v>10.5</v>
      </c>
      <c r="H3784">
        <v>12</v>
      </c>
      <c r="I3784" s="1" t="s">
        <v>108</v>
      </c>
      <c r="J3784">
        <v>100</v>
      </c>
      <c r="K3784" s="1" t="s">
        <v>2729</v>
      </c>
      <c r="L3784">
        <v>1</v>
      </c>
      <c r="M3784">
        <v>59</v>
      </c>
      <c r="N3784">
        <v>1.2</v>
      </c>
      <c r="Q3784">
        <v>57.8</v>
      </c>
      <c r="R3784" s="1"/>
      <c r="S3784">
        <v>3</v>
      </c>
      <c r="V3784">
        <v>3</v>
      </c>
      <c r="W3784">
        <v>0.05</v>
      </c>
      <c r="AF3784">
        <v>0</v>
      </c>
      <c r="AG3784">
        <v>0</v>
      </c>
      <c r="AH3784">
        <v>0.05</v>
      </c>
      <c r="AI3784">
        <v>11.95</v>
      </c>
      <c r="AJ3784">
        <v>12</v>
      </c>
      <c r="AM3784">
        <v>0</v>
      </c>
      <c r="AP3784">
        <v>33</v>
      </c>
    </row>
    <row r="3785" spans="1:42" x14ac:dyDescent="0.2">
      <c r="A3785" s="1" t="s">
        <v>53</v>
      </c>
      <c r="B3785">
        <v>3</v>
      </c>
      <c r="C3785" s="1" t="s">
        <v>5860</v>
      </c>
      <c r="D3785" s="2">
        <v>45875</v>
      </c>
      <c r="E3785" t="s">
        <v>5861</v>
      </c>
      <c r="F3785" s="1" t="s">
        <v>106</v>
      </c>
      <c r="G3785">
        <v>20</v>
      </c>
      <c r="H3785" t="s">
        <v>2817</v>
      </c>
      <c r="I3785" s="1" t="s">
        <v>108</v>
      </c>
      <c r="J3785">
        <v>100</v>
      </c>
      <c r="K3785" s="1" t="s">
        <v>2729</v>
      </c>
      <c r="L3785">
        <v>2</v>
      </c>
      <c r="M3785">
        <v>94.4</v>
      </c>
      <c r="N3785">
        <v>5</v>
      </c>
      <c r="Q3785">
        <v>89.4</v>
      </c>
      <c r="R3785" s="1"/>
      <c r="S3785">
        <v>4</v>
      </c>
      <c r="V3785">
        <v>4</v>
      </c>
      <c r="W3785">
        <v>6.6666666666666666E-2</v>
      </c>
      <c r="AF3785">
        <v>0</v>
      </c>
      <c r="AG3785">
        <v>0</v>
      </c>
      <c r="AH3785">
        <v>6.6666666666666666E-2</v>
      </c>
      <c r="AI3785">
        <v>11.933333333333334</v>
      </c>
      <c r="AJ3785">
        <v>12</v>
      </c>
      <c r="AM3785">
        <v>0</v>
      </c>
      <c r="AP3785">
        <v>33</v>
      </c>
    </row>
    <row r="3786" spans="1:42" x14ac:dyDescent="0.2">
      <c r="A3786" s="1" t="s">
        <v>53</v>
      </c>
      <c r="B3786">
        <v>3</v>
      </c>
      <c r="C3786" s="1" t="s">
        <v>5862</v>
      </c>
      <c r="D3786" s="2">
        <v>45875</v>
      </c>
      <c r="E3786" t="s">
        <v>5863</v>
      </c>
      <c r="F3786" s="1" t="s">
        <v>106</v>
      </c>
      <c r="G3786" t="s">
        <v>2743</v>
      </c>
      <c r="H3786" t="s">
        <v>4020</v>
      </c>
      <c r="I3786" s="1" t="s">
        <v>108</v>
      </c>
      <c r="J3786">
        <v>110</v>
      </c>
      <c r="K3786" s="1" t="s">
        <v>2729</v>
      </c>
      <c r="L3786">
        <v>3</v>
      </c>
      <c r="M3786">
        <v>112.4</v>
      </c>
      <c r="N3786">
        <v>4.4000000000000004</v>
      </c>
      <c r="Q3786">
        <v>108</v>
      </c>
      <c r="R3786" s="1"/>
      <c r="S3786">
        <v>4</v>
      </c>
      <c r="V3786">
        <v>4</v>
      </c>
      <c r="W3786">
        <v>6.6666666666666666E-2</v>
      </c>
      <c r="AF3786">
        <v>0</v>
      </c>
      <c r="AG3786">
        <v>0</v>
      </c>
      <c r="AH3786">
        <v>6.6666666666666666E-2</v>
      </c>
      <c r="AI3786">
        <v>11.933333333333334</v>
      </c>
      <c r="AJ3786">
        <v>12</v>
      </c>
      <c r="AM3786">
        <v>0</v>
      </c>
      <c r="AP3786">
        <v>33</v>
      </c>
    </row>
    <row r="3787" spans="1:42" x14ac:dyDescent="0.2">
      <c r="A3787" s="1" t="s">
        <v>53</v>
      </c>
      <c r="B3787">
        <v>3</v>
      </c>
      <c r="C3787" s="1" t="s">
        <v>5864</v>
      </c>
      <c r="D3787" s="2">
        <v>45875</v>
      </c>
      <c r="E3787" t="s">
        <v>5863</v>
      </c>
      <c r="F3787" s="1" t="s">
        <v>106</v>
      </c>
      <c r="G3787" t="s">
        <v>2927</v>
      </c>
      <c r="H3787" t="s">
        <v>4020</v>
      </c>
      <c r="I3787" s="1" t="s">
        <v>108</v>
      </c>
      <c r="J3787">
        <v>110</v>
      </c>
      <c r="K3787" s="1" t="s">
        <v>2729</v>
      </c>
      <c r="L3787">
        <v>3</v>
      </c>
      <c r="M3787">
        <v>113.8</v>
      </c>
      <c r="N3787">
        <v>3.5999999999999996</v>
      </c>
      <c r="Q3787">
        <v>110.2</v>
      </c>
      <c r="R3787" s="1"/>
      <c r="S3787">
        <v>3</v>
      </c>
      <c r="V3787">
        <v>3</v>
      </c>
      <c r="W3787">
        <v>0.05</v>
      </c>
      <c r="AF3787">
        <v>0</v>
      </c>
      <c r="AG3787">
        <v>0</v>
      </c>
      <c r="AH3787">
        <v>0.05</v>
      </c>
      <c r="AI3787">
        <v>11.95</v>
      </c>
      <c r="AJ3787">
        <v>12</v>
      </c>
      <c r="AM3787">
        <v>0</v>
      </c>
      <c r="AP3787">
        <v>33</v>
      </c>
    </row>
    <row r="3788" spans="1:42" x14ac:dyDescent="0.2">
      <c r="A3788" s="1" t="s">
        <v>46</v>
      </c>
      <c r="B3788">
        <v>4</v>
      </c>
      <c r="C3788" s="1" t="s">
        <v>5852</v>
      </c>
      <c r="D3788" s="2">
        <v>45875</v>
      </c>
      <c r="E3788" t="s">
        <v>1295</v>
      </c>
      <c r="F3788" s="1" t="s">
        <v>246</v>
      </c>
      <c r="G3788">
        <v>20</v>
      </c>
      <c r="H3788" t="s">
        <v>209</v>
      </c>
      <c r="I3788" s="1" t="s">
        <v>100</v>
      </c>
      <c r="J3788">
        <v>95</v>
      </c>
      <c r="K3788" s="1" t="s">
        <v>2729</v>
      </c>
      <c r="L3788">
        <v>1</v>
      </c>
      <c r="M3788">
        <v>58</v>
      </c>
      <c r="N3788">
        <v>2.8</v>
      </c>
      <c r="Q3788">
        <v>55.2</v>
      </c>
      <c r="R3788" s="1"/>
      <c r="S3788">
        <v>3</v>
      </c>
      <c r="V3788">
        <v>3</v>
      </c>
      <c r="W3788">
        <v>0.05</v>
      </c>
      <c r="AF3788">
        <v>0</v>
      </c>
      <c r="AG3788">
        <v>0</v>
      </c>
      <c r="AH3788">
        <v>0.05</v>
      </c>
      <c r="AI3788">
        <v>11.95</v>
      </c>
      <c r="AJ3788">
        <v>12</v>
      </c>
      <c r="AM3788">
        <v>0</v>
      </c>
      <c r="AP3788">
        <v>33</v>
      </c>
    </row>
    <row r="3789" spans="1:42" x14ac:dyDescent="0.2">
      <c r="A3789" s="1" t="s">
        <v>46</v>
      </c>
      <c r="B3789">
        <v>4</v>
      </c>
      <c r="C3789" s="1" t="s">
        <v>5865</v>
      </c>
      <c r="D3789" s="2">
        <v>45875</v>
      </c>
      <c r="E3789" t="s">
        <v>51</v>
      </c>
      <c r="F3789" s="1" t="s">
        <v>51</v>
      </c>
      <c r="G3789" t="s">
        <v>51</v>
      </c>
      <c r="H3789" t="s">
        <v>51</v>
      </c>
      <c r="I3789" s="1" t="s">
        <v>51</v>
      </c>
      <c r="J3789" t="s">
        <v>51</v>
      </c>
      <c r="K3789" s="1" t="s">
        <v>2729</v>
      </c>
      <c r="L3789">
        <v>4</v>
      </c>
      <c r="M3789">
        <v>225.79999999999998</v>
      </c>
      <c r="N3789">
        <v>11.2</v>
      </c>
      <c r="Q3789">
        <v>214.6</v>
      </c>
      <c r="R3789" s="1"/>
      <c r="S3789">
        <v>2</v>
      </c>
      <c r="V3789">
        <v>2</v>
      </c>
      <c r="W3789">
        <v>3.3333333333333333E-2</v>
      </c>
      <c r="AF3789">
        <v>0</v>
      </c>
      <c r="AG3789">
        <v>0</v>
      </c>
      <c r="AH3789">
        <v>3.3333333333333333E-2</v>
      </c>
      <c r="AI3789">
        <v>11.966666666666669</v>
      </c>
      <c r="AJ3789">
        <v>12</v>
      </c>
      <c r="AM3789">
        <v>0</v>
      </c>
      <c r="AP3789">
        <v>33</v>
      </c>
    </row>
    <row r="3790" spans="1:42" x14ac:dyDescent="0.2">
      <c r="A3790" s="1" t="s">
        <v>46</v>
      </c>
      <c r="B3790">
        <v>4</v>
      </c>
      <c r="C3790" s="1" t="s">
        <v>5829</v>
      </c>
      <c r="D3790" s="2">
        <v>45875</v>
      </c>
      <c r="E3790" t="s">
        <v>5830</v>
      </c>
      <c r="F3790" s="1" t="s">
        <v>246</v>
      </c>
      <c r="G3790" t="s">
        <v>5831</v>
      </c>
      <c r="H3790" t="s">
        <v>93</v>
      </c>
      <c r="I3790" s="1" t="s">
        <v>100</v>
      </c>
      <c r="J3790">
        <v>100</v>
      </c>
      <c r="K3790" s="1" t="s">
        <v>2729</v>
      </c>
      <c r="L3790">
        <v>1</v>
      </c>
      <c r="M3790">
        <v>36.6</v>
      </c>
      <c r="N3790">
        <v>2.8</v>
      </c>
      <c r="O3790">
        <v>93</v>
      </c>
      <c r="Q3790">
        <v>33.800000000000004</v>
      </c>
      <c r="R3790" s="1"/>
      <c r="S3790">
        <v>5</v>
      </c>
      <c r="V3790">
        <v>5</v>
      </c>
      <c r="W3790">
        <v>8.3333333333333329E-2</v>
      </c>
      <c r="AF3790">
        <v>0</v>
      </c>
      <c r="AG3790">
        <v>0</v>
      </c>
      <c r="AH3790">
        <v>8.3333333333333329E-2</v>
      </c>
      <c r="AI3790">
        <v>11.916666666666666</v>
      </c>
      <c r="AJ3790">
        <v>12</v>
      </c>
      <c r="AM3790">
        <v>0</v>
      </c>
      <c r="AP3790">
        <v>33</v>
      </c>
    </row>
    <row r="3791" spans="1:42" x14ac:dyDescent="0.2">
      <c r="A3791" s="1" t="s">
        <v>53</v>
      </c>
      <c r="B3791">
        <v>4</v>
      </c>
      <c r="C3791" s="1" t="s">
        <v>5866</v>
      </c>
      <c r="D3791" s="2">
        <v>45875</v>
      </c>
      <c r="E3791" t="s">
        <v>5867</v>
      </c>
      <c r="F3791" s="1" t="s">
        <v>761</v>
      </c>
      <c r="G3791" t="s">
        <v>2743</v>
      </c>
      <c r="H3791" t="s">
        <v>2847</v>
      </c>
      <c r="I3791" s="1" t="s">
        <v>763</v>
      </c>
      <c r="J3791">
        <v>110</v>
      </c>
      <c r="K3791" s="1" t="s">
        <v>2729</v>
      </c>
      <c r="L3791">
        <v>3</v>
      </c>
      <c r="M3791">
        <v>221.4</v>
      </c>
      <c r="N3791">
        <v>8.3999999999999986</v>
      </c>
      <c r="O3791">
        <v>67</v>
      </c>
      <c r="Q3791">
        <v>213</v>
      </c>
      <c r="R3791" s="1"/>
      <c r="V3791">
        <v>0</v>
      </c>
      <c r="W3791">
        <v>0</v>
      </c>
      <c r="AB3791">
        <v>15</v>
      </c>
      <c r="AF3791">
        <v>15</v>
      </c>
      <c r="AG3791">
        <v>0.25</v>
      </c>
      <c r="AH3791">
        <v>0.25</v>
      </c>
      <c r="AI3791">
        <v>11.75</v>
      </c>
      <c r="AJ3791">
        <v>12</v>
      </c>
      <c r="AM3791">
        <v>0</v>
      </c>
      <c r="AP3791">
        <v>33</v>
      </c>
    </row>
    <row r="3792" spans="1:42" x14ac:dyDescent="0.2">
      <c r="A3792" s="1" t="s">
        <v>53</v>
      </c>
      <c r="B3792">
        <v>4</v>
      </c>
      <c r="C3792" s="1" t="s">
        <v>5868</v>
      </c>
      <c r="D3792" s="2">
        <v>45875</v>
      </c>
      <c r="E3792" t="s">
        <v>51</v>
      </c>
      <c r="F3792" s="1" t="s">
        <v>51</v>
      </c>
      <c r="G3792" t="s">
        <v>51</v>
      </c>
      <c r="H3792" t="s">
        <v>51</v>
      </c>
      <c r="I3792" s="1" t="s">
        <v>51</v>
      </c>
      <c r="J3792" t="s">
        <v>51</v>
      </c>
      <c r="K3792" s="1" t="s">
        <v>2729</v>
      </c>
      <c r="L3792">
        <v>3</v>
      </c>
      <c r="M3792">
        <v>73.599999999999994</v>
      </c>
      <c r="N3792">
        <v>6</v>
      </c>
      <c r="Q3792">
        <v>67.599999999999994</v>
      </c>
      <c r="R3792" s="1"/>
      <c r="V3792">
        <v>0</v>
      </c>
      <c r="W3792">
        <v>0</v>
      </c>
      <c r="AF3792">
        <v>0</v>
      </c>
      <c r="AG3792">
        <v>0</v>
      </c>
      <c r="AH3792">
        <v>0</v>
      </c>
      <c r="AI3792">
        <v>12</v>
      </c>
      <c r="AJ3792">
        <v>12</v>
      </c>
      <c r="AM3792">
        <v>0</v>
      </c>
      <c r="AP3792">
        <v>33</v>
      </c>
    </row>
    <row r="3793" spans="1:42" x14ac:dyDescent="0.2">
      <c r="A3793" s="1" t="s">
        <v>53</v>
      </c>
      <c r="B3793">
        <v>4</v>
      </c>
      <c r="C3793" s="1" t="s">
        <v>5869</v>
      </c>
      <c r="D3793" s="2">
        <v>45875</v>
      </c>
      <c r="E3793" t="s">
        <v>5870</v>
      </c>
      <c r="F3793" s="1" t="s">
        <v>246</v>
      </c>
      <c r="G3793">
        <v>17</v>
      </c>
      <c r="H3793" t="s">
        <v>167</v>
      </c>
      <c r="I3793" s="1" t="s">
        <v>2760</v>
      </c>
      <c r="J3793">
        <v>95</v>
      </c>
      <c r="K3793" s="1" t="s">
        <v>2729</v>
      </c>
      <c r="L3793">
        <v>1</v>
      </c>
      <c r="M3793">
        <v>35.6</v>
      </c>
      <c r="N3793">
        <v>2.1</v>
      </c>
      <c r="Q3793">
        <v>33.5</v>
      </c>
      <c r="R3793" s="1"/>
      <c r="V3793">
        <v>0</v>
      </c>
      <c r="W3793">
        <v>0</v>
      </c>
      <c r="AF3793">
        <v>0</v>
      </c>
      <c r="AG3793">
        <v>0</v>
      </c>
      <c r="AH3793">
        <v>0</v>
      </c>
      <c r="AI3793">
        <v>12</v>
      </c>
      <c r="AJ3793">
        <v>12</v>
      </c>
      <c r="AM3793">
        <v>0</v>
      </c>
      <c r="AP3793">
        <v>33</v>
      </c>
    </row>
    <row r="3794" spans="1:42" x14ac:dyDescent="0.2">
      <c r="A3794" s="1" t="s">
        <v>46</v>
      </c>
      <c r="B3794">
        <v>6</v>
      </c>
      <c r="C3794" s="1" t="s">
        <v>5855</v>
      </c>
      <c r="D3794" s="2">
        <v>45875</v>
      </c>
      <c r="E3794" t="s">
        <v>5390</v>
      </c>
      <c r="F3794" s="1" t="s">
        <v>246</v>
      </c>
      <c r="G3794" t="s">
        <v>5827</v>
      </c>
      <c r="H3794" t="s">
        <v>3041</v>
      </c>
      <c r="I3794" s="1" t="s">
        <v>100</v>
      </c>
      <c r="J3794">
        <v>400</v>
      </c>
      <c r="K3794" s="1" t="s">
        <v>2729</v>
      </c>
      <c r="L3794">
        <v>4</v>
      </c>
      <c r="M3794">
        <v>241.9</v>
      </c>
      <c r="N3794">
        <v>11.2</v>
      </c>
      <c r="Q3794">
        <v>230.70000000000002</v>
      </c>
      <c r="R3794" s="1"/>
      <c r="V3794">
        <v>0</v>
      </c>
      <c r="W3794">
        <v>0</v>
      </c>
      <c r="AF3794">
        <v>0</v>
      </c>
      <c r="AG3794">
        <v>0</v>
      </c>
      <c r="AH3794">
        <v>0</v>
      </c>
      <c r="AI3794">
        <v>12</v>
      </c>
      <c r="AJ3794">
        <v>12</v>
      </c>
      <c r="AM3794">
        <v>0</v>
      </c>
      <c r="AP3794">
        <v>33</v>
      </c>
    </row>
    <row r="3795" spans="1:42" x14ac:dyDescent="0.2">
      <c r="A3795" s="1" t="s">
        <v>46</v>
      </c>
      <c r="B3795">
        <v>6</v>
      </c>
      <c r="C3795" s="1" t="s">
        <v>5871</v>
      </c>
      <c r="D3795" s="2">
        <v>45875</v>
      </c>
      <c r="E3795" t="s">
        <v>5390</v>
      </c>
      <c r="F3795" s="1" t="s">
        <v>246</v>
      </c>
      <c r="G3795" t="s">
        <v>5872</v>
      </c>
      <c r="H3795" t="s">
        <v>3041</v>
      </c>
      <c r="I3795" s="1" t="s">
        <v>100</v>
      </c>
      <c r="J3795">
        <v>300</v>
      </c>
      <c r="K3795" s="1" t="s">
        <v>2729</v>
      </c>
      <c r="L3795">
        <v>3</v>
      </c>
      <c r="M3795">
        <v>99</v>
      </c>
      <c r="N3795">
        <v>10.199999999999999</v>
      </c>
      <c r="Q3795">
        <v>88.8</v>
      </c>
      <c r="R3795" s="1"/>
      <c r="S3795">
        <v>5</v>
      </c>
      <c r="V3795">
        <v>5</v>
      </c>
      <c r="W3795">
        <v>8.3333333333333329E-2</v>
      </c>
      <c r="AF3795">
        <v>0</v>
      </c>
      <c r="AG3795">
        <v>0</v>
      </c>
      <c r="AH3795">
        <v>8.3333333333333329E-2</v>
      </c>
      <c r="AI3795">
        <v>11.916666666666666</v>
      </c>
      <c r="AJ3795">
        <v>12</v>
      </c>
      <c r="AM3795">
        <v>0</v>
      </c>
      <c r="AP3795">
        <v>33</v>
      </c>
    </row>
    <row r="3796" spans="1:42" x14ac:dyDescent="0.2">
      <c r="A3796" s="1" t="s">
        <v>46</v>
      </c>
      <c r="B3796">
        <v>6</v>
      </c>
      <c r="C3796" s="1" t="s">
        <v>5736</v>
      </c>
      <c r="D3796" s="2">
        <v>45875</v>
      </c>
      <c r="E3796" t="s">
        <v>3699</v>
      </c>
      <c r="F3796" s="1" t="s">
        <v>246</v>
      </c>
      <c r="G3796" t="s">
        <v>5606</v>
      </c>
      <c r="H3796" t="s">
        <v>5607</v>
      </c>
      <c r="I3796" s="1" t="s">
        <v>1346</v>
      </c>
      <c r="J3796" t="s">
        <v>5737</v>
      </c>
      <c r="K3796" s="1" t="s">
        <v>2729</v>
      </c>
      <c r="L3796">
        <v>4</v>
      </c>
      <c r="M3796">
        <v>406.6</v>
      </c>
      <c r="N3796">
        <v>9</v>
      </c>
      <c r="Q3796">
        <v>397.6</v>
      </c>
      <c r="R3796" s="1"/>
      <c r="V3796">
        <v>0</v>
      </c>
      <c r="W3796">
        <v>0</v>
      </c>
      <c r="AF3796">
        <v>0</v>
      </c>
      <c r="AG3796">
        <v>0</v>
      </c>
      <c r="AH3796">
        <v>0</v>
      </c>
      <c r="AI3796">
        <v>12</v>
      </c>
      <c r="AJ3796">
        <v>12</v>
      </c>
      <c r="AM3796">
        <v>0</v>
      </c>
      <c r="AP3796">
        <v>33</v>
      </c>
    </row>
    <row r="3797" spans="1:42" x14ac:dyDescent="0.2">
      <c r="A3797" s="1" t="s">
        <v>53</v>
      </c>
      <c r="B3797">
        <v>6</v>
      </c>
      <c r="C3797" s="1" t="s">
        <v>5736</v>
      </c>
      <c r="D3797" s="2">
        <v>45875</v>
      </c>
      <c r="E3797" t="s">
        <v>3699</v>
      </c>
      <c r="F3797" s="1" t="s">
        <v>246</v>
      </c>
      <c r="G3797" t="s">
        <v>5606</v>
      </c>
      <c r="H3797" t="s">
        <v>5607</v>
      </c>
      <c r="I3797" s="1" t="s">
        <v>1346</v>
      </c>
      <c r="J3797" t="s">
        <v>5737</v>
      </c>
      <c r="K3797" s="1" t="s">
        <v>2729</v>
      </c>
      <c r="L3797">
        <v>6</v>
      </c>
      <c r="M3797">
        <v>530.6</v>
      </c>
      <c r="N3797">
        <v>16.799999999999997</v>
      </c>
      <c r="Q3797">
        <v>513.80000000000007</v>
      </c>
      <c r="R3797" s="1"/>
      <c r="S3797">
        <v>15</v>
      </c>
      <c r="V3797">
        <v>15</v>
      </c>
      <c r="W3797">
        <v>0.25</v>
      </c>
      <c r="AF3797">
        <v>0</v>
      </c>
      <c r="AG3797">
        <v>0</v>
      </c>
      <c r="AH3797">
        <v>0.25</v>
      </c>
      <c r="AI3797">
        <v>11.75</v>
      </c>
      <c r="AJ3797">
        <v>12</v>
      </c>
      <c r="AM3797">
        <v>0</v>
      </c>
      <c r="AP3797">
        <v>33</v>
      </c>
    </row>
    <row r="3798" spans="1:42" x14ac:dyDescent="0.2">
      <c r="A3798" s="1" t="s">
        <v>53</v>
      </c>
      <c r="B3798">
        <v>6</v>
      </c>
      <c r="C3798" s="1" t="s">
        <v>5871</v>
      </c>
      <c r="D3798" s="2">
        <v>45875</v>
      </c>
      <c r="E3798" t="s">
        <v>5390</v>
      </c>
      <c r="F3798" s="1" t="s">
        <v>246</v>
      </c>
      <c r="G3798" t="s">
        <v>5872</v>
      </c>
      <c r="H3798" t="s">
        <v>3041</v>
      </c>
      <c r="I3798" s="1" t="s">
        <v>100</v>
      </c>
      <c r="J3798">
        <v>300</v>
      </c>
      <c r="K3798" s="1" t="s">
        <v>2729</v>
      </c>
      <c r="L3798">
        <v>2</v>
      </c>
      <c r="M3798">
        <v>131</v>
      </c>
      <c r="N3798">
        <v>6.8</v>
      </c>
      <c r="Q3798">
        <v>124.2</v>
      </c>
      <c r="R3798" s="1"/>
      <c r="V3798">
        <v>0</v>
      </c>
      <c r="W3798">
        <v>0</v>
      </c>
      <c r="AF3798">
        <v>0</v>
      </c>
      <c r="AG3798">
        <v>0</v>
      </c>
      <c r="AH3798">
        <v>0</v>
      </c>
      <c r="AI3798">
        <v>12</v>
      </c>
      <c r="AJ3798">
        <v>12</v>
      </c>
      <c r="AM3798">
        <v>0</v>
      </c>
      <c r="AP3798">
        <v>33</v>
      </c>
    </row>
    <row r="3799" spans="1:42" x14ac:dyDescent="0.2">
      <c r="A3799" s="1" t="s">
        <v>46</v>
      </c>
      <c r="B3799">
        <v>1</v>
      </c>
      <c r="C3799" s="1" t="s">
        <v>5856</v>
      </c>
      <c r="D3799" s="2">
        <v>45876</v>
      </c>
      <c r="E3799" t="s">
        <v>5851</v>
      </c>
      <c r="F3799" s="1" t="s">
        <v>246</v>
      </c>
      <c r="G3799">
        <v>12</v>
      </c>
      <c r="H3799" t="s">
        <v>2811</v>
      </c>
      <c r="I3799" s="1" t="s">
        <v>100</v>
      </c>
      <c r="J3799">
        <v>100</v>
      </c>
      <c r="K3799" s="1" t="s">
        <v>2729</v>
      </c>
      <c r="L3799">
        <v>1</v>
      </c>
      <c r="M3799">
        <v>47.2</v>
      </c>
      <c r="N3799">
        <v>1.4</v>
      </c>
      <c r="Q3799">
        <v>45.800000000000004</v>
      </c>
      <c r="R3799" s="1"/>
      <c r="V3799">
        <v>0</v>
      </c>
      <c r="W3799">
        <v>0</v>
      </c>
      <c r="AF3799">
        <v>0</v>
      </c>
      <c r="AG3799">
        <v>0</v>
      </c>
      <c r="AH3799">
        <v>0</v>
      </c>
      <c r="AI3799">
        <v>12</v>
      </c>
      <c r="AJ3799">
        <v>12</v>
      </c>
      <c r="AL3799">
        <v>1853</v>
      </c>
      <c r="AM3799">
        <v>0</v>
      </c>
      <c r="AN3799">
        <v>950</v>
      </c>
      <c r="AP3799">
        <v>33</v>
      </c>
    </row>
    <row r="3800" spans="1:42" x14ac:dyDescent="0.2">
      <c r="A3800" s="1" t="s">
        <v>46</v>
      </c>
      <c r="B3800">
        <v>1</v>
      </c>
      <c r="C3800" s="1" t="s">
        <v>5837</v>
      </c>
      <c r="D3800" s="2">
        <v>45876</v>
      </c>
      <c r="E3800" t="s">
        <v>5838</v>
      </c>
      <c r="F3800" s="1" t="s">
        <v>246</v>
      </c>
      <c r="G3800">
        <v>12</v>
      </c>
      <c r="H3800" t="s">
        <v>735</v>
      </c>
      <c r="I3800" s="1" t="s">
        <v>100</v>
      </c>
      <c r="J3800">
        <v>1000</v>
      </c>
      <c r="K3800" s="1" t="s">
        <v>2729</v>
      </c>
      <c r="L3800">
        <v>3</v>
      </c>
      <c r="M3800">
        <v>128.80000000000001</v>
      </c>
      <c r="N3800">
        <v>4.5</v>
      </c>
      <c r="O3800">
        <v>75</v>
      </c>
      <c r="Q3800">
        <v>124.30000000000001</v>
      </c>
      <c r="R3800" s="1"/>
      <c r="V3800">
        <v>0</v>
      </c>
      <c r="W3800">
        <v>0</v>
      </c>
      <c r="AF3800">
        <v>0</v>
      </c>
      <c r="AG3800">
        <v>0</v>
      </c>
      <c r="AH3800">
        <v>0</v>
      </c>
      <c r="AI3800">
        <v>12</v>
      </c>
      <c r="AJ3800">
        <v>12</v>
      </c>
      <c r="AM3800">
        <v>0</v>
      </c>
      <c r="AP3800">
        <v>33</v>
      </c>
    </row>
    <row r="3801" spans="1:42" x14ac:dyDescent="0.2">
      <c r="A3801" s="1" t="s">
        <v>53</v>
      </c>
      <c r="B3801">
        <v>1</v>
      </c>
      <c r="C3801" s="1" t="s">
        <v>5837</v>
      </c>
      <c r="D3801" s="2">
        <v>45876</v>
      </c>
      <c r="E3801" t="s">
        <v>5838</v>
      </c>
      <c r="F3801" s="1" t="s">
        <v>246</v>
      </c>
      <c r="G3801">
        <v>12</v>
      </c>
      <c r="H3801" t="s">
        <v>735</v>
      </c>
      <c r="I3801" s="1" t="s">
        <v>100</v>
      </c>
      <c r="J3801">
        <v>1000</v>
      </c>
      <c r="K3801" s="1" t="s">
        <v>2729</v>
      </c>
      <c r="L3801">
        <v>1</v>
      </c>
      <c r="M3801">
        <v>89</v>
      </c>
      <c r="N3801">
        <v>1</v>
      </c>
      <c r="Q3801">
        <v>88</v>
      </c>
      <c r="R3801" s="1"/>
      <c r="V3801">
        <v>0</v>
      </c>
      <c r="W3801">
        <v>0</v>
      </c>
      <c r="AF3801">
        <v>0</v>
      </c>
      <c r="AG3801">
        <v>0</v>
      </c>
      <c r="AH3801">
        <v>0</v>
      </c>
      <c r="AI3801">
        <v>12</v>
      </c>
      <c r="AJ3801">
        <v>12</v>
      </c>
      <c r="AM3801">
        <v>0</v>
      </c>
      <c r="AP3801">
        <v>33</v>
      </c>
    </row>
    <row r="3802" spans="1:42" x14ac:dyDescent="0.2">
      <c r="A3802" s="1" t="s">
        <v>53</v>
      </c>
      <c r="B3802">
        <v>1</v>
      </c>
      <c r="C3802" s="1" t="s">
        <v>5873</v>
      </c>
      <c r="D3802" s="2">
        <v>45876</v>
      </c>
      <c r="E3802" t="s">
        <v>5874</v>
      </c>
      <c r="F3802" s="1" t="s">
        <v>106</v>
      </c>
      <c r="G3802">
        <v>7</v>
      </c>
      <c r="H3802" t="s">
        <v>2817</v>
      </c>
      <c r="I3802" s="1" t="s">
        <v>100</v>
      </c>
      <c r="J3802">
        <v>100</v>
      </c>
      <c r="K3802" s="1" t="s">
        <v>2729</v>
      </c>
      <c r="L3802">
        <v>2</v>
      </c>
      <c r="M3802">
        <v>101.69999999999999</v>
      </c>
      <c r="N3802">
        <v>2</v>
      </c>
      <c r="O3802">
        <v>33</v>
      </c>
      <c r="Q3802">
        <v>99.699999999999989</v>
      </c>
      <c r="R3802" s="1"/>
      <c r="S3802">
        <v>5</v>
      </c>
      <c r="V3802">
        <v>5</v>
      </c>
      <c r="W3802">
        <v>8.3333333333333329E-2</v>
      </c>
      <c r="AF3802">
        <v>0</v>
      </c>
      <c r="AG3802">
        <v>0</v>
      </c>
      <c r="AH3802">
        <v>8.3333333333333329E-2</v>
      </c>
      <c r="AI3802">
        <v>11.916666666666666</v>
      </c>
      <c r="AJ3802">
        <v>12</v>
      </c>
      <c r="AM3802">
        <v>0</v>
      </c>
      <c r="AN3802">
        <v>1500</v>
      </c>
      <c r="AP3802">
        <v>33</v>
      </c>
    </row>
    <row r="3803" spans="1:42" x14ac:dyDescent="0.2">
      <c r="A3803" s="1" t="s">
        <v>46</v>
      </c>
      <c r="B3803">
        <v>3</v>
      </c>
      <c r="C3803" s="1" t="s">
        <v>5875</v>
      </c>
      <c r="D3803" s="2">
        <v>45876</v>
      </c>
      <c r="E3803" t="s">
        <v>5876</v>
      </c>
      <c r="F3803" s="1" t="s">
        <v>761</v>
      </c>
      <c r="G3803" t="s">
        <v>2927</v>
      </c>
      <c r="H3803" t="s">
        <v>51</v>
      </c>
      <c r="I3803" s="1" t="s">
        <v>763</v>
      </c>
      <c r="J3803">
        <v>180</v>
      </c>
      <c r="K3803" s="1" t="s">
        <v>2729</v>
      </c>
      <c r="L3803">
        <v>6</v>
      </c>
      <c r="M3803">
        <v>353</v>
      </c>
      <c r="N3803">
        <v>7.1999999999999993</v>
      </c>
      <c r="Q3803">
        <v>345.8</v>
      </c>
      <c r="R3803" s="1"/>
      <c r="V3803">
        <v>0</v>
      </c>
      <c r="W3803">
        <v>0</v>
      </c>
      <c r="AF3803">
        <v>0</v>
      </c>
      <c r="AG3803">
        <v>0</v>
      </c>
      <c r="AH3803">
        <v>0</v>
      </c>
      <c r="AI3803">
        <v>12</v>
      </c>
      <c r="AJ3803">
        <v>12</v>
      </c>
      <c r="AM3803">
        <v>0</v>
      </c>
      <c r="AP3803">
        <v>33</v>
      </c>
    </row>
    <row r="3804" spans="1:42" x14ac:dyDescent="0.2">
      <c r="A3804" s="1" t="s">
        <v>53</v>
      </c>
      <c r="B3804">
        <v>3</v>
      </c>
      <c r="C3804" s="1" t="s">
        <v>5875</v>
      </c>
      <c r="D3804" s="2">
        <v>45876</v>
      </c>
      <c r="E3804" t="s">
        <v>5876</v>
      </c>
      <c r="F3804" s="1" t="s">
        <v>761</v>
      </c>
      <c r="G3804" t="s">
        <v>2927</v>
      </c>
      <c r="H3804" t="s">
        <v>51</v>
      </c>
      <c r="I3804" s="1" t="s">
        <v>763</v>
      </c>
      <c r="J3804">
        <v>180</v>
      </c>
      <c r="K3804" s="1" t="s">
        <v>2729</v>
      </c>
      <c r="L3804">
        <v>4</v>
      </c>
      <c r="M3804">
        <v>405.59999999999997</v>
      </c>
      <c r="N3804">
        <v>7.2</v>
      </c>
      <c r="Q3804">
        <v>398.4</v>
      </c>
      <c r="R3804" s="1"/>
      <c r="V3804">
        <v>0</v>
      </c>
      <c r="W3804">
        <v>0</v>
      </c>
      <c r="AF3804">
        <v>0</v>
      </c>
      <c r="AG3804">
        <v>0</v>
      </c>
      <c r="AH3804">
        <v>0</v>
      </c>
      <c r="AI3804">
        <v>12</v>
      </c>
      <c r="AJ3804">
        <v>12</v>
      </c>
      <c r="AM3804">
        <v>0</v>
      </c>
      <c r="AP3804">
        <v>33</v>
      </c>
    </row>
    <row r="3805" spans="1:42" x14ac:dyDescent="0.2">
      <c r="A3805" s="1" t="s">
        <v>46</v>
      </c>
      <c r="B3805">
        <v>4</v>
      </c>
      <c r="C3805" s="1" t="s">
        <v>5869</v>
      </c>
      <c r="D3805" s="2">
        <v>45876</v>
      </c>
      <c r="E3805" t="s">
        <v>5870</v>
      </c>
      <c r="F3805" s="1" t="s">
        <v>246</v>
      </c>
      <c r="G3805">
        <v>17</v>
      </c>
      <c r="H3805" t="s">
        <v>167</v>
      </c>
      <c r="I3805" s="1" t="s">
        <v>2760</v>
      </c>
      <c r="J3805">
        <v>95</v>
      </c>
      <c r="K3805" s="1" t="s">
        <v>2729</v>
      </c>
      <c r="L3805">
        <v>1</v>
      </c>
      <c r="M3805">
        <v>33.6</v>
      </c>
      <c r="N3805">
        <v>2.4</v>
      </c>
      <c r="Q3805">
        <v>31.200000000000003</v>
      </c>
      <c r="R3805" s="1"/>
      <c r="V3805">
        <v>0</v>
      </c>
      <c r="W3805">
        <v>0</v>
      </c>
      <c r="AF3805">
        <v>0</v>
      </c>
      <c r="AG3805">
        <v>0</v>
      </c>
      <c r="AH3805">
        <v>0</v>
      </c>
      <c r="AI3805">
        <v>12</v>
      </c>
      <c r="AJ3805">
        <v>12</v>
      </c>
      <c r="AM3805">
        <v>0</v>
      </c>
      <c r="AP3805">
        <v>33</v>
      </c>
    </row>
    <row r="3806" spans="1:42" x14ac:dyDescent="0.2">
      <c r="A3806" s="1" t="s">
        <v>46</v>
      </c>
      <c r="B3806">
        <v>4</v>
      </c>
      <c r="C3806" s="1" t="s">
        <v>5877</v>
      </c>
      <c r="D3806" s="2">
        <v>45876</v>
      </c>
      <c r="E3806" t="s">
        <v>5469</v>
      </c>
      <c r="F3806" s="1" t="s">
        <v>246</v>
      </c>
      <c r="G3806">
        <v>18</v>
      </c>
      <c r="H3806" t="s">
        <v>76</v>
      </c>
      <c r="I3806" s="1" t="s">
        <v>2760</v>
      </c>
      <c r="J3806">
        <v>175</v>
      </c>
      <c r="K3806" s="1" t="s">
        <v>2729</v>
      </c>
      <c r="L3806">
        <v>4</v>
      </c>
      <c r="M3806">
        <v>117.4</v>
      </c>
      <c r="N3806">
        <v>8.1999999999999993</v>
      </c>
      <c r="Q3806">
        <v>109.2</v>
      </c>
      <c r="R3806" s="1"/>
      <c r="S3806">
        <v>5</v>
      </c>
      <c r="U3806">
        <v>60</v>
      </c>
      <c r="V3806">
        <v>65</v>
      </c>
      <c r="W3806">
        <v>1.0833333333333333</v>
      </c>
      <c r="AF3806">
        <v>0</v>
      </c>
      <c r="AG3806">
        <v>0</v>
      </c>
      <c r="AH3806">
        <v>1.0833333333333333</v>
      </c>
      <c r="AI3806">
        <v>10.916666666666666</v>
      </c>
      <c r="AJ3806">
        <v>12</v>
      </c>
      <c r="AM3806">
        <v>0</v>
      </c>
      <c r="AP3806">
        <v>33</v>
      </c>
    </row>
    <row r="3807" spans="1:42" x14ac:dyDescent="0.2">
      <c r="A3807" s="1" t="s">
        <v>53</v>
      </c>
      <c r="B3807">
        <v>4</v>
      </c>
      <c r="C3807" s="1" t="s">
        <v>5877</v>
      </c>
      <c r="D3807" s="2">
        <v>45876</v>
      </c>
      <c r="E3807" t="s">
        <v>5469</v>
      </c>
      <c r="F3807" s="1" t="s">
        <v>246</v>
      </c>
      <c r="G3807">
        <v>18</v>
      </c>
      <c r="H3807" t="s">
        <v>76</v>
      </c>
      <c r="I3807" s="1" t="s">
        <v>2760</v>
      </c>
      <c r="J3807">
        <v>175</v>
      </c>
      <c r="K3807" s="1" t="s">
        <v>2729</v>
      </c>
      <c r="L3807">
        <v>1</v>
      </c>
      <c r="M3807">
        <v>36.4</v>
      </c>
      <c r="N3807">
        <v>1.8</v>
      </c>
      <c r="Q3807">
        <v>34.6</v>
      </c>
      <c r="R3807" s="1"/>
      <c r="V3807">
        <v>0</v>
      </c>
      <c r="W3807">
        <v>0</v>
      </c>
      <c r="AF3807">
        <v>0</v>
      </c>
      <c r="AG3807">
        <v>0</v>
      </c>
      <c r="AH3807">
        <v>0</v>
      </c>
      <c r="AI3807">
        <v>12</v>
      </c>
      <c r="AJ3807">
        <v>12</v>
      </c>
      <c r="AM3807">
        <v>0</v>
      </c>
      <c r="AP3807">
        <v>33</v>
      </c>
    </row>
    <row r="3808" spans="1:42" x14ac:dyDescent="0.2">
      <c r="A3808" s="1" t="s">
        <v>53</v>
      </c>
      <c r="B3808">
        <v>4</v>
      </c>
      <c r="C3808" s="1" t="s">
        <v>5878</v>
      </c>
      <c r="D3808" s="2">
        <v>45876</v>
      </c>
      <c r="E3808" t="s">
        <v>5469</v>
      </c>
      <c r="F3808" s="1" t="s">
        <v>246</v>
      </c>
      <c r="G3808">
        <v>19</v>
      </c>
      <c r="H3808" t="s">
        <v>76</v>
      </c>
      <c r="I3808" s="1" t="s">
        <v>2760</v>
      </c>
      <c r="J3808">
        <v>120</v>
      </c>
      <c r="K3808" s="1" t="s">
        <v>2729</v>
      </c>
      <c r="L3808">
        <v>2</v>
      </c>
      <c r="M3808">
        <v>136.4</v>
      </c>
      <c r="N3808">
        <v>2.4</v>
      </c>
      <c r="Q3808">
        <v>134</v>
      </c>
      <c r="R3808" s="1"/>
      <c r="V3808">
        <v>0</v>
      </c>
      <c r="W3808">
        <v>0</v>
      </c>
      <c r="AF3808">
        <v>0</v>
      </c>
      <c r="AG3808">
        <v>0</v>
      </c>
      <c r="AH3808">
        <v>0</v>
      </c>
      <c r="AI3808">
        <v>12</v>
      </c>
      <c r="AJ3808">
        <v>12</v>
      </c>
      <c r="AM3808">
        <v>0</v>
      </c>
      <c r="AP3808">
        <v>33</v>
      </c>
    </row>
    <row r="3809" spans="1:42" x14ac:dyDescent="0.2">
      <c r="A3809" s="1" t="s">
        <v>53</v>
      </c>
      <c r="B3809">
        <v>4</v>
      </c>
      <c r="C3809" s="1" t="s">
        <v>5879</v>
      </c>
      <c r="D3809" s="2">
        <v>45876</v>
      </c>
      <c r="E3809" t="s">
        <v>5494</v>
      </c>
      <c r="F3809" s="1" t="s">
        <v>246</v>
      </c>
      <c r="G3809">
        <v>21</v>
      </c>
      <c r="H3809" t="s">
        <v>214</v>
      </c>
      <c r="I3809" s="1" t="s">
        <v>2760</v>
      </c>
      <c r="J3809">
        <v>200</v>
      </c>
      <c r="K3809" s="1" t="s">
        <v>2729</v>
      </c>
      <c r="L3809">
        <v>2</v>
      </c>
      <c r="M3809">
        <v>166.6</v>
      </c>
      <c r="N3809">
        <v>5.2</v>
      </c>
      <c r="Q3809">
        <v>161.4</v>
      </c>
      <c r="R3809" s="1"/>
      <c r="V3809">
        <v>0</v>
      </c>
      <c r="W3809">
        <v>0</v>
      </c>
      <c r="AF3809">
        <v>0</v>
      </c>
      <c r="AG3809">
        <v>0</v>
      </c>
      <c r="AH3809">
        <v>0</v>
      </c>
      <c r="AI3809">
        <v>12</v>
      </c>
      <c r="AJ3809">
        <v>12</v>
      </c>
      <c r="AM3809">
        <v>0</v>
      </c>
      <c r="AP3809">
        <v>33</v>
      </c>
    </row>
    <row r="3810" spans="1:42" x14ac:dyDescent="0.2">
      <c r="A3810" s="1" t="s">
        <v>46</v>
      </c>
      <c r="B3810">
        <v>5</v>
      </c>
      <c r="C3810" s="1" t="s">
        <v>5736</v>
      </c>
      <c r="D3810" s="2">
        <v>45876</v>
      </c>
      <c r="E3810" t="s">
        <v>3699</v>
      </c>
      <c r="F3810" s="1" t="s">
        <v>246</v>
      </c>
      <c r="G3810" t="s">
        <v>5606</v>
      </c>
      <c r="H3810" t="s">
        <v>5607</v>
      </c>
      <c r="I3810" s="1" t="s">
        <v>1346</v>
      </c>
      <c r="J3810" t="s">
        <v>5737</v>
      </c>
      <c r="K3810" s="1" t="s">
        <v>2729</v>
      </c>
      <c r="L3810">
        <v>3</v>
      </c>
      <c r="M3810">
        <v>273.79999999999995</v>
      </c>
      <c r="N3810">
        <v>8.8000000000000007</v>
      </c>
      <c r="Q3810">
        <v>264.99999999999994</v>
      </c>
      <c r="R3810" s="1"/>
      <c r="U3810">
        <v>180</v>
      </c>
      <c r="V3810">
        <v>180</v>
      </c>
      <c r="W3810">
        <v>3</v>
      </c>
      <c r="AF3810">
        <v>0</v>
      </c>
      <c r="AG3810">
        <v>0</v>
      </c>
      <c r="AH3810">
        <v>3</v>
      </c>
      <c r="AI3810">
        <v>9</v>
      </c>
      <c r="AJ3810">
        <v>12</v>
      </c>
      <c r="AM3810">
        <v>0</v>
      </c>
      <c r="AP3810">
        <v>33</v>
      </c>
    </row>
    <row r="3811" spans="1:42" x14ac:dyDescent="0.2">
      <c r="A3811" s="1" t="s">
        <v>46</v>
      </c>
      <c r="B3811">
        <v>5</v>
      </c>
      <c r="C3811" s="1" t="s">
        <v>5871</v>
      </c>
      <c r="D3811" s="2">
        <v>45876</v>
      </c>
      <c r="E3811" t="s">
        <v>5390</v>
      </c>
      <c r="F3811" s="1" t="s">
        <v>246</v>
      </c>
      <c r="G3811" t="s">
        <v>5872</v>
      </c>
      <c r="H3811" t="s">
        <v>3041</v>
      </c>
      <c r="I3811" s="1" t="s">
        <v>100</v>
      </c>
      <c r="J3811">
        <v>300</v>
      </c>
      <c r="K3811" s="1" t="s">
        <v>2729</v>
      </c>
      <c r="L3811">
        <v>2</v>
      </c>
      <c r="M3811">
        <v>78.300000000000011</v>
      </c>
      <c r="N3811">
        <v>7.9</v>
      </c>
      <c r="Q3811">
        <v>70.400000000000006</v>
      </c>
      <c r="R3811" s="1"/>
      <c r="V3811">
        <v>0</v>
      </c>
      <c r="W3811">
        <v>0</v>
      </c>
      <c r="AF3811">
        <v>0</v>
      </c>
      <c r="AG3811">
        <v>0</v>
      </c>
      <c r="AH3811">
        <v>0</v>
      </c>
      <c r="AI3811">
        <v>12</v>
      </c>
      <c r="AJ3811">
        <v>12</v>
      </c>
      <c r="AM3811">
        <v>0</v>
      </c>
      <c r="AP3811">
        <v>33</v>
      </c>
    </row>
    <row r="3812" spans="1:42" x14ac:dyDescent="0.2">
      <c r="A3812" s="1" t="s">
        <v>53</v>
      </c>
      <c r="B3812">
        <v>5</v>
      </c>
      <c r="C3812" s="1" t="s">
        <v>5736</v>
      </c>
      <c r="D3812" s="2">
        <v>45876</v>
      </c>
      <c r="E3812" t="s">
        <v>3699</v>
      </c>
      <c r="F3812" s="1" t="s">
        <v>246</v>
      </c>
      <c r="G3812" t="s">
        <v>5606</v>
      </c>
      <c r="H3812" t="s">
        <v>5607</v>
      </c>
      <c r="I3812" s="1" t="s">
        <v>1346</v>
      </c>
      <c r="J3812" t="s">
        <v>5737</v>
      </c>
      <c r="K3812" s="1" t="s">
        <v>2729</v>
      </c>
      <c r="L3812">
        <v>6</v>
      </c>
      <c r="M3812">
        <v>593.80000000000007</v>
      </c>
      <c r="N3812">
        <v>18</v>
      </c>
      <c r="Q3812">
        <v>575.80000000000007</v>
      </c>
      <c r="R3812" s="1"/>
      <c r="V3812">
        <v>0</v>
      </c>
      <c r="W3812">
        <v>0</v>
      </c>
      <c r="AF3812">
        <v>0</v>
      </c>
      <c r="AG3812">
        <v>0</v>
      </c>
      <c r="AH3812">
        <v>0</v>
      </c>
      <c r="AI3812">
        <v>12</v>
      </c>
      <c r="AJ3812">
        <v>12</v>
      </c>
      <c r="AM3812">
        <v>0</v>
      </c>
      <c r="AP3812">
        <v>33</v>
      </c>
    </row>
    <row r="3813" spans="1:42" x14ac:dyDescent="0.2">
      <c r="A3813" s="1" t="s">
        <v>46</v>
      </c>
      <c r="B3813">
        <v>1</v>
      </c>
      <c r="C3813" s="1" t="s">
        <v>5766</v>
      </c>
      <c r="D3813" s="2">
        <v>45877</v>
      </c>
      <c r="E3813" t="s">
        <v>5755</v>
      </c>
      <c r="F3813" s="1" t="s">
        <v>246</v>
      </c>
      <c r="G3813">
        <v>13</v>
      </c>
      <c r="H3813" t="s">
        <v>2811</v>
      </c>
      <c r="I3813" s="1" t="s">
        <v>2826</v>
      </c>
      <c r="J3813">
        <v>200</v>
      </c>
      <c r="K3813" s="1" t="s">
        <v>2729</v>
      </c>
      <c r="L3813">
        <v>1</v>
      </c>
      <c r="M3813">
        <v>60</v>
      </c>
      <c r="N3813">
        <v>1</v>
      </c>
      <c r="Q3813">
        <v>59</v>
      </c>
      <c r="R3813" s="1" t="s">
        <v>2730</v>
      </c>
      <c r="S3813">
        <v>4</v>
      </c>
      <c r="V3813">
        <v>4</v>
      </c>
      <c r="W3813">
        <v>6.6666666666666666E-2</v>
      </c>
      <c r="AF3813">
        <v>0</v>
      </c>
      <c r="AG3813">
        <v>0</v>
      </c>
      <c r="AH3813">
        <v>6.6666666666666666E-2</v>
      </c>
      <c r="AI3813">
        <v>11.933333333333334</v>
      </c>
      <c r="AJ3813">
        <v>12</v>
      </c>
      <c r="AL3813">
        <v>1853</v>
      </c>
      <c r="AM3813">
        <v>0</v>
      </c>
      <c r="AN3813">
        <v>1600</v>
      </c>
      <c r="AP3813">
        <v>33</v>
      </c>
    </row>
    <row r="3814" spans="1:42" x14ac:dyDescent="0.2">
      <c r="A3814" s="1" t="s">
        <v>46</v>
      </c>
      <c r="B3814">
        <v>1</v>
      </c>
      <c r="C3814" s="1" t="s">
        <v>5880</v>
      </c>
      <c r="D3814" s="2">
        <v>45877</v>
      </c>
      <c r="E3814" t="s">
        <v>5881</v>
      </c>
      <c r="F3814" s="1" t="s">
        <v>246</v>
      </c>
      <c r="G3814">
        <v>9</v>
      </c>
      <c r="H3814" t="s">
        <v>2323</v>
      </c>
      <c r="I3814" s="1" t="s">
        <v>100</v>
      </c>
      <c r="J3814">
        <v>70</v>
      </c>
      <c r="K3814" s="1" t="s">
        <v>2729</v>
      </c>
      <c r="L3814">
        <v>2</v>
      </c>
      <c r="M3814">
        <v>74.400000000000006</v>
      </c>
      <c r="N3814">
        <v>2.2000000000000002</v>
      </c>
      <c r="Q3814">
        <v>72.2</v>
      </c>
      <c r="R3814" s="1" t="s">
        <v>2730</v>
      </c>
      <c r="S3814">
        <v>4</v>
      </c>
      <c r="V3814">
        <v>4</v>
      </c>
      <c r="W3814">
        <v>6.6666666666666666E-2</v>
      </c>
      <c r="AF3814">
        <v>0</v>
      </c>
      <c r="AG3814">
        <v>0</v>
      </c>
      <c r="AH3814">
        <v>6.6666666666666666E-2</v>
      </c>
      <c r="AI3814">
        <v>11.933333333333334</v>
      </c>
      <c r="AJ3814">
        <v>12</v>
      </c>
      <c r="AM3814">
        <v>0</v>
      </c>
      <c r="AP3814">
        <v>33</v>
      </c>
    </row>
    <row r="3815" spans="1:42" x14ac:dyDescent="0.2">
      <c r="A3815" s="1" t="s">
        <v>46</v>
      </c>
      <c r="B3815">
        <v>1</v>
      </c>
      <c r="C3815" s="1" t="s">
        <v>5882</v>
      </c>
      <c r="D3815" s="2">
        <v>45877</v>
      </c>
      <c r="E3815">
        <v>1500199051</v>
      </c>
      <c r="F3815" s="1" t="s">
        <v>246</v>
      </c>
      <c r="G3815">
        <v>8</v>
      </c>
      <c r="H3815">
        <v>9</v>
      </c>
      <c r="I3815" s="1" t="s">
        <v>100</v>
      </c>
      <c r="J3815">
        <v>50</v>
      </c>
      <c r="K3815" s="1" t="s">
        <v>2729</v>
      </c>
      <c r="L3815">
        <v>1</v>
      </c>
      <c r="M3815">
        <v>48.6</v>
      </c>
      <c r="N3815">
        <v>1</v>
      </c>
      <c r="Q3815">
        <v>47.6</v>
      </c>
      <c r="R3815" s="1" t="s">
        <v>2730</v>
      </c>
      <c r="V3815">
        <v>0</v>
      </c>
      <c r="W3815">
        <v>0</v>
      </c>
      <c r="AF3815">
        <v>0</v>
      </c>
      <c r="AG3815">
        <v>0</v>
      </c>
      <c r="AH3815">
        <v>0</v>
      </c>
      <c r="AI3815">
        <v>12</v>
      </c>
      <c r="AJ3815">
        <v>12</v>
      </c>
      <c r="AM3815">
        <v>0</v>
      </c>
      <c r="AP3815">
        <v>33</v>
      </c>
    </row>
    <row r="3816" spans="1:42" x14ac:dyDescent="0.2">
      <c r="A3816" s="1" t="s">
        <v>46</v>
      </c>
      <c r="B3816">
        <v>1</v>
      </c>
      <c r="C3816" s="1" t="s">
        <v>5883</v>
      </c>
      <c r="D3816" s="2">
        <v>45877</v>
      </c>
      <c r="E3816">
        <v>1500199051</v>
      </c>
      <c r="F3816" s="1" t="s">
        <v>246</v>
      </c>
      <c r="G3816">
        <v>8</v>
      </c>
      <c r="H3816">
        <v>9</v>
      </c>
      <c r="I3816" s="1" t="s">
        <v>100</v>
      </c>
      <c r="J3816">
        <v>175</v>
      </c>
      <c r="K3816" s="1" t="s">
        <v>2729</v>
      </c>
      <c r="L3816">
        <v>1</v>
      </c>
      <c r="M3816">
        <v>31</v>
      </c>
      <c r="N3816">
        <v>1</v>
      </c>
      <c r="Q3816">
        <v>30</v>
      </c>
      <c r="R3816" s="1" t="s">
        <v>2730</v>
      </c>
      <c r="V3816">
        <v>0</v>
      </c>
      <c r="W3816">
        <v>0</v>
      </c>
      <c r="AF3816">
        <v>0</v>
      </c>
      <c r="AG3816">
        <v>0</v>
      </c>
      <c r="AH3816">
        <v>0</v>
      </c>
      <c r="AI3816">
        <v>12</v>
      </c>
      <c r="AJ3816">
        <v>12</v>
      </c>
      <c r="AM3816">
        <v>0</v>
      </c>
      <c r="AP3816">
        <v>33</v>
      </c>
    </row>
    <row r="3817" spans="1:42" x14ac:dyDescent="0.2">
      <c r="A3817" s="1" t="s">
        <v>53</v>
      </c>
      <c r="B3817">
        <v>1</v>
      </c>
      <c r="C3817" s="1" t="s">
        <v>5883</v>
      </c>
      <c r="D3817" s="2">
        <v>45877</v>
      </c>
      <c r="E3817">
        <v>1500199051</v>
      </c>
      <c r="F3817" s="1" t="s">
        <v>246</v>
      </c>
      <c r="G3817">
        <v>8</v>
      </c>
      <c r="H3817">
        <v>9</v>
      </c>
      <c r="I3817" s="1" t="s">
        <v>100</v>
      </c>
      <c r="J3817">
        <v>175</v>
      </c>
      <c r="K3817" s="1" t="s">
        <v>2729</v>
      </c>
      <c r="L3817">
        <v>3</v>
      </c>
      <c r="M3817">
        <v>158.19999999999999</v>
      </c>
      <c r="N3817">
        <v>3</v>
      </c>
      <c r="Q3817">
        <v>155.19999999999999</v>
      </c>
      <c r="R3817" s="1" t="s">
        <v>2730</v>
      </c>
      <c r="S3817">
        <v>5</v>
      </c>
      <c r="V3817">
        <v>5</v>
      </c>
      <c r="W3817">
        <v>8.3333333333333329E-2</v>
      </c>
      <c r="AF3817">
        <v>0</v>
      </c>
      <c r="AG3817">
        <v>0</v>
      </c>
      <c r="AH3817">
        <v>8.3333333333333329E-2</v>
      </c>
      <c r="AI3817">
        <v>11.916666666666666</v>
      </c>
      <c r="AJ3817">
        <v>12</v>
      </c>
      <c r="AM3817">
        <v>0</v>
      </c>
      <c r="AN3817">
        <v>1600</v>
      </c>
      <c r="AP3817">
        <v>33</v>
      </c>
    </row>
    <row r="3818" spans="1:42" x14ac:dyDescent="0.2">
      <c r="A3818" s="1" t="s">
        <v>53</v>
      </c>
      <c r="B3818">
        <v>1</v>
      </c>
      <c r="C3818" s="1" t="s">
        <v>5837</v>
      </c>
      <c r="D3818" s="2">
        <v>45877</v>
      </c>
      <c r="E3818" t="s">
        <v>5838</v>
      </c>
      <c r="F3818" s="1" t="s">
        <v>246</v>
      </c>
      <c r="G3818">
        <v>12</v>
      </c>
      <c r="H3818" t="s">
        <v>735</v>
      </c>
      <c r="I3818" s="1" t="s">
        <v>100</v>
      </c>
      <c r="J3818">
        <v>1000</v>
      </c>
      <c r="K3818" s="1" t="s">
        <v>2729</v>
      </c>
      <c r="L3818">
        <v>1</v>
      </c>
      <c r="M3818">
        <v>47.6</v>
      </c>
      <c r="N3818">
        <v>1.5</v>
      </c>
      <c r="Q3818">
        <v>46.1</v>
      </c>
      <c r="R3818" s="1" t="s">
        <v>2730</v>
      </c>
      <c r="V3818">
        <v>0</v>
      </c>
      <c r="W3818">
        <v>0</v>
      </c>
      <c r="AF3818">
        <v>0</v>
      </c>
      <c r="AG3818">
        <v>0</v>
      </c>
      <c r="AH3818">
        <v>0</v>
      </c>
      <c r="AI3818">
        <v>12</v>
      </c>
      <c r="AJ3818">
        <v>12</v>
      </c>
      <c r="AM3818">
        <v>0</v>
      </c>
      <c r="AP3818">
        <v>33</v>
      </c>
    </row>
    <row r="3819" spans="1:42" x14ac:dyDescent="0.2">
      <c r="A3819" s="1" t="s">
        <v>46</v>
      </c>
      <c r="B3819">
        <v>3</v>
      </c>
      <c r="C3819" s="1" t="s">
        <v>5884</v>
      </c>
      <c r="D3819" s="2">
        <v>45877</v>
      </c>
      <c r="E3819" t="s">
        <v>5885</v>
      </c>
      <c r="F3819" s="1" t="s">
        <v>106</v>
      </c>
      <c r="G3819">
        <v>15</v>
      </c>
      <c r="H3819" t="s">
        <v>51</v>
      </c>
      <c r="I3819" s="1" t="s">
        <v>108</v>
      </c>
      <c r="J3819">
        <v>1000</v>
      </c>
      <c r="K3819" s="1" t="s">
        <v>2729</v>
      </c>
      <c r="L3819">
        <v>3</v>
      </c>
      <c r="M3819">
        <v>192.20000000000002</v>
      </c>
      <c r="N3819">
        <v>5.4</v>
      </c>
      <c r="O3819">
        <v>74</v>
      </c>
      <c r="Q3819">
        <v>186.8</v>
      </c>
      <c r="R3819" s="1" t="s">
        <v>2730</v>
      </c>
      <c r="V3819">
        <v>0</v>
      </c>
      <c r="W3819">
        <v>0</v>
      </c>
      <c r="AB3819">
        <v>60</v>
      </c>
      <c r="AF3819">
        <v>60</v>
      </c>
      <c r="AG3819">
        <v>1</v>
      </c>
      <c r="AH3819">
        <v>1</v>
      </c>
      <c r="AI3819">
        <v>11</v>
      </c>
      <c r="AJ3819">
        <v>12</v>
      </c>
      <c r="AM3819">
        <v>0</v>
      </c>
      <c r="AP3819">
        <v>33</v>
      </c>
    </row>
    <row r="3820" spans="1:42" x14ac:dyDescent="0.2">
      <c r="A3820" s="1" t="s">
        <v>46</v>
      </c>
      <c r="B3820">
        <v>3</v>
      </c>
      <c r="C3820" s="1" t="s">
        <v>5886</v>
      </c>
      <c r="D3820" s="2">
        <v>45877</v>
      </c>
      <c r="E3820" t="s">
        <v>5887</v>
      </c>
      <c r="F3820" s="1" t="s">
        <v>5735</v>
      </c>
      <c r="G3820">
        <v>14</v>
      </c>
      <c r="H3820" t="s">
        <v>2883</v>
      </c>
      <c r="I3820" s="1" t="s">
        <v>2996</v>
      </c>
      <c r="J3820">
        <v>200</v>
      </c>
      <c r="K3820" s="1" t="s">
        <v>2729</v>
      </c>
      <c r="L3820">
        <v>1</v>
      </c>
      <c r="M3820">
        <v>76.599999999999994</v>
      </c>
      <c r="N3820">
        <v>1.7</v>
      </c>
      <c r="Q3820">
        <v>74.899999999999991</v>
      </c>
      <c r="R3820" s="1" t="s">
        <v>2730</v>
      </c>
      <c r="V3820">
        <v>0</v>
      </c>
      <c r="W3820">
        <v>0</v>
      </c>
      <c r="AF3820">
        <v>0</v>
      </c>
      <c r="AG3820">
        <v>0</v>
      </c>
      <c r="AH3820">
        <v>0</v>
      </c>
      <c r="AI3820">
        <v>12</v>
      </c>
      <c r="AJ3820">
        <v>12</v>
      </c>
      <c r="AM3820">
        <v>0</v>
      </c>
      <c r="AP3820">
        <v>33</v>
      </c>
    </row>
    <row r="3821" spans="1:42" x14ac:dyDescent="0.2">
      <c r="A3821" s="1" t="s">
        <v>53</v>
      </c>
      <c r="B3821">
        <v>3</v>
      </c>
      <c r="C3821" s="1" t="s">
        <v>5886</v>
      </c>
      <c r="D3821" s="2">
        <v>45877</v>
      </c>
      <c r="E3821" t="s">
        <v>5887</v>
      </c>
      <c r="F3821" s="1" t="s">
        <v>5735</v>
      </c>
      <c r="G3821">
        <v>14</v>
      </c>
      <c r="H3821" t="s">
        <v>2883</v>
      </c>
      <c r="I3821" s="1" t="s">
        <v>2996</v>
      </c>
      <c r="J3821">
        <v>200</v>
      </c>
      <c r="K3821" s="1" t="s">
        <v>2729</v>
      </c>
      <c r="L3821">
        <v>2</v>
      </c>
      <c r="M3821">
        <v>128.6</v>
      </c>
      <c r="N3821">
        <v>3.4</v>
      </c>
      <c r="O3821">
        <v>77</v>
      </c>
      <c r="Q3821">
        <v>125.19999999999999</v>
      </c>
      <c r="R3821" s="1" t="s">
        <v>2730</v>
      </c>
      <c r="S3821">
        <v>40</v>
      </c>
      <c r="V3821">
        <v>40</v>
      </c>
      <c r="W3821">
        <v>0.66666666666666663</v>
      </c>
      <c r="AF3821">
        <v>0</v>
      </c>
      <c r="AG3821">
        <v>0</v>
      </c>
      <c r="AH3821">
        <v>0.66666666666666663</v>
      </c>
      <c r="AI3821">
        <v>11.333333333333334</v>
      </c>
      <c r="AJ3821">
        <v>12</v>
      </c>
      <c r="AM3821">
        <v>0</v>
      </c>
      <c r="AP3821">
        <v>33</v>
      </c>
    </row>
    <row r="3822" spans="1:42" x14ac:dyDescent="0.2">
      <c r="A3822" s="1" t="s">
        <v>53</v>
      </c>
      <c r="B3822">
        <v>3</v>
      </c>
      <c r="C3822" s="1" t="s">
        <v>5888</v>
      </c>
      <c r="D3822" s="2">
        <v>45877</v>
      </c>
      <c r="E3822" t="s">
        <v>2048</v>
      </c>
      <c r="F3822" s="1" t="s">
        <v>2816</v>
      </c>
      <c r="G3822">
        <v>10</v>
      </c>
      <c r="H3822" t="s">
        <v>214</v>
      </c>
      <c r="I3822" s="1" t="s">
        <v>2996</v>
      </c>
      <c r="J3822">
        <v>200</v>
      </c>
      <c r="K3822" s="1" t="s">
        <v>2729</v>
      </c>
      <c r="L3822">
        <v>4</v>
      </c>
      <c r="M3822">
        <v>207</v>
      </c>
      <c r="N3822">
        <v>4.9000000000000004</v>
      </c>
      <c r="Q3822">
        <v>202.1</v>
      </c>
      <c r="R3822" s="1" t="s">
        <v>2730</v>
      </c>
      <c r="V3822">
        <v>0</v>
      </c>
      <c r="W3822">
        <v>0</v>
      </c>
      <c r="AF3822">
        <v>0</v>
      </c>
      <c r="AG3822">
        <v>0</v>
      </c>
      <c r="AH3822">
        <v>0</v>
      </c>
      <c r="AI3822">
        <v>12</v>
      </c>
      <c r="AJ3822">
        <v>12</v>
      </c>
      <c r="AM3822">
        <v>0</v>
      </c>
      <c r="AP3822">
        <v>33</v>
      </c>
    </row>
    <row r="3823" spans="1:42" x14ac:dyDescent="0.2">
      <c r="A3823" s="1" t="s">
        <v>46</v>
      </c>
      <c r="B3823">
        <v>4</v>
      </c>
      <c r="C3823" s="1" t="s">
        <v>5879</v>
      </c>
      <c r="D3823" s="2">
        <v>45877</v>
      </c>
      <c r="E3823" t="s">
        <v>5494</v>
      </c>
      <c r="F3823" s="1" t="s">
        <v>246</v>
      </c>
      <c r="G3823">
        <v>21</v>
      </c>
      <c r="H3823" t="s">
        <v>214</v>
      </c>
      <c r="I3823" s="1" t="s">
        <v>2760</v>
      </c>
      <c r="J3823">
        <v>200</v>
      </c>
      <c r="K3823" s="1" t="s">
        <v>2729</v>
      </c>
      <c r="L3823">
        <v>3</v>
      </c>
      <c r="M3823">
        <v>198.8</v>
      </c>
      <c r="N3823">
        <v>7.8000000000000007</v>
      </c>
      <c r="Q3823">
        <v>191</v>
      </c>
      <c r="R3823" s="1" t="s">
        <v>2730</v>
      </c>
      <c r="V3823">
        <v>0</v>
      </c>
      <c r="W3823">
        <v>0</v>
      </c>
      <c r="AF3823">
        <v>0</v>
      </c>
      <c r="AG3823">
        <v>0</v>
      </c>
      <c r="AH3823">
        <v>0</v>
      </c>
      <c r="AI3823">
        <v>12</v>
      </c>
      <c r="AJ3823">
        <v>12</v>
      </c>
      <c r="AM3823">
        <v>0</v>
      </c>
      <c r="AP3823">
        <v>33</v>
      </c>
    </row>
    <row r="3824" spans="1:42" x14ac:dyDescent="0.2">
      <c r="A3824" s="1" t="s">
        <v>46</v>
      </c>
      <c r="B3824">
        <v>4</v>
      </c>
      <c r="C3824" s="1" t="s">
        <v>5889</v>
      </c>
      <c r="D3824" s="2">
        <v>45877</v>
      </c>
      <c r="E3824" t="s">
        <v>5890</v>
      </c>
      <c r="F3824" s="1" t="s">
        <v>246</v>
      </c>
      <c r="G3824">
        <v>26</v>
      </c>
      <c r="H3824" t="s">
        <v>99</v>
      </c>
      <c r="I3824" s="1" t="s">
        <v>2760</v>
      </c>
      <c r="J3824">
        <v>200</v>
      </c>
      <c r="K3824" s="1" t="s">
        <v>2729</v>
      </c>
      <c r="L3824">
        <v>3</v>
      </c>
      <c r="M3824">
        <v>221.6</v>
      </c>
      <c r="N3824">
        <v>10.199999999999999</v>
      </c>
      <c r="Q3824">
        <v>211.4</v>
      </c>
      <c r="R3824" s="1" t="s">
        <v>2730</v>
      </c>
      <c r="V3824">
        <v>0</v>
      </c>
      <c r="W3824">
        <v>0</v>
      </c>
      <c r="AF3824">
        <v>0</v>
      </c>
      <c r="AG3824">
        <v>0</v>
      </c>
      <c r="AH3824">
        <v>0</v>
      </c>
      <c r="AI3824">
        <v>12</v>
      </c>
      <c r="AJ3824">
        <v>12</v>
      </c>
      <c r="AM3824">
        <v>0</v>
      </c>
      <c r="AP3824">
        <v>33</v>
      </c>
    </row>
    <row r="3825" spans="1:42" x14ac:dyDescent="0.2">
      <c r="A3825" s="1" t="s">
        <v>53</v>
      </c>
      <c r="B3825">
        <v>4</v>
      </c>
      <c r="C3825" s="1" t="s">
        <v>5891</v>
      </c>
      <c r="D3825" s="2">
        <v>45877</v>
      </c>
      <c r="E3825" t="s">
        <v>5890</v>
      </c>
      <c r="F3825" s="1" t="s">
        <v>246</v>
      </c>
      <c r="G3825">
        <v>30</v>
      </c>
      <c r="H3825" t="s">
        <v>99</v>
      </c>
      <c r="I3825" s="1" t="s">
        <v>2760</v>
      </c>
      <c r="J3825">
        <v>250</v>
      </c>
      <c r="K3825" s="1" t="s">
        <v>2729</v>
      </c>
      <c r="L3825">
        <v>6</v>
      </c>
      <c r="M3825">
        <v>424</v>
      </c>
      <c r="N3825">
        <v>18</v>
      </c>
      <c r="Q3825">
        <v>406</v>
      </c>
      <c r="R3825" s="1" t="s">
        <v>2730</v>
      </c>
      <c r="V3825">
        <v>0</v>
      </c>
      <c r="W3825">
        <v>0</v>
      </c>
      <c r="AF3825">
        <v>0</v>
      </c>
      <c r="AG3825">
        <v>0</v>
      </c>
      <c r="AH3825">
        <v>0</v>
      </c>
      <c r="AI3825">
        <v>12</v>
      </c>
      <c r="AJ3825">
        <v>12</v>
      </c>
      <c r="AM3825">
        <v>0</v>
      </c>
      <c r="AP3825">
        <v>33</v>
      </c>
    </row>
    <row r="3826" spans="1:42" x14ac:dyDescent="0.2">
      <c r="A3826" s="1" t="s">
        <v>53</v>
      </c>
      <c r="B3826">
        <v>4</v>
      </c>
      <c r="C3826" s="1" t="s">
        <v>5892</v>
      </c>
      <c r="D3826" s="2">
        <v>45877</v>
      </c>
      <c r="E3826" t="s">
        <v>5433</v>
      </c>
      <c r="F3826" s="1" t="s">
        <v>246</v>
      </c>
      <c r="G3826">
        <v>30</v>
      </c>
      <c r="H3826" t="s">
        <v>99</v>
      </c>
      <c r="I3826" s="1" t="s">
        <v>2760</v>
      </c>
      <c r="J3826">
        <v>65</v>
      </c>
      <c r="K3826" s="1" t="s">
        <v>2729</v>
      </c>
      <c r="L3826">
        <v>3</v>
      </c>
      <c r="M3826">
        <v>130</v>
      </c>
      <c r="N3826">
        <v>12</v>
      </c>
      <c r="Q3826">
        <v>118</v>
      </c>
      <c r="R3826" s="1" t="s">
        <v>2730</v>
      </c>
      <c r="V3826">
        <v>0</v>
      </c>
      <c r="W3826">
        <v>0</v>
      </c>
      <c r="AF3826">
        <v>0</v>
      </c>
      <c r="AG3826">
        <v>0</v>
      </c>
      <c r="AH3826">
        <v>0</v>
      </c>
      <c r="AI3826">
        <v>12</v>
      </c>
      <c r="AJ3826">
        <v>12</v>
      </c>
      <c r="AM3826">
        <v>0</v>
      </c>
      <c r="AP3826">
        <v>33</v>
      </c>
    </row>
    <row r="3827" spans="1:42" x14ac:dyDescent="0.2">
      <c r="A3827" s="1" t="s">
        <v>53</v>
      </c>
      <c r="B3827">
        <v>4</v>
      </c>
      <c r="C3827" s="1" t="s">
        <v>5893</v>
      </c>
      <c r="D3827" s="2">
        <v>45877</v>
      </c>
      <c r="E3827" t="s">
        <v>1295</v>
      </c>
      <c r="F3827" s="1" t="s">
        <v>246</v>
      </c>
      <c r="G3827">
        <v>16</v>
      </c>
      <c r="H3827" t="s">
        <v>134</v>
      </c>
      <c r="I3827" s="1" t="s">
        <v>100</v>
      </c>
      <c r="J3827">
        <v>65</v>
      </c>
      <c r="K3827" s="1" t="s">
        <v>2729</v>
      </c>
      <c r="L3827">
        <v>3</v>
      </c>
      <c r="M3827">
        <v>94.4</v>
      </c>
      <c r="N3827">
        <v>4.8000000000000007</v>
      </c>
      <c r="Q3827">
        <v>89.600000000000009</v>
      </c>
      <c r="R3827" s="1" t="s">
        <v>2730</v>
      </c>
      <c r="V3827">
        <v>0</v>
      </c>
      <c r="W3827">
        <v>0</v>
      </c>
      <c r="AF3827">
        <v>0</v>
      </c>
      <c r="AG3827">
        <v>0</v>
      </c>
      <c r="AH3827">
        <v>0</v>
      </c>
      <c r="AI3827">
        <v>12</v>
      </c>
      <c r="AJ3827">
        <v>12</v>
      </c>
      <c r="AM3827">
        <v>0</v>
      </c>
      <c r="AP3827">
        <v>33</v>
      </c>
    </row>
    <row r="3828" spans="1:42" x14ac:dyDescent="0.2">
      <c r="A3828" s="1" t="s">
        <v>46</v>
      </c>
      <c r="B3828">
        <v>6</v>
      </c>
      <c r="C3828" s="1" t="s">
        <v>5736</v>
      </c>
      <c r="D3828" s="2">
        <v>45877</v>
      </c>
      <c r="E3828" t="s">
        <v>3699</v>
      </c>
      <c r="F3828" s="1" t="s">
        <v>246</v>
      </c>
      <c r="G3828" t="s">
        <v>5606</v>
      </c>
      <c r="H3828" t="s">
        <v>5607</v>
      </c>
      <c r="I3828" s="1" t="s">
        <v>1346</v>
      </c>
      <c r="J3828" t="s">
        <v>5737</v>
      </c>
      <c r="K3828" s="1" t="s">
        <v>2729</v>
      </c>
      <c r="L3828">
        <v>6</v>
      </c>
      <c r="M3828">
        <v>600</v>
      </c>
      <c r="N3828">
        <v>18</v>
      </c>
      <c r="O3828">
        <v>66</v>
      </c>
      <c r="Q3828">
        <v>582</v>
      </c>
      <c r="R3828" s="1" t="s">
        <v>2730</v>
      </c>
      <c r="S3828">
        <v>5</v>
      </c>
      <c r="V3828">
        <v>5</v>
      </c>
      <c r="W3828">
        <v>8.3333333333333329E-2</v>
      </c>
      <c r="AF3828">
        <v>0</v>
      </c>
      <c r="AG3828">
        <v>0</v>
      </c>
      <c r="AH3828">
        <v>8.3333333333333329E-2</v>
      </c>
      <c r="AI3828">
        <v>11.916666666666666</v>
      </c>
      <c r="AJ3828">
        <v>12</v>
      </c>
      <c r="AM3828">
        <v>0</v>
      </c>
      <c r="AP3828">
        <v>33</v>
      </c>
    </row>
    <row r="3829" spans="1:42" x14ac:dyDescent="0.2">
      <c r="A3829" s="1" t="s">
        <v>46</v>
      </c>
      <c r="B3829">
        <v>6</v>
      </c>
      <c r="C3829" s="1" t="s">
        <v>5894</v>
      </c>
      <c r="D3829" s="2">
        <v>45877</v>
      </c>
      <c r="E3829" t="s">
        <v>5895</v>
      </c>
      <c r="F3829" s="1" t="s">
        <v>246</v>
      </c>
      <c r="G3829">
        <v>36</v>
      </c>
      <c r="H3829">
        <v>15</v>
      </c>
      <c r="I3829" s="1" t="s">
        <v>100</v>
      </c>
      <c r="J3829">
        <v>500</v>
      </c>
      <c r="K3829" s="1" t="s">
        <v>2729</v>
      </c>
      <c r="L3829">
        <v>4</v>
      </c>
      <c r="M3829">
        <v>120</v>
      </c>
      <c r="N3829">
        <v>16.799999999999997</v>
      </c>
      <c r="Q3829">
        <v>103.2</v>
      </c>
      <c r="R3829" s="1" t="s">
        <v>2730</v>
      </c>
      <c r="V3829">
        <v>0</v>
      </c>
      <c r="W3829">
        <v>0</v>
      </c>
      <c r="AF3829">
        <v>0</v>
      </c>
      <c r="AG3829">
        <v>0</v>
      </c>
      <c r="AH3829">
        <v>0</v>
      </c>
      <c r="AI3829">
        <v>12</v>
      </c>
      <c r="AJ3829">
        <v>12</v>
      </c>
      <c r="AM3829">
        <v>0</v>
      </c>
      <c r="AP3829">
        <v>33</v>
      </c>
    </row>
    <row r="3830" spans="1:42" x14ac:dyDescent="0.2">
      <c r="A3830" s="1" t="s">
        <v>53</v>
      </c>
      <c r="B3830">
        <v>6</v>
      </c>
      <c r="C3830" s="1" t="s">
        <v>5894</v>
      </c>
      <c r="D3830" s="2">
        <v>45877</v>
      </c>
      <c r="E3830" t="s">
        <v>5895</v>
      </c>
      <c r="F3830" s="1" t="s">
        <v>246</v>
      </c>
      <c r="G3830">
        <v>36</v>
      </c>
      <c r="H3830">
        <v>15</v>
      </c>
      <c r="I3830" s="1" t="s">
        <v>100</v>
      </c>
      <c r="J3830">
        <v>500</v>
      </c>
      <c r="K3830" s="1" t="s">
        <v>2729</v>
      </c>
      <c r="L3830">
        <v>11</v>
      </c>
      <c r="M3830">
        <v>407.8</v>
      </c>
      <c r="N3830">
        <v>50.599999999999994</v>
      </c>
      <c r="Q3830">
        <v>357.20000000000005</v>
      </c>
      <c r="R3830" s="1" t="s">
        <v>2730</v>
      </c>
      <c r="V3830">
        <v>0</v>
      </c>
      <c r="W3830">
        <v>0</v>
      </c>
      <c r="AF3830">
        <v>0</v>
      </c>
      <c r="AG3830">
        <v>0</v>
      </c>
      <c r="AH3830">
        <v>0</v>
      </c>
      <c r="AI3830">
        <v>12</v>
      </c>
      <c r="AJ3830">
        <v>12</v>
      </c>
      <c r="AM3830">
        <v>0</v>
      </c>
      <c r="AP3830">
        <v>33</v>
      </c>
    </row>
    <row r="3831" spans="1:42" x14ac:dyDescent="0.2">
      <c r="A3831" s="1" t="s">
        <v>53</v>
      </c>
      <c r="B3831">
        <v>6</v>
      </c>
      <c r="C3831" s="1" t="s">
        <v>5896</v>
      </c>
      <c r="D3831" s="2">
        <v>45877</v>
      </c>
      <c r="E3831" t="s">
        <v>5897</v>
      </c>
      <c r="F3831" s="1" t="s">
        <v>246</v>
      </c>
      <c r="G3831">
        <v>20</v>
      </c>
      <c r="H3831" t="s">
        <v>2811</v>
      </c>
      <c r="I3831" s="1" t="s">
        <v>100</v>
      </c>
      <c r="J3831">
        <v>400</v>
      </c>
      <c r="K3831" s="1" t="s">
        <v>2729</v>
      </c>
      <c r="L3831">
        <v>5</v>
      </c>
      <c r="M3831">
        <v>255.4</v>
      </c>
      <c r="N3831">
        <v>10.5</v>
      </c>
      <c r="Q3831">
        <v>244.9</v>
      </c>
      <c r="R3831" s="1" t="s">
        <v>2730</v>
      </c>
      <c r="V3831">
        <v>0</v>
      </c>
      <c r="W3831">
        <v>0</v>
      </c>
      <c r="AF3831">
        <v>0</v>
      </c>
      <c r="AG3831">
        <v>0</v>
      </c>
      <c r="AH3831">
        <v>0</v>
      </c>
      <c r="AI3831">
        <v>12</v>
      </c>
      <c r="AJ3831">
        <v>12</v>
      </c>
      <c r="AM3831">
        <v>0</v>
      </c>
      <c r="AP3831">
        <v>33</v>
      </c>
    </row>
    <row r="3832" spans="1:42" x14ac:dyDescent="0.2">
      <c r="A3832" s="1" t="s">
        <v>46</v>
      </c>
      <c r="B3832">
        <v>1</v>
      </c>
      <c r="C3832" s="1" t="s">
        <v>5837</v>
      </c>
      <c r="D3832" s="2">
        <v>45878</v>
      </c>
      <c r="E3832" t="s">
        <v>5838</v>
      </c>
      <c r="F3832" s="1" t="s">
        <v>246</v>
      </c>
      <c r="G3832">
        <v>12</v>
      </c>
      <c r="H3832" t="s">
        <v>735</v>
      </c>
      <c r="I3832" s="1" t="s">
        <v>100</v>
      </c>
      <c r="J3832">
        <v>1000</v>
      </c>
      <c r="K3832" s="1" t="s">
        <v>2729</v>
      </c>
      <c r="L3832">
        <v>3</v>
      </c>
      <c r="M3832">
        <v>130.80000000000001</v>
      </c>
      <c r="N3832">
        <v>4.5</v>
      </c>
      <c r="Q3832">
        <v>126.30000000000001</v>
      </c>
      <c r="R3832" s="1" t="s">
        <v>2730</v>
      </c>
      <c r="V3832">
        <v>0</v>
      </c>
      <c r="W3832">
        <v>0</v>
      </c>
      <c r="AF3832">
        <v>0</v>
      </c>
      <c r="AG3832">
        <v>0</v>
      </c>
      <c r="AH3832">
        <v>0</v>
      </c>
      <c r="AI3832">
        <v>12</v>
      </c>
      <c r="AJ3832">
        <v>12</v>
      </c>
      <c r="AM3832">
        <v>0</v>
      </c>
      <c r="AP3832">
        <v>33</v>
      </c>
    </row>
    <row r="3833" spans="1:42" x14ac:dyDescent="0.2">
      <c r="A3833" s="1" t="s">
        <v>46</v>
      </c>
      <c r="B3833">
        <v>1</v>
      </c>
      <c r="C3833" s="1" t="s">
        <v>5898</v>
      </c>
      <c r="D3833" s="2">
        <v>45878</v>
      </c>
      <c r="E3833">
        <v>1500502172</v>
      </c>
      <c r="F3833" s="1" t="s">
        <v>246</v>
      </c>
      <c r="G3833">
        <v>12</v>
      </c>
      <c r="H3833" t="s">
        <v>735</v>
      </c>
      <c r="I3833" s="1" t="s">
        <v>100</v>
      </c>
      <c r="J3833">
        <v>190</v>
      </c>
      <c r="K3833" s="1" t="s">
        <v>2729</v>
      </c>
      <c r="L3833">
        <v>2</v>
      </c>
      <c r="M3833">
        <v>81</v>
      </c>
      <c r="N3833">
        <v>3</v>
      </c>
      <c r="Q3833">
        <v>78</v>
      </c>
      <c r="R3833" s="1" t="s">
        <v>2730</v>
      </c>
      <c r="V3833">
        <v>0</v>
      </c>
      <c r="W3833">
        <v>0</v>
      </c>
      <c r="AF3833">
        <v>0</v>
      </c>
      <c r="AG3833">
        <v>0</v>
      </c>
      <c r="AH3833">
        <v>0</v>
      </c>
      <c r="AI3833">
        <v>12</v>
      </c>
      <c r="AJ3833">
        <v>12</v>
      </c>
      <c r="AM3833">
        <v>0</v>
      </c>
      <c r="AP3833">
        <v>33</v>
      </c>
    </row>
    <row r="3834" spans="1:42" x14ac:dyDescent="0.2">
      <c r="A3834" s="1" t="s">
        <v>53</v>
      </c>
      <c r="B3834">
        <v>1</v>
      </c>
      <c r="C3834" s="1" t="s">
        <v>5898</v>
      </c>
      <c r="D3834" s="2">
        <v>45878</v>
      </c>
      <c r="E3834">
        <v>1500502172</v>
      </c>
      <c r="F3834" s="1" t="s">
        <v>246</v>
      </c>
      <c r="G3834">
        <v>12</v>
      </c>
      <c r="H3834" t="s">
        <v>735</v>
      </c>
      <c r="I3834" s="1" t="s">
        <v>100</v>
      </c>
      <c r="J3834">
        <v>190</v>
      </c>
      <c r="K3834" s="1" t="s">
        <v>2729</v>
      </c>
      <c r="L3834">
        <v>3</v>
      </c>
      <c r="M3834">
        <v>128.60000000000002</v>
      </c>
      <c r="N3834">
        <v>4.5</v>
      </c>
      <c r="O3834">
        <v>5</v>
      </c>
      <c r="Q3834">
        <v>124.10000000000002</v>
      </c>
      <c r="R3834" s="1" t="s">
        <v>2730</v>
      </c>
      <c r="V3834">
        <v>0</v>
      </c>
      <c r="W3834">
        <v>0</v>
      </c>
      <c r="AF3834">
        <v>0</v>
      </c>
      <c r="AG3834">
        <v>0</v>
      </c>
      <c r="AH3834">
        <v>0</v>
      </c>
      <c r="AI3834">
        <v>12</v>
      </c>
      <c r="AJ3834">
        <v>12</v>
      </c>
      <c r="AM3834">
        <v>0</v>
      </c>
      <c r="AP3834">
        <v>33</v>
      </c>
    </row>
    <row r="3835" spans="1:42" x14ac:dyDescent="0.2">
      <c r="A3835" s="1" t="s">
        <v>53</v>
      </c>
      <c r="B3835">
        <v>1</v>
      </c>
      <c r="C3835" s="1" t="s">
        <v>5899</v>
      </c>
      <c r="D3835" s="2">
        <v>45878</v>
      </c>
      <c r="E3835" t="s">
        <v>5900</v>
      </c>
      <c r="F3835" s="1" t="s">
        <v>246</v>
      </c>
      <c r="G3835">
        <v>12</v>
      </c>
      <c r="H3835" t="s">
        <v>93</v>
      </c>
      <c r="I3835" s="1" t="s">
        <v>100</v>
      </c>
      <c r="J3835">
        <v>100</v>
      </c>
      <c r="K3835" s="1" t="s">
        <v>2729</v>
      </c>
      <c r="L3835">
        <v>2</v>
      </c>
      <c r="M3835">
        <v>71.800000000000011</v>
      </c>
      <c r="N3835">
        <v>2.8</v>
      </c>
      <c r="Q3835">
        <v>69.000000000000014</v>
      </c>
      <c r="R3835" s="1" t="s">
        <v>2730</v>
      </c>
      <c r="V3835">
        <v>0</v>
      </c>
      <c r="W3835">
        <v>0</v>
      </c>
      <c r="AF3835">
        <v>0</v>
      </c>
      <c r="AG3835">
        <v>0</v>
      </c>
      <c r="AH3835">
        <v>0</v>
      </c>
      <c r="AI3835">
        <v>12</v>
      </c>
      <c r="AJ3835">
        <v>12</v>
      </c>
      <c r="AM3835">
        <v>0</v>
      </c>
      <c r="AP3835">
        <v>33</v>
      </c>
    </row>
    <row r="3836" spans="1:42" x14ac:dyDescent="0.2">
      <c r="A3836" s="1" t="s">
        <v>46</v>
      </c>
      <c r="B3836">
        <v>2</v>
      </c>
      <c r="C3836" s="1" t="s">
        <v>2745</v>
      </c>
      <c r="D3836" s="2">
        <v>45878</v>
      </c>
      <c r="E3836" t="s">
        <v>51</v>
      </c>
      <c r="F3836" s="1" t="s">
        <v>51</v>
      </c>
      <c r="G3836" t="s">
        <v>51</v>
      </c>
      <c r="H3836" t="s">
        <v>51</v>
      </c>
      <c r="I3836" s="1" t="s">
        <v>51</v>
      </c>
      <c r="J3836" t="s">
        <v>51</v>
      </c>
      <c r="K3836" s="1" t="s">
        <v>2729</v>
      </c>
      <c r="L3836">
        <v>5</v>
      </c>
      <c r="M3836">
        <v>142</v>
      </c>
      <c r="N3836">
        <v>5</v>
      </c>
      <c r="Q3836">
        <v>137</v>
      </c>
      <c r="R3836" s="1" t="s">
        <v>2730</v>
      </c>
      <c r="V3836">
        <v>0</v>
      </c>
      <c r="W3836">
        <v>0</v>
      </c>
      <c r="AF3836">
        <v>0</v>
      </c>
      <c r="AG3836">
        <v>0</v>
      </c>
      <c r="AH3836">
        <v>0</v>
      </c>
      <c r="AI3836">
        <v>12</v>
      </c>
      <c r="AJ3836">
        <v>12</v>
      </c>
      <c r="AM3836">
        <v>0</v>
      </c>
      <c r="AP3836">
        <v>33</v>
      </c>
    </row>
    <row r="3837" spans="1:42" x14ac:dyDescent="0.2">
      <c r="A3837" s="1" t="s">
        <v>53</v>
      </c>
      <c r="B3837">
        <v>2</v>
      </c>
      <c r="C3837" s="1" t="s">
        <v>5901</v>
      </c>
      <c r="D3837" s="2">
        <v>45878</v>
      </c>
      <c r="E3837" t="s">
        <v>5838</v>
      </c>
      <c r="F3837" s="1" t="s">
        <v>246</v>
      </c>
      <c r="G3837">
        <v>8.5</v>
      </c>
      <c r="H3837" t="s">
        <v>735</v>
      </c>
      <c r="I3837" s="1" t="s">
        <v>100</v>
      </c>
      <c r="J3837">
        <v>1000</v>
      </c>
      <c r="K3837" s="1" t="s">
        <v>2729</v>
      </c>
      <c r="L3837">
        <v>4</v>
      </c>
      <c r="M3837">
        <v>173.4</v>
      </c>
      <c r="N3837">
        <v>4</v>
      </c>
      <c r="O3837">
        <v>15</v>
      </c>
      <c r="Q3837">
        <v>169.4</v>
      </c>
      <c r="R3837" s="1" t="s">
        <v>2730</v>
      </c>
      <c r="V3837">
        <v>0</v>
      </c>
      <c r="W3837">
        <v>0</v>
      </c>
      <c r="AF3837">
        <v>0</v>
      </c>
      <c r="AG3837">
        <v>0</v>
      </c>
      <c r="AH3837">
        <v>0</v>
      </c>
      <c r="AI3837">
        <v>12</v>
      </c>
      <c r="AJ3837">
        <v>12</v>
      </c>
      <c r="AM3837">
        <v>0</v>
      </c>
      <c r="AP3837">
        <v>33</v>
      </c>
    </row>
    <row r="3838" spans="1:42" x14ac:dyDescent="0.2">
      <c r="A3838" s="1" t="s">
        <v>46</v>
      </c>
      <c r="B3838">
        <v>3</v>
      </c>
      <c r="C3838" s="1" t="s">
        <v>5902</v>
      </c>
      <c r="D3838" s="2">
        <v>45878</v>
      </c>
      <c r="E3838" t="s">
        <v>5718</v>
      </c>
      <c r="F3838" s="1" t="s">
        <v>5903</v>
      </c>
      <c r="G3838" t="s">
        <v>3607</v>
      </c>
      <c r="H3838" t="s">
        <v>287</v>
      </c>
      <c r="I3838" s="1" t="s">
        <v>108</v>
      </c>
      <c r="J3838">
        <v>160</v>
      </c>
      <c r="K3838" s="1" t="s">
        <v>2729</v>
      </c>
      <c r="L3838">
        <v>5</v>
      </c>
      <c r="M3838">
        <v>162.80000000000001</v>
      </c>
      <c r="N3838">
        <v>6</v>
      </c>
      <c r="O3838">
        <v>110</v>
      </c>
      <c r="Q3838">
        <v>156.80000000000001</v>
      </c>
      <c r="R3838" s="1" t="s">
        <v>2730</v>
      </c>
      <c r="V3838">
        <v>0</v>
      </c>
      <c r="W3838">
        <v>0</v>
      </c>
      <c r="AF3838">
        <v>0</v>
      </c>
      <c r="AG3838">
        <v>0</v>
      </c>
      <c r="AH3838">
        <v>0</v>
      </c>
      <c r="AI3838">
        <v>12</v>
      </c>
      <c r="AJ3838">
        <v>12</v>
      </c>
      <c r="AM3838">
        <v>0</v>
      </c>
      <c r="AP3838">
        <v>33</v>
      </c>
    </row>
    <row r="3839" spans="1:42" x14ac:dyDescent="0.2">
      <c r="A3839" s="1" t="s">
        <v>46</v>
      </c>
      <c r="B3839">
        <v>3</v>
      </c>
      <c r="C3839" s="1" t="s">
        <v>5904</v>
      </c>
      <c r="D3839" s="2">
        <v>45878</v>
      </c>
      <c r="E3839" t="s">
        <v>5718</v>
      </c>
      <c r="F3839" s="1" t="s">
        <v>3606</v>
      </c>
      <c r="G3839" t="s">
        <v>3607</v>
      </c>
      <c r="H3839" t="s">
        <v>287</v>
      </c>
      <c r="I3839" s="1" t="s">
        <v>108</v>
      </c>
      <c r="J3839">
        <v>160</v>
      </c>
      <c r="K3839" s="1" t="s">
        <v>2729</v>
      </c>
      <c r="L3839">
        <v>5</v>
      </c>
      <c r="M3839">
        <v>168.20000000000002</v>
      </c>
      <c r="N3839">
        <v>6</v>
      </c>
      <c r="Q3839">
        <v>162.20000000000002</v>
      </c>
      <c r="R3839" s="1" t="s">
        <v>2730</v>
      </c>
      <c r="V3839">
        <v>0</v>
      </c>
      <c r="W3839">
        <v>0</v>
      </c>
      <c r="AF3839">
        <v>0</v>
      </c>
      <c r="AG3839">
        <v>0</v>
      </c>
      <c r="AH3839">
        <v>0</v>
      </c>
      <c r="AI3839">
        <v>12</v>
      </c>
      <c r="AJ3839">
        <v>12</v>
      </c>
      <c r="AM3839">
        <v>0</v>
      </c>
      <c r="AP3839">
        <v>33</v>
      </c>
    </row>
    <row r="3840" spans="1:42" x14ac:dyDescent="0.2">
      <c r="A3840" s="1" t="s">
        <v>53</v>
      </c>
      <c r="B3840">
        <v>3</v>
      </c>
      <c r="C3840" s="1" t="s">
        <v>5905</v>
      </c>
      <c r="D3840" s="2">
        <v>45878</v>
      </c>
      <c r="E3840" t="s">
        <v>2048</v>
      </c>
      <c r="F3840" s="1" t="s">
        <v>3093</v>
      </c>
      <c r="G3840">
        <v>14</v>
      </c>
      <c r="H3840" t="s">
        <v>2811</v>
      </c>
      <c r="I3840" s="1" t="s">
        <v>2996</v>
      </c>
      <c r="J3840">
        <v>200</v>
      </c>
      <c r="K3840" s="1" t="s">
        <v>2729</v>
      </c>
      <c r="L3840">
        <v>3</v>
      </c>
      <c r="M3840">
        <v>207.20000000000002</v>
      </c>
      <c r="N3840">
        <v>5.5</v>
      </c>
      <c r="O3840">
        <v>86</v>
      </c>
      <c r="Q3840">
        <v>201.70000000000002</v>
      </c>
      <c r="R3840" s="1" t="s">
        <v>2730</v>
      </c>
      <c r="V3840">
        <v>0</v>
      </c>
      <c r="W3840">
        <v>0</v>
      </c>
      <c r="AF3840">
        <v>0</v>
      </c>
      <c r="AG3840">
        <v>0</v>
      </c>
      <c r="AH3840">
        <v>0</v>
      </c>
      <c r="AI3840">
        <v>12</v>
      </c>
      <c r="AJ3840">
        <v>12</v>
      </c>
      <c r="AM3840">
        <v>0</v>
      </c>
      <c r="AP3840">
        <v>33</v>
      </c>
    </row>
    <row r="3841" spans="1:42" x14ac:dyDescent="0.2">
      <c r="A3841" s="1" t="s">
        <v>53</v>
      </c>
      <c r="B3841">
        <v>3</v>
      </c>
      <c r="C3841" s="1" t="s">
        <v>5906</v>
      </c>
      <c r="D3841" s="2">
        <v>45878</v>
      </c>
      <c r="E3841" t="s">
        <v>2048</v>
      </c>
      <c r="F3841" s="1" t="s">
        <v>3231</v>
      </c>
      <c r="G3841">
        <v>14</v>
      </c>
      <c r="H3841" t="s">
        <v>2811</v>
      </c>
      <c r="I3841" s="1" t="s">
        <v>2996</v>
      </c>
      <c r="J3841">
        <v>200</v>
      </c>
      <c r="K3841" s="1" t="s">
        <v>2729</v>
      </c>
      <c r="L3841">
        <v>3</v>
      </c>
      <c r="M3841">
        <v>199.4</v>
      </c>
      <c r="N3841">
        <v>5.4</v>
      </c>
      <c r="Q3841">
        <v>194</v>
      </c>
      <c r="R3841" s="1" t="s">
        <v>2730</v>
      </c>
      <c r="V3841">
        <v>0</v>
      </c>
      <c r="W3841">
        <v>0</v>
      </c>
      <c r="AF3841">
        <v>0</v>
      </c>
      <c r="AG3841">
        <v>0</v>
      </c>
      <c r="AH3841">
        <v>0</v>
      </c>
      <c r="AI3841">
        <v>12</v>
      </c>
      <c r="AJ3841">
        <v>12</v>
      </c>
      <c r="AM3841">
        <v>0</v>
      </c>
      <c r="AP3841">
        <v>33</v>
      </c>
    </row>
    <row r="3842" spans="1:42" x14ac:dyDescent="0.2">
      <c r="A3842" s="1" t="s">
        <v>46</v>
      </c>
      <c r="B3842">
        <v>4</v>
      </c>
      <c r="C3842" s="1" t="s">
        <v>5893</v>
      </c>
      <c r="D3842" s="2">
        <v>45878</v>
      </c>
      <c r="E3842" t="s">
        <v>1295</v>
      </c>
      <c r="F3842" s="1" t="s">
        <v>246</v>
      </c>
      <c r="G3842">
        <v>16</v>
      </c>
      <c r="H3842" t="s">
        <v>134</v>
      </c>
      <c r="I3842" s="1" t="s">
        <v>100</v>
      </c>
      <c r="J3842">
        <v>65</v>
      </c>
      <c r="K3842" s="1" t="s">
        <v>2729</v>
      </c>
      <c r="L3842">
        <v>3</v>
      </c>
      <c r="M3842">
        <v>101.6</v>
      </c>
      <c r="N3842">
        <v>5.6999999999999993</v>
      </c>
      <c r="Q3842">
        <v>95.899999999999991</v>
      </c>
      <c r="R3842" s="1" t="s">
        <v>2730</v>
      </c>
      <c r="V3842">
        <v>0</v>
      </c>
      <c r="W3842">
        <v>0</v>
      </c>
      <c r="AF3842">
        <v>0</v>
      </c>
      <c r="AG3842">
        <v>0</v>
      </c>
      <c r="AH3842">
        <v>0</v>
      </c>
      <c r="AI3842">
        <v>12</v>
      </c>
      <c r="AJ3842">
        <v>12</v>
      </c>
      <c r="AM3842">
        <v>0</v>
      </c>
      <c r="AP3842">
        <v>33</v>
      </c>
    </row>
    <row r="3843" spans="1:42" x14ac:dyDescent="0.2">
      <c r="A3843" s="1" t="s">
        <v>46</v>
      </c>
      <c r="B3843">
        <v>4</v>
      </c>
      <c r="C3843" s="1" t="s">
        <v>5907</v>
      </c>
      <c r="D3843" s="2">
        <v>45878</v>
      </c>
      <c r="E3843">
        <v>1500502165</v>
      </c>
      <c r="F3843" s="1" t="s">
        <v>246</v>
      </c>
      <c r="G3843">
        <v>16</v>
      </c>
      <c r="H3843" t="s">
        <v>338</v>
      </c>
      <c r="I3843" s="1" t="s">
        <v>100</v>
      </c>
      <c r="J3843">
        <v>250</v>
      </c>
      <c r="K3843" s="1" t="s">
        <v>2729</v>
      </c>
      <c r="L3843">
        <v>3</v>
      </c>
      <c r="M3843">
        <v>150</v>
      </c>
      <c r="N3843">
        <v>6</v>
      </c>
      <c r="Q3843">
        <v>144</v>
      </c>
      <c r="R3843" s="1" t="s">
        <v>2730</v>
      </c>
      <c r="V3843">
        <v>0</v>
      </c>
      <c r="W3843">
        <v>0</v>
      </c>
      <c r="AF3843">
        <v>0</v>
      </c>
      <c r="AG3843">
        <v>0</v>
      </c>
      <c r="AH3843">
        <v>0</v>
      </c>
      <c r="AI3843">
        <v>12</v>
      </c>
      <c r="AJ3843">
        <v>12</v>
      </c>
      <c r="AM3843">
        <v>0</v>
      </c>
      <c r="AP3843">
        <v>33</v>
      </c>
    </row>
    <row r="3844" spans="1:42" x14ac:dyDescent="0.2">
      <c r="A3844" s="1" t="s">
        <v>46</v>
      </c>
      <c r="B3844">
        <v>4</v>
      </c>
      <c r="C3844" s="1" t="s">
        <v>5744</v>
      </c>
      <c r="D3844" s="2">
        <v>45878</v>
      </c>
      <c r="E3844" t="s">
        <v>2048</v>
      </c>
      <c r="F3844" s="1" t="s">
        <v>3064</v>
      </c>
      <c r="G3844">
        <v>12</v>
      </c>
      <c r="H3844" t="s">
        <v>214</v>
      </c>
      <c r="I3844" s="1" t="s">
        <v>2996</v>
      </c>
      <c r="J3844">
        <v>200</v>
      </c>
      <c r="K3844" s="1" t="s">
        <v>2729</v>
      </c>
      <c r="L3844">
        <v>2</v>
      </c>
      <c r="M3844">
        <v>104.8</v>
      </c>
      <c r="N3844">
        <v>4</v>
      </c>
      <c r="Q3844">
        <v>100.8</v>
      </c>
      <c r="R3844" s="1" t="s">
        <v>2730</v>
      </c>
      <c r="V3844">
        <v>0</v>
      </c>
      <c r="W3844">
        <v>0</v>
      </c>
      <c r="AF3844">
        <v>0</v>
      </c>
      <c r="AG3844">
        <v>0</v>
      </c>
      <c r="AH3844">
        <v>0</v>
      </c>
      <c r="AI3844">
        <v>12</v>
      </c>
      <c r="AJ3844">
        <v>12</v>
      </c>
      <c r="AM3844">
        <v>0</v>
      </c>
      <c r="AP3844">
        <v>33</v>
      </c>
    </row>
    <row r="3845" spans="1:42" x14ac:dyDescent="0.2">
      <c r="A3845" s="1" t="s">
        <v>53</v>
      </c>
      <c r="B3845">
        <v>4</v>
      </c>
      <c r="C3845" s="1" t="s">
        <v>5908</v>
      </c>
      <c r="D3845" s="2">
        <v>45878</v>
      </c>
      <c r="E3845" t="s">
        <v>5897</v>
      </c>
      <c r="F3845" s="1" t="s">
        <v>246</v>
      </c>
      <c r="G3845">
        <v>14</v>
      </c>
      <c r="H3845" t="s">
        <v>2811</v>
      </c>
      <c r="I3845" s="1" t="s">
        <v>100</v>
      </c>
      <c r="J3845">
        <v>200</v>
      </c>
      <c r="K3845" s="1" t="s">
        <v>2729</v>
      </c>
      <c r="L3845">
        <v>2</v>
      </c>
      <c r="M3845">
        <v>101.2</v>
      </c>
      <c r="N3845">
        <v>3.8</v>
      </c>
      <c r="O3845">
        <v>4</v>
      </c>
      <c r="Q3845">
        <v>97.4</v>
      </c>
      <c r="R3845" s="1" t="s">
        <v>2730</v>
      </c>
      <c r="V3845">
        <v>0</v>
      </c>
      <c r="W3845">
        <v>0</v>
      </c>
      <c r="AF3845">
        <v>0</v>
      </c>
      <c r="AG3845">
        <v>0</v>
      </c>
      <c r="AH3845">
        <v>0</v>
      </c>
      <c r="AI3845">
        <v>12</v>
      </c>
      <c r="AJ3845">
        <v>12</v>
      </c>
      <c r="AM3845">
        <v>0</v>
      </c>
      <c r="AP3845">
        <v>33</v>
      </c>
    </row>
    <row r="3846" spans="1:42" x14ac:dyDescent="0.2">
      <c r="A3846" s="1" t="s">
        <v>53</v>
      </c>
      <c r="B3846">
        <v>4</v>
      </c>
      <c r="C3846" s="1" t="s">
        <v>5909</v>
      </c>
      <c r="D3846" s="2">
        <v>45878</v>
      </c>
      <c r="E3846" t="s">
        <v>5910</v>
      </c>
      <c r="F3846" s="1" t="s">
        <v>246</v>
      </c>
      <c r="G3846">
        <v>15</v>
      </c>
      <c r="H3846" t="s">
        <v>209</v>
      </c>
      <c r="I3846" s="1" t="s">
        <v>100</v>
      </c>
      <c r="J3846">
        <v>100</v>
      </c>
      <c r="K3846" s="1" t="s">
        <v>2729</v>
      </c>
      <c r="L3846">
        <v>2</v>
      </c>
      <c r="M3846">
        <v>114</v>
      </c>
      <c r="N3846">
        <v>3.8</v>
      </c>
      <c r="Q3846">
        <v>110.2</v>
      </c>
      <c r="R3846" s="1" t="s">
        <v>2730</v>
      </c>
      <c r="V3846">
        <v>0</v>
      </c>
      <c r="W3846">
        <v>0</v>
      </c>
      <c r="AF3846">
        <v>0</v>
      </c>
      <c r="AG3846">
        <v>0</v>
      </c>
      <c r="AH3846">
        <v>0</v>
      </c>
      <c r="AI3846">
        <v>12</v>
      </c>
      <c r="AJ3846">
        <v>12</v>
      </c>
      <c r="AM3846">
        <v>0</v>
      </c>
      <c r="AP3846">
        <v>33</v>
      </c>
    </row>
    <row r="3847" spans="1:42" x14ac:dyDescent="0.2">
      <c r="A3847" s="1" t="s">
        <v>46</v>
      </c>
      <c r="B3847">
        <v>5</v>
      </c>
      <c r="C3847" s="1" t="s">
        <v>5896</v>
      </c>
      <c r="D3847" s="2">
        <v>45878</v>
      </c>
      <c r="E3847" t="s">
        <v>5897</v>
      </c>
      <c r="F3847" s="1" t="s">
        <v>246</v>
      </c>
      <c r="G3847">
        <v>20</v>
      </c>
      <c r="H3847" t="s">
        <v>2811</v>
      </c>
      <c r="I3847" s="1" t="s">
        <v>100</v>
      </c>
      <c r="J3847">
        <v>400</v>
      </c>
      <c r="K3847" s="1" t="s">
        <v>2729</v>
      </c>
      <c r="L3847">
        <v>3</v>
      </c>
      <c r="M3847">
        <v>151</v>
      </c>
      <c r="N3847">
        <v>7.1999999999999993</v>
      </c>
      <c r="Q3847">
        <v>143.80000000000001</v>
      </c>
      <c r="R3847" s="1" t="s">
        <v>2730</v>
      </c>
      <c r="V3847">
        <v>0</v>
      </c>
      <c r="W3847">
        <v>0</v>
      </c>
      <c r="AF3847">
        <v>0</v>
      </c>
      <c r="AG3847">
        <v>0</v>
      </c>
      <c r="AH3847">
        <v>0</v>
      </c>
      <c r="AI3847">
        <v>12</v>
      </c>
      <c r="AJ3847">
        <v>12</v>
      </c>
      <c r="AM3847">
        <v>0</v>
      </c>
      <c r="AP3847">
        <v>33</v>
      </c>
    </row>
    <row r="3848" spans="1:42" x14ac:dyDescent="0.2">
      <c r="A3848" s="1" t="s">
        <v>46</v>
      </c>
      <c r="B3848">
        <v>5</v>
      </c>
      <c r="C3848" s="1" t="s">
        <v>5911</v>
      </c>
      <c r="D3848" s="2">
        <v>45878</v>
      </c>
      <c r="E3848" t="s">
        <v>3699</v>
      </c>
      <c r="F3848" s="1" t="s">
        <v>246</v>
      </c>
      <c r="G3848" t="s">
        <v>5606</v>
      </c>
      <c r="H3848" t="s">
        <v>5607</v>
      </c>
      <c r="I3848" s="1" t="s">
        <v>2766</v>
      </c>
      <c r="J3848">
        <v>2100</v>
      </c>
      <c r="K3848" s="1" t="s">
        <v>2729</v>
      </c>
      <c r="L3848">
        <v>3</v>
      </c>
      <c r="M3848">
        <v>315.2</v>
      </c>
      <c r="N3848">
        <v>8.3999999999999986</v>
      </c>
      <c r="Q3848">
        <v>306.8</v>
      </c>
      <c r="R3848" s="1" t="s">
        <v>2730</v>
      </c>
      <c r="V3848">
        <v>0</v>
      </c>
      <c r="W3848">
        <v>0</v>
      </c>
      <c r="AF3848">
        <v>0</v>
      </c>
      <c r="AG3848">
        <v>0</v>
      </c>
      <c r="AH3848">
        <v>0</v>
      </c>
      <c r="AI3848">
        <v>12</v>
      </c>
      <c r="AJ3848">
        <v>12</v>
      </c>
      <c r="AM3848">
        <v>0</v>
      </c>
      <c r="AP3848">
        <v>33</v>
      </c>
    </row>
    <row r="3849" spans="1:42" x14ac:dyDescent="0.2">
      <c r="A3849" s="1" t="s">
        <v>46</v>
      </c>
      <c r="B3849">
        <v>5</v>
      </c>
      <c r="C3849" s="1" t="s">
        <v>5912</v>
      </c>
      <c r="D3849" s="2">
        <v>45878</v>
      </c>
      <c r="E3849" t="s">
        <v>5838</v>
      </c>
      <c r="F3849" s="1" t="s">
        <v>246</v>
      </c>
      <c r="G3849">
        <v>23</v>
      </c>
      <c r="H3849" t="s">
        <v>2983</v>
      </c>
      <c r="I3849" s="1" t="s">
        <v>100</v>
      </c>
      <c r="J3849">
        <v>75</v>
      </c>
      <c r="K3849" s="1" t="s">
        <v>2729</v>
      </c>
      <c r="L3849">
        <v>1</v>
      </c>
      <c r="M3849">
        <v>47.8</v>
      </c>
      <c r="N3849">
        <v>2.8</v>
      </c>
      <c r="Q3849">
        <v>45</v>
      </c>
      <c r="R3849" s="1" t="s">
        <v>2730</v>
      </c>
      <c r="V3849">
        <v>0</v>
      </c>
      <c r="W3849">
        <v>0</v>
      </c>
      <c r="AF3849">
        <v>0</v>
      </c>
      <c r="AG3849">
        <v>0</v>
      </c>
      <c r="AH3849">
        <v>0</v>
      </c>
      <c r="AI3849">
        <v>12</v>
      </c>
      <c r="AJ3849">
        <v>12</v>
      </c>
      <c r="AM3849">
        <v>0</v>
      </c>
      <c r="AP3849">
        <v>33</v>
      </c>
    </row>
    <row r="3850" spans="1:42" x14ac:dyDescent="0.2">
      <c r="A3850" s="1" t="s">
        <v>53</v>
      </c>
      <c r="B3850">
        <v>5</v>
      </c>
      <c r="C3850" s="1" t="s">
        <v>5912</v>
      </c>
      <c r="D3850" s="2">
        <v>45878</v>
      </c>
      <c r="E3850" t="s">
        <v>5838</v>
      </c>
      <c r="F3850" s="1" t="s">
        <v>246</v>
      </c>
      <c r="G3850">
        <v>23</v>
      </c>
      <c r="H3850" t="s">
        <v>2983</v>
      </c>
      <c r="I3850" s="1" t="s">
        <v>100</v>
      </c>
      <c r="J3850">
        <v>75</v>
      </c>
      <c r="K3850" s="1" t="s">
        <v>2729</v>
      </c>
      <c r="L3850">
        <v>1</v>
      </c>
      <c r="M3850">
        <v>41.2</v>
      </c>
      <c r="N3850">
        <v>2.8</v>
      </c>
      <c r="O3850">
        <v>38</v>
      </c>
      <c r="Q3850">
        <v>38.400000000000006</v>
      </c>
      <c r="R3850" s="1" t="s">
        <v>2730</v>
      </c>
      <c r="V3850">
        <v>0</v>
      </c>
      <c r="W3850">
        <v>0</v>
      </c>
      <c r="AF3850">
        <v>0</v>
      </c>
      <c r="AG3850">
        <v>0</v>
      </c>
      <c r="AH3850">
        <v>0</v>
      </c>
      <c r="AI3850">
        <v>12</v>
      </c>
      <c r="AJ3850">
        <v>12</v>
      </c>
      <c r="AM3850">
        <v>0</v>
      </c>
      <c r="AP3850">
        <v>33</v>
      </c>
    </row>
    <row r="3851" spans="1:42" x14ac:dyDescent="0.2">
      <c r="A3851" s="1" t="s">
        <v>53</v>
      </c>
      <c r="B3851">
        <v>5</v>
      </c>
      <c r="C3851" s="1" t="s">
        <v>5913</v>
      </c>
      <c r="D3851" s="2">
        <v>45878</v>
      </c>
      <c r="E3851" t="s">
        <v>5838</v>
      </c>
      <c r="F3851" s="1" t="s">
        <v>246</v>
      </c>
      <c r="G3851">
        <v>23</v>
      </c>
      <c r="H3851" t="s">
        <v>2983</v>
      </c>
      <c r="I3851" s="1" t="s">
        <v>100</v>
      </c>
      <c r="J3851">
        <v>75</v>
      </c>
      <c r="K3851" s="1" t="s">
        <v>2729</v>
      </c>
      <c r="L3851">
        <v>2</v>
      </c>
      <c r="M3851">
        <v>88.8</v>
      </c>
      <c r="N3851">
        <v>6</v>
      </c>
      <c r="Q3851">
        <v>82.8</v>
      </c>
      <c r="R3851" s="1" t="s">
        <v>2730</v>
      </c>
      <c r="V3851">
        <v>0</v>
      </c>
      <c r="W3851">
        <v>0</v>
      </c>
      <c r="AF3851">
        <v>0</v>
      </c>
      <c r="AG3851">
        <v>0</v>
      </c>
      <c r="AH3851">
        <v>0</v>
      </c>
      <c r="AI3851">
        <v>12</v>
      </c>
      <c r="AJ3851">
        <v>12</v>
      </c>
      <c r="AM3851">
        <v>0</v>
      </c>
      <c r="AP3851">
        <v>33</v>
      </c>
    </row>
    <row r="3852" spans="1:42" x14ac:dyDescent="0.2">
      <c r="A3852" s="1" t="s">
        <v>53</v>
      </c>
      <c r="B3852">
        <v>5</v>
      </c>
      <c r="C3852" s="1" t="s">
        <v>5914</v>
      </c>
      <c r="D3852" s="2">
        <v>45878</v>
      </c>
      <c r="E3852" t="s">
        <v>5838</v>
      </c>
      <c r="F3852" s="1" t="s">
        <v>246</v>
      </c>
      <c r="G3852">
        <v>23</v>
      </c>
      <c r="H3852" t="s">
        <v>2983</v>
      </c>
      <c r="I3852" s="1" t="s">
        <v>100</v>
      </c>
      <c r="J3852">
        <v>75</v>
      </c>
      <c r="K3852" s="1" t="s">
        <v>2729</v>
      </c>
      <c r="L3852">
        <v>2</v>
      </c>
      <c r="M3852">
        <v>81</v>
      </c>
      <c r="N3852">
        <v>6</v>
      </c>
      <c r="Q3852">
        <v>75</v>
      </c>
      <c r="R3852" s="1" t="s">
        <v>2730</v>
      </c>
      <c r="V3852">
        <v>0</v>
      </c>
      <c r="W3852">
        <v>0</v>
      </c>
      <c r="AF3852">
        <v>0</v>
      </c>
      <c r="AG3852">
        <v>0</v>
      </c>
      <c r="AH3852">
        <v>0</v>
      </c>
      <c r="AI3852">
        <v>12</v>
      </c>
      <c r="AJ3852">
        <v>12</v>
      </c>
      <c r="AM3852">
        <v>0</v>
      </c>
      <c r="AP3852">
        <v>33</v>
      </c>
    </row>
    <row r="3853" spans="1:42" x14ac:dyDescent="0.2">
      <c r="A3853" s="1" t="s">
        <v>53</v>
      </c>
      <c r="B3853">
        <v>5</v>
      </c>
      <c r="C3853" s="1" t="s">
        <v>5915</v>
      </c>
      <c r="D3853" s="2">
        <v>45878</v>
      </c>
      <c r="E3853" t="s">
        <v>5916</v>
      </c>
      <c r="F3853" s="1" t="s">
        <v>246</v>
      </c>
      <c r="G3853">
        <v>22</v>
      </c>
      <c r="H3853" t="s">
        <v>209</v>
      </c>
      <c r="I3853" s="1" t="s">
        <v>100</v>
      </c>
      <c r="J3853">
        <v>40</v>
      </c>
      <c r="K3853" s="1" t="s">
        <v>2729</v>
      </c>
      <c r="L3853">
        <v>2</v>
      </c>
      <c r="M3853">
        <v>104.19999999999999</v>
      </c>
      <c r="N3853">
        <v>5.2</v>
      </c>
      <c r="Q3853">
        <v>98.999999999999986</v>
      </c>
      <c r="R3853" s="1" t="s">
        <v>2730</v>
      </c>
      <c r="V3853">
        <v>0</v>
      </c>
      <c r="W3853">
        <v>0</v>
      </c>
      <c r="AF3853">
        <v>0</v>
      </c>
      <c r="AG3853">
        <v>0</v>
      </c>
      <c r="AH3853">
        <v>0</v>
      </c>
      <c r="AI3853">
        <v>12</v>
      </c>
      <c r="AJ3853">
        <v>12</v>
      </c>
      <c r="AM3853">
        <v>0</v>
      </c>
      <c r="AP3853">
        <v>33</v>
      </c>
    </row>
    <row r="3854" spans="1:42" x14ac:dyDescent="0.2">
      <c r="A3854" s="1" t="s">
        <v>53</v>
      </c>
      <c r="B3854">
        <v>5</v>
      </c>
      <c r="C3854" s="1" t="s">
        <v>5917</v>
      </c>
      <c r="D3854" s="2">
        <v>45878</v>
      </c>
      <c r="E3854" t="s">
        <v>5916</v>
      </c>
      <c r="F3854" s="1" t="s">
        <v>246</v>
      </c>
      <c r="G3854">
        <v>20</v>
      </c>
      <c r="H3854" t="s">
        <v>209</v>
      </c>
      <c r="I3854" s="1" t="s">
        <v>100</v>
      </c>
      <c r="J3854">
        <v>220</v>
      </c>
      <c r="K3854" s="1" t="s">
        <v>2729</v>
      </c>
      <c r="L3854">
        <v>2</v>
      </c>
      <c r="M3854">
        <v>110.8</v>
      </c>
      <c r="N3854">
        <v>4.8</v>
      </c>
      <c r="Q3854">
        <v>106</v>
      </c>
      <c r="R3854" s="1" t="s">
        <v>2730</v>
      </c>
      <c r="V3854">
        <v>0</v>
      </c>
      <c r="W3854">
        <v>0</v>
      </c>
      <c r="AF3854">
        <v>0</v>
      </c>
      <c r="AG3854">
        <v>0</v>
      </c>
      <c r="AH3854">
        <v>0</v>
      </c>
      <c r="AI3854">
        <v>12</v>
      </c>
      <c r="AJ3854">
        <v>12</v>
      </c>
      <c r="AM3854">
        <v>0</v>
      </c>
      <c r="AP3854">
        <v>33</v>
      </c>
    </row>
    <row r="3855" spans="1:42" x14ac:dyDescent="0.2">
      <c r="A3855" s="1" t="s">
        <v>53</v>
      </c>
      <c r="B3855">
        <v>5</v>
      </c>
      <c r="C3855" s="1" t="s">
        <v>5918</v>
      </c>
      <c r="D3855" s="2">
        <v>45878</v>
      </c>
      <c r="E3855" t="s">
        <v>5838</v>
      </c>
      <c r="F3855" s="1" t="s">
        <v>246</v>
      </c>
      <c r="G3855">
        <v>23</v>
      </c>
      <c r="H3855" t="s">
        <v>2983</v>
      </c>
      <c r="I3855" s="1" t="s">
        <v>100</v>
      </c>
      <c r="J3855">
        <v>75</v>
      </c>
      <c r="K3855" s="1" t="s">
        <v>2729</v>
      </c>
      <c r="L3855">
        <v>2</v>
      </c>
      <c r="M3855">
        <v>79.199999999999989</v>
      </c>
      <c r="N3855">
        <v>6</v>
      </c>
      <c r="Q3855">
        <v>73.199999999999989</v>
      </c>
      <c r="R3855" s="1" t="s">
        <v>2730</v>
      </c>
      <c r="V3855">
        <v>0</v>
      </c>
      <c r="W3855">
        <v>0</v>
      </c>
      <c r="AF3855">
        <v>0</v>
      </c>
      <c r="AG3855">
        <v>0</v>
      </c>
      <c r="AH3855">
        <v>0</v>
      </c>
      <c r="AI3855">
        <v>12</v>
      </c>
      <c r="AJ3855">
        <v>12</v>
      </c>
      <c r="AM3855">
        <v>0</v>
      </c>
      <c r="AP3855">
        <v>33</v>
      </c>
    </row>
    <row r="3856" spans="1:42" x14ac:dyDescent="0.2">
      <c r="A3856" s="1" t="s">
        <v>53</v>
      </c>
      <c r="B3856">
        <v>5</v>
      </c>
      <c r="C3856" s="1" t="s">
        <v>5919</v>
      </c>
      <c r="D3856" s="2">
        <v>45878</v>
      </c>
      <c r="E3856" t="s">
        <v>5838</v>
      </c>
      <c r="F3856" s="1" t="s">
        <v>246</v>
      </c>
      <c r="G3856">
        <v>25</v>
      </c>
      <c r="H3856" t="s">
        <v>2983</v>
      </c>
      <c r="I3856" s="1" t="s">
        <v>100</v>
      </c>
      <c r="J3856">
        <v>75</v>
      </c>
      <c r="K3856" s="1" t="s">
        <v>2729</v>
      </c>
      <c r="L3856">
        <v>2</v>
      </c>
      <c r="M3856">
        <v>78</v>
      </c>
      <c r="N3856">
        <v>7</v>
      </c>
      <c r="Q3856">
        <v>71</v>
      </c>
      <c r="R3856" s="1" t="s">
        <v>2730</v>
      </c>
      <c r="V3856">
        <v>0</v>
      </c>
      <c r="W3856">
        <v>0</v>
      </c>
      <c r="AF3856">
        <v>0</v>
      </c>
      <c r="AG3856">
        <v>0</v>
      </c>
      <c r="AH3856">
        <v>0</v>
      </c>
      <c r="AI3856">
        <v>12</v>
      </c>
      <c r="AJ3856">
        <v>12</v>
      </c>
      <c r="AM3856">
        <v>0</v>
      </c>
      <c r="AP3856">
        <v>33</v>
      </c>
    </row>
    <row r="3857" spans="1:42" x14ac:dyDescent="0.2">
      <c r="A3857" s="1" t="s">
        <v>53</v>
      </c>
      <c r="B3857">
        <v>5</v>
      </c>
      <c r="C3857" s="1" t="s">
        <v>5920</v>
      </c>
      <c r="D3857" s="2">
        <v>45878</v>
      </c>
      <c r="E3857" t="s">
        <v>5921</v>
      </c>
      <c r="F3857" s="1" t="s">
        <v>246</v>
      </c>
      <c r="G3857">
        <v>25</v>
      </c>
      <c r="H3857" t="s">
        <v>167</v>
      </c>
      <c r="I3857" s="1" t="s">
        <v>100</v>
      </c>
      <c r="J3857">
        <v>55</v>
      </c>
      <c r="K3857" s="1" t="s">
        <v>2729</v>
      </c>
      <c r="L3857">
        <v>1</v>
      </c>
      <c r="M3857">
        <v>49.2</v>
      </c>
      <c r="N3857">
        <v>3.5</v>
      </c>
      <c r="Q3857">
        <v>45.7</v>
      </c>
      <c r="R3857" s="1" t="s">
        <v>2730</v>
      </c>
      <c r="V3857">
        <v>0</v>
      </c>
      <c r="W3857">
        <v>0</v>
      </c>
      <c r="AF3857">
        <v>0</v>
      </c>
      <c r="AG3857">
        <v>0</v>
      </c>
      <c r="AH3857">
        <v>0</v>
      </c>
      <c r="AI3857">
        <v>12</v>
      </c>
      <c r="AJ3857">
        <v>12</v>
      </c>
      <c r="AM3857">
        <v>0</v>
      </c>
      <c r="AP3857">
        <v>33</v>
      </c>
    </row>
    <row r="3858" spans="1:42" x14ac:dyDescent="0.2">
      <c r="A3858" s="1" t="s">
        <v>46</v>
      </c>
      <c r="B3858">
        <v>1</v>
      </c>
      <c r="C3858" s="1" t="s">
        <v>5899</v>
      </c>
      <c r="D3858" s="2">
        <v>45879</v>
      </c>
      <c r="E3858" t="s">
        <v>5900</v>
      </c>
      <c r="F3858" s="1" t="s">
        <v>246</v>
      </c>
      <c r="G3858">
        <v>12</v>
      </c>
      <c r="H3858" t="s">
        <v>93</v>
      </c>
      <c r="I3858" s="1" t="s">
        <v>100</v>
      </c>
      <c r="J3858">
        <v>100</v>
      </c>
      <c r="K3858" s="1" t="s">
        <v>2729</v>
      </c>
      <c r="L3858">
        <v>1</v>
      </c>
      <c r="M3858">
        <v>40</v>
      </c>
      <c r="N3858">
        <v>1.4</v>
      </c>
      <c r="Q3858">
        <v>38.6</v>
      </c>
      <c r="R3858" s="1" t="s">
        <v>2730</v>
      </c>
      <c r="V3858">
        <v>0</v>
      </c>
      <c r="W3858">
        <v>0</v>
      </c>
      <c r="AF3858">
        <v>0</v>
      </c>
      <c r="AG3858">
        <v>0</v>
      </c>
      <c r="AH3858">
        <v>0</v>
      </c>
      <c r="AI3858">
        <v>12</v>
      </c>
      <c r="AJ3858">
        <v>12</v>
      </c>
      <c r="AL3858">
        <v>1970</v>
      </c>
      <c r="AM3858">
        <v>0</v>
      </c>
      <c r="AP3858">
        <v>33</v>
      </c>
    </row>
    <row r="3859" spans="1:42" x14ac:dyDescent="0.2">
      <c r="A3859" s="1" t="s">
        <v>46</v>
      </c>
      <c r="B3859">
        <v>1</v>
      </c>
      <c r="C3859" s="1" t="s">
        <v>5922</v>
      </c>
      <c r="D3859" s="2">
        <v>45879</v>
      </c>
      <c r="E3859">
        <v>1500501809</v>
      </c>
      <c r="F3859" s="1" t="s">
        <v>246</v>
      </c>
      <c r="G3859">
        <v>9</v>
      </c>
      <c r="H3859" t="s">
        <v>2983</v>
      </c>
      <c r="I3859" s="1" t="s">
        <v>100</v>
      </c>
      <c r="J3859">
        <v>60</v>
      </c>
      <c r="K3859" s="1" t="s">
        <v>2729</v>
      </c>
      <c r="L3859">
        <v>2</v>
      </c>
      <c r="M3859">
        <v>73.2</v>
      </c>
      <c r="N3859">
        <v>2.2000000000000002</v>
      </c>
      <c r="Q3859">
        <v>71</v>
      </c>
      <c r="R3859" s="1" t="s">
        <v>2730</v>
      </c>
      <c r="V3859">
        <v>0</v>
      </c>
      <c r="W3859">
        <v>0</v>
      </c>
      <c r="AF3859">
        <v>0</v>
      </c>
      <c r="AG3859">
        <v>0</v>
      </c>
      <c r="AH3859">
        <v>0</v>
      </c>
      <c r="AI3859">
        <v>12</v>
      </c>
      <c r="AJ3859">
        <v>12</v>
      </c>
      <c r="AM3859">
        <v>0</v>
      </c>
      <c r="AP3859">
        <v>33</v>
      </c>
    </row>
    <row r="3860" spans="1:42" x14ac:dyDescent="0.2">
      <c r="A3860" s="1" t="s">
        <v>46</v>
      </c>
      <c r="B3860">
        <v>1</v>
      </c>
      <c r="C3860" s="1" t="s">
        <v>5923</v>
      </c>
      <c r="D3860" s="2">
        <v>45879</v>
      </c>
      <c r="E3860" t="s">
        <v>5924</v>
      </c>
      <c r="F3860" s="1" t="s">
        <v>246</v>
      </c>
      <c r="G3860">
        <v>9</v>
      </c>
      <c r="H3860" t="s">
        <v>2963</v>
      </c>
      <c r="I3860" s="1" t="s">
        <v>100</v>
      </c>
      <c r="J3860">
        <v>100</v>
      </c>
      <c r="K3860" s="1" t="s">
        <v>2729</v>
      </c>
      <c r="L3860">
        <v>1</v>
      </c>
      <c r="M3860">
        <v>50.8</v>
      </c>
      <c r="N3860">
        <v>1.1000000000000001</v>
      </c>
      <c r="Q3860">
        <v>49.699999999999996</v>
      </c>
      <c r="R3860" s="1" t="s">
        <v>2730</v>
      </c>
      <c r="V3860">
        <v>0</v>
      </c>
      <c r="W3860">
        <v>0</v>
      </c>
      <c r="AF3860">
        <v>0</v>
      </c>
      <c r="AG3860">
        <v>0</v>
      </c>
      <c r="AH3860">
        <v>0</v>
      </c>
      <c r="AI3860">
        <v>12</v>
      </c>
      <c r="AJ3860">
        <v>12</v>
      </c>
      <c r="AM3860">
        <v>0</v>
      </c>
      <c r="AP3860">
        <v>33</v>
      </c>
    </row>
    <row r="3861" spans="1:42" x14ac:dyDescent="0.2">
      <c r="A3861" s="1" t="s">
        <v>53</v>
      </c>
      <c r="B3861">
        <v>1</v>
      </c>
      <c r="C3861" s="1" t="s">
        <v>5923</v>
      </c>
      <c r="D3861" s="2">
        <v>45879</v>
      </c>
      <c r="E3861" t="s">
        <v>5924</v>
      </c>
      <c r="F3861" s="1" t="s">
        <v>246</v>
      </c>
      <c r="G3861">
        <v>9</v>
      </c>
      <c r="H3861" t="s">
        <v>2963</v>
      </c>
      <c r="I3861" s="1" t="s">
        <v>100</v>
      </c>
      <c r="J3861">
        <v>100</v>
      </c>
      <c r="K3861" s="1" t="s">
        <v>2729</v>
      </c>
      <c r="L3861">
        <v>1</v>
      </c>
      <c r="M3861">
        <v>59</v>
      </c>
      <c r="N3861">
        <v>1.1000000000000001</v>
      </c>
      <c r="O3861">
        <v>2</v>
      </c>
      <c r="Q3861">
        <v>57.9</v>
      </c>
      <c r="R3861" s="1" t="s">
        <v>2730</v>
      </c>
      <c r="V3861">
        <v>0</v>
      </c>
      <c r="W3861">
        <v>0</v>
      </c>
      <c r="AF3861">
        <v>0</v>
      </c>
      <c r="AG3861">
        <v>0</v>
      </c>
      <c r="AH3861">
        <v>0</v>
      </c>
      <c r="AI3861">
        <v>12</v>
      </c>
      <c r="AJ3861">
        <v>12</v>
      </c>
      <c r="AM3861">
        <v>0</v>
      </c>
      <c r="AP3861">
        <v>33</v>
      </c>
    </row>
    <row r="3862" spans="1:42" x14ac:dyDescent="0.2">
      <c r="A3862" s="1" t="s">
        <v>53</v>
      </c>
      <c r="B3862">
        <v>1</v>
      </c>
      <c r="C3862" s="1" t="s">
        <v>5925</v>
      </c>
      <c r="D3862" s="2">
        <v>45879</v>
      </c>
      <c r="E3862">
        <v>1500502173</v>
      </c>
      <c r="F3862" s="1" t="s">
        <v>246</v>
      </c>
      <c r="G3862">
        <v>8</v>
      </c>
      <c r="H3862" t="s">
        <v>735</v>
      </c>
      <c r="I3862" s="1" t="s">
        <v>100</v>
      </c>
      <c r="J3862">
        <v>125</v>
      </c>
      <c r="K3862" s="1" t="s">
        <v>2729</v>
      </c>
      <c r="L3862">
        <v>3</v>
      </c>
      <c r="M3862">
        <v>131</v>
      </c>
      <c r="N3862">
        <v>3</v>
      </c>
      <c r="Q3862">
        <v>128</v>
      </c>
      <c r="R3862" s="1" t="s">
        <v>2730</v>
      </c>
      <c r="V3862">
        <v>0</v>
      </c>
      <c r="W3862">
        <v>0</v>
      </c>
      <c r="AF3862">
        <v>0</v>
      </c>
      <c r="AG3862">
        <v>0</v>
      </c>
      <c r="AH3862">
        <v>0</v>
      </c>
      <c r="AI3862">
        <v>12</v>
      </c>
      <c r="AJ3862">
        <v>12</v>
      </c>
      <c r="AM3862">
        <v>0</v>
      </c>
      <c r="AP3862">
        <v>33</v>
      </c>
    </row>
    <row r="3863" spans="1:42" x14ac:dyDescent="0.2">
      <c r="A3863" s="1" t="s">
        <v>46</v>
      </c>
      <c r="B3863">
        <v>2</v>
      </c>
      <c r="C3863" s="1" t="s">
        <v>5901</v>
      </c>
      <c r="D3863" s="2">
        <v>45879</v>
      </c>
      <c r="E3863" t="s">
        <v>5838</v>
      </c>
      <c r="F3863" s="1" t="s">
        <v>246</v>
      </c>
      <c r="G3863">
        <v>8.5</v>
      </c>
      <c r="H3863" t="s">
        <v>735</v>
      </c>
      <c r="I3863" s="1" t="s">
        <v>100</v>
      </c>
      <c r="J3863">
        <v>1000</v>
      </c>
      <c r="K3863" s="1" t="s">
        <v>2729</v>
      </c>
      <c r="L3863">
        <v>4</v>
      </c>
      <c r="M3863">
        <v>149.60000000000002</v>
      </c>
      <c r="N3863">
        <v>4.2</v>
      </c>
      <c r="O3863">
        <v>20</v>
      </c>
      <c r="Q3863">
        <v>145.40000000000003</v>
      </c>
      <c r="R3863" s="1" t="s">
        <v>2730</v>
      </c>
      <c r="V3863">
        <v>0</v>
      </c>
      <c r="W3863">
        <v>0</v>
      </c>
      <c r="AF3863">
        <v>0</v>
      </c>
      <c r="AG3863">
        <v>0</v>
      </c>
      <c r="AH3863">
        <v>0</v>
      </c>
      <c r="AI3863">
        <v>12</v>
      </c>
      <c r="AJ3863">
        <v>12</v>
      </c>
      <c r="AM3863">
        <v>0</v>
      </c>
      <c r="AP3863">
        <v>33</v>
      </c>
    </row>
    <row r="3864" spans="1:42" x14ac:dyDescent="0.2">
      <c r="A3864" s="1" t="s">
        <v>46</v>
      </c>
      <c r="B3864">
        <v>3</v>
      </c>
      <c r="C3864" s="1" t="s">
        <v>5926</v>
      </c>
      <c r="D3864" s="2">
        <v>45879</v>
      </c>
      <c r="E3864" t="s">
        <v>2048</v>
      </c>
      <c r="F3864" s="1" t="s">
        <v>5927</v>
      </c>
      <c r="G3864">
        <v>12</v>
      </c>
      <c r="H3864" t="s">
        <v>214</v>
      </c>
      <c r="I3864" s="1" t="s">
        <v>2996</v>
      </c>
      <c r="J3864">
        <v>200</v>
      </c>
      <c r="K3864" s="1" t="s">
        <v>2729</v>
      </c>
      <c r="L3864">
        <v>3</v>
      </c>
      <c r="M3864">
        <v>204</v>
      </c>
      <c r="N3864">
        <v>4.5</v>
      </c>
      <c r="Q3864">
        <v>199.5</v>
      </c>
      <c r="R3864" s="1" t="s">
        <v>2730</v>
      </c>
      <c r="V3864">
        <v>0</v>
      </c>
      <c r="W3864">
        <v>0</v>
      </c>
      <c r="AF3864">
        <v>0</v>
      </c>
      <c r="AG3864">
        <v>0</v>
      </c>
      <c r="AH3864">
        <v>0</v>
      </c>
      <c r="AI3864">
        <v>12</v>
      </c>
      <c r="AJ3864">
        <v>12</v>
      </c>
      <c r="AM3864">
        <v>0</v>
      </c>
      <c r="AP3864">
        <v>33</v>
      </c>
    </row>
    <row r="3865" spans="1:42" x14ac:dyDescent="0.2">
      <c r="A3865" s="1" t="s">
        <v>46</v>
      </c>
      <c r="B3865">
        <v>3</v>
      </c>
      <c r="C3865" s="1" t="s">
        <v>5928</v>
      </c>
      <c r="D3865" s="2">
        <v>45879</v>
      </c>
      <c r="E3865" t="s">
        <v>5929</v>
      </c>
      <c r="F3865" s="1" t="s">
        <v>2816</v>
      </c>
      <c r="G3865" t="s">
        <v>2937</v>
      </c>
      <c r="H3865" t="s">
        <v>2938</v>
      </c>
      <c r="I3865" s="1" t="s">
        <v>51</v>
      </c>
      <c r="J3865">
        <v>3500</v>
      </c>
      <c r="K3865" s="1" t="s">
        <v>2729</v>
      </c>
      <c r="L3865">
        <v>1</v>
      </c>
      <c r="M3865">
        <v>321.20000000000005</v>
      </c>
      <c r="N3865">
        <v>3.3</v>
      </c>
      <c r="O3865">
        <v>75</v>
      </c>
      <c r="Q3865">
        <v>317.90000000000003</v>
      </c>
      <c r="R3865" s="1" t="s">
        <v>2730</v>
      </c>
      <c r="V3865">
        <v>0</v>
      </c>
      <c r="W3865">
        <v>0</v>
      </c>
      <c r="AF3865">
        <v>0</v>
      </c>
      <c r="AG3865">
        <v>0</v>
      </c>
      <c r="AH3865">
        <v>0</v>
      </c>
      <c r="AI3865">
        <v>12</v>
      </c>
      <c r="AJ3865">
        <v>12</v>
      </c>
      <c r="AM3865">
        <v>0</v>
      </c>
      <c r="AP3865">
        <v>33</v>
      </c>
    </row>
    <row r="3866" spans="1:42" x14ac:dyDescent="0.2">
      <c r="A3866" s="1" t="s">
        <v>53</v>
      </c>
      <c r="B3866">
        <v>3</v>
      </c>
      <c r="C3866" s="1" t="s">
        <v>5930</v>
      </c>
      <c r="D3866" s="2">
        <v>45879</v>
      </c>
      <c r="E3866" t="s">
        <v>5931</v>
      </c>
      <c r="F3866" s="1" t="s">
        <v>5932</v>
      </c>
      <c r="G3866">
        <v>14</v>
      </c>
      <c r="H3866" t="s">
        <v>2883</v>
      </c>
      <c r="I3866" s="1" t="s">
        <v>2996</v>
      </c>
      <c r="J3866">
        <v>100</v>
      </c>
      <c r="K3866" s="1" t="s">
        <v>2729</v>
      </c>
      <c r="L3866">
        <v>2</v>
      </c>
      <c r="M3866">
        <v>103.2</v>
      </c>
      <c r="N3866">
        <v>3.2</v>
      </c>
      <c r="O3866">
        <v>43</v>
      </c>
      <c r="Q3866">
        <v>100</v>
      </c>
      <c r="R3866" s="1" t="s">
        <v>2730</v>
      </c>
      <c r="V3866">
        <v>0</v>
      </c>
      <c r="W3866">
        <v>0</v>
      </c>
      <c r="AF3866">
        <v>0</v>
      </c>
      <c r="AG3866">
        <v>0</v>
      </c>
      <c r="AH3866">
        <v>0</v>
      </c>
      <c r="AI3866">
        <v>12</v>
      </c>
      <c r="AJ3866">
        <v>12</v>
      </c>
      <c r="AM3866">
        <v>0</v>
      </c>
      <c r="AP3866">
        <v>33</v>
      </c>
    </row>
    <row r="3867" spans="1:42" x14ac:dyDescent="0.2">
      <c r="A3867" s="1" t="s">
        <v>53</v>
      </c>
      <c r="B3867">
        <v>3</v>
      </c>
      <c r="C3867" s="1" t="s">
        <v>5928</v>
      </c>
      <c r="D3867" s="2">
        <v>45879</v>
      </c>
      <c r="E3867" t="s">
        <v>5929</v>
      </c>
      <c r="F3867" s="1" t="s">
        <v>2816</v>
      </c>
      <c r="G3867" t="s">
        <v>2937</v>
      </c>
      <c r="H3867" t="s">
        <v>2938</v>
      </c>
      <c r="I3867" s="1" t="s">
        <v>51</v>
      </c>
      <c r="J3867">
        <v>3500</v>
      </c>
      <c r="K3867" s="1" t="s">
        <v>2729</v>
      </c>
      <c r="L3867">
        <v>2</v>
      </c>
      <c r="M3867">
        <v>223.6</v>
      </c>
      <c r="N3867">
        <v>2.8</v>
      </c>
      <c r="Q3867">
        <v>220.79999999999998</v>
      </c>
      <c r="R3867" s="1" t="s">
        <v>2730</v>
      </c>
      <c r="V3867">
        <v>0</v>
      </c>
      <c r="W3867">
        <v>0</v>
      </c>
      <c r="AF3867">
        <v>0</v>
      </c>
      <c r="AG3867">
        <v>0</v>
      </c>
      <c r="AH3867">
        <v>0</v>
      </c>
      <c r="AI3867">
        <v>12</v>
      </c>
      <c r="AJ3867">
        <v>12</v>
      </c>
      <c r="AM3867">
        <v>0</v>
      </c>
      <c r="AP3867">
        <v>33</v>
      </c>
    </row>
    <row r="3868" spans="1:42" x14ac:dyDescent="0.2">
      <c r="A3868" s="1" t="s">
        <v>46</v>
      </c>
      <c r="B3868">
        <v>4</v>
      </c>
      <c r="C3868" s="1"/>
      <c r="D3868" s="2">
        <v>45879</v>
      </c>
      <c r="E3868" t="s">
        <v>51</v>
      </c>
      <c r="F3868" s="1" t="s">
        <v>51</v>
      </c>
      <c r="G3868" t="s">
        <v>51</v>
      </c>
      <c r="H3868" t="s">
        <v>51</v>
      </c>
      <c r="I3868" s="1" t="s">
        <v>51</v>
      </c>
      <c r="J3868" t="s">
        <v>51</v>
      </c>
      <c r="K3868" s="1" t="s">
        <v>2729</v>
      </c>
      <c r="L3868">
        <v>2</v>
      </c>
      <c r="M3868">
        <v>106.6</v>
      </c>
      <c r="N3868">
        <v>3.6</v>
      </c>
      <c r="Q3868">
        <v>103</v>
      </c>
      <c r="R3868" s="1" t="s">
        <v>2730</v>
      </c>
      <c r="V3868">
        <v>0</v>
      </c>
      <c r="W3868">
        <v>0</v>
      </c>
      <c r="AF3868">
        <v>0</v>
      </c>
      <c r="AG3868">
        <v>0</v>
      </c>
      <c r="AH3868">
        <v>0</v>
      </c>
      <c r="AI3868">
        <v>12</v>
      </c>
      <c r="AJ3868">
        <v>12</v>
      </c>
      <c r="AM3868">
        <v>0</v>
      </c>
      <c r="AP3868">
        <v>33</v>
      </c>
    </row>
    <row r="3869" spans="1:42" x14ac:dyDescent="0.2">
      <c r="A3869" s="1" t="s">
        <v>46</v>
      </c>
      <c r="B3869">
        <v>4</v>
      </c>
      <c r="C3869" s="1" t="s">
        <v>5908</v>
      </c>
      <c r="D3869" s="2">
        <v>45879</v>
      </c>
      <c r="E3869" t="s">
        <v>5897</v>
      </c>
      <c r="F3869" s="1" t="s">
        <v>246</v>
      </c>
      <c r="G3869">
        <v>14</v>
      </c>
      <c r="H3869" t="s">
        <v>2811</v>
      </c>
      <c r="I3869" s="1" t="s">
        <v>100</v>
      </c>
      <c r="J3869">
        <v>200</v>
      </c>
      <c r="K3869" s="1" t="s">
        <v>2729</v>
      </c>
      <c r="L3869">
        <v>3</v>
      </c>
      <c r="M3869">
        <v>157.4</v>
      </c>
      <c r="N3869">
        <v>5.4</v>
      </c>
      <c r="Q3869">
        <v>152</v>
      </c>
      <c r="R3869" s="1" t="s">
        <v>2730</v>
      </c>
      <c r="V3869">
        <v>0</v>
      </c>
      <c r="W3869">
        <v>0</v>
      </c>
      <c r="AF3869">
        <v>0</v>
      </c>
      <c r="AG3869">
        <v>0</v>
      </c>
      <c r="AH3869">
        <v>0</v>
      </c>
      <c r="AI3869">
        <v>12</v>
      </c>
      <c r="AJ3869">
        <v>12</v>
      </c>
      <c r="AM3869">
        <v>0</v>
      </c>
      <c r="AP3869">
        <v>33</v>
      </c>
    </row>
    <row r="3870" spans="1:42" x14ac:dyDescent="0.2">
      <c r="A3870" s="1" t="s">
        <v>53</v>
      </c>
      <c r="B3870">
        <v>4</v>
      </c>
      <c r="C3870" s="1" t="s">
        <v>5908</v>
      </c>
      <c r="D3870" s="2">
        <v>45879</v>
      </c>
      <c r="E3870" t="s">
        <v>5897</v>
      </c>
      <c r="F3870" s="1" t="s">
        <v>246</v>
      </c>
      <c r="G3870">
        <v>14</v>
      </c>
      <c r="H3870" t="s">
        <v>2811</v>
      </c>
      <c r="I3870" s="1" t="s">
        <v>100</v>
      </c>
      <c r="J3870">
        <v>200</v>
      </c>
      <c r="K3870" s="1" t="s">
        <v>2729</v>
      </c>
      <c r="L3870">
        <v>1</v>
      </c>
      <c r="M3870">
        <v>41.8</v>
      </c>
      <c r="N3870">
        <v>1.8</v>
      </c>
      <c r="O3870">
        <v>6</v>
      </c>
      <c r="Q3870">
        <v>40</v>
      </c>
      <c r="R3870" s="1" t="s">
        <v>2730</v>
      </c>
      <c r="V3870">
        <v>0</v>
      </c>
      <c r="W3870">
        <v>0</v>
      </c>
      <c r="AF3870">
        <v>0</v>
      </c>
      <c r="AG3870">
        <v>0</v>
      </c>
      <c r="AH3870">
        <v>0</v>
      </c>
      <c r="AI3870">
        <v>12</v>
      </c>
      <c r="AJ3870">
        <v>12</v>
      </c>
      <c r="AM3870">
        <v>0</v>
      </c>
      <c r="AP3870">
        <v>33</v>
      </c>
    </row>
    <row r="3871" spans="1:42" x14ac:dyDescent="0.2">
      <c r="A3871" s="1" t="s">
        <v>53</v>
      </c>
      <c r="B3871">
        <v>4</v>
      </c>
      <c r="C3871" s="1" t="s">
        <v>5933</v>
      </c>
      <c r="D3871" s="2">
        <v>45879</v>
      </c>
      <c r="E3871" t="s">
        <v>5934</v>
      </c>
      <c r="F3871" s="1" t="s">
        <v>246</v>
      </c>
      <c r="G3871">
        <v>15</v>
      </c>
      <c r="H3871" t="s">
        <v>332</v>
      </c>
      <c r="I3871" s="1" t="s">
        <v>100</v>
      </c>
      <c r="J3871">
        <v>400</v>
      </c>
      <c r="K3871" s="1" t="s">
        <v>2729</v>
      </c>
      <c r="L3871">
        <v>4</v>
      </c>
      <c r="M3871">
        <v>205.39999999999998</v>
      </c>
      <c r="N3871">
        <v>4.8</v>
      </c>
      <c r="Q3871">
        <v>200.59999999999997</v>
      </c>
      <c r="R3871" s="1" t="s">
        <v>2730</v>
      </c>
      <c r="V3871">
        <v>0</v>
      </c>
      <c r="W3871">
        <v>0</v>
      </c>
      <c r="AF3871">
        <v>0</v>
      </c>
      <c r="AG3871">
        <v>0</v>
      </c>
      <c r="AH3871">
        <v>0</v>
      </c>
      <c r="AI3871">
        <v>12</v>
      </c>
      <c r="AJ3871">
        <v>12</v>
      </c>
      <c r="AM3871">
        <v>0</v>
      </c>
      <c r="AP3871">
        <v>33</v>
      </c>
    </row>
    <row r="3872" spans="1:42" x14ac:dyDescent="0.2">
      <c r="A3872" s="1" t="s">
        <v>46</v>
      </c>
      <c r="B3872">
        <v>5</v>
      </c>
      <c r="C3872" s="1" t="s">
        <v>5852</v>
      </c>
      <c r="D3872" s="2">
        <v>45879</v>
      </c>
      <c r="E3872" t="s">
        <v>1295</v>
      </c>
      <c r="F3872" s="1" t="s">
        <v>246</v>
      </c>
      <c r="G3872">
        <v>20</v>
      </c>
      <c r="H3872" t="s">
        <v>209</v>
      </c>
      <c r="I3872" s="1" t="s">
        <v>100</v>
      </c>
      <c r="J3872">
        <v>95</v>
      </c>
      <c r="K3872" s="1" t="s">
        <v>2729</v>
      </c>
      <c r="L3872">
        <v>2</v>
      </c>
      <c r="M3872">
        <v>102.2</v>
      </c>
      <c r="N3872">
        <v>4.8</v>
      </c>
      <c r="Q3872">
        <v>97.4</v>
      </c>
      <c r="R3872" s="1" t="s">
        <v>2730</v>
      </c>
      <c r="V3872">
        <v>0</v>
      </c>
      <c r="W3872">
        <v>0</v>
      </c>
      <c r="AF3872">
        <v>0</v>
      </c>
      <c r="AG3872">
        <v>0</v>
      </c>
      <c r="AH3872">
        <v>0</v>
      </c>
      <c r="AI3872">
        <v>12</v>
      </c>
      <c r="AJ3872">
        <v>12</v>
      </c>
      <c r="AM3872">
        <v>0</v>
      </c>
      <c r="AP3872">
        <v>33</v>
      </c>
    </row>
    <row r="3873" spans="1:42" x14ac:dyDescent="0.2">
      <c r="A3873" s="1" t="s">
        <v>46</v>
      </c>
      <c r="B3873">
        <v>5</v>
      </c>
      <c r="C3873" s="1" t="s">
        <v>5935</v>
      </c>
      <c r="D3873" s="2">
        <v>45879</v>
      </c>
      <c r="E3873" t="s">
        <v>5838</v>
      </c>
      <c r="F3873" s="1" t="s">
        <v>246</v>
      </c>
      <c r="G3873">
        <v>19</v>
      </c>
      <c r="H3873" t="s">
        <v>2983</v>
      </c>
      <c r="I3873" s="1" t="s">
        <v>100</v>
      </c>
      <c r="J3873">
        <v>25</v>
      </c>
      <c r="K3873" s="1" t="s">
        <v>2729</v>
      </c>
      <c r="L3873">
        <v>1</v>
      </c>
      <c r="M3873">
        <v>42.6</v>
      </c>
      <c r="N3873">
        <v>2.2000000000000002</v>
      </c>
      <c r="Q3873">
        <v>40.4</v>
      </c>
      <c r="R3873" s="1" t="s">
        <v>2730</v>
      </c>
      <c r="V3873">
        <v>0</v>
      </c>
      <c r="W3873">
        <v>0</v>
      </c>
      <c r="AF3873">
        <v>0</v>
      </c>
      <c r="AG3873">
        <v>0</v>
      </c>
      <c r="AH3873">
        <v>0</v>
      </c>
      <c r="AI3873">
        <v>12</v>
      </c>
      <c r="AJ3873">
        <v>12</v>
      </c>
      <c r="AM3873">
        <v>0</v>
      </c>
      <c r="AP3873">
        <v>33</v>
      </c>
    </row>
    <row r="3874" spans="1:42" x14ac:dyDescent="0.2">
      <c r="A3874" s="1" t="s">
        <v>46</v>
      </c>
      <c r="B3874">
        <v>5</v>
      </c>
      <c r="C3874" s="1" t="s">
        <v>5936</v>
      </c>
      <c r="D3874" s="2">
        <v>45879</v>
      </c>
      <c r="E3874" t="s">
        <v>5916</v>
      </c>
      <c r="F3874" s="1" t="s">
        <v>246</v>
      </c>
      <c r="G3874">
        <v>18</v>
      </c>
      <c r="H3874" t="s">
        <v>209</v>
      </c>
      <c r="I3874" s="1" t="s">
        <v>100</v>
      </c>
      <c r="J3874">
        <v>78</v>
      </c>
      <c r="K3874" s="1" t="s">
        <v>2729</v>
      </c>
      <c r="L3874">
        <v>3</v>
      </c>
      <c r="M3874">
        <v>155.4</v>
      </c>
      <c r="N3874">
        <v>6.6000000000000005</v>
      </c>
      <c r="Q3874">
        <v>148.80000000000001</v>
      </c>
      <c r="R3874" s="1" t="s">
        <v>2730</v>
      </c>
      <c r="V3874">
        <v>0</v>
      </c>
      <c r="W3874">
        <v>0</v>
      </c>
      <c r="AF3874">
        <v>0</v>
      </c>
      <c r="AG3874">
        <v>0</v>
      </c>
      <c r="AH3874">
        <v>0</v>
      </c>
      <c r="AI3874">
        <v>12</v>
      </c>
      <c r="AJ3874">
        <v>12</v>
      </c>
      <c r="AM3874">
        <v>0</v>
      </c>
      <c r="AP3874">
        <v>33</v>
      </c>
    </row>
    <row r="3875" spans="1:42" x14ac:dyDescent="0.2">
      <c r="A3875" s="1" t="s">
        <v>46</v>
      </c>
      <c r="B3875">
        <v>5</v>
      </c>
      <c r="C3875" s="1" t="s">
        <v>5937</v>
      </c>
      <c r="D3875" s="2">
        <v>45879</v>
      </c>
      <c r="E3875" t="s">
        <v>5938</v>
      </c>
      <c r="F3875" s="1" t="s">
        <v>246</v>
      </c>
      <c r="G3875">
        <v>18</v>
      </c>
      <c r="H3875" t="s">
        <v>79</v>
      </c>
      <c r="I3875" s="1" t="s">
        <v>100</v>
      </c>
      <c r="J3875">
        <v>440</v>
      </c>
      <c r="K3875" s="1" t="s">
        <v>2729</v>
      </c>
      <c r="L3875">
        <v>3</v>
      </c>
      <c r="M3875">
        <v>180.2</v>
      </c>
      <c r="N3875">
        <v>6.6000000000000005</v>
      </c>
      <c r="Q3875">
        <v>173.6</v>
      </c>
      <c r="R3875" s="1" t="s">
        <v>2730</v>
      </c>
      <c r="V3875">
        <v>0</v>
      </c>
      <c r="W3875">
        <v>0</v>
      </c>
      <c r="AF3875">
        <v>0</v>
      </c>
      <c r="AG3875">
        <v>0</v>
      </c>
      <c r="AH3875">
        <v>0</v>
      </c>
      <c r="AI3875">
        <v>12</v>
      </c>
      <c r="AJ3875">
        <v>12</v>
      </c>
      <c r="AM3875">
        <v>0</v>
      </c>
      <c r="AP3875">
        <v>33</v>
      </c>
    </row>
    <row r="3876" spans="1:42" x14ac:dyDescent="0.2">
      <c r="A3876" s="1" t="s">
        <v>53</v>
      </c>
      <c r="B3876">
        <v>5</v>
      </c>
      <c r="C3876" s="1" t="s">
        <v>5937</v>
      </c>
      <c r="D3876" s="2">
        <v>45879</v>
      </c>
      <c r="E3876" t="s">
        <v>5938</v>
      </c>
      <c r="F3876" s="1" t="s">
        <v>246</v>
      </c>
      <c r="G3876">
        <v>18</v>
      </c>
      <c r="H3876" t="s">
        <v>79</v>
      </c>
      <c r="I3876" s="1" t="s">
        <v>100</v>
      </c>
      <c r="J3876">
        <v>440</v>
      </c>
      <c r="K3876" s="1" t="s">
        <v>2729</v>
      </c>
      <c r="L3876">
        <v>4</v>
      </c>
      <c r="M3876">
        <v>272.8</v>
      </c>
      <c r="N3876">
        <v>8.8000000000000007</v>
      </c>
      <c r="O3876">
        <v>17</v>
      </c>
      <c r="Q3876">
        <v>264</v>
      </c>
      <c r="R3876" s="1" t="s">
        <v>2730</v>
      </c>
      <c r="V3876">
        <v>0</v>
      </c>
      <c r="W3876">
        <v>0</v>
      </c>
      <c r="AF3876">
        <v>0</v>
      </c>
      <c r="AG3876">
        <v>0</v>
      </c>
      <c r="AH3876">
        <v>0</v>
      </c>
      <c r="AI3876">
        <v>12</v>
      </c>
      <c r="AJ3876">
        <v>12</v>
      </c>
      <c r="AM3876">
        <v>0</v>
      </c>
      <c r="AP3876">
        <v>33</v>
      </c>
    </row>
    <row r="3877" spans="1:42" x14ac:dyDescent="0.2">
      <c r="A3877" s="1" t="s">
        <v>53</v>
      </c>
      <c r="B3877">
        <v>5</v>
      </c>
      <c r="C3877" s="1" t="s">
        <v>5526</v>
      </c>
      <c r="D3877" s="2">
        <v>45879</v>
      </c>
      <c r="E3877" t="s">
        <v>3699</v>
      </c>
      <c r="F3877" s="1" t="s">
        <v>246</v>
      </c>
      <c r="G3877">
        <v>29</v>
      </c>
      <c r="H3877" t="s">
        <v>5527</v>
      </c>
      <c r="I3877" s="1" t="s">
        <v>2766</v>
      </c>
      <c r="J3877" t="s">
        <v>5528</v>
      </c>
      <c r="K3877" s="1" t="s">
        <v>2729</v>
      </c>
      <c r="L3877">
        <v>3</v>
      </c>
      <c r="M3877">
        <v>321.60000000000002</v>
      </c>
      <c r="N3877">
        <v>10.8</v>
      </c>
      <c r="Q3877">
        <v>310.8</v>
      </c>
      <c r="R3877" s="1" t="s">
        <v>2730</v>
      </c>
      <c r="V3877">
        <v>0</v>
      </c>
      <c r="W3877">
        <v>0</v>
      </c>
      <c r="AF3877">
        <v>0</v>
      </c>
      <c r="AG3877">
        <v>0</v>
      </c>
      <c r="AH3877">
        <v>0</v>
      </c>
      <c r="AI3877">
        <v>12</v>
      </c>
      <c r="AJ3877">
        <v>12</v>
      </c>
      <c r="AM3877">
        <v>0</v>
      </c>
      <c r="AP3877">
        <v>33</v>
      </c>
    </row>
    <row r="3878" spans="1:42" x14ac:dyDescent="0.2">
      <c r="A3878" s="1" t="s">
        <v>46</v>
      </c>
      <c r="B3878">
        <v>1</v>
      </c>
      <c r="C3878" s="1" t="s">
        <v>5939</v>
      </c>
      <c r="D3878" s="2">
        <v>45880</v>
      </c>
      <c r="E3878" t="s">
        <v>5674</v>
      </c>
      <c r="F3878" s="1" t="s">
        <v>246</v>
      </c>
      <c r="G3878">
        <v>8</v>
      </c>
      <c r="H3878" t="s">
        <v>107</v>
      </c>
      <c r="I3878" s="1" t="s">
        <v>100</v>
      </c>
      <c r="J3878">
        <v>100</v>
      </c>
      <c r="K3878" s="1" t="s">
        <v>2729</v>
      </c>
      <c r="L3878">
        <v>2</v>
      </c>
      <c r="M3878">
        <v>107</v>
      </c>
      <c r="N3878">
        <v>2</v>
      </c>
      <c r="Q3878">
        <v>105</v>
      </c>
      <c r="R3878" s="1" t="s">
        <v>2730</v>
      </c>
      <c r="S3878">
        <v>3</v>
      </c>
      <c r="V3878">
        <v>3</v>
      </c>
      <c r="W3878">
        <v>0.05</v>
      </c>
      <c r="AF3878">
        <v>0</v>
      </c>
      <c r="AG3878">
        <v>0</v>
      </c>
      <c r="AH3878">
        <v>0.05</v>
      </c>
      <c r="AI3878">
        <v>11.95</v>
      </c>
      <c r="AJ3878">
        <v>12</v>
      </c>
      <c r="AM3878">
        <v>0</v>
      </c>
      <c r="AP3878">
        <v>33</v>
      </c>
    </row>
    <row r="3879" spans="1:42" x14ac:dyDescent="0.2">
      <c r="A3879" s="1" t="s">
        <v>46</v>
      </c>
      <c r="B3879">
        <v>1</v>
      </c>
      <c r="C3879" s="1" t="s">
        <v>5940</v>
      </c>
      <c r="D3879" s="2">
        <v>45880</v>
      </c>
      <c r="E3879" t="s">
        <v>5674</v>
      </c>
      <c r="F3879" s="1" t="s">
        <v>246</v>
      </c>
      <c r="G3879">
        <v>7</v>
      </c>
      <c r="H3879" t="s">
        <v>107</v>
      </c>
      <c r="I3879" s="1" t="s">
        <v>100</v>
      </c>
      <c r="J3879">
        <v>100</v>
      </c>
      <c r="K3879" s="1" t="s">
        <v>2729</v>
      </c>
      <c r="L3879">
        <v>1</v>
      </c>
      <c r="M3879">
        <v>55.6</v>
      </c>
      <c r="N3879">
        <v>1</v>
      </c>
      <c r="Q3879">
        <v>54.6</v>
      </c>
      <c r="R3879" s="1" t="s">
        <v>2730</v>
      </c>
      <c r="V3879">
        <v>0</v>
      </c>
      <c r="W3879">
        <v>0</v>
      </c>
      <c r="AF3879">
        <v>0</v>
      </c>
      <c r="AG3879">
        <v>0</v>
      </c>
      <c r="AH3879">
        <v>0</v>
      </c>
      <c r="AI3879">
        <v>12</v>
      </c>
      <c r="AJ3879">
        <v>12</v>
      </c>
      <c r="AM3879">
        <v>0</v>
      </c>
      <c r="AP3879">
        <v>33</v>
      </c>
    </row>
    <row r="3880" spans="1:42" x14ac:dyDescent="0.2">
      <c r="A3880" s="1" t="s">
        <v>53</v>
      </c>
      <c r="B3880">
        <v>1</v>
      </c>
      <c r="C3880" s="1" t="s">
        <v>5940</v>
      </c>
      <c r="D3880" s="2">
        <v>45880</v>
      </c>
      <c r="E3880" t="s">
        <v>5674</v>
      </c>
      <c r="F3880" s="1" t="s">
        <v>246</v>
      </c>
      <c r="G3880">
        <v>7</v>
      </c>
      <c r="H3880" t="s">
        <v>107</v>
      </c>
      <c r="I3880" s="1" t="s">
        <v>100</v>
      </c>
      <c r="J3880">
        <v>100</v>
      </c>
      <c r="K3880" s="1" t="s">
        <v>2729</v>
      </c>
      <c r="L3880">
        <v>1</v>
      </c>
      <c r="M3880">
        <v>59.8</v>
      </c>
      <c r="N3880">
        <v>0.9</v>
      </c>
      <c r="O3880">
        <v>4</v>
      </c>
      <c r="Q3880">
        <v>58.9</v>
      </c>
      <c r="R3880" s="1" t="s">
        <v>2730</v>
      </c>
      <c r="V3880">
        <v>0</v>
      </c>
      <c r="W3880">
        <v>0</v>
      </c>
      <c r="AF3880">
        <v>0</v>
      </c>
      <c r="AG3880">
        <v>0</v>
      </c>
      <c r="AH3880">
        <v>0</v>
      </c>
      <c r="AI3880">
        <v>12</v>
      </c>
      <c r="AJ3880">
        <v>12</v>
      </c>
      <c r="AM3880">
        <v>0</v>
      </c>
      <c r="AP3880">
        <v>33</v>
      </c>
    </row>
    <row r="3881" spans="1:42" x14ac:dyDescent="0.2">
      <c r="A3881" s="1" t="s">
        <v>53</v>
      </c>
      <c r="B3881">
        <v>1</v>
      </c>
      <c r="C3881" s="1" t="s">
        <v>5941</v>
      </c>
      <c r="D3881" s="2">
        <v>45880</v>
      </c>
      <c r="E3881" t="s">
        <v>5942</v>
      </c>
      <c r="F3881" s="1" t="s">
        <v>246</v>
      </c>
      <c r="G3881">
        <v>14</v>
      </c>
      <c r="H3881" t="s">
        <v>2883</v>
      </c>
      <c r="I3881" s="1" t="s">
        <v>100</v>
      </c>
      <c r="J3881">
        <v>200</v>
      </c>
      <c r="K3881" s="1" t="s">
        <v>2729</v>
      </c>
      <c r="L3881">
        <v>2</v>
      </c>
      <c r="M3881">
        <v>126.80000000000001</v>
      </c>
      <c r="N3881">
        <v>2.4</v>
      </c>
      <c r="Q3881">
        <v>124.4</v>
      </c>
      <c r="R3881" s="1" t="s">
        <v>2730</v>
      </c>
      <c r="V3881">
        <v>0</v>
      </c>
      <c r="W3881">
        <v>0</v>
      </c>
      <c r="AF3881">
        <v>0</v>
      </c>
      <c r="AG3881">
        <v>0</v>
      </c>
      <c r="AH3881">
        <v>0</v>
      </c>
      <c r="AI3881">
        <v>12</v>
      </c>
      <c r="AJ3881">
        <v>12</v>
      </c>
      <c r="AM3881">
        <v>0</v>
      </c>
      <c r="AP3881">
        <v>33</v>
      </c>
    </row>
    <row r="3882" spans="1:42" x14ac:dyDescent="0.2">
      <c r="A3882" s="1" t="s">
        <v>46</v>
      </c>
      <c r="B3882">
        <v>2</v>
      </c>
      <c r="C3882" s="1" t="s">
        <v>5943</v>
      </c>
      <c r="D3882" s="2">
        <v>45880</v>
      </c>
      <c r="E3882" t="s">
        <v>5944</v>
      </c>
      <c r="F3882" s="1" t="s">
        <v>5945</v>
      </c>
      <c r="G3882">
        <v>12</v>
      </c>
      <c r="H3882">
        <v>80</v>
      </c>
      <c r="I3882" s="1" t="s">
        <v>5946</v>
      </c>
      <c r="J3882" t="s">
        <v>5947</v>
      </c>
      <c r="K3882" s="1" t="s">
        <v>2729</v>
      </c>
      <c r="L3882">
        <v>5</v>
      </c>
      <c r="M3882">
        <v>133.6</v>
      </c>
      <c r="N3882">
        <v>0.6</v>
      </c>
      <c r="O3882">
        <v>15</v>
      </c>
      <c r="Q3882">
        <v>133</v>
      </c>
      <c r="R3882" s="1" t="s">
        <v>2730</v>
      </c>
      <c r="S3882">
        <v>10</v>
      </c>
      <c r="V3882">
        <v>10</v>
      </c>
      <c r="W3882">
        <v>0.16666666666666666</v>
      </c>
      <c r="AF3882">
        <v>0</v>
      </c>
      <c r="AG3882">
        <v>0</v>
      </c>
      <c r="AH3882">
        <v>0.16666666666666666</v>
      </c>
      <c r="AI3882">
        <v>11.833333333333334</v>
      </c>
      <c r="AJ3882">
        <v>12</v>
      </c>
      <c r="AM3882">
        <v>0</v>
      </c>
      <c r="AP3882">
        <v>33</v>
      </c>
    </row>
    <row r="3883" spans="1:42" x14ac:dyDescent="0.2">
      <c r="A3883" s="1" t="s">
        <v>46</v>
      </c>
      <c r="B3883">
        <v>2</v>
      </c>
      <c r="C3883" s="1" t="s">
        <v>5948</v>
      </c>
      <c r="D3883" s="2">
        <v>45880</v>
      </c>
      <c r="E3883" t="s">
        <v>5944</v>
      </c>
      <c r="F3883" s="1" t="s">
        <v>5945</v>
      </c>
      <c r="G3883">
        <v>12</v>
      </c>
      <c r="H3883">
        <v>70</v>
      </c>
      <c r="I3883" s="1" t="s">
        <v>5946</v>
      </c>
      <c r="J3883" t="s">
        <v>5949</v>
      </c>
      <c r="K3883" s="1" t="s">
        <v>2729</v>
      </c>
      <c r="L3883">
        <v>3</v>
      </c>
      <c r="M3883">
        <v>82.199999999999989</v>
      </c>
      <c r="N3883">
        <v>0.36</v>
      </c>
      <c r="Q3883">
        <v>81.839999999999989</v>
      </c>
      <c r="R3883" s="1" t="s">
        <v>2730</v>
      </c>
      <c r="V3883">
        <v>0</v>
      </c>
      <c r="W3883">
        <v>0</v>
      </c>
      <c r="AF3883">
        <v>0</v>
      </c>
      <c r="AG3883">
        <v>0</v>
      </c>
      <c r="AH3883">
        <v>0</v>
      </c>
      <c r="AI3883">
        <v>12</v>
      </c>
      <c r="AJ3883">
        <v>12</v>
      </c>
      <c r="AM3883">
        <v>0</v>
      </c>
      <c r="AP3883">
        <v>33</v>
      </c>
    </row>
    <row r="3884" spans="1:42" x14ac:dyDescent="0.2">
      <c r="A3884" s="1" t="s">
        <v>53</v>
      </c>
      <c r="B3884">
        <v>2</v>
      </c>
      <c r="C3884" s="1" t="s">
        <v>5948</v>
      </c>
      <c r="D3884" s="2">
        <v>45880</v>
      </c>
      <c r="E3884" t="s">
        <v>5944</v>
      </c>
      <c r="F3884" s="1" t="s">
        <v>5945</v>
      </c>
      <c r="G3884">
        <v>12</v>
      </c>
      <c r="H3884">
        <v>70</v>
      </c>
      <c r="I3884" s="1" t="s">
        <v>5946</v>
      </c>
      <c r="J3884" t="s">
        <v>5949</v>
      </c>
      <c r="K3884" s="1" t="s">
        <v>2729</v>
      </c>
      <c r="L3884">
        <v>7</v>
      </c>
      <c r="M3884">
        <v>180.9</v>
      </c>
      <c r="N3884">
        <v>0.84</v>
      </c>
      <c r="O3884">
        <v>23</v>
      </c>
      <c r="Q3884">
        <v>180.06</v>
      </c>
      <c r="R3884" s="1" t="s">
        <v>2730</v>
      </c>
      <c r="V3884">
        <v>0</v>
      </c>
      <c r="W3884">
        <v>0</v>
      </c>
      <c r="AF3884">
        <v>0</v>
      </c>
      <c r="AG3884">
        <v>0</v>
      </c>
      <c r="AH3884">
        <v>0</v>
      </c>
      <c r="AI3884">
        <v>12</v>
      </c>
      <c r="AJ3884">
        <v>12</v>
      </c>
      <c r="AM3884">
        <v>0</v>
      </c>
      <c r="AP3884">
        <v>33</v>
      </c>
    </row>
    <row r="3885" spans="1:42" x14ac:dyDescent="0.2">
      <c r="A3885" s="1" t="s">
        <v>53</v>
      </c>
      <c r="B3885">
        <v>2</v>
      </c>
      <c r="C3885" s="1" t="s">
        <v>5950</v>
      </c>
      <c r="D3885" s="2">
        <v>45880</v>
      </c>
      <c r="E3885" t="s">
        <v>5944</v>
      </c>
      <c r="F3885" s="1" t="s">
        <v>5945</v>
      </c>
      <c r="G3885">
        <v>10</v>
      </c>
      <c r="H3885">
        <v>70</v>
      </c>
      <c r="I3885" s="1" t="s">
        <v>5946</v>
      </c>
      <c r="J3885" t="s">
        <v>5949</v>
      </c>
      <c r="K3885" s="1" t="s">
        <v>2729</v>
      </c>
      <c r="L3885">
        <v>8</v>
      </c>
      <c r="M3885">
        <v>198.49999999999997</v>
      </c>
      <c r="N3885">
        <v>0.8</v>
      </c>
      <c r="Q3885">
        <v>197.69999999999996</v>
      </c>
      <c r="R3885" s="1" t="s">
        <v>2730</v>
      </c>
      <c r="V3885">
        <v>0</v>
      </c>
      <c r="W3885">
        <v>0</v>
      </c>
      <c r="AF3885">
        <v>0</v>
      </c>
      <c r="AG3885">
        <v>0</v>
      </c>
      <c r="AH3885">
        <v>0</v>
      </c>
      <c r="AI3885">
        <v>12</v>
      </c>
      <c r="AJ3885">
        <v>12</v>
      </c>
      <c r="AM3885">
        <v>0</v>
      </c>
      <c r="AP3885">
        <v>33</v>
      </c>
    </row>
    <row r="3886" spans="1:42" x14ac:dyDescent="0.2">
      <c r="A3886" s="1" t="s">
        <v>46</v>
      </c>
      <c r="B3886">
        <v>3</v>
      </c>
      <c r="C3886" s="1" t="s">
        <v>5928</v>
      </c>
      <c r="D3886" s="2">
        <v>45880</v>
      </c>
      <c r="E3886" t="s">
        <v>5929</v>
      </c>
      <c r="F3886" s="1" t="s">
        <v>2816</v>
      </c>
      <c r="G3886" t="s">
        <v>2937</v>
      </c>
      <c r="H3886" t="s">
        <v>2938</v>
      </c>
      <c r="I3886" s="1" t="s">
        <v>51</v>
      </c>
      <c r="J3886">
        <v>3500</v>
      </c>
      <c r="K3886" s="1" t="s">
        <v>2729</v>
      </c>
      <c r="L3886">
        <v>4</v>
      </c>
      <c r="M3886">
        <v>511.99999999999994</v>
      </c>
      <c r="N3886">
        <v>5.9</v>
      </c>
      <c r="Q3886">
        <v>506.09999999999997</v>
      </c>
      <c r="R3886" s="1" t="s">
        <v>2730</v>
      </c>
      <c r="V3886">
        <v>0</v>
      </c>
      <c r="W3886">
        <v>0</v>
      </c>
      <c r="AF3886">
        <v>0</v>
      </c>
      <c r="AG3886">
        <v>0</v>
      </c>
      <c r="AH3886">
        <v>0</v>
      </c>
      <c r="AI3886">
        <v>12</v>
      </c>
      <c r="AJ3886">
        <v>12</v>
      </c>
      <c r="AM3886">
        <v>0</v>
      </c>
      <c r="AP3886">
        <v>33</v>
      </c>
    </row>
    <row r="3887" spans="1:42" x14ac:dyDescent="0.2">
      <c r="A3887" s="1" t="s">
        <v>53</v>
      </c>
      <c r="B3887">
        <v>3</v>
      </c>
      <c r="C3887" s="1" t="s">
        <v>5928</v>
      </c>
      <c r="D3887" s="2">
        <v>45880</v>
      </c>
      <c r="E3887" t="s">
        <v>5929</v>
      </c>
      <c r="F3887" s="1" t="s">
        <v>2816</v>
      </c>
      <c r="G3887" t="s">
        <v>2937</v>
      </c>
      <c r="H3887" t="s">
        <v>2938</v>
      </c>
      <c r="I3887" s="1" t="s">
        <v>51</v>
      </c>
      <c r="J3887">
        <v>3500</v>
      </c>
      <c r="K3887" s="1" t="s">
        <v>2729</v>
      </c>
      <c r="L3887">
        <v>3</v>
      </c>
      <c r="M3887">
        <v>446.2</v>
      </c>
      <c r="N3887">
        <v>4.1999999999999993</v>
      </c>
      <c r="O3887">
        <v>0.5</v>
      </c>
      <c r="Q3887">
        <v>442</v>
      </c>
      <c r="R3887" s="1" t="s">
        <v>2730</v>
      </c>
      <c r="V3887">
        <v>0</v>
      </c>
      <c r="W3887">
        <v>0</v>
      </c>
      <c r="AF3887">
        <v>0</v>
      </c>
      <c r="AG3887">
        <v>0</v>
      </c>
      <c r="AH3887">
        <v>0</v>
      </c>
      <c r="AI3887">
        <v>12</v>
      </c>
      <c r="AJ3887">
        <v>12</v>
      </c>
      <c r="AM3887">
        <v>0</v>
      </c>
      <c r="AP3887">
        <v>33</v>
      </c>
    </row>
    <row r="3888" spans="1:42" x14ac:dyDescent="0.2">
      <c r="A3888" s="1" t="s">
        <v>46</v>
      </c>
      <c r="B3888">
        <v>4</v>
      </c>
      <c r="C3888" s="1" t="s">
        <v>5933</v>
      </c>
      <c r="D3888" s="2">
        <v>45880</v>
      </c>
      <c r="E3888" t="s">
        <v>5934</v>
      </c>
      <c r="F3888" s="1" t="s">
        <v>246</v>
      </c>
      <c r="G3888">
        <v>15</v>
      </c>
      <c r="H3888" t="s">
        <v>332</v>
      </c>
      <c r="I3888" s="1" t="s">
        <v>100</v>
      </c>
      <c r="J3888">
        <v>400</v>
      </c>
      <c r="K3888" s="1" t="s">
        <v>2729</v>
      </c>
      <c r="L3888">
        <v>4</v>
      </c>
      <c r="M3888">
        <v>218.2</v>
      </c>
      <c r="N3888">
        <v>7</v>
      </c>
      <c r="O3888">
        <v>10</v>
      </c>
      <c r="Q3888">
        <v>211.2</v>
      </c>
      <c r="R3888" s="1" t="s">
        <v>2730</v>
      </c>
      <c r="V3888">
        <v>0</v>
      </c>
      <c r="W3888">
        <v>0</v>
      </c>
      <c r="AF3888">
        <v>0</v>
      </c>
      <c r="AG3888">
        <v>0</v>
      </c>
      <c r="AH3888">
        <v>0</v>
      </c>
      <c r="AI3888">
        <v>12</v>
      </c>
      <c r="AJ3888">
        <v>12</v>
      </c>
      <c r="AM3888">
        <v>0</v>
      </c>
      <c r="AP3888">
        <v>33</v>
      </c>
    </row>
    <row r="3889" spans="1:42" x14ac:dyDescent="0.2">
      <c r="A3889" s="1" t="s">
        <v>46</v>
      </c>
      <c r="B3889">
        <v>4</v>
      </c>
      <c r="C3889" s="1" t="s">
        <v>5951</v>
      </c>
      <c r="D3889" s="2">
        <v>45880</v>
      </c>
      <c r="E3889" t="s">
        <v>5650</v>
      </c>
      <c r="F3889" s="1" t="s">
        <v>246</v>
      </c>
      <c r="G3889">
        <v>22</v>
      </c>
      <c r="H3889">
        <v>6</v>
      </c>
      <c r="I3889" s="1" t="s">
        <v>2826</v>
      </c>
      <c r="J3889">
        <v>800</v>
      </c>
      <c r="K3889" s="1" t="s">
        <v>2729</v>
      </c>
      <c r="L3889">
        <v>2</v>
      </c>
      <c r="M3889">
        <v>130</v>
      </c>
      <c r="N3889">
        <v>0.44</v>
      </c>
      <c r="Q3889">
        <v>129.56</v>
      </c>
      <c r="R3889" s="1" t="s">
        <v>2730</v>
      </c>
      <c r="V3889">
        <v>0</v>
      </c>
      <c r="W3889">
        <v>0</v>
      </c>
      <c r="AF3889">
        <v>0</v>
      </c>
      <c r="AG3889">
        <v>0</v>
      </c>
      <c r="AH3889">
        <v>0</v>
      </c>
      <c r="AI3889">
        <v>12</v>
      </c>
      <c r="AJ3889">
        <v>12</v>
      </c>
      <c r="AM3889">
        <v>0</v>
      </c>
      <c r="AP3889">
        <v>33</v>
      </c>
    </row>
    <row r="3890" spans="1:42" x14ac:dyDescent="0.2">
      <c r="A3890" s="1" t="s">
        <v>53</v>
      </c>
      <c r="B3890">
        <v>4</v>
      </c>
      <c r="C3890" s="1" t="s">
        <v>5951</v>
      </c>
      <c r="D3890" s="2">
        <v>45880</v>
      </c>
      <c r="E3890" t="s">
        <v>5650</v>
      </c>
      <c r="F3890" s="1" t="s">
        <v>246</v>
      </c>
      <c r="G3890">
        <v>22</v>
      </c>
      <c r="H3890">
        <v>6</v>
      </c>
      <c r="I3890" s="1" t="s">
        <v>2826</v>
      </c>
      <c r="J3890">
        <v>800</v>
      </c>
      <c r="K3890" s="1" t="s">
        <v>2729</v>
      </c>
      <c r="L3890">
        <v>6</v>
      </c>
      <c r="M3890">
        <v>350.8</v>
      </c>
      <c r="N3890">
        <v>14.599999999999998</v>
      </c>
      <c r="O3890">
        <v>3</v>
      </c>
      <c r="Q3890">
        <v>336.2</v>
      </c>
      <c r="R3890" s="1" t="s">
        <v>2730</v>
      </c>
      <c r="S3890">
        <v>15</v>
      </c>
      <c r="V3890">
        <v>15</v>
      </c>
      <c r="W3890">
        <v>0.25</v>
      </c>
      <c r="AF3890">
        <v>0</v>
      </c>
      <c r="AG3890">
        <v>0</v>
      </c>
      <c r="AH3890">
        <v>0.25</v>
      </c>
      <c r="AI3890">
        <v>11.75</v>
      </c>
      <c r="AJ3890">
        <v>12</v>
      </c>
      <c r="AM3890">
        <v>0</v>
      </c>
      <c r="AP3890">
        <v>33</v>
      </c>
    </row>
    <row r="3891" spans="1:42" x14ac:dyDescent="0.2">
      <c r="A3891" s="1" t="s">
        <v>53</v>
      </c>
      <c r="B3891">
        <v>4</v>
      </c>
      <c r="C3891" s="1" t="s">
        <v>5951</v>
      </c>
      <c r="D3891" s="2">
        <v>45880</v>
      </c>
      <c r="E3891" t="s">
        <v>5650</v>
      </c>
      <c r="F3891" s="1" t="s">
        <v>246</v>
      </c>
      <c r="G3891">
        <v>22</v>
      </c>
      <c r="H3891">
        <v>6</v>
      </c>
      <c r="I3891" s="1" t="s">
        <v>2826</v>
      </c>
      <c r="J3891">
        <v>800</v>
      </c>
      <c r="K3891" s="1" t="s">
        <v>2729</v>
      </c>
      <c r="L3891">
        <v>1</v>
      </c>
      <c r="M3891">
        <v>69.8</v>
      </c>
      <c r="N3891">
        <v>2.8</v>
      </c>
      <c r="Q3891">
        <v>67</v>
      </c>
      <c r="R3891" s="1" t="s">
        <v>2730</v>
      </c>
      <c r="V3891">
        <v>0</v>
      </c>
      <c r="W3891">
        <v>0</v>
      </c>
      <c r="AF3891">
        <v>0</v>
      </c>
      <c r="AG3891">
        <v>0</v>
      </c>
      <c r="AH3891">
        <v>0</v>
      </c>
      <c r="AI3891">
        <v>12</v>
      </c>
      <c r="AJ3891">
        <v>12</v>
      </c>
      <c r="AM3891">
        <v>0</v>
      </c>
      <c r="AP3891">
        <v>33</v>
      </c>
    </row>
    <row r="3892" spans="1:42" x14ac:dyDescent="0.2">
      <c r="A3892" s="1" t="s">
        <v>46</v>
      </c>
      <c r="B3892">
        <v>6</v>
      </c>
      <c r="C3892" s="1" t="s">
        <v>5526</v>
      </c>
      <c r="D3892" s="2">
        <v>45880</v>
      </c>
      <c r="E3892" t="s">
        <v>3699</v>
      </c>
      <c r="F3892" s="1" t="s">
        <v>246</v>
      </c>
      <c r="G3892">
        <v>29</v>
      </c>
      <c r="H3892" t="s">
        <v>5527</v>
      </c>
      <c r="I3892" s="1" t="s">
        <v>2766</v>
      </c>
      <c r="J3892" t="s">
        <v>5528</v>
      </c>
      <c r="K3892" s="1" t="s">
        <v>2729</v>
      </c>
      <c r="L3892">
        <v>2</v>
      </c>
      <c r="M3892">
        <v>155.4</v>
      </c>
      <c r="N3892">
        <v>7.2</v>
      </c>
      <c r="O3892">
        <v>15</v>
      </c>
      <c r="Q3892">
        <v>148.20000000000002</v>
      </c>
      <c r="R3892" s="1" t="s">
        <v>2730</v>
      </c>
      <c r="S3892">
        <v>5</v>
      </c>
      <c r="V3892">
        <v>5</v>
      </c>
      <c r="W3892">
        <v>8.3333333333333329E-2</v>
      </c>
      <c r="AF3892">
        <v>0</v>
      </c>
      <c r="AG3892">
        <v>0</v>
      </c>
      <c r="AH3892">
        <v>8.3333333333333329E-2</v>
      </c>
      <c r="AI3892">
        <v>11.916666666666666</v>
      </c>
      <c r="AJ3892">
        <v>12</v>
      </c>
      <c r="AM3892">
        <v>0</v>
      </c>
      <c r="AP3892">
        <v>33</v>
      </c>
    </row>
    <row r="3893" spans="1:42" x14ac:dyDescent="0.2">
      <c r="A3893" s="1" t="s">
        <v>46</v>
      </c>
      <c r="B3893">
        <v>6</v>
      </c>
      <c r="C3893" s="1" t="s">
        <v>5952</v>
      </c>
      <c r="D3893" s="2">
        <v>45880</v>
      </c>
      <c r="E3893" t="s">
        <v>5953</v>
      </c>
      <c r="F3893" s="1" t="s">
        <v>246</v>
      </c>
      <c r="G3893">
        <v>33.5</v>
      </c>
      <c r="H3893" t="s">
        <v>167</v>
      </c>
      <c r="I3893" s="1" t="s">
        <v>2760</v>
      </c>
      <c r="J3893">
        <v>120</v>
      </c>
      <c r="K3893" s="1" t="s">
        <v>2729</v>
      </c>
      <c r="L3893">
        <v>2</v>
      </c>
      <c r="M3893">
        <v>152</v>
      </c>
      <c r="N3893">
        <v>8</v>
      </c>
      <c r="Q3893">
        <v>144</v>
      </c>
      <c r="R3893" s="1" t="s">
        <v>2730</v>
      </c>
      <c r="V3893">
        <v>0</v>
      </c>
      <c r="W3893">
        <v>0</v>
      </c>
      <c r="AF3893">
        <v>0</v>
      </c>
      <c r="AG3893">
        <v>0</v>
      </c>
      <c r="AH3893">
        <v>0</v>
      </c>
      <c r="AI3893">
        <v>12</v>
      </c>
      <c r="AJ3893">
        <v>12</v>
      </c>
      <c r="AM3893">
        <v>0</v>
      </c>
      <c r="AP3893">
        <v>33</v>
      </c>
    </row>
    <row r="3894" spans="1:42" x14ac:dyDescent="0.2">
      <c r="A3894" s="1" t="s">
        <v>46</v>
      </c>
      <c r="B3894">
        <v>6</v>
      </c>
      <c r="C3894" s="1" t="s">
        <v>5954</v>
      </c>
      <c r="D3894" s="2">
        <v>45880</v>
      </c>
      <c r="E3894" t="s">
        <v>5650</v>
      </c>
      <c r="F3894" s="1" t="s">
        <v>246</v>
      </c>
      <c r="G3894">
        <v>40</v>
      </c>
      <c r="H3894">
        <v>6</v>
      </c>
      <c r="I3894" s="1" t="s">
        <v>2826</v>
      </c>
      <c r="J3894">
        <v>750</v>
      </c>
      <c r="K3894" s="1" t="s">
        <v>2729</v>
      </c>
      <c r="L3894">
        <v>8</v>
      </c>
      <c r="M3894">
        <v>617.20000000000005</v>
      </c>
      <c r="N3894">
        <v>36.799999999999997</v>
      </c>
      <c r="Q3894">
        <v>580.40000000000009</v>
      </c>
      <c r="R3894" s="1" t="s">
        <v>2730</v>
      </c>
      <c r="S3894">
        <v>10</v>
      </c>
      <c r="V3894">
        <v>10</v>
      </c>
      <c r="W3894">
        <v>0.16666666666666666</v>
      </c>
      <c r="AF3894">
        <v>0</v>
      </c>
      <c r="AG3894">
        <v>0</v>
      </c>
      <c r="AH3894">
        <v>0.16666666666666666</v>
      </c>
      <c r="AI3894">
        <v>11.833333333333334</v>
      </c>
      <c r="AJ3894">
        <v>12</v>
      </c>
      <c r="AM3894">
        <v>0</v>
      </c>
      <c r="AP3894">
        <v>33</v>
      </c>
    </row>
    <row r="3895" spans="1:42" x14ac:dyDescent="0.2">
      <c r="A3895" s="1" t="s">
        <v>53</v>
      </c>
      <c r="B3895">
        <v>6</v>
      </c>
      <c r="C3895" s="1" t="s">
        <v>5954</v>
      </c>
      <c r="D3895" s="2">
        <v>45880</v>
      </c>
      <c r="E3895" t="s">
        <v>5650</v>
      </c>
      <c r="F3895" s="1" t="s">
        <v>246</v>
      </c>
      <c r="G3895">
        <v>40</v>
      </c>
      <c r="H3895">
        <v>6</v>
      </c>
      <c r="I3895" s="1" t="s">
        <v>2826</v>
      </c>
      <c r="J3895">
        <v>750</v>
      </c>
      <c r="K3895" s="1" t="s">
        <v>2729</v>
      </c>
      <c r="L3895">
        <v>2</v>
      </c>
      <c r="M3895">
        <v>187.2</v>
      </c>
      <c r="N3895">
        <v>9.1999999999999993</v>
      </c>
      <c r="O3895">
        <v>8</v>
      </c>
      <c r="Q3895">
        <v>178</v>
      </c>
      <c r="R3895" s="1" t="s">
        <v>2730</v>
      </c>
      <c r="V3895">
        <v>0</v>
      </c>
      <c r="W3895">
        <v>0</v>
      </c>
      <c r="AF3895">
        <v>0</v>
      </c>
      <c r="AG3895">
        <v>0</v>
      </c>
      <c r="AH3895">
        <v>0</v>
      </c>
      <c r="AI3895">
        <v>12</v>
      </c>
      <c r="AJ3895">
        <v>12</v>
      </c>
      <c r="AM3895">
        <v>0</v>
      </c>
      <c r="AP3895">
        <v>33</v>
      </c>
    </row>
    <row r="3896" spans="1:42" x14ac:dyDescent="0.2">
      <c r="A3896" s="1" t="s">
        <v>53</v>
      </c>
      <c r="B3896">
        <v>6</v>
      </c>
      <c r="C3896" s="1" t="s">
        <v>5954</v>
      </c>
      <c r="D3896" s="2">
        <v>45880</v>
      </c>
      <c r="E3896" t="s">
        <v>5650</v>
      </c>
      <c r="F3896" s="1" t="s">
        <v>246</v>
      </c>
      <c r="G3896">
        <v>40</v>
      </c>
      <c r="H3896">
        <v>6</v>
      </c>
      <c r="I3896" s="1" t="s">
        <v>2826</v>
      </c>
      <c r="J3896">
        <v>750</v>
      </c>
      <c r="K3896" s="1" t="s">
        <v>2729</v>
      </c>
      <c r="L3896">
        <v>6</v>
      </c>
      <c r="M3896">
        <v>451.4</v>
      </c>
      <c r="N3896">
        <v>27.599999999999998</v>
      </c>
      <c r="Q3896">
        <v>423.79999999999995</v>
      </c>
      <c r="R3896" s="1" t="s">
        <v>2730</v>
      </c>
      <c r="S3896">
        <v>5</v>
      </c>
      <c r="V3896">
        <v>5</v>
      </c>
      <c r="W3896">
        <v>8.3333333333333329E-2</v>
      </c>
      <c r="AF3896">
        <v>0</v>
      </c>
      <c r="AG3896">
        <v>0</v>
      </c>
      <c r="AH3896">
        <v>8.3333333333333329E-2</v>
      </c>
      <c r="AI3896">
        <v>11.916666666666666</v>
      </c>
      <c r="AJ3896">
        <v>12</v>
      </c>
      <c r="AM3896">
        <v>0</v>
      </c>
      <c r="AP3896">
        <v>33</v>
      </c>
    </row>
    <row r="3897" spans="1:42" x14ac:dyDescent="0.2">
      <c r="A3897" s="1" t="s">
        <v>53</v>
      </c>
      <c r="B3897">
        <v>6</v>
      </c>
      <c r="C3897" s="1" t="s">
        <v>5954</v>
      </c>
      <c r="D3897" s="2">
        <v>45880</v>
      </c>
      <c r="E3897" t="s">
        <v>5650</v>
      </c>
      <c r="F3897" s="1" t="s">
        <v>246</v>
      </c>
      <c r="G3897">
        <v>40</v>
      </c>
      <c r="H3897">
        <v>6</v>
      </c>
      <c r="I3897" s="1" t="s">
        <v>2826</v>
      </c>
      <c r="J3897">
        <v>750</v>
      </c>
      <c r="K3897" s="1" t="s">
        <v>2729</v>
      </c>
      <c r="L3897">
        <v>1</v>
      </c>
      <c r="M3897">
        <v>75.2</v>
      </c>
      <c r="N3897">
        <v>4.5999999999999996</v>
      </c>
      <c r="Q3897">
        <v>70.600000000000009</v>
      </c>
      <c r="R3897" s="1" t="s">
        <v>2730</v>
      </c>
      <c r="V3897">
        <v>0</v>
      </c>
      <c r="W3897">
        <v>0</v>
      </c>
      <c r="AF3897">
        <v>0</v>
      </c>
      <c r="AG3897">
        <v>0</v>
      </c>
      <c r="AH3897">
        <v>0</v>
      </c>
      <c r="AI3897">
        <v>12</v>
      </c>
      <c r="AJ3897">
        <v>12</v>
      </c>
      <c r="AM3897">
        <v>0</v>
      </c>
      <c r="AP3897">
        <v>33</v>
      </c>
    </row>
    <row r="3898" spans="1:42" x14ac:dyDescent="0.2">
      <c r="A3898" s="1" t="s">
        <v>53</v>
      </c>
      <c r="B3898">
        <v>6</v>
      </c>
      <c r="C3898" s="1" t="s">
        <v>5955</v>
      </c>
      <c r="D3898" s="2">
        <v>45880</v>
      </c>
      <c r="E3898" t="s">
        <v>5650</v>
      </c>
      <c r="F3898" s="1" t="s">
        <v>246</v>
      </c>
      <c r="G3898">
        <v>24</v>
      </c>
      <c r="H3898">
        <v>6</v>
      </c>
      <c r="I3898" s="1" t="s">
        <v>2826</v>
      </c>
      <c r="J3898">
        <v>200</v>
      </c>
      <c r="K3898" s="1" t="s">
        <v>2729</v>
      </c>
      <c r="L3898">
        <v>2</v>
      </c>
      <c r="M3898">
        <v>136.80000000000001</v>
      </c>
      <c r="N3898">
        <v>6</v>
      </c>
      <c r="Q3898">
        <v>130.80000000000001</v>
      </c>
      <c r="R3898" s="1" t="s">
        <v>2730</v>
      </c>
      <c r="V3898">
        <v>0</v>
      </c>
      <c r="W3898">
        <v>0</v>
      </c>
      <c r="AF3898">
        <v>0</v>
      </c>
      <c r="AG3898">
        <v>0</v>
      </c>
      <c r="AH3898">
        <v>0</v>
      </c>
      <c r="AI3898">
        <v>12</v>
      </c>
      <c r="AJ3898">
        <v>12</v>
      </c>
      <c r="AM3898">
        <v>0</v>
      </c>
      <c r="AP3898">
        <v>33</v>
      </c>
    </row>
    <row r="3899" spans="1:42" x14ac:dyDescent="0.2">
      <c r="A3899" s="1" t="s">
        <v>46</v>
      </c>
      <c r="B3899">
        <v>1</v>
      </c>
      <c r="C3899" s="1" t="s">
        <v>5941</v>
      </c>
      <c r="D3899" s="2">
        <v>45881</v>
      </c>
      <c r="E3899" t="s">
        <v>5942</v>
      </c>
      <c r="F3899" s="1" t="s">
        <v>246</v>
      </c>
      <c r="G3899">
        <v>14</v>
      </c>
      <c r="H3899" t="s">
        <v>2883</v>
      </c>
      <c r="I3899" s="1" t="s">
        <v>100</v>
      </c>
      <c r="J3899">
        <v>200</v>
      </c>
      <c r="K3899" s="1" t="s">
        <v>2729</v>
      </c>
      <c r="L3899">
        <v>2</v>
      </c>
      <c r="M3899">
        <v>79.400000000000006</v>
      </c>
      <c r="N3899">
        <v>2.4</v>
      </c>
      <c r="Q3899">
        <v>77</v>
      </c>
      <c r="R3899" s="1" t="s">
        <v>2730</v>
      </c>
      <c r="V3899">
        <v>0</v>
      </c>
      <c r="W3899">
        <v>0</v>
      </c>
      <c r="AF3899">
        <v>0</v>
      </c>
      <c r="AG3899">
        <v>0</v>
      </c>
      <c r="AH3899">
        <v>0</v>
      </c>
      <c r="AI3899">
        <v>12</v>
      </c>
      <c r="AJ3899">
        <v>12</v>
      </c>
      <c r="AM3899">
        <v>0</v>
      </c>
      <c r="AP3899">
        <v>33</v>
      </c>
    </row>
    <row r="3900" spans="1:42" x14ac:dyDescent="0.2">
      <c r="A3900" s="1" t="s">
        <v>46</v>
      </c>
      <c r="B3900">
        <v>1</v>
      </c>
      <c r="C3900" s="1" t="s">
        <v>5956</v>
      </c>
      <c r="D3900" s="2">
        <v>45881</v>
      </c>
      <c r="E3900" t="s">
        <v>5957</v>
      </c>
      <c r="F3900" s="1" t="s">
        <v>246</v>
      </c>
      <c r="G3900">
        <v>7</v>
      </c>
      <c r="H3900" t="s">
        <v>1733</v>
      </c>
      <c r="I3900" s="1" t="s">
        <v>100</v>
      </c>
      <c r="J3900">
        <v>50</v>
      </c>
      <c r="K3900" s="1" t="s">
        <v>2729</v>
      </c>
      <c r="L3900">
        <v>1</v>
      </c>
      <c r="M3900">
        <v>57.2</v>
      </c>
      <c r="N3900">
        <v>1</v>
      </c>
      <c r="Q3900">
        <v>56.2</v>
      </c>
      <c r="R3900" s="1" t="s">
        <v>2730</v>
      </c>
      <c r="V3900">
        <v>0</v>
      </c>
      <c r="W3900">
        <v>0</v>
      </c>
      <c r="AF3900">
        <v>0</v>
      </c>
      <c r="AG3900">
        <v>0</v>
      </c>
      <c r="AH3900">
        <v>0</v>
      </c>
      <c r="AI3900">
        <v>12</v>
      </c>
      <c r="AJ3900">
        <v>12</v>
      </c>
      <c r="AM3900">
        <v>0</v>
      </c>
      <c r="AP3900">
        <v>33</v>
      </c>
    </row>
    <row r="3901" spans="1:42" x14ac:dyDescent="0.2">
      <c r="A3901" s="1" t="s">
        <v>46</v>
      </c>
      <c r="B3901">
        <v>1</v>
      </c>
      <c r="C3901" s="1" t="s">
        <v>5958</v>
      </c>
      <c r="D3901" s="2">
        <v>45881</v>
      </c>
      <c r="E3901" t="s">
        <v>5957</v>
      </c>
      <c r="F3901" s="1" t="s">
        <v>246</v>
      </c>
      <c r="G3901">
        <v>6</v>
      </c>
      <c r="H3901" t="s">
        <v>1733</v>
      </c>
      <c r="I3901" s="1" t="s">
        <v>100</v>
      </c>
      <c r="J3901">
        <v>150</v>
      </c>
      <c r="K3901" s="1" t="s">
        <v>2729</v>
      </c>
      <c r="L3901">
        <v>2</v>
      </c>
      <c r="M3901">
        <v>97.800000000000011</v>
      </c>
      <c r="N3901">
        <v>1.7000000000000002</v>
      </c>
      <c r="Q3901">
        <v>96.100000000000009</v>
      </c>
      <c r="R3901" s="1" t="s">
        <v>2730</v>
      </c>
      <c r="V3901">
        <v>0</v>
      </c>
      <c r="W3901">
        <v>0</v>
      </c>
      <c r="AF3901">
        <v>0</v>
      </c>
      <c r="AG3901">
        <v>0</v>
      </c>
      <c r="AH3901">
        <v>0</v>
      </c>
      <c r="AI3901">
        <v>12</v>
      </c>
      <c r="AJ3901">
        <v>12</v>
      </c>
      <c r="AM3901">
        <v>0</v>
      </c>
      <c r="AP3901">
        <v>33</v>
      </c>
    </row>
    <row r="3902" spans="1:42" x14ac:dyDescent="0.2">
      <c r="A3902" s="1" t="s">
        <v>53</v>
      </c>
      <c r="B3902">
        <v>1</v>
      </c>
      <c r="C3902" s="1" t="s">
        <v>5958</v>
      </c>
      <c r="D3902" s="2">
        <v>45881</v>
      </c>
      <c r="E3902" t="s">
        <v>5957</v>
      </c>
      <c r="F3902" s="1" t="s">
        <v>246</v>
      </c>
      <c r="G3902">
        <v>6</v>
      </c>
      <c r="H3902" t="s">
        <v>1733</v>
      </c>
      <c r="I3902" s="1" t="s">
        <v>100</v>
      </c>
      <c r="J3902">
        <v>150</v>
      </c>
      <c r="K3902" s="1" t="s">
        <v>2729</v>
      </c>
      <c r="L3902">
        <v>2</v>
      </c>
      <c r="M3902">
        <v>59.4</v>
      </c>
      <c r="N3902">
        <v>1.6</v>
      </c>
      <c r="O3902">
        <v>3</v>
      </c>
      <c r="Q3902">
        <v>57.8</v>
      </c>
      <c r="R3902" s="1" t="s">
        <v>2730</v>
      </c>
      <c r="V3902">
        <v>0</v>
      </c>
      <c r="W3902">
        <v>0</v>
      </c>
      <c r="AF3902">
        <v>0</v>
      </c>
      <c r="AG3902">
        <v>0</v>
      </c>
      <c r="AH3902">
        <v>0</v>
      </c>
      <c r="AI3902">
        <v>12</v>
      </c>
      <c r="AJ3902">
        <v>12</v>
      </c>
      <c r="AM3902">
        <v>0</v>
      </c>
      <c r="AP3902">
        <v>33</v>
      </c>
    </row>
    <row r="3903" spans="1:42" x14ac:dyDescent="0.2">
      <c r="A3903" s="1" t="s">
        <v>53</v>
      </c>
      <c r="B3903">
        <v>1</v>
      </c>
      <c r="C3903" s="1" t="s">
        <v>5959</v>
      </c>
      <c r="D3903" s="2">
        <v>45881</v>
      </c>
      <c r="E3903" t="s">
        <v>5957</v>
      </c>
      <c r="F3903" s="1" t="s">
        <v>246</v>
      </c>
      <c r="G3903">
        <v>6</v>
      </c>
      <c r="H3903" t="s">
        <v>1733</v>
      </c>
      <c r="I3903" s="1" t="s">
        <v>100</v>
      </c>
      <c r="J3903">
        <v>50</v>
      </c>
      <c r="K3903" s="1" t="s">
        <v>2729</v>
      </c>
      <c r="L3903">
        <v>1</v>
      </c>
      <c r="M3903">
        <v>48.4</v>
      </c>
      <c r="N3903">
        <v>0.8</v>
      </c>
      <c r="Q3903">
        <v>47.6</v>
      </c>
      <c r="R3903" s="1" t="s">
        <v>2730</v>
      </c>
      <c r="V3903">
        <v>0</v>
      </c>
      <c r="W3903">
        <v>0</v>
      </c>
      <c r="AF3903">
        <v>0</v>
      </c>
      <c r="AG3903">
        <v>0</v>
      </c>
      <c r="AH3903">
        <v>0</v>
      </c>
      <c r="AI3903">
        <v>12</v>
      </c>
      <c r="AJ3903">
        <v>12</v>
      </c>
      <c r="AM3903">
        <v>0</v>
      </c>
      <c r="AP3903">
        <v>33</v>
      </c>
    </row>
    <row r="3904" spans="1:42" x14ac:dyDescent="0.2">
      <c r="A3904" s="1" t="s">
        <v>53</v>
      </c>
      <c r="B3904">
        <v>1</v>
      </c>
      <c r="C3904" s="1" t="s">
        <v>5960</v>
      </c>
      <c r="D3904" s="2">
        <v>45881</v>
      </c>
      <c r="E3904" t="s">
        <v>5957</v>
      </c>
      <c r="F3904" s="1" t="s">
        <v>246</v>
      </c>
      <c r="G3904">
        <v>5</v>
      </c>
      <c r="H3904" t="s">
        <v>1733</v>
      </c>
      <c r="I3904" s="1" t="s">
        <v>100</v>
      </c>
      <c r="J3904">
        <v>200</v>
      </c>
      <c r="K3904" s="1" t="s">
        <v>2729</v>
      </c>
      <c r="L3904">
        <v>2</v>
      </c>
      <c r="M3904">
        <v>78.5</v>
      </c>
      <c r="N3904">
        <v>1.6</v>
      </c>
      <c r="Q3904">
        <v>76.900000000000006</v>
      </c>
      <c r="R3904" s="1" t="s">
        <v>2730</v>
      </c>
      <c r="V3904">
        <v>0</v>
      </c>
      <c r="W3904">
        <v>0</v>
      </c>
      <c r="AF3904">
        <v>0</v>
      </c>
      <c r="AG3904">
        <v>0</v>
      </c>
      <c r="AH3904">
        <v>0</v>
      </c>
      <c r="AI3904">
        <v>12</v>
      </c>
      <c r="AJ3904">
        <v>12</v>
      </c>
      <c r="AM3904">
        <v>0</v>
      </c>
      <c r="AP3904">
        <v>33</v>
      </c>
    </row>
    <row r="3905" spans="1:42" x14ac:dyDescent="0.2">
      <c r="A3905" s="1" t="s">
        <v>46</v>
      </c>
      <c r="B3905">
        <v>2</v>
      </c>
      <c r="C3905" s="1" t="s">
        <v>5950</v>
      </c>
      <c r="D3905" s="2">
        <v>45881</v>
      </c>
      <c r="E3905" t="s">
        <v>5944</v>
      </c>
      <c r="F3905" s="1" t="s">
        <v>5945</v>
      </c>
      <c r="G3905">
        <v>10</v>
      </c>
      <c r="H3905">
        <v>70</v>
      </c>
      <c r="I3905" s="1" t="s">
        <v>5946</v>
      </c>
      <c r="J3905" t="s">
        <v>5949</v>
      </c>
      <c r="K3905" s="1" t="s">
        <v>2729</v>
      </c>
      <c r="L3905">
        <v>2</v>
      </c>
      <c r="M3905">
        <v>57.4</v>
      </c>
      <c r="N3905">
        <v>0</v>
      </c>
      <c r="O3905">
        <v>4</v>
      </c>
      <c r="Q3905">
        <v>57.4</v>
      </c>
      <c r="R3905" s="1" t="s">
        <v>2730</v>
      </c>
      <c r="V3905">
        <v>0</v>
      </c>
      <c r="W3905">
        <v>0</v>
      </c>
      <c r="AF3905">
        <v>0</v>
      </c>
      <c r="AG3905">
        <v>0</v>
      </c>
      <c r="AH3905">
        <v>0</v>
      </c>
      <c r="AI3905">
        <v>12</v>
      </c>
      <c r="AJ3905">
        <v>12</v>
      </c>
      <c r="AM3905">
        <v>0</v>
      </c>
      <c r="AP3905">
        <v>33</v>
      </c>
    </row>
    <row r="3906" spans="1:42" x14ac:dyDescent="0.2">
      <c r="A3906" s="1" t="s">
        <v>46</v>
      </c>
      <c r="B3906">
        <v>2</v>
      </c>
      <c r="C3906" s="1" t="s">
        <v>5961</v>
      </c>
      <c r="D3906" s="2">
        <v>45881</v>
      </c>
      <c r="E3906" t="s">
        <v>5944</v>
      </c>
      <c r="F3906" s="1" t="s">
        <v>5945</v>
      </c>
      <c r="G3906">
        <v>6</v>
      </c>
      <c r="H3906">
        <v>70</v>
      </c>
      <c r="I3906" s="1" t="s">
        <v>5946</v>
      </c>
      <c r="J3906" t="s">
        <v>5949</v>
      </c>
      <c r="K3906" s="1" t="s">
        <v>2729</v>
      </c>
      <c r="L3906">
        <v>9</v>
      </c>
      <c r="M3906">
        <v>276.60000000000002</v>
      </c>
      <c r="N3906">
        <v>0</v>
      </c>
      <c r="Q3906">
        <v>276.60000000000002</v>
      </c>
      <c r="R3906" s="1" t="s">
        <v>2730</v>
      </c>
      <c r="V3906">
        <v>0</v>
      </c>
      <c r="W3906">
        <v>0</v>
      </c>
      <c r="AF3906">
        <v>0</v>
      </c>
      <c r="AG3906">
        <v>0</v>
      </c>
      <c r="AH3906">
        <v>0</v>
      </c>
      <c r="AI3906">
        <v>12</v>
      </c>
      <c r="AJ3906">
        <v>12</v>
      </c>
      <c r="AM3906">
        <v>0</v>
      </c>
      <c r="AP3906">
        <v>33</v>
      </c>
    </row>
    <row r="3907" spans="1:42" x14ac:dyDescent="0.2">
      <c r="A3907" s="1" t="s">
        <v>53</v>
      </c>
      <c r="B3907">
        <v>2</v>
      </c>
      <c r="C3907" s="1" t="s">
        <v>5961</v>
      </c>
      <c r="D3907" s="2">
        <v>45881</v>
      </c>
      <c r="E3907" t="s">
        <v>5944</v>
      </c>
      <c r="F3907" s="1" t="s">
        <v>5945</v>
      </c>
      <c r="G3907">
        <v>6</v>
      </c>
      <c r="H3907">
        <v>70</v>
      </c>
      <c r="I3907" s="1" t="s">
        <v>5946</v>
      </c>
      <c r="J3907" t="s">
        <v>5949</v>
      </c>
      <c r="K3907" s="1" t="s">
        <v>2729</v>
      </c>
      <c r="L3907">
        <v>1</v>
      </c>
      <c r="M3907">
        <v>24.6</v>
      </c>
      <c r="N3907">
        <v>0</v>
      </c>
      <c r="O3907">
        <v>13</v>
      </c>
      <c r="Q3907">
        <v>24.6</v>
      </c>
      <c r="R3907" s="1" t="s">
        <v>2730</v>
      </c>
      <c r="V3907">
        <v>0</v>
      </c>
      <c r="W3907">
        <v>0</v>
      </c>
      <c r="AF3907">
        <v>0</v>
      </c>
      <c r="AG3907">
        <v>0</v>
      </c>
      <c r="AH3907">
        <v>0</v>
      </c>
      <c r="AI3907">
        <v>12</v>
      </c>
      <c r="AJ3907">
        <v>12</v>
      </c>
      <c r="AM3907">
        <v>0</v>
      </c>
      <c r="AP3907">
        <v>33</v>
      </c>
    </row>
    <row r="3908" spans="1:42" x14ac:dyDescent="0.2">
      <c r="A3908" s="1" t="s">
        <v>53</v>
      </c>
      <c r="B3908">
        <v>2</v>
      </c>
      <c r="C3908" s="1" t="s">
        <v>5962</v>
      </c>
      <c r="D3908" s="2">
        <v>45881</v>
      </c>
      <c r="E3908" t="s">
        <v>5944</v>
      </c>
      <c r="F3908" s="1" t="s">
        <v>5945</v>
      </c>
      <c r="G3908">
        <v>5</v>
      </c>
      <c r="H3908">
        <v>80</v>
      </c>
      <c r="I3908" s="1" t="s">
        <v>5946</v>
      </c>
      <c r="J3908" t="s">
        <v>5963</v>
      </c>
      <c r="K3908" s="1" t="s">
        <v>2729</v>
      </c>
      <c r="L3908">
        <v>12</v>
      </c>
      <c r="M3908">
        <v>324.59999999999991</v>
      </c>
      <c r="N3908">
        <v>0</v>
      </c>
      <c r="Q3908">
        <v>324.59999999999991</v>
      </c>
      <c r="R3908" s="1" t="s">
        <v>2730</v>
      </c>
      <c r="V3908">
        <v>0</v>
      </c>
      <c r="W3908">
        <v>0</v>
      </c>
      <c r="AF3908">
        <v>0</v>
      </c>
      <c r="AG3908">
        <v>0</v>
      </c>
      <c r="AH3908">
        <v>0</v>
      </c>
      <c r="AI3908">
        <v>12</v>
      </c>
      <c r="AJ3908">
        <v>12</v>
      </c>
      <c r="AM3908">
        <v>0</v>
      </c>
      <c r="AP3908">
        <v>33</v>
      </c>
    </row>
    <row r="3909" spans="1:42" x14ac:dyDescent="0.2">
      <c r="A3909" s="1" t="s">
        <v>46</v>
      </c>
      <c r="B3909">
        <v>3</v>
      </c>
      <c r="C3909" s="1" t="s">
        <v>5928</v>
      </c>
      <c r="D3909" s="2">
        <v>45881</v>
      </c>
      <c r="E3909" t="s">
        <v>5929</v>
      </c>
      <c r="F3909" s="1" t="s">
        <v>2816</v>
      </c>
      <c r="G3909" t="s">
        <v>2937</v>
      </c>
      <c r="H3909" t="s">
        <v>2938</v>
      </c>
      <c r="I3909" s="1" t="s">
        <v>51</v>
      </c>
      <c r="J3909">
        <v>3500</v>
      </c>
      <c r="K3909" s="1" t="s">
        <v>2729</v>
      </c>
      <c r="L3909">
        <v>3</v>
      </c>
      <c r="M3909">
        <v>524.20000000000005</v>
      </c>
      <c r="N3909">
        <v>4.5</v>
      </c>
      <c r="Q3909">
        <v>519.70000000000005</v>
      </c>
      <c r="R3909" s="1" t="s">
        <v>2730</v>
      </c>
      <c r="V3909">
        <v>0</v>
      </c>
      <c r="W3909">
        <v>0</v>
      </c>
      <c r="AF3909">
        <v>0</v>
      </c>
      <c r="AG3909">
        <v>0</v>
      </c>
      <c r="AH3909">
        <v>0</v>
      </c>
      <c r="AI3909">
        <v>12</v>
      </c>
      <c r="AJ3909">
        <v>12</v>
      </c>
      <c r="AM3909">
        <v>0</v>
      </c>
      <c r="AP3909">
        <v>33</v>
      </c>
    </row>
    <row r="3910" spans="1:42" x14ac:dyDescent="0.2">
      <c r="A3910" s="1" t="s">
        <v>53</v>
      </c>
      <c r="B3910">
        <v>3</v>
      </c>
      <c r="C3910" s="1" t="s">
        <v>5928</v>
      </c>
      <c r="D3910" s="2">
        <v>45881</v>
      </c>
      <c r="E3910" t="s">
        <v>5929</v>
      </c>
      <c r="F3910" s="1" t="s">
        <v>2816</v>
      </c>
      <c r="G3910" t="s">
        <v>2937</v>
      </c>
      <c r="H3910" t="s">
        <v>2938</v>
      </c>
      <c r="I3910" s="1" t="s">
        <v>51</v>
      </c>
      <c r="J3910">
        <v>3500</v>
      </c>
      <c r="K3910" s="1" t="s">
        <v>2729</v>
      </c>
      <c r="L3910">
        <v>3</v>
      </c>
      <c r="M3910">
        <v>468.6</v>
      </c>
      <c r="N3910">
        <v>4.5</v>
      </c>
      <c r="O3910">
        <v>2</v>
      </c>
      <c r="Q3910">
        <v>464.1</v>
      </c>
      <c r="R3910" s="1" t="s">
        <v>2730</v>
      </c>
      <c r="V3910">
        <v>0</v>
      </c>
      <c r="W3910">
        <v>0</v>
      </c>
      <c r="AF3910">
        <v>0</v>
      </c>
      <c r="AG3910">
        <v>0</v>
      </c>
      <c r="AH3910">
        <v>0</v>
      </c>
      <c r="AI3910">
        <v>12</v>
      </c>
      <c r="AJ3910">
        <v>12</v>
      </c>
      <c r="AM3910">
        <v>0</v>
      </c>
      <c r="AP3910">
        <v>33</v>
      </c>
    </row>
    <row r="3911" spans="1:42" x14ac:dyDescent="0.2">
      <c r="A3911" s="1" t="s">
        <v>46</v>
      </c>
      <c r="B3911">
        <v>4</v>
      </c>
      <c r="C3911" s="1" t="s">
        <v>5951</v>
      </c>
      <c r="D3911" s="2">
        <v>45881</v>
      </c>
      <c r="E3911" t="s">
        <v>5650</v>
      </c>
      <c r="F3911" s="1" t="s">
        <v>246</v>
      </c>
      <c r="G3911">
        <v>22</v>
      </c>
      <c r="H3911">
        <v>6</v>
      </c>
      <c r="I3911" s="1" t="s">
        <v>2826</v>
      </c>
      <c r="J3911">
        <v>800</v>
      </c>
      <c r="K3911" s="1" t="s">
        <v>2729</v>
      </c>
      <c r="L3911">
        <v>5</v>
      </c>
      <c r="M3911">
        <v>281.2</v>
      </c>
      <c r="N3911">
        <v>12.9</v>
      </c>
      <c r="Q3911">
        <v>268.3</v>
      </c>
      <c r="R3911" s="1" t="s">
        <v>2730</v>
      </c>
      <c r="V3911">
        <v>0</v>
      </c>
      <c r="W3911">
        <v>0</v>
      </c>
      <c r="AF3911">
        <v>0</v>
      </c>
      <c r="AG3911">
        <v>0</v>
      </c>
      <c r="AH3911">
        <v>0</v>
      </c>
      <c r="AI3911">
        <v>12</v>
      </c>
      <c r="AJ3911">
        <v>12</v>
      </c>
      <c r="AM3911">
        <v>0</v>
      </c>
      <c r="AP3911">
        <v>33</v>
      </c>
    </row>
    <row r="3912" spans="1:42" x14ac:dyDescent="0.2">
      <c r="A3912" s="1" t="s">
        <v>46</v>
      </c>
      <c r="B3912">
        <v>4</v>
      </c>
      <c r="C3912" s="1" t="s">
        <v>5964</v>
      </c>
      <c r="D3912" s="2">
        <v>45881</v>
      </c>
      <c r="E3912" t="s">
        <v>5965</v>
      </c>
      <c r="F3912" s="1" t="s">
        <v>246</v>
      </c>
      <c r="G3912">
        <v>19</v>
      </c>
      <c r="H3912" t="s">
        <v>332</v>
      </c>
      <c r="I3912" s="1" t="s">
        <v>100</v>
      </c>
      <c r="J3912">
        <v>875</v>
      </c>
      <c r="K3912" s="1" t="s">
        <v>2729</v>
      </c>
      <c r="L3912">
        <v>2</v>
      </c>
      <c r="M3912">
        <v>122</v>
      </c>
      <c r="N3912">
        <v>4.5999999999999996</v>
      </c>
      <c r="Q3912">
        <v>117.4</v>
      </c>
      <c r="R3912" s="1" t="s">
        <v>2730</v>
      </c>
      <c r="V3912">
        <v>0</v>
      </c>
      <c r="W3912">
        <v>0</v>
      </c>
      <c r="AF3912">
        <v>0</v>
      </c>
      <c r="AG3912">
        <v>0</v>
      </c>
      <c r="AH3912">
        <v>0</v>
      </c>
      <c r="AI3912">
        <v>12</v>
      </c>
      <c r="AJ3912">
        <v>12</v>
      </c>
      <c r="AM3912">
        <v>0</v>
      </c>
      <c r="AP3912">
        <v>33</v>
      </c>
    </row>
    <row r="3913" spans="1:42" x14ac:dyDescent="0.2">
      <c r="A3913" s="1" t="s">
        <v>53</v>
      </c>
      <c r="B3913">
        <v>4</v>
      </c>
      <c r="C3913" s="1" t="s">
        <v>5964</v>
      </c>
      <c r="D3913" s="2">
        <v>45881</v>
      </c>
      <c r="E3913" t="s">
        <v>5965</v>
      </c>
      <c r="F3913" s="1" t="s">
        <v>246</v>
      </c>
      <c r="G3913">
        <v>19</v>
      </c>
      <c r="H3913" t="s">
        <v>332</v>
      </c>
      <c r="I3913" s="1" t="s">
        <v>100</v>
      </c>
      <c r="J3913">
        <v>875</v>
      </c>
      <c r="K3913" s="1" t="s">
        <v>2729</v>
      </c>
      <c r="L3913">
        <v>6</v>
      </c>
      <c r="M3913">
        <v>368.6</v>
      </c>
      <c r="N3913">
        <v>14.200000000000001</v>
      </c>
      <c r="O3913">
        <v>2</v>
      </c>
      <c r="Q3913">
        <v>354.40000000000003</v>
      </c>
      <c r="R3913" s="1" t="s">
        <v>2730</v>
      </c>
      <c r="V3913">
        <v>0</v>
      </c>
      <c r="W3913">
        <v>0</v>
      </c>
      <c r="AF3913">
        <v>0</v>
      </c>
      <c r="AG3913">
        <v>0</v>
      </c>
      <c r="AH3913">
        <v>0</v>
      </c>
      <c r="AI3913">
        <v>12</v>
      </c>
      <c r="AJ3913">
        <v>12</v>
      </c>
      <c r="AM3913">
        <v>0</v>
      </c>
      <c r="AP3913">
        <v>33</v>
      </c>
    </row>
    <row r="3914" spans="1:42" x14ac:dyDescent="0.2">
      <c r="A3914" s="1" t="s">
        <v>46</v>
      </c>
      <c r="B3914">
        <v>5</v>
      </c>
      <c r="C3914" s="1" t="s">
        <v>5955</v>
      </c>
      <c r="D3914" s="2">
        <v>45881</v>
      </c>
      <c r="E3914" t="s">
        <v>5650</v>
      </c>
      <c r="F3914" s="1" t="s">
        <v>246</v>
      </c>
      <c r="G3914">
        <v>24</v>
      </c>
      <c r="H3914">
        <v>6</v>
      </c>
      <c r="I3914" s="1" t="s">
        <v>2826</v>
      </c>
      <c r="J3914">
        <v>200</v>
      </c>
      <c r="K3914" s="1" t="s">
        <v>2729</v>
      </c>
      <c r="L3914">
        <v>1</v>
      </c>
      <c r="M3914">
        <v>64.8</v>
      </c>
      <c r="N3914">
        <v>3</v>
      </c>
      <c r="O3914">
        <v>11</v>
      </c>
      <c r="Q3914">
        <v>61.8</v>
      </c>
      <c r="R3914" s="1" t="s">
        <v>2730</v>
      </c>
      <c r="V3914">
        <v>0</v>
      </c>
      <c r="W3914">
        <v>0</v>
      </c>
      <c r="AF3914">
        <v>0</v>
      </c>
      <c r="AG3914">
        <v>0</v>
      </c>
      <c r="AH3914">
        <v>0</v>
      </c>
      <c r="AI3914">
        <v>12</v>
      </c>
      <c r="AJ3914">
        <v>12</v>
      </c>
      <c r="AM3914">
        <v>0</v>
      </c>
      <c r="AP3914">
        <v>33</v>
      </c>
    </row>
    <row r="3915" spans="1:42" x14ac:dyDescent="0.2">
      <c r="A3915" s="1" t="s">
        <v>46</v>
      </c>
      <c r="B3915">
        <v>5</v>
      </c>
      <c r="C3915" s="1" t="s">
        <v>5966</v>
      </c>
      <c r="D3915" s="2">
        <v>45881</v>
      </c>
      <c r="E3915" t="s">
        <v>5650</v>
      </c>
      <c r="F3915" s="1" t="s">
        <v>246</v>
      </c>
      <c r="G3915">
        <v>23</v>
      </c>
      <c r="H3915">
        <v>6</v>
      </c>
      <c r="I3915" s="1" t="s">
        <v>2826</v>
      </c>
      <c r="J3915">
        <v>800</v>
      </c>
      <c r="K3915" s="1" t="s">
        <v>2729</v>
      </c>
      <c r="L3915">
        <v>7</v>
      </c>
      <c r="M3915">
        <v>489.5</v>
      </c>
      <c r="N3915">
        <v>19.599999999999998</v>
      </c>
      <c r="Q3915">
        <v>469.9</v>
      </c>
      <c r="R3915" s="1" t="s">
        <v>2730</v>
      </c>
      <c r="V3915">
        <v>0</v>
      </c>
      <c r="W3915">
        <v>0</v>
      </c>
      <c r="AF3915">
        <v>0</v>
      </c>
      <c r="AG3915">
        <v>0</v>
      </c>
      <c r="AH3915">
        <v>0</v>
      </c>
      <c r="AI3915">
        <v>12</v>
      </c>
      <c r="AJ3915">
        <v>12</v>
      </c>
      <c r="AM3915">
        <v>0</v>
      </c>
      <c r="AP3915">
        <v>33</v>
      </c>
    </row>
    <row r="3916" spans="1:42" x14ac:dyDescent="0.2">
      <c r="A3916" s="1" t="s">
        <v>53</v>
      </c>
      <c r="B3916">
        <v>5</v>
      </c>
      <c r="C3916" s="1" t="s">
        <v>5966</v>
      </c>
      <c r="D3916" s="2">
        <v>45881</v>
      </c>
      <c r="E3916" t="s">
        <v>5650</v>
      </c>
      <c r="F3916" s="1" t="s">
        <v>246</v>
      </c>
      <c r="G3916">
        <v>23</v>
      </c>
      <c r="H3916">
        <v>6</v>
      </c>
      <c r="I3916" s="1" t="s">
        <v>2826</v>
      </c>
      <c r="J3916">
        <v>800</v>
      </c>
      <c r="K3916" s="1" t="s">
        <v>2729</v>
      </c>
      <c r="L3916">
        <v>5</v>
      </c>
      <c r="M3916">
        <v>353.4</v>
      </c>
      <c r="N3916">
        <v>14</v>
      </c>
      <c r="Q3916">
        <v>339.4</v>
      </c>
      <c r="R3916" s="1" t="s">
        <v>2730</v>
      </c>
      <c r="V3916">
        <v>0</v>
      </c>
      <c r="W3916">
        <v>0</v>
      </c>
      <c r="AF3916">
        <v>0</v>
      </c>
      <c r="AG3916">
        <v>0</v>
      </c>
      <c r="AH3916">
        <v>0</v>
      </c>
      <c r="AI3916">
        <v>12</v>
      </c>
      <c r="AJ3916">
        <v>12</v>
      </c>
      <c r="AM3916">
        <v>0</v>
      </c>
      <c r="AP3916">
        <v>33</v>
      </c>
    </row>
    <row r="3917" spans="1:42" x14ac:dyDescent="0.2">
      <c r="A3917" s="1" t="s">
        <v>53</v>
      </c>
      <c r="B3917">
        <v>5</v>
      </c>
      <c r="C3917" s="1" t="s">
        <v>5911</v>
      </c>
      <c r="D3917" s="2">
        <v>45881</v>
      </c>
      <c r="E3917" t="s">
        <v>3699</v>
      </c>
      <c r="F3917" s="1" t="s">
        <v>246</v>
      </c>
      <c r="G3917" t="s">
        <v>5606</v>
      </c>
      <c r="H3917" t="s">
        <v>5607</v>
      </c>
      <c r="I3917" s="1" t="s">
        <v>2766</v>
      </c>
      <c r="J3917">
        <v>2100</v>
      </c>
      <c r="K3917" s="1" t="s">
        <v>2729</v>
      </c>
      <c r="L3917">
        <v>1</v>
      </c>
      <c r="M3917">
        <v>112</v>
      </c>
      <c r="N3917">
        <v>2.8</v>
      </c>
      <c r="Q3917">
        <v>109.2</v>
      </c>
      <c r="R3917" s="1" t="s">
        <v>2730</v>
      </c>
      <c r="V3917">
        <v>0</v>
      </c>
      <c r="W3917">
        <v>0</v>
      </c>
      <c r="AF3917">
        <v>0</v>
      </c>
      <c r="AG3917">
        <v>0</v>
      </c>
      <c r="AH3917">
        <v>0</v>
      </c>
      <c r="AI3917">
        <v>12</v>
      </c>
      <c r="AJ3917">
        <v>12</v>
      </c>
      <c r="AM3917">
        <v>0</v>
      </c>
      <c r="AP3917">
        <v>33</v>
      </c>
    </row>
    <row r="3918" spans="1:42" x14ac:dyDescent="0.2">
      <c r="A3918" s="1" t="s">
        <v>46</v>
      </c>
      <c r="B3918">
        <v>6</v>
      </c>
      <c r="C3918" s="1" t="s">
        <v>5911</v>
      </c>
      <c r="D3918" s="2">
        <v>45881</v>
      </c>
      <c r="E3918" t="s">
        <v>3699</v>
      </c>
      <c r="F3918" s="1" t="s">
        <v>246</v>
      </c>
      <c r="G3918" t="s">
        <v>5606</v>
      </c>
      <c r="H3918" t="s">
        <v>5607</v>
      </c>
      <c r="I3918" s="1" t="s">
        <v>2766</v>
      </c>
      <c r="J3918">
        <v>2100</v>
      </c>
      <c r="K3918" s="1" t="s">
        <v>2729</v>
      </c>
      <c r="L3918">
        <v>2</v>
      </c>
      <c r="M3918">
        <v>107.4</v>
      </c>
      <c r="N3918">
        <v>6</v>
      </c>
      <c r="O3918">
        <v>34</v>
      </c>
      <c r="Q3918">
        <v>101.4</v>
      </c>
      <c r="R3918" s="1" t="s">
        <v>2730</v>
      </c>
      <c r="V3918">
        <v>0</v>
      </c>
      <c r="W3918">
        <v>0</v>
      </c>
      <c r="AF3918">
        <v>0</v>
      </c>
      <c r="AG3918">
        <v>0</v>
      </c>
      <c r="AH3918">
        <v>0</v>
      </c>
      <c r="AI3918">
        <v>12</v>
      </c>
      <c r="AJ3918">
        <v>12</v>
      </c>
      <c r="AM3918">
        <v>0</v>
      </c>
      <c r="AP3918">
        <v>33</v>
      </c>
    </row>
    <row r="3919" spans="1:42" x14ac:dyDescent="0.2">
      <c r="A3919" s="1" t="s">
        <v>53</v>
      </c>
      <c r="B3919">
        <v>6</v>
      </c>
      <c r="C3919" s="1" t="s">
        <v>5911</v>
      </c>
      <c r="D3919" s="2">
        <v>45881</v>
      </c>
      <c r="E3919" t="s">
        <v>3699</v>
      </c>
      <c r="F3919" s="1" t="s">
        <v>246</v>
      </c>
      <c r="G3919" t="s">
        <v>5606</v>
      </c>
      <c r="H3919" t="s">
        <v>5607</v>
      </c>
      <c r="I3919" s="1" t="s">
        <v>2766</v>
      </c>
      <c r="J3919">
        <v>2100</v>
      </c>
      <c r="K3919" s="1" t="s">
        <v>2729</v>
      </c>
      <c r="L3919">
        <v>1</v>
      </c>
      <c r="M3919">
        <v>108.4</v>
      </c>
      <c r="N3919">
        <v>2.8</v>
      </c>
      <c r="Q3919">
        <v>105.60000000000001</v>
      </c>
      <c r="R3919" s="1" t="s">
        <v>2730</v>
      </c>
      <c r="V3919">
        <v>0</v>
      </c>
      <c r="W3919">
        <v>0</v>
      </c>
      <c r="AF3919">
        <v>0</v>
      </c>
      <c r="AG3919">
        <v>0</v>
      </c>
      <c r="AH3919">
        <v>0</v>
      </c>
      <c r="AI3919">
        <v>12</v>
      </c>
      <c r="AJ3919">
        <v>12</v>
      </c>
      <c r="AM3919">
        <v>0</v>
      </c>
      <c r="AP3919">
        <v>33</v>
      </c>
    </row>
    <row r="3920" spans="1:42" x14ac:dyDescent="0.2">
      <c r="A3920" s="1" t="s">
        <v>53</v>
      </c>
      <c r="B3920">
        <v>6</v>
      </c>
      <c r="C3920" s="1" t="s">
        <v>5967</v>
      </c>
      <c r="D3920" s="2">
        <v>45881</v>
      </c>
      <c r="E3920" t="s">
        <v>5968</v>
      </c>
      <c r="F3920" s="1" t="s">
        <v>106</v>
      </c>
      <c r="G3920">
        <v>17</v>
      </c>
      <c r="H3920" t="s">
        <v>2934</v>
      </c>
      <c r="I3920" s="1" t="s">
        <v>108</v>
      </c>
      <c r="J3920" t="s">
        <v>51</v>
      </c>
      <c r="K3920" s="1" t="s">
        <v>2729</v>
      </c>
      <c r="L3920">
        <v>2</v>
      </c>
      <c r="M3920">
        <v>109</v>
      </c>
      <c r="N3920">
        <v>4</v>
      </c>
      <c r="Q3920">
        <v>105</v>
      </c>
      <c r="R3920" s="1" t="s">
        <v>2730</v>
      </c>
      <c r="V3920">
        <v>0</v>
      </c>
      <c r="W3920">
        <v>0</v>
      </c>
      <c r="AF3920">
        <v>0</v>
      </c>
      <c r="AG3920">
        <v>0</v>
      </c>
      <c r="AH3920">
        <v>0</v>
      </c>
      <c r="AI3920">
        <v>12</v>
      </c>
      <c r="AJ3920">
        <v>12</v>
      </c>
      <c r="AM3920">
        <v>0</v>
      </c>
      <c r="AP3920">
        <v>33</v>
      </c>
    </row>
    <row r="3921" spans="1:42" x14ac:dyDescent="0.2">
      <c r="A3921" s="1" t="s">
        <v>53</v>
      </c>
      <c r="B3921">
        <v>6</v>
      </c>
      <c r="C3921" s="1" t="s">
        <v>5969</v>
      </c>
      <c r="D3921" s="2">
        <v>45881</v>
      </c>
      <c r="E3921">
        <v>1500502255</v>
      </c>
      <c r="F3921" s="1" t="s">
        <v>106</v>
      </c>
      <c r="G3921" t="s">
        <v>2273</v>
      </c>
      <c r="H3921" t="s">
        <v>287</v>
      </c>
      <c r="I3921" s="1" t="s">
        <v>108</v>
      </c>
      <c r="J3921">
        <v>200</v>
      </c>
      <c r="K3921" s="1" t="s">
        <v>2729</v>
      </c>
      <c r="L3921">
        <v>4</v>
      </c>
      <c r="M3921">
        <v>207.8</v>
      </c>
      <c r="N3921">
        <v>8</v>
      </c>
      <c r="Q3921">
        <v>199.8</v>
      </c>
      <c r="R3921" s="1" t="s">
        <v>2730</v>
      </c>
      <c r="V3921">
        <v>0</v>
      </c>
      <c r="W3921">
        <v>0</v>
      </c>
      <c r="AF3921">
        <v>0</v>
      </c>
      <c r="AG3921">
        <v>0</v>
      </c>
      <c r="AH3921">
        <v>0</v>
      </c>
      <c r="AI3921">
        <v>12</v>
      </c>
      <c r="AJ3921">
        <v>12</v>
      </c>
      <c r="AM3921">
        <v>0</v>
      </c>
      <c r="AP3921">
        <v>33</v>
      </c>
    </row>
    <row r="3922" spans="1:42" x14ac:dyDescent="0.2">
      <c r="A3922" s="1" t="s">
        <v>53</v>
      </c>
      <c r="B3922">
        <v>6</v>
      </c>
      <c r="C3922" s="1" t="s">
        <v>5970</v>
      </c>
      <c r="D3922" s="2">
        <v>45881</v>
      </c>
      <c r="E3922" t="s">
        <v>5971</v>
      </c>
      <c r="F3922" s="1" t="s">
        <v>106</v>
      </c>
      <c r="G3922" t="s">
        <v>3001</v>
      </c>
      <c r="H3922" t="s">
        <v>51</v>
      </c>
      <c r="I3922" s="1" t="s">
        <v>2996</v>
      </c>
      <c r="J3922">
        <v>100</v>
      </c>
      <c r="K3922" s="1" t="s">
        <v>2729</v>
      </c>
      <c r="L3922">
        <v>4</v>
      </c>
      <c r="M3922">
        <v>223.20000000000002</v>
      </c>
      <c r="N3922">
        <v>8.8000000000000007</v>
      </c>
      <c r="Q3922">
        <v>214.4</v>
      </c>
      <c r="R3922" s="1" t="s">
        <v>2730</v>
      </c>
      <c r="V3922">
        <v>0</v>
      </c>
      <c r="W3922">
        <v>0</v>
      </c>
      <c r="AF3922">
        <v>0</v>
      </c>
      <c r="AG3922">
        <v>0</v>
      </c>
      <c r="AH3922">
        <v>0</v>
      </c>
      <c r="AI3922">
        <v>12</v>
      </c>
      <c r="AJ3922">
        <v>12</v>
      </c>
      <c r="AM3922">
        <v>0</v>
      </c>
      <c r="AP3922">
        <v>33</v>
      </c>
    </row>
    <row r="3923" spans="1:42" x14ac:dyDescent="0.2">
      <c r="A3923" s="1" t="s">
        <v>46</v>
      </c>
      <c r="B3923">
        <v>1</v>
      </c>
      <c r="C3923" s="1" t="s">
        <v>5960</v>
      </c>
      <c r="D3923" s="2">
        <v>45882</v>
      </c>
      <c r="E3923" t="s">
        <v>5957</v>
      </c>
      <c r="F3923" s="1" t="s">
        <v>246</v>
      </c>
      <c r="G3923">
        <v>5</v>
      </c>
      <c r="H3923" t="s">
        <v>1733</v>
      </c>
      <c r="I3923" s="1" t="s">
        <v>100</v>
      </c>
      <c r="J3923">
        <v>200</v>
      </c>
      <c r="K3923" s="1" t="s">
        <v>2729</v>
      </c>
      <c r="L3923">
        <v>4</v>
      </c>
      <c r="M3923">
        <v>151</v>
      </c>
      <c r="N3923">
        <v>2.9000000000000004</v>
      </c>
      <c r="Q3923">
        <v>148.1</v>
      </c>
      <c r="R3923" s="1" t="s">
        <v>2730</v>
      </c>
      <c r="V3923">
        <v>0</v>
      </c>
      <c r="W3923">
        <v>0</v>
      </c>
      <c r="AF3923">
        <v>0</v>
      </c>
      <c r="AG3923">
        <v>0</v>
      </c>
      <c r="AH3923">
        <v>0</v>
      </c>
      <c r="AI3923">
        <v>12</v>
      </c>
      <c r="AJ3923">
        <v>12</v>
      </c>
      <c r="AM3923">
        <v>0</v>
      </c>
      <c r="AP3923">
        <v>33</v>
      </c>
    </row>
    <row r="3924" spans="1:42" x14ac:dyDescent="0.2">
      <c r="A3924" s="1" t="s">
        <v>53</v>
      </c>
      <c r="B3924">
        <v>1</v>
      </c>
      <c r="C3924" s="1" t="s">
        <v>5960</v>
      </c>
      <c r="D3924" s="2">
        <v>45882</v>
      </c>
      <c r="E3924" t="s">
        <v>5957</v>
      </c>
      <c r="F3924" s="1" t="s">
        <v>246</v>
      </c>
      <c r="G3924">
        <v>5</v>
      </c>
      <c r="H3924" t="s">
        <v>1733</v>
      </c>
      <c r="I3924" s="1" t="s">
        <v>100</v>
      </c>
      <c r="J3924">
        <v>200</v>
      </c>
      <c r="K3924" s="1" t="s">
        <v>2729</v>
      </c>
      <c r="L3924">
        <v>2</v>
      </c>
      <c r="M3924">
        <v>79</v>
      </c>
      <c r="N3924">
        <v>1.4</v>
      </c>
      <c r="O3924">
        <v>5</v>
      </c>
      <c r="Q3924">
        <v>77.599999999999994</v>
      </c>
      <c r="R3924" s="1" t="s">
        <v>2730</v>
      </c>
      <c r="V3924">
        <v>0</v>
      </c>
      <c r="W3924">
        <v>0</v>
      </c>
      <c r="AF3924">
        <v>0</v>
      </c>
      <c r="AG3924">
        <v>0</v>
      </c>
      <c r="AH3924">
        <v>0</v>
      </c>
      <c r="AI3924">
        <v>12</v>
      </c>
      <c r="AJ3924">
        <v>12</v>
      </c>
      <c r="AM3924">
        <v>0</v>
      </c>
      <c r="AP3924">
        <v>33</v>
      </c>
    </row>
    <row r="3925" spans="1:42" x14ac:dyDescent="0.2">
      <c r="A3925" s="1" t="s">
        <v>53</v>
      </c>
      <c r="B3925">
        <v>1</v>
      </c>
      <c r="C3925" s="1" t="s">
        <v>5972</v>
      </c>
      <c r="D3925" s="2">
        <v>45882</v>
      </c>
      <c r="E3925" t="s">
        <v>5816</v>
      </c>
      <c r="F3925" s="1" t="s">
        <v>246</v>
      </c>
      <c r="G3925">
        <v>5</v>
      </c>
      <c r="H3925" t="s">
        <v>51</v>
      </c>
      <c r="I3925" s="1" t="s">
        <v>100</v>
      </c>
      <c r="J3925">
        <v>500</v>
      </c>
      <c r="K3925" s="1" t="s">
        <v>2729</v>
      </c>
      <c r="L3925">
        <v>4</v>
      </c>
      <c r="M3925">
        <v>156.4</v>
      </c>
      <c r="N3925">
        <v>2.8</v>
      </c>
      <c r="Q3925">
        <v>153.6</v>
      </c>
      <c r="R3925" s="1" t="s">
        <v>2730</v>
      </c>
      <c r="V3925">
        <v>0</v>
      </c>
      <c r="W3925">
        <v>0</v>
      </c>
      <c r="AF3925">
        <v>0</v>
      </c>
      <c r="AG3925">
        <v>0</v>
      </c>
      <c r="AH3925">
        <v>0</v>
      </c>
      <c r="AI3925">
        <v>12</v>
      </c>
      <c r="AJ3925">
        <v>12</v>
      </c>
      <c r="AM3925">
        <v>0</v>
      </c>
      <c r="AP3925">
        <v>33</v>
      </c>
    </row>
    <row r="3926" spans="1:42" x14ac:dyDescent="0.2">
      <c r="A3926" s="1" t="s">
        <v>46</v>
      </c>
      <c r="B3926">
        <v>2</v>
      </c>
      <c r="C3926" s="1" t="s">
        <v>5962</v>
      </c>
      <c r="D3926" s="2">
        <v>45882</v>
      </c>
      <c r="E3926" t="s">
        <v>5944</v>
      </c>
      <c r="F3926" s="1" t="s">
        <v>5945</v>
      </c>
      <c r="G3926">
        <v>5</v>
      </c>
      <c r="H3926">
        <v>80</v>
      </c>
      <c r="I3926" s="1" t="s">
        <v>5946</v>
      </c>
      <c r="J3926" t="s">
        <v>5963</v>
      </c>
      <c r="K3926" s="1" t="s">
        <v>2729</v>
      </c>
      <c r="L3926">
        <v>2</v>
      </c>
      <c r="M3926">
        <v>48.8</v>
      </c>
      <c r="Q3926">
        <v>48.8</v>
      </c>
      <c r="R3926" s="1" t="s">
        <v>2730</v>
      </c>
      <c r="V3926">
        <v>0</v>
      </c>
      <c r="W3926">
        <v>0</v>
      </c>
      <c r="AF3926">
        <v>0</v>
      </c>
      <c r="AG3926">
        <v>0</v>
      </c>
      <c r="AH3926">
        <v>0</v>
      </c>
      <c r="AI3926">
        <v>12</v>
      </c>
      <c r="AJ3926">
        <v>12</v>
      </c>
      <c r="AM3926">
        <v>0</v>
      </c>
      <c r="AP3926">
        <v>33</v>
      </c>
    </row>
    <row r="3927" spans="1:42" x14ac:dyDescent="0.2">
      <c r="A3927" s="1" t="s">
        <v>46</v>
      </c>
      <c r="B3927">
        <v>3</v>
      </c>
      <c r="C3927" s="1" t="s">
        <v>5928</v>
      </c>
      <c r="D3927" s="2">
        <v>45882</v>
      </c>
      <c r="E3927" t="s">
        <v>5929</v>
      </c>
      <c r="F3927" s="1" t="s">
        <v>2816</v>
      </c>
      <c r="G3927" t="s">
        <v>2937</v>
      </c>
      <c r="H3927" t="s">
        <v>2938</v>
      </c>
      <c r="I3927" s="1" t="s">
        <v>51</v>
      </c>
      <c r="J3927">
        <v>3500</v>
      </c>
      <c r="K3927" s="1" t="s">
        <v>2729</v>
      </c>
      <c r="L3927">
        <v>2</v>
      </c>
      <c r="M3927">
        <v>330</v>
      </c>
      <c r="N3927">
        <v>3</v>
      </c>
      <c r="Q3927">
        <v>327</v>
      </c>
      <c r="R3927" s="1" t="s">
        <v>2730</v>
      </c>
      <c r="V3927">
        <v>0</v>
      </c>
      <c r="W3927">
        <v>0</v>
      </c>
      <c r="AF3927">
        <v>0</v>
      </c>
      <c r="AG3927">
        <v>0</v>
      </c>
      <c r="AH3927">
        <v>0</v>
      </c>
      <c r="AI3927">
        <v>12</v>
      </c>
      <c r="AJ3927">
        <v>12</v>
      </c>
      <c r="AM3927">
        <v>0</v>
      </c>
      <c r="AP3927">
        <v>33</v>
      </c>
    </row>
    <row r="3928" spans="1:42" x14ac:dyDescent="0.2">
      <c r="A3928" s="1" t="s">
        <v>53</v>
      </c>
      <c r="B3928">
        <v>3</v>
      </c>
      <c r="C3928" s="1" t="s">
        <v>5928</v>
      </c>
      <c r="D3928" s="2">
        <v>45882</v>
      </c>
      <c r="E3928" t="s">
        <v>5929</v>
      </c>
      <c r="F3928" s="1" t="s">
        <v>2816</v>
      </c>
      <c r="G3928" t="s">
        <v>2937</v>
      </c>
      <c r="H3928" t="s">
        <v>2938</v>
      </c>
      <c r="I3928" s="1" t="s">
        <v>51</v>
      </c>
      <c r="J3928">
        <v>3500</v>
      </c>
      <c r="K3928" s="1" t="s">
        <v>2729</v>
      </c>
      <c r="L3928">
        <v>4</v>
      </c>
      <c r="M3928">
        <v>530.6</v>
      </c>
      <c r="N3928">
        <v>6</v>
      </c>
      <c r="Q3928">
        <v>524.6</v>
      </c>
      <c r="R3928" s="1" t="s">
        <v>2730</v>
      </c>
      <c r="V3928">
        <v>0</v>
      </c>
      <c r="W3928">
        <v>0</v>
      </c>
      <c r="AF3928">
        <v>0</v>
      </c>
      <c r="AG3928">
        <v>0</v>
      </c>
      <c r="AH3928">
        <v>0</v>
      </c>
      <c r="AI3928">
        <v>12</v>
      </c>
      <c r="AJ3928">
        <v>12</v>
      </c>
      <c r="AM3928">
        <v>0</v>
      </c>
      <c r="AP3928">
        <v>33</v>
      </c>
    </row>
    <row r="3929" spans="1:42" x14ac:dyDescent="0.2">
      <c r="A3929" s="1" t="s">
        <v>46</v>
      </c>
      <c r="B3929">
        <v>4</v>
      </c>
      <c r="C3929" s="1" t="s">
        <v>5964</v>
      </c>
      <c r="D3929" s="2">
        <v>45882</v>
      </c>
      <c r="E3929" t="s">
        <v>5965</v>
      </c>
      <c r="F3929" s="1" t="s">
        <v>246</v>
      </c>
      <c r="G3929">
        <v>19</v>
      </c>
      <c r="H3929" t="s">
        <v>332</v>
      </c>
      <c r="I3929" s="1" t="s">
        <v>100</v>
      </c>
      <c r="J3929">
        <v>875</v>
      </c>
      <c r="K3929" s="1" t="s">
        <v>2729</v>
      </c>
      <c r="L3929">
        <v>5</v>
      </c>
      <c r="M3929">
        <v>360.2</v>
      </c>
      <c r="N3929">
        <v>12</v>
      </c>
      <c r="Q3929">
        <v>348.2</v>
      </c>
      <c r="R3929" s="1" t="s">
        <v>2730</v>
      </c>
      <c r="V3929">
        <v>0</v>
      </c>
      <c r="W3929">
        <v>0</v>
      </c>
      <c r="AF3929">
        <v>0</v>
      </c>
      <c r="AG3929">
        <v>0</v>
      </c>
      <c r="AH3929">
        <v>0</v>
      </c>
      <c r="AI3929">
        <v>12</v>
      </c>
      <c r="AJ3929">
        <v>12</v>
      </c>
      <c r="AM3929">
        <v>0</v>
      </c>
      <c r="AP3929">
        <v>33</v>
      </c>
    </row>
    <row r="3930" spans="1:42" x14ac:dyDescent="0.2">
      <c r="A3930" s="1" t="s">
        <v>53</v>
      </c>
      <c r="B3930">
        <v>4</v>
      </c>
      <c r="C3930" s="1" t="s">
        <v>5964</v>
      </c>
      <c r="D3930" s="2">
        <v>45882</v>
      </c>
      <c r="E3930" t="s">
        <v>5965</v>
      </c>
      <c r="F3930" s="1" t="s">
        <v>246</v>
      </c>
      <c r="G3930">
        <v>19</v>
      </c>
      <c r="H3930" t="s">
        <v>332</v>
      </c>
      <c r="I3930" s="1" t="s">
        <v>100</v>
      </c>
      <c r="J3930">
        <v>875</v>
      </c>
      <c r="K3930" s="1" t="s">
        <v>2729</v>
      </c>
      <c r="L3930">
        <v>1</v>
      </c>
      <c r="M3930">
        <v>61.6</v>
      </c>
      <c r="N3930">
        <v>2.4</v>
      </c>
      <c r="O3930">
        <v>33</v>
      </c>
      <c r="Q3930">
        <v>59.2</v>
      </c>
      <c r="R3930" s="1" t="s">
        <v>2730</v>
      </c>
      <c r="V3930">
        <v>0</v>
      </c>
      <c r="W3930">
        <v>0</v>
      </c>
      <c r="AF3930">
        <v>0</v>
      </c>
      <c r="AG3930">
        <v>0</v>
      </c>
      <c r="AH3930">
        <v>0</v>
      </c>
      <c r="AI3930">
        <v>12</v>
      </c>
      <c r="AJ3930">
        <v>12</v>
      </c>
      <c r="AM3930">
        <v>0</v>
      </c>
      <c r="AP3930">
        <v>33</v>
      </c>
    </row>
    <row r="3931" spans="1:42" x14ac:dyDescent="0.2">
      <c r="A3931" s="1" t="s">
        <v>53</v>
      </c>
      <c r="B3931">
        <v>4</v>
      </c>
      <c r="C3931" s="1" t="s">
        <v>5917</v>
      </c>
      <c r="D3931" s="2">
        <v>45882</v>
      </c>
      <c r="E3931" t="s">
        <v>5916</v>
      </c>
      <c r="F3931" s="1" t="s">
        <v>246</v>
      </c>
      <c r="G3931">
        <v>20</v>
      </c>
      <c r="H3931" t="s">
        <v>209</v>
      </c>
      <c r="I3931" s="1" t="s">
        <v>100</v>
      </c>
      <c r="J3931">
        <v>220</v>
      </c>
      <c r="K3931" s="1" t="s">
        <v>2729</v>
      </c>
      <c r="L3931">
        <v>1</v>
      </c>
      <c r="M3931">
        <v>79.2</v>
      </c>
      <c r="N3931">
        <v>2.6</v>
      </c>
      <c r="Q3931">
        <v>76.600000000000009</v>
      </c>
      <c r="R3931" s="1" t="s">
        <v>2730</v>
      </c>
      <c r="V3931">
        <v>0</v>
      </c>
      <c r="W3931">
        <v>0</v>
      </c>
      <c r="AF3931">
        <v>0</v>
      </c>
      <c r="AG3931">
        <v>0</v>
      </c>
      <c r="AH3931">
        <v>0</v>
      </c>
      <c r="AI3931">
        <v>12</v>
      </c>
      <c r="AJ3931">
        <v>12</v>
      </c>
      <c r="AM3931">
        <v>0</v>
      </c>
      <c r="AP3931">
        <v>33</v>
      </c>
    </row>
    <row r="3932" spans="1:42" x14ac:dyDescent="0.2">
      <c r="A3932" s="1" t="s">
        <v>53</v>
      </c>
      <c r="B3932">
        <v>4</v>
      </c>
      <c r="C3932" s="1" t="s">
        <v>5973</v>
      </c>
      <c r="D3932" s="2">
        <v>45882</v>
      </c>
      <c r="E3932" t="s">
        <v>5965</v>
      </c>
      <c r="F3932" s="1" t="s">
        <v>246</v>
      </c>
      <c r="G3932">
        <v>17.25</v>
      </c>
      <c r="H3932" t="s">
        <v>332</v>
      </c>
      <c r="I3932" s="1" t="s">
        <v>100</v>
      </c>
      <c r="J3932">
        <v>1000</v>
      </c>
      <c r="K3932" s="1" t="s">
        <v>2729</v>
      </c>
      <c r="L3932">
        <v>3</v>
      </c>
      <c r="M3932">
        <v>214.4</v>
      </c>
      <c r="N3932">
        <v>6</v>
      </c>
      <c r="Q3932">
        <v>208.4</v>
      </c>
      <c r="R3932" s="1" t="s">
        <v>2730</v>
      </c>
      <c r="V3932">
        <v>0</v>
      </c>
      <c r="W3932">
        <v>0</v>
      </c>
      <c r="AF3932">
        <v>0</v>
      </c>
      <c r="AG3932">
        <v>0</v>
      </c>
      <c r="AH3932">
        <v>0</v>
      </c>
      <c r="AI3932">
        <v>12</v>
      </c>
      <c r="AJ3932">
        <v>12</v>
      </c>
      <c r="AM3932">
        <v>0</v>
      </c>
      <c r="AP3932">
        <v>33</v>
      </c>
    </row>
    <row r="3933" spans="1:42" x14ac:dyDescent="0.2">
      <c r="A3933" s="1" t="s">
        <v>46</v>
      </c>
      <c r="B3933">
        <v>5</v>
      </c>
      <c r="C3933" s="1" t="s">
        <v>5911</v>
      </c>
      <c r="D3933" s="2">
        <v>45882</v>
      </c>
      <c r="E3933" t="s">
        <v>3699</v>
      </c>
      <c r="F3933" s="1" t="s">
        <v>246</v>
      </c>
      <c r="G3933" t="s">
        <v>5606</v>
      </c>
      <c r="H3933" t="s">
        <v>5607</v>
      </c>
      <c r="I3933" s="1" t="s">
        <v>2766</v>
      </c>
      <c r="J3933">
        <v>2100</v>
      </c>
      <c r="K3933" s="1" t="s">
        <v>2729</v>
      </c>
      <c r="L3933">
        <v>5</v>
      </c>
      <c r="M3933">
        <v>594</v>
      </c>
      <c r="N3933">
        <v>12.9</v>
      </c>
      <c r="Q3933">
        <v>581.1</v>
      </c>
      <c r="R3933" s="1" t="s">
        <v>2730</v>
      </c>
      <c r="V3933">
        <v>0</v>
      </c>
      <c r="W3933">
        <v>0</v>
      </c>
      <c r="AF3933">
        <v>0</v>
      </c>
      <c r="AG3933">
        <v>0</v>
      </c>
      <c r="AH3933">
        <v>0</v>
      </c>
      <c r="AI3933">
        <v>12</v>
      </c>
      <c r="AJ3933">
        <v>12</v>
      </c>
      <c r="AM3933">
        <v>0</v>
      </c>
      <c r="AP3933">
        <v>33</v>
      </c>
    </row>
    <row r="3934" spans="1:42" x14ac:dyDescent="0.2">
      <c r="A3934" s="1" t="s">
        <v>53</v>
      </c>
      <c r="B3934">
        <v>5</v>
      </c>
      <c r="C3934" s="1" t="s">
        <v>5911</v>
      </c>
      <c r="D3934" s="2">
        <v>45882</v>
      </c>
      <c r="E3934" t="s">
        <v>3699</v>
      </c>
      <c r="F3934" s="1" t="s">
        <v>246</v>
      </c>
      <c r="G3934" t="s">
        <v>5606</v>
      </c>
      <c r="H3934" t="s">
        <v>5607</v>
      </c>
      <c r="I3934" s="1" t="s">
        <v>2766</v>
      </c>
      <c r="J3934">
        <v>2100</v>
      </c>
      <c r="K3934" s="1" t="s">
        <v>2729</v>
      </c>
      <c r="L3934">
        <v>5</v>
      </c>
      <c r="M3934">
        <v>545</v>
      </c>
      <c r="N3934">
        <v>13.400000000000002</v>
      </c>
      <c r="Q3934">
        <v>531.6</v>
      </c>
      <c r="R3934" s="1" t="s">
        <v>2730</v>
      </c>
      <c r="V3934">
        <v>0</v>
      </c>
      <c r="W3934">
        <v>0</v>
      </c>
      <c r="AF3934">
        <v>0</v>
      </c>
      <c r="AG3934">
        <v>0</v>
      </c>
      <c r="AH3934">
        <v>0</v>
      </c>
      <c r="AI3934">
        <v>12</v>
      </c>
      <c r="AJ3934">
        <v>12</v>
      </c>
      <c r="AM3934">
        <v>0</v>
      </c>
      <c r="AP3934">
        <v>33</v>
      </c>
    </row>
    <row r="3935" spans="1:42" x14ac:dyDescent="0.2">
      <c r="A3935" s="1" t="s">
        <v>46</v>
      </c>
      <c r="B3935">
        <v>6</v>
      </c>
      <c r="C3935" s="1" t="s">
        <v>5974</v>
      </c>
      <c r="D3935" s="2">
        <v>45882</v>
      </c>
      <c r="E3935" t="s">
        <v>3000</v>
      </c>
      <c r="F3935" s="1" t="s">
        <v>106</v>
      </c>
      <c r="G3935" t="s">
        <v>3001</v>
      </c>
      <c r="H3935" t="s">
        <v>51</v>
      </c>
      <c r="I3935" s="1" t="s">
        <v>2996</v>
      </c>
      <c r="J3935">
        <v>300</v>
      </c>
      <c r="K3935" s="1" t="s">
        <v>2729</v>
      </c>
      <c r="L3935">
        <v>2</v>
      </c>
      <c r="M3935">
        <v>108.19999999999999</v>
      </c>
      <c r="N3935">
        <v>4.4000000000000004</v>
      </c>
      <c r="O3935">
        <v>30</v>
      </c>
      <c r="Q3935">
        <v>103.79999999999998</v>
      </c>
      <c r="R3935" s="1" t="s">
        <v>2730</v>
      </c>
      <c r="V3935">
        <v>0</v>
      </c>
      <c r="W3935">
        <v>0</v>
      </c>
      <c r="AF3935">
        <v>0</v>
      </c>
      <c r="AG3935">
        <v>0</v>
      </c>
      <c r="AH3935">
        <v>0</v>
      </c>
      <c r="AI3935">
        <v>12</v>
      </c>
      <c r="AJ3935">
        <v>12</v>
      </c>
      <c r="AM3935">
        <v>0</v>
      </c>
      <c r="AP3935">
        <v>33</v>
      </c>
    </row>
    <row r="3936" spans="1:42" x14ac:dyDescent="0.2">
      <c r="A3936" s="1" t="s">
        <v>46</v>
      </c>
      <c r="B3936">
        <v>6</v>
      </c>
      <c r="C3936" s="1" t="s">
        <v>5970</v>
      </c>
      <c r="D3936" s="2">
        <v>45882</v>
      </c>
      <c r="E3936" t="s">
        <v>5971</v>
      </c>
      <c r="F3936" s="1" t="s">
        <v>106</v>
      </c>
      <c r="G3936" t="s">
        <v>3001</v>
      </c>
      <c r="H3936" t="s">
        <v>51</v>
      </c>
      <c r="I3936" s="1" t="s">
        <v>2996</v>
      </c>
      <c r="J3936">
        <v>100</v>
      </c>
      <c r="K3936" s="1" t="s">
        <v>2729</v>
      </c>
      <c r="L3936">
        <v>1</v>
      </c>
      <c r="M3936">
        <v>46</v>
      </c>
      <c r="N3936">
        <v>2.2000000000000002</v>
      </c>
      <c r="Q3936">
        <v>43.8</v>
      </c>
      <c r="R3936" s="1" t="s">
        <v>2730</v>
      </c>
      <c r="V3936">
        <v>0</v>
      </c>
      <c r="W3936">
        <v>0</v>
      </c>
      <c r="AF3936">
        <v>0</v>
      </c>
      <c r="AG3936">
        <v>0</v>
      </c>
      <c r="AH3936">
        <v>0</v>
      </c>
      <c r="AI3936">
        <v>12</v>
      </c>
      <c r="AJ3936">
        <v>12</v>
      </c>
      <c r="AM3936">
        <v>0</v>
      </c>
      <c r="AP3936">
        <v>33</v>
      </c>
    </row>
    <row r="3937" spans="1:42" x14ac:dyDescent="0.2">
      <c r="A3937" s="1" t="s">
        <v>53</v>
      </c>
      <c r="B3937">
        <v>6</v>
      </c>
      <c r="C3937" s="1" t="s">
        <v>5970</v>
      </c>
      <c r="D3937" s="2">
        <v>45882</v>
      </c>
      <c r="E3937" t="s">
        <v>5971</v>
      </c>
      <c r="F3937" s="1" t="s">
        <v>106</v>
      </c>
      <c r="G3937" t="s">
        <v>3001</v>
      </c>
      <c r="H3937" t="s">
        <v>51</v>
      </c>
      <c r="I3937" s="1" t="s">
        <v>2996</v>
      </c>
      <c r="J3937">
        <v>100</v>
      </c>
      <c r="K3937" s="1" t="s">
        <v>2729</v>
      </c>
      <c r="L3937">
        <v>1</v>
      </c>
      <c r="M3937">
        <v>64.400000000000006</v>
      </c>
      <c r="N3937">
        <v>2.2000000000000002</v>
      </c>
      <c r="O3937">
        <v>32</v>
      </c>
      <c r="Q3937">
        <v>62.2</v>
      </c>
      <c r="R3937" s="1" t="s">
        <v>2730</v>
      </c>
      <c r="V3937">
        <v>0</v>
      </c>
      <c r="W3937">
        <v>0</v>
      </c>
      <c r="AF3937">
        <v>0</v>
      </c>
      <c r="AG3937">
        <v>0</v>
      </c>
      <c r="AH3937">
        <v>0</v>
      </c>
      <c r="AI3937">
        <v>12</v>
      </c>
      <c r="AJ3937">
        <v>12</v>
      </c>
      <c r="AM3937">
        <v>0</v>
      </c>
      <c r="AP3937">
        <v>33</v>
      </c>
    </row>
    <row r="3938" spans="1:42" x14ac:dyDescent="0.2">
      <c r="A3938" s="1" t="s">
        <v>46</v>
      </c>
      <c r="B3938">
        <v>1</v>
      </c>
      <c r="C3938" s="1" t="s">
        <v>5975</v>
      </c>
      <c r="D3938" s="2">
        <v>45883</v>
      </c>
      <c r="E3938" t="s">
        <v>5957</v>
      </c>
      <c r="F3938" s="1" t="s">
        <v>246</v>
      </c>
      <c r="G3938">
        <v>4</v>
      </c>
      <c r="H3938" t="s">
        <v>1733</v>
      </c>
      <c r="I3938" s="1" t="s">
        <v>100</v>
      </c>
      <c r="J3938">
        <v>200</v>
      </c>
      <c r="K3938" s="1" t="s">
        <v>2729</v>
      </c>
      <c r="L3938">
        <v>2</v>
      </c>
      <c r="M3938">
        <v>99.1</v>
      </c>
      <c r="N3938">
        <v>1.6</v>
      </c>
      <c r="Q3938">
        <v>97.5</v>
      </c>
      <c r="R3938" s="1" t="s">
        <v>2730</v>
      </c>
      <c r="V3938">
        <v>0</v>
      </c>
      <c r="W3938">
        <v>0</v>
      </c>
      <c r="AF3938">
        <v>0</v>
      </c>
      <c r="AG3938">
        <v>0</v>
      </c>
      <c r="AH3938">
        <v>0</v>
      </c>
      <c r="AI3938">
        <v>12</v>
      </c>
      <c r="AJ3938">
        <v>12</v>
      </c>
      <c r="AM3938">
        <v>0</v>
      </c>
      <c r="AP3938">
        <v>33</v>
      </c>
    </row>
    <row r="3939" spans="1:42" x14ac:dyDescent="0.2">
      <c r="A3939" s="1" t="s">
        <v>53</v>
      </c>
      <c r="B3939">
        <v>1</v>
      </c>
      <c r="C3939" s="1" t="s">
        <v>5975</v>
      </c>
      <c r="D3939" s="2">
        <v>45883</v>
      </c>
      <c r="E3939" t="s">
        <v>5957</v>
      </c>
      <c r="F3939" s="1" t="s">
        <v>246</v>
      </c>
      <c r="G3939">
        <v>4</v>
      </c>
      <c r="H3939" t="s">
        <v>1733</v>
      </c>
      <c r="I3939" s="1" t="s">
        <v>100</v>
      </c>
      <c r="J3939">
        <v>200</v>
      </c>
      <c r="K3939" s="1" t="s">
        <v>2729</v>
      </c>
      <c r="L3939">
        <v>2</v>
      </c>
      <c r="M3939">
        <v>111.1</v>
      </c>
      <c r="N3939">
        <v>2.4</v>
      </c>
      <c r="Q3939">
        <v>108.69999999999999</v>
      </c>
      <c r="R3939" s="1" t="s">
        <v>2730</v>
      </c>
      <c r="V3939">
        <v>0</v>
      </c>
      <c r="W3939">
        <v>0</v>
      </c>
      <c r="AF3939">
        <v>0</v>
      </c>
      <c r="AG3939">
        <v>0</v>
      </c>
      <c r="AH3939">
        <v>0</v>
      </c>
      <c r="AI3939">
        <v>12</v>
      </c>
      <c r="AJ3939">
        <v>12</v>
      </c>
      <c r="AM3939">
        <v>0</v>
      </c>
      <c r="AP3939">
        <v>33</v>
      </c>
    </row>
    <row r="3940" spans="1:42" x14ac:dyDescent="0.2">
      <c r="A3940" s="1" t="s">
        <v>53</v>
      </c>
      <c r="B3940">
        <v>1</v>
      </c>
      <c r="C3940" s="1" t="s">
        <v>5976</v>
      </c>
      <c r="D3940" s="2">
        <v>45883</v>
      </c>
      <c r="E3940" t="s">
        <v>5957</v>
      </c>
      <c r="F3940" s="1" t="s">
        <v>246</v>
      </c>
      <c r="G3940">
        <v>4</v>
      </c>
      <c r="H3940" t="s">
        <v>1733</v>
      </c>
      <c r="I3940" s="1" t="s">
        <v>100</v>
      </c>
      <c r="J3940">
        <v>75</v>
      </c>
      <c r="K3940" s="1" t="s">
        <v>2729</v>
      </c>
      <c r="L3940">
        <v>2</v>
      </c>
      <c r="M3940">
        <v>77.900000000000006</v>
      </c>
      <c r="N3940">
        <v>2.4</v>
      </c>
      <c r="Q3940">
        <v>75.5</v>
      </c>
      <c r="R3940" s="1" t="s">
        <v>2730</v>
      </c>
      <c r="V3940">
        <v>0</v>
      </c>
      <c r="W3940">
        <v>0</v>
      </c>
      <c r="AF3940">
        <v>0</v>
      </c>
      <c r="AG3940">
        <v>0</v>
      </c>
      <c r="AH3940">
        <v>0</v>
      </c>
      <c r="AI3940">
        <v>12</v>
      </c>
      <c r="AJ3940">
        <v>12</v>
      </c>
      <c r="AM3940">
        <v>0</v>
      </c>
      <c r="AP3940">
        <v>33</v>
      </c>
    </row>
    <row r="3941" spans="1:42" x14ac:dyDescent="0.2">
      <c r="A3941" s="1" t="s">
        <v>46</v>
      </c>
      <c r="B3941">
        <v>3</v>
      </c>
      <c r="C3941" s="1" t="s">
        <v>5928</v>
      </c>
      <c r="D3941" s="2">
        <v>45883</v>
      </c>
      <c r="E3941" t="s">
        <v>5929</v>
      </c>
      <c r="F3941" s="1" t="s">
        <v>2816</v>
      </c>
      <c r="G3941" t="s">
        <v>2937</v>
      </c>
      <c r="H3941" t="s">
        <v>2938</v>
      </c>
      <c r="I3941" s="1" t="s">
        <v>51</v>
      </c>
      <c r="J3941">
        <v>3500</v>
      </c>
      <c r="K3941" s="1" t="s">
        <v>2729</v>
      </c>
      <c r="L3941">
        <v>1</v>
      </c>
      <c r="M3941">
        <v>87.2</v>
      </c>
      <c r="N3941">
        <v>1.5</v>
      </c>
      <c r="O3941">
        <v>31</v>
      </c>
      <c r="Q3941">
        <v>85.7</v>
      </c>
      <c r="R3941" s="1" t="s">
        <v>2730</v>
      </c>
      <c r="V3941">
        <v>0</v>
      </c>
      <c r="W3941">
        <v>0</v>
      </c>
      <c r="AF3941">
        <v>0</v>
      </c>
      <c r="AG3941">
        <v>0</v>
      </c>
      <c r="AH3941">
        <v>0</v>
      </c>
      <c r="AI3941">
        <v>12</v>
      </c>
      <c r="AJ3941">
        <v>12</v>
      </c>
      <c r="AM3941">
        <v>0</v>
      </c>
      <c r="AP3941">
        <v>33</v>
      </c>
    </row>
    <row r="3942" spans="1:42" x14ac:dyDescent="0.2">
      <c r="A3942" s="1" t="s">
        <v>46</v>
      </c>
      <c r="B3942">
        <v>3</v>
      </c>
      <c r="C3942" s="1" t="s">
        <v>5977</v>
      </c>
      <c r="D3942" s="2">
        <v>45883</v>
      </c>
      <c r="E3942" t="s">
        <v>5968</v>
      </c>
      <c r="F3942" s="1" t="s">
        <v>2816</v>
      </c>
      <c r="G3942">
        <v>18</v>
      </c>
      <c r="H3942" t="s">
        <v>2934</v>
      </c>
      <c r="I3942" s="1" t="s">
        <v>108</v>
      </c>
      <c r="J3942">
        <v>100</v>
      </c>
      <c r="K3942" s="1" t="s">
        <v>2729</v>
      </c>
      <c r="L3942">
        <v>2</v>
      </c>
      <c r="M3942">
        <v>111.2</v>
      </c>
      <c r="N3942">
        <v>4.5</v>
      </c>
      <c r="Q3942">
        <v>106.7</v>
      </c>
      <c r="R3942" s="1" t="s">
        <v>2730</v>
      </c>
      <c r="V3942">
        <v>0</v>
      </c>
      <c r="W3942">
        <v>0</v>
      </c>
      <c r="AF3942">
        <v>0</v>
      </c>
      <c r="AG3942">
        <v>0</v>
      </c>
      <c r="AH3942">
        <v>0</v>
      </c>
      <c r="AI3942">
        <v>12</v>
      </c>
      <c r="AJ3942">
        <v>12</v>
      </c>
      <c r="AM3942">
        <v>0</v>
      </c>
      <c r="AP3942">
        <v>33</v>
      </c>
    </row>
    <row r="3943" spans="1:42" x14ac:dyDescent="0.2">
      <c r="A3943" s="1" t="s">
        <v>46</v>
      </c>
      <c r="B3943">
        <v>3</v>
      </c>
      <c r="C3943" s="1" t="s">
        <v>5978</v>
      </c>
      <c r="D3943" s="2">
        <v>45883</v>
      </c>
      <c r="E3943" t="s">
        <v>5979</v>
      </c>
      <c r="F3943" s="1" t="s">
        <v>3068</v>
      </c>
      <c r="G3943">
        <v>18</v>
      </c>
      <c r="H3943" t="s">
        <v>2811</v>
      </c>
      <c r="I3943" s="1" t="s">
        <v>108</v>
      </c>
      <c r="J3943">
        <v>150</v>
      </c>
      <c r="K3943" s="1" t="s">
        <v>2729</v>
      </c>
      <c r="L3943">
        <v>1</v>
      </c>
      <c r="M3943">
        <v>76</v>
      </c>
      <c r="N3943">
        <v>2.1</v>
      </c>
      <c r="Q3943">
        <v>73.900000000000006</v>
      </c>
      <c r="R3943" s="1" t="s">
        <v>2730</v>
      </c>
      <c r="V3943">
        <v>0</v>
      </c>
      <c r="W3943">
        <v>0</v>
      </c>
      <c r="AF3943">
        <v>0</v>
      </c>
      <c r="AG3943">
        <v>0</v>
      </c>
      <c r="AH3943">
        <v>0</v>
      </c>
      <c r="AI3943">
        <v>12</v>
      </c>
      <c r="AJ3943">
        <v>12</v>
      </c>
      <c r="AM3943">
        <v>0</v>
      </c>
      <c r="AP3943">
        <v>33</v>
      </c>
    </row>
    <row r="3944" spans="1:42" x14ac:dyDescent="0.2">
      <c r="A3944" s="1" t="s">
        <v>53</v>
      </c>
      <c r="B3944">
        <v>3</v>
      </c>
      <c r="C3944" s="1" t="s">
        <v>5978</v>
      </c>
      <c r="D3944" s="2">
        <v>45883</v>
      </c>
      <c r="E3944" t="s">
        <v>5979</v>
      </c>
      <c r="F3944" s="1" t="s">
        <v>3068</v>
      </c>
      <c r="G3944">
        <v>18</v>
      </c>
      <c r="H3944" t="s">
        <v>2811</v>
      </c>
      <c r="I3944" s="1" t="s">
        <v>108</v>
      </c>
      <c r="J3944">
        <v>150</v>
      </c>
      <c r="K3944" s="1" t="s">
        <v>2729</v>
      </c>
      <c r="L3944">
        <v>1</v>
      </c>
      <c r="M3944">
        <v>85.2</v>
      </c>
      <c r="N3944">
        <v>2.1</v>
      </c>
      <c r="O3944">
        <v>31</v>
      </c>
      <c r="Q3944">
        <v>83.100000000000009</v>
      </c>
      <c r="R3944" s="1" t="s">
        <v>2730</v>
      </c>
      <c r="V3944">
        <v>0</v>
      </c>
      <c r="W3944">
        <v>0</v>
      </c>
      <c r="AF3944">
        <v>0</v>
      </c>
      <c r="AG3944">
        <v>0</v>
      </c>
      <c r="AH3944">
        <v>0</v>
      </c>
      <c r="AI3944">
        <v>12</v>
      </c>
      <c r="AJ3944">
        <v>12</v>
      </c>
      <c r="AM3944">
        <v>0</v>
      </c>
      <c r="AP3944">
        <v>33</v>
      </c>
    </row>
    <row r="3945" spans="1:42" x14ac:dyDescent="0.2">
      <c r="A3945" s="1" t="s">
        <v>53</v>
      </c>
      <c r="B3945">
        <v>3</v>
      </c>
      <c r="C3945" s="1" t="s">
        <v>5980</v>
      </c>
      <c r="D3945" s="2">
        <v>45883</v>
      </c>
      <c r="E3945" t="s">
        <v>5979</v>
      </c>
      <c r="F3945" s="1" t="s">
        <v>3068</v>
      </c>
      <c r="G3945">
        <v>18</v>
      </c>
      <c r="H3945" t="s">
        <v>2811</v>
      </c>
      <c r="I3945" s="1" t="s">
        <v>108</v>
      </c>
      <c r="J3945">
        <v>150</v>
      </c>
      <c r="K3945" s="1" t="s">
        <v>2729</v>
      </c>
      <c r="L3945">
        <v>2</v>
      </c>
      <c r="M3945">
        <v>165.8</v>
      </c>
      <c r="N3945">
        <v>4.2</v>
      </c>
      <c r="Q3945">
        <v>161.60000000000002</v>
      </c>
      <c r="R3945" s="1" t="s">
        <v>2730</v>
      </c>
      <c r="V3945">
        <v>0</v>
      </c>
      <c r="W3945">
        <v>0</v>
      </c>
      <c r="AF3945">
        <v>0</v>
      </c>
      <c r="AG3945">
        <v>0</v>
      </c>
      <c r="AH3945">
        <v>0</v>
      </c>
      <c r="AI3945">
        <v>12</v>
      </c>
      <c r="AJ3945">
        <v>12</v>
      </c>
      <c r="AM3945">
        <v>0</v>
      </c>
      <c r="AP3945">
        <v>33</v>
      </c>
    </row>
    <row r="3946" spans="1:42" x14ac:dyDescent="0.2">
      <c r="A3946" s="1" t="s">
        <v>53</v>
      </c>
      <c r="B3946">
        <v>3</v>
      </c>
      <c r="C3946" s="1" t="s">
        <v>5981</v>
      </c>
      <c r="D3946" s="2">
        <v>45883</v>
      </c>
      <c r="E3946" t="s">
        <v>5982</v>
      </c>
      <c r="F3946" s="1" t="s">
        <v>3068</v>
      </c>
      <c r="G3946">
        <v>16</v>
      </c>
      <c r="H3946" t="s">
        <v>2811</v>
      </c>
      <c r="I3946" s="1" t="s">
        <v>108</v>
      </c>
      <c r="J3946">
        <v>150</v>
      </c>
      <c r="K3946" s="1" t="s">
        <v>2729</v>
      </c>
      <c r="L3946">
        <v>1</v>
      </c>
      <c r="M3946">
        <v>82.2</v>
      </c>
      <c r="N3946">
        <v>1.9</v>
      </c>
      <c r="Q3946">
        <v>80.3</v>
      </c>
      <c r="R3946" s="1" t="s">
        <v>2730</v>
      </c>
      <c r="V3946">
        <v>0</v>
      </c>
      <c r="W3946">
        <v>0</v>
      </c>
      <c r="AF3946">
        <v>0</v>
      </c>
      <c r="AG3946">
        <v>0</v>
      </c>
      <c r="AH3946">
        <v>0</v>
      </c>
      <c r="AI3946">
        <v>12</v>
      </c>
      <c r="AJ3946">
        <v>12</v>
      </c>
      <c r="AM3946">
        <v>0</v>
      </c>
      <c r="AP3946">
        <v>33</v>
      </c>
    </row>
    <row r="3947" spans="1:42" x14ac:dyDescent="0.2">
      <c r="A3947" s="1" t="s">
        <v>46</v>
      </c>
      <c r="B3947">
        <v>4</v>
      </c>
      <c r="C3947" s="1" t="s">
        <v>5973</v>
      </c>
      <c r="D3947" s="2">
        <v>45883</v>
      </c>
      <c r="E3947" t="s">
        <v>5965</v>
      </c>
      <c r="F3947" s="1" t="s">
        <v>246</v>
      </c>
      <c r="G3947">
        <v>17.25</v>
      </c>
      <c r="H3947" t="s">
        <v>332</v>
      </c>
      <c r="I3947" s="1" t="s">
        <v>100</v>
      </c>
      <c r="J3947">
        <v>1000</v>
      </c>
      <c r="K3947" s="1" t="s">
        <v>2729</v>
      </c>
      <c r="L3947">
        <v>5</v>
      </c>
      <c r="M3947">
        <v>310</v>
      </c>
      <c r="N3947">
        <v>9.8000000000000007</v>
      </c>
      <c r="O3947">
        <v>9</v>
      </c>
      <c r="Q3947">
        <v>300.2</v>
      </c>
      <c r="R3947" s="1" t="s">
        <v>2730</v>
      </c>
      <c r="V3947">
        <v>0</v>
      </c>
      <c r="W3947">
        <v>0</v>
      </c>
      <c r="AF3947">
        <v>0</v>
      </c>
      <c r="AG3947">
        <v>0</v>
      </c>
      <c r="AH3947">
        <v>0</v>
      </c>
      <c r="AI3947">
        <v>12</v>
      </c>
      <c r="AJ3947">
        <v>12</v>
      </c>
      <c r="AM3947">
        <v>0</v>
      </c>
      <c r="AP3947">
        <v>33</v>
      </c>
    </row>
    <row r="3948" spans="1:42" x14ac:dyDescent="0.2">
      <c r="A3948" s="1" t="s">
        <v>53</v>
      </c>
      <c r="B3948">
        <v>4</v>
      </c>
      <c r="C3948" s="1" t="s">
        <v>5973</v>
      </c>
      <c r="D3948" s="2">
        <v>45883</v>
      </c>
      <c r="E3948" t="s">
        <v>5965</v>
      </c>
      <c r="F3948" s="1" t="s">
        <v>246</v>
      </c>
      <c r="G3948">
        <v>17.25</v>
      </c>
      <c r="H3948" t="s">
        <v>332</v>
      </c>
      <c r="I3948" s="1" t="s">
        <v>100</v>
      </c>
      <c r="J3948">
        <v>1000</v>
      </c>
      <c r="K3948" s="1" t="s">
        <v>2729</v>
      </c>
      <c r="L3948">
        <v>5</v>
      </c>
      <c r="M3948">
        <v>323.20000000000005</v>
      </c>
      <c r="N3948">
        <v>10.399999999999999</v>
      </c>
      <c r="Q3948">
        <v>312.80000000000007</v>
      </c>
      <c r="R3948" s="1" t="s">
        <v>2730</v>
      </c>
      <c r="V3948">
        <v>0</v>
      </c>
      <c r="W3948">
        <v>0</v>
      </c>
      <c r="AF3948">
        <v>0</v>
      </c>
      <c r="AG3948">
        <v>0</v>
      </c>
      <c r="AH3948">
        <v>0</v>
      </c>
      <c r="AI3948">
        <v>12</v>
      </c>
      <c r="AJ3948">
        <v>12</v>
      </c>
      <c r="AM3948">
        <v>0</v>
      </c>
      <c r="AP3948">
        <v>33</v>
      </c>
    </row>
    <row r="3949" spans="1:42" x14ac:dyDescent="0.2">
      <c r="A3949" s="1" t="s">
        <v>46</v>
      </c>
      <c r="B3949">
        <v>5</v>
      </c>
      <c r="C3949" s="1" t="s">
        <v>5983</v>
      </c>
      <c r="D3949" s="2">
        <v>45883</v>
      </c>
      <c r="E3949" t="s">
        <v>3699</v>
      </c>
      <c r="F3949" s="1" t="s">
        <v>246</v>
      </c>
      <c r="G3949" t="s">
        <v>5606</v>
      </c>
      <c r="H3949" t="s">
        <v>5607</v>
      </c>
      <c r="I3949" s="1" t="s">
        <v>2766</v>
      </c>
      <c r="J3949" t="s">
        <v>5984</v>
      </c>
      <c r="K3949" s="1" t="s">
        <v>2729</v>
      </c>
      <c r="L3949">
        <v>2</v>
      </c>
      <c r="M3949">
        <v>255.60000000000002</v>
      </c>
      <c r="N3949">
        <v>5.8</v>
      </c>
      <c r="O3949">
        <v>14</v>
      </c>
      <c r="Q3949">
        <v>249.8</v>
      </c>
      <c r="R3949" s="1" t="s">
        <v>2730</v>
      </c>
      <c r="V3949">
        <v>0</v>
      </c>
      <c r="W3949">
        <v>0</v>
      </c>
      <c r="AF3949">
        <v>0</v>
      </c>
      <c r="AG3949">
        <v>0</v>
      </c>
      <c r="AH3949">
        <v>0</v>
      </c>
      <c r="AI3949">
        <v>12</v>
      </c>
      <c r="AJ3949">
        <v>12</v>
      </c>
      <c r="AM3949">
        <v>0</v>
      </c>
      <c r="AP3949">
        <v>33</v>
      </c>
    </row>
    <row r="3950" spans="1:42" x14ac:dyDescent="0.2">
      <c r="A3950" s="1" t="s">
        <v>46</v>
      </c>
      <c r="B3950">
        <v>5</v>
      </c>
      <c r="C3950" s="1" t="s">
        <v>5985</v>
      </c>
      <c r="D3950" s="2">
        <v>45883</v>
      </c>
      <c r="E3950" t="s">
        <v>3699</v>
      </c>
      <c r="F3950" s="1" t="s">
        <v>246</v>
      </c>
      <c r="G3950" t="s">
        <v>5986</v>
      </c>
      <c r="H3950" t="s">
        <v>5668</v>
      </c>
      <c r="I3950" s="1" t="s">
        <v>2766</v>
      </c>
      <c r="J3950" t="s">
        <v>5987</v>
      </c>
      <c r="K3950" s="1" t="s">
        <v>2729</v>
      </c>
      <c r="L3950">
        <v>4</v>
      </c>
      <c r="M3950">
        <v>461.29999999999995</v>
      </c>
      <c r="N3950">
        <v>14.4</v>
      </c>
      <c r="Q3950">
        <v>446.9</v>
      </c>
      <c r="R3950" s="1" t="s">
        <v>2730</v>
      </c>
      <c r="V3950">
        <v>0</v>
      </c>
      <c r="W3950">
        <v>0</v>
      </c>
      <c r="AF3950">
        <v>0</v>
      </c>
      <c r="AG3950">
        <v>0</v>
      </c>
      <c r="AH3950">
        <v>0</v>
      </c>
      <c r="AI3950">
        <v>12</v>
      </c>
      <c r="AJ3950">
        <v>12</v>
      </c>
      <c r="AM3950">
        <v>0</v>
      </c>
      <c r="AP3950">
        <v>33</v>
      </c>
    </row>
    <row r="3951" spans="1:42" x14ac:dyDescent="0.2">
      <c r="A3951" s="1" t="s">
        <v>53</v>
      </c>
      <c r="B3951">
        <v>5</v>
      </c>
      <c r="C3951" s="1" t="s">
        <v>5985</v>
      </c>
      <c r="D3951" s="2">
        <v>45883</v>
      </c>
      <c r="E3951" t="s">
        <v>3699</v>
      </c>
      <c r="F3951" s="1" t="s">
        <v>246</v>
      </c>
      <c r="G3951" t="s">
        <v>5986</v>
      </c>
      <c r="H3951" t="s">
        <v>5668</v>
      </c>
      <c r="I3951" s="1" t="s">
        <v>2766</v>
      </c>
      <c r="J3951" t="s">
        <v>5987</v>
      </c>
      <c r="K3951" s="1" t="s">
        <v>2729</v>
      </c>
      <c r="L3951">
        <v>5</v>
      </c>
      <c r="M3951">
        <v>619.20000000000005</v>
      </c>
      <c r="N3951">
        <v>17.600000000000001</v>
      </c>
      <c r="O3951">
        <v>6</v>
      </c>
      <c r="Q3951">
        <v>601.6</v>
      </c>
      <c r="R3951" s="1" t="s">
        <v>2730</v>
      </c>
      <c r="V3951">
        <v>0</v>
      </c>
      <c r="W3951">
        <v>0</v>
      </c>
      <c r="AF3951">
        <v>0</v>
      </c>
      <c r="AG3951">
        <v>0</v>
      </c>
      <c r="AH3951">
        <v>0</v>
      </c>
      <c r="AI3951">
        <v>12</v>
      </c>
      <c r="AJ3951">
        <v>12</v>
      </c>
      <c r="AM3951">
        <v>0</v>
      </c>
      <c r="AP3951">
        <v>33</v>
      </c>
    </row>
    <row r="3952" spans="1:42" x14ac:dyDescent="0.2">
      <c r="A3952" s="1" t="s">
        <v>46</v>
      </c>
      <c r="B3952">
        <v>1</v>
      </c>
      <c r="C3952" s="1" t="s">
        <v>5988</v>
      </c>
      <c r="D3952" s="2">
        <v>45884</v>
      </c>
      <c r="E3952" t="s">
        <v>5957</v>
      </c>
      <c r="F3952" s="1" t="s">
        <v>246</v>
      </c>
      <c r="G3952">
        <v>7</v>
      </c>
      <c r="H3952" t="s">
        <v>1733</v>
      </c>
      <c r="I3952" s="1" t="s">
        <v>100</v>
      </c>
      <c r="J3952">
        <v>150</v>
      </c>
      <c r="K3952" s="1" t="s">
        <v>2729</v>
      </c>
      <c r="L3952">
        <v>4</v>
      </c>
      <c r="M3952">
        <v>157.20000000000002</v>
      </c>
      <c r="N3952">
        <v>3.2</v>
      </c>
      <c r="Q3952">
        <v>154.00000000000003</v>
      </c>
      <c r="R3952" s="1" t="s">
        <v>2730</v>
      </c>
      <c r="V3952">
        <v>0</v>
      </c>
      <c r="W3952">
        <v>0</v>
      </c>
      <c r="AF3952">
        <v>0</v>
      </c>
      <c r="AG3952">
        <v>0</v>
      </c>
      <c r="AH3952">
        <v>0</v>
      </c>
      <c r="AI3952">
        <v>12</v>
      </c>
      <c r="AJ3952">
        <v>12</v>
      </c>
      <c r="AM3952">
        <v>0</v>
      </c>
      <c r="AP3952">
        <v>33</v>
      </c>
    </row>
    <row r="3953" spans="1:42" x14ac:dyDescent="0.2">
      <c r="A3953" s="1" t="s">
        <v>53</v>
      </c>
      <c r="B3953">
        <v>1</v>
      </c>
      <c r="C3953" s="1" t="s">
        <v>5989</v>
      </c>
      <c r="D3953" s="2">
        <v>45884</v>
      </c>
      <c r="E3953" t="s">
        <v>5990</v>
      </c>
      <c r="F3953" s="1" t="s">
        <v>2816</v>
      </c>
      <c r="G3953">
        <v>17</v>
      </c>
      <c r="H3953" t="s">
        <v>2847</v>
      </c>
      <c r="I3953" s="1" t="s">
        <v>100</v>
      </c>
      <c r="J3953">
        <v>120</v>
      </c>
      <c r="K3953" s="1" t="s">
        <v>2729</v>
      </c>
      <c r="L3953">
        <v>3</v>
      </c>
      <c r="M3953">
        <v>174</v>
      </c>
      <c r="N3953">
        <v>2.7</v>
      </c>
      <c r="Q3953">
        <v>171.3</v>
      </c>
      <c r="R3953" s="1" t="s">
        <v>5991</v>
      </c>
      <c r="V3953">
        <v>0</v>
      </c>
      <c r="W3953">
        <v>0</v>
      </c>
      <c r="AF3953">
        <v>0</v>
      </c>
      <c r="AG3953">
        <v>0</v>
      </c>
      <c r="AH3953">
        <v>0</v>
      </c>
      <c r="AI3953">
        <v>12</v>
      </c>
      <c r="AJ3953">
        <v>12</v>
      </c>
      <c r="AM3953">
        <v>0</v>
      </c>
      <c r="AP3953">
        <v>33</v>
      </c>
    </row>
    <row r="3954" spans="1:42" x14ac:dyDescent="0.2">
      <c r="A3954" s="1" t="s">
        <v>46</v>
      </c>
      <c r="B3954">
        <v>3</v>
      </c>
      <c r="C3954" s="1" t="s">
        <v>5992</v>
      </c>
      <c r="D3954" s="2">
        <v>45884</v>
      </c>
      <c r="E3954" t="s">
        <v>5487</v>
      </c>
      <c r="F3954" s="1" t="s">
        <v>3068</v>
      </c>
      <c r="G3954">
        <v>16</v>
      </c>
      <c r="H3954" t="s">
        <v>2811</v>
      </c>
      <c r="I3954" s="1" t="s">
        <v>108</v>
      </c>
      <c r="J3954">
        <v>400</v>
      </c>
      <c r="K3954" s="1" t="s">
        <v>2729</v>
      </c>
      <c r="L3954">
        <v>4</v>
      </c>
      <c r="M3954">
        <v>311</v>
      </c>
      <c r="N3954">
        <v>8</v>
      </c>
      <c r="Q3954">
        <v>303</v>
      </c>
      <c r="R3954" s="1" t="s">
        <v>2730</v>
      </c>
      <c r="V3954">
        <v>0</v>
      </c>
      <c r="W3954">
        <v>0</v>
      </c>
      <c r="AF3954">
        <v>0</v>
      </c>
      <c r="AG3954">
        <v>0</v>
      </c>
      <c r="AH3954">
        <v>0</v>
      </c>
      <c r="AI3954">
        <v>12</v>
      </c>
      <c r="AJ3954">
        <v>12</v>
      </c>
      <c r="AM3954">
        <v>0</v>
      </c>
      <c r="AP3954">
        <v>33</v>
      </c>
    </row>
    <row r="3955" spans="1:42" x14ac:dyDescent="0.2">
      <c r="A3955" s="1" t="s">
        <v>46</v>
      </c>
      <c r="B3955">
        <v>3</v>
      </c>
      <c r="C3955" s="1" t="s">
        <v>5981</v>
      </c>
      <c r="D3955" s="2">
        <v>45884</v>
      </c>
      <c r="E3955" t="s">
        <v>5982</v>
      </c>
      <c r="F3955" s="1" t="s">
        <v>3068</v>
      </c>
      <c r="G3955">
        <v>16</v>
      </c>
      <c r="H3955" t="s">
        <v>2811</v>
      </c>
      <c r="I3955" s="1" t="s">
        <v>108</v>
      </c>
      <c r="J3955">
        <v>150</v>
      </c>
      <c r="K3955" s="1" t="s">
        <v>2729</v>
      </c>
      <c r="L3955">
        <v>1</v>
      </c>
      <c r="M3955">
        <v>90.4</v>
      </c>
      <c r="N3955">
        <v>0.8</v>
      </c>
      <c r="Q3955">
        <v>89.600000000000009</v>
      </c>
      <c r="R3955" s="1" t="s">
        <v>2730</v>
      </c>
      <c r="V3955">
        <v>0</v>
      </c>
      <c r="W3955">
        <v>0</v>
      </c>
      <c r="AF3955">
        <v>0</v>
      </c>
      <c r="AG3955">
        <v>0</v>
      </c>
      <c r="AH3955">
        <v>0</v>
      </c>
      <c r="AI3955">
        <v>12</v>
      </c>
      <c r="AJ3955">
        <v>12</v>
      </c>
      <c r="AM3955">
        <v>0</v>
      </c>
      <c r="AP3955">
        <v>33</v>
      </c>
    </row>
    <row r="3956" spans="1:42" x14ac:dyDescent="0.2">
      <c r="A3956" s="1" t="s">
        <v>53</v>
      </c>
      <c r="B3956">
        <v>3</v>
      </c>
      <c r="C3956" s="1" t="s">
        <v>5992</v>
      </c>
      <c r="D3956" s="2">
        <v>45884</v>
      </c>
      <c r="E3956" t="s">
        <v>5487</v>
      </c>
      <c r="F3956" s="1" t="s">
        <v>3068</v>
      </c>
      <c r="G3956">
        <v>16</v>
      </c>
      <c r="H3956" t="s">
        <v>2811</v>
      </c>
      <c r="I3956" s="1" t="s">
        <v>108</v>
      </c>
      <c r="J3956">
        <v>400</v>
      </c>
      <c r="K3956" s="1" t="s">
        <v>2729</v>
      </c>
      <c r="L3956">
        <v>1</v>
      </c>
      <c r="M3956">
        <v>85.4</v>
      </c>
      <c r="N3956">
        <v>1.9</v>
      </c>
      <c r="Q3956">
        <v>83.5</v>
      </c>
      <c r="R3956" s="1" t="s">
        <v>5991</v>
      </c>
      <c r="V3956">
        <v>0</v>
      </c>
      <c r="W3956">
        <v>0</v>
      </c>
      <c r="AF3956">
        <v>0</v>
      </c>
      <c r="AG3956">
        <v>0</v>
      </c>
      <c r="AH3956">
        <v>0</v>
      </c>
      <c r="AI3956">
        <v>12</v>
      </c>
      <c r="AJ3956">
        <v>12</v>
      </c>
      <c r="AM3956">
        <v>0</v>
      </c>
      <c r="AP3956">
        <v>33</v>
      </c>
    </row>
    <row r="3957" spans="1:42" x14ac:dyDescent="0.2">
      <c r="A3957" s="1" t="s">
        <v>53</v>
      </c>
      <c r="B3957">
        <v>3</v>
      </c>
      <c r="C3957" s="1" t="s">
        <v>5993</v>
      </c>
      <c r="D3957" s="2">
        <v>45884</v>
      </c>
      <c r="E3957" t="s">
        <v>5982</v>
      </c>
      <c r="F3957" s="1" t="s">
        <v>3068</v>
      </c>
      <c r="G3957">
        <v>16</v>
      </c>
      <c r="H3957" t="s">
        <v>2811</v>
      </c>
      <c r="I3957" s="1" t="s">
        <v>108</v>
      </c>
      <c r="J3957">
        <v>150</v>
      </c>
      <c r="K3957" s="1" t="s">
        <v>2729</v>
      </c>
      <c r="L3957">
        <v>2</v>
      </c>
      <c r="M3957">
        <v>187.8</v>
      </c>
      <c r="N3957">
        <v>3.8</v>
      </c>
      <c r="Q3957">
        <v>184</v>
      </c>
      <c r="R3957" s="1" t="s">
        <v>5991</v>
      </c>
      <c r="V3957">
        <v>0</v>
      </c>
      <c r="W3957">
        <v>0</v>
      </c>
      <c r="AF3957">
        <v>0</v>
      </c>
      <c r="AG3957">
        <v>0</v>
      </c>
      <c r="AH3957">
        <v>0</v>
      </c>
      <c r="AI3957">
        <v>12</v>
      </c>
      <c r="AJ3957">
        <v>12</v>
      </c>
      <c r="AM3957">
        <v>0</v>
      </c>
      <c r="AP3957">
        <v>33</v>
      </c>
    </row>
    <row r="3958" spans="1:42" x14ac:dyDescent="0.2">
      <c r="A3958" s="1" t="s">
        <v>53</v>
      </c>
      <c r="B3958">
        <v>3</v>
      </c>
      <c r="C3958" s="1" t="s">
        <v>5994</v>
      </c>
      <c r="D3958" s="2">
        <v>45884</v>
      </c>
      <c r="E3958" t="s">
        <v>5484</v>
      </c>
      <c r="F3958" s="1" t="s">
        <v>3068</v>
      </c>
      <c r="G3958">
        <v>12</v>
      </c>
      <c r="H3958" t="s">
        <v>214</v>
      </c>
      <c r="I3958" s="1" t="s">
        <v>108</v>
      </c>
      <c r="J3958">
        <v>150</v>
      </c>
      <c r="K3958" s="1" t="s">
        <v>2729</v>
      </c>
      <c r="L3958">
        <v>1</v>
      </c>
      <c r="M3958">
        <v>54.8</v>
      </c>
      <c r="N3958">
        <v>1.8</v>
      </c>
      <c r="Q3958">
        <v>53</v>
      </c>
      <c r="R3958" s="1" t="s">
        <v>5991</v>
      </c>
      <c r="V3958">
        <v>0</v>
      </c>
      <c r="W3958">
        <v>0</v>
      </c>
      <c r="AF3958">
        <v>0</v>
      </c>
      <c r="AG3958">
        <v>0</v>
      </c>
      <c r="AH3958">
        <v>0</v>
      </c>
      <c r="AI3958">
        <v>12</v>
      </c>
      <c r="AJ3958">
        <v>12</v>
      </c>
      <c r="AM3958">
        <v>0</v>
      </c>
      <c r="AP3958">
        <v>33</v>
      </c>
    </row>
    <row r="3959" spans="1:42" x14ac:dyDescent="0.2">
      <c r="A3959" s="1" t="s">
        <v>46</v>
      </c>
      <c r="B3959">
        <v>4</v>
      </c>
      <c r="C3959" s="1" t="s">
        <v>5973</v>
      </c>
      <c r="D3959" s="2">
        <v>45884</v>
      </c>
      <c r="E3959" t="s">
        <v>5965</v>
      </c>
      <c r="F3959" s="1" t="s">
        <v>246</v>
      </c>
      <c r="G3959">
        <v>17.25</v>
      </c>
      <c r="H3959" t="s">
        <v>332</v>
      </c>
      <c r="I3959" s="1" t="s">
        <v>100</v>
      </c>
      <c r="J3959">
        <v>1000</v>
      </c>
      <c r="K3959" s="1" t="s">
        <v>2729</v>
      </c>
      <c r="L3959">
        <v>3</v>
      </c>
      <c r="M3959">
        <v>192.4</v>
      </c>
      <c r="N3959">
        <v>6.1</v>
      </c>
      <c r="Q3959">
        <v>186.3</v>
      </c>
      <c r="R3959" s="1" t="s">
        <v>2730</v>
      </c>
      <c r="V3959">
        <v>0</v>
      </c>
      <c r="W3959">
        <v>0</v>
      </c>
      <c r="AF3959">
        <v>0</v>
      </c>
      <c r="AG3959">
        <v>0</v>
      </c>
      <c r="AH3959">
        <v>0</v>
      </c>
      <c r="AI3959">
        <v>12</v>
      </c>
      <c r="AJ3959">
        <v>12</v>
      </c>
      <c r="AM3959">
        <v>0</v>
      </c>
      <c r="AP3959">
        <v>33</v>
      </c>
    </row>
    <row r="3960" spans="1:42" x14ac:dyDescent="0.2">
      <c r="A3960" s="1" t="s">
        <v>46</v>
      </c>
      <c r="B3960">
        <v>4</v>
      </c>
      <c r="C3960" s="1" t="s">
        <v>5995</v>
      </c>
      <c r="D3960" s="2">
        <v>45884</v>
      </c>
      <c r="E3960" t="s">
        <v>1295</v>
      </c>
      <c r="F3960" s="1" t="s">
        <v>246</v>
      </c>
      <c r="G3960">
        <v>17</v>
      </c>
      <c r="H3960" t="s">
        <v>209</v>
      </c>
      <c r="I3960" s="1" t="s">
        <v>100</v>
      </c>
      <c r="J3960">
        <v>150</v>
      </c>
      <c r="K3960" s="1" t="s">
        <v>2729</v>
      </c>
      <c r="L3960">
        <v>2</v>
      </c>
      <c r="M3960">
        <v>111.4</v>
      </c>
      <c r="N3960">
        <v>4</v>
      </c>
      <c r="Q3960">
        <v>107.4</v>
      </c>
      <c r="R3960" s="1" t="s">
        <v>2730</v>
      </c>
      <c r="V3960">
        <v>0</v>
      </c>
      <c r="W3960">
        <v>0</v>
      </c>
      <c r="AF3960">
        <v>0</v>
      </c>
      <c r="AG3960">
        <v>0</v>
      </c>
      <c r="AH3960">
        <v>0</v>
      </c>
      <c r="AI3960">
        <v>12</v>
      </c>
      <c r="AJ3960">
        <v>12</v>
      </c>
      <c r="AM3960">
        <v>0</v>
      </c>
      <c r="AP3960">
        <v>33</v>
      </c>
    </row>
    <row r="3961" spans="1:42" x14ac:dyDescent="0.2">
      <c r="A3961" s="1" t="s">
        <v>53</v>
      </c>
      <c r="B3961">
        <v>4</v>
      </c>
      <c r="C3961" s="1" t="s">
        <v>5995</v>
      </c>
      <c r="D3961" s="2">
        <v>45884</v>
      </c>
      <c r="E3961" t="s">
        <v>1295</v>
      </c>
      <c r="F3961" s="1" t="s">
        <v>246</v>
      </c>
      <c r="G3961">
        <v>17</v>
      </c>
      <c r="H3961" t="s">
        <v>209</v>
      </c>
      <c r="I3961" s="1" t="s">
        <v>100</v>
      </c>
      <c r="J3961">
        <v>150</v>
      </c>
      <c r="K3961" s="1" t="s">
        <v>2729</v>
      </c>
      <c r="L3961">
        <v>1</v>
      </c>
      <c r="M3961">
        <v>50</v>
      </c>
      <c r="N3961">
        <v>2</v>
      </c>
      <c r="Q3961">
        <v>48</v>
      </c>
      <c r="R3961" s="1" t="s">
        <v>5991</v>
      </c>
      <c r="V3961">
        <v>0</v>
      </c>
      <c r="W3961">
        <v>0</v>
      </c>
      <c r="AF3961">
        <v>0</v>
      </c>
      <c r="AG3961">
        <v>0</v>
      </c>
      <c r="AH3961">
        <v>0</v>
      </c>
      <c r="AI3961">
        <v>12</v>
      </c>
      <c r="AJ3961">
        <v>12</v>
      </c>
      <c r="AM3961">
        <v>0</v>
      </c>
      <c r="AP3961">
        <v>33</v>
      </c>
    </row>
    <row r="3962" spans="1:42" x14ac:dyDescent="0.2">
      <c r="A3962" s="1" t="s">
        <v>53</v>
      </c>
      <c r="B3962">
        <v>4</v>
      </c>
      <c r="C3962" s="1" t="s">
        <v>5996</v>
      </c>
      <c r="D3962" s="2">
        <v>45884</v>
      </c>
      <c r="E3962" t="s">
        <v>1295</v>
      </c>
      <c r="F3962" s="1" t="s">
        <v>246</v>
      </c>
      <c r="G3962">
        <v>16</v>
      </c>
      <c r="H3962" t="s">
        <v>209</v>
      </c>
      <c r="I3962" s="1" t="s">
        <v>100</v>
      </c>
      <c r="J3962">
        <v>100</v>
      </c>
      <c r="K3962" s="1" t="s">
        <v>2729</v>
      </c>
      <c r="L3962">
        <v>3</v>
      </c>
      <c r="M3962">
        <v>134.80000000000001</v>
      </c>
      <c r="N3962">
        <v>5.6999999999999993</v>
      </c>
      <c r="Q3962">
        <v>129.10000000000002</v>
      </c>
      <c r="R3962" s="1" t="s">
        <v>5991</v>
      </c>
      <c r="V3962">
        <v>0</v>
      </c>
      <c r="W3962">
        <v>0</v>
      </c>
      <c r="AF3962">
        <v>0</v>
      </c>
      <c r="AG3962">
        <v>0</v>
      </c>
      <c r="AH3962">
        <v>0</v>
      </c>
      <c r="AI3962">
        <v>12</v>
      </c>
      <c r="AJ3962">
        <v>12</v>
      </c>
      <c r="AM3962">
        <v>0</v>
      </c>
      <c r="AP3962">
        <v>33</v>
      </c>
    </row>
    <row r="3963" spans="1:42" x14ac:dyDescent="0.2">
      <c r="A3963" s="1" t="s">
        <v>53</v>
      </c>
      <c r="B3963">
        <v>4</v>
      </c>
      <c r="C3963" s="1" t="s">
        <v>5997</v>
      </c>
      <c r="D3963" s="2">
        <v>45884</v>
      </c>
      <c r="E3963" t="s">
        <v>5998</v>
      </c>
      <c r="F3963" s="1" t="s">
        <v>246</v>
      </c>
      <c r="G3963">
        <v>17</v>
      </c>
      <c r="H3963" t="s">
        <v>332</v>
      </c>
      <c r="I3963" s="1" t="s">
        <v>2760</v>
      </c>
      <c r="J3963">
        <v>500</v>
      </c>
      <c r="K3963" s="1" t="s">
        <v>2729</v>
      </c>
      <c r="L3963">
        <v>2</v>
      </c>
      <c r="M3963">
        <v>144.19999999999999</v>
      </c>
      <c r="N3963">
        <v>4</v>
      </c>
      <c r="Q3963">
        <v>140.19999999999999</v>
      </c>
      <c r="R3963" s="1" t="s">
        <v>5991</v>
      </c>
      <c r="V3963">
        <v>0</v>
      </c>
      <c r="W3963">
        <v>0</v>
      </c>
      <c r="AF3963">
        <v>0</v>
      </c>
      <c r="AG3963">
        <v>0</v>
      </c>
      <c r="AH3963">
        <v>0</v>
      </c>
      <c r="AI3963">
        <v>12</v>
      </c>
      <c r="AJ3963">
        <v>12</v>
      </c>
      <c r="AM3963">
        <v>0</v>
      </c>
      <c r="AP3963">
        <v>33</v>
      </c>
    </row>
    <row r="3964" spans="1:42" x14ac:dyDescent="0.2">
      <c r="A3964" s="1" t="s">
        <v>46</v>
      </c>
      <c r="B3964">
        <v>5</v>
      </c>
      <c r="C3964" s="1" t="s">
        <v>5983</v>
      </c>
      <c r="D3964" s="2">
        <v>45884</v>
      </c>
      <c r="E3964" t="s">
        <v>3699</v>
      </c>
      <c r="F3964" s="1" t="s">
        <v>246</v>
      </c>
      <c r="G3964" t="s">
        <v>5606</v>
      </c>
      <c r="H3964" t="s">
        <v>5607</v>
      </c>
      <c r="I3964" s="1" t="s">
        <v>2766</v>
      </c>
      <c r="J3964" t="s">
        <v>5984</v>
      </c>
      <c r="K3964" s="1" t="s">
        <v>2729</v>
      </c>
      <c r="L3964">
        <v>4</v>
      </c>
      <c r="M3964">
        <v>435.40000000000003</v>
      </c>
      <c r="N3964">
        <v>11.2</v>
      </c>
      <c r="Q3964">
        <v>424.20000000000005</v>
      </c>
      <c r="R3964" s="1" t="s">
        <v>2730</v>
      </c>
      <c r="V3964">
        <v>0</v>
      </c>
      <c r="W3964">
        <v>0</v>
      </c>
      <c r="AF3964">
        <v>0</v>
      </c>
      <c r="AG3964">
        <v>0</v>
      </c>
      <c r="AH3964">
        <v>0</v>
      </c>
      <c r="AI3964">
        <v>12</v>
      </c>
      <c r="AJ3964">
        <v>12</v>
      </c>
      <c r="AM3964">
        <v>0</v>
      </c>
      <c r="AP3964">
        <v>33</v>
      </c>
    </row>
    <row r="3965" spans="1:42" x14ac:dyDescent="0.2">
      <c r="A3965" s="1" t="s">
        <v>46</v>
      </c>
      <c r="B3965">
        <v>5</v>
      </c>
      <c r="C3965" s="1" t="s">
        <v>5999</v>
      </c>
      <c r="D3965" s="2">
        <v>45884</v>
      </c>
      <c r="E3965" t="s">
        <v>6000</v>
      </c>
      <c r="F3965" s="1" t="s">
        <v>246</v>
      </c>
      <c r="G3965">
        <v>22</v>
      </c>
      <c r="H3965" t="s">
        <v>2774</v>
      </c>
      <c r="I3965" s="1" t="s">
        <v>100</v>
      </c>
      <c r="J3965">
        <v>300</v>
      </c>
      <c r="K3965" s="1" t="s">
        <v>2729</v>
      </c>
      <c r="L3965">
        <v>2</v>
      </c>
      <c r="M3965">
        <v>134.4</v>
      </c>
      <c r="N3965">
        <v>5.2</v>
      </c>
      <c r="Q3965">
        <v>129.20000000000002</v>
      </c>
      <c r="R3965" s="1" t="s">
        <v>2730</v>
      </c>
      <c r="V3965">
        <v>0</v>
      </c>
      <c r="W3965">
        <v>0</v>
      </c>
      <c r="AF3965">
        <v>0</v>
      </c>
      <c r="AG3965">
        <v>0</v>
      </c>
      <c r="AH3965">
        <v>0</v>
      </c>
      <c r="AI3965">
        <v>12</v>
      </c>
      <c r="AJ3965">
        <v>12</v>
      </c>
      <c r="AM3965">
        <v>0</v>
      </c>
      <c r="AP3965">
        <v>33</v>
      </c>
    </row>
    <row r="3966" spans="1:42" x14ac:dyDescent="0.2">
      <c r="A3966" s="1" t="s">
        <v>53</v>
      </c>
      <c r="B3966">
        <v>5</v>
      </c>
      <c r="C3966" s="1" t="s">
        <v>5999</v>
      </c>
      <c r="D3966" s="2">
        <v>45884</v>
      </c>
      <c r="E3966" t="s">
        <v>6000</v>
      </c>
      <c r="F3966" s="1" t="s">
        <v>246</v>
      </c>
      <c r="G3966">
        <v>22</v>
      </c>
      <c r="H3966" t="s">
        <v>2774</v>
      </c>
      <c r="I3966" s="1" t="s">
        <v>100</v>
      </c>
      <c r="J3966">
        <v>300</v>
      </c>
      <c r="K3966" s="1" t="s">
        <v>2729</v>
      </c>
      <c r="L3966">
        <v>2</v>
      </c>
      <c r="M3966">
        <v>168.2</v>
      </c>
      <c r="N3966">
        <v>5.2</v>
      </c>
      <c r="Q3966">
        <v>163</v>
      </c>
      <c r="R3966" s="1" t="s">
        <v>5991</v>
      </c>
      <c r="V3966">
        <v>0</v>
      </c>
      <c r="W3966">
        <v>0</v>
      </c>
      <c r="AF3966">
        <v>0</v>
      </c>
      <c r="AG3966">
        <v>0</v>
      </c>
      <c r="AH3966">
        <v>0</v>
      </c>
      <c r="AI3966">
        <v>12</v>
      </c>
      <c r="AJ3966">
        <v>12</v>
      </c>
      <c r="AM3966">
        <v>0</v>
      </c>
      <c r="AP3966">
        <v>33</v>
      </c>
    </row>
    <row r="3967" spans="1:42" x14ac:dyDescent="0.2">
      <c r="A3967" s="1" t="s">
        <v>53</v>
      </c>
      <c r="B3967">
        <v>5</v>
      </c>
      <c r="C3967" s="1" t="s">
        <v>6001</v>
      </c>
      <c r="D3967" s="2">
        <v>45884</v>
      </c>
      <c r="E3967" t="s">
        <v>5594</v>
      </c>
      <c r="F3967" s="1" t="s">
        <v>246</v>
      </c>
      <c r="G3967">
        <v>34</v>
      </c>
      <c r="H3967" t="s">
        <v>167</v>
      </c>
      <c r="I3967" s="1" t="s">
        <v>100</v>
      </c>
      <c r="J3967">
        <v>230</v>
      </c>
      <c r="K3967" s="1" t="s">
        <v>2729</v>
      </c>
      <c r="L3967">
        <v>3</v>
      </c>
      <c r="M3967">
        <v>250.60000000000002</v>
      </c>
      <c r="N3967">
        <v>12.1</v>
      </c>
      <c r="Q3967">
        <v>238.50000000000003</v>
      </c>
      <c r="R3967" s="1" t="s">
        <v>5991</v>
      </c>
      <c r="V3967">
        <v>0</v>
      </c>
      <c r="W3967">
        <v>0</v>
      </c>
      <c r="AF3967">
        <v>0</v>
      </c>
      <c r="AG3967">
        <v>0</v>
      </c>
      <c r="AH3967">
        <v>0</v>
      </c>
      <c r="AI3967">
        <v>12</v>
      </c>
      <c r="AJ3967">
        <v>12</v>
      </c>
      <c r="AM3967">
        <v>0</v>
      </c>
      <c r="AP3967">
        <v>33</v>
      </c>
    </row>
    <row r="3968" spans="1:42" x14ac:dyDescent="0.2">
      <c r="A3968" s="1" t="s">
        <v>53</v>
      </c>
      <c r="B3968">
        <v>5</v>
      </c>
      <c r="C3968" s="1" t="s">
        <v>6002</v>
      </c>
      <c r="D3968" s="2">
        <v>45884</v>
      </c>
      <c r="E3968" t="s">
        <v>5594</v>
      </c>
      <c r="F3968" s="1" t="s">
        <v>246</v>
      </c>
      <c r="G3968">
        <v>30</v>
      </c>
      <c r="H3968" t="s">
        <v>167</v>
      </c>
      <c r="I3968" s="1" t="s">
        <v>100</v>
      </c>
      <c r="J3968">
        <v>170</v>
      </c>
      <c r="K3968" s="1" t="s">
        <v>2729</v>
      </c>
      <c r="L3968">
        <v>3</v>
      </c>
      <c r="M3968">
        <v>159</v>
      </c>
      <c r="N3968">
        <v>10.8</v>
      </c>
      <c r="Q3968">
        <v>148.19999999999999</v>
      </c>
      <c r="R3968" s="1" t="s">
        <v>5991</v>
      </c>
      <c r="V3968">
        <v>0</v>
      </c>
      <c r="W3968">
        <v>0</v>
      </c>
      <c r="AF3968">
        <v>0</v>
      </c>
      <c r="AG3968">
        <v>0</v>
      </c>
      <c r="AH3968">
        <v>0</v>
      </c>
      <c r="AI3968">
        <v>12</v>
      </c>
      <c r="AJ3968">
        <v>12</v>
      </c>
      <c r="AM3968">
        <v>0</v>
      </c>
      <c r="AP3968">
        <v>33</v>
      </c>
    </row>
    <row r="3969" spans="1:42" x14ac:dyDescent="0.2">
      <c r="A3969" s="1" t="s">
        <v>53</v>
      </c>
      <c r="B3969">
        <v>6</v>
      </c>
      <c r="C3969" s="1" t="s">
        <v>5983</v>
      </c>
      <c r="D3969" s="2">
        <v>45884</v>
      </c>
      <c r="E3969" t="s">
        <v>3699</v>
      </c>
      <c r="F3969" s="1" t="s">
        <v>246</v>
      </c>
      <c r="G3969" t="s">
        <v>5606</v>
      </c>
      <c r="H3969" t="s">
        <v>5607</v>
      </c>
      <c r="I3969" s="1" t="s">
        <v>2766</v>
      </c>
      <c r="J3969" t="s">
        <v>5984</v>
      </c>
      <c r="K3969" s="1" t="s">
        <v>2729</v>
      </c>
      <c r="L3969">
        <v>4</v>
      </c>
      <c r="M3969">
        <v>435.8</v>
      </c>
      <c r="N3969">
        <v>11.2</v>
      </c>
      <c r="O3969">
        <v>108</v>
      </c>
      <c r="Q3969">
        <v>424.6</v>
      </c>
      <c r="R3969" s="1" t="s">
        <v>5991</v>
      </c>
      <c r="V3969">
        <v>0</v>
      </c>
      <c r="W3969">
        <v>0</v>
      </c>
      <c r="AF3969">
        <v>0</v>
      </c>
      <c r="AG3969">
        <v>0</v>
      </c>
      <c r="AH3969">
        <v>0</v>
      </c>
      <c r="AI3969">
        <v>12</v>
      </c>
      <c r="AJ3969">
        <v>12</v>
      </c>
      <c r="AM3969">
        <v>0</v>
      </c>
      <c r="AP3969">
        <v>33</v>
      </c>
    </row>
    <row r="3970" spans="1:42" x14ac:dyDescent="0.2">
      <c r="A3970" s="1" t="s">
        <v>53</v>
      </c>
      <c r="B3970">
        <v>6</v>
      </c>
      <c r="C3970" s="1" t="s">
        <v>4529</v>
      </c>
      <c r="D3970" s="2">
        <v>45884</v>
      </c>
      <c r="E3970" t="s">
        <v>51</v>
      </c>
      <c r="F3970" s="1" t="s">
        <v>51</v>
      </c>
      <c r="G3970" t="s">
        <v>51</v>
      </c>
      <c r="H3970" t="s">
        <v>51</v>
      </c>
      <c r="I3970" s="1" t="s">
        <v>51</v>
      </c>
      <c r="J3970" t="s">
        <v>51</v>
      </c>
      <c r="K3970" s="1" t="s">
        <v>2729</v>
      </c>
      <c r="L3970">
        <v>1</v>
      </c>
      <c r="M3970">
        <v>59.4</v>
      </c>
      <c r="N3970">
        <v>3.6</v>
      </c>
      <c r="Q3970">
        <v>55.8</v>
      </c>
      <c r="R3970" s="1" t="s">
        <v>5991</v>
      </c>
      <c r="V3970">
        <v>0</v>
      </c>
      <c r="W3970">
        <v>0</v>
      </c>
      <c r="AF3970">
        <v>0</v>
      </c>
      <c r="AG3970">
        <v>0</v>
      </c>
      <c r="AH3970">
        <v>0</v>
      </c>
      <c r="AI3970">
        <v>12</v>
      </c>
      <c r="AJ3970">
        <v>12</v>
      </c>
      <c r="AM3970">
        <v>0</v>
      </c>
      <c r="AP3970">
        <v>33</v>
      </c>
    </row>
    <row r="3971" spans="1:42" x14ac:dyDescent="0.2">
      <c r="A3971" s="1" t="s">
        <v>53</v>
      </c>
      <c r="B3971">
        <v>6</v>
      </c>
      <c r="C3971" s="1" t="s">
        <v>2879</v>
      </c>
      <c r="D3971" s="2">
        <v>45884</v>
      </c>
      <c r="E3971" t="s">
        <v>51</v>
      </c>
      <c r="F3971" s="1" t="s">
        <v>51</v>
      </c>
      <c r="G3971" t="s">
        <v>51</v>
      </c>
      <c r="H3971" t="s">
        <v>51</v>
      </c>
      <c r="I3971" s="1" t="s">
        <v>51</v>
      </c>
      <c r="J3971" t="s">
        <v>51</v>
      </c>
      <c r="K3971" s="1" t="s">
        <v>2729</v>
      </c>
      <c r="L3971">
        <v>2</v>
      </c>
      <c r="M3971">
        <v>211.6</v>
      </c>
      <c r="N3971">
        <v>6.4</v>
      </c>
      <c r="Q3971">
        <v>205.2</v>
      </c>
      <c r="R3971" s="1" t="s">
        <v>5991</v>
      </c>
      <c r="V3971">
        <v>0</v>
      </c>
      <c r="W3971">
        <v>0</v>
      </c>
      <c r="AF3971">
        <v>0</v>
      </c>
      <c r="AG3971">
        <v>0</v>
      </c>
      <c r="AH3971">
        <v>0</v>
      </c>
      <c r="AI3971">
        <v>12</v>
      </c>
      <c r="AJ3971">
        <v>12</v>
      </c>
      <c r="AM3971">
        <v>0</v>
      </c>
      <c r="AP3971">
        <v>33</v>
      </c>
    </row>
    <row r="3972" spans="1:42" x14ac:dyDescent="0.2">
      <c r="A3972" s="1" t="s">
        <v>46</v>
      </c>
      <c r="B3972">
        <v>1</v>
      </c>
      <c r="C3972" s="1" t="s">
        <v>6003</v>
      </c>
      <c r="D3972" s="2">
        <v>45885</v>
      </c>
      <c r="E3972" t="s">
        <v>5924</v>
      </c>
      <c r="F3972" s="1" t="s">
        <v>246</v>
      </c>
      <c r="G3972">
        <v>7</v>
      </c>
      <c r="H3972" t="s">
        <v>2963</v>
      </c>
      <c r="I3972" s="1" t="s">
        <v>100</v>
      </c>
      <c r="J3972">
        <v>250</v>
      </c>
      <c r="K3972" s="1" t="s">
        <v>2729</v>
      </c>
      <c r="L3972">
        <v>2</v>
      </c>
      <c r="M3972">
        <v>113</v>
      </c>
      <c r="N3972">
        <v>1.9</v>
      </c>
      <c r="Q3972">
        <v>111.1</v>
      </c>
      <c r="R3972" s="1"/>
      <c r="V3972">
        <v>0</v>
      </c>
      <c r="W3972">
        <v>0</v>
      </c>
      <c r="AF3972">
        <v>0</v>
      </c>
      <c r="AG3972">
        <v>0</v>
      </c>
      <c r="AH3972">
        <v>0</v>
      </c>
      <c r="AI3972">
        <v>12</v>
      </c>
      <c r="AJ3972">
        <v>12</v>
      </c>
      <c r="AM3972">
        <v>0</v>
      </c>
      <c r="AP3972">
        <v>33</v>
      </c>
    </row>
    <row r="3973" spans="1:42" x14ac:dyDescent="0.2">
      <c r="A3973" s="1" t="s">
        <v>46</v>
      </c>
      <c r="B3973">
        <v>1</v>
      </c>
      <c r="C3973" s="1" t="s">
        <v>6004</v>
      </c>
      <c r="D3973" s="2">
        <v>45885</v>
      </c>
      <c r="E3973" t="s">
        <v>1295</v>
      </c>
      <c r="F3973" s="1" t="s">
        <v>246</v>
      </c>
      <c r="G3973">
        <v>13</v>
      </c>
      <c r="H3973" t="s">
        <v>167</v>
      </c>
      <c r="I3973" s="1" t="s">
        <v>100</v>
      </c>
      <c r="J3973">
        <v>110</v>
      </c>
      <c r="K3973" s="1" t="s">
        <v>2729</v>
      </c>
      <c r="L3973">
        <v>2</v>
      </c>
      <c r="M3973">
        <v>119.8</v>
      </c>
      <c r="N3973">
        <v>3.6</v>
      </c>
      <c r="Q3973">
        <v>116.2</v>
      </c>
      <c r="R3973" s="1"/>
      <c r="V3973">
        <v>0</v>
      </c>
      <c r="W3973">
        <v>0</v>
      </c>
      <c r="AF3973">
        <v>0</v>
      </c>
      <c r="AG3973">
        <v>0</v>
      </c>
      <c r="AH3973">
        <v>0</v>
      </c>
      <c r="AI3973">
        <v>12</v>
      </c>
      <c r="AJ3973">
        <v>12</v>
      </c>
      <c r="AM3973">
        <v>0</v>
      </c>
      <c r="AP3973">
        <v>33</v>
      </c>
    </row>
    <row r="3974" spans="1:42" x14ac:dyDescent="0.2">
      <c r="A3974" s="1" t="s">
        <v>53</v>
      </c>
      <c r="B3974">
        <v>1</v>
      </c>
      <c r="C3974" s="1" t="s">
        <v>6005</v>
      </c>
      <c r="D3974" s="2">
        <v>45885</v>
      </c>
      <c r="E3974" t="s">
        <v>6006</v>
      </c>
      <c r="F3974" s="1" t="s">
        <v>246</v>
      </c>
      <c r="G3974">
        <v>7</v>
      </c>
      <c r="H3974">
        <v>10</v>
      </c>
      <c r="I3974" s="1" t="s">
        <v>100</v>
      </c>
      <c r="J3974">
        <v>400</v>
      </c>
      <c r="K3974" s="1" t="s">
        <v>2729</v>
      </c>
      <c r="L3974">
        <v>2</v>
      </c>
      <c r="M3974">
        <v>105.80000000000001</v>
      </c>
      <c r="N3974">
        <v>1.7000000000000002</v>
      </c>
      <c r="Q3974">
        <v>104.10000000000001</v>
      </c>
      <c r="R3974" s="1"/>
      <c r="V3974">
        <v>0</v>
      </c>
      <c r="W3974">
        <v>0</v>
      </c>
      <c r="AF3974">
        <v>0</v>
      </c>
      <c r="AG3974">
        <v>0</v>
      </c>
      <c r="AH3974">
        <v>0</v>
      </c>
      <c r="AI3974">
        <v>12</v>
      </c>
      <c r="AJ3974">
        <v>12</v>
      </c>
      <c r="AM3974">
        <v>0</v>
      </c>
      <c r="AP3974">
        <v>33</v>
      </c>
    </row>
    <row r="3975" spans="1:42" x14ac:dyDescent="0.2">
      <c r="A3975" s="1" t="s">
        <v>46</v>
      </c>
      <c r="B3975">
        <v>3</v>
      </c>
      <c r="C3975" s="1" t="s">
        <v>5994</v>
      </c>
      <c r="D3975" s="2">
        <v>45885</v>
      </c>
      <c r="E3975" t="s">
        <v>5484</v>
      </c>
      <c r="F3975" s="1" t="s">
        <v>3068</v>
      </c>
      <c r="G3975">
        <v>12</v>
      </c>
      <c r="H3975" t="s">
        <v>214</v>
      </c>
      <c r="I3975" s="1" t="s">
        <v>108</v>
      </c>
      <c r="J3975">
        <v>150</v>
      </c>
      <c r="K3975" s="1" t="s">
        <v>2729</v>
      </c>
      <c r="L3975">
        <v>2</v>
      </c>
      <c r="M3975">
        <v>105</v>
      </c>
      <c r="N3975">
        <v>3</v>
      </c>
      <c r="Q3975">
        <v>102</v>
      </c>
      <c r="R3975" s="1"/>
      <c r="V3975">
        <v>0</v>
      </c>
      <c r="W3975">
        <v>0</v>
      </c>
      <c r="AF3975">
        <v>0</v>
      </c>
      <c r="AG3975">
        <v>0</v>
      </c>
      <c r="AH3975">
        <v>0</v>
      </c>
      <c r="AI3975">
        <v>12</v>
      </c>
      <c r="AJ3975">
        <v>12</v>
      </c>
      <c r="AM3975">
        <v>0</v>
      </c>
      <c r="AP3975">
        <v>33</v>
      </c>
    </row>
    <row r="3976" spans="1:42" x14ac:dyDescent="0.2">
      <c r="A3976" s="1" t="s">
        <v>46</v>
      </c>
      <c r="B3976">
        <v>3</v>
      </c>
      <c r="C3976" s="1" t="s">
        <v>6007</v>
      </c>
      <c r="D3976" s="2">
        <v>45885</v>
      </c>
      <c r="E3976" t="s">
        <v>5487</v>
      </c>
      <c r="F3976" s="1" t="s">
        <v>3068</v>
      </c>
      <c r="G3976">
        <v>12</v>
      </c>
      <c r="H3976" t="s">
        <v>214</v>
      </c>
      <c r="I3976" s="1" t="s">
        <v>108</v>
      </c>
      <c r="J3976">
        <v>100</v>
      </c>
      <c r="K3976" s="1" t="s">
        <v>2729</v>
      </c>
      <c r="L3976">
        <v>2</v>
      </c>
      <c r="M3976">
        <v>111.4</v>
      </c>
      <c r="N3976">
        <v>3.1</v>
      </c>
      <c r="Q3976">
        <v>108.30000000000001</v>
      </c>
      <c r="R3976" s="1"/>
      <c r="V3976">
        <v>0</v>
      </c>
      <c r="W3976">
        <v>0</v>
      </c>
      <c r="AF3976">
        <v>0</v>
      </c>
      <c r="AG3976">
        <v>0</v>
      </c>
      <c r="AH3976">
        <v>0</v>
      </c>
      <c r="AI3976">
        <v>12</v>
      </c>
      <c r="AJ3976">
        <v>12</v>
      </c>
      <c r="AM3976">
        <v>0</v>
      </c>
      <c r="AP3976">
        <v>33</v>
      </c>
    </row>
    <row r="3977" spans="1:42" x14ac:dyDescent="0.2">
      <c r="A3977" s="1" t="s">
        <v>46</v>
      </c>
      <c r="B3977">
        <v>3</v>
      </c>
      <c r="C3977" s="1" t="s">
        <v>6008</v>
      </c>
      <c r="D3977" s="2">
        <v>45885</v>
      </c>
      <c r="E3977" t="s">
        <v>5484</v>
      </c>
      <c r="F3977" s="1" t="s">
        <v>3068</v>
      </c>
      <c r="G3977">
        <v>12</v>
      </c>
      <c r="H3977" t="s">
        <v>214</v>
      </c>
      <c r="I3977" s="1" t="s">
        <v>108</v>
      </c>
      <c r="J3977">
        <v>100</v>
      </c>
      <c r="K3977" s="1" t="s">
        <v>2729</v>
      </c>
      <c r="L3977">
        <v>2</v>
      </c>
      <c r="M3977">
        <v>111.2</v>
      </c>
      <c r="N3977">
        <v>3.2</v>
      </c>
      <c r="Q3977">
        <v>108</v>
      </c>
      <c r="R3977" s="1"/>
      <c r="V3977">
        <v>0</v>
      </c>
      <c r="W3977">
        <v>0</v>
      </c>
      <c r="AF3977">
        <v>0</v>
      </c>
      <c r="AG3977">
        <v>0</v>
      </c>
      <c r="AH3977">
        <v>0</v>
      </c>
      <c r="AI3977">
        <v>12</v>
      </c>
      <c r="AJ3977">
        <v>12</v>
      </c>
      <c r="AM3977">
        <v>0</v>
      </c>
      <c r="AP3977">
        <v>33</v>
      </c>
    </row>
    <row r="3978" spans="1:42" x14ac:dyDescent="0.2">
      <c r="A3978" s="1" t="s">
        <v>46</v>
      </c>
      <c r="B3978">
        <v>3</v>
      </c>
      <c r="C3978" s="1" t="s">
        <v>6009</v>
      </c>
      <c r="D3978" s="2">
        <v>45885</v>
      </c>
      <c r="E3978" t="s">
        <v>6010</v>
      </c>
      <c r="F3978" s="1" t="s">
        <v>3068</v>
      </c>
      <c r="G3978">
        <v>12</v>
      </c>
      <c r="H3978" t="s">
        <v>2811</v>
      </c>
      <c r="I3978" s="1" t="s">
        <v>2996</v>
      </c>
      <c r="J3978">
        <v>150</v>
      </c>
      <c r="K3978" s="1" t="s">
        <v>2729</v>
      </c>
      <c r="L3978">
        <v>1</v>
      </c>
      <c r="M3978">
        <v>61.6</v>
      </c>
      <c r="N3978">
        <v>1.6</v>
      </c>
      <c r="Q3978">
        <v>60</v>
      </c>
      <c r="R3978" s="1"/>
      <c r="V3978">
        <v>0</v>
      </c>
      <c r="W3978">
        <v>0</v>
      </c>
      <c r="AF3978">
        <v>0</v>
      </c>
      <c r="AG3978">
        <v>0</v>
      </c>
      <c r="AH3978">
        <v>0</v>
      </c>
      <c r="AI3978">
        <v>12</v>
      </c>
      <c r="AJ3978">
        <v>12</v>
      </c>
      <c r="AM3978">
        <v>0</v>
      </c>
      <c r="AP3978">
        <v>33</v>
      </c>
    </row>
    <row r="3979" spans="1:42" x14ac:dyDescent="0.2">
      <c r="A3979" s="1" t="s">
        <v>53</v>
      </c>
      <c r="B3979">
        <v>3</v>
      </c>
      <c r="C3979" s="1" t="s">
        <v>6009</v>
      </c>
      <c r="D3979" s="2">
        <v>45885</v>
      </c>
      <c r="E3979" t="s">
        <v>6010</v>
      </c>
      <c r="F3979" s="1" t="s">
        <v>3068</v>
      </c>
      <c r="G3979">
        <v>12</v>
      </c>
      <c r="H3979" t="s">
        <v>2811</v>
      </c>
      <c r="I3979" s="1" t="s">
        <v>2996</v>
      </c>
      <c r="J3979">
        <v>150</v>
      </c>
      <c r="K3979" s="1" t="s">
        <v>2729</v>
      </c>
      <c r="L3979">
        <v>2</v>
      </c>
      <c r="M3979">
        <v>114.6</v>
      </c>
      <c r="N3979">
        <v>3</v>
      </c>
      <c r="Q3979">
        <v>111.6</v>
      </c>
      <c r="R3979" s="1"/>
      <c r="V3979">
        <v>0</v>
      </c>
      <c r="W3979">
        <v>0</v>
      </c>
      <c r="AF3979">
        <v>0</v>
      </c>
      <c r="AG3979">
        <v>0</v>
      </c>
      <c r="AH3979">
        <v>0</v>
      </c>
      <c r="AI3979">
        <v>12</v>
      </c>
      <c r="AJ3979">
        <v>12</v>
      </c>
      <c r="AM3979">
        <v>0</v>
      </c>
      <c r="AP3979">
        <v>33</v>
      </c>
    </row>
    <row r="3980" spans="1:42" x14ac:dyDescent="0.2">
      <c r="A3980" s="1" t="s">
        <v>53</v>
      </c>
      <c r="B3980">
        <v>3</v>
      </c>
      <c r="C3980" s="1" t="s">
        <v>6011</v>
      </c>
      <c r="D3980" s="2">
        <v>45885</v>
      </c>
      <c r="E3980" t="s">
        <v>6010</v>
      </c>
      <c r="F3980" s="1" t="s">
        <v>3068</v>
      </c>
      <c r="G3980">
        <v>16</v>
      </c>
      <c r="H3980" t="s">
        <v>2811</v>
      </c>
      <c r="I3980" s="1" t="s">
        <v>2996</v>
      </c>
      <c r="J3980">
        <v>200</v>
      </c>
      <c r="K3980" s="1" t="s">
        <v>2729</v>
      </c>
      <c r="L3980">
        <v>2</v>
      </c>
      <c r="M3980">
        <v>177.6</v>
      </c>
      <c r="N3980">
        <v>2.4</v>
      </c>
      <c r="Q3980">
        <v>175.2</v>
      </c>
      <c r="R3980" s="1"/>
      <c r="V3980">
        <v>0</v>
      </c>
      <c r="W3980">
        <v>0</v>
      </c>
      <c r="AF3980">
        <v>0</v>
      </c>
      <c r="AG3980">
        <v>0</v>
      </c>
      <c r="AH3980">
        <v>0</v>
      </c>
      <c r="AI3980">
        <v>12</v>
      </c>
      <c r="AJ3980">
        <v>12</v>
      </c>
      <c r="AM3980">
        <v>0</v>
      </c>
      <c r="AP3980">
        <v>33</v>
      </c>
    </row>
    <row r="3981" spans="1:42" x14ac:dyDescent="0.2">
      <c r="A3981" s="1" t="s">
        <v>53</v>
      </c>
      <c r="B3981">
        <v>3</v>
      </c>
      <c r="C3981" s="1" t="s">
        <v>6012</v>
      </c>
      <c r="D3981" s="2">
        <v>45885</v>
      </c>
      <c r="E3981" t="s">
        <v>5746</v>
      </c>
      <c r="F3981" s="1" t="s">
        <v>49</v>
      </c>
      <c r="G3981">
        <v>16</v>
      </c>
      <c r="H3981" t="s">
        <v>134</v>
      </c>
      <c r="I3981" s="1" t="s">
        <v>51</v>
      </c>
      <c r="J3981">
        <v>300</v>
      </c>
      <c r="K3981" s="1" t="s">
        <v>2729</v>
      </c>
      <c r="L3981">
        <v>2</v>
      </c>
      <c r="M3981">
        <v>171.5</v>
      </c>
      <c r="N3981">
        <v>2.4</v>
      </c>
      <c r="Q3981">
        <v>169.1</v>
      </c>
      <c r="R3981" s="1"/>
      <c r="V3981">
        <v>0</v>
      </c>
      <c r="W3981">
        <v>0</v>
      </c>
      <c r="AF3981">
        <v>0</v>
      </c>
      <c r="AG3981">
        <v>0</v>
      </c>
      <c r="AH3981">
        <v>0</v>
      </c>
      <c r="AI3981">
        <v>12</v>
      </c>
      <c r="AJ3981">
        <v>12</v>
      </c>
      <c r="AM3981">
        <v>0</v>
      </c>
      <c r="AP3981">
        <v>33</v>
      </c>
    </row>
    <row r="3982" spans="1:42" x14ac:dyDescent="0.2">
      <c r="A3982" s="1" t="s">
        <v>46</v>
      </c>
      <c r="B3982">
        <v>6</v>
      </c>
      <c r="C3982" s="1" t="s">
        <v>5983</v>
      </c>
      <c r="D3982" s="2">
        <v>45885</v>
      </c>
      <c r="E3982" t="s">
        <v>3699</v>
      </c>
      <c r="F3982" s="1" t="s">
        <v>246</v>
      </c>
      <c r="G3982" t="s">
        <v>5606</v>
      </c>
      <c r="H3982" t="s">
        <v>5607</v>
      </c>
      <c r="I3982" s="1" t="s">
        <v>2766</v>
      </c>
      <c r="J3982" t="s">
        <v>5984</v>
      </c>
      <c r="K3982" s="1" t="s">
        <v>2729</v>
      </c>
      <c r="L3982">
        <v>2</v>
      </c>
      <c r="M3982">
        <v>158.80000000000001</v>
      </c>
      <c r="N3982">
        <v>5.6</v>
      </c>
      <c r="Q3982">
        <v>153.20000000000002</v>
      </c>
      <c r="R3982" s="1"/>
      <c r="V3982">
        <v>0</v>
      </c>
      <c r="W3982">
        <v>0</v>
      </c>
      <c r="Z3982">
        <v>60</v>
      </c>
      <c r="AF3982">
        <v>60</v>
      </c>
      <c r="AG3982">
        <v>1</v>
      </c>
      <c r="AH3982">
        <v>1</v>
      </c>
      <c r="AI3982">
        <v>11</v>
      </c>
      <c r="AJ3982">
        <v>12</v>
      </c>
      <c r="AM3982">
        <v>0</v>
      </c>
      <c r="AP3982">
        <v>33</v>
      </c>
    </row>
    <row r="3983" spans="1:42" x14ac:dyDescent="0.2">
      <c r="A3983" s="1" t="s">
        <v>46</v>
      </c>
      <c r="B3983">
        <v>6</v>
      </c>
      <c r="C3983" s="1" t="s">
        <v>6013</v>
      </c>
      <c r="D3983" s="2">
        <v>45885</v>
      </c>
      <c r="E3983" t="s">
        <v>51</v>
      </c>
      <c r="F3983" s="1" t="s">
        <v>51</v>
      </c>
      <c r="G3983" t="s">
        <v>51</v>
      </c>
      <c r="H3983" t="s">
        <v>51</v>
      </c>
      <c r="I3983" s="1" t="s">
        <v>51</v>
      </c>
      <c r="J3983" t="s">
        <v>51</v>
      </c>
      <c r="K3983" s="1" t="s">
        <v>2729</v>
      </c>
      <c r="L3983">
        <v>2</v>
      </c>
      <c r="M3983">
        <v>244.2</v>
      </c>
      <c r="N3983">
        <v>7.2</v>
      </c>
      <c r="Q3983">
        <v>237</v>
      </c>
      <c r="R3983" s="1"/>
      <c r="V3983">
        <v>0</v>
      </c>
      <c r="W3983">
        <v>0</v>
      </c>
      <c r="AF3983">
        <v>0</v>
      </c>
      <c r="AG3983">
        <v>0</v>
      </c>
      <c r="AH3983">
        <v>0</v>
      </c>
      <c r="AI3983">
        <v>12</v>
      </c>
      <c r="AJ3983">
        <v>12</v>
      </c>
      <c r="AM3983">
        <v>0</v>
      </c>
      <c r="AP3983">
        <v>33</v>
      </c>
    </row>
    <row r="3984" spans="1:42" x14ac:dyDescent="0.2">
      <c r="A3984" s="1" t="s">
        <v>53</v>
      </c>
      <c r="B3984">
        <v>6</v>
      </c>
      <c r="C3984" s="1" t="s">
        <v>6014</v>
      </c>
      <c r="D3984" s="2">
        <v>45885</v>
      </c>
      <c r="E3984" t="s">
        <v>6015</v>
      </c>
      <c r="F3984" s="1" t="s">
        <v>106</v>
      </c>
      <c r="G3984" t="s">
        <v>3001</v>
      </c>
      <c r="H3984" t="s">
        <v>51</v>
      </c>
      <c r="I3984" s="1" t="s">
        <v>2996</v>
      </c>
      <c r="J3984">
        <v>200</v>
      </c>
      <c r="K3984" s="1" t="s">
        <v>2729</v>
      </c>
      <c r="L3984">
        <v>2</v>
      </c>
      <c r="M3984">
        <v>48.8</v>
      </c>
      <c r="N3984">
        <v>4.4000000000000004</v>
      </c>
      <c r="Q3984">
        <v>44.4</v>
      </c>
      <c r="R3984" s="1"/>
      <c r="S3984">
        <v>10</v>
      </c>
      <c r="V3984">
        <v>10</v>
      </c>
      <c r="W3984">
        <v>0.16666666666666666</v>
      </c>
      <c r="Z3984">
        <v>300</v>
      </c>
      <c r="AD3984">
        <v>50</v>
      </c>
      <c r="AF3984">
        <v>350</v>
      </c>
      <c r="AG3984">
        <v>5.833333333333333</v>
      </c>
      <c r="AH3984">
        <v>6</v>
      </c>
      <c r="AI3984">
        <v>6</v>
      </c>
      <c r="AJ3984">
        <v>12</v>
      </c>
      <c r="AM3984">
        <v>0</v>
      </c>
      <c r="AP3984">
        <v>33</v>
      </c>
    </row>
    <row r="3985" spans="1:42" x14ac:dyDescent="0.2">
      <c r="A3985" s="1" t="s">
        <v>53</v>
      </c>
      <c r="B3985">
        <v>6</v>
      </c>
      <c r="C3985" s="1" t="s">
        <v>5983</v>
      </c>
      <c r="D3985" s="2">
        <v>45885</v>
      </c>
      <c r="E3985" t="s">
        <v>3699</v>
      </c>
      <c r="F3985" s="1" t="s">
        <v>246</v>
      </c>
      <c r="G3985" t="s">
        <v>5606</v>
      </c>
      <c r="H3985" t="s">
        <v>5607</v>
      </c>
      <c r="I3985" s="1" t="s">
        <v>2766</v>
      </c>
      <c r="J3985" t="s">
        <v>5984</v>
      </c>
      <c r="K3985" s="1" t="s">
        <v>2729</v>
      </c>
      <c r="L3985">
        <v>1</v>
      </c>
      <c r="M3985">
        <v>112.6</v>
      </c>
      <c r="N3985">
        <v>2.8</v>
      </c>
      <c r="Q3985">
        <v>109.8</v>
      </c>
      <c r="R3985" s="1"/>
      <c r="V3985">
        <v>0</v>
      </c>
      <c r="W3985">
        <v>0</v>
      </c>
      <c r="AF3985">
        <v>0</v>
      </c>
      <c r="AG3985">
        <v>0</v>
      </c>
      <c r="AH3985">
        <v>0</v>
      </c>
      <c r="AI3985">
        <v>12</v>
      </c>
      <c r="AJ3985">
        <v>12</v>
      </c>
      <c r="AM3985">
        <v>0</v>
      </c>
      <c r="AP3985">
        <v>33</v>
      </c>
    </row>
    <row r="3986" spans="1:42" x14ac:dyDescent="0.2">
      <c r="A3986" s="1" t="s">
        <v>46</v>
      </c>
      <c r="B3986">
        <v>7</v>
      </c>
      <c r="C3986" s="1" t="s">
        <v>6016</v>
      </c>
      <c r="D3986" s="2">
        <v>45885</v>
      </c>
      <c r="E3986" t="s">
        <v>51</v>
      </c>
      <c r="F3986" s="1" t="s">
        <v>51</v>
      </c>
      <c r="G3986" t="s">
        <v>51</v>
      </c>
      <c r="H3986" t="s">
        <v>51</v>
      </c>
      <c r="I3986" s="1" t="s">
        <v>51</v>
      </c>
      <c r="J3986" t="s">
        <v>51</v>
      </c>
      <c r="K3986" s="1" t="s">
        <v>2729</v>
      </c>
      <c r="L3986">
        <v>1</v>
      </c>
      <c r="M3986">
        <v>66.400000000000006</v>
      </c>
      <c r="N3986">
        <v>3.5</v>
      </c>
      <c r="Q3986">
        <v>62.900000000000006</v>
      </c>
      <c r="R3986" s="1"/>
      <c r="V3986">
        <v>0</v>
      </c>
      <c r="W3986">
        <v>0</v>
      </c>
      <c r="AF3986">
        <v>0</v>
      </c>
      <c r="AG3986">
        <v>0</v>
      </c>
      <c r="AH3986">
        <v>0</v>
      </c>
      <c r="AI3986">
        <v>12</v>
      </c>
      <c r="AJ3986">
        <v>12</v>
      </c>
      <c r="AM3986">
        <v>0</v>
      </c>
      <c r="AP3986">
        <v>33</v>
      </c>
    </row>
    <row r="3987" spans="1:42" x14ac:dyDescent="0.2">
      <c r="A3987" s="1" t="s">
        <v>53</v>
      </c>
      <c r="B3987">
        <v>7</v>
      </c>
      <c r="C3987" s="1" t="s">
        <v>6017</v>
      </c>
      <c r="D3987" s="2">
        <v>45885</v>
      </c>
      <c r="E3987" t="s">
        <v>6018</v>
      </c>
      <c r="F3987" s="1" t="s">
        <v>246</v>
      </c>
      <c r="G3987">
        <v>25</v>
      </c>
      <c r="H3987" t="s">
        <v>167</v>
      </c>
      <c r="I3987" s="1" t="s">
        <v>2760</v>
      </c>
      <c r="J3987">
        <v>85</v>
      </c>
      <c r="K3987" s="1" t="s">
        <v>2729</v>
      </c>
      <c r="L3987">
        <v>1</v>
      </c>
      <c r="M3987">
        <v>66</v>
      </c>
      <c r="N3987">
        <v>3.1</v>
      </c>
      <c r="Q3987">
        <v>62.9</v>
      </c>
      <c r="R3987" s="1"/>
      <c r="V3987">
        <v>0</v>
      </c>
      <c r="W3987">
        <v>0</v>
      </c>
      <c r="AF3987">
        <v>0</v>
      </c>
      <c r="AG3987">
        <v>0</v>
      </c>
      <c r="AH3987">
        <v>0</v>
      </c>
      <c r="AI3987">
        <v>12</v>
      </c>
      <c r="AJ3987">
        <v>12</v>
      </c>
      <c r="AM3987">
        <v>0</v>
      </c>
      <c r="AP3987">
        <v>33</v>
      </c>
    </row>
    <row r="3988" spans="1:42" x14ac:dyDescent="0.2">
      <c r="A3988" s="1" t="s">
        <v>53</v>
      </c>
      <c r="B3988">
        <v>7</v>
      </c>
      <c r="C3988" s="1" t="s">
        <v>6019</v>
      </c>
      <c r="D3988" s="2">
        <v>45885</v>
      </c>
      <c r="E3988" t="s">
        <v>5612</v>
      </c>
      <c r="F3988" s="1" t="s">
        <v>246</v>
      </c>
      <c r="G3988">
        <v>21</v>
      </c>
      <c r="H3988" t="s">
        <v>167</v>
      </c>
      <c r="I3988" s="1" t="s">
        <v>100</v>
      </c>
      <c r="J3988">
        <v>600</v>
      </c>
      <c r="K3988" s="1" t="s">
        <v>2729</v>
      </c>
      <c r="L3988">
        <v>6</v>
      </c>
      <c r="M3988">
        <v>294.60000000000002</v>
      </c>
      <c r="N3988">
        <v>13.600000000000001</v>
      </c>
      <c r="Q3988">
        <v>281</v>
      </c>
      <c r="R3988" s="1"/>
      <c r="V3988">
        <v>0</v>
      </c>
      <c r="W3988">
        <v>0</v>
      </c>
      <c r="AF3988">
        <v>0</v>
      </c>
      <c r="AG3988">
        <v>0</v>
      </c>
      <c r="AH3988">
        <v>0</v>
      </c>
      <c r="AI3988">
        <v>12</v>
      </c>
      <c r="AJ3988">
        <v>12</v>
      </c>
      <c r="AM3988">
        <v>0</v>
      </c>
      <c r="AP3988">
        <v>33</v>
      </c>
    </row>
    <row r="3989" spans="1:42" x14ac:dyDescent="0.2">
      <c r="A3989" s="1" t="s">
        <v>46</v>
      </c>
      <c r="B3989">
        <v>1</v>
      </c>
      <c r="C3989" s="1" t="s">
        <v>6005</v>
      </c>
      <c r="D3989" s="2">
        <v>45886</v>
      </c>
      <c r="E3989" t="s">
        <v>6006</v>
      </c>
      <c r="F3989" s="1" t="s">
        <v>246</v>
      </c>
      <c r="G3989">
        <v>7</v>
      </c>
      <c r="H3989">
        <v>10</v>
      </c>
      <c r="I3989" s="1" t="s">
        <v>100</v>
      </c>
      <c r="J3989">
        <v>400</v>
      </c>
      <c r="K3989" s="1" t="s">
        <v>2729</v>
      </c>
      <c r="L3989">
        <v>1</v>
      </c>
      <c r="M3989">
        <v>57.4</v>
      </c>
      <c r="N3989">
        <v>0.9</v>
      </c>
      <c r="Q3989">
        <v>56.5</v>
      </c>
      <c r="R3989" s="1"/>
      <c r="V3989">
        <v>0</v>
      </c>
      <c r="W3989">
        <v>0</v>
      </c>
      <c r="AF3989">
        <v>0</v>
      </c>
      <c r="AG3989">
        <v>0</v>
      </c>
      <c r="AH3989">
        <v>0</v>
      </c>
      <c r="AI3989">
        <v>12</v>
      </c>
      <c r="AJ3989">
        <v>12</v>
      </c>
      <c r="AL3989">
        <v>1874</v>
      </c>
      <c r="AM3989">
        <v>0</v>
      </c>
      <c r="AN3989">
        <v>1500</v>
      </c>
    </row>
    <row r="3990" spans="1:42" x14ac:dyDescent="0.2">
      <c r="A3990" s="1" t="s">
        <v>46</v>
      </c>
      <c r="B3990">
        <v>1</v>
      </c>
      <c r="C3990" s="1" t="s">
        <v>6020</v>
      </c>
      <c r="D3990" s="2">
        <v>45886</v>
      </c>
      <c r="E3990" t="s">
        <v>6006</v>
      </c>
      <c r="F3990" s="1" t="s">
        <v>246</v>
      </c>
      <c r="G3990">
        <v>8</v>
      </c>
      <c r="H3990">
        <v>10</v>
      </c>
      <c r="I3990" s="1" t="s">
        <v>100</v>
      </c>
      <c r="J3990">
        <v>400</v>
      </c>
      <c r="K3990" s="1" t="s">
        <v>2729</v>
      </c>
      <c r="L3990">
        <v>1</v>
      </c>
      <c r="M3990">
        <v>64</v>
      </c>
      <c r="N3990">
        <v>1.1000000000000001</v>
      </c>
      <c r="O3990">
        <v>36</v>
      </c>
      <c r="Q3990">
        <v>62.9</v>
      </c>
      <c r="R3990" s="1"/>
      <c r="V3990">
        <v>0</v>
      </c>
      <c r="W3990">
        <v>0</v>
      </c>
      <c r="AF3990">
        <v>0</v>
      </c>
      <c r="AG3990">
        <v>0</v>
      </c>
      <c r="AH3990">
        <v>0</v>
      </c>
      <c r="AI3990">
        <v>12</v>
      </c>
      <c r="AJ3990">
        <v>12</v>
      </c>
      <c r="AM3990">
        <v>0</v>
      </c>
    </row>
    <row r="3991" spans="1:42" x14ac:dyDescent="0.2">
      <c r="A3991" s="1" t="s">
        <v>53</v>
      </c>
      <c r="B3991">
        <v>1</v>
      </c>
      <c r="C3991" s="1" t="s">
        <v>6020</v>
      </c>
      <c r="D3991" s="2">
        <v>45886</v>
      </c>
      <c r="E3991" t="s">
        <v>6006</v>
      </c>
      <c r="F3991" s="1" t="s">
        <v>246</v>
      </c>
      <c r="G3991">
        <v>8</v>
      </c>
      <c r="H3991">
        <v>10</v>
      </c>
      <c r="I3991" s="1" t="s">
        <v>100</v>
      </c>
      <c r="J3991">
        <v>400</v>
      </c>
      <c r="K3991" s="1" t="s">
        <v>2729</v>
      </c>
      <c r="L3991">
        <v>1</v>
      </c>
      <c r="M3991">
        <v>45.2</v>
      </c>
      <c r="N3991">
        <v>0.8</v>
      </c>
      <c r="O3991">
        <v>15</v>
      </c>
      <c r="Q3991">
        <v>44.400000000000006</v>
      </c>
      <c r="R3991" s="1"/>
      <c r="V3991">
        <v>0</v>
      </c>
      <c r="W3991">
        <v>0</v>
      </c>
      <c r="AF3991">
        <v>0</v>
      </c>
      <c r="AG3991">
        <v>0</v>
      </c>
      <c r="AH3991">
        <v>0</v>
      </c>
      <c r="AI3991">
        <v>12</v>
      </c>
      <c r="AJ3991">
        <v>12</v>
      </c>
      <c r="AM3991">
        <v>0</v>
      </c>
      <c r="AN3991">
        <v>1700</v>
      </c>
    </row>
    <row r="3992" spans="1:42" x14ac:dyDescent="0.2">
      <c r="A3992" s="1" t="s">
        <v>53</v>
      </c>
      <c r="B3992">
        <v>1</v>
      </c>
      <c r="C3992" s="1" t="s">
        <v>6021</v>
      </c>
      <c r="D3992" s="2">
        <v>45886</v>
      </c>
      <c r="E3992" t="s">
        <v>6022</v>
      </c>
      <c r="F3992" s="1" t="s">
        <v>246</v>
      </c>
      <c r="G3992">
        <v>5</v>
      </c>
      <c r="H3992" t="s">
        <v>2740</v>
      </c>
      <c r="I3992" s="1" t="s">
        <v>100</v>
      </c>
      <c r="J3992">
        <v>500</v>
      </c>
      <c r="K3992" s="1" t="s">
        <v>2729</v>
      </c>
      <c r="L3992">
        <v>3</v>
      </c>
      <c r="M3992">
        <v>109.4</v>
      </c>
      <c r="N3992">
        <v>2.0999999999999996</v>
      </c>
      <c r="Q3992">
        <v>107.30000000000001</v>
      </c>
      <c r="R3992" s="1"/>
      <c r="V3992">
        <v>0</v>
      </c>
      <c r="W3992">
        <v>0</v>
      </c>
      <c r="AF3992">
        <v>0</v>
      </c>
      <c r="AG3992">
        <v>0</v>
      </c>
      <c r="AH3992">
        <v>0</v>
      </c>
      <c r="AI3992">
        <v>12</v>
      </c>
      <c r="AJ3992">
        <v>12</v>
      </c>
      <c r="AM3992">
        <v>0</v>
      </c>
    </row>
    <row r="3993" spans="1:42" x14ac:dyDescent="0.2">
      <c r="A3993" s="1" t="s">
        <v>46</v>
      </c>
      <c r="B3993">
        <v>3</v>
      </c>
      <c r="C3993" s="1" t="s">
        <v>6023</v>
      </c>
      <c r="D3993" s="2">
        <v>45886</v>
      </c>
      <c r="E3993" t="s">
        <v>6010</v>
      </c>
      <c r="F3993" s="1" t="s">
        <v>3068</v>
      </c>
      <c r="G3993">
        <v>16</v>
      </c>
      <c r="H3993" t="s">
        <v>2811</v>
      </c>
      <c r="I3993" s="1" t="s">
        <v>2996</v>
      </c>
      <c r="J3993">
        <v>200</v>
      </c>
      <c r="K3993" s="1" t="s">
        <v>2729</v>
      </c>
      <c r="L3993">
        <v>2</v>
      </c>
      <c r="M3993">
        <v>123.7</v>
      </c>
      <c r="N3993">
        <v>3.8</v>
      </c>
      <c r="Q3993">
        <v>119.9</v>
      </c>
      <c r="R3993" s="1"/>
      <c r="S3993">
        <v>20</v>
      </c>
      <c r="V3993">
        <v>20</v>
      </c>
      <c r="W3993">
        <v>0.33333333333333331</v>
      </c>
      <c r="AF3993">
        <v>0</v>
      </c>
      <c r="AG3993">
        <v>0</v>
      </c>
      <c r="AH3993">
        <v>0.33333333333333331</v>
      </c>
      <c r="AI3993">
        <v>11.666666666666666</v>
      </c>
      <c r="AJ3993">
        <v>12</v>
      </c>
      <c r="AM3993">
        <v>0</v>
      </c>
    </row>
    <row r="3994" spans="1:42" x14ac:dyDescent="0.2">
      <c r="A3994" s="1" t="s">
        <v>46</v>
      </c>
      <c r="B3994">
        <v>3</v>
      </c>
      <c r="C3994" s="1" t="s">
        <v>5992</v>
      </c>
      <c r="D3994" s="2">
        <v>45886</v>
      </c>
      <c r="E3994" t="s">
        <v>5487</v>
      </c>
      <c r="F3994" s="1" t="s">
        <v>3068</v>
      </c>
      <c r="G3994">
        <v>16</v>
      </c>
      <c r="H3994" t="s">
        <v>2811</v>
      </c>
      <c r="I3994" s="1" t="s">
        <v>108</v>
      </c>
      <c r="J3994">
        <v>400</v>
      </c>
      <c r="K3994" s="1" t="s">
        <v>2729</v>
      </c>
      <c r="L3994">
        <v>1</v>
      </c>
      <c r="M3994">
        <v>41.2</v>
      </c>
      <c r="N3994">
        <v>1.9</v>
      </c>
      <c r="Q3994">
        <v>39.300000000000004</v>
      </c>
      <c r="R3994" s="1"/>
      <c r="V3994">
        <v>0</v>
      </c>
      <c r="W3994">
        <v>0</v>
      </c>
      <c r="AF3994">
        <v>0</v>
      </c>
      <c r="AG3994">
        <v>0</v>
      </c>
      <c r="AH3994">
        <v>0</v>
      </c>
      <c r="AI3994">
        <v>12</v>
      </c>
      <c r="AJ3994">
        <v>12</v>
      </c>
      <c r="AM3994">
        <v>0</v>
      </c>
    </row>
    <row r="3995" spans="1:42" x14ac:dyDescent="0.2">
      <c r="A3995" s="1" t="s">
        <v>46</v>
      </c>
      <c r="B3995">
        <v>3</v>
      </c>
      <c r="C3995" s="1" t="s">
        <v>6024</v>
      </c>
      <c r="D3995" s="2">
        <v>45886</v>
      </c>
      <c r="E3995" t="s">
        <v>2048</v>
      </c>
      <c r="F3995" s="1" t="s">
        <v>3068</v>
      </c>
      <c r="G3995">
        <v>7</v>
      </c>
      <c r="H3995" t="s">
        <v>214</v>
      </c>
      <c r="I3995" s="1" t="s">
        <v>2996</v>
      </c>
      <c r="J3995">
        <v>200</v>
      </c>
      <c r="K3995" s="1" t="s">
        <v>2729</v>
      </c>
      <c r="L3995">
        <v>3</v>
      </c>
      <c r="M3995">
        <v>94.2</v>
      </c>
      <c r="N3995">
        <v>2.8</v>
      </c>
      <c r="Q3995">
        <v>91.4</v>
      </c>
      <c r="R3995" s="1"/>
      <c r="V3995">
        <v>0</v>
      </c>
      <c r="W3995">
        <v>0</v>
      </c>
      <c r="AF3995">
        <v>0</v>
      </c>
      <c r="AG3995">
        <v>0</v>
      </c>
      <c r="AH3995">
        <v>0</v>
      </c>
      <c r="AI3995">
        <v>12</v>
      </c>
      <c r="AJ3995">
        <v>12</v>
      </c>
      <c r="AM3995">
        <v>0</v>
      </c>
    </row>
    <row r="3996" spans="1:42" x14ac:dyDescent="0.2">
      <c r="A3996" s="1" t="s">
        <v>46</v>
      </c>
      <c r="B3996">
        <v>3</v>
      </c>
      <c r="C3996" s="1" t="s">
        <v>6025</v>
      </c>
      <c r="D3996" s="2">
        <v>45886</v>
      </c>
      <c r="E3996" t="s">
        <v>5463</v>
      </c>
      <c r="F3996" s="1" t="s">
        <v>3606</v>
      </c>
      <c r="G3996" t="s">
        <v>2995</v>
      </c>
      <c r="H3996" t="s">
        <v>51</v>
      </c>
      <c r="I3996" s="1" t="s">
        <v>2996</v>
      </c>
      <c r="J3996">
        <v>375</v>
      </c>
      <c r="K3996" s="1" t="s">
        <v>2729</v>
      </c>
      <c r="L3996">
        <v>1</v>
      </c>
      <c r="M3996">
        <v>36.200000000000003</v>
      </c>
      <c r="N3996">
        <v>2.2000000000000002</v>
      </c>
      <c r="Q3996">
        <v>34</v>
      </c>
      <c r="R3996" s="1"/>
      <c r="V3996">
        <v>0</v>
      </c>
      <c r="W3996">
        <v>0</v>
      </c>
      <c r="AF3996">
        <v>0</v>
      </c>
      <c r="AG3996">
        <v>0</v>
      </c>
      <c r="AH3996">
        <v>0</v>
      </c>
      <c r="AI3996">
        <v>12</v>
      </c>
      <c r="AJ3996">
        <v>12</v>
      </c>
      <c r="AM3996">
        <v>0</v>
      </c>
    </row>
    <row r="3997" spans="1:42" x14ac:dyDescent="0.2">
      <c r="A3997" s="1" t="s">
        <v>53</v>
      </c>
      <c r="B3997">
        <v>3</v>
      </c>
      <c r="C3997" s="1" t="s">
        <v>6025</v>
      </c>
      <c r="D3997" s="2">
        <v>45886</v>
      </c>
      <c r="E3997" t="s">
        <v>5463</v>
      </c>
      <c r="F3997" s="1" t="s">
        <v>3606</v>
      </c>
      <c r="G3997" t="s">
        <v>2995</v>
      </c>
      <c r="H3997" t="s">
        <v>51</v>
      </c>
      <c r="I3997" s="1" t="s">
        <v>2996</v>
      </c>
      <c r="J3997">
        <v>375</v>
      </c>
      <c r="K3997" s="1" t="s">
        <v>2729</v>
      </c>
      <c r="L3997">
        <v>9</v>
      </c>
      <c r="M3997">
        <v>371.6</v>
      </c>
      <c r="N3997">
        <v>16.5</v>
      </c>
      <c r="Q3997">
        <v>355.1</v>
      </c>
      <c r="R3997" s="1"/>
      <c r="V3997">
        <v>0</v>
      </c>
      <c r="W3997">
        <v>0</v>
      </c>
      <c r="AF3997">
        <v>0</v>
      </c>
      <c r="AG3997">
        <v>0</v>
      </c>
      <c r="AH3997">
        <v>0</v>
      </c>
      <c r="AI3997">
        <v>12</v>
      </c>
      <c r="AJ3997">
        <v>12</v>
      </c>
      <c r="AM3997">
        <v>0</v>
      </c>
    </row>
    <row r="3998" spans="1:42" x14ac:dyDescent="0.2">
      <c r="A3998" s="1" t="s">
        <v>46</v>
      </c>
      <c r="B3998">
        <v>6</v>
      </c>
      <c r="C3998" s="1" t="s">
        <v>5983</v>
      </c>
      <c r="D3998" s="2">
        <v>45886</v>
      </c>
      <c r="E3998" t="s">
        <v>3699</v>
      </c>
      <c r="F3998" s="1" t="s">
        <v>246</v>
      </c>
      <c r="G3998" t="s">
        <v>5606</v>
      </c>
      <c r="H3998" t="s">
        <v>5607</v>
      </c>
      <c r="I3998" s="1" t="s">
        <v>2766</v>
      </c>
      <c r="J3998" t="s">
        <v>5984</v>
      </c>
      <c r="K3998" s="1" t="s">
        <v>2729</v>
      </c>
      <c r="L3998">
        <v>5</v>
      </c>
      <c r="M3998">
        <v>596.6</v>
      </c>
      <c r="N3998">
        <v>14</v>
      </c>
      <c r="Q3998">
        <v>582.6</v>
      </c>
      <c r="R3998" s="1"/>
      <c r="S3998">
        <v>10</v>
      </c>
      <c r="V3998">
        <v>10</v>
      </c>
      <c r="W3998">
        <v>0.16666666666666666</v>
      </c>
      <c r="AF3998">
        <v>0</v>
      </c>
      <c r="AG3998">
        <v>0</v>
      </c>
      <c r="AH3998">
        <v>0.16666666666666666</v>
      </c>
      <c r="AI3998">
        <v>11.833333333333334</v>
      </c>
      <c r="AJ3998">
        <v>12</v>
      </c>
      <c r="AM3998">
        <v>0</v>
      </c>
    </row>
    <row r="3999" spans="1:42" x14ac:dyDescent="0.2">
      <c r="A3999" s="1" t="s">
        <v>53</v>
      </c>
      <c r="B3999">
        <v>6</v>
      </c>
      <c r="C3999" s="1" t="s">
        <v>5983</v>
      </c>
      <c r="D3999" s="2">
        <v>45886</v>
      </c>
      <c r="E3999" t="s">
        <v>3699</v>
      </c>
      <c r="F3999" s="1" t="s">
        <v>246</v>
      </c>
      <c r="G3999" t="s">
        <v>5606</v>
      </c>
      <c r="H3999" t="s">
        <v>5607</v>
      </c>
      <c r="I3999" s="1" t="s">
        <v>2766</v>
      </c>
      <c r="J3999" t="s">
        <v>5984</v>
      </c>
      <c r="K3999" s="1" t="s">
        <v>2729</v>
      </c>
      <c r="L3999">
        <v>7</v>
      </c>
      <c r="M3999">
        <v>773.4</v>
      </c>
      <c r="N3999">
        <v>19.599999999999998</v>
      </c>
      <c r="Q3999">
        <v>753.8</v>
      </c>
      <c r="R3999" s="1"/>
      <c r="V3999">
        <v>0</v>
      </c>
      <c r="W3999">
        <v>0</v>
      </c>
      <c r="AF3999">
        <v>0</v>
      </c>
      <c r="AG3999">
        <v>0</v>
      </c>
      <c r="AH3999">
        <v>0</v>
      </c>
      <c r="AI3999">
        <v>12</v>
      </c>
      <c r="AJ3999">
        <v>12</v>
      </c>
      <c r="AM3999">
        <v>0</v>
      </c>
    </row>
    <row r="4000" spans="1:42" x14ac:dyDescent="0.2">
      <c r="A4000" s="1" t="s">
        <v>46</v>
      </c>
      <c r="B4000">
        <v>7</v>
      </c>
      <c r="C4000" s="1" t="s">
        <v>6019</v>
      </c>
      <c r="D4000" s="2">
        <v>45886</v>
      </c>
      <c r="E4000" t="s">
        <v>5612</v>
      </c>
      <c r="F4000" s="1" t="s">
        <v>246</v>
      </c>
      <c r="G4000">
        <v>21</v>
      </c>
      <c r="H4000" t="s">
        <v>167</v>
      </c>
      <c r="I4000" s="1" t="s">
        <v>100</v>
      </c>
      <c r="J4000">
        <v>600</v>
      </c>
      <c r="K4000" s="1" t="s">
        <v>2729</v>
      </c>
      <c r="L4000">
        <v>7</v>
      </c>
      <c r="M4000">
        <v>342.79999999999995</v>
      </c>
      <c r="N4000">
        <v>19.599999999999998</v>
      </c>
      <c r="Q4000">
        <v>323.19999999999993</v>
      </c>
      <c r="R4000" s="1"/>
      <c r="V4000">
        <v>0</v>
      </c>
      <c r="W4000">
        <v>0</v>
      </c>
      <c r="AF4000">
        <v>0</v>
      </c>
      <c r="AG4000">
        <v>0</v>
      </c>
      <c r="AH4000">
        <v>0</v>
      </c>
      <c r="AI4000">
        <v>12</v>
      </c>
      <c r="AJ4000">
        <v>12</v>
      </c>
      <c r="AM4000">
        <v>0</v>
      </c>
    </row>
    <row r="4001" spans="1:39" x14ac:dyDescent="0.2">
      <c r="A4001" s="1" t="s">
        <v>53</v>
      </c>
      <c r="B4001">
        <v>7</v>
      </c>
      <c r="C4001" s="1" t="s">
        <v>5839</v>
      </c>
      <c r="D4001" s="2">
        <v>45886</v>
      </c>
      <c r="E4001" t="s">
        <v>5840</v>
      </c>
      <c r="F4001" s="1" t="s">
        <v>106</v>
      </c>
      <c r="G4001">
        <v>14</v>
      </c>
      <c r="H4001" t="s">
        <v>2883</v>
      </c>
      <c r="I4001" s="1" t="s">
        <v>100</v>
      </c>
      <c r="J4001">
        <v>200</v>
      </c>
      <c r="K4001" s="1" t="s">
        <v>2729</v>
      </c>
      <c r="L4001">
        <v>3</v>
      </c>
      <c r="M4001">
        <v>199.8</v>
      </c>
      <c r="N4001">
        <v>5.2</v>
      </c>
      <c r="Q4001">
        <v>194.60000000000002</v>
      </c>
      <c r="R4001" s="1"/>
      <c r="V4001">
        <v>0</v>
      </c>
      <c r="W4001">
        <v>0</v>
      </c>
      <c r="AF4001">
        <v>0</v>
      </c>
      <c r="AG4001">
        <v>0</v>
      </c>
      <c r="AH4001">
        <v>0</v>
      </c>
      <c r="AI4001">
        <v>12</v>
      </c>
      <c r="AJ4001">
        <v>12</v>
      </c>
      <c r="AM4001">
        <v>0</v>
      </c>
    </row>
    <row r="4002" spans="1:39" x14ac:dyDescent="0.2">
      <c r="A4002" s="1" t="s">
        <v>53</v>
      </c>
      <c r="B4002">
        <v>7</v>
      </c>
      <c r="C4002" s="1" t="s">
        <v>6026</v>
      </c>
      <c r="D4002" s="2">
        <v>45886</v>
      </c>
      <c r="E4002" t="s">
        <v>1295</v>
      </c>
      <c r="F4002" s="1" t="s">
        <v>246</v>
      </c>
      <c r="G4002">
        <v>14</v>
      </c>
      <c r="H4002" t="s">
        <v>209</v>
      </c>
      <c r="I4002" s="1" t="s">
        <v>100</v>
      </c>
      <c r="J4002">
        <v>200</v>
      </c>
      <c r="K4002" s="1" t="s">
        <v>2729</v>
      </c>
      <c r="L4002">
        <v>5</v>
      </c>
      <c r="M4002">
        <v>171.4</v>
      </c>
      <c r="N4002">
        <v>8.5</v>
      </c>
      <c r="Q4002">
        <v>162.9</v>
      </c>
      <c r="R4002" s="1"/>
      <c r="V4002">
        <v>0</v>
      </c>
      <c r="W4002">
        <v>0</v>
      </c>
      <c r="AF4002">
        <v>0</v>
      </c>
      <c r="AG4002">
        <v>0</v>
      </c>
      <c r="AH4002">
        <v>0</v>
      </c>
      <c r="AI4002">
        <v>12</v>
      </c>
      <c r="AJ4002">
        <v>12</v>
      </c>
      <c r="AM4002">
        <v>0</v>
      </c>
    </row>
    <row r="4003" spans="1:39" x14ac:dyDescent="0.2">
      <c r="A4003" s="1" t="s">
        <v>46</v>
      </c>
      <c r="B4003">
        <v>1</v>
      </c>
      <c r="C4003" s="1" t="s">
        <v>6021</v>
      </c>
      <c r="D4003" s="2">
        <v>45887</v>
      </c>
      <c r="E4003" t="s">
        <v>6022</v>
      </c>
      <c r="F4003" s="1" t="s">
        <v>246</v>
      </c>
      <c r="G4003">
        <v>5</v>
      </c>
      <c r="H4003" t="s">
        <v>2740</v>
      </c>
      <c r="I4003" s="1" t="s">
        <v>100</v>
      </c>
      <c r="J4003">
        <v>500</v>
      </c>
      <c r="K4003" s="1" t="s">
        <v>2729</v>
      </c>
      <c r="L4003">
        <v>4</v>
      </c>
      <c r="M4003">
        <v>168.1</v>
      </c>
      <c r="N4003">
        <v>2.8</v>
      </c>
      <c r="O4003">
        <v>67</v>
      </c>
      <c r="Q4003">
        <v>165.29999999999998</v>
      </c>
      <c r="R4003" s="1"/>
      <c r="V4003">
        <v>0</v>
      </c>
      <c r="W4003">
        <v>0</v>
      </c>
      <c r="AF4003">
        <v>0</v>
      </c>
      <c r="AG4003">
        <v>0</v>
      </c>
      <c r="AH4003">
        <v>0</v>
      </c>
      <c r="AI4003">
        <v>12</v>
      </c>
      <c r="AJ4003">
        <v>12</v>
      </c>
      <c r="AM4003">
        <v>0</v>
      </c>
    </row>
    <row r="4004" spans="1:39" x14ac:dyDescent="0.2">
      <c r="A4004" s="1" t="s">
        <v>53</v>
      </c>
      <c r="B4004">
        <v>1</v>
      </c>
      <c r="C4004" s="1" t="s">
        <v>6021</v>
      </c>
      <c r="D4004" s="2">
        <v>45887</v>
      </c>
      <c r="E4004" t="s">
        <v>6022</v>
      </c>
      <c r="F4004" s="1" t="s">
        <v>246</v>
      </c>
      <c r="G4004">
        <v>5</v>
      </c>
      <c r="H4004" t="s">
        <v>2740</v>
      </c>
      <c r="I4004" s="1" t="s">
        <v>100</v>
      </c>
      <c r="J4004">
        <v>500</v>
      </c>
      <c r="K4004" s="1" t="s">
        <v>2729</v>
      </c>
      <c r="L4004">
        <v>3</v>
      </c>
      <c r="M4004">
        <v>121.19999999999999</v>
      </c>
      <c r="N4004">
        <v>2.0999999999999996</v>
      </c>
      <c r="O4004">
        <v>162</v>
      </c>
      <c r="Q4004">
        <v>119.1</v>
      </c>
      <c r="R4004" s="1"/>
      <c r="V4004">
        <v>0</v>
      </c>
      <c r="W4004">
        <v>0</v>
      </c>
      <c r="AF4004">
        <v>0</v>
      </c>
      <c r="AG4004">
        <v>0</v>
      </c>
      <c r="AH4004">
        <v>0</v>
      </c>
      <c r="AI4004">
        <v>12</v>
      </c>
      <c r="AJ4004">
        <v>12</v>
      </c>
      <c r="AM4004">
        <v>0</v>
      </c>
    </row>
    <row r="4005" spans="1:39" x14ac:dyDescent="0.2">
      <c r="A4005" s="1" t="s">
        <v>46</v>
      </c>
      <c r="B4005">
        <v>3</v>
      </c>
      <c r="C4005" s="1" t="s">
        <v>5905</v>
      </c>
      <c r="D4005" s="2">
        <v>45887</v>
      </c>
      <c r="E4005" t="s">
        <v>2048</v>
      </c>
      <c r="F4005" s="1" t="s">
        <v>3093</v>
      </c>
      <c r="G4005">
        <v>14</v>
      </c>
      <c r="H4005" t="s">
        <v>2811</v>
      </c>
      <c r="I4005" s="1" t="s">
        <v>2996</v>
      </c>
      <c r="J4005">
        <v>200</v>
      </c>
      <c r="K4005" s="1" t="s">
        <v>2729</v>
      </c>
      <c r="L4005">
        <v>7</v>
      </c>
      <c r="M4005">
        <v>273.59999999999997</v>
      </c>
      <c r="N4005">
        <v>15.400000000000002</v>
      </c>
      <c r="Q4005">
        <v>258.2</v>
      </c>
      <c r="R4005" s="1"/>
      <c r="U4005">
        <v>180</v>
      </c>
      <c r="V4005">
        <v>180</v>
      </c>
      <c r="W4005">
        <v>3</v>
      </c>
      <c r="AD4005">
        <v>30</v>
      </c>
      <c r="AF4005">
        <v>30</v>
      </c>
      <c r="AG4005">
        <v>0.5</v>
      </c>
      <c r="AH4005">
        <v>3.5</v>
      </c>
      <c r="AI4005">
        <v>8.5</v>
      </c>
      <c r="AJ4005">
        <v>12</v>
      </c>
      <c r="AM4005">
        <v>0</v>
      </c>
    </row>
    <row r="4006" spans="1:39" x14ac:dyDescent="0.2">
      <c r="A4006" s="1" t="s">
        <v>46</v>
      </c>
      <c r="B4006">
        <v>3</v>
      </c>
      <c r="C4006" s="1" t="s">
        <v>6027</v>
      </c>
      <c r="D4006" s="2">
        <v>45887</v>
      </c>
      <c r="E4006" t="s">
        <v>6028</v>
      </c>
      <c r="F4006" s="1" t="s">
        <v>106</v>
      </c>
      <c r="G4006" t="s">
        <v>2743</v>
      </c>
      <c r="H4006" t="s">
        <v>287</v>
      </c>
      <c r="I4006" s="1" t="s">
        <v>108</v>
      </c>
      <c r="J4006">
        <v>110</v>
      </c>
      <c r="K4006" s="1" t="s">
        <v>2729</v>
      </c>
      <c r="L4006">
        <v>4</v>
      </c>
      <c r="M4006">
        <v>126.4</v>
      </c>
      <c r="N4006">
        <v>6</v>
      </c>
      <c r="Q4006">
        <v>120.4</v>
      </c>
      <c r="R4006" s="1"/>
      <c r="S4006">
        <v>3</v>
      </c>
      <c r="V4006">
        <v>3</v>
      </c>
      <c r="W4006">
        <v>0.05</v>
      </c>
      <c r="AF4006">
        <v>0</v>
      </c>
      <c r="AG4006">
        <v>0</v>
      </c>
      <c r="AH4006">
        <v>0.05</v>
      </c>
      <c r="AI4006">
        <v>11.95</v>
      </c>
      <c r="AJ4006">
        <v>12</v>
      </c>
      <c r="AM4006">
        <v>0</v>
      </c>
    </row>
    <row r="4007" spans="1:39" x14ac:dyDescent="0.2">
      <c r="A4007" s="1" t="s">
        <v>53</v>
      </c>
      <c r="B4007">
        <v>3</v>
      </c>
      <c r="C4007" s="1" t="s">
        <v>6029</v>
      </c>
      <c r="D4007" s="2">
        <v>45887</v>
      </c>
      <c r="E4007" t="s">
        <v>6030</v>
      </c>
      <c r="F4007" s="1" t="s">
        <v>106</v>
      </c>
      <c r="G4007">
        <v>20</v>
      </c>
      <c r="H4007" t="s">
        <v>2744</v>
      </c>
      <c r="I4007" s="1" t="s">
        <v>108</v>
      </c>
      <c r="J4007">
        <v>100</v>
      </c>
      <c r="K4007" s="1" t="s">
        <v>2729</v>
      </c>
      <c r="L4007">
        <v>2</v>
      </c>
      <c r="M4007">
        <v>111.2</v>
      </c>
      <c r="N4007">
        <v>4.9000000000000004</v>
      </c>
      <c r="Q4007">
        <v>106.3</v>
      </c>
      <c r="R4007" s="1"/>
      <c r="V4007">
        <v>0</v>
      </c>
      <c r="W4007">
        <v>0</v>
      </c>
      <c r="AF4007">
        <v>0</v>
      </c>
      <c r="AG4007">
        <v>0</v>
      </c>
      <c r="AH4007">
        <v>0</v>
      </c>
      <c r="AI4007">
        <v>12</v>
      </c>
      <c r="AJ4007">
        <v>12</v>
      </c>
      <c r="AM4007">
        <v>0</v>
      </c>
    </row>
    <row r="4008" spans="1:39" x14ac:dyDescent="0.2">
      <c r="A4008" s="1" t="s">
        <v>53</v>
      </c>
      <c r="B4008">
        <v>3</v>
      </c>
      <c r="C4008" s="1" t="s">
        <v>6031</v>
      </c>
      <c r="D4008" s="2">
        <v>45887</v>
      </c>
      <c r="E4008" t="s">
        <v>6032</v>
      </c>
      <c r="F4008" s="1" t="s">
        <v>106</v>
      </c>
      <c r="G4008" t="s">
        <v>2995</v>
      </c>
      <c r="H4008" t="s">
        <v>51</v>
      </c>
      <c r="I4008" s="1" t="s">
        <v>2996</v>
      </c>
      <c r="J4008">
        <v>350</v>
      </c>
      <c r="K4008" s="1" t="s">
        <v>2729</v>
      </c>
      <c r="L4008">
        <v>3</v>
      </c>
      <c r="M4008">
        <v>115.60000000000001</v>
      </c>
      <c r="N4008">
        <v>6.1</v>
      </c>
      <c r="Q4008">
        <v>109.50000000000001</v>
      </c>
      <c r="R4008" s="1"/>
      <c r="V4008">
        <v>0</v>
      </c>
      <c r="W4008">
        <v>0</v>
      </c>
      <c r="AF4008">
        <v>0</v>
      </c>
      <c r="AG4008">
        <v>0</v>
      </c>
      <c r="AH4008">
        <v>0</v>
      </c>
      <c r="AI4008">
        <v>12</v>
      </c>
      <c r="AJ4008">
        <v>12</v>
      </c>
      <c r="AM4008">
        <v>0</v>
      </c>
    </row>
    <row r="4009" spans="1:39" x14ac:dyDescent="0.2">
      <c r="A4009" s="1" t="s">
        <v>53</v>
      </c>
      <c r="B4009">
        <v>3</v>
      </c>
      <c r="C4009" s="1" t="s">
        <v>5180</v>
      </c>
      <c r="D4009" s="2">
        <v>45887</v>
      </c>
      <c r="E4009" t="s">
        <v>4266</v>
      </c>
      <c r="F4009" s="1" t="s">
        <v>106</v>
      </c>
      <c r="G4009" t="s">
        <v>2995</v>
      </c>
      <c r="H4009" t="s">
        <v>51</v>
      </c>
      <c r="I4009" s="1" t="s">
        <v>2996</v>
      </c>
      <c r="J4009">
        <v>100</v>
      </c>
      <c r="K4009" s="1" t="s">
        <v>2729</v>
      </c>
      <c r="L4009">
        <v>2</v>
      </c>
      <c r="M4009">
        <v>78.800000000000011</v>
      </c>
      <c r="N4009">
        <v>4.3000000000000007</v>
      </c>
      <c r="Q4009">
        <v>74.500000000000014</v>
      </c>
      <c r="R4009" s="1"/>
      <c r="V4009">
        <v>0</v>
      </c>
      <c r="W4009">
        <v>0</v>
      </c>
      <c r="AF4009">
        <v>0</v>
      </c>
      <c r="AG4009">
        <v>0</v>
      </c>
      <c r="AH4009">
        <v>0</v>
      </c>
      <c r="AI4009">
        <v>12</v>
      </c>
      <c r="AJ4009">
        <v>12</v>
      </c>
      <c r="AM4009">
        <v>0</v>
      </c>
    </row>
    <row r="4010" spans="1:39" x14ac:dyDescent="0.2">
      <c r="A4010" s="1" t="s">
        <v>53</v>
      </c>
      <c r="B4010">
        <v>4</v>
      </c>
      <c r="C4010" s="1" t="s">
        <v>6033</v>
      </c>
      <c r="D4010" s="2">
        <v>45887</v>
      </c>
      <c r="E4010" t="s">
        <v>5650</v>
      </c>
      <c r="F4010" s="1" t="s">
        <v>246</v>
      </c>
      <c r="G4010">
        <v>22</v>
      </c>
      <c r="H4010">
        <v>6</v>
      </c>
      <c r="I4010" s="1" t="s">
        <v>2826</v>
      </c>
      <c r="J4010">
        <v>500</v>
      </c>
      <c r="K4010" s="1" t="s">
        <v>2729</v>
      </c>
      <c r="L4010">
        <v>3</v>
      </c>
      <c r="M4010">
        <v>223.8</v>
      </c>
      <c r="N4010">
        <v>8.3999999999999986</v>
      </c>
      <c r="Q4010">
        <v>215.4</v>
      </c>
      <c r="R4010" s="1"/>
      <c r="V4010">
        <v>0</v>
      </c>
      <c r="W4010">
        <v>0</v>
      </c>
      <c r="AF4010">
        <v>0</v>
      </c>
      <c r="AG4010">
        <v>0</v>
      </c>
      <c r="AH4010">
        <v>0</v>
      </c>
      <c r="AI4010">
        <v>12</v>
      </c>
      <c r="AJ4010">
        <v>12</v>
      </c>
      <c r="AM4010">
        <v>0</v>
      </c>
    </row>
    <row r="4011" spans="1:39" x14ac:dyDescent="0.2">
      <c r="A4011" s="1" t="s">
        <v>46</v>
      </c>
      <c r="B4011">
        <v>6</v>
      </c>
      <c r="C4011" s="1" t="s">
        <v>5983</v>
      </c>
      <c r="D4011" s="2">
        <v>45887</v>
      </c>
      <c r="E4011" t="s">
        <v>3699</v>
      </c>
      <c r="F4011" s="1" t="s">
        <v>246</v>
      </c>
      <c r="G4011" t="s">
        <v>5606</v>
      </c>
      <c r="H4011" t="s">
        <v>5607</v>
      </c>
      <c r="I4011" s="1" t="s">
        <v>2766</v>
      </c>
      <c r="J4011" t="s">
        <v>5984</v>
      </c>
      <c r="K4011" s="1" t="s">
        <v>2729</v>
      </c>
      <c r="L4011">
        <v>2</v>
      </c>
      <c r="M4011">
        <v>178.2</v>
      </c>
      <c r="N4011">
        <v>5.6</v>
      </c>
      <c r="Q4011">
        <v>172.6</v>
      </c>
      <c r="R4011" s="1"/>
      <c r="V4011">
        <v>0</v>
      </c>
      <c r="W4011">
        <v>0</v>
      </c>
      <c r="AF4011">
        <v>0</v>
      </c>
      <c r="AG4011">
        <v>0</v>
      </c>
      <c r="AH4011">
        <v>0</v>
      </c>
      <c r="AI4011">
        <v>12</v>
      </c>
      <c r="AJ4011">
        <v>12</v>
      </c>
      <c r="AM4011">
        <v>0</v>
      </c>
    </row>
    <row r="4012" spans="1:39" x14ac:dyDescent="0.2">
      <c r="A4012" s="1" t="s">
        <v>53</v>
      </c>
      <c r="B4012">
        <v>6</v>
      </c>
      <c r="C4012" s="1" t="s">
        <v>6034</v>
      </c>
      <c r="D4012" s="2">
        <v>45887</v>
      </c>
      <c r="E4012" t="s">
        <v>6035</v>
      </c>
      <c r="F4012" s="1" t="s">
        <v>246</v>
      </c>
      <c r="G4012" t="s">
        <v>4056</v>
      </c>
      <c r="H4012" t="s">
        <v>2786</v>
      </c>
      <c r="I4012" s="1" t="s">
        <v>100</v>
      </c>
      <c r="J4012">
        <v>120</v>
      </c>
      <c r="K4012" s="1" t="s">
        <v>2729</v>
      </c>
      <c r="L4012">
        <v>2</v>
      </c>
      <c r="M4012">
        <v>123.19999999999999</v>
      </c>
      <c r="N4012">
        <v>4.4000000000000004</v>
      </c>
      <c r="Q4012">
        <v>118.79999999999998</v>
      </c>
      <c r="R4012" s="1" t="s">
        <v>2245</v>
      </c>
      <c r="V4012">
        <v>0</v>
      </c>
      <c r="W4012">
        <v>0</v>
      </c>
      <c r="Z4012">
        <v>240</v>
      </c>
      <c r="AF4012">
        <v>240</v>
      </c>
      <c r="AG4012">
        <v>4</v>
      </c>
      <c r="AH4012">
        <v>4</v>
      </c>
      <c r="AI4012">
        <v>8</v>
      </c>
      <c r="AJ4012">
        <v>12</v>
      </c>
      <c r="AM4012">
        <v>0</v>
      </c>
    </row>
    <row r="4013" spans="1:39" x14ac:dyDescent="0.2">
      <c r="A4013" s="1" t="s">
        <v>53</v>
      </c>
      <c r="B4013">
        <v>6</v>
      </c>
      <c r="C4013" s="1" t="s">
        <v>6036</v>
      </c>
      <c r="D4013" s="2">
        <v>45887</v>
      </c>
      <c r="E4013" t="s">
        <v>6037</v>
      </c>
      <c r="F4013" s="1" t="s">
        <v>246</v>
      </c>
      <c r="G4013" t="s">
        <v>4056</v>
      </c>
      <c r="H4013" t="s">
        <v>2786</v>
      </c>
      <c r="I4013" s="1" t="s">
        <v>100</v>
      </c>
      <c r="J4013">
        <v>120</v>
      </c>
      <c r="K4013" s="1" t="s">
        <v>2729</v>
      </c>
      <c r="L4013">
        <v>2</v>
      </c>
      <c r="M4013">
        <v>124.8</v>
      </c>
      <c r="N4013">
        <v>4.4000000000000004</v>
      </c>
      <c r="Q4013">
        <v>120.39999999999999</v>
      </c>
      <c r="R4013" s="1"/>
      <c r="V4013">
        <v>0</v>
      </c>
      <c r="W4013">
        <v>0</v>
      </c>
      <c r="AF4013">
        <v>0</v>
      </c>
      <c r="AG4013">
        <v>0</v>
      </c>
      <c r="AH4013">
        <v>0</v>
      </c>
      <c r="AI4013">
        <v>12</v>
      </c>
      <c r="AJ4013">
        <v>12</v>
      </c>
      <c r="AM4013">
        <v>0</v>
      </c>
    </row>
    <row r="4014" spans="1:39" x14ac:dyDescent="0.2">
      <c r="A4014" s="1" t="s">
        <v>53</v>
      </c>
      <c r="B4014">
        <v>6</v>
      </c>
      <c r="C4014" s="1" t="s">
        <v>6038</v>
      </c>
      <c r="D4014" s="2">
        <v>45887</v>
      </c>
      <c r="E4014" t="s">
        <v>6039</v>
      </c>
      <c r="F4014" s="1" t="s">
        <v>761</v>
      </c>
      <c r="G4014" t="s">
        <v>6040</v>
      </c>
      <c r="H4014" t="s">
        <v>6041</v>
      </c>
      <c r="I4014" s="1" t="s">
        <v>763</v>
      </c>
      <c r="J4014">
        <v>110</v>
      </c>
      <c r="K4014" s="1" t="s">
        <v>2729</v>
      </c>
      <c r="L4014">
        <v>4</v>
      </c>
      <c r="M4014">
        <v>268.40000000000003</v>
      </c>
      <c r="N4014">
        <v>18.399999999999999</v>
      </c>
      <c r="Q4014">
        <v>250.00000000000003</v>
      </c>
      <c r="R4014" s="1"/>
      <c r="V4014">
        <v>0</v>
      </c>
      <c r="W4014">
        <v>0</v>
      </c>
      <c r="AF4014">
        <v>0</v>
      </c>
      <c r="AG4014">
        <v>0</v>
      </c>
      <c r="AH4014">
        <v>0</v>
      </c>
      <c r="AI4014">
        <v>12</v>
      </c>
      <c r="AJ4014">
        <v>12</v>
      </c>
      <c r="AM4014">
        <v>0</v>
      </c>
    </row>
    <row r="4015" spans="1:39" x14ac:dyDescent="0.2">
      <c r="A4015" s="1" t="s">
        <v>53</v>
      </c>
      <c r="B4015">
        <v>6</v>
      </c>
      <c r="C4015" s="1" t="s">
        <v>6042</v>
      </c>
      <c r="D4015" s="2">
        <v>45887</v>
      </c>
      <c r="E4015" t="s">
        <v>51</v>
      </c>
      <c r="F4015" s="1" t="s">
        <v>51</v>
      </c>
      <c r="G4015" t="s">
        <v>51</v>
      </c>
      <c r="H4015" t="s">
        <v>51</v>
      </c>
      <c r="I4015" s="1" t="s">
        <v>51</v>
      </c>
      <c r="J4015" t="s">
        <v>51</v>
      </c>
      <c r="K4015" s="1" t="s">
        <v>2729</v>
      </c>
      <c r="L4015">
        <v>6</v>
      </c>
      <c r="M4015">
        <v>108</v>
      </c>
      <c r="N4015">
        <v>11</v>
      </c>
      <c r="Q4015">
        <v>97</v>
      </c>
      <c r="R4015" s="1"/>
      <c r="V4015">
        <v>0</v>
      </c>
      <c r="W4015">
        <v>0</v>
      </c>
      <c r="AF4015">
        <v>0</v>
      </c>
      <c r="AG4015">
        <v>0</v>
      </c>
      <c r="AH4015">
        <v>0</v>
      </c>
      <c r="AI4015">
        <v>12</v>
      </c>
      <c r="AJ4015">
        <v>12</v>
      </c>
      <c r="AM4015">
        <v>0</v>
      </c>
    </row>
    <row r="4016" spans="1:39" x14ac:dyDescent="0.2">
      <c r="A4016" s="1" t="s">
        <v>53</v>
      </c>
      <c r="B4016">
        <v>6</v>
      </c>
      <c r="C4016" s="1" t="s">
        <v>6043</v>
      </c>
      <c r="D4016" s="2">
        <v>45887</v>
      </c>
      <c r="E4016" t="s">
        <v>6044</v>
      </c>
      <c r="F4016" s="1" t="s">
        <v>246</v>
      </c>
      <c r="G4016" t="s">
        <v>2793</v>
      </c>
      <c r="H4016" t="s">
        <v>201</v>
      </c>
      <c r="I4016" s="1" t="s">
        <v>100</v>
      </c>
      <c r="J4016">
        <v>150</v>
      </c>
      <c r="K4016" s="1" t="s">
        <v>2729</v>
      </c>
      <c r="L4016">
        <v>2</v>
      </c>
      <c r="M4016">
        <v>118.80000000000001</v>
      </c>
      <c r="N4016">
        <v>4.5999999999999996</v>
      </c>
      <c r="Q4016">
        <v>114.20000000000002</v>
      </c>
      <c r="R4016" s="1"/>
      <c r="V4016">
        <v>0</v>
      </c>
      <c r="W4016">
        <v>0</v>
      </c>
      <c r="AF4016">
        <v>0</v>
      </c>
      <c r="AG4016">
        <v>0</v>
      </c>
      <c r="AH4016">
        <v>0</v>
      </c>
      <c r="AI4016">
        <v>12</v>
      </c>
      <c r="AJ4016">
        <v>12</v>
      </c>
      <c r="AM4016">
        <v>0</v>
      </c>
    </row>
    <row r="4017" spans="1:40" x14ac:dyDescent="0.2">
      <c r="A4017" s="1" t="s">
        <v>53</v>
      </c>
      <c r="B4017">
        <v>6</v>
      </c>
      <c r="C4017" s="1" t="s">
        <v>6045</v>
      </c>
      <c r="D4017" s="2">
        <v>45887</v>
      </c>
      <c r="E4017" t="s">
        <v>51</v>
      </c>
      <c r="F4017" s="1" t="s">
        <v>51</v>
      </c>
      <c r="G4017" t="s">
        <v>51</v>
      </c>
      <c r="H4017" t="s">
        <v>51</v>
      </c>
      <c r="I4017" s="1" t="s">
        <v>51</v>
      </c>
      <c r="J4017" t="s">
        <v>51</v>
      </c>
      <c r="K4017" s="1" t="s">
        <v>2729</v>
      </c>
      <c r="L4017">
        <v>10</v>
      </c>
      <c r="M4017">
        <v>187.59999999999997</v>
      </c>
      <c r="N4017">
        <v>14</v>
      </c>
      <c r="Q4017">
        <v>173.59999999999997</v>
      </c>
      <c r="R4017" s="1"/>
      <c r="V4017">
        <v>0</v>
      </c>
      <c r="W4017">
        <v>0</v>
      </c>
      <c r="AF4017">
        <v>0</v>
      </c>
      <c r="AG4017">
        <v>0</v>
      </c>
      <c r="AH4017">
        <v>0</v>
      </c>
      <c r="AI4017">
        <v>12</v>
      </c>
      <c r="AJ4017">
        <v>12</v>
      </c>
      <c r="AM4017">
        <v>0</v>
      </c>
    </row>
    <row r="4018" spans="1:40" x14ac:dyDescent="0.2">
      <c r="A4018" s="1" t="s">
        <v>46</v>
      </c>
      <c r="B4018">
        <v>7</v>
      </c>
      <c r="C4018" s="1" t="s">
        <v>6026</v>
      </c>
      <c r="D4018" s="2">
        <v>45887</v>
      </c>
      <c r="E4018" t="s">
        <v>1295</v>
      </c>
      <c r="F4018" s="1" t="s">
        <v>246</v>
      </c>
      <c r="G4018">
        <v>14</v>
      </c>
      <c r="H4018" t="s">
        <v>209</v>
      </c>
      <c r="I4018" s="1" t="s">
        <v>100</v>
      </c>
      <c r="J4018">
        <v>200</v>
      </c>
      <c r="K4018" s="1" t="s">
        <v>2729</v>
      </c>
      <c r="L4018">
        <v>1</v>
      </c>
      <c r="M4018">
        <v>39.200000000000003</v>
      </c>
      <c r="N4018">
        <v>14</v>
      </c>
      <c r="Q4018">
        <v>25.200000000000003</v>
      </c>
      <c r="R4018" s="1"/>
      <c r="V4018">
        <v>0</v>
      </c>
      <c r="W4018">
        <v>0</v>
      </c>
      <c r="AF4018">
        <v>0</v>
      </c>
      <c r="AG4018">
        <v>0</v>
      </c>
      <c r="AH4018">
        <v>0</v>
      </c>
      <c r="AI4018">
        <v>12</v>
      </c>
      <c r="AJ4018">
        <v>12</v>
      </c>
      <c r="AM4018">
        <v>0</v>
      </c>
    </row>
    <row r="4019" spans="1:40" x14ac:dyDescent="0.2">
      <c r="A4019" s="1" t="s">
        <v>46</v>
      </c>
      <c r="B4019">
        <v>7</v>
      </c>
      <c r="C4019" s="1" t="s">
        <v>6046</v>
      </c>
      <c r="D4019" s="2">
        <v>45887</v>
      </c>
      <c r="E4019" t="s">
        <v>6047</v>
      </c>
      <c r="F4019" s="1" t="s">
        <v>246</v>
      </c>
      <c r="G4019">
        <v>11</v>
      </c>
      <c r="H4019" t="s">
        <v>93</v>
      </c>
      <c r="I4019" s="1" t="s">
        <v>100</v>
      </c>
      <c r="J4019">
        <v>300</v>
      </c>
      <c r="K4019" s="1" t="s">
        <v>2729</v>
      </c>
      <c r="L4019">
        <v>6</v>
      </c>
      <c r="M4019">
        <v>208.8</v>
      </c>
      <c r="N4019">
        <v>14</v>
      </c>
      <c r="Q4019">
        <v>194.8</v>
      </c>
      <c r="R4019" s="1"/>
      <c r="V4019">
        <v>0</v>
      </c>
      <c r="W4019">
        <v>0</v>
      </c>
      <c r="AF4019">
        <v>0</v>
      </c>
      <c r="AG4019">
        <v>0</v>
      </c>
      <c r="AH4019">
        <v>0</v>
      </c>
      <c r="AI4019">
        <v>12</v>
      </c>
      <c r="AJ4019">
        <v>12</v>
      </c>
      <c r="AM4019">
        <v>0</v>
      </c>
    </row>
    <row r="4020" spans="1:40" x14ac:dyDescent="0.2">
      <c r="A4020" s="1" t="s">
        <v>46</v>
      </c>
      <c r="B4020">
        <v>7</v>
      </c>
      <c r="C4020" s="1" t="s">
        <v>6048</v>
      </c>
      <c r="D4020" s="2">
        <v>45887</v>
      </c>
      <c r="E4020" t="s">
        <v>5594</v>
      </c>
      <c r="F4020" s="1" t="s">
        <v>246</v>
      </c>
      <c r="G4020">
        <v>15</v>
      </c>
      <c r="H4020" t="s">
        <v>134</v>
      </c>
      <c r="I4020" s="1" t="s">
        <v>100</v>
      </c>
      <c r="J4020">
        <v>110</v>
      </c>
      <c r="K4020" s="1" t="s">
        <v>2729</v>
      </c>
      <c r="L4020">
        <v>2</v>
      </c>
      <c r="M4020">
        <v>63.2</v>
      </c>
      <c r="N4020">
        <v>14</v>
      </c>
      <c r="Q4020">
        <v>49.2</v>
      </c>
      <c r="R4020" s="1"/>
      <c r="V4020">
        <v>0</v>
      </c>
      <c r="W4020">
        <v>0</v>
      </c>
      <c r="AF4020">
        <v>0</v>
      </c>
      <c r="AG4020">
        <v>0</v>
      </c>
      <c r="AH4020">
        <v>0</v>
      </c>
      <c r="AI4020">
        <v>12</v>
      </c>
      <c r="AJ4020">
        <v>12</v>
      </c>
      <c r="AM4020">
        <v>0</v>
      </c>
    </row>
    <row r="4021" spans="1:40" x14ac:dyDescent="0.2">
      <c r="A4021" s="1" t="s">
        <v>53</v>
      </c>
      <c r="B4021">
        <v>7</v>
      </c>
      <c r="C4021" s="1" t="s">
        <v>6048</v>
      </c>
      <c r="D4021" s="2">
        <v>45887</v>
      </c>
      <c r="E4021" t="s">
        <v>5594</v>
      </c>
      <c r="F4021" s="1" t="s">
        <v>246</v>
      </c>
      <c r="G4021">
        <v>15</v>
      </c>
      <c r="H4021" t="s">
        <v>134</v>
      </c>
      <c r="I4021" s="1" t="s">
        <v>100</v>
      </c>
      <c r="J4021">
        <v>110</v>
      </c>
      <c r="K4021" s="1" t="s">
        <v>2729</v>
      </c>
      <c r="L4021">
        <v>2</v>
      </c>
      <c r="M4021">
        <v>67.8</v>
      </c>
      <c r="N4021">
        <v>14</v>
      </c>
      <c r="Q4021">
        <v>53.8</v>
      </c>
      <c r="R4021" s="1"/>
      <c r="V4021">
        <v>0</v>
      </c>
      <c r="W4021">
        <v>0</v>
      </c>
      <c r="AF4021">
        <v>0</v>
      </c>
      <c r="AG4021">
        <v>0</v>
      </c>
      <c r="AH4021">
        <v>0</v>
      </c>
      <c r="AI4021">
        <v>12</v>
      </c>
      <c r="AJ4021">
        <v>12</v>
      </c>
      <c r="AM4021">
        <v>0</v>
      </c>
    </row>
    <row r="4022" spans="1:40" x14ac:dyDescent="0.2">
      <c r="A4022" s="1" t="s">
        <v>53</v>
      </c>
      <c r="B4022">
        <v>7</v>
      </c>
      <c r="C4022" s="1" t="s">
        <v>6049</v>
      </c>
      <c r="D4022" s="2">
        <v>45887</v>
      </c>
      <c r="E4022" t="s">
        <v>6047</v>
      </c>
      <c r="F4022" s="1" t="s">
        <v>246</v>
      </c>
      <c r="G4022">
        <v>16</v>
      </c>
      <c r="H4022" t="s">
        <v>214</v>
      </c>
      <c r="I4022" s="1" t="s">
        <v>100</v>
      </c>
      <c r="J4022">
        <v>400</v>
      </c>
      <c r="K4022" s="1" t="s">
        <v>2729</v>
      </c>
      <c r="L4022">
        <v>5</v>
      </c>
      <c r="M4022">
        <v>231.79999999999998</v>
      </c>
      <c r="N4022">
        <v>14</v>
      </c>
      <c r="Q4022">
        <v>217.79999999999998</v>
      </c>
      <c r="R4022" s="1"/>
      <c r="V4022">
        <v>0</v>
      </c>
      <c r="W4022">
        <v>0</v>
      </c>
      <c r="AF4022">
        <v>0</v>
      </c>
      <c r="AG4022">
        <v>0</v>
      </c>
      <c r="AH4022">
        <v>0</v>
      </c>
      <c r="AI4022">
        <v>12</v>
      </c>
      <c r="AJ4022">
        <v>12</v>
      </c>
      <c r="AM4022">
        <v>0</v>
      </c>
    </row>
    <row r="4023" spans="1:40" x14ac:dyDescent="0.2">
      <c r="A4023" s="1" t="s">
        <v>46</v>
      </c>
      <c r="B4023">
        <v>1</v>
      </c>
      <c r="C4023" s="1" t="s">
        <v>6021</v>
      </c>
      <c r="D4023" s="2">
        <v>45888</v>
      </c>
      <c r="E4023" t="s">
        <v>6022</v>
      </c>
      <c r="F4023" s="1" t="s">
        <v>246</v>
      </c>
      <c r="G4023">
        <v>5</v>
      </c>
      <c r="H4023" t="s">
        <v>2740</v>
      </c>
      <c r="I4023" s="1" t="s">
        <v>100</v>
      </c>
      <c r="J4023">
        <v>500</v>
      </c>
      <c r="K4023" s="1" t="s">
        <v>2729</v>
      </c>
      <c r="L4023">
        <v>4</v>
      </c>
      <c r="M4023">
        <v>134.20000000000002</v>
      </c>
      <c r="N4023">
        <v>2.8</v>
      </c>
      <c r="O4023">
        <v>200</v>
      </c>
      <c r="Q4023">
        <v>131.4</v>
      </c>
      <c r="R4023" s="1"/>
      <c r="V4023">
        <v>0</v>
      </c>
      <c r="W4023">
        <v>0</v>
      </c>
      <c r="AF4023">
        <v>0</v>
      </c>
      <c r="AG4023">
        <v>0</v>
      </c>
      <c r="AH4023">
        <v>0</v>
      </c>
      <c r="AI4023">
        <v>12</v>
      </c>
      <c r="AJ4023">
        <v>12</v>
      </c>
      <c r="AL4023">
        <v>2297.5</v>
      </c>
      <c r="AM4023">
        <v>0</v>
      </c>
      <c r="AN4023">
        <v>1700</v>
      </c>
    </row>
    <row r="4024" spans="1:40" x14ac:dyDescent="0.2">
      <c r="A4024" s="1" t="s">
        <v>53</v>
      </c>
      <c r="B4024">
        <v>1</v>
      </c>
      <c r="C4024" s="1" t="s">
        <v>6050</v>
      </c>
      <c r="D4024" s="2">
        <v>45888</v>
      </c>
      <c r="E4024" t="s">
        <v>6006</v>
      </c>
      <c r="F4024" s="1" t="s">
        <v>246</v>
      </c>
      <c r="G4024">
        <v>5</v>
      </c>
      <c r="H4024">
        <v>10</v>
      </c>
      <c r="I4024" s="1" t="s">
        <v>100</v>
      </c>
      <c r="J4024">
        <v>400</v>
      </c>
      <c r="K4024" s="1" t="s">
        <v>2729</v>
      </c>
      <c r="L4024">
        <v>4</v>
      </c>
      <c r="M4024">
        <v>145</v>
      </c>
      <c r="N4024">
        <v>2.8</v>
      </c>
      <c r="O4024">
        <v>67</v>
      </c>
      <c r="Q4024">
        <v>142.19999999999999</v>
      </c>
      <c r="R4024" s="1"/>
      <c r="V4024">
        <v>0</v>
      </c>
      <c r="W4024">
        <v>0</v>
      </c>
      <c r="AF4024">
        <v>0</v>
      </c>
      <c r="AG4024">
        <v>0</v>
      </c>
      <c r="AH4024">
        <v>0</v>
      </c>
      <c r="AI4024">
        <v>12</v>
      </c>
      <c r="AJ4024">
        <v>12</v>
      </c>
      <c r="AM4024">
        <v>0</v>
      </c>
      <c r="AN4024">
        <v>1700</v>
      </c>
    </row>
    <row r="4025" spans="1:40" x14ac:dyDescent="0.2">
      <c r="A4025" s="1" t="s">
        <v>46</v>
      </c>
      <c r="B4025">
        <v>2</v>
      </c>
      <c r="C4025" s="1" t="s">
        <v>6051</v>
      </c>
      <c r="D4025" s="2">
        <v>45888</v>
      </c>
      <c r="E4025" t="s">
        <v>51</v>
      </c>
      <c r="F4025" s="1" t="s">
        <v>51</v>
      </c>
      <c r="G4025" t="s">
        <v>51</v>
      </c>
      <c r="H4025" t="s">
        <v>51</v>
      </c>
      <c r="I4025" s="1" t="s">
        <v>51</v>
      </c>
      <c r="J4025" t="s">
        <v>51</v>
      </c>
      <c r="K4025" s="1" t="s">
        <v>2729</v>
      </c>
      <c r="L4025">
        <v>1</v>
      </c>
      <c r="M4025">
        <v>24.6</v>
      </c>
      <c r="N4025">
        <v>0.7</v>
      </c>
      <c r="Q4025">
        <v>23.900000000000002</v>
      </c>
      <c r="R4025" s="1"/>
      <c r="V4025">
        <v>0</v>
      </c>
      <c r="W4025">
        <v>0</v>
      </c>
      <c r="AF4025">
        <v>0</v>
      </c>
      <c r="AG4025">
        <v>0</v>
      </c>
      <c r="AH4025">
        <v>0</v>
      </c>
      <c r="AI4025">
        <v>12</v>
      </c>
      <c r="AJ4025">
        <v>12</v>
      </c>
      <c r="AM4025">
        <v>0</v>
      </c>
    </row>
    <row r="4026" spans="1:40" x14ac:dyDescent="0.2">
      <c r="A4026" s="1" t="s">
        <v>53</v>
      </c>
      <c r="B4026">
        <v>2</v>
      </c>
      <c r="C4026" s="1" t="s">
        <v>6051</v>
      </c>
      <c r="D4026" s="2">
        <v>45888</v>
      </c>
      <c r="E4026" t="s">
        <v>51</v>
      </c>
      <c r="F4026" s="1" t="s">
        <v>51</v>
      </c>
      <c r="G4026" t="s">
        <v>51</v>
      </c>
      <c r="H4026" t="s">
        <v>51</v>
      </c>
      <c r="I4026" s="1" t="s">
        <v>51</v>
      </c>
      <c r="J4026" t="s">
        <v>51</v>
      </c>
      <c r="K4026" s="1" t="s">
        <v>2729</v>
      </c>
      <c r="L4026">
        <v>1</v>
      </c>
      <c r="M4026">
        <v>28.8</v>
      </c>
      <c r="N4026">
        <v>0.5</v>
      </c>
      <c r="Q4026">
        <v>28.3</v>
      </c>
      <c r="R4026" s="1"/>
      <c r="V4026">
        <v>0</v>
      </c>
      <c r="W4026">
        <v>0</v>
      </c>
      <c r="AF4026">
        <v>0</v>
      </c>
      <c r="AG4026">
        <v>0</v>
      </c>
      <c r="AH4026">
        <v>0</v>
      </c>
      <c r="AI4026">
        <v>12</v>
      </c>
      <c r="AJ4026">
        <v>12</v>
      </c>
      <c r="AM4026">
        <v>0</v>
      </c>
    </row>
    <row r="4027" spans="1:40" x14ac:dyDescent="0.2">
      <c r="A4027" s="1" t="s">
        <v>53</v>
      </c>
      <c r="B4027">
        <v>2</v>
      </c>
      <c r="C4027" s="1" t="s">
        <v>6052</v>
      </c>
      <c r="D4027" s="2">
        <v>45888</v>
      </c>
      <c r="E4027" t="s">
        <v>6053</v>
      </c>
      <c r="F4027" s="1" t="s">
        <v>106</v>
      </c>
      <c r="G4027">
        <v>7</v>
      </c>
      <c r="H4027" t="s">
        <v>3332</v>
      </c>
      <c r="I4027" s="1" t="s">
        <v>100</v>
      </c>
      <c r="J4027">
        <v>300</v>
      </c>
      <c r="K4027" s="1" t="s">
        <v>2729</v>
      </c>
      <c r="L4027">
        <v>1</v>
      </c>
      <c r="M4027">
        <v>38.799999999999997</v>
      </c>
      <c r="N4027">
        <v>0.8</v>
      </c>
      <c r="Q4027">
        <v>38</v>
      </c>
      <c r="R4027" s="1"/>
      <c r="V4027">
        <v>0</v>
      </c>
      <c r="W4027">
        <v>0</v>
      </c>
      <c r="AF4027">
        <v>0</v>
      </c>
      <c r="AG4027">
        <v>0</v>
      </c>
      <c r="AH4027">
        <v>0</v>
      </c>
      <c r="AI4027">
        <v>12</v>
      </c>
      <c r="AJ4027">
        <v>12</v>
      </c>
      <c r="AM4027">
        <v>0</v>
      </c>
    </row>
    <row r="4028" spans="1:40" x14ac:dyDescent="0.2">
      <c r="A4028" s="1" t="s">
        <v>53</v>
      </c>
      <c r="B4028">
        <v>2</v>
      </c>
      <c r="C4028" s="1" t="s">
        <v>6054</v>
      </c>
      <c r="D4028" s="2">
        <v>45888</v>
      </c>
      <c r="E4028" t="s">
        <v>6055</v>
      </c>
      <c r="F4028" s="1" t="s">
        <v>106</v>
      </c>
      <c r="G4028">
        <v>7</v>
      </c>
      <c r="H4028" t="s">
        <v>2817</v>
      </c>
      <c r="I4028" s="1" t="s">
        <v>100</v>
      </c>
      <c r="J4028">
        <v>100</v>
      </c>
      <c r="K4028" s="1" t="s">
        <v>2729</v>
      </c>
      <c r="L4028">
        <v>2</v>
      </c>
      <c r="M4028">
        <v>103.6</v>
      </c>
      <c r="N4028">
        <v>1.9</v>
      </c>
      <c r="Q4028">
        <v>101.69999999999999</v>
      </c>
      <c r="R4028" s="1"/>
      <c r="V4028">
        <v>0</v>
      </c>
      <c r="W4028">
        <v>0</v>
      </c>
      <c r="AF4028">
        <v>0</v>
      </c>
      <c r="AG4028">
        <v>0</v>
      </c>
      <c r="AH4028">
        <v>0</v>
      </c>
      <c r="AI4028">
        <v>12</v>
      </c>
      <c r="AJ4028">
        <v>12</v>
      </c>
      <c r="AM4028">
        <v>0</v>
      </c>
    </row>
    <row r="4029" spans="1:40" x14ac:dyDescent="0.2">
      <c r="A4029" s="1" t="s">
        <v>46</v>
      </c>
      <c r="B4029">
        <v>3</v>
      </c>
      <c r="C4029" s="1" t="s">
        <v>5180</v>
      </c>
      <c r="D4029" s="2">
        <v>45888</v>
      </c>
      <c r="E4029" t="s">
        <v>4266</v>
      </c>
      <c r="F4029" s="1" t="s">
        <v>106</v>
      </c>
      <c r="G4029" t="s">
        <v>2995</v>
      </c>
      <c r="H4029" t="s">
        <v>51</v>
      </c>
      <c r="I4029" s="1" t="s">
        <v>2996</v>
      </c>
      <c r="J4029">
        <v>100</v>
      </c>
      <c r="K4029" s="1" t="s">
        <v>2729</v>
      </c>
      <c r="L4029">
        <v>5</v>
      </c>
      <c r="M4029">
        <v>200</v>
      </c>
      <c r="N4029">
        <v>11</v>
      </c>
      <c r="Q4029">
        <v>189</v>
      </c>
      <c r="R4029" s="1"/>
      <c r="V4029">
        <v>0</v>
      </c>
      <c r="W4029">
        <v>0</v>
      </c>
      <c r="AF4029">
        <v>0</v>
      </c>
      <c r="AG4029">
        <v>0</v>
      </c>
      <c r="AH4029">
        <v>0</v>
      </c>
      <c r="AI4029">
        <v>12</v>
      </c>
      <c r="AJ4029">
        <v>12</v>
      </c>
      <c r="AM4029">
        <v>0</v>
      </c>
    </row>
    <row r="4030" spans="1:40" x14ac:dyDescent="0.2">
      <c r="A4030" s="1" t="s">
        <v>46</v>
      </c>
      <c r="B4030">
        <v>3</v>
      </c>
      <c r="C4030" s="1" t="s">
        <v>6056</v>
      </c>
      <c r="D4030" s="2">
        <v>45888</v>
      </c>
      <c r="E4030" t="s">
        <v>6006</v>
      </c>
      <c r="F4030" s="1" t="s">
        <v>246</v>
      </c>
      <c r="G4030">
        <v>10</v>
      </c>
      <c r="H4030">
        <v>10</v>
      </c>
      <c r="I4030" s="1" t="s">
        <v>100</v>
      </c>
      <c r="J4030">
        <v>400</v>
      </c>
      <c r="K4030" s="1" t="s">
        <v>2729</v>
      </c>
      <c r="L4030">
        <v>2</v>
      </c>
      <c r="M4030">
        <v>99</v>
      </c>
      <c r="N4030">
        <v>3.5999999999999996</v>
      </c>
      <c r="Q4030">
        <v>95.4</v>
      </c>
      <c r="R4030" s="1"/>
      <c r="V4030">
        <v>0</v>
      </c>
      <c r="W4030">
        <v>0</v>
      </c>
      <c r="AF4030">
        <v>0</v>
      </c>
      <c r="AG4030">
        <v>0</v>
      </c>
      <c r="AH4030">
        <v>0</v>
      </c>
      <c r="AI4030">
        <v>12</v>
      </c>
      <c r="AJ4030">
        <v>12</v>
      </c>
      <c r="AM4030">
        <v>0</v>
      </c>
    </row>
    <row r="4031" spans="1:40" x14ac:dyDescent="0.2">
      <c r="A4031" s="1" t="s">
        <v>53</v>
      </c>
      <c r="B4031">
        <v>3</v>
      </c>
      <c r="C4031" s="1" t="s">
        <v>6056</v>
      </c>
      <c r="D4031" s="2">
        <v>45888</v>
      </c>
      <c r="E4031" t="s">
        <v>6006</v>
      </c>
      <c r="F4031" s="1" t="s">
        <v>246</v>
      </c>
      <c r="G4031">
        <v>10</v>
      </c>
      <c r="H4031">
        <v>10</v>
      </c>
      <c r="I4031" s="1" t="s">
        <v>100</v>
      </c>
      <c r="J4031">
        <v>400</v>
      </c>
      <c r="K4031" s="1" t="s">
        <v>2729</v>
      </c>
      <c r="L4031">
        <v>6</v>
      </c>
      <c r="M4031">
        <v>254.8</v>
      </c>
      <c r="N4031">
        <v>0.60000000000000009</v>
      </c>
      <c r="Q4031">
        <v>254.20000000000002</v>
      </c>
      <c r="R4031" s="1"/>
      <c r="V4031">
        <v>0</v>
      </c>
      <c r="W4031">
        <v>0</v>
      </c>
      <c r="AF4031">
        <v>0</v>
      </c>
      <c r="AG4031">
        <v>0</v>
      </c>
      <c r="AH4031">
        <v>0</v>
      </c>
      <c r="AI4031">
        <v>12</v>
      </c>
      <c r="AJ4031">
        <v>12</v>
      </c>
      <c r="AM4031">
        <v>0</v>
      </c>
    </row>
    <row r="4032" spans="1:40" x14ac:dyDescent="0.2">
      <c r="A4032" s="1" t="s">
        <v>46</v>
      </c>
      <c r="B4032">
        <v>4</v>
      </c>
      <c r="C4032" s="1" t="s">
        <v>6033</v>
      </c>
      <c r="D4032" s="2">
        <v>45888</v>
      </c>
      <c r="E4032" t="s">
        <v>5650</v>
      </c>
      <c r="F4032" s="1" t="s">
        <v>246</v>
      </c>
      <c r="G4032">
        <v>22</v>
      </c>
      <c r="H4032">
        <v>6</v>
      </c>
      <c r="I4032" s="1" t="s">
        <v>2826</v>
      </c>
      <c r="J4032">
        <v>500</v>
      </c>
      <c r="K4032" s="1" t="s">
        <v>2729</v>
      </c>
      <c r="L4032">
        <v>4</v>
      </c>
      <c r="M4032">
        <v>307.2</v>
      </c>
      <c r="N4032">
        <v>11.2</v>
      </c>
      <c r="Q4032">
        <v>296</v>
      </c>
      <c r="R4032" s="1" t="s">
        <v>99</v>
      </c>
      <c r="V4032">
        <v>0</v>
      </c>
      <c r="W4032">
        <v>0</v>
      </c>
      <c r="AF4032">
        <v>0</v>
      </c>
      <c r="AG4032">
        <v>0</v>
      </c>
      <c r="AH4032">
        <v>0</v>
      </c>
      <c r="AI4032">
        <v>12</v>
      </c>
      <c r="AJ4032">
        <v>12</v>
      </c>
      <c r="AM4032">
        <v>0</v>
      </c>
    </row>
    <row r="4033" spans="1:40" x14ac:dyDescent="0.2">
      <c r="A4033" s="1" t="s">
        <v>46</v>
      </c>
      <c r="B4033">
        <v>4</v>
      </c>
      <c r="C4033" s="1" t="s">
        <v>6057</v>
      </c>
      <c r="D4033" s="2">
        <v>45888</v>
      </c>
      <c r="E4033" t="s">
        <v>5650</v>
      </c>
      <c r="F4033" s="1" t="s">
        <v>246</v>
      </c>
      <c r="G4033">
        <v>23</v>
      </c>
      <c r="H4033">
        <v>6</v>
      </c>
      <c r="I4033" s="1" t="s">
        <v>2826</v>
      </c>
      <c r="J4033">
        <v>500</v>
      </c>
      <c r="K4033" s="1" t="s">
        <v>2729</v>
      </c>
      <c r="L4033">
        <v>3</v>
      </c>
      <c r="M4033">
        <v>228.4</v>
      </c>
      <c r="N4033">
        <v>6.6000000000000005</v>
      </c>
      <c r="Q4033">
        <v>221.8</v>
      </c>
      <c r="R4033" s="1" t="s">
        <v>6058</v>
      </c>
      <c r="V4033">
        <v>0</v>
      </c>
      <c r="W4033">
        <v>0</v>
      </c>
      <c r="AB4033">
        <v>60</v>
      </c>
      <c r="AF4033">
        <v>60</v>
      </c>
      <c r="AG4033">
        <v>1</v>
      </c>
      <c r="AH4033">
        <v>1</v>
      </c>
      <c r="AI4033">
        <v>11</v>
      </c>
      <c r="AJ4033">
        <v>12</v>
      </c>
      <c r="AM4033">
        <v>0</v>
      </c>
    </row>
    <row r="4034" spans="1:40" x14ac:dyDescent="0.2">
      <c r="A4034" s="1" t="s">
        <v>46</v>
      </c>
      <c r="B4034">
        <v>6</v>
      </c>
      <c r="C4034" s="1" t="s">
        <v>6059</v>
      </c>
      <c r="D4034" s="2">
        <v>45888</v>
      </c>
      <c r="E4034" t="s">
        <v>51</v>
      </c>
      <c r="F4034" s="1" t="s">
        <v>51</v>
      </c>
      <c r="G4034" t="s">
        <v>51</v>
      </c>
      <c r="H4034" t="s">
        <v>51</v>
      </c>
      <c r="I4034" s="1" t="s">
        <v>51</v>
      </c>
      <c r="J4034" t="s">
        <v>51</v>
      </c>
      <c r="K4034" s="1" t="s">
        <v>2729</v>
      </c>
      <c r="L4034">
        <v>12</v>
      </c>
      <c r="M4034">
        <v>244.59999999999997</v>
      </c>
      <c r="N4034">
        <v>24</v>
      </c>
      <c r="Q4034">
        <v>220.59999999999997</v>
      </c>
      <c r="R4034" s="1"/>
      <c r="V4034">
        <v>0</v>
      </c>
      <c r="W4034">
        <v>0</v>
      </c>
      <c r="AF4034">
        <v>0</v>
      </c>
      <c r="AG4034">
        <v>0</v>
      </c>
      <c r="AH4034">
        <v>0</v>
      </c>
      <c r="AI4034">
        <v>12</v>
      </c>
      <c r="AJ4034">
        <v>12</v>
      </c>
      <c r="AM4034">
        <v>0</v>
      </c>
    </row>
    <row r="4035" spans="1:40" x14ac:dyDescent="0.2">
      <c r="A4035" s="1" t="s">
        <v>46</v>
      </c>
      <c r="B4035">
        <v>6</v>
      </c>
      <c r="C4035" s="1" t="s">
        <v>6060</v>
      </c>
      <c r="D4035" s="2">
        <v>45888</v>
      </c>
      <c r="E4035" t="s">
        <v>6061</v>
      </c>
      <c r="F4035" s="1" t="s">
        <v>246</v>
      </c>
      <c r="G4035">
        <v>26</v>
      </c>
      <c r="H4035" t="s">
        <v>241</v>
      </c>
      <c r="I4035" s="1" t="s">
        <v>100</v>
      </c>
      <c r="J4035">
        <v>100</v>
      </c>
      <c r="K4035" s="1" t="s">
        <v>2729</v>
      </c>
      <c r="L4035">
        <v>3</v>
      </c>
      <c r="M4035">
        <v>112.6</v>
      </c>
      <c r="N4035">
        <v>9.6000000000000014</v>
      </c>
      <c r="Q4035">
        <v>103</v>
      </c>
      <c r="R4035" s="1" t="s">
        <v>2245</v>
      </c>
      <c r="V4035">
        <v>0</v>
      </c>
      <c r="W4035">
        <v>0</v>
      </c>
      <c r="AF4035">
        <v>0</v>
      </c>
      <c r="AG4035">
        <v>0</v>
      </c>
      <c r="AH4035">
        <v>0</v>
      </c>
      <c r="AI4035">
        <v>12</v>
      </c>
      <c r="AJ4035">
        <v>12</v>
      </c>
      <c r="AM4035">
        <v>0</v>
      </c>
    </row>
    <row r="4036" spans="1:40" x14ac:dyDescent="0.2">
      <c r="A4036" s="1" t="s">
        <v>46</v>
      </c>
      <c r="B4036">
        <v>6</v>
      </c>
      <c r="C4036" s="1" t="s">
        <v>6062</v>
      </c>
      <c r="D4036" s="2">
        <v>45888</v>
      </c>
      <c r="E4036" t="s">
        <v>6063</v>
      </c>
      <c r="F4036" s="1" t="s">
        <v>246</v>
      </c>
      <c r="G4036" t="s">
        <v>200</v>
      </c>
      <c r="H4036" t="s">
        <v>3041</v>
      </c>
      <c r="I4036" s="1" t="s">
        <v>100</v>
      </c>
      <c r="J4036">
        <v>125</v>
      </c>
      <c r="K4036" s="1" t="s">
        <v>2729</v>
      </c>
      <c r="L4036">
        <v>2</v>
      </c>
      <c r="M4036">
        <v>128.6</v>
      </c>
      <c r="N4036">
        <v>7.2</v>
      </c>
      <c r="Q4036">
        <v>121.39999999999999</v>
      </c>
      <c r="R4036" s="1" t="s">
        <v>2245</v>
      </c>
      <c r="V4036">
        <v>0</v>
      </c>
      <c r="W4036">
        <v>0</v>
      </c>
      <c r="X4036">
        <v>15</v>
      </c>
      <c r="AF4036">
        <v>15</v>
      </c>
      <c r="AG4036">
        <v>0.25</v>
      </c>
      <c r="AH4036">
        <v>0.25</v>
      </c>
      <c r="AI4036">
        <v>11.75</v>
      </c>
      <c r="AJ4036">
        <v>12</v>
      </c>
      <c r="AM4036">
        <v>0</v>
      </c>
    </row>
    <row r="4037" spans="1:40" x14ac:dyDescent="0.2">
      <c r="A4037" s="1" t="s">
        <v>53</v>
      </c>
      <c r="B4037">
        <v>6</v>
      </c>
      <c r="C4037" s="1" t="s">
        <v>6064</v>
      </c>
      <c r="D4037" s="2">
        <v>45888</v>
      </c>
      <c r="E4037" t="s">
        <v>6063</v>
      </c>
      <c r="F4037" s="1" t="s">
        <v>246</v>
      </c>
      <c r="G4037" t="s">
        <v>2793</v>
      </c>
      <c r="H4037" t="s">
        <v>3041</v>
      </c>
      <c r="I4037" s="1" t="s">
        <v>100</v>
      </c>
      <c r="J4037">
        <v>125</v>
      </c>
      <c r="K4037" s="1" t="s">
        <v>2729</v>
      </c>
      <c r="L4037">
        <v>2</v>
      </c>
      <c r="M4037">
        <v>134.4</v>
      </c>
      <c r="N4037">
        <v>8.4</v>
      </c>
      <c r="Q4037">
        <v>126</v>
      </c>
      <c r="R4037" s="1"/>
      <c r="V4037">
        <v>0</v>
      </c>
      <c r="W4037">
        <v>0</v>
      </c>
      <c r="AF4037">
        <v>0</v>
      </c>
      <c r="AG4037">
        <v>0</v>
      </c>
      <c r="AH4037">
        <v>0</v>
      </c>
      <c r="AI4037">
        <v>12</v>
      </c>
      <c r="AJ4037">
        <v>12</v>
      </c>
      <c r="AM4037">
        <v>0</v>
      </c>
    </row>
    <row r="4038" spans="1:40" x14ac:dyDescent="0.2">
      <c r="A4038" s="1" t="s">
        <v>53</v>
      </c>
      <c r="B4038">
        <v>6</v>
      </c>
      <c r="C4038" s="1" t="s">
        <v>6065</v>
      </c>
      <c r="D4038" s="2">
        <v>45888</v>
      </c>
      <c r="E4038" t="s">
        <v>6066</v>
      </c>
      <c r="F4038" s="1" t="s">
        <v>246</v>
      </c>
      <c r="G4038" t="s">
        <v>3047</v>
      </c>
      <c r="H4038" t="s">
        <v>287</v>
      </c>
      <c r="I4038" s="1" t="s">
        <v>2760</v>
      </c>
      <c r="J4038">
        <v>350</v>
      </c>
      <c r="K4038" s="1" t="s">
        <v>2729</v>
      </c>
      <c r="L4038">
        <v>10</v>
      </c>
      <c r="M4038">
        <v>620.99999999999989</v>
      </c>
      <c r="N4038">
        <v>37.9</v>
      </c>
      <c r="Q4038">
        <v>583.09999999999991</v>
      </c>
      <c r="R4038" s="1"/>
      <c r="V4038">
        <v>0</v>
      </c>
      <c r="W4038">
        <v>0</v>
      </c>
      <c r="AF4038">
        <v>0</v>
      </c>
      <c r="AG4038">
        <v>0</v>
      </c>
      <c r="AH4038">
        <v>0</v>
      </c>
      <c r="AI4038">
        <v>12</v>
      </c>
      <c r="AJ4038">
        <v>12</v>
      </c>
      <c r="AM4038">
        <v>0</v>
      </c>
    </row>
    <row r="4039" spans="1:40" x14ac:dyDescent="0.2">
      <c r="A4039" s="1" t="s">
        <v>53</v>
      </c>
      <c r="B4039">
        <v>6</v>
      </c>
      <c r="C4039" s="1" t="s">
        <v>6067</v>
      </c>
      <c r="D4039" s="2">
        <v>45888</v>
      </c>
      <c r="E4039" t="s">
        <v>5477</v>
      </c>
      <c r="F4039" s="1" t="s">
        <v>246</v>
      </c>
      <c r="G4039">
        <v>22</v>
      </c>
      <c r="H4039" t="s">
        <v>241</v>
      </c>
      <c r="I4039" s="1" t="s">
        <v>100</v>
      </c>
      <c r="J4039">
        <v>200</v>
      </c>
      <c r="K4039" s="1" t="s">
        <v>2729</v>
      </c>
      <c r="L4039">
        <v>2</v>
      </c>
      <c r="M4039">
        <v>103.4</v>
      </c>
      <c r="N4039">
        <v>4.8</v>
      </c>
      <c r="Q4039">
        <v>98.600000000000009</v>
      </c>
      <c r="R4039" s="1"/>
      <c r="V4039">
        <v>0</v>
      </c>
      <c r="W4039">
        <v>0</v>
      </c>
      <c r="AF4039">
        <v>0</v>
      </c>
      <c r="AG4039">
        <v>0</v>
      </c>
      <c r="AH4039">
        <v>0</v>
      </c>
      <c r="AI4039">
        <v>12</v>
      </c>
      <c r="AJ4039">
        <v>12</v>
      </c>
      <c r="AM4039">
        <v>0</v>
      </c>
    </row>
    <row r="4040" spans="1:40" x14ac:dyDescent="0.2">
      <c r="A4040" s="1" t="s">
        <v>46</v>
      </c>
      <c r="B4040">
        <v>7</v>
      </c>
      <c r="C4040" s="1" t="s">
        <v>6046</v>
      </c>
      <c r="D4040" s="2">
        <v>45888</v>
      </c>
      <c r="E4040" t="s">
        <v>6047</v>
      </c>
      <c r="F4040" s="1" t="s">
        <v>246</v>
      </c>
      <c r="G4040">
        <v>11</v>
      </c>
      <c r="H4040" t="s">
        <v>93</v>
      </c>
      <c r="I4040" s="1" t="s">
        <v>100</v>
      </c>
      <c r="J4040">
        <v>300</v>
      </c>
      <c r="K4040" s="1" t="s">
        <v>2729</v>
      </c>
      <c r="L4040">
        <v>3</v>
      </c>
      <c r="M4040">
        <v>118.6</v>
      </c>
      <c r="N4040">
        <v>4.1999999999999993</v>
      </c>
      <c r="Q4040">
        <v>114.39999999999999</v>
      </c>
      <c r="R4040" s="1" t="s">
        <v>6058</v>
      </c>
      <c r="V4040">
        <v>0</v>
      </c>
      <c r="W4040">
        <v>0</v>
      </c>
      <c r="AF4040">
        <v>0</v>
      </c>
      <c r="AG4040">
        <v>0</v>
      </c>
      <c r="AH4040">
        <v>0</v>
      </c>
      <c r="AI4040">
        <v>12</v>
      </c>
      <c r="AJ4040">
        <v>12</v>
      </c>
      <c r="AM4040">
        <v>0</v>
      </c>
    </row>
    <row r="4041" spans="1:40" x14ac:dyDescent="0.2">
      <c r="A4041" s="1" t="s">
        <v>46</v>
      </c>
      <c r="B4041">
        <v>7</v>
      </c>
      <c r="C4041" s="1" t="s">
        <v>6068</v>
      </c>
      <c r="D4041" s="2">
        <v>45888</v>
      </c>
      <c r="E4041" t="s">
        <v>1295</v>
      </c>
      <c r="F4041" s="1" t="s">
        <v>246</v>
      </c>
      <c r="G4041">
        <v>16</v>
      </c>
      <c r="H4041" t="s">
        <v>167</v>
      </c>
      <c r="I4041" s="1" t="s">
        <v>100</v>
      </c>
      <c r="J4041">
        <v>63</v>
      </c>
      <c r="K4041" s="1" t="s">
        <v>2729</v>
      </c>
      <c r="L4041">
        <v>3</v>
      </c>
      <c r="M4041">
        <v>107.60000000000001</v>
      </c>
      <c r="N4041">
        <v>5.0999999999999996</v>
      </c>
      <c r="Q4041">
        <v>102.50000000000001</v>
      </c>
      <c r="R4041" s="1" t="s">
        <v>2249</v>
      </c>
      <c r="V4041">
        <v>0</v>
      </c>
      <c r="W4041">
        <v>0</v>
      </c>
      <c r="AF4041">
        <v>0</v>
      </c>
      <c r="AG4041">
        <v>0</v>
      </c>
      <c r="AH4041">
        <v>0</v>
      </c>
      <c r="AI4041">
        <v>12</v>
      </c>
      <c r="AJ4041">
        <v>12</v>
      </c>
      <c r="AM4041">
        <v>0</v>
      </c>
    </row>
    <row r="4042" spans="1:40" x14ac:dyDescent="0.2">
      <c r="A4042" s="1" t="s">
        <v>46</v>
      </c>
      <c r="B4042">
        <v>7</v>
      </c>
      <c r="C4042" s="1" t="s">
        <v>6069</v>
      </c>
      <c r="D4042" s="2">
        <v>45888</v>
      </c>
      <c r="E4042" t="s">
        <v>1295</v>
      </c>
      <c r="F4042" s="1" t="s">
        <v>246</v>
      </c>
      <c r="G4042">
        <v>20</v>
      </c>
      <c r="H4042" t="s">
        <v>167</v>
      </c>
      <c r="I4042" s="1" t="s">
        <v>100</v>
      </c>
      <c r="J4042">
        <v>20</v>
      </c>
      <c r="K4042" s="1" t="s">
        <v>2729</v>
      </c>
      <c r="L4042">
        <v>3</v>
      </c>
      <c r="M4042">
        <v>119.64999999999999</v>
      </c>
      <c r="N4042">
        <v>6.7</v>
      </c>
      <c r="Q4042">
        <v>112.94999999999999</v>
      </c>
      <c r="R4042" s="1" t="s">
        <v>6058</v>
      </c>
      <c r="V4042">
        <v>0</v>
      </c>
      <c r="W4042">
        <v>0</v>
      </c>
      <c r="AF4042">
        <v>0</v>
      </c>
      <c r="AG4042">
        <v>0</v>
      </c>
      <c r="AH4042">
        <v>0</v>
      </c>
      <c r="AI4042">
        <v>12</v>
      </c>
      <c r="AJ4042">
        <v>12</v>
      </c>
      <c r="AM4042">
        <v>0</v>
      </c>
    </row>
    <row r="4043" spans="1:40" x14ac:dyDescent="0.2">
      <c r="A4043" s="1" t="s">
        <v>53</v>
      </c>
      <c r="B4043">
        <v>7</v>
      </c>
      <c r="C4043" s="1" t="s">
        <v>6068</v>
      </c>
      <c r="D4043" s="2">
        <v>45888</v>
      </c>
      <c r="E4043" t="s">
        <v>1295</v>
      </c>
      <c r="F4043" s="1" t="s">
        <v>246</v>
      </c>
      <c r="G4043">
        <v>16</v>
      </c>
      <c r="H4043" t="s">
        <v>167</v>
      </c>
      <c r="I4043" s="1" t="s">
        <v>100</v>
      </c>
      <c r="J4043">
        <v>63</v>
      </c>
      <c r="K4043" s="1" t="s">
        <v>2729</v>
      </c>
      <c r="L4043">
        <v>1</v>
      </c>
      <c r="M4043">
        <v>36.32</v>
      </c>
      <c r="N4043">
        <v>2</v>
      </c>
      <c r="Q4043">
        <v>34.32</v>
      </c>
      <c r="R4043" s="1"/>
      <c r="V4043">
        <v>0</v>
      </c>
      <c r="W4043">
        <v>0</v>
      </c>
      <c r="AF4043">
        <v>0</v>
      </c>
      <c r="AG4043">
        <v>0</v>
      </c>
      <c r="AH4043">
        <v>0</v>
      </c>
      <c r="AI4043">
        <v>12</v>
      </c>
      <c r="AJ4043">
        <v>12</v>
      </c>
      <c r="AM4043">
        <v>0</v>
      </c>
    </row>
    <row r="4044" spans="1:40" x14ac:dyDescent="0.2">
      <c r="A4044" s="1" t="s">
        <v>53</v>
      </c>
      <c r="B4044">
        <v>7</v>
      </c>
      <c r="C4044" s="1" t="s">
        <v>6070</v>
      </c>
      <c r="D4044" s="2">
        <v>45888</v>
      </c>
      <c r="E4044" t="s">
        <v>5420</v>
      </c>
      <c r="F4044" s="1" t="s">
        <v>246</v>
      </c>
      <c r="G4044">
        <v>14</v>
      </c>
      <c r="H4044" t="s">
        <v>167</v>
      </c>
      <c r="I4044" s="1" t="s">
        <v>100</v>
      </c>
      <c r="J4044">
        <v>20</v>
      </c>
      <c r="K4044" s="1" t="s">
        <v>2729</v>
      </c>
      <c r="L4044">
        <v>2</v>
      </c>
      <c r="M4044">
        <v>69.28</v>
      </c>
      <c r="N4044">
        <v>2.6</v>
      </c>
      <c r="Q4044">
        <v>66.680000000000007</v>
      </c>
      <c r="R4044" s="1"/>
      <c r="V4044">
        <v>0</v>
      </c>
      <c r="W4044">
        <v>0</v>
      </c>
      <c r="AF4044">
        <v>0</v>
      </c>
      <c r="AG4044">
        <v>0</v>
      </c>
      <c r="AH4044">
        <v>0</v>
      </c>
      <c r="AI4044">
        <v>12</v>
      </c>
      <c r="AJ4044">
        <v>12</v>
      </c>
      <c r="AM4044">
        <v>0</v>
      </c>
    </row>
    <row r="4045" spans="1:40" x14ac:dyDescent="0.2">
      <c r="A4045" s="1" t="s">
        <v>53</v>
      </c>
      <c r="B4045">
        <v>7</v>
      </c>
      <c r="C4045" s="1" t="s">
        <v>6057</v>
      </c>
      <c r="D4045" s="2">
        <v>45888</v>
      </c>
      <c r="E4045" t="s">
        <v>5650</v>
      </c>
      <c r="F4045" s="1" t="s">
        <v>246</v>
      </c>
      <c r="G4045">
        <v>23</v>
      </c>
      <c r="H4045">
        <v>6</v>
      </c>
      <c r="I4045" s="1" t="s">
        <v>2826</v>
      </c>
      <c r="J4045">
        <v>500</v>
      </c>
      <c r="K4045" s="1" t="s">
        <v>2729</v>
      </c>
      <c r="L4045">
        <v>5</v>
      </c>
      <c r="M4045">
        <v>283</v>
      </c>
      <c r="N4045">
        <v>12.45</v>
      </c>
      <c r="Q4045">
        <v>270.55</v>
      </c>
      <c r="R4045" s="1"/>
      <c r="V4045">
        <v>0</v>
      </c>
      <c r="W4045">
        <v>0</v>
      </c>
      <c r="AF4045">
        <v>0</v>
      </c>
      <c r="AG4045">
        <v>0</v>
      </c>
      <c r="AH4045">
        <v>0</v>
      </c>
      <c r="AI4045">
        <v>12</v>
      </c>
      <c r="AJ4045">
        <v>12</v>
      </c>
      <c r="AM4045">
        <v>0</v>
      </c>
    </row>
    <row r="4046" spans="1:40" x14ac:dyDescent="0.2">
      <c r="A4046" s="1" t="s">
        <v>53</v>
      </c>
      <c r="B4046">
        <v>7</v>
      </c>
      <c r="C4046" s="1" t="s">
        <v>6071</v>
      </c>
      <c r="D4046" s="2">
        <v>45888</v>
      </c>
      <c r="E4046" t="s">
        <v>6072</v>
      </c>
      <c r="F4046" s="1" t="s">
        <v>246</v>
      </c>
      <c r="G4046">
        <v>23</v>
      </c>
      <c r="H4046" t="s">
        <v>214</v>
      </c>
      <c r="I4046" s="1" t="s">
        <v>2760</v>
      </c>
      <c r="J4046">
        <v>110</v>
      </c>
      <c r="K4046" s="1" t="s">
        <v>2729</v>
      </c>
      <c r="L4046">
        <v>2</v>
      </c>
      <c r="M4046">
        <v>115.92</v>
      </c>
      <c r="N4046">
        <v>5</v>
      </c>
      <c r="Q4046">
        <v>110.92</v>
      </c>
      <c r="R4046" s="1"/>
      <c r="V4046">
        <v>0</v>
      </c>
      <c r="W4046">
        <v>0</v>
      </c>
      <c r="AF4046">
        <v>0</v>
      </c>
      <c r="AG4046">
        <v>0</v>
      </c>
      <c r="AH4046">
        <v>0</v>
      </c>
      <c r="AI4046">
        <v>12</v>
      </c>
      <c r="AJ4046">
        <v>12</v>
      </c>
      <c r="AM4046">
        <v>0</v>
      </c>
    </row>
    <row r="4047" spans="1:40" x14ac:dyDescent="0.2">
      <c r="A4047" s="1" t="s">
        <v>46</v>
      </c>
      <c r="B4047">
        <v>1</v>
      </c>
      <c r="C4047" s="1" t="s">
        <v>6050</v>
      </c>
      <c r="D4047" s="2">
        <v>45889</v>
      </c>
      <c r="E4047" t="s">
        <v>6006</v>
      </c>
      <c r="F4047" s="1" t="s">
        <v>246</v>
      </c>
      <c r="G4047">
        <v>5</v>
      </c>
      <c r="H4047">
        <v>10</v>
      </c>
      <c r="I4047" s="1" t="s">
        <v>100</v>
      </c>
      <c r="J4047">
        <v>400</v>
      </c>
      <c r="K4047" s="1" t="s">
        <v>2729</v>
      </c>
      <c r="L4047">
        <v>4</v>
      </c>
      <c r="M4047">
        <v>140.6</v>
      </c>
      <c r="N4047">
        <v>2.8</v>
      </c>
      <c r="O4047">
        <v>37</v>
      </c>
      <c r="Q4047">
        <v>137.79999999999998</v>
      </c>
      <c r="R4047" s="1"/>
      <c r="V4047">
        <v>0</v>
      </c>
      <c r="W4047">
        <v>0</v>
      </c>
      <c r="AF4047">
        <v>0</v>
      </c>
      <c r="AG4047">
        <v>0</v>
      </c>
      <c r="AH4047">
        <v>0</v>
      </c>
      <c r="AI4047">
        <v>12</v>
      </c>
      <c r="AJ4047">
        <v>12</v>
      </c>
      <c r="AL4047">
        <v>2055.5</v>
      </c>
      <c r="AM4047">
        <v>0</v>
      </c>
      <c r="AN4047">
        <v>1550</v>
      </c>
    </row>
    <row r="4048" spans="1:40" x14ac:dyDescent="0.2">
      <c r="A4048" s="1" t="s">
        <v>53</v>
      </c>
      <c r="B4048">
        <v>1</v>
      </c>
      <c r="C4048" s="1" t="s">
        <v>6050</v>
      </c>
      <c r="D4048" s="2">
        <v>45889</v>
      </c>
      <c r="E4048" t="s">
        <v>6006</v>
      </c>
      <c r="F4048" s="1" t="s">
        <v>246</v>
      </c>
      <c r="G4048">
        <v>5</v>
      </c>
      <c r="H4048">
        <v>10</v>
      </c>
      <c r="I4048" s="1" t="s">
        <v>100</v>
      </c>
      <c r="J4048">
        <v>400</v>
      </c>
      <c r="K4048" s="1" t="s">
        <v>2729</v>
      </c>
      <c r="L4048">
        <v>4</v>
      </c>
      <c r="M4048">
        <v>126.4</v>
      </c>
      <c r="N4048">
        <v>36</v>
      </c>
      <c r="O4048">
        <v>2</v>
      </c>
      <c r="Q4048">
        <v>90.4</v>
      </c>
      <c r="R4048" s="1"/>
      <c r="S4048">
        <v>1</v>
      </c>
      <c r="V4048">
        <v>1</v>
      </c>
      <c r="W4048">
        <v>1.6666666666666666E-2</v>
      </c>
      <c r="AF4048">
        <v>0</v>
      </c>
      <c r="AG4048">
        <v>0</v>
      </c>
      <c r="AH4048">
        <v>1.6666666666666666E-2</v>
      </c>
      <c r="AI4048">
        <v>11.983333333333333</v>
      </c>
      <c r="AJ4048">
        <v>12</v>
      </c>
      <c r="AM4048">
        <v>0</v>
      </c>
      <c r="AN4048">
        <v>1550</v>
      </c>
    </row>
    <row r="4049" spans="1:39" x14ac:dyDescent="0.2">
      <c r="A4049" s="1" t="s">
        <v>46</v>
      </c>
      <c r="B4049">
        <v>2</v>
      </c>
      <c r="C4049" s="1" t="s">
        <v>6052</v>
      </c>
      <c r="D4049" s="2">
        <v>45889</v>
      </c>
      <c r="E4049" t="s">
        <v>6053</v>
      </c>
      <c r="F4049" s="1" t="s">
        <v>106</v>
      </c>
      <c r="G4049">
        <v>7</v>
      </c>
      <c r="H4049" t="s">
        <v>3332</v>
      </c>
      <c r="I4049" s="1" t="s">
        <v>100</v>
      </c>
      <c r="J4049">
        <v>300</v>
      </c>
      <c r="K4049" s="1" t="s">
        <v>2729</v>
      </c>
      <c r="L4049">
        <v>1</v>
      </c>
      <c r="M4049">
        <v>56.2</v>
      </c>
      <c r="N4049">
        <v>0.9</v>
      </c>
      <c r="Q4049">
        <v>55.300000000000004</v>
      </c>
      <c r="R4049" s="1"/>
      <c r="V4049">
        <v>0</v>
      </c>
      <c r="W4049">
        <v>0</v>
      </c>
      <c r="AF4049">
        <v>0</v>
      </c>
      <c r="AG4049">
        <v>0</v>
      </c>
      <c r="AH4049">
        <v>0</v>
      </c>
      <c r="AI4049">
        <v>12</v>
      </c>
      <c r="AJ4049">
        <v>12</v>
      </c>
      <c r="AM4049">
        <v>0</v>
      </c>
    </row>
    <row r="4050" spans="1:39" x14ac:dyDescent="0.2">
      <c r="A4050" s="1" t="s">
        <v>53</v>
      </c>
      <c r="B4050">
        <v>2</v>
      </c>
      <c r="C4050" s="1" t="s">
        <v>6052</v>
      </c>
      <c r="D4050" s="2">
        <v>45889</v>
      </c>
      <c r="E4050" t="s">
        <v>6053</v>
      </c>
      <c r="F4050" s="1" t="s">
        <v>106</v>
      </c>
      <c r="G4050">
        <v>7</v>
      </c>
      <c r="H4050" t="s">
        <v>3332</v>
      </c>
      <c r="I4050" s="1" t="s">
        <v>100</v>
      </c>
      <c r="J4050">
        <v>300</v>
      </c>
      <c r="K4050" s="1" t="s">
        <v>2729</v>
      </c>
      <c r="L4050">
        <v>3</v>
      </c>
      <c r="M4050">
        <v>62.2</v>
      </c>
      <c r="N4050">
        <v>3.5999999999999996</v>
      </c>
      <c r="O4050">
        <v>17</v>
      </c>
      <c r="Q4050">
        <v>58.6</v>
      </c>
      <c r="R4050" s="1"/>
      <c r="S4050">
        <v>4</v>
      </c>
      <c r="V4050">
        <v>4</v>
      </c>
      <c r="W4050">
        <v>6.6666666666666666E-2</v>
      </c>
      <c r="Z4050">
        <v>3</v>
      </c>
      <c r="AF4050">
        <v>3</v>
      </c>
      <c r="AG4050">
        <v>0.05</v>
      </c>
      <c r="AH4050">
        <v>0.11666666666666668</v>
      </c>
      <c r="AI4050">
        <v>11.883333333333333</v>
      </c>
      <c r="AJ4050">
        <v>12</v>
      </c>
      <c r="AM4050">
        <v>0</v>
      </c>
    </row>
    <row r="4051" spans="1:39" x14ac:dyDescent="0.2">
      <c r="A4051" s="1" t="s">
        <v>53</v>
      </c>
      <c r="B4051">
        <v>2</v>
      </c>
      <c r="C4051" s="1" t="s">
        <v>2665</v>
      </c>
      <c r="D4051" s="2">
        <v>45889</v>
      </c>
      <c r="E4051" t="s">
        <v>51</v>
      </c>
      <c r="F4051" s="1" t="s">
        <v>51</v>
      </c>
      <c r="G4051" t="s">
        <v>51</v>
      </c>
      <c r="H4051" t="s">
        <v>51</v>
      </c>
      <c r="I4051" s="1" t="s">
        <v>51</v>
      </c>
      <c r="J4051" t="s">
        <v>51</v>
      </c>
      <c r="K4051" s="1" t="s">
        <v>2729</v>
      </c>
      <c r="L4051">
        <v>2</v>
      </c>
      <c r="M4051">
        <v>85.8</v>
      </c>
      <c r="N4051">
        <v>1.9</v>
      </c>
      <c r="Q4051">
        <v>83.899999999999991</v>
      </c>
      <c r="R4051" s="1"/>
      <c r="V4051">
        <v>0</v>
      </c>
      <c r="W4051">
        <v>0</v>
      </c>
      <c r="AF4051">
        <v>0</v>
      </c>
      <c r="AG4051">
        <v>0</v>
      </c>
      <c r="AH4051">
        <v>0</v>
      </c>
      <c r="AI4051">
        <v>12</v>
      </c>
      <c r="AJ4051">
        <v>12</v>
      </c>
      <c r="AM4051">
        <v>0</v>
      </c>
    </row>
    <row r="4052" spans="1:39" x14ac:dyDescent="0.2">
      <c r="A4052" s="1" t="s">
        <v>53</v>
      </c>
      <c r="B4052">
        <v>2</v>
      </c>
      <c r="C4052" s="1" t="s">
        <v>6056</v>
      </c>
      <c r="D4052" s="2">
        <v>45889</v>
      </c>
      <c r="E4052" t="s">
        <v>6006</v>
      </c>
      <c r="F4052" s="1" t="s">
        <v>246</v>
      </c>
      <c r="G4052">
        <v>10</v>
      </c>
      <c r="H4052">
        <v>10</v>
      </c>
      <c r="I4052" s="1" t="s">
        <v>100</v>
      </c>
      <c r="J4052">
        <v>400</v>
      </c>
      <c r="K4052" s="1" t="s">
        <v>2729</v>
      </c>
      <c r="L4052">
        <v>1</v>
      </c>
      <c r="M4052">
        <v>53.4</v>
      </c>
      <c r="N4052">
        <v>1.2</v>
      </c>
      <c r="Q4052">
        <v>52.199999999999996</v>
      </c>
      <c r="R4052" s="1"/>
      <c r="V4052">
        <v>0</v>
      </c>
      <c r="W4052">
        <v>0</v>
      </c>
      <c r="AF4052">
        <v>0</v>
      </c>
      <c r="AG4052">
        <v>0</v>
      </c>
      <c r="AH4052">
        <v>0</v>
      </c>
      <c r="AI4052">
        <v>12</v>
      </c>
      <c r="AJ4052">
        <v>12</v>
      </c>
      <c r="AM4052">
        <v>0</v>
      </c>
    </row>
    <row r="4053" spans="1:39" x14ac:dyDescent="0.2">
      <c r="A4053" s="1" t="s">
        <v>46</v>
      </c>
      <c r="B4053">
        <v>3</v>
      </c>
      <c r="C4053" s="1" t="s">
        <v>6020</v>
      </c>
      <c r="D4053" s="2">
        <v>45889</v>
      </c>
      <c r="E4053" t="s">
        <v>6006</v>
      </c>
      <c r="F4053" s="1" t="s">
        <v>246</v>
      </c>
      <c r="G4053">
        <v>8</v>
      </c>
      <c r="H4053">
        <v>10</v>
      </c>
      <c r="I4053" s="1" t="s">
        <v>100</v>
      </c>
      <c r="J4053">
        <v>400</v>
      </c>
      <c r="K4053" s="1" t="s">
        <v>2729</v>
      </c>
      <c r="L4053">
        <v>3</v>
      </c>
      <c r="M4053">
        <v>112.80000000000001</v>
      </c>
      <c r="N4053">
        <v>3</v>
      </c>
      <c r="Q4053">
        <v>109.80000000000001</v>
      </c>
      <c r="R4053" s="1"/>
      <c r="V4053">
        <v>0</v>
      </c>
      <c r="W4053">
        <v>0</v>
      </c>
      <c r="AF4053">
        <v>0</v>
      </c>
      <c r="AG4053">
        <v>0</v>
      </c>
      <c r="AH4053">
        <v>0</v>
      </c>
      <c r="AI4053">
        <v>12</v>
      </c>
      <c r="AJ4053">
        <v>12</v>
      </c>
      <c r="AM4053">
        <v>0</v>
      </c>
    </row>
    <row r="4054" spans="1:39" x14ac:dyDescent="0.2">
      <c r="A4054" s="1" t="s">
        <v>46</v>
      </c>
      <c r="B4054">
        <v>3</v>
      </c>
      <c r="C4054" s="1" t="s">
        <v>6073</v>
      </c>
      <c r="D4054" s="2">
        <v>45889</v>
      </c>
      <c r="E4054" t="s">
        <v>6074</v>
      </c>
      <c r="F4054" s="1" t="s">
        <v>246</v>
      </c>
      <c r="G4054">
        <v>17</v>
      </c>
      <c r="H4054" t="s">
        <v>214</v>
      </c>
      <c r="I4054" s="1" t="s">
        <v>100</v>
      </c>
      <c r="J4054">
        <v>100</v>
      </c>
      <c r="K4054" s="1" t="s">
        <v>2729</v>
      </c>
      <c r="L4054">
        <v>1</v>
      </c>
      <c r="M4054">
        <v>48.8</v>
      </c>
      <c r="N4054">
        <v>2</v>
      </c>
      <c r="Q4054">
        <v>46.8</v>
      </c>
      <c r="R4054" s="1"/>
      <c r="V4054">
        <v>0</v>
      </c>
      <c r="W4054">
        <v>0</v>
      </c>
      <c r="AF4054">
        <v>0</v>
      </c>
      <c r="AG4054">
        <v>0</v>
      </c>
      <c r="AH4054">
        <v>0</v>
      </c>
      <c r="AI4054">
        <v>12</v>
      </c>
      <c r="AJ4054">
        <v>12</v>
      </c>
      <c r="AM4054">
        <v>0</v>
      </c>
    </row>
    <row r="4055" spans="1:39" x14ac:dyDescent="0.2">
      <c r="A4055" s="1" t="s">
        <v>46</v>
      </c>
      <c r="B4055">
        <v>3</v>
      </c>
      <c r="C4055" s="1" t="s">
        <v>6073</v>
      </c>
      <c r="D4055" s="2">
        <v>45889</v>
      </c>
      <c r="E4055" t="s">
        <v>6074</v>
      </c>
      <c r="F4055" s="1" t="s">
        <v>246</v>
      </c>
      <c r="G4055">
        <v>17</v>
      </c>
      <c r="H4055" t="s">
        <v>214</v>
      </c>
      <c r="I4055" s="1" t="s">
        <v>100</v>
      </c>
      <c r="J4055">
        <v>100</v>
      </c>
      <c r="K4055" s="1" t="s">
        <v>2729</v>
      </c>
      <c r="L4055">
        <v>1</v>
      </c>
      <c r="M4055">
        <v>67.2</v>
      </c>
      <c r="N4055">
        <v>2.1</v>
      </c>
      <c r="Q4055">
        <v>65.100000000000009</v>
      </c>
      <c r="R4055" s="1"/>
      <c r="V4055">
        <v>0</v>
      </c>
      <c r="W4055">
        <v>0</v>
      </c>
      <c r="AF4055">
        <v>0</v>
      </c>
      <c r="AG4055">
        <v>0</v>
      </c>
      <c r="AH4055">
        <v>0</v>
      </c>
      <c r="AI4055">
        <v>12</v>
      </c>
      <c r="AJ4055">
        <v>12</v>
      </c>
      <c r="AM4055">
        <v>0</v>
      </c>
    </row>
    <row r="4056" spans="1:39" x14ac:dyDescent="0.2">
      <c r="A4056" s="1" t="s">
        <v>53</v>
      </c>
      <c r="B4056">
        <v>3</v>
      </c>
      <c r="C4056" s="1" t="s">
        <v>6075</v>
      </c>
      <c r="D4056" s="2">
        <v>45889</v>
      </c>
      <c r="E4056" t="s">
        <v>6076</v>
      </c>
      <c r="F4056" s="1" t="s">
        <v>246</v>
      </c>
      <c r="G4056">
        <v>14</v>
      </c>
      <c r="H4056" t="s">
        <v>79</v>
      </c>
      <c r="I4056" s="1" t="s">
        <v>100</v>
      </c>
      <c r="J4056">
        <v>100</v>
      </c>
      <c r="K4056" s="1" t="s">
        <v>2729</v>
      </c>
      <c r="L4056">
        <v>3</v>
      </c>
      <c r="M4056">
        <v>97.8</v>
      </c>
      <c r="N4056">
        <v>5.0999999999999996</v>
      </c>
      <c r="O4056">
        <v>7</v>
      </c>
      <c r="Q4056">
        <v>92.7</v>
      </c>
      <c r="R4056" s="1"/>
      <c r="S4056">
        <v>5</v>
      </c>
      <c r="V4056">
        <v>5</v>
      </c>
      <c r="W4056">
        <v>8.3333333333333329E-2</v>
      </c>
      <c r="AF4056">
        <v>0</v>
      </c>
      <c r="AG4056">
        <v>0</v>
      </c>
      <c r="AH4056">
        <v>8.3333333333333329E-2</v>
      </c>
      <c r="AI4056">
        <v>11.916666666666666</v>
      </c>
      <c r="AJ4056">
        <v>12</v>
      </c>
      <c r="AM4056">
        <v>0</v>
      </c>
    </row>
    <row r="4057" spans="1:39" x14ac:dyDescent="0.2">
      <c r="A4057" s="1" t="s">
        <v>53</v>
      </c>
      <c r="B4057">
        <v>3</v>
      </c>
      <c r="C4057" s="1" t="s">
        <v>6077</v>
      </c>
      <c r="D4057" s="2">
        <v>45889</v>
      </c>
      <c r="E4057" t="s">
        <v>6078</v>
      </c>
      <c r="F4057" s="1" t="s">
        <v>246</v>
      </c>
      <c r="G4057">
        <v>12</v>
      </c>
      <c r="H4057" t="s">
        <v>160</v>
      </c>
      <c r="I4057" s="1" t="s">
        <v>100</v>
      </c>
      <c r="J4057">
        <v>100</v>
      </c>
      <c r="K4057" s="1" t="s">
        <v>2729</v>
      </c>
      <c r="L4057">
        <v>2</v>
      </c>
      <c r="M4057">
        <v>105.2</v>
      </c>
      <c r="N4057">
        <v>2.8</v>
      </c>
      <c r="Q4057">
        <v>102.4</v>
      </c>
      <c r="R4057" s="1"/>
      <c r="V4057">
        <v>0</v>
      </c>
      <c r="W4057">
        <v>0</v>
      </c>
      <c r="AF4057">
        <v>0</v>
      </c>
      <c r="AG4057">
        <v>0</v>
      </c>
      <c r="AH4057">
        <v>0</v>
      </c>
      <c r="AI4057">
        <v>12</v>
      </c>
      <c r="AJ4057">
        <v>12</v>
      </c>
      <c r="AM4057">
        <v>0</v>
      </c>
    </row>
    <row r="4058" spans="1:39" x14ac:dyDescent="0.2">
      <c r="A4058" s="1" t="s">
        <v>53</v>
      </c>
      <c r="B4058">
        <v>3</v>
      </c>
      <c r="C4058" s="1" t="s">
        <v>6079</v>
      </c>
      <c r="D4058" s="2">
        <v>45889</v>
      </c>
      <c r="E4058" t="s">
        <v>6080</v>
      </c>
      <c r="F4058" s="1" t="s">
        <v>246</v>
      </c>
      <c r="G4058">
        <v>13</v>
      </c>
      <c r="H4058" t="s">
        <v>241</v>
      </c>
      <c r="I4058" s="1" t="s">
        <v>100</v>
      </c>
      <c r="J4058">
        <v>150</v>
      </c>
      <c r="K4058" s="1" t="s">
        <v>2729</v>
      </c>
      <c r="L4058">
        <v>2</v>
      </c>
      <c r="M4058">
        <v>43.8</v>
      </c>
      <c r="N4058">
        <v>2.7</v>
      </c>
      <c r="Q4058">
        <v>41.099999999999994</v>
      </c>
      <c r="R4058" s="1"/>
      <c r="V4058">
        <v>0</v>
      </c>
      <c r="W4058">
        <v>0</v>
      </c>
      <c r="AF4058">
        <v>0</v>
      </c>
      <c r="AG4058">
        <v>0</v>
      </c>
      <c r="AH4058">
        <v>0</v>
      </c>
      <c r="AI4058">
        <v>12</v>
      </c>
      <c r="AJ4058">
        <v>12</v>
      </c>
      <c r="AM4058">
        <v>0</v>
      </c>
    </row>
    <row r="4059" spans="1:39" x14ac:dyDescent="0.2">
      <c r="A4059" s="1" t="s">
        <v>46</v>
      </c>
      <c r="B4059">
        <v>6</v>
      </c>
      <c r="C4059" s="1" t="s">
        <v>6067</v>
      </c>
      <c r="D4059" s="2">
        <v>45889</v>
      </c>
      <c r="E4059" t="s">
        <v>5477</v>
      </c>
      <c r="F4059" s="1" t="s">
        <v>246</v>
      </c>
      <c r="G4059">
        <v>22</v>
      </c>
      <c r="H4059" t="s">
        <v>241</v>
      </c>
      <c r="I4059" s="1" t="s">
        <v>100</v>
      </c>
      <c r="J4059">
        <v>200</v>
      </c>
      <c r="K4059" s="1" t="s">
        <v>2729</v>
      </c>
      <c r="L4059">
        <v>2</v>
      </c>
      <c r="M4059">
        <v>118.4</v>
      </c>
      <c r="N4059">
        <v>5.6</v>
      </c>
      <c r="Q4059">
        <v>112.80000000000001</v>
      </c>
      <c r="R4059" s="1"/>
      <c r="V4059">
        <v>0</v>
      </c>
      <c r="W4059">
        <v>0</v>
      </c>
      <c r="X4059">
        <v>15</v>
      </c>
      <c r="AF4059">
        <v>15</v>
      </c>
      <c r="AG4059">
        <v>0.25</v>
      </c>
      <c r="AH4059">
        <v>0.25</v>
      </c>
      <c r="AI4059">
        <v>11.75</v>
      </c>
      <c r="AJ4059">
        <v>12</v>
      </c>
      <c r="AM4059">
        <v>0</v>
      </c>
    </row>
    <row r="4060" spans="1:39" x14ac:dyDescent="0.2">
      <c r="A4060" s="1" t="s">
        <v>46</v>
      </c>
      <c r="B4060">
        <v>6</v>
      </c>
      <c r="C4060" s="1" t="s">
        <v>6081</v>
      </c>
      <c r="D4060" s="2">
        <v>45889</v>
      </c>
      <c r="E4060" t="s">
        <v>5580</v>
      </c>
      <c r="F4060" s="1" t="s">
        <v>246</v>
      </c>
      <c r="G4060">
        <v>22</v>
      </c>
      <c r="H4060" t="s">
        <v>93</v>
      </c>
      <c r="I4060" s="1" t="s">
        <v>100</v>
      </c>
      <c r="J4060">
        <v>100</v>
      </c>
      <c r="K4060" s="1" t="s">
        <v>2729</v>
      </c>
      <c r="L4060">
        <v>2</v>
      </c>
      <c r="M4060">
        <v>109</v>
      </c>
      <c r="N4060">
        <v>5.2</v>
      </c>
      <c r="Q4060">
        <v>103.8</v>
      </c>
      <c r="R4060" s="1"/>
      <c r="V4060">
        <v>0</v>
      </c>
      <c r="W4060">
        <v>0</v>
      </c>
      <c r="AF4060">
        <v>0</v>
      </c>
      <c r="AG4060">
        <v>0</v>
      </c>
      <c r="AH4060">
        <v>0</v>
      </c>
      <c r="AI4060">
        <v>12</v>
      </c>
      <c r="AJ4060">
        <v>12</v>
      </c>
      <c r="AM4060">
        <v>0</v>
      </c>
    </row>
    <row r="4061" spans="1:39" x14ac:dyDescent="0.2">
      <c r="A4061" s="1" t="s">
        <v>46</v>
      </c>
      <c r="B4061">
        <v>6</v>
      </c>
      <c r="C4061" s="1" t="s">
        <v>6082</v>
      </c>
      <c r="D4061" s="2">
        <v>45889</v>
      </c>
      <c r="E4061" t="s">
        <v>5580</v>
      </c>
      <c r="F4061" s="1" t="s">
        <v>246</v>
      </c>
      <c r="G4061">
        <v>22</v>
      </c>
      <c r="H4061" t="s">
        <v>51</v>
      </c>
      <c r="I4061" s="1" t="s">
        <v>100</v>
      </c>
      <c r="J4061">
        <v>500</v>
      </c>
      <c r="K4061" s="1" t="s">
        <v>2729</v>
      </c>
      <c r="L4061">
        <v>3</v>
      </c>
      <c r="M4061">
        <v>146.80000000000001</v>
      </c>
      <c r="N4061">
        <v>7.8000000000000007</v>
      </c>
      <c r="Q4061">
        <v>139</v>
      </c>
      <c r="R4061" s="1"/>
      <c r="V4061">
        <v>0</v>
      </c>
      <c r="W4061">
        <v>0</v>
      </c>
      <c r="AF4061">
        <v>0</v>
      </c>
      <c r="AG4061">
        <v>0</v>
      </c>
      <c r="AH4061">
        <v>0</v>
      </c>
      <c r="AI4061">
        <v>12</v>
      </c>
      <c r="AJ4061">
        <v>12</v>
      </c>
      <c r="AM4061">
        <v>0</v>
      </c>
    </row>
    <row r="4062" spans="1:39" x14ac:dyDescent="0.2">
      <c r="A4062" s="1" t="s">
        <v>46</v>
      </c>
      <c r="B4062">
        <v>6</v>
      </c>
      <c r="C4062" s="1" t="s">
        <v>6083</v>
      </c>
      <c r="D4062" s="2">
        <v>45889</v>
      </c>
      <c r="E4062" t="s">
        <v>6084</v>
      </c>
      <c r="F4062" s="1" t="s">
        <v>246</v>
      </c>
      <c r="G4062">
        <v>21</v>
      </c>
      <c r="H4062" t="s">
        <v>214</v>
      </c>
      <c r="I4062" s="1" t="s">
        <v>100</v>
      </c>
      <c r="J4062">
        <v>150</v>
      </c>
      <c r="K4062" s="1" t="s">
        <v>2729</v>
      </c>
      <c r="L4062">
        <v>4</v>
      </c>
      <c r="M4062">
        <v>206.8</v>
      </c>
      <c r="N4062">
        <v>10.4</v>
      </c>
      <c r="Q4062">
        <v>196.4</v>
      </c>
      <c r="R4062" s="1"/>
      <c r="V4062">
        <v>0</v>
      </c>
      <c r="W4062">
        <v>0</v>
      </c>
      <c r="AF4062">
        <v>0</v>
      </c>
      <c r="AG4062">
        <v>0</v>
      </c>
      <c r="AH4062">
        <v>0</v>
      </c>
      <c r="AI4062">
        <v>12</v>
      </c>
      <c r="AJ4062">
        <v>12</v>
      </c>
      <c r="AM4062">
        <v>0</v>
      </c>
    </row>
    <row r="4063" spans="1:39" x14ac:dyDescent="0.2">
      <c r="A4063" s="1" t="s">
        <v>53</v>
      </c>
      <c r="B4063">
        <v>6</v>
      </c>
      <c r="C4063" s="1" t="s">
        <v>6082</v>
      </c>
      <c r="D4063" s="2">
        <v>45889</v>
      </c>
      <c r="E4063" t="s">
        <v>5580</v>
      </c>
      <c r="F4063" s="1" t="s">
        <v>246</v>
      </c>
      <c r="G4063">
        <v>22</v>
      </c>
      <c r="H4063" t="s">
        <v>51</v>
      </c>
      <c r="I4063" s="1" t="s">
        <v>100</v>
      </c>
      <c r="J4063">
        <v>500</v>
      </c>
      <c r="K4063" s="1" t="s">
        <v>2729</v>
      </c>
      <c r="L4063">
        <v>6</v>
      </c>
      <c r="M4063">
        <v>332.19999999999993</v>
      </c>
      <c r="N4063">
        <v>15.600000000000001</v>
      </c>
      <c r="O4063">
        <v>13</v>
      </c>
      <c r="Q4063">
        <v>316.59999999999991</v>
      </c>
      <c r="R4063" s="1"/>
      <c r="S4063">
        <v>10</v>
      </c>
      <c r="V4063">
        <v>10</v>
      </c>
      <c r="W4063">
        <v>0.16666666666666666</v>
      </c>
      <c r="AA4063">
        <v>5</v>
      </c>
      <c r="AF4063">
        <v>5</v>
      </c>
      <c r="AG4063">
        <v>8.3333333333333329E-2</v>
      </c>
      <c r="AH4063">
        <v>0.25</v>
      </c>
      <c r="AI4063">
        <v>11.75</v>
      </c>
      <c r="AJ4063">
        <v>12</v>
      </c>
      <c r="AM4063">
        <v>0</v>
      </c>
    </row>
    <row r="4064" spans="1:39" x14ac:dyDescent="0.2">
      <c r="A4064" s="1" t="s">
        <v>53</v>
      </c>
      <c r="B4064">
        <v>6</v>
      </c>
      <c r="C4064" s="1" t="s">
        <v>5983</v>
      </c>
      <c r="D4064" s="2">
        <v>45889</v>
      </c>
      <c r="E4064" t="s">
        <v>3699</v>
      </c>
      <c r="F4064" s="1" t="s">
        <v>246</v>
      </c>
      <c r="G4064" t="s">
        <v>5606</v>
      </c>
      <c r="H4064" t="s">
        <v>5607</v>
      </c>
      <c r="I4064" s="1" t="s">
        <v>2766</v>
      </c>
      <c r="J4064" t="s">
        <v>5984</v>
      </c>
      <c r="K4064" s="1" t="s">
        <v>2729</v>
      </c>
      <c r="L4064">
        <v>4</v>
      </c>
      <c r="M4064">
        <v>184.20000000000002</v>
      </c>
      <c r="N4064">
        <v>11.2</v>
      </c>
      <c r="Q4064">
        <v>173.00000000000003</v>
      </c>
      <c r="R4064" s="1"/>
      <c r="S4064">
        <v>10</v>
      </c>
      <c r="V4064">
        <v>10</v>
      </c>
      <c r="W4064">
        <v>0.16666666666666666</v>
      </c>
      <c r="AF4064">
        <v>0</v>
      </c>
      <c r="AG4064">
        <v>0</v>
      </c>
      <c r="AH4064">
        <v>0.16666666666666666</v>
      </c>
      <c r="AI4064">
        <v>11.833333333333334</v>
      </c>
      <c r="AJ4064">
        <v>12</v>
      </c>
      <c r="AM4064">
        <v>0</v>
      </c>
    </row>
    <row r="4065" spans="1:40" x14ac:dyDescent="0.2">
      <c r="A4065" s="1" t="s">
        <v>46</v>
      </c>
      <c r="B4065">
        <v>7</v>
      </c>
      <c r="C4065" s="1" t="s">
        <v>6085</v>
      </c>
      <c r="D4065" s="2">
        <v>45889</v>
      </c>
      <c r="E4065" t="s">
        <v>5494</v>
      </c>
      <c r="F4065" s="1" t="s">
        <v>246</v>
      </c>
      <c r="G4065">
        <v>17</v>
      </c>
      <c r="H4065" t="s">
        <v>214</v>
      </c>
      <c r="I4065" s="1" t="s">
        <v>2760</v>
      </c>
      <c r="J4065">
        <v>110</v>
      </c>
      <c r="K4065" s="1" t="s">
        <v>2729</v>
      </c>
      <c r="L4065">
        <v>3</v>
      </c>
      <c r="M4065">
        <v>122.80000000000001</v>
      </c>
      <c r="N4065">
        <v>6.6000000000000005</v>
      </c>
      <c r="Q4065">
        <v>116.20000000000002</v>
      </c>
      <c r="R4065" s="1"/>
      <c r="V4065">
        <v>0</v>
      </c>
      <c r="W4065">
        <v>0</v>
      </c>
      <c r="AF4065">
        <v>0</v>
      </c>
      <c r="AG4065">
        <v>0</v>
      </c>
      <c r="AH4065">
        <v>0</v>
      </c>
      <c r="AI4065">
        <v>12</v>
      </c>
      <c r="AJ4065">
        <v>12</v>
      </c>
      <c r="AM4065">
        <v>0</v>
      </c>
    </row>
    <row r="4066" spans="1:40" x14ac:dyDescent="0.2">
      <c r="A4066" s="1" t="s">
        <v>46</v>
      </c>
      <c r="B4066">
        <v>7</v>
      </c>
      <c r="C4066" s="1" t="s">
        <v>5997</v>
      </c>
      <c r="D4066" s="2">
        <v>45889</v>
      </c>
      <c r="E4066" t="s">
        <v>5998</v>
      </c>
      <c r="F4066" s="1" t="s">
        <v>246</v>
      </c>
      <c r="G4066">
        <v>17</v>
      </c>
      <c r="H4066" t="s">
        <v>332</v>
      </c>
      <c r="I4066" s="1" t="s">
        <v>2760</v>
      </c>
      <c r="J4066">
        <v>500</v>
      </c>
      <c r="K4066" s="1" t="s">
        <v>2729</v>
      </c>
      <c r="L4066">
        <v>4</v>
      </c>
      <c r="M4066">
        <v>292.2</v>
      </c>
      <c r="N4066">
        <v>6.3999999999999995</v>
      </c>
      <c r="Q4066">
        <v>285.8</v>
      </c>
      <c r="R4066" s="1"/>
      <c r="V4066">
        <v>0</v>
      </c>
      <c r="W4066">
        <v>0</v>
      </c>
      <c r="AF4066">
        <v>0</v>
      </c>
      <c r="AG4066">
        <v>0</v>
      </c>
      <c r="AH4066">
        <v>0</v>
      </c>
      <c r="AI4066">
        <v>12</v>
      </c>
      <c r="AJ4066">
        <v>12</v>
      </c>
      <c r="AM4066">
        <v>0</v>
      </c>
    </row>
    <row r="4067" spans="1:40" x14ac:dyDescent="0.2">
      <c r="A4067" s="1" t="s">
        <v>53</v>
      </c>
      <c r="B4067">
        <v>7</v>
      </c>
      <c r="C4067" s="1" t="s">
        <v>5997</v>
      </c>
      <c r="D4067" s="2">
        <v>45889</v>
      </c>
      <c r="E4067" t="s">
        <v>5998</v>
      </c>
      <c r="F4067" s="1" t="s">
        <v>246</v>
      </c>
      <c r="G4067">
        <v>17</v>
      </c>
      <c r="H4067" t="s">
        <v>332</v>
      </c>
      <c r="I4067" s="1" t="s">
        <v>2760</v>
      </c>
      <c r="J4067">
        <v>500</v>
      </c>
      <c r="K4067" s="1" t="s">
        <v>2729</v>
      </c>
      <c r="L4067">
        <v>1</v>
      </c>
      <c r="M4067">
        <v>73.400000000000006</v>
      </c>
      <c r="N4067">
        <v>2.1</v>
      </c>
      <c r="O4067">
        <v>2</v>
      </c>
      <c r="Q4067">
        <v>71.300000000000011</v>
      </c>
      <c r="R4067" s="1"/>
      <c r="S4067">
        <v>2</v>
      </c>
      <c r="V4067">
        <v>2</v>
      </c>
      <c r="W4067">
        <v>3.3333333333333333E-2</v>
      </c>
      <c r="AF4067">
        <v>0</v>
      </c>
      <c r="AG4067">
        <v>0</v>
      </c>
      <c r="AH4067">
        <v>3.3333333333333333E-2</v>
      </c>
      <c r="AI4067">
        <v>11.966666666666669</v>
      </c>
      <c r="AJ4067">
        <v>12</v>
      </c>
      <c r="AM4067">
        <v>0</v>
      </c>
    </row>
    <row r="4068" spans="1:40" x14ac:dyDescent="0.2">
      <c r="A4068" s="1" t="s">
        <v>53</v>
      </c>
      <c r="B4068">
        <v>7</v>
      </c>
      <c r="C4068" s="1" t="s">
        <v>6086</v>
      </c>
      <c r="D4068" s="2">
        <v>45889</v>
      </c>
      <c r="E4068" t="s">
        <v>6087</v>
      </c>
      <c r="F4068" s="1" t="s">
        <v>246</v>
      </c>
      <c r="G4068">
        <v>17</v>
      </c>
      <c r="H4068" t="s">
        <v>209</v>
      </c>
      <c r="I4068" s="1" t="s">
        <v>2760</v>
      </c>
      <c r="J4068">
        <v>500</v>
      </c>
      <c r="K4068" s="1" t="s">
        <v>2729</v>
      </c>
      <c r="L4068">
        <v>6</v>
      </c>
      <c r="M4068">
        <v>293.8</v>
      </c>
      <c r="N4068">
        <v>11.9</v>
      </c>
      <c r="Q4068">
        <v>281.90000000000003</v>
      </c>
      <c r="R4068" s="1"/>
      <c r="V4068">
        <v>0</v>
      </c>
      <c r="W4068">
        <v>0</v>
      </c>
      <c r="AF4068">
        <v>0</v>
      </c>
      <c r="AG4068">
        <v>0</v>
      </c>
      <c r="AH4068">
        <v>0</v>
      </c>
      <c r="AI4068">
        <v>12</v>
      </c>
      <c r="AJ4068">
        <v>12</v>
      </c>
      <c r="AM4068">
        <v>0</v>
      </c>
    </row>
    <row r="4069" spans="1:40" x14ac:dyDescent="0.2">
      <c r="A4069" s="1" t="s">
        <v>46</v>
      </c>
      <c r="B4069">
        <v>1</v>
      </c>
      <c r="C4069" s="1" t="s">
        <v>6088</v>
      </c>
      <c r="D4069" s="2">
        <v>45890</v>
      </c>
      <c r="E4069" t="s">
        <v>6006</v>
      </c>
      <c r="F4069" s="1" t="s">
        <v>246</v>
      </c>
      <c r="G4069">
        <v>4</v>
      </c>
      <c r="H4069">
        <v>10</v>
      </c>
      <c r="I4069" s="1" t="s">
        <v>100</v>
      </c>
      <c r="J4069">
        <v>400</v>
      </c>
      <c r="K4069" s="1" t="s">
        <v>2729</v>
      </c>
      <c r="L4069">
        <v>3</v>
      </c>
      <c r="M4069">
        <v>114.6</v>
      </c>
      <c r="N4069">
        <v>1.44</v>
      </c>
      <c r="O4069">
        <v>90</v>
      </c>
      <c r="Q4069">
        <v>113.16</v>
      </c>
      <c r="R4069" s="1"/>
      <c r="V4069">
        <v>0</v>
      </c>
      <c r="W4069">
        <v>0</v>
      </c>
      <c r="AF4069">
        <v>0</v>
      </c>
      <c r="AG4069">
        <v>0</v>
      </c>
      <c r="AH4069">
        <v>0</v>
      </c>
      <c r="AI4069">
        <v>12</v>
      </c>
      <c r="AJ4069">
        <v>12</v>
      </c>
      <c r="AL4069">
        <v>1920</v>
      </c>
      <c r="AM4069">
        <v>0</v>
      </c>
    </row>
    <row r="4070" spans="1:40" x14ac:dyDescent="0.2">
      <c r="A4070" s="1" t="s">
        <v>46</v>
      </c>
      <c r="B4070">
        <v>1</v>
      </c>
      <c r="C4070" s="1" t="s">
        <v>6020</v>
      </c>
      <c r="D4070" s="2">
        <v>45890</v>
      </c>
      <c r="E4070" t="s">
        <v>6006</v>
      </c>
      <c r="F4070" s="1" t="s">
        <v>246</v>
      </c>
      <c r="G4070">
        <v>8</v>
      </c>
      <c r="H4070">
        <v>10</v>
      </c>
      <c r="I4070" s="1" t="s">
        <v>100</v>
      </c>
      <c r="J4070">
        <v>400</v>
      </c>
      <c r="K4070" s="1" t="s">
        <v>2729</v>
      </c>
      <c r="L4070">
        <v>1</v>
      </c>
      <c r="M4070">
        <v>53.6</v>
      </c>
      <c r="N4070">
        <v>1</v>
      </c>
      <c r="Q4070">
        <v>52.6</v>
      </c>
      <c r="R4070" s="1"/>
      <c r="V4070">
        <v>0</v>
      </c>
      <c r="W4070">
        <v>0</v>
      </c>
      <c r="AF4070">
        <v>0</v>
      </c>
      <c r="AG4070">
        <v>0</v>
      </c>
      <c r="AH4070">
        <v>0</v>
      </c>
      <c r="AI4070">
        <v>12</v>
      </c>
      <c r="AJ4070">
        <v>12</v>
      </c>
      <c r="AM4070">
        <v>0</v>
      </c>
      <c r="AN4070">
        <v>1550</v>
      </c>
    </row>
    <row r="4071" spans="1:40" x14ac:dyDescent="0.2">
      <c r="A4071" s="1" t="s">
        <v>53</v>
      </c>
      <c r="B4071">
        <v>1</v>
      </c>
      <c r="C4071" s="1" t="s">
        <v>6089</v>
      </c>
      <c r="D4071" s="2">
        <v>45890</v>
      </c>
      <c r="E4071" t="s">
        <v>6006</v>
      </c>
      <c r="F4071" s="1" t="s">
        <v>246</v>
      </c>
      <c r="G4071">
        <v>6</v>
      </c>
      <c r="H4071">
        <v>10</v>
      </c>
      <c r="I4071" s="1" t="s">
        <v>100</v>
      </c>
      <c r="J4071">
        <v>400</v>
      </c>
      <c r="K4071" s="1" t="s">
        <v>2729</v>
      </c>
      <c r="L4071">
        <v>3</v>
      </c>
      <c r="M4071">
        <v>149.80000000000001</v>
      </c>
      <c r="N4071">
        <v>2.0999999999999996</v>
      </c>
      <c r="O4071">
        <v>86</v>
      </c>
      <c r="Q4071">
        <v>147.70000000000002</v>
      </c>
      <c r="R4071" s="1"/>
      <c r="V4071">
        <v>0</v>
      </c>
      <c r="W4071">
        <v>0</v>
      </c>
      <c r="AF4071">
        <v>0</v>
      </c>
      <c r="AG4071">
        <v>0</v>
      </c>
      <c r="AH4071">
        <v>0</v>
      </c>
      <c r="AI4071">
        <v>12</v>
      </c>
      <c r="AJ4071">
        <v>12</v>
      </c>
      <c r="AM4071">
        <v>0</v>
      </c>
      <c r="AN4071">
        <v>1500</v>
      </c>
    </row>
    <row r="4072" spans="1:40" x14ac:dyDescent="0.2">
      <c r="A4072" s="1" t="s">
        <v>46</v>
      </c>
      <c r="B4072">
        <v>2</v>
      </c>
      <c r="C4072" s="1" t="s">
        <v>6020</v>
      </c>
      <c r="D4072" s="2">
        <v>45890</v>
      </c>
      <c r="E4072" t="s">
        <v>6006</v>
      </c>
      <c r="F4072" s="1" t="s">
        <v>246</v>
      </c>
      <c r="G4072">
        <v>8</v>
      </c>
      <c r="H4072">
        <v>10</v>
      </c>
      <c r="I4072" s="1" t="s">
        <v>100</v>
      </c>
      <c r="J4072">
        <v>400</v>
      </c>
      <c r="K4072" s="1" t="s">
        <v>2729</v>
      </c>
      <c r="L4072">
        <v>2</v>
      </c>
      <c r="M4072">
        <v>102.2</v>
      </c>
      <c r="N4072">
        <v>1.8</v>
      </c>
      <c r="Q4072">
        <v>100.4</v>
      </c>
      <c r="R4072" s="1"/>
      <c r="V4072">
        <v>0</v>
      </c>
      <c r="W4072">
        <v>0</v>
      </c>
      <c r="Z4072">
        <v>720</v>
      </c>
      <c r="AF4072">
        <v>720</v>
      </c>
      <c r="AG4072">
        <v>12</v>
      </c>
      <c r="AH4072">
        <v>12</v>
      </c>
      <c r="AI4072">
        <v>0</v>
      </c>
      <c r="AJ4072">
        <v>12</v>
      </c>
      <c r="AM4072">
        <v>0</v>
      </c>
    </row>
    <row r="4073" spans="1:40" x14ac:dyDescent="0.2">
      <c r="A4073" s="1" t="s">
        <v>46</v>
      </c>
      <c r="B4073">
        <v>3</v>
      </c>
      <c r="C4073" s="1" t="s">
        <v>6079</v>
      </c>
      <c r="D4073" s="2">
        <v>45890</v>
      </c>
      <c r="E4073" t="s">
        <v>6080</v>
      </c>
      <c r="F4073" s="1" t="s">
        <v>246</v>
      </c>
      <c r="G4073">
        <v>13</v>
      </c>
      <c r="H4073" t="s">
        <v>241</v>
      </c>
      <c r="I4073" s="1" t="s">
        <v>100</v>
      </c>
      <c r="J4073">
        <v>150</v>
      </c>
      <c r="K4073" s="1" t="s">
        <v>2729</v>
      </c>
      <c r="L4073">
        <v>6</v>
      </c>
      <c r="M4073">
        <v>112.19999999999999</v>
      </c>
      <c r="N4073">
        <v>6</v>
      </c>
      <c r="Q4073">
        <v>106.19999999999999</v>
      </c>
      <c r="R4073" s="1"/>
      <c r="V4073">
        <v>0</v>
      </c>
      <c r="W4073">
        <v>0</v>
      </c>
      <c r="Z4073">
        <v>45</v>
      </c>
      <c r="AF4073">
        <v>45</v>
      </c>
      <c r="AG4073">
        <v>0.75</v>
      </c>
      <c r="AH4073">
        <v>0.75</v>
      </c>
      <c r="AI4073">
        <v>11.25</v>
      </c>
      <c r="AJ4073">
        <v>12</v>
      </c>
      <c r="AM4073">
        <v>0</v>
      </c>
    </row>
    <row r="4074" spans="1:40" x14ac:dyDescent="0.2">
      <c r="A4074" s="1" t="s">
        <v>46</v>
      </c>
      <c r="B4074">
        <v>3</v>
      </c>
      <c r="C4074" s="1" t="s">
        <v>6090</v>
      </c>
      <c r="D4074" s="2">
        <v>45890</v>
      </c>
      <c r="E4074" t="s">
        <v>6030</v>
      </c>
      <c r="F4074" s="1" t="s">
        <v>106</v>
      </c>
      <c r="G4074" t="s">
        <v>3514</v>
      </c>
      <c r="H4074" t="s">
        <v>2744</v>
      </c>
      <c r="I4074" s="1" t="s">
        <v>108</v>
      </c>
      <c r="J4074">
        <v>120</v>
      </c>
      <c r="K4074" s="1" t="s">
        <v>2729</v>
      </c>
      <c r="L4074">
        <v>5</v>
      </c>
      <c r="M4074">
        <v>118.00000000000001</v>
      </c>
      <c r="N4074">
        <v>4.8</v>
      </c>
      <c r="Q4074">
        <v>113.20000000000002</v>
      </c>
      <c r="R4074" s="1"/>
      <c r="V4074">
        <v>0</v>
      </c>
      <c r="W4074">
        <v>0</v>
      </c>
      <c r="AD4074">
        <v>20</v>
      </c>
      <c r="AF4074">
        <v>20</v>
      </c>
      <c r="AG4074">
        <v>0.33333333333333331</v>
      </c>
      <c r="AH4074">
        <v>0.33333333333333331</v>
      </c>
      <c r="AI4074">
        <v>11.666666666666666</v>
      </c>
      <c r="AJ4074">
        <v>12</v>
      </c>
      <c r="AM4074">
        <v>0</v>
      </c>
    </row>
    <row r="4075" spans="1:40" x14ac:dyDescent="0.2">
      <c r="A4075" s="1" t="s">
        <v>53</v>
      </c>
      <c r="B4075">
        <v>3</v>
      </c>
      <c r="C4075" s="1" t="s">
        <v>5928</v>
      </c>
      <c r="D4075" s="2">
        <v>45890</v>
      </c>
      <c r="E4075" t="s">
        <v>5929</v>
      </c>
      <c r="F4075" s="1" t="s">
        <v>2816</v>
      </c>
      <c r="G4075" t="s">
        <v>2937</v>
      </c>
      <c r="H4075" t="s">
        <v>2938</v>
      </c>
      <c r="I4075" s="1" t="s">
        <v>51</v>
      </c>
      <c r="J4075">
        <v>3500</v>
      </c>
      <c r="K4075" s="1" t="s">
        <v>2729</v>
      </c>
      <c r="L4075">
        <v>3</v>
      </c>
      <c r="M4075">
        <v>275</v>
      </c>
      <c r="N4075">
        <v>4.1999999999999993</v>
      </c>
      <c r="Q4075">
        <v>270.8</v>
      </c>
      <c r="R4075" s="1"/>
      <c r="V4075">
        <v>0</v>
      </c>
      <c r="W4075">
        <v>0</v>
      </c>
      <c r="AF4075">
        <v>0</v>
      </c>
      <c r="AG4075">
        <v>0</v>
      </c>
      <c r="AH4075">
        <v>0</v>
      </c>
      <c r="AI4075">
        <v>12</v>
      </c>
      <c r="AJ4075">
        <v>12</v>
      </c>
      <c r="AM4075">
        <v>0</v>
      </c>
    </row>
    <row r="4076" spans="1:40" x14ac:dyDescent="0.2">
      <c r="A4076" s="1" t="s">
        <v>53</v>
      </c>
      <c r="B4076">
        <v>3</v>
      </c>
      <c r="C4076" s="1" t="s">
        <v>6091</v>
      </c>
      <c r="D4076" s="2">
        <v>45890</v>
      </c>
      <c r="E4076" t="s">
        <v>6092</v>
      </c>
      <c r="F4076" s="1" t="s">
        <v>2816</v>
      </c>
      <c r="G4076">
        <v>18</v>
      </c>
      <c r="H4076" t="s">
        <v>107</v>
      </c>
      <c r="I4076" s="1" t="s">
        <v>108</v>
      </c>
      <c r="J4076">
        <v>100</v>
      </c>
      <c r="K4076" s="1" t="s">
        <v>2729</v>
      </c>
      <c r="L4076">
        <v>1</v>
      </c>
      <c r="M4076">
        <v>32.4</v>
      </c>
      <c r="N4076">
        <v>2.1</v>
      </c>
      <c r="Q4076">
        <v>30.299999999999997</v>
      </c>
      <c r="R4076" s="1"/>
      <c r="S4076">
        <v>20</v>
      </c>
      <c r="V4076">
        <v>20</v>
      </c>
      <c r="W4076">
        <v>0.33333333333333331</v>
      </c>
      <c r="AD4076">
        <v>180</v>
      </c>
      <c r="AF4076">
        <v>180</v>
      </c>
      <c r="AG4076">
        <v>3</v>
      </c>
      <c r="AH4076">
        <v>3.3333333333333335</v>
      </c>
      <c r="AI4076">
        <v>8.6666666666666661</v>
      </c>
      <c r="AJ4076">
        <v>12</v>
      </c>
      <c r="AM4076">
        <v>0</v>
      </c>
    </row>
    <row r="4077" spans="1:40" x14ac:dyDescent="0.2">
      <c r="A4077" s="1" t="s">
        <v>46</v>
      </c>
      <c r="B4077">
        <v>6</v>
      </c>
      <c r="C4077" s="1" t="s">
        <v>6093</v>
      </c>
      <c r="D4077" s="2">
        <v>45890</v>
      </c>
      <c r="E4077" t="s">
        <v>6094</v>
      </c>
      <c r="F4077" s="1" t="s">
        <v>246</v>
      </c>
      <c r="G4077">
        <v>27</v>
      </c>
      <c r="H4077" t="s">
        <v>79</v>
      </c>
      <c r="I4077" s="1" t="s">
        <v>100</v>
      </c>
      <c r="J4077">
        <v>470</v>
      </c>
      <c r="K4077" s="1" t="s">
        <v>2729</v>
      </c>
      <c r="L4077">
        <v>1</v>
      </c>
      <c r="M4077">
        <v>85.6</v>
      </c>
      <c r="N4077">
        <v>3.4</v>
      </c>
      <c r="Q4077">
        <v>82.199999999999989</v>
      </c>
      <c r="R4077" s="1"/>
      <c r="S4077">
        <v>5</v>
      </c>
      <c r="V4077">
        <v>5</v>
      </c>
      <c r="W4077">
        <v>8.3333333333333329E-2</v>
      </c>
      <c r="AF4077">
        <v>0</v>
      </c>
      <c r="AG4077">
        <v>0</v>
      </c>
      <c r="AH4077">
        <v>8.3333333333333329E-2</v>
      </c>
      <c r="AI4077">
        <v>11.916666666666666</v>
      </c>
      <c r="AJ4077">
        <v>12</v>
      </c>
      <c r="AM4077">
        <v>0</v>
      </c>
    </row>
    <row r="4078" spans="1:40" x14ac:dyDescent="0.2">
      <c r="A4078" s="1" t="s">
        <v>46</v>
      </c>
      <c r="B4078">
        <v>6</v>
      </c>
      <c r="C4078" s="1" t="s">
        <v>6095</v>
      </c>
      <c r="D4078" s="2">
        <v>45890</v>
      </c>
      <c r="E4078" t="s">
        <v>6096</v>
      </c>
      <c r="F4078" s="1" t="s">
        <v>246</v>
      </c>
      <c r="G4078" t="s">
        <v>4056</v>
      </c>
      <c r="H4078" t="s">
        <v>2786</v>
      </c>
      <c r="I4078" s="1" t="s">
        <v>100</v>
      </c>
      <c r="J4078">
        <v>120</v>
      </c>
      <c r="K4078" s="1" t="s">
        <v>2729</v>
      </c>
      <c r="L4078">
        <v>2</v>
      </c>
      <c r="M4078">
        <v>142</v>
      </c>
      <c r="N4078">
        <v>4.8</v>
      </c>
      <c r="Q4078">
        <v>137.19999999999999</v>
      </c>
      <c r="R4078" s="1"/>
      <c r="S4078">
        <v>5</v>
      </c>
      <c r="V4078">
        <v>5</v>
      </c>
      <c r="W4078">
        <v>8.3333333333333329E-2</v>
      </c>
      <c r="AF4078">
        <v>0</v>
      </c>
      <c r="AG4078">
        <v>0</v>
      </c>
      <c r="AH4078">
        <v>8.3333333333333329E-2</v>
      </c>
      <c r="AI4078">
        <v>11.916666666666666</v>
      </c>
      <c r="AJ4078">
        <v>12</v>
      </c>
      <c r="AM4078">
        <v>0</v>
      </c>
    </row>
    <row r="4079" spans="1:40" x14ac:dyDescent="0.2">
      <c r="A4079" s="1" t="s">
        <v>46</v>
      </c>
      <c r="B4079">
        <v>6</v>
      </c>
      <c r="C4079" s="1" t="s">
        <v>5983</v>
      </c>
      <c r="D4079" s="2">
        <v>45890</v>
      </c>
      <c r="E4079" t="s">
        <v>3699</v>
      </c>
      <c r="F4079" s="1" t="s">
        <v>246</v>
      </c>
      <c r="G4079" t="s">
        <v>5606</v>
      </c>
      <c r="H4079" t="s">
        <v>5607</v>
      </c>
      <c r="I4079" s="1" t="s">
        <v>2766</v>
      </c>
      <c r="J4079" t="s">
        <v>5984</v>
      </c>
      <c r="K4079" s="1" t="s">
        <v>2729</v>
      </c>
      <c r="L4079">
        <v>2</v>
      </c>
      <c r="M4079">
        <v>180</v>
      </c>
      <c r="N4079">
        <v>5.6</v>
      </c>
      <c r="Q4079">
        <v>174.4</v>
      </c>
      <c r="R4079" s="1"/>
      <c r="V4079">
        <v>0</v>
      </c>
      <c r="W4079">
        <v>0</v>
      </c>
      <c r="AA4079">
        <v>7</v>
      </c>
      <c r="AF4079">
        <v>7</v>
      </c>
      <c r="AG4079">
        <v>0.11666666666666668</v>
      </c>
      <c r="AH4079">
        <v>0.11666666666666668</v>
      </c>
      <c r="AI4079">
        <v>11.883333333333333</v>
      </c>
      <c r="AJ4079">
        <v>12</v>
      </c>
      <c r="AM4079">
        <v>0</v>
      </c>
    </row>
    <row r="4080" spans="1:40" x14ac:dyDescent="0.2">
      <c r="A4080" s="1" t="s">
        <v>46</v>
      </c>
      <c r="B4080">
        <v>6</v>
      </c>
      <c r="C4080" s="1" t="s">
        <v>6097</v>
      </c>
      <c r="D4080" s="2">
        <v>45890</v>
      </c>
      <c r="E4080">
        <v>1500502175</v>
      </c>
      <c r="F4080" s="1" t="s">
        <v>246</v>
      </c>
      <c r="G4080">
        <v>26</v>
      </c>
      <c r="H4080" t="s">
        <v>735</v>
      </c>
      <c r="I4080" s="1" t="s">
        <v>100</v>
      </c>
      <c r="J4080">
        <v>375</v>
      </c>
      <c r="K4080" s="1" t="s">
        <v>2729</v>
      </c>
      <c r="L4080">
        <v>3</v>
      </c>
      <c r="M4080">
        <v>245.2</v>
      </c>
      <c r="N4080">
        <v>9.6000000000000014</v>
      </c>
      <c r="Q4080">
        <v>235.6</v>
      </c>
      <c r="R4080" s="1"/>
      <c r="V4080">
        <v>0</v>
      </c>
      <c r="W4080">
        <v>0</v>
      </c>
      <c r="Y4080">
        <v>10</v>
      </c>
      <c r="AF4080">
        <v>10</v>
      </c>
      <c r="AG4080">
        <v>0.16666666666666666</v>
      </c>
      <c r="AH4080">
        <v>0.16666666666666666</v>
      </c>
      <c r="AI4080">
        <v>11.833333333333334</v>
      </c>
      <c r="AJ4080">
        <v>12</v>
      </c>
      <c r="AM4080">
        <v>0</v>
      </c>
    </row>
    <row r="4081" spans="1:39" x14ac:dyDescent="0.2">
      <c r="A4081" s="1" t="s">
        <v>53</v>
      </c>
      <c r="B4081">
        <v>6</v>
      </c>
      <c r="C4081" s="1" t="s">
        <v>6097</v>
      </c>
      <c r="D4081" s="2">
        <v>45890</v>
      </c>
      <c r="E4081">
        <v>1500502175</v>
      </c>
      <c r="F4081" s="1" t="s">
        <v>246</v>
      </c>
      <c r="G4081">
        <v>26</v>
      </c>
      <c r="H4081" t="s">
        <v>735</v>
      </c>
      <c r="I4081" s="1" t="s">
        <v>100</v>
      </c>
      <c r="J4081">
        <v>375</v>
      </c>
      <c r="K4081" s="1" t="s">
        <v>2729</v>
      </c>
      <c r="L4081">
        <v>6</v>
      </c>
      <c r="M4081">
        <v>328.79999999999995</v>
      </c>
      <c r="N4081">
        <v>20.399999999999999</v>
      </c>
      <c r="Q4081">
        <v>308.39999999999998</v>
      </c>
      <c r="R4081" s="1"/>
      <c r="S4081">
        <v>7</v>
      </c>
      <c r="V4081">
        <v>7</v>
      </c>
      <c r="W4081">
        <v>0.11666666666666668</v>
      </c>
      <c r="AF4081">
        <v>0</v>
      </c>
      <c r="AG4081">
        <v>0</v>
      </c>
      <c r="AH4081">
        <v>0.11666666666666668</v>
      </c>
      <c r="AI4081">
        <v>11.883333333333333</v>
      </c>
      <c r="AJ4081">
        <v>12</v>
      </c>
      <c r="AM4081">
        <v>0</v>
      </c>
    </row>
    <row r="4082" spans="1:39" x14ac:dyDescent="0.2">
      <c r="A4082" s="1" t="s">
        <v>53</v>
      </c>
      <c r="B4082">
        <v>6</v>
      </c>
      <c r="C4082" s="1" t="s">
        <v>6098</v>
      </c>
      <c r="D4082" s="2">
        <v>45890</v>
      </c>
      <c r="E4082" t="s">
        <v>6099</v>
      </c>
      <c r="F4082" s="1" t="s">
        <v>246</v>
      </c>
      <c r="G4082">
        <v>28</v>
      </c>
      <c r="H4082" t="s">
        <v>99</v>
      </c>
      <c r="I4082" s="1" t="s">
        <v>100</v>
      </c>
      <c r="J4082">
        <v>32</v>
      </c>
      <c r="K4082" s="1" t="s">
        <v>2729</v>
      </c>
      <c r="L4082">
        <v>1</v>
      </c>
      <c r="M4082">
        <v>37.799999999999997</v>
      </c>
      <c r="N4082">
        <v>3.8</v>
      </c>
      <c r="Q4082">
        <v>34</v>
      </c>
      <c r="R4082" s="1"/>
      <c r="S4082">
        <v>10</v>
      </c>
      <c r="V4082">
        <v>10</v>
      </c>
      <c r="W4082">
        <v>0.16666666666666666</v>
      </c>
      <c r="AF4082">
        <v>0</v>
      </c>
      <c r="AG4082">
        <v>0</v>
      </c>
      <c r="AH4082">
        <v>0.16666666666666666</v>
      </c>
      <c r="AI4082">
        <v>11.833333333333334</v>
      </c>
      <c r="AJ4082">
        <v>12</v>
      </c>
      <c r="AM4082">
        <v>0</v>
      </c>
    </row>
    <row r="4083" spans="1:39" x14ac:dyDescent="0.2">
      <c r="A4083" s="1" t="s">
        <v>53</v>
      </c>
      <c r="B4083">
        <v>6</v>
      </c>
      <c r="C4083" s="1" t="s">
        <v>6100</v>
      </c>
      <c r="D4083" s="2">
        <v>45890</v>
      </c>
      <c r="E4083" t="s">
        <v>5890</v>
      </c>
      <c r="F4083" s="1" t="s">
        <v>246</v>
      </c>
      <c r="G4083">
        <v>26</v>
      </c>
      <c r="H4083" t="s">
        <v>99</v>
      </c>
      <c r="I4083" s="1" t="s">
        <v>2760</v>
      </c>
      <c r="J4083">
        <v>170</v>
      </c>
      <c r="K4083" s="1" t="s">
        <v>2729</v>
      </c>
      <c r="L4083">
        <v>3</v>
      </c>
      <c r="M4083">
        <v>192.79999999999998</v>
      </c>
      <c r="N4083">
        <v>10.199999999999999</v>
      </c>
      <c r="Q4083">
        <v>182.6</v>
      </c>
      <c r="R4083" s="1"/>
      <c r="S4083">
        <v>5</v>
      </c>
      <c r="V4083">
        <v>5</v>
      </c>
      <c r="W4083">
        <v>8.3333333333333329E-2</v>
      </c>
      <c r="AF4083">
        <v>0</v>
      </c>
      <c r="AG4083">
        <v>0</v>
      </c>
      <c r="AH4083">
        <v>8.3333333333333329E-2</v>
      </c>
      <c r="AI4083">
        <v>11.916666666666666</v>
      </c>
      <c r="AJ4083">
        <v>12</v>
      </c>
      <c r="AM4083">
        <v>0</v>
      </c>
    </row>
    <row r="4084" spans="1:39" x14ac:dyDescent="0.2">
      <c r="A4084" s="1" t="s">
        <v>53</v>
      </c>
      <c r="B4084">
        <v>6</v>
      </c>
      <c r="C4084" s="1" t="s">
        <v>6101</v>
      </c>
      <c r="D4084" s="2">
        <v>45890</v>
      </c>
      <c r="E4084" t="s">
        <v>5890</v>
      </c>
      <c r="F4084" s="1" t="s">
        <v>246</v>
      </c>
      <c r="G4084">
        <v>30</v>
      </c>
      <c r="H4084" t="s">
        <v>99</v>
      </c>
      <c r="I4084" s="1" t="s">
        <v>2760</v>
      </c>
      <c r="J4084">
        <v>200</v>
      </c>
      <c r="K4084" s="1" t="s">
        <v>2729</v>
      </c>
      <c r="L4084">
        <v>3</v>
      </c>
      <c r="M4084">
        <v>209.2</v>
      </c>
      <c r="N4084">
        <v>12</v>
      </c>
      <c r="Q4084">
        <v>197.2</v>
      </c>
      <c r="R4084" s="1"/>
      <c r="V4084">
        <v>0</v>
      </c>
      <c r="W4084">
        <v>0</v>
      </c>
      <c r="AF4084">
        <v>0</v>
      </c>
      <c r="AG4084">
        <v>0</v>
      </c>
      <c r="AH4084">
        <v>0</v>
      </c>
      <c r="AI4084">
        <v>12</v>
      </c>
      <c r="AJ4084">
        <v>12</v>
      </c>
      <c r="AM4084">
        <v>0</v>
      </c>
    </row>
    <row r="4085" spans="1:39" x14ac:dyDescent="0.2">
      <c r="A4085" s="1" t="s">
        <v>46</v>
      </c>
      <c r="B4085">
        <v>7</v>
      </c>
      <c r="C4085" s="1" t="s">
        <v>6086</v>
      </c>
      <c r="D4085" s="2">
        <v>45890</v>
      </c>
      <c r="E4085" t="s">
        <v>6087</v>
      </c>
      <c r="F4085" s="1" t="s">
        <v>246</v>
      </c>
      <c r="G4085">
        <v>17</v>
      </c>
      <c r="H4085" t="s">
        <v>209</v>
      </c>
      <c r="I4085" s="1" t="s">
        <v>2760</v>
      </c>
      <c r="J4085">
        <v>500</v>
      </c>
      <c r="K4085" s="1" t="s">
        <v>2729</v>
      </c>
      <c r="L4085">
        <v>5</v>
      </c>
      <c r="M4085">
        <v>233.10000000000002</v>
      </c>
      <c r="N4085">
        <v>10</v>
      </c>
      <c r="Q4085">
        <v>223.10000000000002</v>
      </c>
      <c r="R4085" s="1"/>
      <c r="V4085">
        <v>0</v>
      </c>
      <c r="W4085">
        <v>0</v>
      </c>
      <c r="AF4085">
        <v>0</v>
      </c>
      <c r="AG4085">
        <v>0</v>
      </c>
      <c r="AH4085">
        <v>0</v>
      </c>
      <c r="AI4085">
        <v>12</v>
      </c>
      <c r="AJ4085">
        <v>12</v>
      </c>
      <c r="AM4085">
        <v>0</v>
      </c>
    </row>
    <row r="4086" spans="1:39" x14ac:dyDescent="0.2">
      <c r="A4086" s="1" t="s">
        <v>46</v>
      </c>
      <c r="B4086">
        <v>7</v>
      </c>
      <c r="C4086" s="1" t="s">
        <v>6102</v>
      </c>
      <c r="D4086" s="2">
        <v>45890</v>
      </c>
      <c r="E4086" t="s">
        <v>3843</v>
      </c>
      <c r="F4086" s="1" t="s">
        <v>246</v>
      </c>
      <c r="G4086">
        <v>17</v>
      </c>
      <c r="H4086" t="s">
        <v>167</v>
      </c>
      <c r="I4086" s="1" t="s">
        <v>2760</v>
      </c>
      <c r="J4086">
        <v>190</v>
      </c>
      <c r="K4086" s="1" t="s">
        <v>2729</v>
      </c>
      <c r="L4086">
        <v>2</v>
      </c>
      <c r="M4086">
        <v>85.9</v>
      </c>
      <c r="N4086">
        <v>4</v>
      </c>
      <c r="Q4086">
        <v>81.900000000000006</v>
      </c>
      <c r="R4086" s="1"/>
      <c r="V4086">
        <v>0</v>
      </c>
      <c r="W4086">
        <v>0</v>
      </c>
      <c r="AF4086">
        <v>0</v>
      </c>
      <c r="AG4086">
        <v>0</v>
      </c>
      <c r="AH4086">
        <v>0</v>
      </c>
      <c r="AI4086">
        <v>12</v>
      </c>
      <c r="AJ4086">
        <v>12</v>
      </c>
      <c r="AM4086">
        <v>0</v>
      </c>
    </row>
    <row r="4087" spans="1:39" x14ac:dyDescent="0.2">
      <c r="A4087" s="1" t="s">
        <v>53</v>
      </c>
      <c r="B4087">
        <v>7</v>
      </c>
      <c r="C4087" s="1" t="s">
        <v>6102</v>
      </c>
      <c r="D4087" s="2">
        <v>45890</v>
      </c>
      <c r="E4087" t="s">
        <v>3843</v>
      </c>
      <c r="F4087" s="1" t="s">
        <v>246</v>
      </c>
      <c r="G4087">
        <v>17</v>
      </c>
      <c r="H4087" t="s">
        <v>167</v>
      </c>
      <c r="I4087" s="1" t="s">
        <v>2760</v>
      </c>
      <c r="J4087">
        <v>190</v>
      </c>
      <c r="K4087" s="1" t="s">
        <v>2729</v>
      </c>
      <c r="L4087">
        <v>2</v>
      </c>
      <c r="M4087">
        <v>114</v>
      </c>
      <c r="N4087">
        <v>3.9</v>
      </c>
      <c r="Q4087">
        <v>110.1</v>
      </c>
      <c r="R4087" s="1"/>
      <c r="V4087">
        <v>0</v>
      </c>
      <c r="W4087">
        <v>0</v>
      </c>
      <c r="AF4087">
        <v>0</v>
      </c>
      <c r="AG4087">
        <v>0</v>
      </c>
      <c r="AH4087">
        <v>0</v>
      </c>
      <c r="AI4087">
        <v>12</v>
      </c>
      <c r="AJ4087">
        <v>12</v>
      </c>
      <c r="AM4087">
        <v>0</v>
      </c>
    </row>
    <row r="4088" spans="1:39" x14ac:dyDescent="0.2">
      <c r="A4088" s="1" t="s">
        <v>53</v>
      </c>
      <c r="B4088">
        <v>7</v>
      </c>
      <c r="C4088" s="1" t="s">
        <v>6103</v>
      </c>
      <c r="D4088" s="2">
        <v>45890</v>
      </c>
      <c r="E4088" t="s">
        <v>6104</v>
      </c>
      <c r="F4088" s="1" t="s">
        <v>246</v>
      </c>
      <c r="G4088">
        <v>17</v>
      </c>
      <c r="H4088" t="s">
        <v>99</v>
      </c>
      <c r="I4088" s="1" t="s">
        <v>2760</v>
      </c>
      <c r="J4088">
        <v>450</v>
      </c>
      <c r="K4088" s="1" t="s">
        <v>2729</v>
      </c>
      <c r="L4088">
        <v>4</v>
      </c>
      <c r="M4088">
        <v>208.2</v>
      </c>
      <c r="N4088">
        <v>8</v>
      </c>
      <c r="Q4088">
        <v>200.2</v>
      </c>
      <c r="R4088" s="1"/>
      <c r="V4088">
        <v>0</v>
      </c>
      <c r="W4088">
        <v>0</v>
      </c>
      <c r="AF4088">
        <v>0</v>
      </c>
      <c r="AG4088">
        <v>0</v>
      </c>
      <c r="AH4088">
        <v>0</v>
      </c>
      <c r="AI4088">
        <v>12</v>
      </c>
      <c r="AJ4088">
        <v>12</v>
      </c>
      <c r="AM4088">
        <v>0</v>
      </c>
    </row>
    <row r="4089" spans="1:39" x14ac:dyDescent="0.2">
      <c r="A4089" s="1" t="s">
        <v>46</v>
      </c>
      <c r="B4089">
        <v>1</v>
      </c>
      <c r="C4089" s="1" t="s">
        <v>6089</v>
      </c>
      <c r="D4089" s="2">
        <v>45891</v>
      </c>
      <c r="E4089" t="s">
        <v>6006</v>
      </c>
      <c r="F4089" s="1" t="s">
        <v>246</v>
      </c>
      <c r="G4089">
        <v>6</v>
      </c>
      <c r="H4089">
        <v>10</v>
      </c>
      <c r="I4089" s="1" t="s">
        <v>100</v>
      </c>
      <c r="J4089">
        <v>400</v>
      </c>
      <c r="K4089" s="1" t="s">
        <v>2729</v>
      </c>
      <c r="L4089">
        <v>5</v>
      </c>
      <c r="M4089">
        <v>189.8</v>
      </c>
      <c r="N4089">
        <v>4</v>
      </c>
      <c r="O4089">
        <v>93</v>
      </c>
      <c r="Q4089">
        <v>185.8</v>
      </c>
      <c r="R4089" s="1"/>
      <c r="V4089">
        <v>0</v>
      </c>
      <c r="W4089">
        <v>0</v>
      </c>
      <c r="AF4089">
        <v>0</v>
      </c>
      <c r="AG4089">
        <v>0</v>
      </c>
      <c r="AH4089">
        <v>0</v>
      </c>
      <c r="AI4089">
        <v>12</v>
      </c>
      <c r="AJ4089">
        <v>12</v>
      </c>
      <c r="AL4089">
        <v>2058.5</v>
      </c>
      <c r="AM4089">
        <v>0</v>
      </c>
    </row>
    <row r="4090" spans="1:39" x14ac:dyDescent="0.2">
      <c r="A4090" s="1" t="s">
        <v>53</v>
      </c>
      <c r="B4090">
        <v>1</v>
      </c>
      <c r="C4090" s="1" t="s">
        <v>6089</v>
      </c>
      <c r="D4090" s="2">
        <v>45891</v>
      </c>
      <c r="E4090" t="s">
        <v>6006</v>
      </c>
      <c r="F4090" s="1" t="s">
        <v>246</v>
      </c>
      <c r="G4090">
        <v>6</v>
      </c>
      <c r="H4090">
        <v>10</v>
      </c>
      <c r="I4090" s="1" t="s">
        <v>100</v>
      </c>
      <c r="J4090">
        <v>400</v>
      </c>
      <c r="K4090" s="1" t="s">
        <v>2729</v>
      </c>
      <c r="L4090">
        <v>1</v>
      </c>
      <c r="M4090">
        <v>48.4</v>
      </c>
      <c r="N4090">
        <v>0.8</v>
      </c>
      <c r="O4090">
        <v>20</v>
      </c>
      <c r="Q4090">
        <v>47.6</v>
      </c>
      <c r="R4090" s="1"/>
      <c r="S4090">
        <v>2</v>
      </c>
      <c r="V4090">
        <v>2</v>
      </c>
      <c r="W4090">
        <v>3.3333333333333333E-2</v>
      </c>
      <c r="AF4090">
        <v>0</v>
      </c>
      <c r="AG4090">
        <v>0</v>
      </c>
      <c r="AH4090">
        <v>3.3333333333333333E-2</v>
      </c>
      <c r="AI4090">
        <v>11.966666666666669</v>
      </c>
      <c r="AJ4090">
        <v>12</v>
      </c>
      <c r="AM4090">
        <v>0</v>
      </c>
    </row>
    <row r="4091" spans="1:39" x14ac:dyDescent="0.2">
      <c r="A4091" s="1" t="s">
        <v>53</v>
      </c>
      <c r="B4091">
        <v>1</v>
      </c>
      <c r="C4091" s="1" t="s">
        <v>6105</v>
      </c>
      <c r="D4091" s="2">
        <v>45891</v>
      </c>
      <c r="E4091" t="s">
        <v>6106</v>
      </c>
      <c r="F4091" s="1" t="s">
        <v>246</v>
      </c>
      <c r="G4091">
        <v>6</v>
      </c>
      <c r="H4091">
        <v>10</v>
      </c>
      <c r="I4091" s="1" t="s">
        <v>100</v>
      </c>
      <c r="J4091">
        <v>140</v>
      </c>
      <c r="K4091" s="1" t="s">
        <v>2729</v>
      </c>
      <c r="L4091">
        <v>1</v>
      </c>
      <c r="M4091">
        <v>46.2</v>
      </c>
      <c r="N4091">
        <v>0.8</v>
      </c>
      <c r="Q4091">
        <v>45.400000000000006</v>
      </c>
      <c r="R4091" s="1"/>
      <c r="V4091">
        <v>0</v>
      </c>
      <c r="W4091">
        <v>0</v>
      </c>
      <c r="AF4091">
        <v>0</v>
      </c>
      <c r="AG4091">
        <v>0</v>
      </c>
      <c r="AH4091">
        <v>0</v>
      </c>
      <c r="AI4091">
        <v>12</v>
      </c>
      <c r="AJ4091">
        <v>12</v>
      </c>
      <c r="AM4091">
        <v>0</v>
      </c>
    </row>
    <row r="4092" spans="1:39" x14ac:dyDescent="0.2">
      <c r="A4092" s="1" t="s">
        <v>53</v>
      </c>
      <c r="B4092">
        <v>1</v>
      </c>
      <c r="C4092" s="1" t="s">
        <v>6107</v>
      </c>
      <c r="D4092" s="2">
        <v>45891</v>
      </c>
      <c r="E4092" t="s">
        <v>6108</v>
      </c>
      <c r="F4092" s="1" t="s">
        <v>246</v>
      </c>
      <c r="G4092">
        <v>5</v>
      </c>
      <c r="H4092">
        <v>10</v>
      </c>
      <c r="I4092" s="1" t="s">
        <v>100</v>
      </c>
      <c r="J4092">
        <v>120</v>
      </c>
      <c r="K4092" s="1" t="s">
        <v>2729</v>
      </c>
      <c r="L4092">
        <v>2</v>
      </c>
      <c r="M4092">
        <v>68.599999999999994</v>
      </c>
      <c r="N4092">
        <v>1.6</v>
      </c>
      <c r="Q4092">
        <v>67</v>
      </c>
      <c r="R4092" s="1"/>
      <c r="V4092">
        <v>0</v>
      </c>
      <c r="W4092">
        <v>0</v>
      </c>
      <c r="AF4092">
        <v>0</v>
      </c>
      <c r="AG4092">
        <v>0</v>
      </c>
      <c r="AH4092">
        <v>0</v>
      </c>
      <c r="AI4092">
        <v>12</v>
      </c>
      <c r="AJ4092">
        <v>12</v>
      </c>
      <c r="AM4092">
        <v>0</v>
      </c>
    </row>
    <row r="4093" spans="1:39" x14ac:dyDescent="0.2">
      <c r="A4093" s="1" t="s">
        <v>53</v>
      </c>
      <c r="B4093">
        <v>2</v>
      </c>
      <c r="C4093" s="1" t="s">
        <v>6109</v>
      </c>
      <c r="D4093" s="2">
        <v>45891</v>
      </c>
      <c r="E4093" t="s">
        <v>6110</v>
      </c>
      <c r="F4093" s="1" t="s">
        <v>246</v>
      </c>
      <c r="G4093">
        <v>7</v>
      </c>
      <c r="H4093">
        <v>10</v>
      </c>
      <c r="I4093" s="1" t="s">
        <v>100</v>
      </c>
      <c r="J4093">
        <v>130</v>
      </c>
      <c r="K4093" s="1" t="s">
        <v>2729</v>
      </c>
      <c r="L4093">
        <v>2</v>
      </c>
      <c r="M4093">
        <v>90.8</v>
      </c>
      <c r="N4093">
        <v>1.8</v>
      </c>
      <c r="Q4093">
        <v>89</v>
      </c>
      <c r="R4093" s="1"/>
      <c r="U4093">
        <v>240</v>
      </c>
      <c r="V4093">
        <v>240</v>
      </c>
      <c r="W4093">
        <v>4</v>
      </c>
      <c r="AF4093">
        <v>0</v>
      </c>
      <c r="AG4093">
        <v>0</v>
      </c>
      <c r="AH4093">
        <v>4</v>
      </c>
      <c r="AI4093">
        <v>8</v>
      </c>
      <c r="AJ4093">
        <v>12</v>
      </c>
      <c r="AM4093">
        <v>0</v>
      </c>
    </row>
    <row r="4094" spans="1:39" x14ac:dyDescent="0.2">
      <c r="A4094" s="1" t="s">
        <v>46</v>
      </c>
      <c r="B4094">
        <v>3</v>
      </c>
      <c r="C4094" s="1" t="s">
        <v>6091</v>
      </c>
      <c r="D4094" s="2">
        <v>45891</v>
      </c>
      <c r="E4094" t="s">
        <v>6092</v>
      </c>
      <c r="F4094" s="1" t="s">
        <v>2816</v>
      </c>
      <c r="G4094">
        <v>18</v>
      </c>
      <c r="H4094" t="s">
        <v>107</v>
      </c>
      <c r="I4094" s="1" t="s">
        <v>108</v>
      </c>
      <c r="J4094">
        <v>100</v>
      </c>
      <c r="K4094" s="1" t="s">
        <v>2729</v>
      </c>
      <c r="L4094">
        <v>2</v>
      </c>
      <c r="M4094">
        <v>75.400000000000006</v>
      </c>
      <c r="N4094">
        <v>4.5999999999999996</v>
      </c>
      <c r="Q4094">
        <v>70.800000000000011</v>
      </c>
      <c r="R4094" s="1"/>
      <c r="S4094">
        <v>5</v>
      </c>
      <c r="V4094">
        <v>5</v>
      </c>
      <c r="W4094">
        <v>8.3333333333333329E-2</v>
      </c>
      <c r="AF4094">
        <v>0</v>
      </c>
      <c r="AG4094">
        <v>0</v>
      </c>
      <c r="AH4094">
        <v>8.3333333333333329E-2</v>
      </c>
      <c r="AI4094">
        <v>11.916666666666666</v>
      </c>
      <c r="AJ4094">
        <v>12</v>
      </c>
      <c r="AM4094">
        <v>0</v>
      </c>
    </row>
    <row r="4095" spans="1:39" x14ac:dyDescent="0.2">
      <c r="A4095" s="1" t="s">
        <v>46</v>
      </c>
      <c r="B4095">
        <v>3</v>
      </c>
      <c r="C4095" s="1" t="s">
        <v>6111</v>
      </c>
      <c r="D4095" s="2">
        <v>45891</v>
      </c>
      <c r="E4095" t="s">
        <v>6112</v>
      </c>
      <c r="F4095" s="1" t="s">
        <v>3035</v>
      </c>
      <c r="G4095">
        <v>20</v>
      </c>
      <c r="H4095" t="s">
        <v>2817</v>
      </c>
      <c r="I4095" s="1" t="s">
        <v>108</v>
      </c>
      <c r="J4095">
        <v>100</v>
      </c>
      <c r="K4095" s="1" t="s">
        <v>2729</v>
      </c>
      <c r="L4095">
        <v>2</v>
      </c>
      <c r="M4095">
        <v>108</v>
      </c>
      <c r="N4095">
        <v>5</v>
      </c>
      <c r="Q4095">
        <v>103</v>
      </c>
      <c r="R4095" s="1"/>
      <c r="V4095">
        <v>0</v>
      </c>
      <c r="W4095">
        <v>0</v>
      </c>
      <c r="AF4095">
        <v>0</v>
      </c>
      <c r="AG4095">
        <v>0</v>
      </c>
      <c r="AH4095">
        <v>0</v>
      </c>
      <c r="AI4095">
        <v>12</v>
      </c>
      <c r="AJ4095">
        <v>12</v>
      </c>
      <c r="AM4095">
        <v>0</v>
      </c>
    </row>
    <row r="4096" spans="1:39" x14ac:dyDescent="0.2">
      <c r="A4096" s="1" t="s">
        <v>46</v>
      </c>
      <c r="B4096">
        <v>3</v>
      </c>
      <c r="C4096" s="1" t="s">
        <v>6023</v>
      </c>
      <c r="D4096" s="2">
        <v>45891</v>
      </c>
      <c r="E4096" t="s">
        <v>6010</v>
      </c>
      <c r="F4096" s="1" t="s">
        <v>3068</v>
      </c>
      <c r="G4096">
        <v>16</v>
      </c>
      <c r="H4096" t="s">
        <v>2811</v>
      </c>
      <c r="I4096" s="1" t="s">
        <v>2996</v>
      </c>
      <c r="J4096">
        <v>200</v>
      </c>
      <c r="K4096" s="1" t="s">
        <v>2729</v>
      </c>
      <c r="L4096">
        <v>5</v>
      </c>
      <c r="M4096">
        <v>256.60000000000002</v>
      </c>
      <c r="N4096">
        <v>10</v>
      </c>
      <c r="Q4096">
        <v>246.60000000000002</v>
      </c>
      <c r="R4096" s="1"/>
      <c r="V4096">
        <v>0</v>
      </c>
      <c r="W4096">
        <v>0</v>
      </c>
      <c r="AF4096">
        <v>0</v>
      </c>
      <c r="AG4096">
        <v>0</v>
      </c>
      <c r="AH4096">
        <v>0</v>
      </c>
      <c r="AI4096">
        <v>12</v>
      </c>
      <c r="AJ4096">
        <v>12</v>
      </c>
      <c r="AM4096">
        <v>0</v>
      </c>
    </row>
    <row r="4097" spans="1:39" x14ac:dyDescent="0.2">
      <c r="A4097" s="1" t="s">
        <v>53</v>
      </c>
      <c r="B4097">
        <v>3</v>
      </c>
      <c r="C4097" s="1" t="s">
        <v>6011</v>
      </c>
      <c r="D4097" s="2">
        <v>45891</v>
      </c>
      <c r="E4097" t="s">
        <v>6010</v>
      </c>
      <c r="F4097" s="1" t="s">
        <v>3068</v>
      </c>
      <c r="G4097">
        <v>16</v>
      </c>
      <c r="H4097" t="s">
        <v>2811</v>
      </c>
      <c r="I4097" s="1" t="s">
        <v>2996</v>
      </c>
      <c r="J4097">
        <v>200</v>
      </c>
      <c r="K4097" s="1" t="s">
        <v>2729</v>
      </c>
      <c r="L4097">
        <v>5</v>
      </c>
      <c r="M4097">
        <v>252.8</v>
      </c>
      <c r="N4097">
        <v>10</v>
      </c>
      <c r="Q4097">
        <v>242.8</v>
      </c>
      <c r="R4097" s="1"/>
      <c r="V4097">
        <v>0</v>
      </c>
      <c r="W4097">
        <v>0</v>
      </c>
      <c r="AF4097">
        <v>0</v>
      </c>
      <c r="AG4097">
        <v>0</v>
      </c>
      <c r="AH4097">
        <v>0</v>
      </c>
      <c r="AI4097">
        <v>12</v>
      </c>
      <c r="AJ4097">
        <v>12</v>
      </c>
      <c r="AM4097">
        <v>0</v>
      </c>
    </row>
    <row r="4098" spans="1:39" x14ac:dyDescent="0.2">
      <c r="A4098" s="1" t="s">
        <v>53</v>
      </c>
      <c r="B4098">
        <v>3</v>
      </c>
      <c r="C4098" s="1" t="s">
        <v>6113</v>
      </c>
      <c r="D4098" s="2">
        <v>45891</v>
      </c>
      <c r="E4098" t="s">
        <v>6114</v>
      </c>
      <c r="F4098" s="1" t="s">
        <v>106</v>
      </c>
      <c r="G4098">
        <v>11</v>
      </c>
      <c r="H4098" t="s">
        <v>79</v>
      </c>
      <c r="I4098" s="1" t="s">
        <v>108</v>
      </c>
      <c r="J4098">
        <v>100</v>
      </c>
      <c r="K4098" s="1" t="s">
        <v>2729</v>
      </c>
      <c r="L4098">
        <v>3</v>
      </c>
      <c r="M4098">
        <v>83</v>
      </c>
      <c r="N4098">
        <v>3.9000000000000004</v>
      </c>
      <c r="Q4098">
        <v>79.099999999999994</v>
      </c>
      <c r="R4098" s="1"/>
      <c r="V4098">
        <v>0</v>
      </c>
      <c r="W4098">
        <v>0</v>
      </c>
      <c r="AF4098">
        <v>0</v>
      </c>
      <c r="AG4098">
        <v>0</v>
      </c>
      <c r="AH4098">
        <v>0</v>
      </c>
      <c r="AI4098">
        <v>12</v>
      </c>
      <c r="AJ4098">
        <v>12</v>
      </c>
      <c r="AM4098">
        <v>0</v>
      </c>
    </row>
    <row r="4099" spans="1:39" x14ac:dyDescent="0.2">
      <c r="A4099" s="1" t="s">
        <v>46</v>
      </c>
      <c r="B4099">
        <v>6</v>
      </c>
      <c r="C4099" s="1" t="s">
        <v>5983</v>
      </c>
      <c r="D4099" s="2">
        <v>45891</v>
      </c>
      <c r="E4099" t="s">
        <v>3699</v>
      </c>
      <c r="F4099" s="1" t="s">
        <v>246</v>
      </c>
      <c r="G4099" t="s">
        <v>5606</v>
      </c>
      <c r="H4099" t="s">
        <v>5607</v>
      </c>
      <c r="I4099" s="1" t="s">
        <v>2766</v>
      </c>
      <c r="J4099" t="s">
        <v>5984</v>
      </c>
      <c r="K4099" s="1" t="s">
        <v>2729</v>
      </c>
      <c r="L4099">
        <v>5</v>
      </c>
      <c r="M4099">
        <v>444.19999999999993</v>
      </c>
      <c r="N4099">
        <v>14</v>
      </c>
      <c r="Q4099">
        <v>430.19999999999993</v>
      </c>
      <c r="R4099" s="1"/>
      <c r="S4099">
        <v>5</v>
      </c>
      <c r="V4099">
        <v>5</v>
      </c>
      <c r="W4099">
        <v>8.3333333333333329E-2</v>
      </c>
      <c r="AF4099">
        <v>0</v>
      </c>
      <c r="AG4099">
        <v>0</v>
      </c>
      <c r="AH4099">
        <v>8.3333333333333329E-2</v>
      </c>
      <c r="AI4099">
        <v>11.916666666666666</v>
      </c>
      <c r="AJ4099">
        <v>12</v>
      </c>
      <c r="AM4099">
        <v>0</v>
      </c>
    </row>
    <row r="4100" spans="1:39" x14ac:dyDescent="0.2">
      <c r="A4100" s="1" t="s">
        <v>46</v>
      </c>
      <c r="B4100">
        <v>6</v>
      </c>
      <c r="C4100" s="1" t="s">
        <v>6115</v>
      </c>
      <c r="D4100" s="2">
        <v>45891</v>
      </c>
      <c r="E4100" t="s">
        <v>2048</v>
      </c>
      <c r="F4100" s="1" t="s">
        <v>246</v>
      </c>
      <c r="G4100">
        <v>20</v>
      </c>
      <c r="H4100" t="s">
        <v>2740</v>
      </c>
      <c r="I4100" s="1" t="s">
        <v>100</v>
      </c>
      <c r="J4100">
        <v>200</v>
      </c>
      <c r="K4100" s="1" t="s">
        <v>2729</v>
      </c>
      <c r="L4100">
        <v>2</v>
      </c>
      <c r="M4100">
        <v>144.19999999999999</v>
      </c>
      <c r="N4100">
        <v>5</v>
      </c>
      <c r="Q4100">
        <v>139.19999999999999</v>
      </c>
      <c r="R4100" s="1"/>
      <c r="V4100">
        <v>0</v>
      </c>
      <c r="W4100">
        <v>0</v>
      </c>
      <c r="AF4100">
        <v>0</v>
      </c>
      <c r="AG4100">
        <v>0</v>
      </c>
      <c r="AH4100">
        <v>0</v>
      </c>
      <c r="AI4100">
        <v>12</v>
      </c>
      <c r="AJ4100">
        <v>12</v>
      </c>
      <c r="AM4100">
        <v>0</v>
      </c>
    </row>
    <row r="4101" spans="1:39" x14ac:dyDescent="0.2">
      <c r="A4101" s="1" t="s">
        <v>53</v>
      </c>
      <c r="B4101">
        <v>6</v>
      </c>
      <c r="C4101" s="1" t="s">
        <v>6116</v>
      </c>
      <c r="D4101" s="2">
        <v>45891</v>
      </c>
      <c r="E4101" t="s">
        <v>6117</v>
      </c>
      <c r="F4101" s="1" t="s">
        <v>246</v>
      </c>
      <c r="G4101">
        <v>19</v>
      </c>
      <c r="H4101" t="s">
        <v>3332</v>
      </c>
      <c r="I4101" s="1" t="s">
        <v>100</v>
      </c>
      <c r="J4101">
        <v>400</v>
      </c>
      <c r="K4101" s="1" t="s">
        <v>2729</v>
      </c>
      <c r="L4101">
        <v>8</v>
      </c>
      <c r="M4101">
        <v>416.39999999999992</v>
      </c>
      <c r="N4101">
        <v>17.600000000000001</v>
      </c>
      <c r="Q4101">
        <v>398.7999999999999</v>
      </c>
      <c r="R4101" s="1"/>
      <c r="V4101">
        <v>0</v>
      </c>
      <c r="W4101">
        <v>0</v>
      </c>
      <c r="AF4101">
        <v>0</v>
      </c>
      <c r="AG4101">
        <v>0</v>
      </c>
      <c r="AH4101">
        <v>0</v>
      </c>
      <c r="AI4101">
        <v>12</v>
      </c>
      <c r="AJ4101">
        <v>12</v>
      </c>
      <c r="AM4101">
        <v>0</v>
      </c>
    </row>
    <row r="4102" spans="1:39" x14ac:dyDescent="0.2">
      <c r="A4102" s="1" t="s">
        <v>53</v>
      </c>
      <c r="B4102">
        <v>6</v>
      </c>
      <c r="C4102" s="1" t="s">
        <v>6118</v>
      </c>
      <c r="D4102" s="2">
        <v>45891</v>
      </c>
      <c r="E4102" t="s">
        <v>6117</v>
      </c>
      <c r="F4102" s="1" t="s">
        <v>246</v>
      </c>
      <c r="G4102">
        <v>19</v>
      </c>
      <c r="H4102" t="s">
        <v>3332</v>
      </c>
      <c r="I4102" s="1" t="s">
        <v>100</v>
      </c>
      <c r="J4102">
        <v>300</v>
      </c>
      <c r="K4102" s="1" t="s">
        <v>2729</v>
      </c>
      <c r="L4102">
        <v>2</v>
      </c>
      <c r="M4102">
        <v>119</v>
      </c>
      <c r="N4102">
        <v>4.4000000000000004</v>
      </c>
      <c r="Q4102">
        <v>114.6</v>
      </c>
      <c r="R4102" s="1"/>
      <c r="V4102">
        <v>0</v>
      </c>
      <c r="W4102">
        <v>0</v>
      </c>
      <c r="AF4102">
        <v>0</v>
      </c>
      <c r="AG4102">
        <v>0</v>
      </c>
      <c r="AH4102">
        <v>0</v>
      </c>
      <c r="AI4102">
        <v>12</v>
      </c>
      <c r="AJ4102">
        <v>12</v>
      </c>
      <c r="AM4102">
        <v>0</v>
      </c>
    </row>
    <row r="4103" spans="1:39" x14ac:dyDescent="0.2">
      <c r="A4103" s="1" t="s">
        <v>53</v>
      </c>
      <c r="B4103">
        <v>6</v>
      </c>
      <c r="C4103" s="1" t="s">
        <v>6115</v>
      </c>
      <c r="D4103" s="2">
        <v>45891</v>
      </c>
      <c r="E4103" t="s">
        <v>2048</v>
      </c>
      <c r="F4103" s="1" t="s">
        <v>246</v>
      </c>
      <c r="G4103">
        <v>20</v>
      </c>
      <c r="H4103" t="s">
        <v>2740</v>
      </c>
      <c r="I4103" s="1" t="s">
        <v>100</v>
      </c>
      <c r="J4103">
        <v>200</v>
      </c>
      <c r="K4103" s="1" t="s">
        <v>2729</v>
      </c>
      <c r="L4103">
        <v>1</v>
      </c>
      <c r="M4103">
        <v>25.4</v>
      </c>
      <c r="N4103">
        <v>2.4</v>
      </c>
      <c r="Q4103">
        <v>23</v>
      </c>
      <c r="R4103" s="1"/>
      <c r="V4103">
        <v>0</v>
      </c>
      <c r="W4103">
        <v>0</v>
      </c>
      <c r="AF4103">
        <v>0</v>
      </c>
      <c r="AG4103">
        <v>0</v>
      </c>
      <c r="AH4103">
        <v>0</v>
      </c>
      <c r="AI4103">
        <v>12</v>
      </c>
      <c r="AJ4103">
        <v>12</v>
      </c>
      <c r="AM4103">
        <v>0</v>
      </c>
    </row>
    <row r="4104" spans="1:39" x14ac:dyDescent="0.2">
      <c r="A4104" s="1" t="s">
        <v>46</v>
      </c>
      <c r="B4104">
        <v>7</v>
      </c>
      <c r="C4104" s="1" t="s">
        <v>6103</v>
      </c>
      <c r="D4104" s="2">
        <v>45891</v>
      </c>
      <c r="E4104" t="s">
        <v>6104</v>
      </c>
      <c r="F4104" s="1" t="s">
        <v>246</v>
      </c>
      <c r="G4104">
        <v>17</v>
      </c>
      <c r="H4104" t="s">
        <v>99</v>
      </c>
      <c r="I4104" s="1" t="s">
        <v>2760</v>
      </c>
      <c r="J4104">
        <v>450</v>
      </c>
      <c r="K4104" s="1" t="s">
        <v>2729</v>
      </c>
      <c r="L4104">
        <v>6</v>
      </c>
      <c r="M4104">
        <v>267.59999999999997</v>
      </c>
      <c r="N4104">
        <v>12</v>
      </c>
      <c r="Q4104">
        <v>255.59999999999997</v>
      </c>
      <c r="R4104" s="1"/>
      <c r="V4104">
        <v>0</v>
      </c>
      <c r="W4104">
        <v>0</v>
      </c>
      <c r="AF4104">
        <v>0</v>
      </c>
      <c r="AG4104">
        <v>0</v>
      </c>
      <c r="AH4104">
        <v>0</v>
      </c>
      <c r="AI4104">
        <v>12</v>
      </c>
      <c r="AJ4104">
        <v>12</v>
      </c>
      <c r="AM4104">
        <v>0</v>
      </c>
    </row>
    <row r="4105" spans="1:39" x14ac:dyDescent="0.2">
      <c r="A4105" s="1" t="s">
        <v>46</v>
      </c>
      <c r="B4105">
        <v>7</v>
      </c>
      <c r="C4105" s="1" t="s">
        <v>6119</v>
      </c>
      <c r="D4105" s="2">
        <v>45891</v>
      </c>
      <c r="E4105" t="s">
        <v>6104</v>
      </c>
      <c r="F4105" s="1" t="s">
        <v>246</v>
      </c>
      <c r="G4105">
        <v>17</v>
      </c>
      <c r="H4105" t="s">
        <v>99</v>
      </c>
      <c r="I4105" s="1" t="s">
        <v>2760</v>
      </c>
      <c r="J4105">
        <v>300</v>
      </c>
      <c r="K4105" s="1" t="s">
        <v>2729</v>
      </c>
      <c r="L4105">
        <v>1</v>
      </c>
      <c r="M4105">
        <v>34.299999999999997</v>
      </c>
      <c r="N4105">
        <v>2</v>
      </c>
      <c r="Q4105">
        <v>32.299999999999997</v>
      </c>
      <c r="R4105" s="1"/>
      <c r="V4105">
        <v>0</v>
      </c>
      <c r="W4105">
        <v>0</v>
      </c>
      <c r="AF4105">
        <v>0</v>
      </c>
      <c r="AG4105">
        <v>0</v>
      </c>
      <c r="AH4105">
        <v>0</v>
      </c>
      <c r="AI4105">
        <v>12</v>
      </c>
      <c r="AJ4105">
        <v>12</v>
      </c>
      <c r="AM4105">
        <v>0</v>
      </c>
    </row>
    <row r="4106" spans="1:39" x14ac:dyDescent="0.2">
      <c r="A4106" s="1" t="s">
        <v>53</v>
      </c>
      <c r="B4106">
        <v>7</v>
      </c>
      <c r="C4106" s="1" t="s">
        <v>6119</v>
      </c>
      <c r="D4106" s="2">
        <v>45891</v>
      </c>
      <c r="E4106" t="s">
        <v>6104</v>
      </c>
      <c r="F4106" s="1" t="s">
        <v>246</v>
      </c>
      <c r="G4106">
        <v>17</v>
      </c>
      <c r="H4106" t="s">
        <v>99</v>
      </c>
      <c r="I4106" s="1" t="s">
        <v>2760</v>
      </c>
      <c r="J4106">
        <v>300</v>
      </c>
      <c r="K4106" s="1" t="s">
        <v>2729</v>
      </c>
      <c r="L4106">
        <v>5</v>
      </c>
      <c r="M4106">
        <v>282.39999999999998</v>
      </c>
      <c r="N4106">
        <v>9.9</v>
      </c>
      <c r="Q4106">
        <v>272.5</v>
      </c>
      <c r="R4106" s="1"/>
      <c r="V4106">
        <v>0</v>
      </c>
      <c r="W4106">
        <v>0</v>
      </c>
      <c r="AB4106">
        <v>20</v>
      </c>
      <c r="AF4106">
        <v>20</v>
      </c>
      <c r="AG4106">
        <v>0.33333333333333331</v>
      </c>
      <c r="AH4106">
        <v>0.33333333333333331</v>
      </c>
      <c r="AI4106">
        <v>11.666666666666666</v>
      </c>
      <c r="AJ4106">
        <v>12</v>
      </c>
      <c r="AM4106">
        <v>0</v>
      </c>
    </row>
    <row r="4107" spans="1:39" x14ac:dyDescent="0.2">
      <c r="A4107" s="1" t="s">
        <v>53</v>
      </c>
      <c r="B4107">
        <v>7</v>
      </c>
      <c r="C4107" s="1" t="s">
        <v>6120</v>
      </c>
      <c r="D4107" s="2">
        <v>45891</v>
      </c>
      <c r="E4107" t="s">
        <v>6121</v>
      </c>
      <c r="F4107" s="1" t="s">
        <v>246</v>
      </c>
      <c r="G4107">
        <v>17</v>
      </c>
      <c r="H4107" t="s">
        <v>167</v>
      </c>
      <c r="I4107" s="1" t="s">
        <v>100</v>
      </c>
      <c r="J4107">
        <v>112</v>
      </c>
      <c r="K4107" s="1" t="s">
        <v>2729</v>
      </c>
      <c r="L4107">
        <v>1</v>
      </c>
      <c r="M4107">
        <v>37.4</v>
      </c>
      <c r="N4107">
        <v>2</v>
      </c>
      <c r="Q4107">
        <v>35.4</v>
      </c>
      <c r="R4107" s="1"/>
      <c r="V4107">
        <v>0</v>
      </c>
      <c r="W4107">
        <v>0</v>
      </c>
      <c r="AF4107">
        <v>0</v>
      </c>
      <c r="AG4107">
        <v>0</v>
      </c>
      <c r="AH4107">
        <v>0</v>
      </c>
      <c r="AI4107">
        <v>12</v>
      </c>
      <c r="AJ4107">
        <v>12</v>
      </c>
      <c r="AM4107">
        <v>0</v>
      </c>
    </row>
    <row r="4108" spans="1:39" x14ac:dyDescent="0.2">
      <c r="A4108" s="1" t="s">
        <v>46</v>
      </c>
      <c r="B4108">
        <v>1</v>
      </c>
      <c r="C4108" s="1" t="s">
        <v>6107</v>
      </c>
      <c r="D4108" s="2">
        <v>45892</v>
      </c>
      <c r="E4108" t="s">
        <v>6108</v>
      </c>
      <c r="F4108" s="1" t="s">
        <v>246</v>
      </c>
      <c r="G4108">
        <v>5</v>
      </c>
      <c r="H4108">
        <v>10</v>
      </c>
      <c r="I4108" s="1" t="s">
        <v>100</v>
      </c>
      <c r="J4108">
        <v>120</v>
      </c>
      <c r="K4108" s="1" t="s">
        <v>2729</v>
      </c>
      <c r="L4108">
        <v>2</v>
      </c>
      <c r="M4108">
        <v>64.599999999999994</v>
      </c>
      <c r="N4108">
        <v>1.5</v>
      </c>
      <c r="Q4108">
        <v>63.099999999999994</v>
      </c>
      <c r="R4108" s="1"/>
      <c r="V4108">
        <v>0</v>
      </c>
      <c r="W4108">
        <v>0</v>
      </c>
      <c r="AF4108">
        <v>0</v>
      </c>
      <c r="AG4108">
        <v>0</v>
      </c>
      <c r="AH4108">
        <v>0</v>
      </c>
      <c r="AI4108">
        <v>12</v>
      </c>
      <c r="AJ4108">
        <v>12</v>
      </c>
      <c r="AM4108">
        <v>0</v>
      </c>
    </row>
    <row r="4109" spans="1:39" x14ac:dyDescent="0.2">
      <c r="A4109" s="1" t="s">
        <v>46</v>
      </c>
      <c r="B4109">
        <v>1</v>
      </c>
      <c r="C4109" s="1" t="s">
        <v>6122</v>
      </c>
      <c r="D4109" s="2">
        <v>45892</v>
      </c>
      <c r="E4109" t="s">
        <v>6110</v>
      </c>
      <c r="F4109" s="1" t="s">
        <v>246</v>
      </c>
      <c r="G4109">
        <v>5</v>
      </c>
      <c r="H4109">
        <v>10</v>
      </c>
      <c r="I4109" s="1" t="s">
        <v>100</v>
      </c>
      <c r="J4109">
        <v>120</v>
      </c>
      <c r="K4109" s="1" t="s">
        <v>2729</v>
      </c>
      <c r="L4109">
        <v>2</v>
      </c>
      <c r="M4109">
        <v>71.800000000000011</v>
      </c>
      <c r="N4109">
        <v>1.4</v>
      </c>
      <c r="O4109">
        <v>97</v>
      </c>
      <c r="Q4109">
        <v>70.400000000000006</v>
      </c>
      <c r="R4109" s="1"/>
      <c r="V4109">
        <v>0</v>
      </c>
      <c r="W4109">
        <v>0</v>
      </c>
      <c r="AF4109">
        <v>0</v>
      </c>
      <c r="AG4109">
        <v>0</v>
      </c>
      <c r="AH4109">
        <v>0</v>
      </c>
      <c r="AI4109">
        <v>12</v>
      </c>
      <c r="AJ4109">
        <v>12</v>
      </c>
      <c r="AL4109">
        <v>2083</v>
      </c>
      <c r="AM4109">
        <v>0</v>
      </c>
    </row>
    <row r="4110" spans="1:39" x14ac:dyDescent="0.2">
      <c r="A4110" s="1" t="s">
        <v>53</v>
      </c>
      <c r="B4110">
        <v>1</v>
      </c>
      <c r="C4110" s="1" t="s">
        <v>6122</v>
      </c>
      <c r="D4110" s="2">
        <v>45892</v>
      </c>
      <c r="E4110" t="s">
        <v>6110</v>
      </c>
      <c r="F4110" s="1" t="s">
        <v>246</v>
      </c>
      <c r="G4110">
        <v>5</v>
      </c>
      <c r="H4110">
        <v>10</v>
      </c>
      <c r="I4110" s="1" t="s">
        <v>100</v>
      </c>
      <c r="J4110">
        <v>120</v>
      </c>
      <c r="K4110" s="1" t="s">
        <v>2729</v>
      </c>
      <c r="L4110">
        <v>1</v>
      </c>
      <c r="M4110">
        <v>45.8</v>
      </c>
      <c r="N4110">
        <v>0.5</v>
      </c>
      <c r="O4110">
        <v>40</v>
      </c>
      <c r="Q4110">
        <v>45.3</v>
      </c>
      <c r="R4110" s="1"/>
      <c r="V4110">
        <v>0</v>
      </c>
      <c r="W4110">
        <v>0</v>
      </c>
      <c r="AF4110">
        <v>0</v>
      </c>
      <c r="AG4110">
        <v>0</v>
      </c>
      <c r="AH4110">
        <v>0</v>
      </c>
      <c r="AI4110">
        <v>12</v>
      </c>
      <c r="AJ4110">
        <v>12</v>
      </c>
      <c r="AM4110">
        <v>0</v>
      </c>
    </row>
    <row r="4111" spans="1:39" x14ac:dyDescent="0.2">
      <c r="A4111" s="1" t="s">
        <v>53</v>
      </c>
      <c r="B4111">
        <v>1</v>
      </c>
      <c r="C4111" s="1" t="s">
        <v>6123</v>
      </c>
      <c r="D4111" s="2">
        <v>45892</v>
      </c>
      <c r="E4111" t="s">
        <v>6106</v>
      </c>
      <c r="F4111" s="1" t="s">
        <v>246</v>
      </c>
      <c r="G4111">
        <v>5</v>
      </c>
      <c r="H4111">
        <v>10</v>
      </c>
      <c r="I4111" s="1" t="s">
        <v>100</v>
      </c>
      <c r="J4111">
        <v>140</v>
      </c>
      <c r="K4111" s="1" t="s">
        <v>2729</v>
      </c>
      <c r="L4111">
        <v>1</v>
      </c>
      <c r="M4111">
        <v>43</v>
      </c>
      <c r="N4111">
        <v>0.7</v>
      </c>
      <c r="Q4111">
        <v>42.3</v>
      </c>
      <c r="R4111" s="1"/>
      <c r="V4111">
        <v>0</v>
      </c>
      <c r="W4111">
        <v>0</v>
      </c>
      <c r="AF4111">
        <v>0</v>
      </c>
      <c r="AG4111">
        <v>0</v>
      </c>
      <c r="AH4111">
        <v>0</v>
      </c>
      <c r="AI4111">
        <v>12</v>
      </c>
      <c r="AJ4111">
        <v>12</v>
      </c>
      <c r="AM4111">
        <v>0</v>
      </c>
    </row>
    <row r="4112" spans="1:39" x14ac:dyDescent="0.2">
      <c r="A4112" s="1" t="s">
        <v>46</v>
      </c>
      <c r="B4112">
        <v>2</v>
      </c>
      <c r="C4112" s="1" t="s">
        <v>6109</v>
      </c>
      <c r="D4112" s="2">
        <v>45892</v>
      </c>
      <c r="E4112" t="s">
        <v>6110</v>
      </c>
      <c r="F4112" s="1" t="s">
        <v>246</v>
      </c>
      <c r="G4112">
        <v>7</v>
      </c>
      <c r="H4112">
        <v>10</v>
      </c>
      <c r="I4112" s="1" t="s">
        <v>100</v>
      </c>
      <c r="J4112">
        <v>130</v>
      </c>
      <c r="K4112" s="1" t="s">
        <v>2729</v>
      </c>
      <c r="L4112">
        <v>1</v>
      </c>
      <c r="M4112">
        <v>45</v>
      </c>
      <c r="N4112">
        <v>0.9</v>
      </c>
      <c r="Q4112">
        <v>44.1</v>
      </c>
      <c r="R4112" s="1"/>
      <c r="V4112">
        <v>0</v>
      </c>
      <c r="W4112">
        <v>0</v>
      </c>
      <c r="AF4112">
        <v>0</v>
      </c>
      <c r="AG4112">
        <v>0</v>
      </c>
      <c r="AH4112">
        <v>0</v>
      </c>
      <c r="AI4112">
        <v>12</v>
      </c>
      <c r="AJ4112">
        <v>12</v>
      </c>
      <c r="AM4112">
        <v>0</v>
      </c>
    </row>
    <row r="4113" spans="1:40" x14ac:dyDescent="0.2">
      <c r="A4113" s="1" t="s">
        <v>46</v>
      </c>
      <c r="B4113">
        <v>2</v>
      </c>
      <c r="C4113" s="1" t="s">
        <v>6124</v>
      </c>
      <c r="D4113" s="2">
        <v>45892</v>
      </c>
      <c r="E4113" t="s">
        <v>6106</v>
      </c>
      <c r="F4113" s="1" t="s">
        <v>246</v>
      </c>
      <c r="G4113">
        <v>7</v>
      </c>
      <c r="H4113">
        <v>10</v>
      </c>
      <c r="I4113" s="1" t="s">
        <v>100</v>
      </c>
      <c r="J4113">
        <v>200</v>
      </c>
      <c r="K4113" s="1" t="s">
        <v>2729</v>
      </c>
      <c r="L4113">
        <v>3</v>
      </c>
      <c r="M4113">
        <v>128.4</v>
      </c>
      <c r="N4113">
        <v>2.7</v>
      </c>
      <c r="Q4113">
        <v>125.7</v>
      </c>
      <c r="R4113" s="1"/>
      <c r="V4113">
        <v>0</v>
      </c>
      <c r="W4113">
        <v>0</v>
      </c>
      <c r="AF4113">
        <v>0</v>
      </c>
      <c r="AG4113">
        <v>0</v>
      </c>
      <c r="AH4113">
        <v>0</v>
      </c>
      <c r="AI4113">
        <v>12</v>
      </c>
      <c r="AJ4113">
        <v>12</v>
      </c>
      <c r="AM4113">
        <v>0</v>
      </c>
    </row>
    <row r="4114" spans="1:40" x14ac:dyDescent="0.2">
      <c r="A4114" s="1" t="s">
        <v>53</v>
      </c>
      <c r="B4114">
        <v>2</v>
      </c>
      <c r="C4114" s="1" t="s">
        <v>6124</v>
      </c>
      <c r="D4114" s="2">
        <v>45892</v>
      </c>
      <c r="E4114" t="s">
        <v>6106</v>
      </c>
      <c r="F4114" s="1" t="s">
        <v>246</v>
      </c>
      <c r="G4114">
        <v>7</v>
      </c>
      <c r="H4114">
        <v>10</v>
      </c>
      <c r="I4114" s="1" t="s">
        <v>100</v>
      </c>
      <c r="J4114">
        <v>200</v>
      </c>
      <c r="K4114" s="1" t="s">
        <v>2729</v>
      </c>
      <c r="L4114">
        <v>2</v>
      </c>
      <c r="M4114">
        <v>87.2</v>
      </c>
      <c r="N4114">
        <v>1.9</v>
      </c>
      <c r="Q4114">
        <v>85.3</v>
      </c>
      <c r="R4114" s="1"/>
      <c r="V4114">
        <v>0</v>
      </c>
      <c r="W4114">
        <v>0</v>
      </c>
      <c r="AF4114">
        <v>0</v>
      </c>
      <c r="AG4114">
        <v>0</v>
      </c>
      <c r="AH4114">
        <v>0</v>
      </c>
      <c r="AI4114">
        <v>12</v>
      </c>
      <c r="AJ4114">
        <v>12</v>
      </c>
      <c r="AM4114">
        <v>0</v>
      </c>
    </row>
    <row r="4115" spans="1:40" x14ac:dyDescent="0.2">
      <c r="A4115" s="1" t="s">
        <v>53</v>
      </c>
      <c r="B4115">
        <v>2</v>
      </c>
      <c r="C4115" s="1" t="s">
        <v>6125</v>
      </c>
      <c r="D4115" s="2">
        <v>45892</v>
      </c>
      <c r="E4115" t="s">
        <v>6126</v>
      </c>
      <c r="F4115" s="1" t="s">
        <v>246</v>
      </c>
      <c r="G4115">
        <v>7</v>
      </c>
      <c r="H4115" t="s">
        <v>2963</v>
      </c>
      <c r="I4115" s="1" t="s">
        <v>100</v>
      </c>
      <c r="J4115">
        <v>120</v>
      </c>
      <c r="K4115" s="1" t="s">
        <v>2729</v>
      </c>
      <c r="L4115">
        <v>2</v>
      </c>
      <c r="M4115">
        <v>94</v>
      </c>
      <c r="N4115">
        <v>1.8</v>
      </c>
      <c r="Q4115">
        <v>92.2</v>
      </c>
      <c r="R4115" s="1"/>
      <c r="V4115">
        <v>0</v>
      </c>
      <c r="W4115">
        <v>0</v>
      </c>
      <c r="AF4115">
        <v>0</v>
      </c>
      <c r="AG4115">
        <v>0</v>
      </c>
      <c r="AH4115">
        <v>0</v>
      </c>
      <c r="AI4115">
        <v>12</v>
      </c>
      <c r="AJ4115">
        <v>12</v>
      </c>
      <c r="AM4115">
        <v>0</v>
      </c>
    </row>
    <row r="4116" spans="1:40" x14ac:dyDescent="0.2">
      <c r="A4116" s="1" t="s">
        <v>46</v>
      </c>
      <c r="B4116">
        <v>3</v>
      </c>
      <c r="C4116" s="1" t="s">
        <v>6113</v>
      </c>
      <c r="D4116" s="2">
        <v>45892</v>
      </c>
      <c r="E4116" t="s">
        <v>6114</v>
      </c>
      <c r="F4116" s="1" t="s">
        <v>106</v>
      </c>
      <c r="G4116">
        <v>11</v>
      </c>
      <c r="H4116" t="s">
        <v>79</v>
      </c>
      <c r="I4116" s="1" t="s">
        <v>108</v>
      </c>
      <c r="J4116">
        <v>100</v>
      </c>
      <c r="K4116" s="1" t="s">
        <v>2729</v>
      </c>
      <c r="L4116">
        <v>1</v>
      </c>
      <c r="M4116">
        <v>31.4</v>
      </c>
      <c r="N4116">
        <v>1.3</v>
      </c>
      <c r="Q4116">
        <v>30.099999999999998</v>
      </c>
      <c r="R4116" s="1"/>
      <c r="S4116">
        <v>3</v>
      </c>
      <c r="V4116">
        <v>3</v>
      </c>
      <c r="W4116">
        <v>0.05</v>
      </c>
      <c r="AF4116">
        <v>0</v>
      </c>
      <c r="AG4116">
        <v>0</v>
      </c>
      <c r="AH4116">
        <v>0.05</v>
      </c>
      <c r="AI4116">
        <v>11.95</v>
      </c>
      <c r="AJ4116">
        <v>12</v>
      </c>
      <c r="AM4116">
        <v>0</v>
      </c>
    </row>
    <row r="4117" spans="1:40" x14ac:dyDescent="0.2">
      <c r="A4117" s="1" t="s">
        <v>46</v>
      </c>
      <c r="B4117">
        <v>3</v>
      </c>
      <c r="C4117" s="1" t="s">
        <v>6127</v>
      </c>
      <c r="D4117" s="2">
        <v>45892</v>
      </c>
      <c r="E4117" t="s">
        <v>6128</v>
      </c>
      <c r="F4117" s="1" t="s">
        <v>106</v>
      </c>
      <c r="G4117">
        <v>14</v>
      </c>
      <c r="H4117" t="s">
        <v>6129</v>
      </c>
      <c r="I4117" s="1" t="s">
        <v>108</v>
      </c>
      <c r="J4117">
        <v>600</v>
      </c>
      <c r="K4117" s="1" t="s">
        <v>2729</v>
      </c>
      <c r="L4117">
        <v>6</v>
      </c>
      <c r="M4117">
        <v>362.59999999999997</v>
      </c>
      <c r="N4117">
        <v>9.6000000000000014</v>
      </c>
      <c r="Q4117">
        <v>352.99999999999994</v>
      </c>
      <c r="R4117" s="1"/>
      <c r="V4117">
        <v>0</v>
      </c>
      <c r="W4117">
        <v>0</v>
      </c>
      <c r="AF4117">
        <v>0</v>
      </c>
      <c r="AG4117">
        <v>0</v>
      </c>
      <c r="AH4117">
        <v>0</v>
      </c>
      <c r="AI4117">
        <v>12</v>
      </c>
      <c r="AJ4117">
        <v>12</v>
      </c>
      <c r="AM4117">
        <v>0</v>
      </c>
    </row>
    <row r="4118" spans="1:40" x14ac:dyDescent="0.2">
      <c r="A4118" s="1" t="s">
        <v>53</v>
      </c>
      <c r="B4118">
        <v>3</v>
      </c>
      <c r="C4118" s="1" t="s">
        <v>6127</v>
      </c>
      <c r="D4118" s="2">
        <v>45892</v>
      </c>
      <c r="E4118" t="s">
        <v>6128</v>
      </c>
      <c r="F4118" s="1" t="s">
        <v>106</v>
      </c>
      <c r="G4118">
        <v>14</v>
      </c>
      <c r="H4118" t="s">
        <v>6129</v>
      </c>
      <c r="I4118" s="1" t="s">
        <v>108</v>
      </c>
      <c r="J4118">
        <v>600</v>
      </c>
      <c r="K4118" s="1" t="s">
        <v>2729</v>
      </c>
      <c r="L4118">
        <v>5</v>
      </c>
      <c r="M4118">
        <v>267.60000000000002</v>
      </c>
      <c r="N4118">
        <v>8.5</v>
      </c>
      <c r="Q4118">
        <v>259.10000000000002</v>
      </c>
      <c r="R4118" s="1"/>
      <c r="V4118">
        <v>0</v>
      </c>
      <c r="W4118">
        <v>0</v>
      </c>
      <c r="AF4118">
        <v>0</v>
      </c>
      <c r="AG4118">
        <v>0</v>
      </c>
      <c r="AH4118">
        <v>0</v>
      </c>
      <c r="AI4118">
        <v>12</v>
      </c>
      <c r="AJ4118">
        <v>12</v>
      </c>
      <c r="AM4118">
        <v>0</v>
      </c>
    </row>
    <row r="4119" spans="1:40" x14ac:dyDescent="0.2">
      <c r="A4119" s="1" t="s">
        <v>53</v>
      </c>
      <c r="B4119">
        <v>3</v>
      </c>
      <c r="C4119" s="1" t="s">
        <v>6130</v>
      </c>
      <c r="D4119" s="2">
        <v>45892</v>
      </c>
      <c r="E4119" t="s">
        <v>6131</v>
      </c>
      <c r="F4119" s="1" t="s">
        <v>106</v>
      </c>
      <c r="G4119">
        <v>16</v>
      </c>
      <c r="H4119" t="s">
        <v>343</v>
      </c>
      <c r="I4119" s="1" t="s">
        <v>108</v>
      </c>
      <c r="J4119">
        <v>100</v>
      </c>
      <c r="K4119" s="1" t="s">
        <v>2729</v>
      </c>
      <c r="L4119">
        <v>2</v>
      </c>
      <c r="M4119">
        <v>102.4</v>
      </c>
      <c r="N4119">
        <v>3.8</v>
      </c>
      <c r="Q4119">
        <v>98.600000000000009</v>
      </c>
      <c r="R4119" s="1"/>
      <c r="V4119">
        <v>0</v>
      </c>
      <c r="W4119">
        <v>0</v>
      </c>
      <c r="AF4119">
        <v>0</v>
      </c>
      <c r="AG4119">
        <v>0</v>
      </c>
      <c r="AH4119">
        <v>0</v>
      </c>
      <c r="AI4119">
        <v>12</v>
      </c>
      <c r="AJ4119">
        <v>12</v>
      </c>
      <c r="AM4119">
        <v>0</v>
      </c>
    </row>
    <row r="4120" spans="1:40" x14ac:dyDescent="0.2">
      <c r="A4120" s="1" t="s">
        <v>46</v>
      </c>
      <c r="B4120">
        <v>6</v>
      </c>
      <c r="C4120" s="1" t="s">
        <v>6118</v>
      </c>
      <c r="D4120" s="2">
        <v>45892</v>
      </c>
      <c r="E4120" t="s">
        <v>6117</v>
      </c>
      <c r="F4120" s="1" t="s">
        <v>246</v>
      </c>
      <c r="G4120">
        <v>19</v>
      </c>
      <c r="H4120" t="s">
        <v>3332</v>
      </c>
      <c r="I4120" s="1" t="s">
        <v>100</v>
      </c>
      <c r="J4120">
        <v>300</v>
      </c>
      <c r="K4120" s="1" t="s">
        <v>2729</v>
      </c>
      <c r="L4120">
        <v>3</v>
      </c>
      <c r="M4120">
        <v>201.8</v>
      </c>
      <c r="N4120">
        <v>7.1</v>
      </c>
      <c r="Q4120">
        <v>194.70000000000002</v>
      </c>
      <c r="R4120" s="1"/>
      <c r="V4120">
        <v>0</v>
      </c>
      <c r="W4120">
        <v>0</v>
      </c>
      <c r="AF4120">
        <v>0</v>
      </c>
      <c r="AG4120">
        <v>0</v>
      </c>
      <c r="AH4120">
        <v>0</v>
      </c>
      <c r="AI4120">
        <v>12</v>
      </c>
      <c r="AJ4120">
        <v>12</v>
      </c>
      <c r="AM4120">
        <v>0</v>
      </c>
    </row>
    <row r="4121" spans="1:40" x14ac:dyDescent="0.2">
      <c r="A4121" s="1" t="s">
        <v>46</v>
      </c>
      <c r="B4121">
        <v>6</v>
      </c>
      <c r="C4121" s="1" t="s">
        <v>6132</v>
      </c>
      <c r="D4121" s="2">
        <v>45892</v>
      </c>
      <c r="E4121" t="s">
        <v>6133</v>
      </c>
      <c r="F4121" s="1" t="s">
        <v>246</v>
      </c>
      <c r="G4121">
        <v>28</v>
      </c>
      <c r="H4121" t="s">
        <v>51</v>
      </c>
      <c r="I4121" s="1" t="s">
        <v>100</v>
      </c>
      <c r="J4121">
        <v>300</v>
      </c>
      <c r="K4121" s="1" t="s">
        <v>2729</v>
      </c>
      <c r="L4121">
        <v>5</v>
      </c>
      <c r="M4121">
        <v>337.4</v>
      </c>
      <c r="N4121">
        <v>13.6</v>
      </c>
      <c r="Q4121">
        <v>323.79999999999995</v>
      </c>
      <c r="R4121" s="1"/>
      <c r="V4121">
        <v>0</v>
      </c>
      <c r="W4121">
        <v>0</v>
      </c>
      <c r="Z4121">
        <v>65</v>
      </c>
      <c r="AF4121">
        <v>65</v>
      </c>
      <c r="AG4121">
        <v>1.0833333333333333</v>
      </c>
      <c r="AH4121">
        <v>1.0833333333333333</v>
      </c>
      <c r="AI4121">
        <v>10.916666666666666</v>
      </c>
      <c r="AJ4121">
        <v>12</v>
      </c>
      <c r="AM4121">
        <v>0</v>
      </c>
    </row>
    <row r="4122" spans="1:40" x14ac:dyDescent="0.2">
      <c r="A4122" s="1" t="s">
        <v>53</v>
      </c>
      <c r="B4122">
        <v>6</v>
      </c>
      <c r="C4122" s="1" t="s">
        <v>6134</v>
      </c>
      <c r="D4122" s="2">
        <v>45892</v>
      </c>
      <c r="E4122" t="s">
        <v>6135</v>
      </c>
      <c r="F4122" s="1" t="s">
        <v>246</v>
      </c>
      <c r="G4122">
        <v>36</v>
      </c>
      <c r="H4122" t="s">
        <v>167</v>
      </c>
      <c r="I4122" s="1" t="s">
        <v>100</v>
      </c>
      <c r="J4122">
        <v>100</v>
      </c>
      <c r="K4122" s="1" t="s">
        <v>2729</v>
      </c>
      <c r="L4122">
        <v>2</v>
      </c>
      <c r="M4122">
        <v>102.6</v>
      </c>
      <c r="N4122">
        <v>8.4</v>
      </c>
      <c r="Q4122">
        <v>94.199999999999989</v>
      </c>
      <c r="R4122" s="1"/>
      <c r="S4122">
        <v>5</v>
      </c>
      <c r="V4122">
        <v>5</v>
      </c>
      <c r="W4122">
        <v>8.3333333333333329E-2</v>
      </c>
      <c r="AF4122">
        <v>0</v>
      </c>
      <c r="AG4122">
        <v>0</v>
      </c>
      <c r="AH4122">
        <v>8.3333333333333329E-2</v>
      </c>
      <c r="AI4122">
        <v>11.916666666666666</v>
      </c>
      <c r="AJ4122">
        <v>12</v>
      </c>
      <c r="AM4122">
        <v>0</v>
      </c>
    </row>
    <row r="4123" spans="1:40" x14ac:dyDescent="0.2">
      <c r="A4123" s="1" t="s">
        <v>53</v>
      </c>
      <c r="B4123">
        <v>6</v>
      </c>
      <c r="C4123" s="1" t="s">
        <v>6136</v>
      </c>
      <c r="D4123" s="2">
        <v>45892</v>
      </c>
      <c r="E4123" t="s">
        <v>5118</v>
      </c>
      <c r="F4123" s="1" t="s">
        <v>246</v>
      </c>
      <c r="G4123">
        <v>24</v>
      </c>
      <c r="H4123" t="s">
        <v>2765</v>
      </c>
      <c r="I4123" s="1" t="s">
        <v>2766</v>
      </c>
      <c r="J4123">
        <v>3000</v>
      </c>
      <c r="K4123" s="1" t="s">
        <v>2729</v>
      </c>
      <c r="L4123">
        <v>5</v>
      </c>
      <c r="M4123">
        <v>580.4</v>
      </c>
      <c r="N4123">
        <v>16</v>
      </c>
      <c r="Q4123">
        <v>564.4</v>
      </c>
      <c r="R4123" s="1"/>
      <c r="V4123">
        <v>0</v>
      </c>
      <c r="W4123">
        <v>0</v>
      </c>
      <c r="AF4123">
        <v>0</v>
      </c>
      <c r="AG4123">
        <v>0</v>
      </c>
      <c r="AH4123">
        <v>0</v>
      </c>
      <c r="AI4123">
        <v>12</v>
      </c>
      <c r="AJ4123">
        <v>12</v>
      </c>
      <c r="AM4123">
        <v>0</v>
      </c>
    </row>
    <row r="4124" spans="1:40" x14ac:dyDescent="0.2">
      <c r="A4124" s="1" t="s">
        <v>46</v>
      </c>
      <c r="B4124">
        <v>7</v>
      </c>
      <c r="C4124" s="1" t="s">
        <v>6120</v>
      </c>
      <c r="D4124" s="2">
        <v>45892</v>
      </c>
      <c r="E4124" t="s">
        <v>6121</v>
      </c>
      <c r="F4124" s="1" t="s">
        <v>246</v>
      </c>
      <c r="G4124">
        <v>17</v>
      </c>
      <c r="H4124" t="s">
        <v>167</v>
      </c>
      <c r="I4124" s="1" t="s">
        <v>100</v>
      </c>
      <c r="J4124">
        <v>112</v>
      </c>
      <c r="K4124" s="1" t="s">
        <v>2729</v>
      </c>
      <c r="L4124">
        <v>2</v>
      </c>
      <c r="M4124">
        <v>85</v>
      </c>
      <c r="N4124">
        <v>4</v>
      </c>
      <c r="Q4124">
        <v>81</v>
      </c>
      <c r="R4124" s="1"/>
      <c r="V4124">
        <v>0</v>
      </c>
      <c r="W4124">
        <v>0</v>
      </c>
      <c r="AF4124">
        <v>0</v>
      </c>
      <c r="AG4124">
        <v>0</v>
      </c>
      <c r="AH4124">
        <v>0</v>
      </c>
      <c r="AI4124">
        <v>12</v>
      </c>
      <c r="AJ4124">
        <v>12</v>
      </c>
      <c r="AM4124">
        <v>0</v>
      </c>
    </row>
    <row r="4125" spans="1:40" x14ac:dyDescent="0.2">
      <c r="A4125" s="1" t="s">
        <v>46</v>
      </c>
      <c r="B4125">
        <v>7</v>
      </c>
      <c r="C4125" s="1" t="s">
        <v>6137</v>
      </c>
      <c r="D4125" s="2">
        <v>45892</v>
      </c>
      <c r="E4125" t="s">
        <v>1295</v>
      </c>
      <c r="F4125" s="1" t="s">
        <v>246</v>
      </c>
      <c r="G4125" t="s">
        <v>5676</v>
      </c>
      <c r="H4125" t="s">
        <v>3041</v>
      </c>
      <c r="I4125" s="1" t="s">
        <v>100</v>
      </c>
      <c r="J4125">
        <v>500</v>
      </c>
      <c r="K4125" s="1" t="s">
        <v>2729</v>
      </c>
      <c r="L4125">
        <v>5</v>
      </c>
      <c r="M4125">
        <v>216.20000000000002</v>
      </c>
      <c r="N4125">
        <v>9.8000000000000007</v>
      </c>
      <c r="Q4125">
        <v>206.4</v>
      </c>
      <c r="R4125" s="1"/>
      <c r="V4125">
        <v>0</v>
      </c>
      <c r="W4125">
        <v>0</v>
      </c>
      <c r="AF4125">
        <v>0</v>
      </c>
      <c r="AG4125">
        <v>0</v>
      </c>
      <c r="AH4125">
        <v>0</v>
      </c>
      <c r="AI4125">
        <v>12</v>
      </c>
      <c r="AJ4125">
        <v>12</v>
      </c>
      <c r="AM4125">
        <v>0</v>
      </c>
    </row>
    <row r="4126" spans="1:40" x14ac:dyDescent="0.2">
      <c r="A4126" s="1" t="s">
        <v>53</v>
      </c>
      <c r="B4126">
        <v>7</v>
      </c>
      <c r="C4126" s="1" t="s">
        <v>6137</v>
      </c>
      <c r="D4126" s="2">
        <v>45892</v>
      </c>
      <c r="E4126" t="s">
        <v>1295</v>
      </c>
      <c r="F4126" s="1" t="s">
        <v>246</v>
      </c>
      <c r="G4126" t="s">
        <v>5676</v>
      </c>
      <c r="H4126" t="s">
        <v>3041</v>
      </c>
      <c r="I4126" s="1" t="s">
        <v>100</v>
      </c>
      <c r="J4126">
        <v>500</v>
      </c>
      <c r="K4126" s="1" t="s">
        <v>2729</v>
      </c>
      <c r="L4126">
        <v>7</v>
      </c>
      <c r="M4126">
        <v>336.5</v>
      </c>
      <c r="N4126">
        <v>12.9</v>
      </c>
      <c r="Q4126">
        <v>323.60000000000002</v>
      </c>
      <c r="R4126" s="1"/>
      <c r="V4126">
        <v>0</v>
      </c>
      <c r="W4126">
        <v>0</v>
      </c>
      <c r="AF4126">
        <v>0</v>
      </c>
      <c r="AG4126">
        <v>0</v>
      </c>
      <c r="AH4126">
        <v>0</v>
      </c>
      <c r="AI4126">
        <v>12</v>
      </c>
      <c r="AJ4126">
        <v>12</v>
      </c>
      <c r="AM4126">
        <v>0</v>
      </c>
    </row>
    <row r="4127" spans="1:40" x14ac:dyDescent="0.2">
      <c r="A4127" s="1" t="s">
        <v>46</v>
      </c>
      <c r="B4127">
        <v>1</v>
      </c>
      <c r="C4127" s="1" t="s">
        <v>6123</v>
      </c>
      <c r="D4127" s="2">
        <v>45893</v>
      </c>
      <c r="E4127" t="s">
        <v>6106</v>
      </c>
      <c r="F4127" s="1" t="s">
        <v>246</v>
      </c>
      <c r="G4127">
        <v>5</v>
      </c>
      <c r="H4127">
        <v>10</v>
      </c>
      <c r="I4127" s="1" t="s">
        <v>100</v>
      </c>
      <c r="J4127">
        <v>140</v>
      </c>
      <c r="K4127" s="1" t="s">
        <v>2729</v>
      </c>
      <c r="L4127">
        <v>3</v>
      </c>
      <c r="M4127">
        <v>104</v>
      </c>
      <c r="N4127">
        <v>2.0999999999999996</v>
      </c>
      <c r="Q4127">
        <v>101.9</v>
      </c>
      <c r="R4127" s="1"/>
      <c r="V4127">
        <v>0</v>
      </c>
      <c r="W4127">
        <v>0</v>
      </c>
      <c r="Z4127">
        <v>360</v>
      </c>
      <c r="AF4127">
        <v>360</v>
      </c>
      <c r="AG4127">
        <v>6</v>
      </c>
      <c r="AH4127">
        <v>6</v>
      </c>
      <c r="AI4127">
        <v>6</v>
      </c>
      <c r="AJ4127">
        <v>12</v>
      </c>
      <c r="AL4127">
        <v>2065</v>
      </c>
      <c r="AM4127">
        <v>0</v>
      </c>
      <c r="AN4127">
        <v>1850</v>
      </c>
    </row>
    <row r="4128" spans="1:40" x14ac:dyDescent="0.2">
      <c r="A4128" s="1" t="s">
        <v>53</v>
      </c>
      <c r="B4128">
        <v>1</v>
      </c>
      <c r="C4128" s="1" t="s">
        <v>6138</v>
      </c>
      <c r="D4128" s="2">
        <v>45893</v>
      </c>
      <c r="E4128" t="s">
        <v>6110</v>
      </c>
      <c r="F4128" s="1" t="s">
        <v>246</v>
      </c>
      <c r="G4128">
        <v>4</v>
      </c>
      <c r="H4128">
        <v>10</v>
      </c>
      <c r="I4128" s="1" t="s">
        <v>100</v>
      </c>
      <c r="J4128">
        <v>120</v>
      </c>
      <c r="K4128" s="1" t="s">
        <v>2729</v>
      </c>
      <c r="L4128">
        <v>3</v>
      </c>
      <c r="M4128">
        <v>127</v>
      </c>
      <c r="N4128">
        <v>3.5999999999999996</v>
      </c>
      <c r="Q4128">
        <v>123.4</v>
      </c>
      <c r="R4128" s="1"/>
      <c r="V4128">
        <v>0</v>
      </c>
      <c r="W4128">
        <v>0</v>
      </c>
      <c r="AF4128">
        <v>0</v>
      </c>
      <c r="AG4128">
        <v>0</v>
      </c>
      <c r="AH4128">
        <v>0</v>
      </c>
      <c r="AI4128">
        <v>12</v>
      </c>
      <c r="AJ4128">
        <v>12</v>
      </c>
      <c r="AM4128">
        <v>0</v>
      </c>
      <c r="AN4128">
        <v>1900</v>
      </c>
    </row>
    <row r="4129" spans="1:39" x14ac:dyDescent="0.2">
      <c r="A4129" s="1" t="s">
        <v>46</v>
      </c>
      <c r="B4129">
        <v>2</v>
      </c>
      <c r="C4129" s="1" t="s">
        <v>6105</v>
      </c>
      <c r="D4129" s="2">
        <v>45893</v>
      </c>
      <c r="E4129" t="s">
        <v>6106</v>
      </c>
      <c r="F4129" s="1" t="s">
        <v>246</v>
      </c>
      <c r="G4129">
        <v>6</v>
      </c>
      <c r="H4129">
        <v>10</v>
      </c>
      <c r="I4129" s="1" t="s">
        <v>100</v>
      </c>
      <c r="J4129">
        <v>140</v>
      </c>
      <c r="K4129" s="1" t="s">
        <v>2729</v>
      </c>
      <c r="L4129">
        <v>2</v>
      </c>
      <c r="M4129">
        <v>104.2</v>
      </c>
      <c r="N4129">
        <v>1.6</v>
      </c>
      <c r="Q4129">
        <v>102.60000000000001</v>
      </c>
      <c r="R4129" s="1"/>
      <c r="S4129">
        <v>1</v>
      </c>
      <c r="V4129">
        <v>1</v>
      </c>
      <c r="W4129">
        <v>1.6666666666666666E-2</v>
      </c>
      <c r="AF4129">
        <v>0</v>
      </c>
      <c r="AG4129">
        <v>0</v>
      </c>
      <c r="AH4129">
        <v>1.6666666666666666E-2</v>
      </c>
      <c r="AI4129">
        <v>11.983333333333333</v>
      </c>
      <c r="AJ4129">
        <v>12</v>
      </c>
      <c r="AM4129">
        <v>0</v>
      </c>
    </row>
    <row r="4130" spans="1:39" x14ac:dyDescent="0.2">
      <c r="A4130" s="1" t="s">
        <v>46</v>
      </c>
      <c r="B4130">
        <v>2</v>
      </c>
      <c r="C4130" s="1" t="s">
        <v>6139</v>
      </c>
      <c r="D4130" s="2">
        <v>45893</v>
      </c>
      <c r="E4130" t="s">
        <v>6108</v>
      </c>
      <c r="F4130" s="1" t="s">
        <v>246</v>
      </c>
      <c r="G4130">
        <v>6</v>
      </c>
      <c r="H4130">
        <v>10</v>
      </c>
      <c r="I4130" s="1" t="s">
        <v>100</v>
      </c>
      <c r="J4130">
        <v>120</v>
      </c>
      <c r="K4130" s="1" t="s">
        <v>2729</v>
      </c>
      <c r="L4130">
        <v>1</v>
      </c>
      <c r="M4130">
        <v>22.8</v>
      </c>
      <c r="N4130">
        <v>0.7</v>
      </c>
      <c r="Q4130">
        <v>22.1</v>
      </c>
      <c r="R4130" s="1"/>
      <c r="V4130">
        <v>0</v>
      </c>
      <c r="W4130">
        <v>0</v>
      </c>
      <c r="AF4130">
        <v>0</v>
      </c>
      <c r="AG4130">
        <v>0</v>
      </c>
      <c r="AH4130">
        <v>0</v>
      </c>
      <c r="AI4130">
        <v>12</v>
      </c>
      <c r="AJ4130">
        <v>12</v>
      </c>
      <c r="AM4130">
        <v>0</v>
      </c>
    </row>
    <row r="4131" spans="1:39" x14ac:dyDescent="0.2">
      <c r="A4131" s="1" t="s">
        <v>46</v>
      </c>
      <c r="B4131">
        <v>2</v>
      </c>
      <c r="C4131" s="1" t="s">
        <v>6125</v>
      </c>
      <c r="D4131" s="2">
        <v>45893</v>
      </c>
      <c r="E4131" t="s">
        <v>6126</v>
      </c>
      <c r="F4131" s="1" t="s">
        <v>246</v>
      </c>
      <c r="G4131">
        <v>7</v>
      </c>
      <c r="H4131" t="s">
        <v>2963</v>
      </c>
      <c r="I4131" s="1" t="s">
        <v>100</v>
      </c>
      <c r="J4131">
        <v>120</v>
      </c>
      <c r="K4131" s="1" t="s">
        <v>2729</v>
      </c>
      <c r="L4131">
        <v>1</v>
      </c>
      <c r="M4131">
        <v>57</v>
      </c>
      <c r="N4131">
        <v>0.8</v>
      </c>
      <c r="Q4131">
        <v>56.2</v>
      </c>
      <c r="R4131" s="1"/>
      <c r="V4131">
        <v>0</v>
      </c>
      <c r="W4131">
        <v>0</v>
      </c>
      <c r="AF4131">
        <v>0</v>
      </c>
      <c r="AG4131">
        <v>0</v>
      </c>
      <c r="AH4131">
        <v>0</v>
      </c>
      <c r="AI4131">
        <v>12</v>
      </c>
      <c r="AJ4131">
        <v>12</v>
      </c>
      <c r="AM4131">
        <v>0</v>
      </c>
    </row>
    <row r="4132" spans="1:39" x14ac:dyDescent="0.2">
      <c r="A4132" s="1" t="s">
        <v>53</v>
      </c>
      <c r="B4132">
        <v>2</v>
      </c>
      <c r="C4132" s="1" t="s">
        <v>6139</v>
      </c>
      <c r="D4132" s="2">
        <v>45893</v>
      </c>
      <c r="E4132" t="s">
        <v>6108</v>
      </c>
      <c r="F4132" s="1" t="s">
        <v>246</v>
      </c>
      <c r="G4132">
        <v>6</v>
      </c>
      <c r="H4132">
        <v>10</v>
      </c>
      <c r="I4132" s="1" t="s">
        <v>100</v>
      </c>
      <c r="J4132">
        <v>120</v>
      </c>
      <c r="K4132" s="1" t="s">
        <v>2729</v>
      </c>
      <c r="L4132">
        <v>3</v>
      </c>
      <c r="M4132">
        <v>102.4</v>
      </c>
      <c r="N4132">
        <v>2.4000000000000004</v>
      </c>
      <c r="Q4132">
        <v>100</v>
      </c>
      <c r="R4132" s="1"/>
      <c r="V4132">
        <v>0</v>
      </c>
      <c r="W4132">
        <v>0</v>
      </c>
      <c r="AF4132">
        <v>0</v>
      </c>
      <c r="AG4132">
        <v>0</v>
      </c>
      <c r="AH4132">
        <v>0</v>
      </c>
      <c r="AI4132">
        <v>12</v>
      </c>
      <c r="AJ4132">
        <v>12</v>
      </c>
      <c r="AM4132">
        <v>0</v>
      </c>
    </row>
    <row r="4133" spans="1:39" x14ac:dyDescent="0.2">
      <c r="A4133" s="1" t="s">
        <v>53</v>
      </c>
      <c r="B4133">
        <v>2</v>
      </c>
      <c r="C4133" s="1" t="s">
        <v>6140</v>
      </c>
      <c r="D4133" s="2">
        <v>45893</v>
      </c>
      <c r="E4133" t="s">
        <v>2048</v>
      </c>
      <c r="F4133" s="1" t="s">
        <v>246</v>
      </c>
      <c r="G4133">
        <v>11</v>
      </c>
      <c r="H4133" t="s">
        <v>64</v>
      </c>
      <c r="I4133" s="1" t="s">
        <v>100</v>
      </c>
      <c r="J4133">
        <v>100</v>
      </c>
      <c r="K4133" s="1" t="s">
        <v>2729</v>
      </c>
      <c r="L4133">
        <v>4</v>
      </c>
      <c r="M4133">
        <v>113.39999999999999</v>
      </c>
      <c r="N4133">
        <v>5.2</v>
      </c>
      <c r="Q4133">
        <v>108.19999999999999</v>
      </c>
      <c r="R4133" s="1"/>
      <c r="V4133">
        <v>0</v>
      </c>
      <c r="W4133">
        <v>0</v>
      </c>
      <c r="AF4133">
        <v>0</v>
      </c>
      <c r="AG4133">
        <v>0</v>
      </c>
      <c r="AH4133">
        <v>0</v>
      </c>
      <c r="AI4133">
        <v>12</v>
      </c>
      <c r="AJ4133">
        <v>12</v>
      </c>
      <c r="AM4133">
        <v>0</v>
      </c>
    </row>
    <row r="4134" spans="1:39" x14ac:dyDescent="0.2">
      <c r="A4134" s="1" t="s">
        <v>46</v>
      </c>
      <c r="B4134">
        <v>3</v>
      </c>
      <c r="C4134" s="1" t="s">
        <v>6141</v>
      </c>
      <c r="D4134" s="2">
        <v>45893</v>
      </c>
      <c r="E4134" t="s">
        <v>6142</v>
      </c>
      <c r="F4134" s="1" t="s">
        <v>106</v>
      </c>
      <c r="G4134">
        <v>17</v>
      </c>
      <c r="H4134" t="s">
        <v>3262</v>
      </c>
      <c r="I4134" s="1" t="s">
        <v>108</v>
      </c>
      <c r="J4134">
        <v>100</v>
      </c>
      <c r="K4134" s="1" t="s">
        <v>2729</v>
      </c>
      <c r="L4134">
        <v>2</v>
      </c>
      <c r="M4134">
        <v>114.6</v>
      </c>
      <c r="N4134">
        <v>4.4000000000000004</v>
      </c>
      <c r="Q4134">
        <v>110.19999999999999</v>
      </c>
      <c r="R4134" s="1"/>
      <c r="S4134">
        <v>5</v>
      </c>
      <c r="V4134">
        <v>5</v>
      </c>
      <c r="W4134">
        <v>8.3333333333333329E-2</v>
      </c>
      <c r="AF4134">
        <v>0</v>
      </c>
      <c r="AG4134">
        <v>0</v>
      </c>
      <c r="AH4134">
        <v>8.3333333333333329E-2</v>
      </c>
      <c r="AI4134">
        <v>11.916666666666666</v>
      </c>
      <c r="AJ4134">
        <v>12</v>
      </c>
      <c r="AM4134">
        <v>0</v>
      </c>
    </row>
    <row r="4135" spans="1:39" x14ac:dyDescent="0.2">
      <c r="A4135" s="1" t="s">
        <v>46</v>
      </c>
      <c r="B4135">
        <v>3</v>
      </c>
      <c r="C4135" s="1" t="s">
        <v>6143</v>
      </c>
      <c r="D4135" s="2">
        <v>45893</v>
      </c>
      <c r="E4135" t="s">
        <v>6144</v>
      </c>
      <c r="F4135" s="1" t="s">
        <v>106</v>
      </c>
      <c r="G4135">
        <v>18</v>
      </c>
      <c r="H4135" t="s">
        <v>438</v>
      </c>
      <c r="I4135" s="1" t="s">
        <v>108</v>
      </c>
      <c r="J4135">
        <v>100</v>
      </c>
      <c r="K4135" s="1" t="s">
        <v>2729</v>
      </c>
      <c r="L4135">
        <v>2</v>
      </c>
      <c r="M4135">
        <v>99.6</v>
      </c>
      <c r="N4135">
        <v>4.4000000000000004</v>
      </c>
      <c r="O4135">
        <v>27</v>
      </c>
      <c r="Q4135">
        <v>95.199999999999989</v>
      </c>
      <c r="R4135" s="1"/>
      <c r="S4135">
        <v>5</v>
      </c>
      <c r="V4135">
        <v>5</v>
      </c>
      <c r="W4135">
        <v>8.3333333333333329E-2</v>
      </c>
      <c r="AF4135">
        <v>0</v>
      </c>
      <c r="AG4135">
        <v>0</v>
      </c>
      <c r="AH4135">
        <v>8.3333333333333329E-2</v>
      </c>
      <c r="AI4135">
        <v>11.916666666666666</v>
      </c>
      <c r="AJ4135">
        <v>12</v>
      </c>
      <c r="AM4135">
        <v>0</v>
      </c>
    </row>
    <row r="4136" spans="1:39" x14ac:dyDescent="0.2">
      <c r="A4136" s="1" t="s">
        <v>46</v>
      </c>
      <c r="B4136">
        <v>3</v>
      </c>
      <c r="C4136" s="1" t="s">
        <v>6145</v>
      </c>
      <c r="D4136" s="2">
        <v>45893</v>
      </c>
      <c r="E4136" t="s">
        <v>6146</v>
      </c>
      <c r="F4136" s="1" t="s">
        <v>106</v>
      </c>
      <c r="G4136" t="s">
        <v>4056</v>
      </c>
      <c r="H4136" t="s">
        <v>6041</v>
      </c>
      <c r="I4136" s="1" t="s">
        <v>2996</v>
      </c>
      <c r="J4136">
        <v>100</v>
      </c>
      <c r="K4136" s="1" t="s">
        <v>2729</v>
      </c>
      <c r="L4136">
        <v>2</v>
      </c>
      <c r="M4136">
        <v>121.80000000000001</v>
      </c>
      <c r="N4136">
        <v>5.8</v>
      </c>
      <c r="O4136">
        <v>5</v>
      </c>
      <c r="Q4136">
        <v>116.00000000000001</v>
      </c>
      <c r="R4136" s="1"/>
      <c r="S4136">
        <v>10</v>
      </c>
      <c r="V4136">
        <v>10</v>
      </c>
      <c r="W4136">
        <v>0.16666666666666666</v>
      </c>
      <c r="AF4136">
        <v>0</v>
      </c>
      <c r="AG4136">
        <v>0</v>
      </c>
      <c r="AH4136">
        <v>0.16666666666666666</v>
      </c>
      <c r="AI4136">
        <v>11.833333333333334</v>
      </c>
      <c r="AJ4136">
        <v>12</v>
      </c>
      <c r="AM4136">
        <v>0</v>
      </c>
    </row>
    <row r="4137" spans="1:39" x14ac:dyDescent="0.2">
      <c r="A4137" s="1" t="s">
        <v>46</v>
      </c>
      <c r="B4137">
        <v>3</v>
      </c>
      <c r="C4137" s="1" t="s">
        <v>6147</v>
      </c>
      <c r="D4137" s="2">
        <v>45893</v>
      </c>
      <c r="E4137" t="s">
        <v>6148</v>
      </c>
      <c r="F4137" s="1" t="s">
        <v>106</v>
      </c>
      <c r="G4137">
        <v>20</v>
      </c>
      <c r="H4137" t="s">
        <v>2817</v>
      </c>
      <c r="I4137" s="1" t="s">
        <v>108</v>
      </c>
      <c r="J4137">
        <v>120</v>
      </c>
      <c r="K4137" s="1" t="s">
        <v>2729</v>
      </c>
      <c r="L4137">
        <v>2</v>
      </c>
      <c r="M4137">
        <v>134.39999999999998</v>
      </c>
      <c r="N4137">
        <v>5.2</v>
      </c>
      <c r="Q4137">
        <v>129.19999999999999</v>
      </c>
      <c r="R4137" s="1"/>
      <c r="V4137">
        <v>0</v>
      </c>
      <c r="W4137">
        <v>0</v>
      </c>
      <c r="AF4137">
        <v>0</v>
      </c>
      <c r="AG4137">
        <v>0</v>
      </c>
      <c r="AH4137">
        <v>0</v>
      </c>
      <c r="AI4137">
        <v>12</v>
      </c>
      <c r="AJ4137">
        <v>12</v>
      </c>
      <c r="AM4137">
        <v>0</v>
      </c>
    </row>
    <row r="4138" spans="1:39" x14ac:dyDescent="0.2">
      <c r="A4138" s="1" t="s">
        <v>53</v>
      </c>
      <c r="B4138">
        <v>3</v>
      </c>
      <c r="C4138" s="1" t="s">
        <v>6149</v>
      </c>
      <c r="D4138" s="2">
        <v>45893</v>
      </c>
      <c r="E4138" t="s">
        <v>6150</v>
      </c>
      <c r="F4138" s="1" t="s">
        <v>106</v>
      </c>
      <c r="G4138">
        <v>18</v>
      </c>
      <c r="H4138" t="s">
        <v>51</v>
      </c>
      <c r="I4138" s="1" t="s">
        <v>108</v>
      </c>
      <c r="J4138">
        <v>1000</v>
      </c>
      <c r="K4138" s="1" t="s">
        <v>2729</v>
      </c>
      <c r="L4138">
        <v>7</v>
      </c>
      <c r="M4138">
        <v>445.4</v>
      </c>
      <c r="N4138">
        <v>2.2999999999999998</v>
      </c>
      <c r="Q4138">
        <v>443.09999999999997</v>
      </c>
      <c r="R4138" s="1"/>
      <c r="V4138">
        <v>0</v>
      </c>
      <c r="W4138">
        <v>0</v>
      </c>
      <c r="AF4138">
        <v>0</v>
      </c>
      <c r="AG4138">
        <v>0</v>
      </c>
      <c r="AH4138">
        <v>0</v>
      </c>
      <c r="AI4138">
        <v>12</v>
      </c>
      <c r="AJ4138">
        <v>12</v>
      </c>
      <c r="AM4138">
        <v>0</v>
      </c>
    </row>
    <row r="4139" spans="1:39" x14ac:dyDescent="0.2">
      <c r="A4139" s="1" t="s">
        <v>46</v>
      </c>
      <c r="B4139">
        <v>6</v>
      </c>
      <c r="C4139" s="1" t="s">
        <v>6136</v>
      </c>
      <c r="D4139" s="2">
        <v>45893</v>
      </c>
      <c r="E4139" t="s">
        <v>5118</v>
      </c>
      <c r="F4139" s="1" t="s">
        <v>246</v>
      </c>
      <c r="G4139">
        <v>24</v>
      </c>
      <c r="H4139" t="s">
        <v>2765</v>
      </c>
      <c r="I4139" s="1" t="s">
        <v>2766</v>
      </c>
      <c r="J4139">
        <v>3000</v>
      </c>
      <c r="K4139" s="1" t="s">
        <v>2729</v>
      </c>
      <c r="L4139">
        <v>6</v>
      </c>
      <c r="M4139">
        <v>724.19999999999993</v>
      </c>
      <c r="N4139">
        <v>20.2</v>
      </c>
      <c r="Q4139">
        <v>703.99999999999989</v>
      </c>
      <c r="R4139" s="1"/>
      <c r="V4139">
        <v>0</v>
      </c>
      <c r="W4139">
        <v>0</v>
      </c>
      <c r="AF4139">
        <v>0</v>
      </c>
      <c r="AG4139">
        <v>0</v>
      </c>
      <c r="AH4139">
        <v>0</v>
      </c>
      <c r="AI4139">
        <v>12</v>
      </c>
      <c r="AJ4139">
        <v>12</v>
      </c>
      <c r="AM4139">
        <v>0</v>
      </c>
    </row>
    <row r="4140" spans="1:39" x14ac:dyDescent="0.2">
      <c r="A4140" s="1" t="s">
        <v>53</v>
      </c>
      <c r="B4140">
        <v>6</v>
      </c>
      <c r="C4140" s="1" t="s">
        <v>6136</v>
      </c>
      <c r="D4140" s="2">
        <v>45893</v>
      </c>
      <c r="E4140" t="s">
        <v>5118</v>
      </c>
      <c r="F4140" s="1" t="s">
        <v>246</v>
      </c>
      <c r="G4140">
        <v>24</v>
      </c>
      <c r="H4140" t="s">
        <v>2765</v>
      </c>
      <c r="I4140" s="1" t="s">
        <v>2766</v>
      </c>
      <c r="J4140">
        <v>3000</v>
      </c>
      <c r="K4140" s="1" t="s">
        <v>2729</v>
      </c>
      <c r="L4140">
        <v>7</v>
      </c>
      <c r="M4140">
        <v>749.6</v>
      </c>
      <c r="N4140">
        <v>21</v>
      </c>
      <c r="Q4140">
        <v>728.6</v>
      </c>
      <c r="R4140" s="1"/>
      <c r="V4140">
        <v>0</v>
      </c>
      <c r="W4140">
        <v>0</v>
      </c>
      <c r="AF4140">
        <v>0</v>
      </c>
      <c r="AG4140">
        <v>0</v>
      </c>
      <c r="AH4140">
        <v>0</v>
      </c>
      <c r="AI4140">
        <v>12</v>
      </c>
      <c r="AJ4140">
        <v>12</v>
      </c>
      <c r="AM4140">
        <v>0</v>
      </c>
    </row>
    <row r="4141" spans="1:39" x14ac:dyDescent="0.2">
      <c r="A4141" s="1" t="s">
        <v>46</v>
      </c>
      <c r="B4141">
        <v>7</v>
      </c>
      <c r="C4141" s="1" t="s">
        <v>6151</v>
      </c>
      <c r="D4141" s="2">
        <v>45893</v>
      </c>
      <c r="E4141" t="s">
        <v>5594</v>
      </c>
      <c r="F4141" s="1" t="s">
        <v>246</v>
      </c>
      <c r="G4141">
        <v>16</v>
      </c>
      <c r="H4141" t="s">
        <v>134</v>
      </c>
      <c r="I4141" s="1" t="s">
        <v>100</v>
      </c>
      <c r="J4141">
        <v>22</v>
      </c>
      <c r="K4141" s="1" t="s">
        <v>2729</v>
      </c>
      <c r="L4141">
        <v>3</v>
      </c>
      <c r="M4141">
        <v>95.4</v>
      </c>
      <c r="N4141">
        <v>22.8</v>
      </c>
      <c r="Q4141">
        <v>72.600000000000009</v>
      </c>
      <c r="R4141" s="1"/>
      <c r="V4141">
        <v>0</v>
      </c>
      <c r="W4141">
        <v>0</v>
      </c>
      <c r="AF4141">
        <v>0</v>
      </c>
      <c r="AG4141">
        <v>0</v>
      </c>
      <c r="AH4141">
        <v>0</v>
      </c>
      <c r="AI4141">
        <v>12</v>
      </c>
      <c r="AJ4141">
        <v>12</v>
      </c>
      <c r="AM4141">
        <v>0</v>
      </c>
    </row>
    <row r="4142" spans="1:39" x14ac:dyDescent="0.2">
      <c r="A4142" s="1" t="s">
        <v>46</v>
      </c>
      <c r="B4142">
        <v>7</v>
      </c>
      <c r="C4142" s="1" t="s">
        <v>6152</v>
      </c>
      <c r="D4142" s="2">
        <v>45893</v>
      </c>
      <c r="E4142" t="s">
        <v>5594</v>
      </c>
      <c r="F4142" s="1" t="s">
        <v>246</v>
      </c>
      <c r="G4142">
        <v>15</v>
      </c>
      <c r="H4142" t="s">
        <v>134</v>
      </c>
      <c r="I4142" s="1" t="s">
        <v>100</v>
      </c>
      <c r="J4142">
        <v>60</v>
      </c>
      <c r="K4142" s="1" t="s">
        <v>2729</v>
      </c>
      <c r="L4142">
        <v>2</v>
      </c>
      <c r="M4142">
        <v>66.599999999999994</v>
      </c>
      <c r="N4142">
        <v>3.6</v>
      </c>
      <c r="Q4142">
        <v>62.999999999999993</v>
      </c>
      <c r="R4142" s="1"/>
      <c r="V4142">
        <v>0</v>
      </c>
      <c r="W4142">
        <v>0</v>
      </c>
      <c r="AF4142">
        <v>0</v>
      </c>
      <c r="AG4142">
        <v>0</v>
      </c>
      <c r="AH4142">
        <v>0</v>
      </c>
      <c r="AI4142">
        <v>12</v>
      </c>
      <c r="AJ4142">
        <v>12</v>
      </c>
      <c r="AM4142">
        <v>0</v>
      </c>
    </row>
    <row r="4143" spans="1:39" x14ac:dyDescent="0.2">
      <c r="A4143" s="1" t="s">
        <v>46</v>
      </c>
      <c r="B4143">
        <v>7</v>
      </c>
      <c r="C4143" s="1" t="s">
        <v>6153</v>
      </c>
      <c r="D4143" s="2">
        <v>45893</v>
      </c>
      <c r="E4143" t="s">
        <v>5371</v>
      </c>
      <c r="F4143" s="1" t="s">
        <v>246</v>
      </c>
      <c r="G4143">
        <v>19</v>
      </c>
      <c r="H4143" t="s">
        <v>332</v>
      </c>
      <c r="I4143" s="1" t="s">
        <v>100</v>
      </c>
      <c r="J4143">
        <v>500</v>
      </c>
      <c r="K4143" s="1" t="s">
        <v>2729</v>
      </c>
      <c r="L4143">
        <v>1</v>
      </c>
      <c r="M4143">
        <v>92</v>
      </c>
      <c r="N4143">
        <v>2.5</v>
      </c>
      <c r="Q4143">
        <v>89.5</v>
      </c>
      <c r="R4143" s="1"/>
      <c r="V4143">
        <v>0</v>
      </c>
      <c r="W4143">
        <v>0</v>
      </c>
      <c r="AF4143">
        <v>0</v>
      </c>
      <c r="AG4143">
        <v>0</v>
      </c>
      <c r="AH4143">
        <v>0</v>
      </c>
      <c r="AI4143">
        <v>12</v>
      </c>
      <c r="AJ4143">
        <v>12</v>
      </c>
      <c r="AM4143">
        <v>0</v>
      </c>
    </row>
    <row r="4144" spans="1:39" x14ac:dyDescent="0.2">
      <c r="A4144" s="1" t="s">
        <v>53</v>
      </c>
      <c r="B4144">
        <v>7</v>
      </c>
      <c r="C4144" s="1" t="s">
        <v>6153</v>
      </c>
      <c r="D4144" s="2">
        <v>45893</v>
      </c>
      <c r="E4144" t="s">
        <v>5371</v>
      </c>
      <c r="F4144" s="1" t="s">
        <v>246</v>
      </c>
      <c r="G4144">
        <v>19</v>
      </c>
      <c r="H4144" t="s">
        <v>332</v>
      </c>
      <c r="I4144" s="1" t="s">
        <v>100</v>
      </c>
      <c r="J4144">
        <v>500</v>
      </c>
      <c r="K4144" s="1" t="s">
        <v>2729</v>
      </c>
      <c r="L4144">
        <v>1</v>
      </c>
      <c r="M4144">
        <v>73.8</v>
      </c>
      <c r="N4144">
        <v>2.4</v>
      </c>
      <c r="O4144">
        <v>32</v>
      </c>
      <c r="Q4144">
        <v>71.399999999999991</v>
      </c>
      <c r="R4144" s="1"/>
      <c r="S4144">
        <v>2</v>
      </c>
      <c r="V4144">
        <v>2</v>
      </c>
      <c r="W4144">
        <v>3.3333333333333333E-2</v>
      </c>
      <c r="AF4144">
        <v>0</v>
      </c>
      <c r="AG4144">
        <v>0</v>
      </c>
      <c r="AH4144">
        <v>3.3333333333333333E-2</v>
      </c>
      <c r="AI4144">
        <v>11.966666666666669</v>
      </c>
      <c r="AJ4144">
        <v>12</v>
      </c>
      <c r="AM4144">
        <v>0</v>
      </c>
    </row>
    <row r="4145" spans="1:42" x14ac:dyDescent="0.2">
      <c r="A4145" s="1" t="s">
        <v>53</v>
      </c>
      <c r="B4145">
        <v>7</v>
      </c>
      <c r="C4145" s="1" t="s">
        <v>6154</v>
      </c>
      <c r="D4145" s="2">
        <v>45893</v>
      </c>
      <c r="E4145" t="s">
        <v>6155</v>
      </c>
      <c r="F4145" s="1" t="s">
        <v>246</v>
      </c>
      <c r="G4145">
        <v>19.25</v>
      </c>
      <c r="H4145" t="s">
        <v>2983</v>
      </c>
      <c r="I4145" s="1" t="s">
        <v>2760</v>
      </c>
      <c r="J4145">
        <v>75</v>
      </c>
      <c r="K4145" s="1" t="s">
        <v>2729</v>
      </c>
      <c r="L4145">
        <v>2</v>
      </c>
      <c r="M4145">
        <v>82.6</v>
      </c>
      <c r="N4145">
        <v>5</v>
      </c>
      <c r="Q4145">
        <v>77.599999999999994</v>
      </c>
      <c r="R4145" s="1"/>
      <c r="S4145">
        <v>2</v>
      </c>
      <c r="V4145">
        <v>2</v>
      </c>
      <c r="W4145">
        <v>3.3333333333333333E-2</v>
      </c>
      <c r="AF4145">
        <v>0</v>
      </c>
      <c r="AG4145">
        <v>0</v>
      </c>
      <c r="AH4145">
        <v>3.3333333333333333E-2</v>
      </c>
      <c r="AI4145">
        <v>11.966666666666669</v>
      </c>
      <c r="AJ4145">
        <v>12</v>
      </c>
      <c r="AM4145">
        <v>0</v>
      </c>
    </row>
    <row r="4146" spans="1:42" x14ac:dyDescent="0.2">
      <c r="A4146" s="1" t="s">
        <v>53</v>
      </c>
      <c r="B4146">
        <v>7</v>
      </c>
      <c r="C4146" s="1" t="s">
        <v>6156</v>
      </c>
      <c r="D4146" s="2">
        <v>45893</v>
      </c>
      <c r="E4146" t="s">
        <v>5998</v>
      </c>
      <c r="F4146" s="1" t="s">
        <v>246</v>
      </c>
      <c r="G4146">
        <v>17</v>
      </c>
      <c r="H4146" t="s">
        <v>332</v>
      </c>
      <c r="I4146" s="1" t="s">
        <v>2760</v>
      </c>
      <c r="J4146">
        <v>500</v>
      </c>
      <c r="K4146" s="1" t="s">
        <v>2729</v>
      </c>
      <c r="L4146">
        <v>4</v>
      </c>
      <c r="M4146">
        <v>264.3</v>
      </c>
      <c r="N4146">
        <v>9.1999999999999993</v>
      </c>
      <c r="Q4146">
        <v>255.10000000000002</v>
      </c>
      <c r="R4146" s="1"/>
      <c r="V4146">
        <v>0</v>
      </c>
      <c r="W4146">
        <v>0</v>
      </c>
      <c r="AF4146">
        <v>0</v>
      </c>
      <c r="AG4146">
        <v>0</v>
      </c>
      <c r="AH4146">
        <v>0</v>
      </c>
      <c r="AI4146">
        <v>12</v>
      </c>
      <c r="AJ4146">
        <v>12</v>
      </c>
      <c r="AM4146">
        <v>0</v>
      </c>
    </row>
    <row r="4147" spans="1:42" x14ac:dyDescent="0.2">
      <c r="A4147" s="1" t="s">
        <v>46</v>
      </c>
      <c r="B4147">
        <v>1</v>
      </c>
      <c r="C4147" s="1" t="s">
        <v>6157</v>
      </c>
      <c r="D4147" s="2">
        <v>45894</v>
      </c>
      <c r="E4147" t="s">
        <v>783</v>
      </c>
      <c r="F4147" s="1" t="s">
        <v>246</v>
      </c>
      <c r="G4147">
        <v>4</v>
      </c>
      <c r="H4147">
        <v>10</v>
      </c>
      <c r="I4147" s="1" t="s">
        <v>100</v>
      </c>
      <c r="J4147">
        <v>120</v>
      </c>
      <c r="K4147" s="1" t="s">
        <v>2729</v>
      </c>
      <c r="L4147">
        <v>1</v>
      </c>
      <c r="M4147">
        <v>35.200000000000003</v>
      </c>
      <c r="N4147">
        <v>0.7</v>
      </c>
      <c r="O4147">
        <v>3</v>
      </c>
      <c r="Q4147">
        <v>34.5</v>
      </c>
      <c r="R4147" s="1"/>
      <c r="S4147">
        <v>2</v>
      </c>
      <c r="V4147">
        <v>2</v>
      </c>
      <c r="W4147">
        <v>3.3333333333333333E-2</v>
      </c>
      <c r="AA4147">
        <v>2</v>
      </c>
      <c r="AF4147">
        <v>2</v>
      </c>
      <c r="AG4147">
        <v>3.3333333333333333E-2</v>
      </c>
      <c r="AH4147">
        <v>6.6666666666666666E-2</v>
      </c>
      <c r="AI4147">
        <v>11.933333333333334</v>
      </c>
      <c r="AJ4147">
        <v>12</v>
      </c>
      <c r="AM4147">
        <v>0</v>
      </c>
      <c r="AN4147">
        <v>35.200000000000003</v>
      </c>
      <c r="AP4147">
        <v>35</v>
      </c>
    </row>
    <row r="4148" spans="1:42" x14ac:dyDescent="0.2">
      <c r="A4148" s="1" t="s">
        <v>46</v>
      </c>
      <c r="B4148">
        <v>1</v>
      </c>
      <c r="C4148" s="1" t="s">
        <v>6158</v>
      </c>
      <c r="D4148" s="2">
        <v>45894</v>
      </c>
      <c r="E4148" t="s">
        <v>783</v>
      </c>
      <c r="F4148" s="1" t="s">
        <v>246</v>
      </c>
      <c r="G4148">
        <v>4</v>
      </c>
      <c r="H4148">
        <v>10</v>
      </c>
      <c r="I4148" s="1" t="s">
        <v>100</v>
      </c>
      <c r="J4148">
        <v>140</v>
      </c>
      <c r="K4148" s="1" t="s">
        <v>2729</v>
      </c>
      <c r="L4148">
        <v>2</v>
      </c>
      <c r="M4148">
        <v>99.4</v>
      </c>
      <c r="N4148">
        <v>1.4</v>
      </c>
      <c r="Q4148">
        <v>98</v>
      </c>
      <c r="R4148" s="1"/>
      <c r="S4148">
        <v>3</v>
      </c>
      <c r="V4148">
        <v>3</v>
      </c>
      <c r="W4148">
        <v>0.05</v>
      </c>
      <c r="AA4148">
        <v>3</v>
      </c>
      <c r="AF4148">
        <v>3</v>
      </c>
      <c r="AG4148">
        <v>0.05</v>
      </c>
      <c r="AH4148">
        <v>0.1</v>
      </c>
      <c r="AI4148">
        <v>11.9</v>
      </c>
      <c r="AJ4148">
        <v>12</v>
      </c>
      <c r="AL4148">
        <v>2156</v>
      </c>
      <c r="AM4148">
        <v>0</v>
      </c>
      <c r="AN4148">
        <v>99.4</v>
      </c>
      <c r="AP4148">
        <v>35</v>
      </c>
    </row>
    <row r="4149" spans="1:42" x14ac:dyDescent="0.2">
      <c r="A4149" s="1" t="s">
        <v>53</v>
      </c>
      <c r="B4149">
        <v>1</v>
      </c>
      <c r="C4149" s="1" t="s">
        <v>6157</v>
      </c>
      <c r="D4149" s="2">
        <v>45894</v>
      </c>
      <c r="E4149" t="s">
        <v>783</v>
      </c>
      <c r="F4149" s="1" t="s">
        <v>246</v>
      </c>
      <c r="G4149">
        <v>4</v>
      </c>
      <c r="H4149">
        <v>10</v>
      </c>
      <c r="I4149" s="1" t="s">
        <v>100</v>
      </c>
      <c r="J4149">
        <v>120</v>
      </c>
      <c r="K4149" s="1" t="s">
        <v>2729</v>
      </c>
      <c r="L4149">
        <v>3</v>
      </c>
      <c r="M4149">
        <v>108.4</v>
      </c>
      <c r="N4149">
        <v>1.4</v>
      </c>
      <c r="Q4149">
        <v>107</v>
      </c>
      <c r="R4149" s="1"/>
      <c r="V4149">
        <v>0</v>
      </c>
      <c r="W4149">
        <v>0</v>
      </c>
      <c r="AF4149">
        <v>0</v>
      </c>
      <c r="AG4149">
        <v>0</v>
      </c>
      <c r="AH4149">
        <v>0</v>
      </c>
      <c r="AI4149">
        <v>12</v>
      </c>
      <c r="AJ4149">
        <v>12</v>
      </c>
      <c r="AM4149">
        <v>0</v>
      </c>
      <c r="AN4149">
        <v>108.4</v>
      </c>
      <c r="AP4149">
        <v>35</v>
      </c>
    </row>
    <row r="4150" spans="1:42" x14ac:dyDescent="0.2">
      <c r="A4150" s="1" t="s">
        <v>53</v>
      </c>
      <c r="B4150">
        <v>1</v>
      </c>
      <c r="C4150" s="1" t="s">
        <v>5972</v>
      </c>
      <c r="D4150" s="2">
        <v>45894</v>
      </c>
      <c r="E4150" t="s">
        <v>783</v>
      </c>
      <c r="F4150" s="1" t="s">
        <v>246</v>
      </c>
      <c r="G4150">
        <v>5</v>
      </c>
      <c r="H4150" t="s">
        <v>51</v>
      </c>
      <c r="I4150" s="1" t="s">
        <v>100</v>
      </c>
      <c r="J4150">
        <v>500</v>
      </c>
      <c r="K4150" s="1" t="s">
        <v>2729</v>
      </c>
      <c r="L4150">
        <v>1</v>
      </c>
      <c r="M4150">
        <v>36.4</v>
      </c>
      <c r="N4150">
        <v>0.7</v>
      </c>
      <c r="Q4150">
        <v>35.699999999999996</v>
      </c>
      <c r="R4150" s="1"/>
      <c r="V4150">
        <v>0</v>
      </c>
      <c r="W4150">
        <v>0</v>
      </c>
      <c r="AF4150">
        <v>0</v>
      </c>
      <c r="AG4150">
        <v>0</v>
      </c>
      <c r="AH4150">
        <v>0</v>
      </c>
      <c r="AI4150">
        <v>12</v>
      </c>
      <c r="AJ4150">
        <v>12</v>
      </c>
      <c r="AM4150">
        <v>0</v>
      </c>
      <c r="AN4150">
        <v>36.4</v>
      </c>
      <c r="AP4150">
        <v>35</v>
      </c>
    </row>
    <row r="4151" spans="1:42" x14ac:dyDescent="0.2">
      <c r="A4151" s="1" t="s">
        <v>46</v>
      </c>
      <c r="B4151">
        <v>2</v>
      </c>
      <c r="C4151" s="1" t="s">
        <v>6159</v>
      </c>
      <c r="D4151" s="2">
        <v>45894</v>
      </c>
      <c r="E4151" t="s">
        <v>625</v>
      </c>
      <c r="F4151" s="1" t="s">
        <v>246</v>
      </c>
      <c r="G4151" t="s">
        <v>6160</v>
      </c>
      <c r="H4151" t="s">
        <v>2323</v>
      </c>
      <c r="I4151" s="1" t="s">
        <v>100</v>
      </c>
      <c r="J4151">
        <v>60</v>
      </c>
      <c r="K4151" s="1" t="s">
        <v>2729</v>
      </c>
      <c r="L4151">
        <v>1</v>
      </c>
      <c r="M4151">
        <v>67.599999999999994</v>
      </c>
      <c r="N4151">
        <v>1.7</v>
      </c>
      <c r="Q4151">
        <v>65.899999999999991</v>
      </c>
      <c r="R4151" s="1"/>
      <c r="V4151">
        <v>0</v>
      </c>
      <c r="W4151">
        <v>0</v>
      </c>
      <c r="AF4151">
        <v>0</v>
      </c>
      <c r="AG4151">
        <v>0</v>
      </c>
      <c r="AH4151">
        <v>0</v>
      </c>
      <c r="AI4151">
        <v>12</v>
      </c>
      <c r="AJ4151">
        <v>12</v>
      </c>
      <c r="AM4151">
        <v>0</v>
      </c>
      <c r="AN4151">
        <v>67.599999999999994</v>
      </c>
      <c r="AP4151">
        <v>35</v>
      </c>
    </row>
    <row r="4152" spans="1:42" x14ac:dyDescent="0.2">
      <c r="A4152" s="1" t="s">
        <v>46</v>
      </c>
      <c r="B4152">
        <v>2</v>
      </c>
      <c r="C4152" s="1" t="s">
        <v>6161</v>
      </c>
      <c r="D4152" s="2">
        <v>45894</v>
      </c>
      <c r="E4152" t="s">
        <v>783</v>
      </c>
      <c r="F4152" s="1" t="s">
        <v>246</v>
      </c>
      <c r="G4152">
        <v>6</v>
      </c>
      <c r="H4152">
        <v>10</v>
      </c>
      <c r="I4152" s="1" t="s">
        <v>100</v>
      </c>
      <c r="J4152">
        <v>100</v>
      </c>
      <c r="K4152" s="1" t="s">
        <v>2729</v>
      </c>
      <c r="L4152">
        <v>2</v>
      </c>
      <c r="M4152">
        <v>101.8</v>
      </c>
      <c r="N4152">
        <v>2.0999999999999996</v>
      </c>
      <c r="O4152">
        <v>5</v>
      </c>
      <c r="Q4152">
        <v>99.7</v>
      </c>
      <c r="R4152" s="1"/>
      <c r="S4152">
        <v>2</v>
      </c>
      <c r="V4152">
        <v>2</v>
      </c>
      <c r="W4152">
        <v>3.3333333333333333E-2</v>
      </c>
      <c r="AF4152">
        <v>0</v>
      </c>
      <c r="AG4152">
        <v>0</v>
      </c>
      <c r="AH4152">
        <v>3.3333333333333333E-2</v>
      </c>
      <c r="AI4152">
        <v>11.966666666666669</v>
      </c>
      <c r="AJ4152">
        <v>12</v>
      </c>
      <c r="AM4152">
        <v>0</v>
      </c>
      <c r="AN4152">
        <v>101.8</v>
      </c>
      <c r="AP4152">
        <v>35</v>
      </c>
    </row>
    <row r="4153" spans="1:42" x14ac:dyDescent="0.2">
      <c r="A4153" s="1" t="s">
        <v>46</v>
      </c>
      <c r="B4153">
        <v>2</v>
      </c>
      <c r="C4153" s="1" t="s">
        <v>6162</v>
      </c>
      <c r="D4153" s="2">
        <v>45894</v>
      </c>
      <c r="E4153" t="s">
        <v>783</v>
      </c>
      <c r="F4153" s="1" t="s">
        <v>246</v>
      </c>
      <c r="G4153">
        <v>6</v>
      </c>
      <c r="H4153" t="s">
        <v>51</v>
      </c>
      <c r="I4153" s="1" t="s">
        <v>100</v>
      </c>
      <c r="J4153">
        <v>500</v>
      </c>
      <c r="K4153" s="1" t="s">
        <v>2729</v>
      </c>
      <c r="L4153">
        <v>1</v>
      </c>
      <c r="M4153">
        <v>29.6</v>
      </c>
      <c r="N4153">
        <v>0.6</v>
      </c>
      <c r="Q4153">
        <v>29</v>
      </c>
      <c r="R4153" s="1"/>
      <c r="V4153">
        <v>0</v>
      </c>
      <c r="W4153">
        <v>0</v>
      </c>
      <c r="AF4153">
        <v>0</v>
      </c>
      <c r="AG4153">
        <v>0</v>
      </c>
      <c r="AH4153">
        <v>0</v>
      </c>
      <c r="AI4153">
        <v>12</v>
      </c>
      <c r="AJ4153">
        <v>12</v>
      </c>
      <c r="AM4153">
        <v>0</v>
      </c>
      <c r="AN4153">
        <v>29.6</v>
      </c>
      <c r="AP4153">
        <v>35</v>
      </c>
    </row>
    <row r="4154" spans="1:42" x14ac:dyDescent="0.2">
      <c r="A4154" s="1" t="s">
        <v>53</v>
      </c>
      <c r="B4154">
        <v>2</v>
      </c>
      <c r="C4154" s="1" t="s">
        <v>6162</v>
      </c>
      <c r="D4154" s="2">
        <v>45894</v>
      </c>
      <c r="E4154" t="s">
        <v>783</v>
      </c>
      <c r="F4154" s="1" t="s">
        <v>246</v>
      </c>
      <c r="G4154">
        <v>6</v>
      </c>
      <c r="H4154" t="s">
        <v>51</v>
      </c>
      <c r="I4154" s="1" t="s">
        <v>100</v>
      </c>
      <c r="J4154">
        <v>500</v>
      </c>
      <c r="K4154" s="1" t="s">
        <v>2729</v>
      </c>
      <c r="L4154">
        <v>4</v>
      </c>
      <c r="M4154">
        <v>155.80000000000001</v>
      </c>
      <c r="N4154">
        <v>3.2</v>
      </c>
      <c r="Q4154">
        <v>152.60000000000002</v>
      </c>
      <c r="R4154" s="1"/>
      <c r="V4154">
        <v>0</v>
      </c>
      <c r="W4154">
        <v>0</v>
      </c>
      <c r="AF4154">
        <v>0</v>
      </c>
      <c r="AG4154">
        <v>0</v>
      </c>
      <c r="AH4154">
        <v>0</v>
      </c>
      <c r="AI4154">
        <v>12</v>
      </c>
      <c r="AJ4154">
        <v>12</v>
      </c>
      <c r="AM4154">
        <v>0</v>
      </c>
      <c r="AN4154">
        <v>155.80000000000001</v>
      </c>
      <c r="AP4154">
        <v>35</v>
      </c>
    </row>
    <row r="4155" spans="1:42" x14ac:dyDescent="0.2">
      <c r="A4155" s="1" t="s">
        <v>46</v>
      </c>
      <c r="B4155">
        <v>3</v>
      </c>
      <c r="C4155" s="1" t="s">
        <v>6149</v>
      </c>
      <c r="D4155" s="2">
        <v>45894</v>
      </c>
      <c r="E4155" t="s">
        <v>6163</v>
      </c>
      <c r="F4155" s="1" t="s">
        <v>106</v>
      </c>
      <c r="G4155" t="s">
        <v>6164</v>
      </c>
      <c r="H4155" t="s">
        <v>51</v>
      </c>
      <c r="I4155" s="1" t="s">
        <v>108</v>
      </c>
      <c r="J4155">
        <v>1000</v>
      </c>
      <c r="K4155" s="1" t="s">
        <v>2729</v>
      </c>
      <c r="L4155">
        <v>6</v>
      </c>
      <c r="M4155">
        <v>489.59999999999997</v>
      </c>
      <c r="N4155">
        <v>13.799999999999999</v>
      </c>
      <c r="Q4155">
        <v>475.79999999999995</v>
      </c>
      <c r="R4155" s="1"/>
      <c r="V4155">
        <v>0</v>
      </c>
      <c r="W4155">
        <v>0</v>
      </c>
      <c r="AF4155">
        <v>0</v>
      </c>
      <c r="AG4155">
        <v>0</v>
      </c>
      <c r="AH4155">
        <v>0</v>
      </c>
      <c r="AI4155">
        <v>12</v>
      </c>
      <c r="AJ4155">
        <v>12</v>
      </c>
      <c r="AM4155">
        <v>0</v>
      </c>
      <c r="AN4155">
        <v>489.6</v>
      </c>
      <c r="AP4155">
        <v>35</v>
      </c>
    </row>
    <row r="4156" spans="1:42" x14ac:dyDescent="0.2">
      <c r="A4156" s="1" t="s">
        <v>53</v>
      </c>
      <c r="B4156">
        <v>3</v>
      </c>
      <c r="C4156" s="1" t="s">
        <v>6149</v>
      </c>
      <c r="D4156" s="2">
        <v>45894</v>
      </c>
      <c r="E4156" t="s">
        <v>6163</v>
      </c>
      <c r="F4156" s="1" t="s">
        <v>106</v>
      </c>
      <c r="G4156" t="s">
        <v>6164</v>
      </c>
      <c r="H4156" t="s">
        <v>51</v>
      </c>
      <c r="I4156" s="1" t="s">
        <v>108</v>
      </c>
      <c r="J4156">
        <v>1000</v>
      </c>
      <c r="K4156" s="1" t="s">
        <v>2729</v>
      </c>
      <c r="L4156">
        <v>2</v>
      </c>
      <c r="M4156">
        <v>101.80000000000001</v>
      </c>
      <c r="N4156">
        <v>4.5999999999999996</v>
      </c>
      <c r="O4156">
        <v>32</v>
      </c>
      <c r="Q4156">
        <v>97.200000000000017</v>
      </c>
      <c r="R4156" s="1"/>
      <c r="S4156">
        <v>25</v>
      </c>
      <c r="V4156">
        <v>25</v>
      </c>
      <c r="W4156">
        <v>0.41666666666666674</v>
      </c>
      <c r="AF4156">
        <v>0</v>
      </c>
      <c r="AG4156">
        <v>0</v>
      </c>
      <c r="AH4156">
        <v>0.41666666666666674</v>
      </c>
      <c r="AI4156">
        <v>11.583333333333334</v>
      </c>
      <c r="AJ4156">
        <v>12</v>
      </c>
      <c r="AM4156">
        <v>0</v>
      </c>
      <c r="AN4156">
        <v>101.8</v>
      </c>
      <c r="AP4156">
        <v>35</v>
      </c>
    </row>
    <row r="4157" spans="1:42" x14ac:dyDescent="0.2">
      <c r="A4157" s="1" t="s">
        <v>53</v>
      </c>
      <c r="B4157">
        <v>3</v>
      </c>
      <c r="C4157" s="1" t="s">
        <v>6165</v>
      </c>
      <c r="D4157" s="2">
        <v>45894</v>
      </c>
      <c r="E4157" t="s">
        <v>6166</v>
      </c>
      <c r="F4157" s="1" t="s">
        <v>246</v>
      </c>
      <c r="G4157" t="s">
        <v>6167</v>
      </c>
      <c r="H4157" t="s">
        <v>4718</v>
      </c>
      <c r="I4157" s="1" t="s">
        <v>100</v>
      </c>
      <c r="J4157">
        <v>100</v>
      </c>
      <c r="K4157" s="1" t="s">
        <v>2729</v>
      </c>
      <c r="L4157">
        <v>2</v>
      </c>
      <c r="M4157">
        <v>160.80000000000001</v>
      </c>
      <c r="N4157">
        <v>4.5999999999999996</v>
      </c>
      <c r="Q4157">
        <v>156.20000000000002</v>
      </c>
      <c r="R4157" s="1"/>
      <c r="S4157">
        <v>5</v>
      </c>
      <c r="V4157">
        <v>5</v>
      </c>
      <c r="W4157">
        <v>8.3333333333333329E-2</v>
      </c>
      <c r="AF4157">
        <v>0</v>
      </c>
      <c r="AG4157">
        <v>0</v>
      </c>
      <c r="AH4157">
        <v>8.3333333333333329E-2</v>
      </c>
      <c r="AI4157">
        <v>11.916666666666666</v>
      </c>
      <c r="AJ4157">
        <v>12</v>
      </c>
      <c r="AM4157">
        <v>0</v>
      </c>
      <c r="AN4157">
        <v>160.80000000000001</v>
      </c>
      <c r="AP4157">
        <v>35</v>
      </c>
    </row>
    <row r="4158" spans="1:42" x14ac:dyDescent="0.2">
      <c r="A4158" s="1" t="s">
        <v>53</v>
      </c>
      <c r="B4158">
        <v>3</v>
      </c>
      <c r="C4158" s="1" t="s">
        <v>6168</v>
      </c>
      <c r="D4158" s="2">
        <v>45894</v>
      </c>
      <c r="E4158" t="s">
        <v>6169</v>
      </c>
      <c r="F4158" s="1" t="s">
        <v>2816</v>
      </c>
      <c r="G4158" t="s">
        <v>1609</v>
      </c>
      <c r="H4158" t="s">
        <v>2740</v>
      </c>
      <c r="I4158" s="1" t="s">
        <v>3015</v>
      </c>
      <c r="J4158">
        <v>150</v>
      </c>
      <c r="K4158" s="1" t="s">
        <v>2729</v>
      </c>
      <c r="L4158">
        <v>2</v>
      </c>
      <c r="M4158">
        <v>159.80000000000001</v>
      </c>
      <c r="N4158">
        <v>5</v>
      </c>
      <c r="Q4158">
        <v>154.80000000000001</v>
      </c>
      <c r="R4158" s="1"/>
      <c r="S4158">
        <v>35</v>
      </c>
      <c r="V4158">
        <v>35</v>
      </c>
      <c r="W4158">
        <v>0.58333333333333337</v>
      </c>
      <c r="AE4158">
        <v>65</v>
      </c>
      <c r="AF4158">
        <v>65</v>
      </c>
      <c r="AG4158">
        <v>1.0833333333333333</v>
      </c>
      <c r="AH4158">
        <v>1.6666666666666663</v>
      </c>
      <c r="AI4158">
        <v>10.333333333333334</v>
      </c>
      <c r="AJ4158">
        <v>12</v>
      </c>
      <c r="AM4158">
        <v>0</v>
      </c>
      <c r="AN4158">
        <v>159.80000000000001</v>
      </c>
      <c r="AP4158">
        <v>35</v>
      </c>
    </row>
    <row r="4159" spans="1:42" x14ac:dyDescent="0.2">
      <c r="A4159" s="1" t="s">
        <v>46</v>
      </c>
      <c r="B4159">
        <v>6</v>
      </c>
      <c r="C4159" s="1" t="s">
        <v>6136</v>
      </c>
      <c r="D4159" s="2">
        <v>45894</v>
      </c>
      <c r="E4159" t="s">
        <v>6170</v>
      </c>
      <c r="F4159" s="1" t="s">
        <v>246</v>
      </c>
      <c r="G4159" t="s">
        <v>6171</v>
      </c>
      <c r="H4159" t="s">
        <v>2765</v>
      </c>
      <c r="I4159" s="1" t="s">
        <v>2766</v>
      </c>
      <c r="J4159">
        <v>3000</v>
      </c>
      <c r="K4159" s="1" t="s">
        <v>2729</v>
      </c>
      <c r="L4159">
        <v>6</v>
      </c>
      <c r="M4159">
        <v>703.80000000000007</v>
      </c>
      <c r="N4159">
        <v>19.200000000000003</v>
      </c>
      <c r="O4159">
        <v>13</v>
      </c>
      <c r="Q4159">
        <v>684.6</v>
      </c>
      <c r="R4159" s="1"/>
      <c r="S4159">
        <v>5</v>
      </c>
      <c r="V4159">
        <v>5</v>
      </c>
      <c r="W4159">
        <v>8.3333333333333329E-2</v>
      </c>
      <c r="AF4159">
        <v>0</v>
      </c>
      <c r="AG4159">
        <v>0</v>
      </c>
      <c r="AH4159">
        <v>8.3333333333333329E-2</v>
      </c>
      <c r="AI4159">
        <v>11.916666666666666</v>
      </c>
      <c r="AJ4159">
        <v>12</v>
      </c>
      <c r="AM4159">
        <v>0</v>
      </c>
      <c r="AN4159">
        <v>703.80000000000007</v>
      </c>
      <c r="AP4159">
        <v>35</v>
      </c>
    </row>
    <row r="4160" spans="1:42" x14ac:dyDescent="0.2">
      <c r="A4160" s="1" t="s">
        <v>53</v>
      </c>
      <c r="B4160">
        <v>6</v>
      </c>
      <c r="C4160" s="1" t="s">
        <v>6172</v>
      </c>
      <c r="D4160" s="2">
        <v>45894</v>
      </c>
      <c r="E4160" t="s">
        <v>625</v>
      </c>
      <c r="F4160" s="1" t="s">
        <v>246</v>
      </c>
      <c r="G4160">
        <v>21</v>
      </c>
      <c r="H4160" t="s">
        <v>167</v>
      </c>
      <c r="I4160" s="1" t="s">
        <v>100</v>
      </c>
      <c r="J4160">
        <v>500</v>
      </c>
      <c r="K4160" s="1" t="s">
        <v>2729</v>
      </c>
      <c r="L4160">
        <v>8</v>
      </c>
      <c r="M4160">
        <v>566.4</v>
      </c>
      <c r="N4160">
        <v>20.8</v>
      </c>
      <c r="O4160">
        <v>28</v>
      </c>
      <c r="Q4160">
        <v>545.6</v>
      </c>
      <c r="R4160" s="1"/>
      <c r="V4160">
        <v>0</v>
      </c>
      <c r="W4160">
        <v>0</v>
      </c>
      <c r="AF4160">
        <v>0</v>
      </c>
      <c r="AG4160">
        <v>0</v>
      </c>
      <c r="AH4160">
        <v>0</v>
      </c>
      <c r="AI4160">
        <v>12</v>
      </c>
      <c r="AJ4160">
        <v>12</v>
      </c>
      <c r="AM4160">
        <v>0</v>
      </c>
      <c r="AN4160">
        <v>566.4</v>
      </c>
      <c r="AP4160">
        <v>35</v>
      </c>
    </row>
    <row r="4161" spans="1:42" x14ac:dyDescent="0.2">
      <c r="A4161" s="1" t="s">
        <v>53</v>
      </c>
      <c r="B4161">
        <v>6</v>
      </c>
      <c r="C4161" s="1" t="s">
        <v>6173</v>
      </c>
      <c r="D4161" s="2">
        <v>45894</v>
      </c>
      <c r="E4161" t="s">
        <v>5531</v>
      </c>
      <c r="F4161" s="1" t="s">
        <v>3615</v>
      </c>
      <c r="G4161" t="s">
        <v>6174</v>
      </c>
      <c r="H4161">
        <v>16</v>
      </c>
      <c r="I4161" s="1" t="s">
        <v>2766</v>
      </c>
      <c r="J4161">
        <v>2000</v>
      </c>
      <c r="K4161" s="1" t="s">
        <v>2729</v>
      </c>
      <c r="L4161">
        <v>2</v>
      </c>
      <c r="M4161">
        <v>199.6</v>
      </c>
      <c r="N4161">
        <v>7.8000000000000007</v>
      </c>
      <c r="Q4161">
        <v>191.79999999999998</v>
      </c>
      <c r="R4161" s="1"/>
      <c r="V4161">
        <v>0</v>
      </c>
      <c r="W4161">
        <v>0</v>
      </c>
      <c r="AF4161">
        <v>0</v>
      </c>
      <c r="AG4161">
        <v>0</v>
      </c>
      <c r="AH4161">
        <v>0</v>
      </c>
      <c r="AI4161">
        <v>12</v>
      </c>
      <c r="AJ4161">
        <v>12</v>
      </c>
      <c r="AM4161">
        <v>0</v>
      </c>
      <c r="AN4161">
        <v>199.6</v>
      </c>
      <c r="AP4161">
        <v>35</v>
      </c>
    </row>
    <row r="4162" spans="1:42" x14ac:dyDescent="0.2">
      <c r="A4162" s="1" t="s">
        <v>46</v>
      </c>
      <c r="B4162">
        <v>7</v>
      </c>
      <c r="C4162" s="1" t="s">
        <v>6156</v>
      </c>
      <c r="D4162" s="2">
        <v>45894</v>
      </c>
      <c r="E4162" t="s">
        <v>625</v>
      </c>
      <c r="F4162" s="1" t="s">
        <v>246</v>
      </c>
      <c r="G4162" t="s">
        <v>1096</v>
      </c>
      <c r="H4162" t="s">
        <v>332</v>
      </c>
      <c r="I4162" s="1" t="s">
        <v>2760</v>
      </c>
      <c r="J4162">
        <v>500</v>
      </c>
      <c r="K4162" s="1" t="s">
        <v>2729</v>
      </c>
      <c r="L4162">
        <v>4</v>
      </c>
      <c r="M4162">
        <v>252.8</v>
      </c>
      <c r="N4162">
        <v>9.3999999999999986</v>
      </c>
      <c r="O4162">
        <v>4</v>
      </c>
      <c r="Q4162">
        <v>243.4</v>
      </c>
      <c r="R4162" s="1"/>
      <c r="V4162">
        <v>0</v>
      </c>
      <c r="W4162">
        <v>0</v>
      </c>
      <c r="AF4162">
        <v>0</v>
      </c>
      <c r="AG4162">
        <v>0</v>
      </c>
      <c r="AH4162">
        <v>0</v>
      </c>
      <c r="AI4162">
        <v>12</v>
      </c>
      <c r="AJ4162">
        <v>12</v>
      </c>
      <c r="AM4162">
        <v>0</v>
      </c>
      <c r="AN4162">
        <v>252.8</v>
      </c>
      <c r="AP4162">
        <v>35</v>
      </c>
    </row>
    <row r="4163" spans="1:42" x14ac:dyDescent="0.2">
      <c r="A4163" s="1" t="s">
        <v>46</v>
      </c>
      <c r="B4163">
        <v>7</v>
      </c>
      <c r="C4163" s="1" t="s">
        <v>6175</v>
      </c>
      <c r="D4163" s="2">
        <v>45894</v>
      </c>
      <c r="E4163" t="s">
        <v>625</v>
      </c>
      <c r="F4163" s="1" t="s">
        <v>246</v>
      </c>
      <c r="G4163" t="s">
        <v>1028</v>
      </c>
      <c r="H4163" t="s">
        <v>214</v>
      </c>
      <c r="I4163" s="1" t="s">
        <v>2760</v>
      </c>
      <c r="J4163">
        <v>500</v>
      </c>
      <c r="K4163" s="1" t="s">
        <v>2729</v>
      </c>
      <c r="L4163">
        <v>2</v>
      </c>
      <c r="M4163">
        <v>111</v>
      </c>
      <c r="N4163">
        <v>4</v>
      </c>
      <c r="Q4163">
        <v>107</v>
      </c>
      <c r="R4163" s="1"/>
      <c r="V4163">
        <v>0</v>
      </c>
      <c r="W4163">
        <v>0</v>
      </c>
      <c r="AF4163">
        <v>0</v>
      </c>
      <c r="AG4163">
        <v>0</v>
      </c>
      <c r="AH4163">
        <v>0</v>
      </c>
      <c r="AI4163">
        <v>12</v>
      </c>
      <c r="AJ4163">
        <v>12</v>
      </c>
      <c r="AM4163">
        <v>0</v>
      </c>
      <c r="AN4163">
        <v>111</v>
      </c>
      <c r="AP4163">
        <v>35</v>
      </c>
    </row>
    <row r="4164" spans="1:42" x14ac:dyDescent="0.2">
      <c r="A4164" s="1" t="s">
        <v>53</v>
      </c>
      <c r="B4164">
        <v>7</v>
      </c>
      <c r="C4164" s="1" t="s">
        <v>6175</v>
      </c>
      <c r="D4164" s="2">
        <v>45894</v>
      </c>
      <c r="E4164" t="s">
        <v>625</v>
      </c>
      <c r="F4164" s="1" t="s">
        <v>246</v>
      </c>
      <c r="G4164" t="s">
        <v>1028</v>
      </c>
      <c r="H4164" t="s">
        <v>214</v>
      </c>
      <c r="I4164" s="1" t="s">
        <v>2760</v>
      </c>
      <c r="J4164">
        <v>500</v>
      </c>
      <c r="K4164" s="1" t="s">
        <v>2729</v>
      </c>
      <c r="L4164">
        <v>7</v>
      </c>
      <c r="M4164">
        <v>345</v>
      </c>
      <c r="N4164">
        <v>14</v>
      </c>
      <c r="Q4164">
        <v>331</v>
      </c>
      <c r="R4164" s="1"/>
      <c r="V4164">
        <v>0</v>
      </c>
      <c r="W4164">
        <v>0</v>
      </c>
      <c r="AF4164">
        <v>0</v>
      </c>
      <c r="AG4164">
        <v>0</v>
      </c>
      <c r="AH4164">
        <v>0</v>
      </c>
      <c r="AI4164">
        <v>12</v>
      </c>
      <c r="AJ4164">
        <v>12</v>
      </c>
      <c r="AM4164">
        <v>0</v>
      </c>
      <c r="AN4164">
        <v>345</v>
      </c>
      <c r="AP4164">
        <v>35</v>
      </c>
    </row>
    <row r="4165" spans="1:42" x14ac:dyDescent="0.2">
      <c r="A4165" s="1" t="s">
        <v>46</v>
      </c>
      <c r="B4165">
        <v>1</v>
      </c>
      <c r="C4165" s="1" t="s">
        <v>5972</v>
      </c>
      <c r="D4165" s="2">
        <v>45895</v>
      </c>
      <c r="E4165" t="s">
        <v>783</v>
      </c>
      <c r="F4165" s="1" t="s">
        <v>246</v>
      </c>
      <c r="G4165">
        <v>5</v>
      </c>
      <c r="H4165" t="s">
        <v>51</v>
      </c>
      <c r="I4165" s="1" t="s">
        <v>100</v>
      </c>
      <c r="J4165">
        <v>500</v>
      </c>
      <c r="K4165" s="1" t="s">
        <v>2729</v>
      </c>
      <c r="L4165">
        <v>4</v>
      </c>
      <c r="M4165">
        <v>154.79999999999998</v>
      </c>
      <c r="N4165">
        <v>0.8</v>
      </c>
      <c r="Q4165">
        <v>153.99999999999997</v>
      </c>
      <c r="R4165" s="1"/>
      <c r="V4165">
        <v>0</v>
      </c>
      <c r="W4165">
        <v>0</v>
      </c>
      <c r="AF4165">
        <v>0</v>
      </c>
      <c r="AG4165">
        <v>0</v>
      </c>
      <c r="AH4165">
        <v>0</v>
      </c>
      <c r="AI4165">
        <v>12</v>
      </c>
      <c r="AJ4165">
        <v>12</v>
      </c>
      <c r="AL4165">
        <v>2201</v>
      </c>
      <c r="AM4165">
        <v>0</v>
      </c>
      <c r="AN4165">
        <v>154.79999999999998</v>
      </c>
      <c r="AP4165">
        <v>35</v>
      </c>
    </row>
    <row r="4166" spans="1:42" x14ac:dyDescent="0.2">
      <c r="A4166" s="1" t="s">
        <v>53</v>
      </c>
      <c r="B4166">
        <v>1</v>
      </c>
      <c r="C4166" s="1" t="s">
        <v>5972</v>
      </c>
      <c r="D4166" s="2">
        <v>45895</v>
      </c>
      <c r="E4166" t="s">
        <v>783</v>
      </c>
      <c r="F4166" s="1" t="s">
        <v>246</v>
      </c>
      <c r="G4166">
        <v>5</v>
      </c>
      <c r="H4166" t="s">
        <v>51</v>
      </c>
      <c r="I4166" s="1" t="s">
        <v>100</v>
      </c>
      <c r="J4166">
        <v>500</v>
      </c>
      <c r="K4166" s="1" t="s">
        <v>2729</v>
      </c>
      <c r="L4166">
        <v>2</v>
      </c>
      <c r="M4166">
        <v>61.800000000000004</v>
      </c>
      <c r="N4166">
        <v>1.4</v>
      </c>
      <c r="O4166">
        <v>11</v>
      </c>
      <c r="Q4166">
        <v>60.400000000000006</v>
      </c>
      <c r="R4166" s="1"/>
      <c r="V4166">
        <v>0</v>
      </c>
      <c r="W4166">
        <v>0</v>
      </c>
      <c r="AF4166">
        <v>0</v>
      </c>
      <c r="AG4166">
        <v>0</v>
      </c>
      <c r="AH4166">
        <v>0</v>
      </c>
      <c r="AI4166">
        <v>12</v>
      </c>
      <c r="AJ4166">
        <v>12</v>
      </c>
      <c r="AM4166">
        <v>0</v>
      </c>
      <c r="AN4166">
        <v>61.8</v>
      </c>
      <c r="AP4166">
        <v>35</v>
      </c>
    </row>
    <row r="4167" spans="1:42" x14ac:dyDescent="0.2">
      <c r="A4167" s="1" t="s">
        <v>53</v>
      </c>
      <c r="B4167">
        <v>1</v>
      </c>
      <c r="C4167" s="1" t="s">
        <v>6176</v>
      </c>
      <c r="D4167" s="2">
        <v>45895</v>
      </c>
      <c r="E4167" t="s">
        <v>6177</v>
      </c>
      <c r="F4167" s="1" t="s">
        <v>246</v>
      </c>
      <c r="G4167" t="s">
        <v>6178</v>
      </c>
      <c r="H4167" t="s">
        <v>3744</v>
      </c>
      <c r="I4167" s="1" t="s">
        <v>100</v>
      </c>
      <c r="J4167">
        <v>100</v>
      </c>
      <c r="K4167" s="1" t="s">
        <v>2729</v>
      </c>
      <c r="L4167">
        <v>2</v>
      </c>
      <c r="M4167">
        <v>55.6</v>
      </c>
      <c r="N4167">
        <v>1.4</v>
      </c>
      <c r="Q4167">
        <v>54.2</v>
      </c>
      <c r="R4167" s="1"/>
      <c r="V4167">
        <v>0</v>
      </c>
      <c r="W4167">
        <v>0</v>
      </c>
      <c r="AF4167">
        <v>0</v>
      </c>
      <c r="AG4167">
        <v>0</v>
      </c>
      <c r="AH4167">
        <v>0</v>
      </c>
      <c r="AI4167">
        <v>12</v>
      </c>
      <c r="AJ4167">
        <v>12</v>
      </c>
      <c r="AM4167">
        <v>0</v>
      </c>
      <c r="AN4167">
        <v>55.6</v>
      </c>
      <c r="AP4167">
        <v>35</v>
      </c>
    </row>
    <row r="4168" spans="1:42" x14ac:dyDescent="0.2">
      <c r="A4168" s="1" t="s">
        <v>46</v>
      </c>
      <c r="B4168">
        <v>2</v>
      </c>
      <c r="C4168" s="1" t="s">
        <v>6162</v>
      </c>
      <c r="D4168" s="2">
        <v>45895</v>
      </c>
      <c r="E4168" t="s">
        <v>783</v>
      </c>
      <c r="F4168" s="1" t="s">
        <v>246</v>
      </c>
      <c r="G4168">
        <v>6</v>
      </c>
      <c r="H4168" t="s">
        <v>51</v>
      </c>
      <c r="I4168" s="1" t="s">
        <v>100</v>
      </c>
      <c r="J4168">
        <v>500</v>
      </c>
      <c r="K4168" s="1" t="s">
        <v>2729</v>
      </c>
      <c r="L4168">
        <v>4</v>
      </c>
      <c r="M4168">
        <v>190.39999999999998</v>
      </c>
      <c r="N4168">
        <v>3.1000000000000005</v>
      </c>
      <c r="Q4168">
        <v>187.29999999999998</v>
      </c>
      <c r="R4168" s="1"/>
      <c r="V4168">
        <v>0</v>
      </c>
      <c r="W4168">
        <v>0</v>
      </c>
      <c r="AF4168">
        <v>0</v>
      </c>
      <c r="AG4168">
        <v>0</v>
      </c>
      <c r="AH4168">
        <v>0</v>
      </c>
      <c r="AI4168">
        <v>12</v>
      </c>
      <c r="AJ4168">
        <v>12</v>
      </c>
      <c r="AM4168">
        <v>0</v>
      </c>
      <c r="AN4168">
        <v>190.4</v>
      </c>
      <c r="AP4168">
        <v>35</v>
      </c>
    </row>
    <row r="4169" spans="1:42" x14ac:dyDescent="0.2">
      <c r="A4169" s="1" t="s">
        <v>53</v>
      </c>
      <c r="B4169">
        <v>2</v>
      </c>
      <c r="C4169" s="1" t="s">
        <v>6162</v>
      </c>
      <c r="D4169" s="2">
        <v>45895</v>
      </c>
      <c r="E4169" t="s">
        <v>783</v>
      </c>
      <c r="F4169" s="1" t="s">
        <v>246</v>
      </c>
      <c r="G4169">
        <v>6</v>
      </c>
      <c r="H4169" t="s">
        <v>51</v>
      </c>
      <c r="I4169" s="1" t="s">
        <v>100</v>
      </c>
      <c r="J4169">
        <v>500</v>
      </c>
      <c r="K4169" s="1" t="s">
        <v>2729</v>
      </c>
      <c r="L4169">
        <v>3</v>
      </c>
      <c r="M4169">
        <v>98.2</v>
      </c>
      <c r="N4169">
        <v>2.4000000000000004</v>
      </c>
      <c r="O4169">
        <v>2</v>
      </c>
      <c r="Q4169">
        <v>95.8</v>
      </c>
      <c r="R4169" s="1"/>
      <c r="V4169">
        <v>0</v>
      </c>
      <c r="W4169">
        <v>0</v>
      </c>
      <c r="AF4169">
        <v>0</v>
      </c>
      <c r="AG4169">
        <v>0</v>
      </c>
      <c r="AH4169">
        <v>0</v>
      </c>
      <c r="AI4169">
        <v>12</v>
      </c>
      <c r="AJ4169">
        <v>12</v>
      </c>
      <c r="AM4169">
        <v>0</v>
      </c>
      <c r="AN4169">
        <v>98.2</v>
      </c>
      <c r="AP4169">
        <v>35</v>
      </c>
    </row>
    <row r="4170" spans="1:42" x14ac:dyDescent="0.2">
      <c r="A4170" s="1" t="s">
        <v>53</v>
      </c>
      <c r="B4170">
        <v>2</v>
      </c>
      <c r="C4170" s="1" t="s">
        <v>5972</v>
      </c>
      <c r="D4170" s="2">
        <v>45895</v>
      </c>
      <c r="E4170" t="s">
        <v>783</v>
      </c>
      <c r="F4170" s="1" t="s">
        <v>246</v>
      </c>
      <c r="G4170">
        <v>5</v>
      </c>
      <c r="H4170" t="s">
        <v>51</v>
      </c>
      <c r="I4170" s="1" t="s">
        <v>100</v>
      </c>
      <c r="J4170">
        <v>500</v>
      </c>
      <c r="K4170" s="1" t="s">
        <v>2729</v>
      </c>
      <c r="L4170">
        <v>2</v>
      </c>
      <c r="M4170">
        <v>63.7</v>
      </c>
      <c r="N4170">
        <v>1.4</v>
      </c>
      <c r="Q4170">
        <v>62.300000000000004</v>
      </c>
      <c r="R4170" s="1"/>
      <c r="V4170">
        <v>0</v>
      </c>
      <c r="W4170">
        <v>0</v>
      </c>
      <c r="AF4170">
        <v>0</v>
      </c>
      <c r="AG4170">
        <v>0</v>
      </c>
      <c r="AH4170">
        <v>0</v>
      </c>
      <c r="AI4170">
        <v>12</v>
      </c>
      <c r="AJ4170">
        <v>12</v>
      </c>
      <c r="AM4170">
        <v>0</v>
      </c>
      <c r="AN4170">
        <v>63.7</v>
      </c>
      <c r="AP4170">
        <v>35</v>
      </c>
    </row>
    <row r="4171" spans="1:42" x14ac:dyDescent="0.2">
      <c r="A4171" s="1" t="s">
        <v>46</v>
      </c>
      <c r="B4171">
        <v>3</v>
      </c>
      <c r="C4171" s="1" t="s">
        <v>6179</v>
      </c>
      <c r="D4171" s="2">
        <v>45895</v>
      </c>
      <c r="E4171" t="s">
        <v>6180</v>
      </c>
      <c r="F4171" s="1" t="s">
        <v>2816</v>
      </c>
      <c r="G4171" t="s">
        <v>1288</v>
      </c>
      <c r="H4171" t="s">
        <v>2847</v>
      </c>
      <c r="I4171" s="1" t="s">
        <v>100</v>
      </c>
      <c r="J4171">
        <v>120</v>
      </c>
      <c r="K4171" s="1" t="s">
        <v>2729</v>
      </c>
      <c r="L4171">
        <v>5</v>
      </c>
      <c r="M4171">
        <v>131.80000000000001</v>
      </c>
      <c r="N4171">
        <v>5.7999999999999989</v>
      </c>
      <c r="Q4171">
        <v>126.00000000000001</v>
      </c>
      <c r="R4171" s="1"/>
      <c r="V4171">
        <v>0</v>
      </c>
      <c r="W4171">
        <v>0</v>
      </c>
      <c r="AF4171">
        <v>0</v>
      </c>
      <c r="AG4171">
        <v>0</v>
      </c>
      <c r="AH4171">
        <v>0</v>
      </c>
      <c r="AI4171">
        <v>12</v>
      </c>
      <c r="AJ4171">
        <v>12</v>
      </c>
      <c r="AM4171">
        <v>0</v>
      </c>
      <c r="AN4171">
        <v>131.80000000000001</v>
      </c>
      <c r="AP4171">
        <v>35</v>
      </c>
    </row>
    <row r="4172" spans="1:42" x14ac:dyDescent="0.2">
      <c r="A4172" s="1" t="s">
        <v>46</v>
      </c>
      <c r="B4172">
        <v>3</v>
      </c>
      <c r="C4172" s="1" t="s">
        <v>5989</v>
      </c>
      <c r="D4172" s="2">
        <v>45895</v>
      </c>
      <c r="E4172" t="s">
        <v>6180</v>
      </c>
      <c r="F4172" s="1" t="s">
        <v>2816</v>
      </c>
      <c r="G4172" t="s">
        <v>6181</v>
      </c>
      <c r="H4172" t="s">
        <v>2847</v>
      </c>
      <c r="I4172" s="1" t="s">
        <v>100</v>
      </c>
      <c r="J4172">
        <v>120</v>
      </c>
      <c r="K4172" s="1" t="s">
        <v>2729</v>
      </c>
      <c r="L4172">
        <v>2</v>
      </c>
      <c r="M4172">
        <v>53.8</v>
      </c>
      <c r="N4172">
        <v>2.5</v>
      </c>
      <c r="Q4172">
        <v>51.3</v>
      </c>
      <c r="R4172" s="1"/>
      <c r="V4172">
        <v>0</v>
      </c>
      <c r="W4172">
        <v>0</v>
      </c>
      <c r="AF4172">
        <v>0</v>
      </c>
      <c r="AG4172">
        <v>0</v>
      </c>
      <c r="AH4172">
        <v>0</v>
      </c>
      <c r="AI4172">
        <v>12</v>
      </c>
      <c r="AJ4172">
        <v>12</v>
      </c>
      <c r="AM4172">
        <v>0</v>
      </c>
      <c r="AN4172">
        <v>53.8</v>
      </c>
      <c r="AP4172">
        <v>35</v>
      </c>
    </row>
    <row r="4173" spans="1:42" x14ac:dyDescent="0.2">
      <c r="A4173" s="1" t="s">
        <v>53</v>
      </c>
      <c r="B4173">
        <v>3</v>
      </c>
      <c r="C4173" s="1" t="s">
        <v>5989</v>
      </c>
      <c r="D4173" s="2">
        <v>45895</v>
      </c>
      <c r="E4173" t="s">
        <v>6180</v>
      </c>
      <c r="F4173" s="1" t="s">
        <v>2816</v>
      </c>
      <c r="G4173" t="s">
        <v>6181</v>
      </c>
      <c r="H4173" t="s">
        <v>2847</v>
      </c>
      <c r="I4173" s="1" t="s">
        <v>100</v>
      </c>
      <c r="J4173">
        <v>120</v>
      </c>
      <c r="K4173" s="1" t="s">
        <v>2729</v>
      </c>
      <c r="L4173">
        <v>3</v>
      </c>
      <c r="M4173">
        <v>78.400000000000006</v>
      </c>
      <c r="N4173">
        <v>3.9000000000000004</v>
      </c>
      <c r="O4173">
        <v>37</v>
      </c>
      <c r="Q4173">
        <v>74.5</v>
      </c>
      <c r="R4173" s="1"/>
      <c r="S4173">
        <v>40</v>
      </c>
      <c r="V4173">
        <v>40</v>
      </c>
      <c r="W4173">
        <v>0.66666666666666663</v>
      </c>
      <c r="AF4173">
        <v>0</v>
      </c>
      <c r="AG4173">
        <v>0</v>
      </c>
      <c r="AH4173">
        <v>0.66666666666666663</v>
      </c>
      <c r="AI4173">
        <v>11.333333333333334</v>
      </c>
      <c r="AJ4173">
        <v>12</v>
      </c>
      <c r="AM4173">
        <v>0</v>
      </c>
      <c r="AN4173">
        <v>78.400000000000006</v>
      </c>
      <c r="AP4173">
        <v>35</v>
      </c>
    </row>
    <row r="4174" spans="1:42" x14ac:dyDescent="0.2">
      <c r="A4174" s="1" t="s">
        <v>53</v>
      </c>
      <c r="B4174">
        <v>3</v>
      </c>
      <c r="C4174" s="1" t="s">
        <v>6182</v>
      </c>
      <c r="D4174" s="2">
        <v>45895</v>
      </c>
      <c r="E4174" t="s">
        <v>6166</v>
      </c>
      <c r="F4174" s="1" t="s">
        <v>49</v>
      </c>
      <c r="G4174" t="s">
        <v>955</v>
      </c>
      <c r="H4174" t="s">
        <v>134</v>
      </c>
      <c r="I4174" s="1" t="s">
        <v>135</v>
      </c>
      <c r="J4174">
        <v>100</v>
      </c>
      <c r="K4174" s="1" t="s">
        <v>2729</v>
      </c>
      <c r="L4174">
        <v>5</v>
      </c>
      <c r="M4174">
        <v>126.30000000000001</v>
      </c>
      <c r="N4174">
        <v>7</v>
      </c>
      <c r="Q4174">
        <v>119.30000000000001</v>
      </c>
      <c r="R4174" s="1"/>
      <c r="S4174">
        <v>30</v>
      </c>
      <c r="V4174">
        <v>30</v>
      </c>
      <c r="W4174">
        <v>0.5</v>
      </c>
      <c r="AF4174">
        <v>0</v>
      </c>
      <c r="AG4174">
        <v>0</v>
      </c>
      <c r="AH4174">
        <v>0.5</v>
      </c>
      <c r="AI4174">
        <v>11.5</v>
      </c>
      <c r="AJ4174">
        <v>12</v>
      </c>
      <c r="AM4174">
        <v>0</v>
      </c>
      <c r="AN4174">
        <v>126.3</v>
      </c>
      <c r="AP4174">
        <v>35</v>
      </c>
    </row>
    <row r="4175" spans="1:42" x14ac:dyDescent="0.2">
      <c r="A4175" s="1" t="s">
        <v>53</v>
      </c>
      <c r="B4175">
        <v>3</v>
      </c>
      <c r="C4175" s="1" t="s">
        <v>6183</v>
      </c>
      <c r="D4175" s="2">
        <v>45895</v>
      </c>
      <c r="E4175" t="s">
        <v>6184</v>
      </c>
      <c r="F4175" s="1" t="s">
        <v>106</v>
      </c>
      <c r="G4175" t="s">
        <v>926</v>
      </c>
      <c r="H4175" t="s">
        <v>107</v>
      </c>
      <c r="I4175" s="1" t="s">
        <v>108</v>
      </c>
      <c r="J4175">
        <v>100</v>
      </c>
      <c r="K4175" s="1" t="s">
        <v>2729</v>
      </c>
      <c r="L4175">
        <v>2</v>
      </c>
      <c r="M4175">
        <v>103.4</v>
      </c>
      <c r="N4175">
        <v>4.5999999999999996</v>
      </c>
      <c r="Q4175">
        <v>98.800000000000011</v>
      </c>
      <c r="R4175" s="1"/>
      <c r="S4175">
        <v>30</v>
      </c>
      <c r="V4175">
        <v>30</v>
      </c>
      <c r="W4175">
        <v>0.5</v>
      </c>
      <c r="AF4175">
        <v>0</v>
      </c>
      <c r="AG4175">
        <v>0</v>
      </c>
      <c r="AH4175">
        <v>0.5</v>
      </c>
      <c r="AI4175">
        <v>11.5</v>
      </c>
      <c r="AJ4175">
        <v>12</v>
      </c>
      <c r="AM4175">
        <v>0</v>
      </c>
      <c r="AN4175">
        <v>103.4</v>
      </c>
      <c r="AP4175">
        <v>35</v>
      </c>
    </row>
    <row r="4176" spans="1:42" x14ac:dyDescent="0.2">
      <c r="A4176" s="1" t="s">
        <v>53</v>
      </c>
      <c r="B4176">
        <v>3</v>
      </c>
      <c r="C4176" s="1" t="s">
        <v>6185</v>
      </c>
      <c r="D4176" s="2">
        <v>45895</v>
      </c>
      <c r="E4176" t="s">
        <v>6186</v>
      </c>
      <c r="F4176" s="1" t="s">
        <v>106</v>
      </c>
      <c r="G4176" t="s">
        <v>926</v>
      </c>
      <c r="H4176" t="s">
        <v>343</v>
      </c>
      <c r="I4176" s="1" t="s">
        <v>3548</v>
      </c>
      <c r="J4176">
        <v>2000</v>
      </c>
      <c r="K4176" s="1" t="s">
        <v>2729</v>
      </c>
      <c r="L4176">
        <v>1</v>
      </c>
      <c r="M4176">
        <v>66.2</v>
      </c>
      <c r="N4176">
        <v>2.2999999999999998</v>
      </c>
      <c r="Q4176">
        <v>63.900000000000006</v>
      </c>
      <c r="R4176" s="1"/>
      <c r="V4176">
        <v>0</v>
      </c>
      <c r="W4176">
        <v>0</v>
      </c>
      <c r="AF4176">
        <v>0</v>
      </c>
      <c r="AG4176">
        <v>0</v>
      </c>
      <c r="AH4176">
        <v>0</v>
      </c>
      <c r="AI4176">
        <v>12</v>
      </c>
      <c r="AJ4176">
        <v>12</v>
      </c>
      <c r="AM4176">
        <v>0</v>
      </c>
      <c r="AN4176">
        <v>66.2</v>
      </c>
      <c r="AP4176">
        <v>35</v>
      </c>
    </row>
    <row r="4177" spans="1:42" x14ac:dyDescent="0.2">
      <c r="A4177" s="1" t="s">
        <v>46</v>
      </c>
      <c r="B4177">
        <v>6</v>
      </c>
      <c r="C4177" s="1" t="s">
        <v>6173</v>
      </c>
      <c r="D4177" s="2">
        <v>45895</v>
      </c>
      <c r="E4177" t="s">
        <v>5531</v>
      </c>
      <c r="F4177" s="1" t="s">
        <v>3615</v>
      </c>
      <c r="G4177" t="s">
        <v>6174</v>
      </c>
      <c r="H4177">
        <v>16</v>
      </c>
      <c r="I4177" s="1" t="s">
        <v>2766</v>
      </c>
      <c r="J4177">
        <v>2000</v>
      </c>
      <c r="K4177" s="1" t="s">
        <v>2729</v>
      </c>
      <c r="L4177">
        <v>12</v>
      </c>
      <c r="M4177">
        <v>1218.0999999999999</v>
      </c>
      <c r="N4177">
        <v>52.000000000000007</v>
      </c>
      <c r="O4177">
        <v>27</v>
      </c>
      <c r="Q4177">
        <v>1166.0999999999999</v>
      </c>
      <c r="R4177" s="1"/>
      <c r="V4177">
        <v>0</v>
      </c>
      <c r="W4177">
        <v>0</v>
      </c>
      <c r="AF4177">
        <v>0</v>
      </c>
      <c r="AG4177">
        <v>0</v>
      </c>
      <c r="AH4177">
        <v>0</v>
      </c>
      <c r="AI4177">
        <v>12</v>
      </c>
      <c r="AJ4177">
        <v>12</v>
      </c>
      <c r="AM4177">
        <v>0</v>
      </c>
      <c r="AN4177">
        <v>1218.0999999999999</v>
      </c>
      <c r="AP4177">
        <v>35</v>
      </c>
    </row>
    <row r="4178" spans="1:42" x14ac:dyDescent="0.2">
      <c r="A4178" s="1" t="s">
        <v>53</v>
      </c>
      <c r="B4178">
        <v>6</v>
      </c>
      <c r="C4178" s="1" t="s">
        <v>6173</v>
      </c>
      <c r="D4178" s="2">
        <v>45895</v>
      </c>
      <c r="E4178" t="s">
        <v>5531</v>
      </c>
      <c r="F4178" s="1" t="s">
        <v>3615</v>
      </c>
      <c r="G4178" t="s">
        <v>6174</v>
      </c>
      <c r="H4178">
        <v>16</v>
      </c>
      <c r="I4178" s="1" t="s">
        <v>2766</v>
      </c>
      <c r="J4178">
        <v>2000</v>
      </c>
      <c r="K4178" s="1" t="s">
        <v>2729</v>
      </c>
      <c r="L4178">
        <v>7</v>
      </c>
      <c r="M4178">
        <v>791.4</v>
      </c>
      <c r="N4178">
        <v>30.800000000000004</v>
      </c>
      <c r="O4178">
        <v>57</v>
      </c>
      <c r="Q4178">
        <v>760.6</v>
      </c>
      <c r="R4178" s="1"/>
      <c r="S4178">
        <v>65</v>
      </c>
      <c r="V4178">
        <v>65</v>
      </c>
      <c r="W4178">
        <v>1.0833333333333333</v>
      </c>
      <c r="AD4178">
        <v>60</v>
      </c>
      <c r="AF4178">
        <v>60</v>
      </c>
      <c r="AG4178">
        <v>1</v>
      </c>
      <c r="AH4178">
        <v>2.083333333333333</v>
      </c>
      <c r="AI4178">
        <v>9.9166666666666679</v>
      </c>
      <c r="AJ4178">
        <v>12</v>
      </c>
      <c r="AM4178">
        <v>0</v>
      </c>
      <c r="AN4178">
        <v>791.4</v>
      </c>
      <c r="AP4178">
        <v>35</v>
      </c>
    </row>
    <row r="4179" spans="1:42" x14ac:dyDescent="0.2">
      <c r="A4179" s="1" t="s">
        <v>53</v>
      </c>
      <c r="B4179">
        <v>6</v>
      </c>
      <c r="C4179" s="1" t="s">
        <v>6187</v>
      </c>
      <c r="D4179" s="2">
        <v>45895</v>
      </c>
      <c r="E4179" t="s">
        <v>6163</v>
      </c>
      <c r="F4179" s="1" t="s">
        <v>106</v>
      </c>
      <c r="G4179" t="s">
        <v>6164</v>
      </c>
      <c r="H4179" t="s">
        <v>51</v>
      </c>
      <c r="I4179" s="1" t="s">
        <v>108</v>
      </c>
      <c r="J4179">
        <v>2000</v>
      </c>
      <c r="K4179" s="1" t="s">
        <v>2729</v>
      </c>
      <c r="L4179">
        <v>1</v>
      </c>
      <c r="M4179">
        <v>82.8</v>
      </c>
      <c r="N4179">
        <v>2.2000000000000002</v>
      </c>
      <c r="Q4179">
        <v>80.599999999999994</v>
      </c>
      <c r="R4179" s="1"/>
      <c r="V4179">
        <v>0</v>
      </c>
      <c r="W4179">
        <v>0</v>
      </c>
      <c r="AF4179">
        <v>0</v>
      </c>
      <c r="AG4179">
        <v>0</v>
      </c>
      <c r="AH4179">
        <v>0</v>
      </c>
      <c r="AI4179">
        <v>12</v>
      </c>
      <c r="AJ4179">
        <v>12</v>
      </c>
      <c r="AM4179">
        <v>0</v>
      </c>
      <c r="AN4179">
        <v>82.8</v>
      </c>
      <c r="AP4179">
        <v>35</v>
      </c>
    </row>
    <row r="4180" spans="1:42" x14ac:dyDescent="0.2">
      <c r="A4180" s="1" t="s">
        <v>46</v>
      </c>
      <c r="B4180">
        <v>7</v>
      </c>
      <c r="C4180" s="1" t="s">
        <v>6188</v>
      </c>
      <c r="D4180" s="2">
        <v>45895</v>
      </c>
      <c r="E4180" t="s">
        <v>625</v>
      </c>
      <c r="F4180" s="1" t="s">
        <v>246</v>
      </c>
      <c r="G4180" t="s">
        <v>6189</v>
      </c>
      <c r="H4180" t="s">
        <v>332</v>
      </c>
      <c r="I4180" s="1" t="s">
        <v>100</v>
      </c>
      <c r="J4180">
        <v>500</v>
      </c>
      <c r="K4180" s="1" t="s">
        <v>2729</v>
      </c>
      <c r="L4180">
        <v>7</v>
      </c>
      <c r="M4180">
        <v>412.63</v>
      </c>
      <c r="N4180">
        <v>11.9</v>
      </c>
      <c r="Q4180">
        <v>400.73</v>
      </c>
      <c r="R4180" s="1"/>
      <c r="V4180">
        <v>0</v>
      </c>
      <c r="W4180">
        <v>0</v>
      </c>
      <c r="AF4180">
        <v>0</v>
      </c>
      <c r="AG4180">
        <v>0</v>
      </c>
      <c r="AH4180">
        <v>0</v>
      </c>
      <c r="AI4180">
        <v>12</v>
      </c>
      <c r="AJ4180">
        <v>12</v>
      </c>
      <c r="AM4180">
        <v>0</v>
      </c>
      <c r="AN4180">
        <v>412.63</v>
      </c>
      <c r="AP4180">
        <v>35</v>
      </c>
    </row>
    <row r="4181" spans="1:42" x14ac:dyDescent="0.2">
      <c r="A4181" s="1" t="s">
        <v>53</v>
      </c>
      <c r="B4181">
        <v>7</v>
      </c>
      <c r="C4181" s="1" t="s">
        <v>6188</v>
      </c>
      <c r="D4181" s="2">
        <v>45895</v>
      </c>
      <c r="E4181" t="s">
        <v>625</v>
      </c>
      <c r="F4181" s="1" t="s">
        <v>246</v>
      </c>
      <c r="G4181" t="s">
        <v>6189</v>
      </c>
      <c r="H4181" t="s">
        <v>332</v>
      </c>
      <c r="I4181" s="1" t="s">
        <v>100</v>
      </c>
      <c r="J4181">
        <v>500</v>
      </c>
      <c r="K4181" s="1" t="s">
        <v>2729</v>
      </c>
      <c r="L4181">
        <v>2</v>
      </c>
      <c r="M4181">
        <v>103.9</v>
      </c>
      <c r="N4181">
        <v>4</v>
      </c>
      <c r="O4181">
        <v>4</v>
      </c>
      <c r="Q4181">
        <v>99.9</v>
      </c>
      <c r="R4181" s="1"/>
      <c r="S4181">
        <v>5</v>
      </c>
      <c r="V4181">
        <v>5</v>
      </c>
      <c r="W4181">
        <v>8.3333333333333329E-2</v>
      </c>
      <c r="AF4181">
        <v>0</v>
      </c>
      <c r="AG4181">
        <v>0</v>
      </c>
      <c r="AH4181">
        <v>8.3333333333333329E-2</v>
      </c>
      <c r="AI4181">
        <v>11.916666666666666</v>
      </c>
      <c r="AJ4181">
        <v>12</v>
      </c>
      <c r="AM4181">
        <v>0</v>
      </c>
      <c r="AN4181">
        <v>103.9</v>
      </c>
      <c r="AP4181">
        <v>35</v>
      </c>
    </row>
    <row r="4182" spans="1:42" x14ac:dyDescent="0.2">
      <c r="A4182" s="1" t="s">
        <v>53</v>
      </c>
      <c r="B4182">
        <v>7</v>
      </c>
      <c r="C4182" s="1" t="s">
        <v>6153</v>
      </c>
      <c r="D4182" s="2">
        <v>45895</v>
      </c>
      <c r="E4182" t="s">
        <v>625</v>
      </c>
      <c r="F4182" s="1" t="s">
        <v>246</v>
      </c>
      <c r="G4182" t="s">
        <v>6190</v>
      </c>
      <c r="H4182" t="s">
        <v>332</v>
      </c>
      <c r="I4182" s="1" t="s">
        <v>100</v>
      </c>
      <c r="J4182">
        <v>500</v>
      </c>
      <c r="K4182" s="1" t="s">
        <v>2729</v>
      </c>
      <c r="L4182">
        <v>4</v>
      </c>
      <c r="M4182">
        <v>260</v>
      </c>
      <c r="N4182">
        <v>8.8000000000000007</v>
      </c>
      <c r="Q4182">
        <v>251.2</v>
      </c>
      <c r="R4182" s="1"/>
      <c r="V4182">
        <v>0</v>
      </c>
      <c r="W4182">
        <v>0</v>
      </c>
      <c r="AF4182">
        <v>0</v>
      </c>
      <c r="AG4182">
        <v>0</v>
      </c>
      <c r="AH4182">
        <v>0</v>
      </c>
      <c r="AI4182">
        <v>12</v>
      </c>
      <c r="AJ4182">
        <v>12</v>
      </c>
      <c r="AM4182">
        <v>0</v>
      </c>
      <c r="AN4182">
        <v>260</v>
      </c>
      <c r="AP4182">
        <v>35</v>
      </c>
    </row>
    <row r="4183" spans="1:42" x14ac:dyDescent="0.2">
      <c r="A4183" s="1" t="s">
        <v>46</v>
      </c>
      <c r="B4183">
        <v>1</v>
      </c>
      <c r="C4183" s="1" t="s">
        <v>6176</v>
      </c>
      <c r="D4183" s="2">
        <v>45896</v>
      </c>
      <c r="E4183" t="s">
        <v>6177</v>
      </c>
      <c r="F4183" s="1" t="s">
        <v>246</v>
      </c>
      <c r="G4183" t="s">
        <v>6178</v>
      </c>
      <c r="H4183" t="s">
        <v>3744</v>
      </c>
      <c r="I4183" s="1" t="s">
        <v>100</v>
      </c>
      <c r="J4183">
        <v>100</v>
      </c>
      <c r="K4183" s="1" t="s">
        <v>2729</v>
      </c>
      <c r="L4183">
        <v>2</v>
      </c>
      <c r="M4183">
        <v>58.400000000000006</v>
      </c>
      <c r="N4183">
        <v>1.4</v>
      </c>
      <c r="O4183">
        <v>40</v>
      </c>
      <c r="Q4183">
        <v>57.000000000000007</v>
      </c>
      <c r="R4183" s="1"/>
      <c r="V4183">
        <v>0</v>
      </c>
      <c r="W4183">
        <v>0</v>
      </c>
      <c r="AF4183">
        <v>0</v>
      </c>
      <c r="AG4183">
        <v>0</v>
      </c>
      <c r="AH4183">
        <v>0</v>
      </c>
      <c r="AI4183">
        <v>12</v>
      </c>
      <c r="AJ4183">
        <v>12</v>
      </c>
      <c r="AM4183">
        <v>0</v>
      </c>
      <c r="AN4183">
        <v>58.400000000000006</v>
      </c>
      <c r="AP4183">
        <v>35</v>
      </c>
    </row>
    <row r="4184" spans="1:42" x14ac:dyDescent="0.2">
      <c r="A4184" s="1" t="s">
        <v>46</v>
      </c>
      <c r="B4184">
        <v>1</v>
      </c>
      <c r="C4184" s="1" t="s">
        <v>6191</v>
      </c>
      <c r="D4184" s="2">
        <v>45896</v>
      </c>
      <c r="E4184" t="s">
        <v>6177</v>
      </c>
      <c r="F4184" s="1" t="s">
        <v>246</v>
      </c>
      <c r="G4184" t="s">
        <v>6192</v>
      </c>
      <c r="H4184" t="s">
        <v>3744</v>
      </c>
      <c r="I4184" s="1" t="s">
        <v>100</v>
      </c>
      <c r="J4184">
        <v>100</v>
      </c>
      <c r="K4184" s="1" t="s">
        <v>2729</v>
      </c>
      <c r="L4184">
        <v>2</v>
      </c>
      <c r="M4184">
        <v>109.6</v>
      </c>
      <c r="N4184">
        <v>2</v>
      </c>
      <c r="O4184">
        <v>20</v>
      </c>
      <c r="Q4184">
        <v>107.6</v>
      </c>
      <c r="R4184" s="1"/>
      <c r="V4184">
        <v>0</v>
      </c>
      <c r="W4184">
        <v>0</v>
      </c>
      <c r="AF4184">
        <v>0</v>
      </c>
      <c r="AG4184">
        <v>0</v>
      </c>
      <c r="AH4184">
        <v>0</v>
      </c>
      <c r="AI4184">
        <v>12</v>
      </c>
      <c r="AJ4184">
        <v>12</v>
      </c>
      <c r="AL4184">
        <v>2150.5</v>
      </c>
      <c r="AM4184">
        <v>0</v>
      </c>
      <c r="AN4184">
        <v>109.6</v>
      </c>
      <c r="AP4184">
        <v>35</v>
      </c>
    </row>
    <row r="4185" spans="1:42" x14ac:dyDescent="0.2">
      <c r="A4185" s="1" t="s">
        <v>53</v>
      </c>
      <c r="B4185">
        <v>1</v>
      </c>
      <c r="C4185" s="1" t="s">
        <v>6193</v>
      </c>
      <c r="D4185" s="2">
        <v>45896</v>
      </c>
      <c r="E4185" t="s">
        <v>6177</v>
      </c>
      <c r="F4185" s="1" t="s">
        <v>246</v>
      </c>
      <c r="G4185" t="s">
        <v>6194</v>
      </c>
      <c r="H4185" t="s">
        <v>3744</v>
      </c>
      <c r="I4185" s="1" t="s">
        <v>100</v>
      </c>
      <c r="J4185">
        <v>100</v>
      </c>
      <c r="K4185" s="1" t="s">
        <v>2729</v>
      </c>
      <c r="L4185">
        <v>2</v>
      </c>
      <c r="M4185">
        <v>103.19999999999999</v>
      </c>
      <c r="N4185">
        <v>2</v>
      </c>
      <c r="O4185">
        <v>80</v>
      </c>
      <c r="Q4185">
        <v>101.19999999999999</v>
      </c>
      <c r="R4185" s="1"/>
      <c r="V4185">
        <v>0</v>
      </c>
      <c r="W4185">
        <v>0</v>
      </c>
      <c r="AF4185">
        <v>0</v>
      </c>
      <c r="AG4185">
        <v>0</v>
      </c>
      <c r="AH4185">
        <v>0</v>
      </c>
      <c r="AI4185">
        <v>12</v>
      </c>
      <c r="AJ4185">
        <v>12</v>
      </c>
      <c r="AM4185">
        <v>0</v>
      </c>
      <c r="AN4185">
        <v>103.2</v>
      </c>
      <c r="AP4185">
        <v>35</v>
      </c>
    </row>
    <row r="4186" spans="1:42" x14ac:dyDescent="0.2">
      <c r="A4186" s="1" t="s">
        <v>53</v>
      </c>
      <c r="B4186">
        <v>1</v>
      </c>
      <c r="C4186" s="1" t="s">
        <v>6195</v>
      </c>
      <c r="D4186" s="2">
        <v>45896</v>
      </c>
      <c r="E4186" t="s">
        <v>783</v>
      </c>
      <c r="F4186" s="1" t="s">
        <v>246</v>
      </c>
      <c r="G4186">
        <v>4</v>
      </c>
      <c r="H4186" t="s">
        <v>51</v>
      </c>
      <c r="I4186" s="1" t="s">
        <v>100</v>
      </c>
      <c r="J4186">
        <v>500</v>
      </c>
      <c r="K4186" s="1" t="s">
        <v>2729</v>
      </c>
      <c r="L4186">
        <v>1</v>
      </c>
      <c r="M4186">
        <v>55</v>
      </c>
      <c r="N4186">
        <v>1.2</v>
      </c>
      <c r="O4186">
        <v>20</v>
      </c>
      <c r="Q4186">
        <v>53.8</v>
      </c>
      <c r="R4186" s="1"/>
      <c r="V4186">
        <v>0</v>
      </c>
      <c r="W4186">
        <v>0</v>
      </c>
      <c r="AF4186">
        <v>0</v>
      </c>
      <c r="AG4186">
        <v>0</v>
      </c>
      <c r="AH4186">
        <v>0</v>
      </c>
      <c r="AI4186">
        <v>12</v>
      </c>
      <c r="AJ4186">
        <v>12</v>
      </c>
      <c r="AM4186">
        <v>0</v>
      </c>
      <c r="AN4186">
        <v>55</v>
      </c>
      <c r="AP4186">
        <v>35</v>
      </c>
    </row>
    <row r="4187" spans="1:42" x14ac:dyDescent="0.2">
      <c r="A4187" s="1" t="s">
        <v>46</v>
      </c>
      <c r="B4187">
        <v>2</v>
      </c>
      <c r="C4187" s="1" t="s">
        <v>5972</v>
      </c>
      <c r="D4187" s="2">
        <v>45896</v>
      </c>
      <c r="E4187" t="s">
        <v>783</v>
      </c>
      <c r="F4187" s="1" t="s">
        <v>246</v>
      </c>
      <c r="G4187">
        <v>5</v>
      </c>
      <c r="H4187" t="s">
        <v>51</v>
      </c>
      <c r="I4187" s="1" t="s">
        <v>100</v>
      </c>
      <c r="J4187">
        <v>500</v>
      </c>
      <c r="K4187" s="1" t="s">
        <v>2729</v>
      </c>
      <c r="L4187">
        <v>2</v>
      </c>
      <c r="M4187">
        <v>79.599999999999994</v>
      </c>
      <c r="N4187">
        <v>0.4</v>
      </c>
      <c r="Q4187">
        <v>79.199999999999989</v>
      </c>
      <c r="R4187" s="1"/>
      <c r="V4187">
        <v>0</v>
      </c>
      <c r="W4187">
        <v>0</v>
      </c>
      <c r="AF4187">
        <v>0</v>
      </c>
      <c r="AG4187">
        <v>0</v>
      </c>
      <c r="AH4187">
        <v>0</v>
      </c>
      <c r="AI4187">
        <v>12</v>
      </c>
      <c r="AJ4187">
        <v>12</v>
      </c>
      <c r="AM4187">
        <v>0</v>
      </c>
      <c r="AN4187">
        <v>79.599999999999994</v>
      </c>
      <c r="AP4187">
        <v>35</v>
      </c>
    </row>
    <row r="4188" spans="1:42" x14ac:dyDescent="0.2">
      <c r="A4188" s="1" t="s">
        <v>46</v>
      </c>
      <c r="B4188">
        <v>2</v>
      </c>
      <c r="C4188" s="1" t="s">
        <v>6196</v>
      </c>
      <c r="D4188" s="2">
        <v>45896</v>
      </c>
      <c r="E4188" t="s">
        <v>625</v>
      </c>
      <c r="F4188" s="1" t="s">
        <v>246</v>
      </c>
      <c r="G4188" t="s">
        <v>1109</v>
      </c>
      <c r="H4188" t="s">
        <v>167</v>
      </c>
      <c r="I4188" s="1" t="s">
        <v>100</v>
      </c>
      <c r="J4188">
        <v>175</v>
      </c>
      <c r="K4188" s="1" t="s">
        <v>2729</v>
      </c>
      <c r="L4188">
        <v>4</v>
      </c>
      <c r="M4188">
        <v>111.80000000000001</v>
      </c>
      <c r="N4188">
        <v>7.1</v>
      </c>
      <c r="Q4188">
        <v>104.70000000000002</v>
      </c>
      <c r="R4188" s="1"/>
      <c r="V4188">
        <v>0</v>
      </c>
      <c r="W4188">
        <v>0</v>
      </c>
      <c r="AF4188">
        <v>0</v>
      </c>
      <c r="AG4188">
        <v>0</v>
      </c>
      <c r="AH4188">
        <v>0</v>
      </c>
      <c r="AI4188">
        <v>12</v>
      </c>
      <c r="AJ4188">
        <v>12</v>
      </c>
      <c r="AM4188">
        <v>0</v>
      </c>
      <c r="AN4188">
        <v>111.8</v>
      </c>
      <c r="AP4188">
        <v>35</v>
      </c>
    </row>
    <row r="4189" spans="1:42" x14ac:dyDescent="0.2">
      <c r="A4189" s="1" t="s">
        <v>53</v>
      </c>
      <c r="B4189">
        <v>2</v>
      </c>
      <c r="C4189" s="1" t="s">
        <v>6197</v>
      </c>
      <c r="D4189" s="2">
        <v>45896</v>
      </c>
      <c r="E4189" t="s">
        <v>6198</v>
      </c>
      <c r="F4189" s="1" t="s">
        <v>761</v>
      </c>
      <c r="G4189" t="s">
        <v>1828</v>
      </c>
      <c r="H4189" t="s">
        <v>287</v>
      </c>
      <c r="I4189" s="1" t="s">
        <v>763</v>
      </c>
      <c r="J4189">
        <v>110</v>
      </c>
      <c r="K4189" s="1" t="s">
        <v>2729</v>
      </c>
      <c r="L4189">
        <v>5</v>
      </c>
      <c r="M4189">
        <v>236.8</v>
      </c>
      <c r="N4189">
        <v>8</v>
      </c>
      <c r="Q4189">
        <v>228.8</v>
      </c>
      <c r="R4189" s="1"/>
      <c r="V4189">
        <v>0</v>
      </c>
      <c r="W4189">
        <v>0</v>
      </c>
      <c r="AF4189">
        <v>0</v>
      </c>
      <c r="AG4189">
        <v>0</v>
      </c>
      <c r="AH4189">
        <v>0</v>
      </c>
      <c r="AI4189">
        <v>12</v>
      </c>
      <c r="AJ4189">
        <v>12</v>
      </c>
      <c r="AM4189">
        <v>0</v>
      </c>
      <c r="AN4189">
        <v>236.8</v>
      </c>
      <c r="AP4189">
        <v>35</v>
      </c>
    </row>
    <row r="4190" spans="1:42" x14ac:dyDescent="0.2">
      <c r="A4190" s="1" t="s">
        <v>46</v>
      </c>
      <c r="B4190">
        <v>3</v>
      </c>
      <c r="C4190" s="1" t="s">
        <v>6185</v>
      </c>
      <c r="D4190" s="2">
        <v>45896</v>
      </c>
      <c r="E4190" t="s">
        <v>6186</v>
      </c>
      <c r="F4190" s="1" t="s">
        <v>106</v>
      </c>
      <c r="G4190" t="s">
        <v>926</v>
      </c>
      <c r="H4190" t="s">
        <v>343</v>
      </c>
      <c r="I4190" s="1" t="s">
        <v>3548</v>
      </c>
      <c r="J4190">
        <v>2000</v>
      </c>
      <c r="K4190" s="1" t="s">
        <v>2729</v>
      </c>
      <c r="L4190">
        <v>8</v>
      </c>
      <c r="M4190">
        <v>517.40000000000009</v>
      </c>
      <c r="N4190">
        <v>17.299999999999997</v>
      </c>
      <c r="Q4190">
        <v>500.10000000000008</v>
      </c>
      <c r="R4190" s="1"/>
      <c r="V4190">
        <v>0</v>
      </c>
      <c r="W4190">
        <v>0</v>
      </c>
      <c r="AF4190">
        <v>0</v>
      </c>
      <c r="AG4190">
        <v>0</v>
      </c>
      <c r="AH4190">
        <v>0</v>
      </c>
      <c r="AI4190">
        <v>12</v>
      </c>
      <c r="AJ4190">
        <v>12</v>
      </c>
      <c r="AM4190">
        <v>0</v>
      </c>
      <c r="AN4190">
        <v>517.40000000000009</v>
      </c>
      <c r="AP4190">
        <v>35</v>
      </c>
    </row>
    <row r="4191" spans="1:42" x14ac:dyDescent="0.2">
      <c r="A4191" s="1" t="s">
        <v>53</v>
      </c>
      <c r="B4191">
        <v>3</v>
      </c>
      <c r="C4191" s="1" t="s">
        <v>6185</v>
      </c>
      <c r="D4191" s="2">
        <v>45896</v>
      </c>
      <c r="E4191" t="s">
        <v>6186</v>
      </c>
      <c r="F4191" s="1" t="s">
        <v>106</v>
      </c>
      <c r="G4191" t="s">
        <v>926</v>
      </c>
      <c r="H4191" t="s">
        <v>343</v>
      </c>
      <c r="I4191" s="1" t="s">
        <v>3548</v>
      </c>
      <c r="J4191">
        <v>2000</v>
      </c>
      <c r="K4191" s="1" t="s">
        <v>2729</v>
      </c>
      <c r="L4191">
        <v>7</v>
      </c>
      <c r="M4191">
        <v>448.59999999999997</v>
      </c>
      <c r="N4191">
        <v>16.099999999999998</v>
      </c>
      <c r="Q4191">
        <v>432.49999999999994</v>
      </c>
      <c r="R4191" s="1"/>
      <c r="S4191">
        <v>25</v>
      </c>
      <c r="V4191">
        <v>25</v>
      </c>
      <c r="W4191">
        <v>0.41666666666666674</v>
      </c>
      <c r="AF4191">
        <v>0</v>
      </c>
      <c r="AG4191">
        <v>0</v>
      </c>
      <c r="AH4191">
        <v>0.41666666666666674</v>
      </c>
      <c r="AI4191">
        <v>11.583333333333334</v>
      </c>
      <c r="AJ4191">
        <v>12</v>
      </c>
      <c r="AM4191">
        <v>0</v>
      </c>
      <c r="AN4191">
        <v>448.6</v>
      </c>
      <c r="AP4191">
        <v>35</v>
      </c>
    </row>
    <row r="4192" spans="1:42" x14ac:dyDescent="0.2">
      <c r="A4192" s="1" t="s">
        <v>53</v>
      </c>
      <c r="B4192">
        <v>3</v>
      </c>
      <c r="C4192" s="1" t="s">
        <v>6187</v>
      </c>
      <c r="D4192" s="2">
        <v>45896</v>
      </c>
      <c r="E4192" t="s">
        <v>6163</v>
      </c>
      <c r="F4192" s="1" t="s">
        <v>106</v>
      </c>
      <c r="G4192" t="s">
        <v>6164</v>
      </c>
      <c r="H4192" t="s">
        <v>51</v>
      </c>
      <c r="I4192" s="1" t="s">
        <v>108</v>
      </c>
      <c r="J4192">
        <v>2000</v>
      </c>
      <c r="K4192" s="1" t="s">
        <v>2729</v>
      </c>
      <c r="L4192">
        <v>1</v>
      </c>
      <c r="M4192">
        <v>53.8</v>
      </c>
      <c r="N4192">
        <v>2.2999999999999998</v>
      </c>
      <c r="Q4192">
        <v>51.5</v>
      </c>
      <c r="R4192" s="1"/>
      <c r="V4192">
        <v>0</v>
      </c>
      <c r="W4192">
        <v>0</v>
      </c>
      <c r="AF4192">
        <v>0</v>
      </c>
      <c r="AG4192">
        <v>0</v>
      </c>
      <c r="AH4192">
        <v>0</v>
      </c>
      <c r="AI4192">
        <v>12</v>
      </c>
      <c r="AJ4192">
        <v>12</v>
      </c>
      <c r="AM4192">
        <v>0</v>
      </c>
      <c r="AN4192">
        <v>53.8</v>
      </c>
      <c r="AP4192">
        <v>35</v>
      </c>
    </row>
    <row r="4193" spans="1:42" x14ac:dyDescent="0.2">
      <c r="A4193" s="1" t="s">
        <v>46</v>
      </c>
      <c r="B4193">
        <v>6</v>
      </c>
      <c r="C4193" s="1" t="s">
        <v>6187</v>
      </c>
      <c r="D4193" s="2">
        <v>45896</v>
      </c>
      <c r="E4193" t="s">
        <v>6163</v>
      </c>
      <c r="F4193" s="1" t="s">
        <v>106</v>
      </c>
      <c r="G4193" t="s">
        <v>6164</v>
      </c>
      <c r="H4193" t="s">
        <v>51</v>
      </c>
      <c r="I4193" s="1" t="s">
        <v>108</v>
      </c>
      <c r="J4193">
        <v>2000</v>
      </c>
      <c r="K4193" s="1" t="s">
        <v>2729</v>
      </c>
      <c r="L4193">
        <v>7</v>
      </c>
      <c r="M4193">
        <v>539.4</v>
      </c>
      <c r="N4193">
        <v>15.400000000000002</v>
      </c>
      <c r="Q4193">
        <v>524</v>
      </c>
      <c r="R4193" s="1"/>
      <c r="V4193">
        <v>0</v>
      </c>
      <c r="W4193">
        <v>0</v>
      </c>
      <c r="Z4193">
        <v>65</v>
      </c>
      <c r="AF4193">
        <v>65</v>
      </c>
      <c r="AG4193">
        <v>1.0833333333333333</v>
      </c>
      <c r="AH4193">
        <v>1.0833333333333333</v>
      </c>
      <c r="AI4193">
        <v>10.916666666666666</v>
      </c>
      <c r="AJ4193">
        <v>12</v>
      </c>
      <c r="AM4193">
        <v>0</v>
      </c>
      <c r="AN4193">
        <v>539.4</v>
      </c>
      <c r="AP4193">
        <v>35</v>
      </c>
    </row>
    <row r="4194" spans="1:42" x14ac:dyDescent="0.2">
      <c r="A4194" s="1" t="s">
        <v>53</v>
      </c>
      <c r="B4194">
        <v>6</v>
      </c>
      <c r="C4194" s="1" t="s">
        <v>6185</v>
      </c>
      <c r="D4194" s="2">
        <v>45896</v>
      </c>
      <c r="E4194" t="s">
        <v>6186</v>
      </c>
      <c r="F4194" s="1" t="s">
        <v>106</v>
      </c>
      <c r="G4194" t="s">
        <v>926</v>
      </c>
      <c r="H4194" t="s">
        <v>343</v>
      </c>
      <c r="I4194" s="1" t="s">
        <v>3548</v>
      </c>
      <c r="J4194">
        <v>2000</v>
      </c>
      <c r="K4194" s="1" t="s">
        <v>2729</v>
      </c>
      <c r="L4194">
        <v>9</v>
      </c>
      <c r="M4194">
        <v>646</v>
      </c>
      <c r="N4194">
        <v>19.8</v>
      </c>
      <c r="Q4194">
        <v>626.20000000000005</v>
      </c>
      <c r="R4194" s="1"/>
      <c r="V4194">
        <v>0</v>
      </c>
      <c r="W4194">
        <v>0</v>
      </c>
      <c r="AD4194">
        <v>65</v>
      </c>
      <c r="AF4194">
        <v>65</v>
      </c>
      <c r="AG4194">
        <v>1.0833333333333333</v>
      </c>
      <c r="AH4194">
        <v>1.0833333333333333</v>
      </c>
      <c r="AI4194">
        <v>10.916666666666666</v>
      </c>
      <c r="AJ4194">
        <v>12</v>
      </c>
      <c r="AM4194">
        <v>0</v>
      </c>
      <c r="AN4194">
        <v>646</v>
      </c>
      <c r="AP4194">
        <v>35</v>
      </c>
    </row>
    <row r="4195" spans="1:42" x14ac:dyDescent="0.2">
      <c r="A4195" s="1" t="s">
        <v>46</v>
      </c>
      <c r="B4195">
        <v>7</v>
      </c>
      <c r="C4195" s="1" t="s">
        <v>6153</v>
      </c>
      <c r="D4195" s="2">
        <v>45896</v>
      </c>
      <c r="E4195" t="s">
        <v>625</v>
      </c>
      <c r="F4195" s="1" t="s">
        <v>246</v>
      </c>
      <c r="G4195" t="s">
        <v>6190</v>
      </c>
      <c r="H4195" t="s">
        <v>332</v>
      </c>
      <c r="I4195" s="1" t="s">
        <v>100</v>
      </c>
      <c r="J4195">
        <v>500</v>
      </c>
      <c r="K4195" s="1" t="s">
        <v>2729</v>
      </c>
      <c r="L4195">
        <v>1</v>
      </c>
      <c r="M4195">
        <v>93.3</v>
      </c>
      <c r="N4195">
        <v>2.2000000000000002</v>
      </c>
      <c r="Q4195">
        <v>91.1</v>
      </c>
      <c r="R4195" s="1"/>
      <c r="V4195">
        <v>0</v>
      </c>
      <c r="W4195">
        <v>0</v>
      </c>
      <c r="AF4195">
        <v>0</v>
      </c>
      <c r="AG4195">
        <v>0</v>
      </c>
      <c r="AH4195">
        <v>0</v>
      </c>
      <c r="AI4195">
        <v>12</v>
      </c>
      <c r="AJ4195">
        <v>12</v>
      </c>
      <c r="AM4195">
        <v>0</v>
      </c>
      <c r="AN4195">
        <v>93.3</v>
      </c>
      <c r="AP4195">
        <v>35</v>
      </c>
    </row>
    <row r="4196" spans="1:42" x14ac:dyDescent="0.2">
      <c r="A4196" s="1" t="s">
        <v>46</v>
      </c>
      <c r="B4196">
        <v>7</v>
      </c>
      <c r="C4196" s="1" t="s">
        <v>6165</v>
      </c>
      <c r="D4196" s="2">
        <v>45896</v>
      </c>
      <c r="E4196" t="s">
        <v>6166</v>
      </c>
      <c r="F4196" s="1" t="s">
        <v>246</v>
      </c>
      <c r="G4196" t="s">
        <v>6167</v>
      </c>
      <c r="H4196" t="s">
        <v>4718</v>
      </c>
      <c r="I4196" s="1" t="s">
        <v>100</v>
      </c>
      <c r="J4196">
        <v>100</v>
      </c>
      <c r="K4196" s="1" t="s">
        <v>2729</v>
      </c>
      <c r="L4196">
        <v>2</v>
      </c>
      <c r="M4196">
        <v>106.69999999999999</v>
      </c>
      <c r="N4196">
        <v>4.2</v>
      </c>
      <c r="Q4196">
        <v>102.49999999999999</v>
      </c>
      <c r="R4196" s="1"/>
      <c r="V4196">
        <v>0</v>
      </c>
      <c r="W4196">
        <v>0</v>
      </c>
      <c r="AF4196">
        <v>0</v>
      </c>
      <c r="AG4196">
        <v>0</v>
      </c>
      <c r="AH4196">
        <v>0</v>
      </c>
      <c r="AI4196">
        <v>12</v>
      </c>
      <c r="AJ4196">
        <v>12</v>
      </c>
      <c r="AM4196">
        <v>0</v>
      </c>
      <c r="AN4196">
        <v>106.7</v>
      </c>
      <c r="AP4196">
        <v>35</v>
      </c>
    </row>
    <row r="4197" spans="1:42" x14ac:dyDescent="0.2">
      <c r="A4197" s="1" t="s">
        <v>46</v>
      </c>
      <c r="B4197">
        <v>7</v>
      </c>
      <c r="C4197" s="1" t="s">
        <v>6199</v>
      </c>
      <c r="D4197" s="2">
        <v>45896</v>
      </c>
      <c r="E4197" t="s">
        <v>6166</v>
      </c>
      <c r="F4197" s="1" t="s">
        <v>246</v>
      </c>
      <c r="G4197" t="s">
        <v>6200</v>
      </c>
      <c r="H4197" t="s">
        <v>4718</v>
      </c>
      <c r="I4197" s="1" t="s">
        <v>100</v>
      </c>
      <c r="J4197">
        <v>100</v>
      </c>
      <c r="K4197" s="1" t="s">
        <v>2729</v>
      </c>
      <c r="L4197">
        <v>3</v>
      </c>
      <c r="M4197">
        <v>99.77</v>
      </c>
      <c r="N4197">
        <v>6.2</v>
      </c>
      <c r="Q4197">
        <v>93.57</v>
      </c>
      <c r="R4197" s="1"/>
      <c r="V4197">
        <v>0</v>
      </c>
      <c r="W4197">
        <v>0</v>
      </c>
      <c r="AF4197">
        <v>0</v>
      </c>
      <c r="AG4197">
        <v>0</v>
      </c>
      <c r="AH4197">
        <v>0</v>
      </c>
      <c r="AI4197">
        <v>12</v>
      </c>
      <c r="AJ4197">
        <v>12</v>
      </c>
      <c r="AM4197">
        <v>0</v>
      </c>
      <c r="AN4197">
        <v>99.77</v>
      </c>
      <c r="AP4197">
        <v>35</v>
      </c>
    </row>
    <row r="4198" spans="1:42" x14ac:dyDescent="0.2">
      <c r="A4198" s="1" t="s">
        <v>46</v>
      </c>
      <c r="B4198">
        <v>7</v>
      </c>
      <c r="C4198" s="1" t="s">
        <v>6151</v>
      </c>
      <c r="D4198" s="2">
        <v>45896</v>
      </c>
      <c r="E4198" t="s">
        <v>625</v>
      </c>
      <c r="F4198" s="1" t="s">
        <v>246</v>
      </c>
      <c r="G4198" t="s">
        <v>6201</v>
      </c>
      <c r="H4198" t="s">
        <v>134</v>
      </c>
      <c r="I4198" s="1" t="s">
        <v>100</v>
      </c>
      <c r="J4198">
        <v>22</v>
      </c>
      <c r="K4198" s="1" t="s">
        <v>2729</v>
      </c>
      <c r="L4198">
        <v>2</v>
      </c>
      <c r="M4198">
        <v>62.88</v>
      </c>
      <c r="N4198">
        <v>4</v>
      </c>
      <c r="Q4198">
        <v>58.88</v>
      </c>
      <c r="R4198" s="1"/>
      <c r="V4198">
        <v>0</v>
      </c>
      <c r="W4198">
        <v>0</v>
      </c>
      <c r="AF4198">
        <v>0</v>
      </c>
      <c r="AG4198">
        <v>0</v>
      </c>
      <c r="AH4198">
        <v>0</v>
      </c>
      <c r="AI4198">
        <v>12</v>
      </c>
      <c r="AJ4198">
        <v>12</v>
      </c>
      <c r="AM4198">
        <v>0</v>
      </c>
      <c r="AN4198">
        <v>62.88</v>
      </c>
      <c r="AP4198">
        <v>35</v>
      </c>
    </row>
    <row r="4199" spans="1:42" x14ac:dyDescent="0.2">
      <c r="A4199" s="1" t="s">
        <v>46</v>
      </c>
      <c r="B4199">
        <v>7</v>
      </c>
      <c r="C4199" s="1" t="s">
        <v>6202</v>
      </c>
      <c r="D4199" s="2">
        <v>45896</v>
      </c>
      <c r="E4199" t="s">
        <v>625</v>
      </c>
      <c r="F4199" s="1" t="s">
        <v>246</v>
      </c>
      <c r="G4199" t="s">
        <v>6203</v>
      </c>
      <c r="H4199" t="s">
        <v>76</v>
      </c>
      <c r="I4199" s="1" t="s">
        <v>2760</v>
      </c>
      <c r="J4199">
        <v>415</v>
      </c>
      <c r="K4199" s="1" t="s">
        <v>2729</v>
      </c>
      <c r="L4199">
        <v>1</v>
      </c>
      <c r="M4199">
        <v>36.200000000000003</v>
      </c>
      <c r="N4199">
        <v>2.2999999999999998</v>
      </c>
      <c r="Q4199">
        <v>33.900000000000006</v>
      </c>
      <c r="R4199" s="1"/>
      <c r="V4199">
        <v>0</v>
      </c>
      <c r="W4199">
        <v>0</v>
      </c>
      <c r="AF4199">
        <v>0</v>
      </c>
      <c r="AG4199">
        <v>0</v>
      </c>
      <c r="AH4199">
        <v>0</v>
      </c>
      <c r="AI4199">
        <v>12</v>
      </c>
      <c r="AJ4199">
        <v>12</v>
      </c>
      <c r="AM4199">
        <v>0</v>
      </c>
      <c r="AN4199">
        <v>36.200000000000003</v>
      </c>
      <c r="AP4199">
        <v>35</v>
      </c>
    </row>
    <row r="4200" spans="1:42" x14ac:dyDescent="0.2">
      <c r="A4200" s="1" t="s">
        <v>53</v>
      </c>
      <c r="B4200">
        <v>7</v>
      </c>
      <c r="C4200" s="1" t="s">
        <v>6202</v>
      </c>
      <c r="D4200" s="2">
        <v>45896</v>
      </c>
      <c r="E4200" t="s">
        <v>625</v>
      </c>
      <c r="F4200" s="1" t="s">
        <v>246</v>
      </c>
      <c r="G4200" t="s">
        <v>6203</v>
      </c>
      <c r="H4200" t="s">
        <v>76</v>
      </c>
      <c r="I4200" s="1" t="s">
        <v>2760</v>
      </c>
      <c r="J4200">
        <v>415</v>
      </c>
      <c r="K4200" s="1" t="s">
        <v>2729</v>
      </c>
      <c r="L4200">
        <v>9</v>
      </c>
      <c r="M4200">
        <v>356.5</v>
      </c>
      <c r="N4200">
        <v>21.6</v>
      </c>
      <c r="Q4200">
        <v>334.9</v>
      </c>
      <c r="R4200" s="1"/>
      <c r="V4200">
        <v>0</v>
      </c>
      <c r="W4200">
        <v>0</v>
      </c>
      <c r="AF4200">
        <v>0</v>
      </c>
      <c r="AG4200">
        <v>0</v>
      </c>
      <c r="AH4200">
        <v>0</v>
      </c>
      <c r="AI4200">
        <v>12</v>
      </c>
      <c r="AJ4200">
        <v>12</v>
      </c>
      <c r="AM4200">
        <v>0</v>
      </c>
      <c r="AN4200">
        <v>356.5</v>
      </c>
      <c r="AP4200">
        <v>35</v>
      </c>
    </row>
    <row r="4201" spans="1:42" x14ac:dyDescent="0.2">
      <c r="A4201" s="1" t="s">
        <v>46</v>
      </c>
      <c r="B4201">
        <v>1</v>
      </c>
      <c r="C4201" s="1" t="s">
        <v>6195</v>
      </c>
      <c r="D4201" s="2">
        <v>45897</v>
      </c>
      <c r="E4201" t="s">
        <v>783</v>
      </c>
      <c r="F4201" s="1" t="s">
        <v>246</v>
      </c>
      <c r="G4201">
        <v>4</v>
      </c>
      <c r="H4201" t="s">
        <v>51</v>
      </c>
      <c r="I4201" s="1" t="s">
        <v>100</v>
      </c>
      <c r="J4201">
        <v>500</v>
      </c>
      <c r="K4201" s="1" t="s">
        <v>2729</v>
      </c>
      <c r="L4201">
        <v>2</v>
      </c>
      <c r="M4201">
        <v>135.22</v>
      </c>
      <c r="N4201">
        <v>1.6</v>
      </c>
      <c r="O4201">
        <v>6</v>
      </c>
      <c r="Q4201">
        <v>133.62</v>
      </c>
      <c r="R4201" s="1"/>
      <c r="V4201">
        <v>0</v>
      </c>
      <c r="W4201">
        <v>0</v>
      </c>
      <c r="AF4201">
        <v>0</v>
      </c>
      <c r="AG4201">
        <v>0</v>
      </c>
      <c r="AH4201">
        <v>0</v>
      </c>
      <c r="AI4201">
        <v>12</v>
      </c>
      <c r="AJ4201">
        <v>12</v>
      </c>
      <c r="AL4201">
        <v>2543</v>
      </c>
      <c r="AM4201">
        <v>0</v>
      </c>
      <c r="AN4201">
        <v>135.22</v>
      </c>
      <c r="AP4201">
        <v>35</v>
      </c>
    </row>
    <row r="4202" spans="1:42" x14ac:dyDescent="0.2">
      <c r="A4202" s="1" t="s">
        <v>53</v>
      </c>
      <c r="B4202">
        <v>1</v>
      </c>
      <c r="C4202" s="1" t="s">
        <v>6195</v>
      </c>
      <c r="D4202" s="2">
        <v>45897</v>
      </c>
      <c r="E4202" t="s">
        <v>783</v>
      </c>
      <c r="F4202" s="1" t="s">
        <v>246</v>
      </c>
      <c r="G4202">
        <v>4</v>
      </c>
      <c r="H4202" t="s">
        <v>51</v>
      </c>
      <c r="I4202" s="1" t="s">
        <v>100</v>
      </c>
      <c r="J4202">
        <v>500</v>
      </c>
      <c r="K4202" s="1" t="s">
        <v>2729</v>
      </c>
      <c r="L4202">
        <v>3</v>
      </c>
      <c r="M4202">
        <v>127.39999999999999</v>
      </c>
      <c r="N4202">
        <v>3.5999999999999996</v>
      </c>
      <c r="Q4202">
        <v>123.8</v>
      </c>
      <c r="R4202" s="1"/>
      <c r="V4202">
        <v>0</v>
      </c>
      <c r="W4202">
        <v>0</v>
      </c>
      <c r="AF4202">
        <v>0</v>
      </c>
      <c r="AG4202">
        <v>0</v>
      </c>
      <c r="AH4202">
        <v>0</v>
      </c>
      <c r="AI4202">
        <v>12</v>
      </c>
      <c r="AJ4202">
        <v>12</v>
      </c>
      <c r="AM4202">
        <v>0</v>
      </c>
      <c r="AN4202">
        <v>127.4</v>
      </c>
      <c r="AP4202">
        <v>35</v>
      </c>
    </row>
    <row r="4203" spans="1:42" x14ac:dyDescent="0.2">
      <c r="A4203" s="1" t="s">
        <v>46</v>
      </c>
      <c r="B4203">
        <v>2</v>
      </c>
      <c r="C4203" s="1" t="s">
        <v>6204</v>
      </c>
      <c r="D4203" s="2">
        <v>45897</v>
      </c>
      <c r="E4203" t="s">
        <v>625</v>
      </c>
      <c r="F4203" s="1" t="s">
        <v>246</v>
      </c>
      <c r="G4203" t="s">
        <v>6205</v>
      </c>
      <c r="H4203" t="s">
        <v>332</v>
      </c>
      <c r="I4203" s="1" t="s">
        <v>100</v>
      </c>
      <c r="J4203">
        <v>300</v>
      </c>
      <c r="K4203" s="1" t="s">
        <v>2729</v>
      </c>
      <c r="L4203">
        <v>2</v>
      </c>
      <c r="M4203">
        <v>81</v>
      </c>
      <c r="N4203">
        <v>3.6</v>
      </c>
      <c r="Q4203">
        <v>77.400000000000006</v>
      </c>
      <c r="R4203" s="1"/>
      <c r="V4203">
        <v>0</v>
      </c>
      <c r="W4203">
        <v>0</v>
      </c>
      <c r="AF4203">
        <v>0</v>
      </c>
      <c r="AG4203">
        <v>0</v>
      </c>
      <c r="AH4203">
        <v>0</v>
      </c>
      <c r="AI4203">
        <v>12</v>
      </c>
      <c r="AJ4203">
        <v>12</v>
      </c>
      <c r="AM4203">
        <v>0</v>
      </c>
      <c r="AN4203">
        <v>81</v>
      </c>
      <c r="AP4203">
        <v>35</v>
      </c>
    </row>
    <row r="4204" spans="1:42" x14ac:dyDescent="0.2">
      <c r="A4204" s="1" t="s">
        <v>46</v>
      </c>
      <c r="B4204">
        <v>2</v>
      </c>
      <c r="C4204" s="1" t="s">
        <v>6206</v>
      </c>
      <c r="D4204" s="2">
        <v>45897</v>
      </c>
      <c r="E4204" t="s">
        <v>2272</v>
      </c>
      <c r="F4204" s="1" t="s">
        <v>246</v>
      </c>
      <c r="G4204" t="s">
        <v>6207</v>
      </c>
      <c r="H4204" t="s">
        <v>2811</v>
      </c>
      <c r="I4204" s="1" t="s">
        <v>100</v>
      </c>
      <c r="J4204">
        <v>20</v>
      </c>
      <c r="K4204" s="1" t="s">
        <v>2729</v>
      </c>
      <c r="L4204">
        <v>1</v>
      </c>
      <c r="M4204">
        <v>63.8</v>
      </c>
      <c r="N4204">
        <v>1.8</v>
      </c>
      <c r="Q4204">
        <v>62</v>
      </c>
      <c r="R4204" s="1"/>
      <c r="V4204">
        <v>0</v>
      </c>
      <c r="W4204">
        <v>0</v>
      </c>
      <c r="AF4204">
        <v>0</v>
      </c>
      <c r="AG4204">
        <v>0</v>
      </c>
      <c r="AH4204">
        <v>0</v>
      </c>
      <c r="AI4204">
        <v>12</v>
      </c>
      <c r="AJ4204">
        <v>12</v>
      </c>
      <c r="AM4204">
        <v>0</v>
      </c>
      <c r="AN4204">
        <v>63.8</v>
      </c>
      <c r="AP4204">
        <v>35</v>
      </c>
    </row>
    <row r="4205" spans="1:42" x14ac:dyDescent="0.2">
      <c r="A4205" s="1" t="s">
        <v>46</v>
      </c>
      <c r="B4205">
        <v>2</v>
      </c>
      <c r="C4205" s="1" t="s">
        <v>6208</v>
      </c>
      <c r="D4205" s="2">
        <v>45897</v>
      </c>
      <c r="E4205" t="s">
        <v>6209</v>
      </c>
      <c r="F4205" s="1" t="s">
        <v>246</v>
      </c>
      <c r="G4205" t="s">
        <v>6207</v>
      </c>
      <c r="H4205" t="s">
        <v>2811</v>
      </c>
      <c r="I4205" s="1" t="s">
        <v>100</v>
      </c>
      <c r="J4205" t="s">
        <v>51</v>
      </c>
      <c r="K4205" s="1" t="s">
        <v>2729</v>
      </c>
      <c r="L4205">
        <v>2</v>
      </c>
      <c r="M4205">
        <v>91.6</v>
      </c>
      <c r="N4205">
        <v>3.6</v>
      </c>
      <c r="Q4205">
        <v>88</v>
      </c>
      <c r="R4205" s="1"/>
      <c r="V4205">
        <v>0</v>
      </c>
      <c r="W4205">
        <v>0</v>
      </c>
      <c r="AF4205">
        <v>0</v>
      </c>
      <c r="AG4205">
        <v>0</v>
      </c>
      <c r="AH4205">
        <v>0</v>
      </c>
      <c r="AI4205">
        <v>12</v>
      </c>
      <c r="AJ4205">
        <v>12</v>
      </c>
      <c r="AM4205">
        <v>0</v>
      </c>
      <c r="AN4205">
        <v>91.6</v>
      </c>
      <c r="AP4205">
        <v>35</v>
      </c>
    </row>
    <row r="4206" spans="1:42" x14ac:dyDescent="0.2">
      <c r="A4206" s="1" t="s">
        <v>53</v>
      </c>
      <c r="B4206">
        <v>2</v>
      </c>
      <c r="C4206" s="1" t="s">
        <v>6210</v>
      </c>
      <c r="D4206" s="2">
        <v>45897</v>
      </c>
      <c r="E4206" t="s">
        <v>2272</v>
      </c>
      <c r="F4206" s="1" t="s">
        <v>246</v>
      </c>
      <c r="G4206" t="s">
        <v>1013</v>
      </c>
      <c r="H4206" t="s">
        <v>735</v>
      </c>
      <c r="I4206" s="1" t="s">
        <v>100</v>
      </c>
      <c r="J4206">
        <v>155</v>
      </c>
      <c r="K4206" s="1" t="s">
        <v>2729</v>
      </c>
      <c r="L4206">
        <v>2</v>
      </c>
      <c r="M4206">
        <v>117.8</v>
      </c>
      <c r="N4206">
        <v>3</v>
      </c>
      <c r="O4206">
        <v>15</v>
      </c>
      <c r="Q4206">
        <v>114.8</v>
      </c>
      <c r="R4206" s="1"/>
      <c r="V4206">
        <v>0</v>
      </c>
      <c r="W4206">
        <v>0</v>
      </c>
      <c r="AF4206">
        <v>0</v>
      </c>
      <c r="AG4206">
        <v>0</v>
      </c>
      <c r="AH4206">
        <v>0</v>
      </c>
      <c r="AI4206">
        <v>12</v>
      </c>
      <c r="AJ4206">
        <v>12</v>
      </c>
      <c r="AM4206">
        <v>0</v>
      </c>
      <c r="AN4206">
        <v>117.8</v>
      </c>
      <c r="AP4206">
        <v>35</v>
      </c>
    </row>
    <row r="4207" spans="1:42" x14ac:dyDescent="0.2">
      <c r="A4207" s="1" t="s">
        <v>53</v>
      </c>
      <c r="B4207">
        <v>2</v>
      </c>
      <c r="C4207" s="1" t="s">
        <v>6211</v>
      </c>
      <c r="D4207" s="2">
        <v>45897</v>
      </c>
      <c r="E4207" t="s">
        <v>2272</v>
      </c>
      <c r="F4207" s="1" t="s">
        <v>246</v>
      </c>
      <c r="G4207" t="s">
        <v>6212</v>
      </c>
      <c r="H4207" t="s">
        <v>338</v>
      </c>
      <c r="I4207" s="1" t="s">
        <v>100</v>
      </c>
      <c r="J4207">
        <v>188</v>
      </c>
      <c r="K4207" s="1" t="s">
        <v>2729</v>
      </c>
      <c r="L4207">
        <v>3</v>
      </c>
      <c r="M4207">
        <v>151</v>
      </c>
      <c r="N4207">
        <v>5.6999999999999993</v>
      </c>
      <c r="Q4207">
        <v>145.30000000000001</v>
      </c>
      <c r="R4207" s="1"/>
      <c r="V4207">
        <v>0</v>
      </c>
      <c r="W4207">
        <v>0</v>
      </c>
      <c r="AF4207">
        <v>0</v>
      </c>
      <c r="AG4207">
        <v>0</v>
      </c>
      <c r="AH4207">
        <v>0</v>
      </c>
      <c r="AI4207">
        <v>12</v>
      </c>
      <c r="AJ4207">
        <v>12</v>
      </c>
      <c r="AM4207">
        <v>0</v>
      </c>
      <c r="AN4207">
        <v>151</v>
      </c>
      <c r="AP4207">
        <v>35</v>
      </c>
    </row>
    <row r="4208" spans="1:42" x14ac:dyDescent="0.2">
      <c r="A4208" s="1" t="s">
        <v>46</v>
      </c>
      <c r="B4208">
        <v>3</v>
      </c>
      <c r="C4208" s="1" t="s">
        <v>6187</v>
      </c>
      <c r="D4208" s="2">
        <v>45897</v>
      </c>
      <c r="E4208" t="s">
        <v>6163</v>
      </c>
      <c r="F4208" s="1" t="s">
        <v>106</v>
      </c>
      <c r="G4208" t="s">
        <v>6164</v>
      </c>
      <c r="H4208" t="s">
        <v>51</v>
      </c>
      <c r="I4208" s="1" t="s">
        <v>108</v>
      </c>
      <c r="J4208">
        <v>2000</v>
      </c>
      <c r="K4208" s="1" t="s">
        <v>2729</v>
      </c>
      <c r="L4208">
        <v>4</v>
      </c>
      <c r="M4208">
        <v>402</v>
      </c>
      <c r="N4208">
        <v>8.9</v>
      </c>
      <c r="Q4208">
        <v>393.1</v>
      </c>
      <c r="R4208" s="1"/>
      <c r="V4208">
        <v>0</v>
      </c>
      <c r="W4208">
        <v>0</v>
      </c>
      <c r="AF4208">
        <v>0</v>
      </c>
      <c r="AG4208">
        <v>0</v>
      </c>
      <c r="AH4208">
        <v>0</v>
      </c>
      <c r="AI4208">
        <v>12</v>
      </c>
      <c r="AJ4208">
        <v>12</v>
      </c>
      <c r="AM4208">
        <v>0</v>
      </c>
      <c r="AN4208">
        <v>402</v>
      </c>
      <c r="AP4208">
        <v>35</v>
      </c>
    </row>
    <row r="4209" spans="1:42" x14ac:dyDescent="0.2">
      <c r="A4209" s="1" t="s">
        <v>53</v>
      </c>
      <c r="B4209">
        <v>3</v>
      </c>
      <c r="C4209" s="1" t="s">
        <v>6187</v>
      </c>
      <c r="D4209" s="2">
        <v>45897</v>
      </c>
      <c r="E4209" t="s">
        <v>6163</v>
      </c>
      <c r="F4209" s="1" t="s">
        <v>106</v>
      </c>
      <c r="G4209" t="s">
        <v>6164</v>
      </c>
      <c r="H4209" t="s">
        <v>51</v>
      </c>
      <c r="I4209" s="1" t="s">
        <v>108</v>
      </c>
      <c r="J4209">
        <v>2000</v>
      </c>
      <c r="K4209" s="1" t="s">
        <v>2729</v>
      </c>
      <c r="L4209">
        <v>4</v>
      </c>
      <c r="M4209">
        <v>484.6</v>
      </c>
      <c r="N4209">
        <v>9.1999999999999993</v>
      </c>
      <c r="O4209">
        <v>10</v>
      </c>
      <c r="Q4209">
        <v>475.40000000000003</v>
      </c>
      <c r="R4209" s="1"/>
      <c r="V4209">
        <v>0</v>
      </c>
      <c r="W4209">
        <v>0</v>
      </c>
      <c r="AF4209">
        <v>0</v>
      </c>
      <c r="AG4209">
        <v>0</v>
      </c>
      <c r="AH4209">
        <v>0</v>
      </c>
      <c r="AI4209">
        <v>12</v>
      </c>
      <c r="AJ4209">
        <v>12</v>
      </c>
      <c r="AM4209">
        <v>0</v>
      </c>
      <c r="AN4209">
        <v>484.6</v>
      </c>
      <c r="AP4209">
        <v>35</v>
      </c>
    </row>
    <row r="4210" spans="1:42" x14ac:dyDescent="0.2">
      <c r="A4210" s="1" t="s">
        <v>53</v>
      </c>
      <c r="B4210">
        <v>4</v>
      </c>
      <c r="C4210" s="1" t="s">
        <v>6136</v>
      </c>
      <c r="D4210" s="2">
        <v>45897</v>
      </c>
      <c r="E4210" t="s">
        <v>6170</v>
      </c>
      <c r="F4210" s="1" t="s">
        <v>246</v>
      </c>
      <c r="G4210" t="s">
        <v>6171</v>
      </c>
      <c r="H4210" t="s">
        <v>2765</v>
      </c>
      <c r="I4210" s="1" t="s">
        <v>2766</v>
      </c>
      <c r="J4210">
        <v>3000</v>
      </c>
      <c r="K4210" s="1" t="s">
        <v>2729</v>
      </c>
      <c r="L4210">
        <v>4</v>
      </c>
      <c r="M4210">
        <v>431</v>
      </c>
      <c r="N4210">
        <v>12</v>
      </c>
      <c r="O4210">
        <v>15</v>
      </c>
      <c r="Q4210">
        <v>419</v>
      </c>
      <c r="R4210" s="1"/>
      <c r="U4210">
        <v>60</v>
      </c>
      <c r="V4210">
        <v>60</v>
      </c>
      <c r="W4210">
        <v>1</v>
      </c>
      <c r="AF4210">
        <v>0</v>
      </c>
      <c r="AG4210">
        <v>0</v>
      </c>
      <c r="AH4210">
        <v>1</v>
      </c>
      <c r="AI4210">
        <v>11</v>
      </c>
      <c r="AJ4210">
        <v>12</v>
      </c>
      <c r="AM4210">
        <v>0</v>
      </c>
      <c r="AN4210">
        <v>431</v>
      </c>
      <c r="AP4210">
        <v>35</v>
      </c>
    </row>
    <row r="4211" spans="1:42" x14ac:dyDescent="0.2">
      <c r="A4211" s="1" t="s">
        <v>46</v>
      </c>
      <c r="B4211">
        <v>6</v>
      </c>
      <c r="C4211" s="1" t="s">
        <v>6185</v>
      </c>
      <c r="D4211" s="2">
        <v>45897</v>
      </c>
      <c r="E4211" t="s">
        <v>6186</v>
      </c>
      <c r="F4211" s="1" t="s">
        <v>106</v>
      </c>
      <c r="G4211" t="s">
        <v>926</v>
      </c>
      <c r="H4211" t="s">
        <v>343</v>
      </c>
      <c r="I4211" s="1" t="s">
        <v>3548</v>
      </c>
      <c r="J4211">
        <v>2000</v>
      </c>
      <c r="K4211" s="1" t="s">
        <v>2729</v>
      </c>
      <c r="L4211">
        <v>6</v>
      </c>
      <c r="M4211">
        <v>398.8</v>
      </c>
      <c r="N4211">
        <v>13.200000000000001</v>
      </c>
      <c r="O4211">
        <v>28</v>
      </c>
      <c r="Q4211">
        <v>385.6</v>
      </c>
      <c r="R4211" s="1"/>
      <c r="S4211">
        <v>3</v>
      </c>
      <c r="V4211">
        <v>3</v>
      </c>
      <c r="W4211">
        <v>0.05</v>
      </c>
      <c r="AA4211">
        <v>7</v>
      </c>
      <c r="AF4211">
        <v>7</v>
      </c>
      <c r="AG4211">
        <v>0.11666666666666668</v>
      </c>
      <c r="AH4211">
        <v>0.16666666666666669</v>
      </c>
      <c r="AI4211">
        <v>11.833333333333334</v>
      </c>
      <c r="AJ4211">
        <v>12</v>
      </c>
      <c r="AM4211">
        <v>0</v>
      </c>
      <c r="AN4211">
        <v>398.8</v>
      </c>
      <c r="AP4211">
        <v>35</v>
      </c>
    </row>
    <row r="4212" spans="1:42" x14ac:dyDescent="0.2">
      <c r="A4212" s="1" t="s">
        <v>46</v>
      </c>
      <c r="B4212">
        <v>6</v>
      </c>
      <c r="C4212" s="1" t="s">
        <v>6213</v>
      </c>
      <c r="D4212" s="2">
        <v>45897</v>
      </c>
      <c r="E4212" t="s">
        <v>6186</v>
      </c>
      <c r="F4212" s="1" t="s">
        <v>106</v>
      </c>
      <c r="G4212" t="s">
        <v>926</v>
      </c>
      <c r="H4212" t="s">
        <v>343</v>
      </c>
      <c r="I4212" s="1" t="s">
        <v>3548</v>
      </c>
      <c r="J4212">
        <v>250</v>
      </c>
      <c r="K4212" s="1" t="s">
        <v>2729</v>
      </c>
      <c r="L4212">
        <v>4</v>
      </c>
      <c r="M4212">
        <v>252.20000000000005</v>
      </c>
      <c r="N4212">
        <v>8.8000000000000007</v>
      </c>
      <c r="Q4212">
        <v>243.40000000000003</v>
      </c>
      <c r="R4212" s="1"/>
      <c r="S4212">
        <v>2</v>
      </c>
      <c r="V4212">
        <v>2</v>
      </c>
      <c r="W4212">
        <v>3.3333333333333333E-2</v>
      </c>
      <c r="AA4212">
        <v>8</v>
      </c>
      <c r="AF4212">
        <v>8</v>
      </c>
      <c r="AG4212">
        <v>0.13333333333333333</v>
      </c>
      <c r="AH4212">
        <v>0.16666666666666666</v>
      </c>
      <c r="AI4212">
        <v>11.833333333333334</v>
      </c>
      <c r="AJ4212">
        <v>12</v>
      </c>
      <c r="AM4212">
        <v>0</v>
      </c>
      <c r="AN4212">
        <v>252.20000000000005</v>
      </c>
      <c r="AP4212">
        <v>35</v>
      </c>
    </row>
    <row r="4213" spans="1:42" x14ac:dyDescent="0.2">
      <c r="A4213" s="1" t="s">
        <v>46</v>
      </c>
      <c r="B4213">
        <v>6</v>
      </c>
      <c r="C4213" s="1" t="s">
        <v>6214</v>
      </c>
      <c r="D4213" s="2">
        <v>45897</v>
      </c>
      <c r="E4213" t="s">
        <v>6186</v>
      </c>
      <c r="F4213" s="1" t="s">
        <v>106</v>
      </c>
      <c r="G4213" t="s">
        <v>1465</v>
      </c>
      <c r="H4213" t="s">
        <v>343</v>
      </c>
      <c r="I4213" s="1" t="s">
        <v>3548</v>
      </c>
      <c r="J4213">
        <v>150</v>
      </c>
      <c r="K4213" s="1" t="s">
        <v>2729</v>
      </c>
      <c r="L4213">
        <v>3</v>
      </c>
      <c r="M4213">
        <v>151</v>
      </c>
      <c r="N4213">
        <v>7.1999999999999993</v>
      </c>
      <c r="Q4213">
        <v>143.80000000000001</v>
      </c>
      <c r="R4213" s="1"/>
      <c r="V4213">
        <v>0</v>
      </c>
      <c r="W4213">
        <v>0</v>
      </c>
      <c r="AF4213">
        <v>0</v>
      </c>
      <c r="AG4213">
        <v>0</v>
      </c>
      <c r="AH4213">
        <v>0</v>
      </c>
      <c r="AI4213">
        <v>12</v>
      </c>
      <c r="AJ4213">
        <v>12</v>
      </c>
      <c r="AM4213">
        <v>0</v>
      </c>
      <c r="AN4213">
        <v>151</v>
      </c>
      <c r="AP4213">
        <v>35</v>
      </c>
    </row>
    <row r="4214" spans="1:42" x14ac:dyDescent="0.2">
      <c r="A4214" s="1" t="s">
        <v>53</v>
      </c>
      <c r="B4214">
        <v>6</v>
      </c>
      <c r="C4214" s="1" t="s">
        <v>6215</v>
      </c>
      <c r="D4214" s="2">
        <v>45897</v>
      </c>
      <c r="E4214" t="s">
        <v>6186</v>
      </c>
      <c r="F4214" s="1" t="s">
        <v>106</v>
      </c>
      <c r="G4214" t="s">
        <v>1046</v>
      </c>
      <c r="H4214" t="s">
        <v>343</v>
      </c>
      <c r="I4214" s="1" t="s">
        <v>3548</v>
      </c>
      <c r="J4214">
        <v>1000</v>
      </c>
      <c r="K4214" s="1" t="s">
        <v>2729</v>
      </c>
      <c r="L4214">
        <v>13</v>
      </c>
      <c r="M4214">
        <v>750.3</v>
      </c>
      <c r="N4214">
        <v>26</v>
      </c>
      <c r="O4214">
        <v>10</v>
      </c>
      <c r="Q4214">
        <v>724.3</v>
      </c>
      <c r="R4214" s="1"/>
      <c r="V4214">
        <v>0</v>
      </c>
      <c r="W4214">
        <v>0</v>
      </c>
      <c r="AF4214">
        <v>0</v>
      </c>
      <c r="AG4214">
        <v>0</v>
      </c>
      <c r="AH4214">
        <v>0</v>
      </c>
      <c r="AI4214">
        <v>12</v>
      </c>
      <c r="AJ4214">
        <v>12</v>
      </c>
      <c r="AM4214">
        <v>0</v>
      </c>
      <c r="AN4214">
        <v>750.3</v>
      </c>
      <c r="AP4214">
        <v>35</v>
      </c>
    </row>
    <row r="4215" spans="1:42" x14ac:dyDescent="0.2">
      <c r="A4215" s="1" t="s">
        <v>46</v>
      </c>
      <c r="B4215">
        <v>7</v>
      </c>
      <c r="C4215" s="1" t="s">
        <v>6202</v>
      </c>
      <c r="D4215" s="2">
        <v>45897</v>
      </c>
      <c r="E4215" t="s">
        <v>625</v>
      </c>
      <c r="F4215" s="1" t="s">
        <v>246</v>
      </c>
      <c r="G4215" t="s">
        <v>6203</v>
      </c>
      <c r="H4215" t="s">
        <v>76</v>
      </c>
      <c r="I4215" s="1" t="s">
        <v>2760</v>
      </c>
      <c r="J4215">
        <v>415</v>
      </c>
      <c r="K4215" s="1" t="s">
        <v>2729</v>
      </c>
      <c r="L4215">
        <v>1</v>
      </c>
      <c r="M4215">
        <v>41.98</v>
      </c>
      <c r="N4215">
        <v>2.4</v>
      </c>
      <c r="O4215">
        <v>7</v>
      </c>
      <c r="Q4215">
        <v>39.58</v>
      </c>
      <c r="R4215" s="1"/>
      <c r="V4215">
        <v>0</v>
      </c>
      <c r="W4215">
        <v>0</v>
      </c>
      <c r="AF4215">
        <v>0</v>
      </c>
      <c r="AG4215">
        <v>0</v>
      </c>
      <c r="AH4215">
        <v>0</v>
      </c>
      <c r="AI4215">
        <v>12</v>
      </c>
      <c r="AJ4215">
        <v>12</v>
      </c>
      <c r="AM4215">
        <v>0</v>
      </c>
      <c r="AN4215">
        <v>41.98</v>
      </c>
      <c r="AP4215">
        <v>35</v>
      </c>
    </row>
    <row r="4216" spans="1:42" x14ac:dyDescent="0.2">
      <c r="A4216" s="1" t="s">
        <v>46</v>
      </c>
      <c r="B4216">
        <v>7</v>
      </c>
      <c r="C4216" s="1" t="s">
        <v>6216</v>
      </c>
      <c r="D4216" s="2">
        <v>45897</v>
      </c>
      <c r="E4216" t="s">
        <v>625</v>
      </c>
      <c r="F4216" s="1" t="s">
        <v>246</v>
      </c>
      <c r="G4216" t="s">
        <v>1101</v>
      </c>
      <c r="H4216" t="s">
        <v>332</v>
      </c>
      <c r="I4216" s="1" t="s">
        <v>2760</v>
      </c>
      <c r="J4216">
        <v>140</v>
      </c>
      <c r="K4216" s="1" t="s">
        <v>2729</v>
      </c>
      <c r="L4216">
        <v>3</v>
      </c>
      <c r="M4216">
        <v>148.60000000000002</v>
      </c>
      <c r="N4216">
        <v>7.1999999999999993</v>
      </c>
      <c r="Q4216">
        <v>141.40000000000003</v>
      </c>
      <c r="R4216" s="1"/>
      <c r="V4216">
        <v>0</v>
      </c>
      <c r="W4216">
        <v>0</v>
      </c>
      <c r="AF4216">
        <v>0</v>
      </c>
      <c r="AG4216">
        <v>0</v>
      </c>
      <c r="AH4216">
        <v>0</v>
      </c>
      <c r="AI4216">
        <v>12</v>
      </c>
      <c r="AJ4216">
        <v>12</v>
      </c>
      <c r="AM4216">
        <v>0</v>
      </c>
      <c r="AN4216">
        <v>148.60000000000002</v>
      </c>
      <c r="AP4216">
        <v>35</v>
      </c>
    </row>
    <row r="4217" spans="1:42" x14ac:dyDescent="0.2">
      <c r="A4217" s="1" t="s">
        <v>46</v>
      </c>
      <c r="B4217">
        <v>7</v>
      </c>
      <c r="C4217" s="1" t="s">
        <v>6217</v>
      </c>
      <c r="D4217" s="2">
        <v>45897</v>
      </c>
      <c r="E4217" t="s">
        <v>625</v>
      </c>
      <c r="F4217" s="1" t="s">
        <v>246</v>
      </c>
      <c r="G4217" t="s">
        <v>1028</v>
      </c>
      <c r="H4217" t="s">
        <v>332</v>
      </c>
      <c r="I4217" s="1" t="s">
        <v>2760</v>
      </c>
      <c r="J4217">
        <v>70</v>
      </c>
      <c r="K4217" s="1" t="s">
        <v>2729</v>
      </c>
      <c r="L4217">
        <v>1</v>
      </c>
      <c r="M4217">
        <v>70.099999999999994</v>
      </c>
      <c r="N4217">
        <v>2</v>
      </c>
      <c r="Q4217">
        <v>68.099999999999994</v>
      </c>
      <c r="R4217" s="1"/>
      <c r="V4217">
        <v>0</v>
      </c>
      <c r="W4217">
        <v>0</v>
      </c>
      <c r="AF4217">
        <v>0</v>
      </c>
      <c r="AG4217">
        <v>0</v>
      </c>
      <c r="AH4217">
        <v>0</v>
      </c>
      <c r="AI4217">
        <v>12</v>
      </c>
      <c r="AJ4217">
        <v>12</v>
      </c>
      <c r="AM4217">
        <v>0</v>
      </c>
      <c r="AN4217">
        <v>70.099999999999994</v>
      </c>
      <c r="AP4217">
        <v>35</v>
      </c>
    </row>
    <row r="4218" spans="1:42" x14ac:dyDescent="0.2">
      <c r="A4218" s="1" t="s">
        <v>46</v>
      </c>
      <c r="B4218">
        <v>7</v>
      </c>
      <c r="C4218" s="1" t="s">
        <v>6218</v>
      </c>
      <c r="D4218" s="2">
        <v>45897</v>
      </c>
      <c r="E4218" t="s">
        <v>625</v>
      </c>
      <c r="F4218" s="1" t="s">
        <v>246</v>
      </c>
      <c r="G4218" t="s">
        <v>1028</v>
      </c>
      <c r="H4218" t="s">
        <v>332</v>
      </c>
      <c r="I4218" s="1" t="s">
        <v>2760</v>
      </c>
      <c r="J4218">
        <v>75</v>
      </c>
      <c r="K4218" s="1" t="s">
        <v>2729</v>
      </c>
      <c r="L4218">
        <v>1</v>
      </c>
      <c r="M4218">
        <v>77.3</v>
      </c>
      <c r="N4218">
        <v>2.2000000000000002</v>
      </c>
      <c r="Q4218">
        <v>75.099999999999994</v>
      </c>
      <c r="R4218" s="1"/>
      <c r="V4218">
        <v>0</v>
      </c>
      <c r="W4218">
        <v>0</v>
      </c>
      <c r="AF4218">
        <v>0</v>
      </c>
      <c r="AG4218">
        <v>0</v>
      </c>
      <c r="AH4218">
        <v>0</v>
      </c>
      <c r="AI4218">
        <v>12</v>
      </c>
      <c r="AJ4218">
        <v>12</v>
      </c>
      <c r="AM4218">
        <v>0</v>
      </c>
      <c r="AN4218">
        <v>77.3</v>
      </c>
      <c r="AP4218">
        <v>35</v>
      </c>
    </row>
    <row r="4219" spans="1:42" x14ac:dyDescent="0.2">
      <c r="A4219" s="1" t="s">
        <v>53</v>
      </c>
      <c r="B4219">
        <v>7</v>
      </c>
      <c r="C4219" s="1" t="s">
        <v>6219</v>
      </c>
      <c r="D4219" s="2">
        <v>45897</v>
      </c>
      <c r="E4219" t="s">
        <v>625</v>
      </c>
      <c r="F4219" s="1" t="s">
        <v>246</v>
      </c>
      <c r="G4219" t="s">
        <v>1028</v>
      </c>
      <c r="H4219" t="s">
        <v>332</v>
      </c>
      <c r="I4219" s="1" t="s">
        <v>2760</v>
      </c>
      <c r="J4219">
        <v>60</v>
      </c>
      <c r="K4219" s="1" t="s">
        <v>2729</v>
      </c>
      <c r="L4219">
        <v>1</v>
      </c>
      <c r="M4219">
        <v>76.599999999999994</v>
      </c>
      <c r="N4219">
        <v>2</v>
      </c>
      <c r="O4219">
        <v>20</v>
      </c>
      <c r="Q4219">
        <v>74.599999999999994</v>
      </c>
      <c r="R4219" s="1"/>
      <c r="V4219">
        <v>0</v>
      </c>
      <c r="W4219">
        <v>0</v>
      </c>
      <c r="AF4219">
        <v>0</v>
      </c>
      <c r="AG4219">
        <v>0</v>
      </c>
      <c r="AH4219">
        <v>0</v>
      </c>
      <c r="AI4219">
        <v>12</v>
      </c>
      <c r="AJ4219">
        <v>12</v>
      </c>
      <c r="AM4219">
        <v>0</v>
      </c>
      <c r="AN4219">
        <v>76.599999999999994</v>
      </c>
      <c r="AP4219">
        <v>35</v>
      </c>
    </row>
    <row r="4220" spans="1:42" x14ac:dyDescent="0.2">
      <c r="A4220" s="1" t="s">
        <v>53</v>
      </c>
      <c r="B4220">
        <v>7</v>
      </c>
      <c r="C4220" s="1" t="s">
        <v>6220</v>
      </c>
      <c r="D4220" s="2">
        <v>45897</v>
      </c>
      <c r="E4220" t="s">
        <v>625</v>
      </c>
      <c r="F4220" s="1" t="s">
        <v>246</v>
      </c>
      <c r="G4220" t="s">
        <v>6221</v>
      </c>
      <c r="H4220" t="s">
        <v>76</v>
      </c>
      <c r="I4220" s="1" t="s">
        <v>2760</v>
      </c>
      <c r="J4220">
        <v>100</v>
      </c>
      <c r="K4220" s="1" t="s">
        <v>2729</v>
      </c>
      <c r="L4220">
        <v>3</v>
      </c>
      <c r="M4220">
        <v>106.5</v>
      </c>
      <c r="N4220">
        <v>6</v>
      </c>
      <c r="Q4220">
        <v>100.5</v>
      </c>
      <c r="R4220" s="1"/>
      <c r="V4220">
        <v>0</v>
      </c>
      <c r="W4220">
        <v>0</v>
      </c>
      <c r="AF4220">
        <v>0</v>
      </c>
      <c r="AG4220">
        <v>0</v>
      </c>
      <c r="AH4220">
        <v>0</v>
      </c>
      <c r="AI4220">
        <v>12</v>
      </c>
      <c r="AJ4220">
        <v>12</v>
      </c>
      <c r="AM4220">
        <v>0</v>
      </c>
      <c r="AN4220">
        <v>106.5</v>
      </c>
      <c r="AP4220">
        <v>35</v>
      </c>
    </row>
    <row r="4221" spans="1:42" x14ac:dyDescent="0.2">
      <c r="A4221" s="1" t="s">
        <v>53</v>
      </c>
      <c r="B4221">
        <v>7</v>
      </c>
      <c r="C4221" s="1" t="s">
        <v>6222</v>
      </c>
      <c r="D4221" s="2">
        <v>45897</v>
      </c>
      <c r="E4221" t="s">
        <v>625</v>
      </c>
      <c r="F4221" s="1" t="s">
        <v>246</v>
      </c>
      <c r="G4221" t="s">
        <v>6223</v>
      </c>
      <c r="H4221" t="s">
        <v>167</v>
      </c>
      <c r="I4221" s="1" t="s">
        <v>100</v>
      </c>
      <c r="J4221">
        <v>70</v>
      </c>
      <c r="K4221" s="1" t="s">
        <v>2729</v>
      </c>
      <c r="L4221">
        <v>3</v>
      </c>
      <c r="M4221">
        <v>153.60000000000002</v>
      </c>
      <c r="N4221">
        <v>6</v>
      </c>
      <c r="Q4221">
        <v>147.60000000000002</v>
      </c>
      <c r="R4221" s="1"/>
      <c r="V4221">
        <v>0</v>
      </c>
      <c r="W4221">
        <v>0</v>
      </c>
      <c r="AF4221">
        <v>0</v>
      </c>
      <c r="AG4221">
        <v>0</v>
      </c>
      <c r="AH4221">
        <v>0</v>
      </c>
      <c r="AI4221">
        <v>12</v>
      </c>
      <c r="AJ4221">
        <v>12</v>
      </c>
      <c r="AM4221">
        <v>0</v>
      </c>
      <c r="AN4221">
        <v>153.60000000000002</v>
      </c>
      <c r="AP4221">
        <v>35</v>
      </c>
    </row>
    <row r="4222" spans="1:42" x14ac:dyDescent="0.2">
      <c r="A4222" s="1" t="s">
        <v>53</v>
      </c>
      <c r="B4222">
        <v>7</v>
      </c>
      <c r="C4222" s="1" t="s">
        <v>6224</v>
      </c>
      <c r="D4222" s="2">
        <v>45897</v>
      </c>
      <c r="E4222" t="s">
        <v>625</v>
      </c>
      <c r="F4222" s="1" t="s">
        <v>246</v>
      </c>
      <c r="G4222" t="s">
        <v>1028</v>
      </c>
      <c r="H4222" t="s">
        <v>332</v>
      </c>
      <c r="I4222" s="1" t="s">
        <v>100</v>
      </c>
      <c r="J4222">
        <v>500</v>
      </c>
      <c r="K4222" s="1" t="s">
        <v>2729</v>
      </c>
      <c r="L4222">
        <v>1</v>
      </c>
      <c r="M4222">
        <v>61.8</v>
      </c>
      <c r="N4222">
        <v>2</v>
      </c>
      <c r="Q4222">
        <v>59.8</v>
      </c>
      <c r="R4222" s="1"/>
      <c r="V4222">
        <v>0</v>
      </c>
      <c r="W4222">
        <v>0</v>
      </c>
      <c r="AF4222">
        <v>0</v>
      </c>
      <c r="AG4222">
        <v>0</v>
      </c>
      <c r="AH4222">
        <v>0</v>
      </c>
      <c r="AI4222">
        <v>12</v>
      </c>
      <c r="AJ4222">
        <v>12</v>
      </c>
      <c r="AM4222">
        <v>0</v>
      </c>
      <c r="AN4222">
        <v>61.8</v>
      </c>
      <c r="AP4222">
        <v>35</v>
      </c>
    </row>
    <row r="4223" spans="1:42" x14ac:dyDescent="0.2">
      <c r="A4223" s="1" t="s">
        <v>46</v>
      </c>
      <c r="B4223">
        <v>1</v>
      </c>
      <c r="C4223" s="1" t="s">
        <v>6195</v>
      </c>
      <c r="D4223" s="2">
        <v>45898</v>
      </c>
      <c r="E4223" t="s">
        <v>783</v>
      </c>
      <c r="F4223" s="1" t="s">
        <v>246</v>
      </c>
      <c r="G4223">
        <v>4</v>
      </c>
      <c r="H4223" t="s">
        <v>51</v>
      </c>
      <c r="I4223" s="1" t="s">
        <v>100</v>
      </c>
      <c r="J4223">
        <v>500</v>
      </c>
      <c r="K4223" s="1" t="s">
        <v>2729</v>
      </c>
      <c r="L4223">
        <v>1</v>
      </c>
      <c r="M4223">
        <v>51.4</v>
      </c>
      <c r="N4223">
        <v>1</v>
      </c>
      <c r="O4223">
        <v>3</v>
      </c>
      <c r="Q4223">
        <v>50.4</v>
      </c>
      <c r="R4223" s="1"/>
      <c r="S4223">
        <v>5</v>
      </c>
      <c r="V4223">
        <v>5</v>
      </c>
      <c r="W4223">
        <v>8.3333333333333329E-2</v>
      </c>
      <c r="AF4223">
        <v>0</v>
      </c>
      <c r="AG4223">
        <v>0</v>
      </c>
      <c r="AH4223">
        <v>8.3333333333333329E-2</v>
      </c>
      <c r="AI4223">
        <v>11.916666666666666</v>
      </c>
      <c r="AJ4223">
        <v>12</v>
      </c>
      <c r="AL4223">
        <v>2090</v>
      </c>
      <c r="AM4223">
        <v>0</v>
      </c>
      <c r="AN4223">
        <v>51.4</v>
      </c>
      <c r="AP4223">
        <v>35</v>
      </c>
    </row>
    <row r="4224" spans="1:42" x14ac:dyDescent="0.2">
      <c r="A4224" s="1" t="s">
        <v>46</v>
      </c>
      <c r="B4224">
        <v>1</v>
      </c>
      <c r="C4224" s="1" t="s">
        <v>6225</v>
      </c>
      <c r="D4224" s="2">
        <v>45898</v>
      </c>
      <c r="E4224" t="s">
        <v>2272</v>
      </c>
      <c r="F4224" s="1" t="s">
        <v>246</v>
      </c>
      <c r="G4224">
        <v>8</v>
      </c>
      <c r="H4224" t="s">
        <v>735</v>
      </c>
      <c r="I4224" s="1" t="s">
        <v>100</v>
      </c>
      <c r="J4224">
        <v>222</v>
      </c>
      <c r="K4224" s="1" t="s">
        <v>2729</v>
      </c>
      <c r="L4224">
        <v>2</v>
      </c>
      <c r="M4224">
        <v>90.6</v>
      </c>
      <c r="N4224">
        <v>2</v>
      </c>
      <c r="Q4224">
        <v>88.6</v>
      </c>
      <c r="R4224" s="1"/>
      <c r="V4224">
        <v>0</v>
      </c>
      <c r="W4224">
        <v>0</v>
      </c>
      <c r="AF4224">
        <v>0</v>
      </c>
      <c r="AG4224">
        <v>0</v>
      </c>
      <c r="AH4224">
        <v>0</v>
      </c>
      <c r="AI4224">
        <v>12</v>
      </c>
      <c r="AJ4224">
        <v>12</v>
      </c>
      <c r="AM4224">
        <v>0</v>
      </c>
      <c r="AN4224">
        <v>90.6</v>
      </c>
      <c r="AP4224">
        <v>35</v>
      </c>
    </row>
    <row r="4225" spans="1:42" x14ac:dyDescent="0.2">
      <c r="A4225" s="1" t="s">
        <v>53</v>
      </c>
      <c r="B4225">
        <v>1</v>
      </c>
      <c r="C4225" s="1" t="s">
        <v>6225</v>
      </c>
      <c r="D4225" s="2">
        <v>45898</v>
      </c>
      <c r="E4225" t="s">
        <v>2272</v>
      </c>
      <c r="F4225" s="1" t="s">
        <v>246</v>
      </c>
      <c r="G4225">
        <v>8</v>
      </c>
      <c r="H4225" t="s">
        <v>735</v>
      </c>
      <c r="I4225" s="1" t="s">
        <v>100</v>
      </c>
      <c r="J4225">
        <v>222</v>
      </c>
      <c r="K4225" s="1" t="s">
        <v>2729</v>
      </c>
      <c r="L4225">
        <v>3</v>
      </c>
      <c r="M4225">
        <v>163.4</v>
      </c>
      <c r="N4225">
        <v>3</v>
      </c>
      <c r="O4225">
        <v>5</v>
      </c>
      <c r="Q4225">
        <v>160.4</v>
      </c>
      <c r="R4225" s="1"/>
      <c r="V4225">
        <v>0</v>
      </c>
      <c r="W4225">
        <v>0</v>
      </c>
      <c r="AF4225">
        <v>0</v>
      </c>
      <c r="AG4225">
        <v>0</v>
      </c>
      <c r="AH4225">
        <v>0</v>
      </c>
      <c r="AI4225">
        <v>12</v>
      </c>
      <c r="AJ4225">
        <v>12</v>
      </c>
      <c r="AM4225">
        <v>0</v>
      </c>
      <c r="AN4225">
        <v>163.4</v>
      </c>
      <c r="AP4225">
        <v>35</v>
      </c>
    </row>
    <row r="4226" spans="1:42" x14ac:dyDescent="0.2">
      <c r="A4226" s="1" t="s">
        <v>46</v>
      </c>
      <c r="B4226">
        <v>2</v>
      </c>
      <c r="C4226" s="1" t="s">
        <v>6226</v>
      </c>
      <c r="D4226" s="2">
        <v>45898</v>
      </c>
      <c r="E4226" t="s">
        <v>2272</v>
      </c>
      <c r="F4226" s="1" t="s">
        <v>246</v>
      </c>
      <c r="G4226">
        <v>16</v>
      </c>
      <c r="H4226" t="s">
        <v>2963</v>
      </c>
      <c r="I4226" s="1" t="s">
        <v>100</v>
      </c>
      <c r="J4226">
        <v>85</v>
      </c>
      <c r="K4226" s="1" t="s">
        <v>2729</v>
      </c>
      <c r="L4226">
        <v>2</v>
      </c>
      <c r="M4226">
        <v>119.4</v>
      </c>
      <c r="N4226">
        <v>3.8</v>
      </c>
      <c r="O4226">
        <v>10</v>
      </c>
      <c r="Q4226">
        <v>115.60000000000001</v>
      </c>
      <c r="R4226" s="1"/>
      <c r="S4226">
        <v>5</v>
      </c>
      <c r="V4226">
        <v>5</v>
      </c>
      <c r="W4226">
        <v>8.3333333333333329E-2</v>
      </c>
      <c r="Z4226">
        <v>45</v>
      </c>
      <c r="AF4226">
        <v>45</v>
      </c>
      <c r="AG4226">
        <v>0.75</v>
      </c>
      <c r="AH4226">
        <v>0.83333333333333348</v>
      </c>
      <c r="AI4226">
        <v>11.166666666666666</v>
      </c>
      <c r="AJ4226">
        <v>12</v>
      </c>
      <c r="AM4226">
        <v>0</v>
      </c>
      <c r="AN4226">
        <v>119.4</v>
      </c>
      <c r="AP4226">
        <v>35</v>
      </c>
    </row>
    <row r="4227" spans="1:42" x14ac:dyDescent="0.2">
      <c r="A4227" s="1" t="s">
        <v>46</v>
      </c>
      <c r="B4227">
        <v>2</v>
      </c>
      <c r="C4227" s="1" t="s">
        <v>6211</v>
      </c>
      <c r="D4227" s="2">
        <v>45898</v>
      </c>
      <c r="E4227" t="s">
        <v>2272</v>
      </c>
      <c r="F4227" s="1" t="s">
        <v>246</v>
      </c>
      <c r="G4227">
        <v>16</v>
      </c>
      <c r="H4227" t="s">
        <v>338</v>
      </c>
      <c r="I4227" s="1" t="s">
        <v>100</v>
      </c>
      <c r="J4227">
        <v>188</v>
      </c>
      <c r="K4227" s="1" t="s">
        <v>2729</v>
      </c>
      <c r="L4227">
        <v>1</v>
      </c>
      <c r="M4227">
        <v>48</v>
      </c>
      <c r="N4227">
        <v>2</v>
      </c>
      <c r="Q4227">
        <v>46</v>
      </c>
      <c r="R4227" s="1"/>
      <c r="S4227">
        <v>5</v>
      </c>
      <c r="V4227">
        <v>5</v>
      </c>
      <c r="W4227">
        <v>8.3333333333333329E-2</v>
      </c>
      <c r="AF4227">
        <v>0</v>
      </c>
      <c r="AG4227">
        <v>0</v>
      </c>
      <c r="AH4227">
        <v>8.3333333333333329E-2</v>
      </c>
      <c r="AI4227">
        <v>11.916666666666666</v>
      </c>
      <c r="AJ4227">
        <v>12</v>
      </c>
      <c r="AM4227">
        <v>0</v>
      </c>
      <c r="AN4227">
        <v>48</v>
      </c>
      <c r="AP4227">
        <v>35</v>
      </c>
    </row>
    <row r="4228" spans="1:42" x14ac:dyDescent="0.2">
      <c r="A4228" s="1" t="s">
        <v>46</v>
      </c>
      <c r="B4228">
        <v>2</v>
      </c>
      <c r="C4228" s="1" t="s">
        <v>6227</v>
      </c>
      <c r="D4228" s="2">
        <v>45898</v>
      </c>
      <c r="E4228" t="s">
        <v>2272</v>
      </c>
      <c r="F4228" s="1" t="s">
        <v>246</v>
      </c>
      <c r="G4228">
        <v>10</v>
      </c>
      <c r="H4228" t="s">
        <v>2774</v>
      </c>
      <c r="I4228" s="1" t="s">
        <v>100</v>
      </c>
      <c r="J4228">
        <v>30</v>
      </c>
      <c r="K4228" s="1" t="s">
        <v>2729</v>
      </c>
      <c r="L4228">
        <v>1</v>
      </c>
      <c r="M4228">
        <v>37.200000000000003</v>
      </c>
      <c r="N4228">
        <v>1.2</v>
      </c>
      <c r="Q4228">
        <v>36</v>
      </c>
      <c r="R4228" s="1"/>
      <c r="S4228">
        <v>5</v>
      </c>
      <c r="V4228">
        <v>5</v>
      </c>
      <c r="W4228">
        <v>8.3333333333333329E-2</v>
      </c>
      <c r="AF4228">
        <v>0</v>
      </c>
      <c r="AG4228">
        <v>0</v>
      </c>
      <c r="AH4228">
        <v>8.3333333333333329E-2</v>
      </c>
      <c r="AI4228">
        <v>11.916666666666666</v>
      </c>
      <c r="AJ4228">
        <v>12</v>
      </c>
      <c r="AM4228">
        <v>0</v>
      </c>
      <c r="AN4228">
        <v>37.200000000000003</v>
      </c>
      <c r="AP4228">
        <v>35</v>
      </c>
    </row>
    <row r="4229" spans="1:42" x14ac:dyDescent="0.2">
      <c r="A4229" s="1" t="s">
        <v>46</v>
      </c>
      <c r="B4229">
        <v>2</v>
      </c>
      <c r="C4229" s="1" t="s">
        <v>6228</v>
      </c>
      <c r="D4229" s="2">
        <v>45898</v>
      </c>
      <c r="E4229" t="s">
        <v>2272</v>
      </c>
      <c r="F4229" s="1" t="s">
        <v>246</v>
      </c>
      <c r="G4229">
        <v>9</v>
      </c>
      <c r="H4229" t="s">
        <v>2983</v>
      </c>
      <c r="I4229" s="1" t="s">
        <v>100</v>
      </c>
      <c r="J4229">
        <v>68</v>
      </c>
      <c r="K4229" s="1" t="s">
        <v>2729</v>
      </c>
      <c r="L4229">
        <v>1</v>
      </c>
      <c r="M4229">
        <v>29.8</v>
      </c>
      <c r="N4229">
        <v>1.1000000000000001</v>
      </c>
      <c r="Q4229">
        <v>28.7</v>
      </c>
      <c r="R4229" s="1"/>
      <c r="S4229">
        <v>5</v>
      </c>
      <c r="V4229">
        <v>5</v>
      </c>
      <c r="W4229">
        <v>8.3333333333333329E-2</v>
      </c>
      <c r="AF4229">
        <v>0</v>
      </c>
      <c r="AG4229">
        <v>0</v>
      </c>
      <c r="AH4229">
        <v>8.3333333333333329E-2</v>
      </c>
      <c r="AI4229">
        <v>11.916666666666666</v>
      </c>
      <c r="AJ4229">
        <v>12</v>
      </c>
      <c r="AM4229">
        <v>0</v>
      </c>
      <c r="AN4229">
        <v>29.8</v>
      </c>
      <c r="AP4229">
        <v>35</v>
      </c>
    </row>
    <row r="4230" spans="1:42" x14ac:dyDescent="0.2">
      <c r="A4230" s="1" t="s">
        <v>53</v>
      </c>
      <c r="B4230">
        <v>2</v>
      </c>
      <c r="C4230" s="1" t="s">
        <v>6228</v>
      </c>
      <c r="D4230" s="2">
        <v>45898</v>
      </c>
      <c r="E4230" t="s">
        <v>2272</v>
      </c>
      <c r="F4230" s="1" t="s">
        <v>246</v>
      </c>
      <c r="G4230">
        <v>9</v>
      </c>
      <c r="H4230" t="s">
        <v>2983</v>
      </c>
      <c r="I4230" s="1" t="s">
        <v>100</v>
      </c>
      <c r="J4230">
        <v>68</v>
      </c>
      <c r="K4230" s="1" t="s">
        <v>2729</v>
      </c>
      <c r="L4230">
        <v>3</v>
      </c>
      <c r="M4230">
        <v>130</v>
      </c>
      <c r="N4230">
        <v>3.3000000000000003</v>
      </c>
      <c r="O4230">
        <v>7</v>
      </c>
      <c r="Q4230">
        <v>126.7</v>
      </c>
      <c r="R4230" s="1"/>
      <c r="V4230">
        <v>0</v>
      </c>
      <c r="W4230">
        <v>0</v>
      </c>
      <c r="AF4230">
        <v>0</v>
      </c>
      <c r="AG4230">
        <v>0</v>
      </c>
      <c r="AH4230">
        <v>0</v>
      </c>
      <c r="AI4230">
        <v>12</v>
      </c>
      <c r="AJ4230">
        <v>12</v>
      </c>
      <c r="AM4230">
        <v>0</v>
      </c>
      <c r="AN4230">
        <v>130</v>
      </c>
      <c r="AP4230">
        <v>35</v>
      </c>
    </row>
    <row r="4231" spans="1:42" x14ac:dyDescent="0.2">
      <c r="A4231" s="1" t="s">
        <v>53</v>
      </c>
      <c r="B4231">
        <v>2</v>
      </c>
      <c r="C4231" s="1" t="s">
        <v>6229</v>
      </c>
      <c r="D4231" s="2">
        <v>45898</v>
      </c>
      <c r="E4231" t="s">
        <v>2272</v>
      </c>
      <c r="F4231" s="1" t="s">
        <v>246</v>
      </c>
      <c r="G4231">
        <v>9</v>
      </c>
      <c r="H4231" t="s">
        <v>735</v>
      </c>
      <c r="I4231" s="1" t="s">
        <v>100</v>
      </c>
      <c r="J4231">
        <v>375</v>
      </c>
      <c r="K4231" s="1" t="s">
        <v>2729</v>
      </c>
      <c r="L4231">
        <v>2</v>
      </c>
      <c r="M4231">
        <v>108</v>
      </c>
      <c r="N4231">
        <v>2.2000000000000002</v>
      </c>
      <c r="Q4231">
        <v>105.8</v>
      </c>
      <c r="R4231" s="1"/>
      <c r="V4231">
        <v>0</v>
      </c>
      <c r="W4231">
        <v>0</v>
      </c>
      <c r="AF4231">
        <v>0</v>
      </c>
      <c r="AG4231">
        <v>0</v>
      </c>
      <c r="AH4231">
        <v>0</v>
      </c>
      <c r="AI4231">
        <v>12</v>
      </c>
      <c r="AJ4231">
        <v>12</v>
      </c>
      <c r="AM4231">
        <v>0</v>
      </c>
      <c r="AN4231">
        <v>108</v>
      </c>
      <c r="AP4231">
        <v>35</v>
      </c>
    </row>
    <row r="4232" spans="1:42" x14ac:dyDescent="0.2">
      <c r="A4232" s="1" t="s">
        <v>46</v>
      </c>
      <c r="B4232">
        <v>3</v>
      </c>
      <c r="C4232" s="1" t="s">
        <v>6187</v>
      </c>
      <c r="D4232" s="2">
        <v>45898</v>
      </c>
      <c r="E4232" t="s">
        <v>6163</v>
      </c>
      <c r="F4232" s="1" t="s">
        <v>106</v>
      </c>
      <c r="G4232">
        <v>18</v>
      </c>
      <c r="H4232" t="s">
        <v>51</v>
      </c>
      <c r="I4232" s="1" t="s">
        <v>108</v>
      </c>
      <c r="J4232">
        <v>2000</v>
      </c>
      <c r="K4232" s="1" t="s">
        <v>2729</v>
      </c>
      <c r="L4232">
        <v>3</v>
      </c>
      <c r="M4232">
        <v>463.65999999999997</v>
      </c>
      <c r="N4232">
        <v>6.7</v>
      </c>
      <c r="O4232">
        <v>100</v>
      </c>
      <c r="Q4232">
        <v>456.96</v>
      </c>
      <c r="R4232" s="1"/>
      <c r="V4232">
        <v>0</v>
      </c>
      <c r="W4232">
        <v>0</v>
      </c>
      <c r="Z4232">
        <v>90</v>
      </c>
      <c r="AB4232">
        <v>90</v>
      </c>
      <c r="AF4232">
        <v>180</v>
      </c>
      <c r="AG4232">
        <v>3</v>
      </c>
      <c r="AH4232">
        <v>3</v>
      </c>
      <c r="AI4232">
        <v>9</v>
      </c>
      <c r="AJ4232">
        <v>12</v>
      </c>
      <c r="AM4232">
        <v>0</v>
      </c>
      <c r="AN4232">
        <v>463.66</v>
      </c>
      <c r="AP4232">
        <v>35</v>
      </c>
    </row>
    <row r="4233" spans="1:42" x14ac:dyDescent="0.2">
      <c r="A4233" s="1" t="s">
        <v>53</v>
      </c>
      <c r="B4233">
        <v>3</v>
      </c>
      <c r="C4233" s="1" t="s">
        <v>6230</v>
      </c>
      <c r="D4233" s="2">
        <v>45898</v>
      </c>
      <c r="E4233" t="s">
        <v>6231</v>
      </c>
      <c r="F4233" s="1" t="s">
        <v>5932</v>
      </c>
      <c r="G4233">
        <v>16</v>
      </c>
      <c r="H4233" t="s">
        <v>2811</v>
      </c>
      <c r="I4233" s="1" t="s">
        <v>108</v>
      </c>
      <c r="J4233">
        <v>120</v>
      </c>
      <c r="K4233" s="1" t="s">
        <v>2729</v>
      </c>
      <c r="L4233">
        <v>3</v>
      </c>
      <c r="M4233">
        <v>133</v>
      </c>
      <c r="N4233">
        <v>6</v>
      </c>
      <c r="O4233">
        <v>45</v>
      </c>
      <c r="Q4233">
        <v>127</v>
      </c>
      <c r="R4233" s="1"/>
      <c r="S4233">
        <v>15</v>
      </c>
      <c r="V4233">
        <v>15</v>
      </c>
      <c r="W4233">
        <v>0.25</v>
      </c>
      <c r="AF4233">
        <v>0</v>
      </c>
      <c r="AG4233">
        <v>0</v>
      </c>
      <c r="AH4233">
        <v>0.25</v>
      </c>
      <c r="AI4233">
        <v>11.75</v>
      </c>
      <c r="AJ4233">
        <v>12</v>
      </c>
      <c r="AM4233">
        <v>0</v>
      </c>
      <c r="AN4233">
        <v>133</v>
      </c>
      <c r="AP4233">
        <v>35</v>
      </c>
    </row>
    <row r="4234" spans="1:42" x14ac:dyDescent="0.2">
      <c r="A4234" s="1" t="s">
        <v>53</v>
      </c>
      <c r="B4234">
        <v>3</v>
      </c>
      <c r="C4234" s="1" t="s">
        <v>6232</v>
      </c>
      <c r="D4234" s="2">
        <v>45898</v>
      </c>
      <c r="E4234" t="s">
        <v>6231</v>
      </c>
      <c r="F4234" s="1" t="s">
        <v>2816</v>
      </c>
      <c r="G4234">
        <v>16</v>
      </c>
      <c r="H4234" t="s">
        <v>2811</v>
      </c>
      <c r="I4234" s="1" t="s">
        <v>2996</v>
      </c>
      <c r="J4234">
        <v>150</v>
      </c>
      <c r="K4234" s="1" t="s">
        <v>2729</v>
      </c>
      <c r="L4234">
        <v>2</v>
      </c>
      <c r="M4234">
        <v>120.7</v>
      </c>
      <c r="N4234">
        <v>4</v>
      </c>
      <c r="Q4234">
        <v>116.7</v>
      </c>
      <c r="R4234" s="1"/>
      <c r="S4234">
        <v>15</v>
      </c>
      <c r="V4234">
        <v>15</v>
      </c>
      <c r="W4234">
        <v>0.25</v>
      </c>
      <c r="AF4234">
        <v>0</v>
      </c>
      <c r="AG4234">
        <v>0</v>
      </c>
      <c r="AH4234">
        <v>0.25</v>
      </c>
      <c r="AI4234">
        <v>11.75</v>
      </c>
      <c r="AJ4234">
        <v>12</v>
      </c>
      <c r="AM4234">
        <v>0</v>
      </c>
      <c r="AN4234">
        <v>120.7</v>
      </c>
      <c r="AP4234">
        <v>35</v>
      </c>
    </row>
    <row r="4235" spans="1:42" x14ac:dyDescent="0.2">
      <c r="A4235" s="1" t="s">
        <v>46</v>
      </c>
      <c r="B4235">
        <v>4</v>
      </c>
      <c r="C4235" s="1" t="s">
        <v>6233</v>
      </c>
      <c r="D4235" s="2">
        <v>45898</v>
      </c>
      <c r="E4235" t="s">
        <v>2272</v>
      </c>
      <c r="F4235" s="1" t="s">
        <v>246</v>
      </c>
      <c r="G4235">
        <v>22</v>
      </c>
      <c r="H4235" t="s">
        <v>735</v>
      </c>
      <c r="I4235" s="1" t="s">
        <v>100</v>
      </c>
      <c r="J4235">
        <v>461</v>
      </c>
      <c r="K4235" s="1" t="s">
        <v>2729</v>
      </c>
      <c r="L4235">
        <v>8</v>
      </c>
      <c r="M4235">
        <v>449.99999999999994</v>
      </c>
      <c r="N4235">
        <v>19.3</v>
      </c>
      <c r="Q4235">
        <v>430.69999999999993</v>
      </c>
      <c r="R4235" s="1"/>
      <c r="V4235">
        <v>0</v>
      </c>
      <c r="W4235">
        <v>0</v>
      </c>
      <c r="AF4235">
        <v>0</v>
      </c>
      <c r="AG4235">
        <v>0</v>
      </c>
      <c r="AH4235">
        <v>0</v>
      </c>
      <c r="AI4235">
        <v>12</v>
      </c>
      <c r="AJ4235">
        <v>12</v>
      </c>
      <c r="AM4235">
        <v>0</v>
      </c>
      <c r="AN4235">
        <v>449.99999999999994</v>
      </c>
      <c r="AP4235">
        <v>35</v>
      </c>
    </row>
    <row r="4236" spans="1:42" x14ac:dyDescent="0.2">
      <c r="A4236" s="1" t="s">
        <v>53</v>
      </c>
      <c r="B4236">
        <v>4</v>
      </c>
      <c r="C4236" s="1" t="s">
        <v>6233</v>
      </c>
      <c r="D4236" s="2">
        <v>45898</v>
      </c>
      <c r="E4236" t="s">
        <v>2272</v>
      </c>
      <c r="F4236" s="1" t="s">
        <v>246</v>
      </c>
      <c r="G4236">
        <v>22</v>
      </c>
      <c r="H4236" t="s">
        <v>735</v>
      </c>
      <c r="I4236" s="1" t="s">
        <v>100</v>
      </c>
      <c r="J4236">
        <v>461</v>
      </c>
      <c r="K4236" s="1" t="s">
        <v>2729</v>
      </c>
      <c r="L4236">
        <v>2</v>
      </c>
      <c r="M4236">
        <v>155.80000000000001</v>
      </c>
      <c r="N4236">
        <v>4.4000000000000004</v>
      </c>
      <c r="O4236">
        <v>10</v>
      </c>
      <c r="Q4236">
        <v>151.4</v>
      </c>
      <c r="R4236" s="1"/>
      <c r="S4236">
        <v>6</v>
      </c>
      <c r="V4236">
        <v>6</v>
      </c>
      <c r="W4236">
        <v>0.1</v>
      </c>
      <c r="Y4236">
        <v>20</v>
      </c>
      <c r="AF4236">
        <v>20</v>
      </c>
      <c r="AG4236">
        <v>0.33333333333333331</v>
      </c>
      <c r="AH4236">
        <v>0.43333333333333335</v>
      </c>
      <c r="AI4236">
        <v>11.566666666666666</v>
      </c>
      <c r="AJ4236">
        <v>12</v>
      </c>
      <c r="AM4236">
        <v>0</v>
      </c>
      <c r="AN4236">
        <v>155.80000000000001</v>
      </c>
      <c r="AP4236">
        <v>35</v>
      </c>
    </row>
    <row r="4237" spans="1:42" x14ac:dyDescent="0.2">
      <c r="A4237" s="1" t="s">
        <v>53</v>
      </c>
      <c r="B4237">
        <v>4</v>
      </c>
      <c r="C4237" s="1" t="s">
        <v>6234</v>
      </c>
      <c r="D4237" s="2">
        <v>45898</v>
      </c>
      <c r="E4237" t="s">
        <v>2272</v>
      </c>
      <c r="F4237" s="1" t="s">
        <v>246</v>
      </c>
      <c r="G4237">
        <v>21</v>
      </c>
      <c r="H4237" t="s">
        <v>2963</v>
      </c>
      <c r="I4237" s="1" t="s">
        <v>100</v>
      </c>
      <c r="J4237">
        <v>148</v>
      </c>
      <c r="K4237" s="1" t="s">
        <v>2729</v>
      </c>
      <c r="L4237">
        <v>2</v>
      </c>
      <c r="M4237">
        <v>159</v>
      </c>
      <c r="N4237">
        <v>4.4000000000000004</v>
      </c>
      <c r="Q4237">
        <v>154.6</v>
      </c>
      <c r="R4237" s="1"/>
      <c r="S4237">
        <v>5</v>
      </c>
      <c r="V4237">
        <v>5</v>
      </c>
      <c r="W4237">
        <v>8.3333333333333329E-2</v>
      </c>
      <c r="AF4237">
        <v>0</v>
      </c>
      <c r="AG4237">
        <v>0</v>
      </c>
      <c r="AH4237">
        <v>8.3333333333333329E-2</v>
      </c>
      <c r="AI4237">
        <v>11.916666666666666</v>
      </c>
      <c r="AJ4237">
        <v>12</v>
      </c>
      <c r="AM4237">
        <v>0</v>
      </c>
      <c r="AN4237">
        <v>159</v>
      </c>
      <c r="AP4237">
        <v>35</v>
      </c>
    </row>
    <row r="4238" spans="1:42" x14ac:dyDescent="0.2">
      <c r="A4238" s="1" t="s">
        <v>53</v>
      </c>
      <c r="B4238">
        <v>4</v>
      </c>
      <c r="C4238" s="1" t="s">
        <v>2295</v>
      </c>
      <c r="D4238" s="2">
        <v>45898</v>
      </c>
      <c r="E4238" t="s">
        <v>2272</v>
      </c>
      <c r="F4238" s="1" t="s">
        <v>246</v>
      </c>
      <c r="G4238">
        <v>26</v>
      </c>
      <c r="H4238" t="s">
        <v>735</v>
      </c>
      <c r="I4238" s="1" t="s">
        <v>100</v>
      </c>
      <c r="J4238">
        <v>307</v>
      </c>
      <c r="K4238" s="1" t="s">
        <v>2729</v>
      </c>
      <c r="L4238">
        <v>2</v>
      </c>
      <c r="M4238">
        <v>148</v>
      </c>
      <c r="N4238">
        <v>6.4</v>
      </c>
      <c r="Q4238">
        <v>141.6</v>
      </c>
      <c r="R4238" s="1"/>
      <c r="V4238">
        <v>0</v>
      </c>
      <c r="W4238">
        <v>0</v>
      </c>
      <c r="AF4238">
        <v>0</v>
      </c>
      <c r="AG4238">
        <v>0</v>
      </c>
      <c r="AH4238">
        <v>0</v>
      </c>
      <c r="AI4238">
        <v>12</v>
      </c>
      <c r="AJ4238">
        <v>12</v>
      </c>
      <c r="AM4238">
        <v>0</v>
      </c>
      <c r="AN4238">
        <v>148</v>
      </c>
      <c r="AP4238">
        <v>35</v>
      </c>
    </row>
    <row r="4239" spans="1:42" x14ac:dyDescent="0.2">
      <c r="A4239" s="1" t="s">
        <v>46</v>
      </c>
      <c r="B4239">
        <v>6</v>
      </c>
      <c r="C4239" s="1" t="s">
        <v>6215</v>
      </c>
      <c r="D4239" s="2">
        <v>45898</v>
      </c>
      <c r="E4239" t="s">
        <v>6186</v>
      </c>
      <c r="F4239" s="1" t="s">
        <v>106</v>
      </c>
      <c r="G4239">
        <v>16</v>
      </c>
      <c r="H4239" t="s">
        <v>343</v>
      </c>
      <c r="I4239" s="1" t="s">
        <v>3548</v>
      </c>
      <c r="J4239">
        <v>1000</v>
      </c>
      <c r="K4239" s="1" t="s">
        <v>2729</v>
      </c>
      <c r="L4239">
        <v>4</v>
      </c>
      <c r="M4239">
        <v>231.60000000000002</v>
      </c>
      <c r="N4239">
        <v>7.2</v>
      </c>
      <c r="O4239">
        <v>20</v>
      </c>
      <c r="Q4239">
        <v>224.40000000000003</v>
      </c>
      <c r="R4239" s="1"/>
      <c r="V4239">
        <v>0</v>
      </c>
      <c r="W4239">
        <v>0</v>
      </c>
      <c r="Z4239">
        <v>240</v>
      </c>
      <c r="AF4239">
        <v>240</v>
      </c>
      <c r="AG4239">
        <v>4</v>
      </c>
      <c r="AH4239">
        <v>4</v>
      </c>
      <c r="AI4239">
        <v>8</v>
      </c>
      <c r="AJ4239">
        <v>12</v>
      </c>
      <c r="AM4239">
        <v>0</v>
      </c>
      <c r="AN4239">
        <v>231.6</v>
      </c>
      <c r="AP4239">
        <v>35</v>
      </c>
    </row>
    <row r="4240" spans="1:42" x14ac:dyDescent="0.2">
      <c r="A4240" s="1" t="s">
        <v>46</v>
      </c>
      <c r="B4240">
        <v>6</v>
      </c>
      <c r="C4240" s="1" t="s">
        <v>6235</v>
      </c>
      <c r="D4240" s="2">
        <v>45898</v>
      </c>
      <c r="E4240" t="s">
        <v>6186</v>
      </c>
      <c r="F4240" s="1" t="s">
        <v>106</v>
      </c>
      <c r="G4240">
        <v>16</v>
      </c>
      <c r="H4240" t="s">
        <v>343</v>
      </c>
      <c r="I4240" s="1" t="s">
        <v>3548</v>
      </c>
      <c r="J4240">
        <v>150</v>
      </c>
      <c r="K4240" s="1" t="s">
        <v>2729</v>
      </c>
      <c r="L4240">
        <v>3</v>
      </c>
      <c r="M4240">
        <v>128</v>
      </c>
      <c r="N4240">
        <v>5.2</v>
      </c>
      <c r="Q4240">
        <v>122.8</v>
      </c>
      <c r="R4240" s="1"/>
      <c r="V4240">
        <v>0</v>
      </c>
      <c r="W4240">
        <v>0</v>
      </c>
      <c r="AF4240">
        <v>0</v>
      </c>
      <c r="AG4240">
        <v>0</v>
      </c>
      <c r="AH4240">
        <v>0</v>
      </c>
      <c r="AI4240">
        <v>12</v>
      </c>
      <c r="AJ4240">
        <v>12</v>
      </c>
      <c r="AM4240">
        <v>0</v>
      </c>
      <c r="AN4240">
        <v>128</v>
      </c>
      <c r="AP4240">
        <v>35</v>
      </c>
    </row>
    <row r="4241" spans="1:42" x14ac:dyDescent="0.2">
      <c r="A4241" s="1" t="s">
        <v>46</v>
      </c>
      <c r="B4241">
        <v>6</v>
      </c>
      <c r="C4241" s="1" t="s">
        <v>2271</v>
      </c>
      <c r="D4241" s="2">
        <v>45898</v>
      </c>
      <c r="E4241" t="s">
        <v>2272</v>
      </c>
      <c r="F4241" s="1" t="s">
        <v>106</v>
      </c>
      <c r="G4241" t="s">
        <v>2273</v>
      </c>
      <c r="H4241" t="s">
        <v>287</v>
      </c>
      <c r="I4241" s="1" t="s">
        <v>108</v>
      </c>
      <c r="J4241">
        <v>300</v>
      </c>
      <c r="K4241" s="1" t="s">
        <v>2729</v>
      </c>
      <c r="L4241">
        <v>2</v>
      </c>
      <c r="M4241">
        <v>98.199999999999989</v>
      </c>
      <c r="N4241">
        <v>4</v>
      </c>
      <c r="Q4241">
        <v>94.199999999999989</v>
      </c>
      <c r="R4241" s="1"/>
      <c r="V4241">
        <v>0</v>
      </c>
      <c r="W4241">
        <v>0</v>
      </c>
      <c r="AF4241">
        <v>0</v>
      </c>
      <c r="AG4241">
        <v>0</v>
      </c>
      <c r="AH4241">
        <v>0</v>
      </c>
      <c r="AI4241">
        <v>12</v>
      </c>
      <c r="AJ4241">
        <v>12</v>
      </c>
      <c r="AM4241">
        <v>0</v>
      </c>
      <c r="AN4241">
        <v>98.199999999999989</v>
      </c>
      <c r="AP4241">
        <v>35</v>
      </c>
    </row>
    <row r="4242" spans="1:42" x14ac:dyDescent="0.2">
      <c r="A4242" s="1" t="s">
        <v>46</v>
      </c>
      <c r="B4242">
        <v>7</v>
      </c>
      <c r="C4242" s="1" t="s">
        <v>6224</v>
      </c>
      <c r="D4242" s="2">
        <v>45898</v>
      </c>
      <c r="E4242" t="s">
        <v>625</v>
      </c>
      <c r="F4242" s="1" t="s">
        <v>246</v>
      </c>
      <c r="G4242">
        <v>17</v>
      </c>
      <c r="H4242" t="s">
        <v>332</v>
      </c>
      <c r="I4242" s="1" t="s">
        <v>100</v>
      </c>
      <c r="J4242">
        <v>500</v>
      </c>
      <c r="K4242" s="1" t="s">
        <v>2729</v>
      </c>
      <c r="L4242">
        <v>5</v>
      </c>
      <c r="M4242">
        <v>365.09999999999997</v>
      </c>
      <c r="N4242">
        <v>10</v>
      </c>
      <c r="O4242">
        <v>13</v>
      </c>
      <c r="Q4242">
        <v>355.09999999999997</v>
      </c>
      <c r="R4242" s="1"/>
      <c r="V4242">
        <v>0</v>
      </c>
      <c r="W4242">
        <v>0</v>
      </c>
      <c r="Y4242">
        <v>15</v>
      </c>
      <c r="AF4242">
        <v>15</v>
      </c>
      <c r="AG4242">
        <v>0.25</v>
      </c>
      <c r="AH4242">
        <v>0.25</v>
      </c>
      <c r="AI4242">
        <v>11.75</v>
      </c>
      <c r="AJ4242">
        <v>12</v>
      </c>
      <c r="AM4242">
        <v>0</v>
      </c>
      <c r="AN4242">
        <v>365.1</v>
      </c>
      <c r="AP4242">
        <v>35</v>
      </c>
    </row>
    <row r="4243" spans="1:42" x14ac:dyDescent="0.2">
      <c r="A4243" s="1" t="s">
        <v>53</v>
      </c>
      <c r="B4243">
        <v>7</v>
      </c>
      <c r="C4243" s="1" t="s">
        <v>6224</v>
      </c>
      <c r="D4243" s="2">
        <v>45898</v>
      </c>
      <c r="E4243" t="s">
        <v>625</v>
      </c>
      <c r="F4243" s="1" t="s">
        <v>246</v>
      </c>
      <c r="G4243">
        <v>17</v>
      </c>
      <c r="H4243" t="s">
        <v>332</v>
      </c>
      <c r="I4243" s="1" t="s">
        <v>100</v>
      </c>
      <c r="J4243">
        <v>500</v>
      </c>
      <c r="K4243" s="1" t="s">
        <v>2729</v>
      </c>
      <c r="L4243">
        <v>2</v>
      </c>
      <c r="M4243">
        <v>98.800000000000011</v>
      </c>
      <c r="N4243">
        <v>4</v>
      </c>
      <c r="O4243">
        <v>3</v>
      </c>
      <c r="Q4243">
        <v>94.800000000000011</v>
      </c>
      <c r="R4243" s="1"/>
      <c r="S4243">
        <v>5</v>
      </c>
      <c r="V4243">
        <v>5</v>
      </c>
      <c r="W4243">
        <v>8.3333333333333329E-2</v>
      </c>
      <c r="AF4243">
        <v>0</v>
      </c>
      <c r="AG4243">
        <v>0</v>
      </c>
      <c r="AH4243">
        <v>8.3333333333333329E-2</v>
      </c>
      <c r="AI4243">
        <v>11.916666666666666</v>
      </c>
      <c r="AJ4243">
        <v>12</v>
      </c>
      <c r="AM4243">
        <v>0</v>
      </c>
      <c r="AN4243">
        <v>98.800000000000011</v>
      </c>
      <c r="AP4243">
        <v>35</v>
      </c>
    </row>
    <row r="4244" spans="1:42" x14ac:dyDescent="0.2">
      <c r="A4244" s="1" t="s">
        <v>53</v>
      </c>
      <c r="B4244">
        <v>7</v>
      </c>
      <c r="C4244" s="1" t="s">
        <v>6236</v>
      </c>
      <c r="D4244" s="2">
        <v>45898</v>
      </c>
      <c r="E4244" t="s">
        <v>625</v>
      </c>
      <c r="F4244" s="1" t="s">
        <v>246</v>
      </c>
      <c r="G4244">
        <v>19</v>
      </c>
      <c r="H4244" t="s">
        <v>332</v>
      </c>
      <c r="I4244" s="1" t="s">
        <v>100</v>
      </c>
      <c r="J4244">
        <v>400</v>
      </c>
      <c r="K4244" s="1" t="s">
        <v>2729</v>
      </c>
      <c r="L4244">
        <v>5</v>
      </c>
      <c r="M4244">
        <v>359.20000000000005</v>
      </c>
      <c r="N4244">
        <v>11</v>
      </c>
      <c r="Q4244">
        <v>348.20000000000005</v>
      </c>
      <c r="R4244" s="1"/>
      <c r="V4244">
        <v>0</v>
      </c>
      <c r="W4244">
        <v>0</v>
      </c>
      <c r="AF4244">
        <v>0</v>
      </c>
      <c r="AG4244">
        <v>0</v>
      </c>
      <c r="AH4244">
        <v>0</v>
      </c>
      <c r="AI4244">
        <v>12</v>
      </c>
      <c r="AJ4244">
        <v>12</v>
      </c>
      <c r="AM4244">
        <v>0</v>
      </c>
      <c r="AN4244">
        <v>359.20000000000005</v>
      </c>
      <c r="AP4244">
        <v>35</v>
      </c>
    </row>
    <row r="4245" spans="1:42" x14ac:dyDescent="0.2">
      <c r="A4245" s="1" t="s">
        <v>46</v>
      </c>
      <c r="B4245">
        <v>1</v>
      </c>
      <c r="C4245" s="1" t="s">
        <v>6225</v>
      </c>
      <c r="D4245" s="2">
        <v>45899</v>
      </c>
      <c r="E4245" t="s">
        <v>2272</v>
      </c>
      <c r="F4245" s="1" t="s">
        <v>246</v>
      </c>
      <c r="G4245">
        <v>8</v>
      </c>
      <c r="H4245" t="s">
        <v>735</v>
      </c>
      <c r="I4245" s="1" t="s">
        <v>100</v>
      </c>
      <c r="J4245">
        <v>222</v>
      </c>
      <c r="K4245" s="1" t="s">
        <v>2729</v>
      </c>
      <c r="L4245">
        <v>1</v>
      </c>
      <c r="M4245">
        <v>25.8</v>
      </c>
      <c r="N4245">
        <v>0.8</v>
      </c>
      <c r="O4245">
        <v>7</v>
      </c>
      <c r="Q4245">
        <v>25</v>
      </c>
      <c r="R4245" s="1"/>
      <c r="V4245">
        <v>0</v>
      </c>
      <c r="W4245">
        <v>0</v>
      </c>
      <c r="AF4245">
        <v>0</v>
      </c>
      <c r="AG4245">
        <v>0</v>
      </c>
      <c r="AH4245">
        <v>0</v>
      </c>
      <c r="AI4245">
        <v>12</v>
      </c>
      <c r="AJ4245">
        <v>12</v>
      </c>
      <c r="AL4245">
        <v>2177</v>
      </c>
      <c r="AM4245">
        <v>0</v>
      </c>
      <c r="AN4245">
        <v>25.8</v>
      </c>
      <c r="AP4245">
        <v>35</v>
      </c>
    </row>
    <row r="4246" spans="1:42" x14ac:dyDescent="0.2">
      <c r="A4246" s="1" t="s">
        <v>46</v>
      </c>
      <c r="B4246">
        <v>1</v>
      </c>
      <c r="C4246" s="1" t="s">
        <v>6195</v>
      </c>
      <c r="D4246" s="2">
        <v>45899</v>
      </c>
      <c r="E4246" t="s">
        <v>783</v>
      </c>
      <c r="F4246" s="1" t="s">
        <v>246</v>
      </c>
      <c r="G4246">
        <v>4</v>
      </c>
      <c r="H4246" t="s">
        <v>51</v>
      </c>
      <c r="I4246" s="1" t="s">
        <v>100</v>
      </c>
      <c r="J4246">
        <v>500</v>
      </c>
      <c r="K4246" s="1" t="s">
        <v>2729</v>
      </c>
      <c r="L4246">
        <v>2</v>
      </c>
      <c r="M4246">
        <v>102</v>
      </c>
      <c r="N4246">
        <v>0.8</v>
      </c>
      <c r="Q4246">
        <v>101.2</v>
      </c>
      <c r="R4246" s="1"/>
      <c r="V4246">
        <v>0</v>
      </c>
      <c r="W4246">
        <v>0</v>
      </c>
      <c r="AF4246">
        <v>0</v>
      </c>
      <c r="AG4246">
        <v>0</v>
      </c>
      <c r="AH4246">
        <v>0</v>
      </c>
      <c r="AI4246">
        <v>12</v>
      </c>
      <c r="AJ4246">
        <v>12</v>
      </c>
      <c r="AM4246">
        <v>0</v>
      </c>
      <c r="AN4246">
        <v>102</v>
      </c>
      <c r="AP4246">
        <v>35</v>
      </c>
    </row>
    <row r="4247" spans="1:42" x14ac:dyDescent="0.2">
      <c r="A4247" s="1" t="s">
        <v>53</v>
      </c>
      <c r="B4247">
        <v>1</v>
      </c>
      <c r="C4247" s="1" t="s">
        <v>6195</v>
      </c>
      <c r="D4247" s="2">
        <v>45899</v>
      </c>
      <c r="E4247" t="s">
        <v>783</v>
      </c>
      <c r="F4247" s="1" t="s">
        <v>246</v>
      </c>
      <c r="G4247">
        <v>4</v>
      </c>
      <c r="H4247" t="s">
        <v>51</v>
      </c>
      <c r="I4247" s="1" t="s">
        <v>100</v>
      </c>
      <c r="J4247">
        <v>500</v>
      </c>
      <c r="K4247" s="1" t="s">
        <v>2729</v>
      </c>
      <c r="L4247">
        <v>2</v>
      </c>
      <c r="M4247">
        <v>44</v>
      </c>
      <c r="N4247">
        <v>1.2</v>
      </c>
      <c r="Q4247">
        <v>42.8</v>
      </c>
      <c r="R4247" s="1"/>
      <c r="V4247">
        <v>0</v>
      </c>
      <c r="W4247">
        <v>0</v>
      </c>
      <c r="AF4247">
        <v>0</v>
      </c>
      <c r="AG4247">
        <v>0</v>
      </c>
      <c r="AH4247">
        <v>0</v>
      </c>
      <c r="AI4247">
        <v>12</v>
      </c>
      <c r="AJ4247">
        <v>12</v>
      </c>
      <c r="AM4247">
        <v>0</v>
      </c>
      <c r="AN4247">
        <v>44</v>
      </c>
      <c r="AP4247">
        <v>35</v>
      </c>
    </row>
    <row r="4248" spans="1:42" x14ac:dyDescent="0.2">
      <c r="A4248" s="1" t="s">
        <v>46</v>
      </c>
      <c r="B4248">
        <v>2</v>
      </c>
      <c r="C4248" s="1" t="s">
        <v>6229</v>
      </c>
      <c r="D4248" s="2">
        <v>45899</v>
      </c>
      <c r="E4248" t="s">
        <v>2272</v>
      </c>
      <c r="F4248" s="1" t="s">
        <v>246</v>
      </c>
      <c r="G4248">
        <v>9</v>
      </c>
      <c r="H4248" t="s">
        <v>735</v>
      </c>
      <c r="I4248" s="1" t="s">
        <v>100</v>
      </c>
      <c r="J4248">
        <v>375</v>
      </c>
      <c r="K4248" s="1" t="s">
        <v>2729</v>
      </c>
      <c r="L4248">
        <v>4</v>
      </c>
      <c r="M4248">
        <v>243.2</v>
      </c>
      <c r="N4248">
        <v>4.2</v>
      </c>
      <c r="Q4248">
        <v>239</v>
      </c>
      <c r="R4248" s="1"/>
      <c r="V4248">
        <v>0</v>
      </c>
      <c r="W4248">
        <v>0</v>
      </c>
      <c r="AF4248">
        <v>0</v>
      </c>
      <c r="AG4248">
        <v>0</v>
      </c>
      <c r="AH4248">
        <v>0</v>
      </c>
      <c r="AI4248">
        <v>12</v>
      </c>
      <c r="AJ4248">
        <v>12</v>
      </c>
      <c r="AM4248">
        <v>0</v>
      </c>
      <c r="AN4248">
        <v>243.2</v>
      </c>
      <c r="AP4248">
        <v>35</v>
      </c>
    </row>
    <row r="4249" spans="1:42" x14ac:dyDescent="0.2">
      <c r="A4249" s="1" t="s">
        <v>53</v>
      </c>
      <c r="B4249">
        <v>2</v>
      </c>
      <c r="C4249" s="1" t="s">
        <v>6229</v>
      </c>
      <c r="D4249" s="2">
        <v>45899</v>
      </c>
      <c r="E4249" t="s">
        <v>2272</v>
      </c>
      <c r="F4249" s="1" t="s">
        <v>246</v>
      </c>
      <c r="G4249">
        <v>9</v>
      </c>
      <c r="H4249" t="s">
        <v>735</v>
      </c>
      <c r="I4249" s="1" t="s">
        <v>100</v>
      </c>
      <c r="J4249">
        <v>375</v>
      </c>
      <c r="K4249" s="1" t="s">
        <v>2729</v>
      </c>
      <c r="L4249">
        <v>1</v>
      </c>
      <c r="M4249">
        <v>48.8</v>
      </c>
      <c r="N4249">
        <v>1.1000000000000001</v>
      </c>
      <c r="O4249">
        <v>15</v>
      </c>
      <c r="Q4249">
        <v>47.699999999999996</v>
      </c>
      <c r="R4249" s="1"/>
      <c r="V4249">
        <v>0</v>
      </c>
      <c r="W4249">
        <v>0</v>
      </c>
      <c r="AF4249">
        <v>0</v>
      </c>
      <c r="AG4249">
        <v>0</v>
      </c>
      <c r="AH4249">
        <v>0</v>
      </c>
      <c r="AI4249">
        <v>12</v>
      </c>
      <c r="AJ4249">
        <v>12</v>
      </c>
      <c r="AM4249">
        <v>0</v>
      </c>
      <c r="AN4249">
        <v>48.8</v>
      </c>
      <c r="AP4249">
        <v>35</v>
      </c>
    </row>
    <row r="4250" spans="1:42" x14ac:dyDescent="0.2">
      <c r="A4250" s="1" t="s">
        <v>53</v>
      </c>
      <c r="B4250">
        <v>2</v>
      </c>
      <c r="C4250" s="1" t="s">
        <v>6210</v>
      </c>
      <c r="D4250" s="2">
        <v>45899</v>
      </c>
      <c r="E4250" t="s">
        <v>2272</v>
      </c>
      <c r="F4250" s="1" t="s">
        <v>246</v>
      </c>
      <c r="G4250">
        <v>12</v>
      </c>
      <c r="H4250" t="s">
        <v>735</v>
      </c>
      <c r="I4250" s="1" t="s">
        <v>100</v>
      </c>
      <c r="J4250">
        <v>155</v>
      </c>
      <c r="K4250" s="1" t="s">
        <v>2729</v>
      </c>
      <c r="L4250">
        <v>2</v>
      </c>
      <c r="M4250">
        <v>88.4</v>
      </c>
      <c r="N4250">
        <v>3</v>
      </c>
      <c r="Q4250">
        <v>85.4</v>
      </c>
      <c r="R4250" s="1"/>
      <c r="V4250">
        <v>0</v>
      </c>
      <c r="W4250">
        <v>0</v>
      </c>
      <c r="AF4250">
        <v>0</v>
      </c>
      <c r="AG4250">
        <v>0</v>
      </c>
      <c r="AH4250">
        <v>0</v>
      </c>
      <c r="AI4250">
        <v>12</v>
      </c>
      <c r="AJ4250">
        <v>12</v>
      </c>
      <c r="AM4250">
        <v>0</v>
      </c>
      <c r="AN4250">
        <v>88.4</v>
      </c>
      <c r="AP4250">
        <v>35</v>
      </c>
    </row>
    <row r="4251" spans="1:42" x14ac:dyDescent="0.2">
      <c r="A4251" s="1" t="s">
        <v>53</v>
      </c>
      <c r="B4251">
        <v>2</v>
      </c>
      <c r="C4251" s="1" t="s">
        <v>6237</v>
      </c>
      <c r="D4251" s="2">
        <v>45899</v>
      </c>
      <c r="E4251" t="s">
        <v>6238</v>
      </c>
      <c r="F4251" s="1" t="s">
        <v>246</v>
      </c>
      <c r="G4251">
        <v>8</v>
      </c>
      <c r="H4251" t="s">
        <v>2740</v>
      </c>
      <c r="I4251" s="1" t="s">
        <v>100</v>
      </c>
      <c r="J4251">
        <v>100</v>
      </c>
      <c r="K4251" s="1" t="s">
        <v>2729</v>
      </c>
      <c r="L4251">
        <v>2</v>
      </c>
      <c r="M4251">
        <v>91.8</v>
      </c>
      <c r="N4251">
        <v>3</v>
      </c>
      <c r="Q4251">
        <v>88.8</v>
      </c>
      <c r="R4251" s="1"/>
      <c r="V4251">
        <v>0</v>
      </c>
      <c r="W4251">
        <v>0</v>
      </c>
      <c r="AF4251">
        <v>0</v>
      </c>
      <c r="AG4251">
        <v>0</v>
      </c>
      <c r="AH4251">
        <v>0</v>
      </c>
      <c r="AI4251">
        <v>12</v>
      </c>
      <c r="AJ4251">
        <v>12</v>
      </c>
      <c r="AM4251">
        <v>0</v>
      </c>
      <c r="AN4251">
        <v>91.8</v>
      </c>
      <c r="AP4251">
        <v>35</v>
      </c>
    </row>
    <row r="4252" spans="1:42" x14ac:dyDescent="0.2">
      <c r="A4252" s="1" t="s">
        <v>46</v>
      </c>
      <c r="B4252">
        <v>3</v>
      </c>
      <c r="C4252" s="1" t="s">
        <v>6232</v>
      </c>
      <c r="D4252" s="2">
        <v>45899</v>
      </c>
      <c r="E4252" t="s">
        <v>6231</v>
      </c>
      <c r="F4252" s="1" t="s">
        <v>2816</v>
      </c>
      <c r="G4252">
        <v>16</v>
      </c>
      <c r="H4252" t="s">
        <v>2811</v>
      </c>
      <c r="I4252" s="1" t="s">
        <v>2996</v>
      </c>
      <c r="J4252">
        <v>150</v>
      </c>
      <c r="K4252" s="1" t="s">
        <v>2729</v>
      </c>
      <c r="L4252">
        <v>1</v>
      </c>
      <c r="M4252">
        <v>45.6</v>
      </c>
      <c r="N4252">
        <v>0.2</v>
      </c>
      <c r="O4252">
        <v>66</v>
      </c>
      <c r="Q4252">
        <v>45.4</v>
      </c>
      <c r="R4252" s="1"/>
      <c r="V4252">
        <v>0</v>
      </c>
      <c r="W4252">
        <v>0</v>
      </c>
      <c r="AF4252">
        <v>0</v>
      </c>
      <c r="AG4252">
        <v>0</v>
      </c>
      <c r="AH4252">
        <v>0</v>
      </c>
      <c r="AI4252">
        <v>12</v>
      </c>
      <c r="AJ4252">
        <v>12</v>
      </c>
      <c r="AM4252">
        <v>0</v>
      </c>
      <c r="AN4252">
        <v>45.6</v>
      </c>
      <c r="AP4252">
        <v>35</v>
      </c>
    </row>
    <row r="4253" spans="1:42" x14ac:dyDescent="0.2">
      <c r="A4253" s="1" t="s">
        <v>46</v>
      </c>
      <c r="B4253">
        <v>3</v>
      </c>
      <c r="C4253" s="1" t="s">
        <v>6239</v>
      </c>
      <c r="D4253" s="2">
        <v>45899</v>
      </c>
      <c r="E4253" t="s">
        <v>6231</v>
      </c>
      <c r="F4253" s="1" t="s">
        <v>2816</v>
      </c>
      <c r="G4253">
        <v>18</v>
      </c>
      <c r="H4253" t="s">
        <v>2811</v>
      </c>
      <c r="I4253" s="1" t="s">
        <v>2996</v>
      </c>
      <c r="J4253">
        <v>150</v>
      </c>
      <c r="K4253" s="1" t="s">
        <v>2729</v>
      </c>
      <c r="L4253">
        <v>2</v>
      </c>
      <c r="M4253">
        <v>158.19999999999999</v>
      </c>
      <c r="N4253">
        <v>4.9000000000000004</v>
      </c>
      <c r="Q4253">
        <v>153.29999999999998</v>
      </c>
      <c r="R4253" s="1"/>
      <c r="V4253">
        <v>0</v>
      </c>
      <c r="W4253">
        <v>0</v>
      </c>
      <c r="AF4253">
        <v>0</v>
      </c>
      <c r="AG4253">
        <v>0</v>
      </c>
      <c r="AH4253">
        <v>0</v>
      </c>
      <c r="AI4253">
        <v>12</v>
      </c>
      <c r="AJ4253">
        <v>12</v>
      </c>
      <c r="AM4253">
        <v>0</v>
      </c>
      <c r="AN4253">
        <v>158.19999999999999</v>
      </c>
      <c r="AP4253">
        <v>35</v>
      </c>
    </row>
    <row r="4254" spans="1:42" x14ac:dyDescent="0.2">
      <c r="A4254" s="1" t="s">
        <v>46</v>
      </c>
      <c r="B4254">
        <v>3</v>
      </c>
      <c r="C4254" s="1" t="s">
        <v>6240</v>
      </c>
      <c r="D4254" s="2">
        <v>45899</v>
      </c>
      <c r="E4254" t="s">
        <v>6231</v>
      </c>
      <c r="F4254" s="1" t="s">
        <v>2816</v>
      </c>
      <c r="G4254">
        <v>10</v>
      </c>
      <c r="H4254" t="s">
        <v>214</v>
      </c>
      <c r="I4254" s="1" t="s">
        <v>2996</v>
      </c>
      <c r="J4254">
        <v>200</v>
      </c>
      <c r="K4254" s="1" t="s">
        <v>2729</v>
      </c>
      <c r="L4254">
        <v>3</v>
      </c>
      <c r="M4254">
        <v>156</v>
      </c>
      <c r="N4254">
        <v>3.5999999999999996</v>
      </c>
      <c r="Q4254">
        <v>152.4</v>
      </c>
      <c r="R4254" s="1"/>
      <c r="V4254">
        <v>0</v>
      </c>
      <c r="W4254">
        <v>0</v>
      </c>
      <c r="AF4254">
        <v>0</v>
      </c>
      <c r="AG4254">
        <v>0</v>
      </c>
      <c r="AH4254">
        <v>0</v>
      </c>
      <c r="AI4254">
        <v>12</v>
      </c>
      <c r="AJ4254">
        <v>12</v>
      </c>
      <c r="AM4254">
        <v>0</v>
      </c>
      <c r="AN4254">
        <v>156</v>
      </c>
      <c r="AP4254">
        <v>35</v>
      </c>
    </row>
    <row r="4255" spans="1:42" x14ac:dyDescent="0.2">
      <c r="A4255" s="1" t="s">
        <v>53</v>
      </c>
      <c r="B4255">
        <v>3</v>
      </c>
      <c r="C4255" s="1" t="s">
        <v>6240</v>
      </c>
      <c r="D4255" s="2">
        <v>45899</v>
      </c>
      <c r="E4255" t="s">
        <v>6231</v>
      </c>
      <c r="F4255" s="1" t="s">
        <v>2816</v>
      </c>
      <c r="G4255">
        <v>10</v>
      </c>
      <c r="H4255" t="s">
        <v>214</v>
      </c>
      <c r="I4255" s="1" t="s">
        <v>2996</v>
      </c>
      <c r="J4255">
        <v>200</v>
      </c>
      <c r="K4255" s="1" t="s">
        <v>2729</v>
      </c>
      <c r="L4255">
        <v>1</v>
      </c>
      <c r="M4255">
        <v>50.6</v>
      </c>
      <c r="N4255">
        <v>1.2</v>
      </c>
      <c r="O4255">
        <v>33</v>
      </c>
      <c r="Q4255">
        <v>49.4</v>
      </c>
      <c r="R4255" s="1"/>
      <c r="V4255">
        <v>0</v>
      </c>
      <c r="W4255">
        <v>0</v>
      </c>
      <c r="AF4255">
        <v>0</v>
      </c>
      <c r="AG4255">
        <v>0</v>
      </c>
      <c r="AH4255">
        <v>0</v>
      </c>
      <c r="AI4255">
        <v>12</v>
      </c>
      <c r="AJ4255">
        <v>12</v>
      </c>
      <c r="AM4255">
        <v>0</v>
      </c>
      <c r="AN4255">
        <v>50.6</v>
      </c>
      <c r="AP4255">
        <v>35</v>
      </c>
    </row>
    <row r="4256" spans="1:42" x14ac:dyDescent="0.2">
      <c r="A4256" s="1" t="s">
        <v>53</v>
      </c>
      <c r="B4256">
        <v>3</v>
      </c>
      <c r="C4256" s="1" t="s">
        <v>6241</v>
      </c>
      <c r="D4256" s="2">
        <v>45899</v>
      </c>
      <c r="E4256" t="s">
        <v>6231</v>
      </c>
      <c r="F4256" s="1" t="s">
        <v>3064</v>
      </c>
      <c r="G4256">
        <v>15</v>
      </c>
      <c r="H4256" t="s">
        <v>2811</v>
      </c>
      <c r="I4256" s="1" t="s">
        <v>2996</v>
      </c>
      <c r="J4256">
        <v>350</v>
      </c>
      <c r="K4256" s="1" t="s">
        <v>2729</v>
      </c>
      <c r="L4256">
        <v>4</v>
      </c>
      <c r="M4256">
        <v>249.89999999999998</v>
      </c>
      <c r="N4256">
        <v>5.6</v>
      </c>
      <c r="Q4256">
        <v>244.29999999999998</v>
      </c>
      <c r="R4256" s="1"/>
      <c r="V4256">
        <v>0</v>
      </c>
      <c r="W4256">
        <v>0</v>
      </c>
      <c r="AF4256">
        <v>0</v>
      </c>
      <c r="AG4256">
        <v>0</v>
      </c>
      <c r="AH4256">
        <v>0</v>
      </c>
      <c r="AI4256">
        <v>12</v>
      </c>
      <c r="AJ4256">
        <v>12</v>
      </c>
      <c r="AM4256">
        <v>0</v>
      </c>
      <c r="AN4256">
        <v>249.9</v>
      </c>
      <c r="AP4256">
        <v>35</v>
      </c>
    </row>
    <row r="4257" spans="1:42" x14ac:dyDescent="0.2">
      <c r="A4257" s="1" t="s">
        <v>46</v>
      </c>
      <c r="B4257">
        <v>4</v>
      </c>
      <c r="C4257" s="1" t="s">
        <v>2295</v>
      </c>
      <c r="D4257" s="2">
        <v>45899</v>
      </c>
      <c r="E4257" t="s">
        <v>2272</v>
      </c>
      <c r="F4257" s="1" t="s">
        <v>246</v>
      </c>
      <c r="G4257">
        <v>26</v>
      </c>
      <c r="H4257" t="s">
        <v>735</v>
      </c>
      <c r="I4257" s="1" t="s">
        <v>100</v>
      </c>
      <c r="J4257">
        <v>307</v>
      </c>
      <c r="K4257" s="1" t="s">
        <v>2729</v>
      </c>
      <c r="L4257">
        <v>3</v>
      </c>
      <c r="M4257">
        <v>188.8</v>
      </c>
      <c r="N4257">
        <v>9.8000000000000007</v>
      </c>
      <c r="O4257">
        <v>19</v>
      </c>
      <c r="Q4257">
        <v>179</v>
      </c>
      <c r="R4257" s="1"/>
      <c r="S4257">
        <v>10</v>
      </c>
      <c r="V4257">
        <v>10</v>
      </c>
      <c r="W4257">
        <v>0.16666666666666666</v>
      </c>
      <c r="AD4257">
        <v>50</v>
      </c>
      <c r="AF4257">
        <v>50</v>
      </c>
      <c r="AG4257">
        <v>0.83333333333333348</v>
      </c>
      <c r="AH4257">
        <v>1</v>
      </c>
      <c r="AI4257">
        <v>11</v>
      </c>
      <c r="AJ4257">
        <v>12</v>
      </c>
      <c r="AM4257">
        <v>0</v>
      </c>
      <c r="AN4257">
        <v>188.8</v>
      </c>
      <c r="AP4257">
        <v>35</v>
      </c>
    </row>
    <row r="4258" spans="1:42" x14ac:dyDescent="0.2">
      <c r="A4258" s="1" t="s">
        <v>46</v>
      </c>
      <c r="B4258">
        <v>4</v>
      </c>
      <c r="C4258" s="1" t="s">
        <v>6242</v>
      </c>
      <c r="D4258" s="2">
        <v>45899</v>
      </c>
      <c r="E4258" t="s">
        <v>6243</v>
      </c>
      <c r="F4258" s="1" t="s">
        <v>246</v>
      </c>
      <c r="G4258">
        <v>28</v>
      </c>
      <c r="H4258" t="s">
        <v>1733</v>
      </c>
      <c r="I4258" s="1" t="s">
        <v>100</v>
      </c>
      <c r="J4258">
        <v>100</v>
      </c>
      <c r="K4258" s="1" t="s">
        <v>2729</v>
      </c>
      <c r="L4258">
        <v>2</v>
      </c>
      <c r="M4258">
        <v>112</v>
      </c>
      <c r="N4258">
        <v>7</v>
      </c>
      <c r="Q4258">
        <v>105</v>
      </c>
      <c r="R4258" s="1"/>
      <c r="V4258">
        <v>0</v>
      </c>
      <c r="W4258">
        <v>0</v>
      </c>
      <c r="AF4258">
        <v>0</v>
      </c>
      <c r="AG4258">
        <v>0</v>
      </c>
      <c r="AH4258">
        <v>0</v>
      </c>
      <c r="AI4258">
        <v>12</v>
      </c>
      <c r="AJ4258">
        <v>12</v>
      </c>
      <c r="AM4258">
        <v>0</v>
      </c>
      <c r="AN4258">
        <v>112</v>
      </c>
      <c r="AP4258">
        <v>35</v>
      </c>
    </row>
    <row r="4259" spans="1:42" x14ac:dyDescent="0.2">
      <c r="A4259" s="1" t="s">
        <v>46</v>
      </c>
      <c r="B4259">
        <v>4</v>
      </c>
      <c r="C4259" s="1" t="s">
        <v>6244</v>
      </c>
      <c r="D4259" s="2">
        <v>45899</v>
      </c>
      <c r="E4259" t="s">
        <v>6243</v>
      </c>
      <c r="F4259" s="1" t="s">
        <v>246</v>
      </c>
      <c r="G4259">
        <v>24</v>
      </c>
      <c r="H4259" t="s">
        <v>1733</v>
      </c>
      <c r="I4259" s="1" t="s">
        <v>100</v>
      </c>
      <c r="J4259">
        <v>100</v>
      </c>
      <c r="K4259" s="1" t="s">
        <v>2729</v>
      </c>
      <c r="L4259">
        <v>2</v>
      </c>
      <c r="M4259">
        <v>108.4</v>
      </c>
      <c r="N4259">
        <v>6</v>
      </c>
      <c r="Q4259">
        <v>102.4</v>
      </c>
      <c r="R4259" s="1"/>
      <c r="V4259">
        <v>0</v>
      </c>
      <c r="W4259">
        <v>0</v>
      </c>
      <c r="AF4259">
        <v>0</v>
      </c>
      <c r="AG4259">
        <v>0</v>
      </c>
      <c r="AH4259">
        <v>0</v>
      </c>
      <c r="AI4259">
        <v>12</v>
      </c>
      <c r="AJ4259">
        <v>12</v>
      </c>
      <c r="AM4259">
        <v>0</v>
      </c>
      <c r="AN4259">
        <v>108.4</v>
      </c>
      <c r="AP4259">
        <v>35</v>
      </c>
    </row>
    <row r="4260" spans="1:42" x14ac:dyDescent="0.2">
      <c r="A4260" s="1" t="s">
        <v>53</v>
      </c>
      <c r="B4260">
        <v>4</v>
      </c>
      <c r="C4260" s="1" t="s">
        <v>6245</v>
      </c>
      <c r="D4260" s="2">
        <v>45899</v>
      </c>
      <c r="E4260" t="s">
        <v>2229</v>
      </c>
      <c r="F4260" s="1" t="s">
        <v>246</v>
      </c>
      <c r="G4260">
        <v>24</v>
      </c>
      <c r="H4260" t="s">
        <v>2641</v>
      </c>
      <c r="I4260" s="1" t="s">
        <v>100</v>
      </c>
      <c r="J4260">
        <v>100</v>
      </c>
      <c r="K4260" s="1" t="s">
        <v>2729</v>
      </c>
      <c r="L4260">
        <v>2</v>
      </c>
      <c r="M4260">
        <v>113.6</v>
      </c>
      <c r="N4260">
        <v>6</v>
      </c>
      <c r="O4260">
        <v>7</v>
      </c>
      <c r="Q4260">
        <v>107.6</v>
      </c>
      <c r="R4260" s="1"/>
      <c r="V4260">
        <v>0</v>
      </c>
      <c r="W4260">
        <v>0</v>
      </c>
      <c r="AF4260">
        <v>0</v>
      </c>
      <c r="AG4260">
        <v>0</v>
      </c>
      <c r="AH4260">
        <v>0</v>
      </c>
      <c r="AI4260">
        <v>12</v>
      </c>
      <c r="AJ4260">
        <v>12</v>
      </c>
      <c r="AM4260">
        <v>0</v>
      </c>
      <c r="AN4260">
        <v>113.6</v>
      </c>
      <c r="AP4260">
        <v>35</v>
      </c>
    </row>
    <row r="4261" spans="1:42" x14ac:dyDescent="0.2">
      <c r="A4261" s="1" t="s">
        <v>53</v>
      </c>
      <c r="B4261">
        <v>4</v>
      </c>
      <c r="C4261" s="1"/>
      <c r="D4261" s="2">
        <v>45899</v>
      </c>
      <c r="E4261" t="s">
        <v>51</v>
      </c>
      <c r="F4261" s="1"/>
      <c r="I4261" s="1"/>
      <c r="K4261" s="1" t="s">
        <v>2729</v>
      </c>
      <c r="L4261">
        <v>2</v>
      </c>
      <c r="M4261">
        <v>119.4</v>
      </c>
      <c r="N4261">
        <v>5.6</v>
      </c>
      <c r="Q4261">
        <v>113.80000000000001</v>
      </c>
      <c r="R4261" s="1"/>
      <c r="V4261">
        <v>0</v>
      </c>
      <c r="W4261">
        <v>0</v>
      </c>
      <c r="AF4261">
        <v>0</v>
      </c>
      <c r="AG4261">
        <v>0</v>
      </c>
      <c r="AH4261">
        <v>0</v>
      </c>
      <c r="AI4261">
        <v>12</v>
      </c>
      <c r="AJ4261">
        <v>12</v>
      </c>
      <c r="AM4261">
        <v>0</v>
      </c>
      <c r="AN4261">
        <v>119.4</v>
      </c>
      <c r="AP4261">
        <v>35</v>
      </c>
    </row>
    <row r="4262" spans="1:42" x14ac:dyDescent="0.2">
      <c r="A4262" s="1" t="s">
        <v>53</v>
      </c>
      <c r="B4262">
        <v>4</v>
      </c>
      <c r="C4262" s="1" t="s">
        <v>6246</v>
      </c>
      <c r="D4262" s="2">
        <v>45899</v>
      </c>
      <c r="E4262" t="s">
        <v>6247</v>
      </c>
      <c r="F4262" s="1" t="s">
        <v>246</v>
      </c>
      <c r="G4262">
        <v>20</v>
      </c>
      <c r="H4262" t="s">
        <v>2774</v>
      </c>
      <c r="I4262" s="1" t="s">
        <v>100</v>
      </c>
      <c r="J4262">
        <v>230</v>
      </c>
      <c r="K4262" s="1" t="s">
        <v>2729</v>
      </c>
      <c r="L4262">
        <v>2</v>
      </c>
      <c r="M4262">
        <v>128.4</v>
      </c>
      <c r="N4262">
        <v>5.6</v>
      </c>
      <c r="Q4262">
        <v>122.80000000000001</v>
      </c>
      <c r="R4262" s="1"/>
      <c r="V4262">
        <v>0</v>
      </c>
      <c r="W4262">
        <v>0</v>
      </c>
      <c r="AF4262">
        <v>0</v>
      </c>
      <c r="AG4262">
        <v>0</v>
      </c>
      <c r="AH4262">
        <v>0</v>
      </c>
      <c r="AI4262">
        <v>12</v>
      </c>
      <c r="AJ4262">
        <v>12</v>
      </c>
      <c r="AM4262">
        <v>0</v>
      </c>
      <c r="AN4262">
        <v>128.4</v>
      </c>
      <c r="AP4262">
        <v>35</v>
      </c>
    </row>
    <row r="4263" spans="1:42" x14ac:dyDescent="0.2">
      <c r="A4263" s="1" t="s">
        <v>46</v>
      </c>
      <c r="B4263">
        <v>6</v>
      </c>
      <c r="C4263" s="1" t="s">
        <v>6248</v>
      </c>
      <c r="D4263" s="2">
        <v>45899</v>
      </c>
      <c r="E4263" t="s">
        <v>2229</v>
      </c>
      <c r="F4263" s="1" t="s">
        <v>246</v>
      </c>
      <c r="G4263">
        <v>36</v>
      </c>
      <c r="H4263" t="s">
        <v>2243</v>
      </c>
      <c r="I4263" s="1" t="s">
        <v>100</v>
      </c>
      <c r="J4263">
        <v>100</v>
      </c>
      <c r="K4263" s="1" t="s">
        <v>2729</v>
      </c>
      <c r="L4263">
        <v>1</v>
      </c>
      <c r="M4263">
        <v>105.8</v>
      </c>
      <c r="N4263">
        <v>4.5999999999999996</v>
      </c>
      <c r="O4263">
        <v>39</v>
      </c>
      <c r="Q4263">
        <v>101.2</v>
      </c>
      <c r="R4263" s="1"/>
      <c r="V4263">
        <v>0</v>
      </c>
      <c r="W4263">
        <v>0</v>
      </c>
      <c r="AF4263">
        <v>0</v>
      </c>
      <c r="AG4263">
        <v>0</v>
      </c>
      <c r="AH4263">
        <v>0</v>
      </c>
      <c r="AI4263">
        <v>12</v>
      </c>
      <c r="AJ4263">
        <v>12</v>
      </c>
      <c r="AM4263">
        <v>0</v>
      </c>
      <c r="AN4263">
        <v>105.8</v>
      </c>
      <c r="AP4263">
        <v>35</v>
      </c>
    </row>
    <row r="4264" spans="1:42" x14ac:dyDescent="0.2">
      <c r="A4264" s="1" t="s">
        <v>46</v>
      </c>
      <c r="B4264">
        <v>6</v>
      </c>
      <c r="C4264" s="1" t="s">
        <v>5132</v>
      </c>
      <c r="D4264" s="2">
        <v>45899</v>
      </c>
      <c r="E4264" t="s">
        <v>6249</v>
      </c>
      <c r="F4264" s="1" t="s">
        <v>246</v>
      </c>
      <c r="G4264">
        <v>17</v>
      </c>
      <c r="H4264" t="s">
        <v>735</v>
      </c>
      <c r="I4264" s="1" t="s">
        <v>100</v>
      </c>
      <c r="J4264">
        <v>0</v>
      </c>
      <c r="K4264" s="1" t="s">
        <v>2729</v>
      </c>
      <c r="L4264">
        <v>1</v>
      </c>
      <c r="M4264">
        <v>114.8</v>
      </c>
      <c r="N4264">
        <v>2.85</v>
      </c>
      <c r="Q4264">
        <v>111.95</v>
      </c>
      <c r="R4264" s="1"/>
      <c r="V4264">
        <v>0</v>
      </c>
      <c r="W4264">
        <v>0</v>
      </c>
      <c r="AF4264">
        <v>0</v>
      </c>
      <c r="AG4264">
        <v>0</v>
      </c>
      <c r="AH4264">
        <v>0</v>
      </c>
      <c r="AI4264">
        <v>12</v>
      </c>
      <c r="AJ4264">
        <v>12</v>
      </c>
      <c r="AM4264">
        <v>0</v>
      </c>
      <c r="AN4264">
        <v>114.8</v>
      </c>
      <c r="AP4264">
        <v>35</v>
      </c>
    </row>
    <row r="4265" spans="1:42" x14ac:dyDescent="0.2">
      <c r="A4265" s="1" t="s">
        <v>53</v>
      </c>
      <c r="B4265">
        <v>6</v>
      </c>
      <c r="C4265" s="1" t="s">
        <v>5132</v>
      </c>
      <c r="D4265" s="2">
        <v>45899</v>
      </c>
      <c r="E4265" t="s">
        <v>6249</v>
      </c>
      <c r="F4265" s="1" t="s">
        <v>246</v>
      </c>
      <c r="G4265">
        <v>17</v>
      </c>
      <c r="H4265" t="s">
        <v>735</v>
      </c>
      <c r="I4265" s="1" t="s">
        <v>100</v>
      </c>
      <c r="J4265">
        <v>0</v>
      </c>
      <c r="K4265" s="1" t="s">
        <v>2729</v>
      </c>
      <c r="L4265">
        <v>5</v>
      </c>
      <c r="M4265">
        <v>532.20000000000005</v>
      </c>
      <c r="N4265">
        <v>15</v>
      </c>
      <c r="O4265">
        <v>25</v>
      </c>
      <c r="Q4265">
        <v>517.20000000000005</v>
      </c>
      <c r="R4265" s="1"/>
      <c r="V4265">
        <v>0</v>
      </c>
      <c r="W4265">
        <v>0</v>
      </c>
      <c r="Z4265">
        <v>60</v>
      </c>
      <c r="AF4265">
        <v>60</v>
      </c>
      <c r="AG4265">
        <v>1</v>
      </c>
      <c r="AH4265">
        <v>1</v>
      </c>
      <c r="AI4265">
        <v>11</v>
      </c>
      <c r="AJ4265">
        <v>12</v>
      </c>
      <c r="AM4265">
        <v>0</v>
      </c>
      <c r="AN4265">
        <v>532.20000000000005</v>
      </c>
      <c r="AP4265">
        <v>35</v>
      </c>
    </row>
    <row r="4266" spans="1:42" x14ac:dyDescent="0.2">
      <c r="A4266" s="1" t="s">
        <v>53</v>
      </c>
      <c r="B4266">
        <v>6</v>
      </c>
      <c r="C4266" s="1" t="s">
        <v>5495</v>
      </c>
      <c r="D4266" s="2">
        <v>45899</v>
      </c>
      <c r="E4266" t="s">
        <v>625</v>
      </c>
      <c r="F4266" s="1" t="s">
        <v>246</v>
      </c>
      <c r="G4266">
        <v>21</v>
      </c>
      <c r="H4266" t="s">
        <v>214</v>
      </c>
      <c r="I4266" s="1" t="s">
        <v>2760</v>
      </c>
      <c r="J4266">
        <v>60</v>
      </c>
      <c r="K4266" s="1" t="s">
        <v>2729</v>
      </c>
      <c r="L4266">
        <v>3</v>
      </c>
      <c r="M4266">
        <v>132.80000000000001</v>
      </c>
      <c r="N4266">
        <v>9</v>
      </c>
      <c r="Q4266">
        <v>123.80000000000001</v>
      </c>
      <c r="R4266" s="1"/>
      <c r="V4266">
        <v>0</v>
      </c>
      <c r="W4266">
        <v>0</v>
      </c>
      <c r="AF4266">
        <v>0</v>
      </c>
      <c r="AG4266">
        <v>0</v>
      </c>
      <c r="AH4266">
        <v>0</v>
      </c>
      <c r="AI4266">
        <v>12</v>
      </c>
      <c r="AJ4266">
        <v>12</v>
      </c>
      <c r="AM4266">
        <v>0</v>
      </c>
      <c r="AN4266">
        <v>132.80000000000001</v>
      </c>
      <c r="AP4266">
        <v>35</v>
      </c>
    </row>
    <row r="4267" spans="1:42" x14ac:dyDescent="0.2">
      <c r="A4267" s="1" t="s">
        <v>46</v>
      </c>
      <c r="B4267">
        <v>7</v>
      </c>
      <c r="C4267" s="1" t="s">
        <v>6236</v>
      </c>
      <c r="D4267" s="2">
        <v>45899</v>
      </c>
      <c r="E4267" t="s">
        <v>625</v>
      </c>
      <c r="F4267" s="1" t="s">
        <v>246</v>
      </c>
      <c r="G4267">
        <v>19</v>
      </c>
      <c r="H4267" t="s">
        <v>332</v>
      </c>
      <c r="I4267" s="1" t="s">
        <v>100</v>
      </c>
      <c r="J4267">
        <v>400</v>
      </c>
      <c r="K4267" s="1" t="s">
        <v>2729</v>
      </c>
      <c r="L4267">
        <v>1</v>
      </c>
      <c r="M4267">
        <v>50.1</v>
      </c>
      <c r="N4267">
        <v>2.2000000000000002</v>
      </c>
      <c r="O4267">
        <v>24</v>
      </c>
      <c r="Q4267">
        <v>47.9</v>
      </c>
      <c r="R4267" s="1"/>
      <c r="V4267">
        <v>0</v>
      </c>
      <c r="W4267">
        <v>0</v>
      </c>
      <c r="AF4267">
        <v>0</v>
      </c>
      <c r="AG4267">
        <v>0</v>
      </c>
      <c r="AH4267">
        <v>0</v>
      </c>
      <c r="AI4267">
        <v>12</v>
      </c>
      <c r="AJ4267">
        <v>12</v>
      </c>
      <c r="AM4267">
        <v>0</v>
      </c>
      <c r="AN4267">
        <v>50.1</v>
      </c>
      <c r="AP4267">
        <v>35</v>
      </c>
    </row>
    <row r="4268" spans="1:42" x14ac:dyDescent="0.2">
      <c r="A4268" s="1" t="s">
        <v>46</v>
      </c>
      <c r="B4268">
        <v>7</v>
      </c>
      <c r="C4268" s="1" t="s">
        <v>6250</v>
      </c>
      <c r="D4268" s="2">
        <v>45899</v>
      </c>
      <c r="E4268" t="s">
        <v>6243</v>
      </c>
      <c r="F4268" s="1" t="s">
        <v>246</v>
      </c>
      <c r="G4268">
        <v>17.5</v>
      </c>
      <c r="H4268" t="s">
        <v>735</v>
      </c>
      <c r="I4268" s="1" t="s">
        <v>100</v>
      </c>
      <c r="J4268">
        <v>100</v>
      </c>
      <c r="K4268" s="1" t="s">
        <v>2729</v>
      </c>
      <c r="L4268">
        <v>2</v>
      </c>
      <c r="M4268">
        <v>103.05</v>
      </c>
      <c r="N4268">
        <v>4.2</v>
      </c>
      <c r="Q4268">
        <v>98.85</v>
      </c>
      <c r="R4268" s="1"/>
      <c r="V4268">
        <v>0</v>
      </c>
      <c r="W4268">
        <v>0</v>
      </c>
      <c r="AF4268">
        <v>0</v>
      </c>
      <c r="AG4268">
        <v>0</v>
      </c>
      <c r="AH4268">
        <v>0</v>
      </c>
      <c r="AI4268">
        <v>12</v>
      </c>
      <c r="AJ4268">
        <v>12</v>
      </c>
      <c r="AM4268">
        <v>0</v>
      </c>
      <c r="AN4268">
        <v>103.05</v>
      </c>
      <c r="AP4268">
        <v>35</v>
      </c>
    </row>
    <row r="4269" spans="1:42" x14ac:dyDescent="0.2">
      <c r="A4269" s="1" t="s">
        <v>46</v>
      </c>
      <c r="B4269">
        <v>7</v>
      </c>
      <c r="C4269" s="1" t="s">
        <v>6251</v>
      </c>
      <c r="D4269" s="2">
        <v>45899</v>
      </c>
      <c r="E4269" t="s">
        <v>6231</v>
      </c>
      <c r="F4269" s="1" t="s">
        <v>246</v>
      </c>
      <c r="G4269">
        <v>18</v>
      </c>
      <c r="H4269" t="s">
        <v>2811</v>
      </c>
      <c r="I4269" s="1" t="s">
        <v>100</v>
      </c>
      <c r="J4269">
        <v>150</v>
      </c>
      <c r="K4269" s="1" t="s">
        <v>2729</v>
      </c>
      <c r="L4269">
        <v>2</v>
      </c>
      <c r="M4269">
        <v>152</v>
      </c>
      <c r="N4269">
        <v>4</v>
      </c>
      <c r="Q4269">
        <v>148</v>
      </c>
      <c r="R4269" s="1"/>
      <c r="V4269">
        <v>0</v>
      </c>
      <c r="W4269">
        <v>0</v>
      </c>
      <c r="AF4269">
        <v>0</v>
      </c>
      <c r="AG4269">
        <v>0</v>
      </c>
      <c r="AH4269">
        <v>0</v>
      </c>
      <c r="AI4269">
        <v>12</v>
      </c>
      <c r="AJ4269">
        <v>12</v>
      </c>
      <c r="AM4269">
        <v>0</v>
      </c>
      <c r="AN4269">
        <v>152</v>
      </c>
      <c r="AP4269">
        <v>35</v>
      </c>
    </row>
    <row r="4270" spans="1:42" x14ac:dyDescent="0.2">
      <c r="A4270" s="1" t="s">
        <v>53</v>
      </c>
      <c r="B4270">
        <v>7</v>
      </c>
      <c r="C4270" s="1" t="s">
        <v>6252</v>
      </c>
      <c r="D4270" s="2">
        <v>45899</v>
      </c>
      <c r="E4270" t="s">
        <v>6253</v>
      </c>
      <c r="F4270" s="1" t="s">
        <v>246</v>
      </c>
      <c r="G4270">
        <v>16</v>
      </c>
      <c r="H4270">
        <v>8</v>
      </c>
      <c r="I4270" s="1" t="s">
        <v>100</v>
      </c>
      <c r="J4270">
        <v>690</v>
      </c>
      <c r="K4270" s="1" t="s">
        <v>2729</v>
      </c>
      <c r="L4270">
        <v>5</v>
      </c>
      <c r="M4270">
        <v>323.2</v>
      </c>
      <c r="N4270">
        <v>15.8</v>
      </c>
      <c r="Q4270">
        <v>307.39999999999998</v>
      </c>
      <c r="R4270" s="1"/>
      <c r="V4270">
        <v>0</v>
      </c>
      <c r="W4270">
        <v>0</v>
      </c>
      <c r="AF4270">
        <v>0</v>
      </c>
      <c r="AG4270">
        <v>0</v>
      </c>
      <c r="AH4270">
        <v>0</v>
      </c>
      <c r="AI4270">
        <v>12</v>
      </c>
      <c r="AJ4270">
        <v>12</v>
      </c>
      <c r="AM4270">
        <v>0</v>
      </c>
      <c r="AN4270">
        <v>323.2</v>
      </c>
      <c r="AP4270">
        <v>35</v>
      </c>
    </row>
    <row r="4271" spans="1:42" x14ac:dyDescent="0.2">
      <c r="A4271" s="1" t="s">
        <v>46</v>
      </c>
      <c r="B4271">
        <v>4</v>
      </c>
      <c r="C4271" s="1" t="s">
        <v>6246</v>
      </c>
      <c r="D4271" s="2">
        <v>45901</v>
      </c>
      <c r="E4271" t="s">
        <v>6247</v>
      </c>
      <c r="F4271" s="1" t="s">
        <v>246</v>
      </c>
      <c r="G4271">
        <v>20</v>
      </c>
      <c r="H4271" t="s">
        <v>2774</v>
      </c>
      <c r="I4271" s="1" t="s">
        <v>100</v>
      </c>
      <c r="J4271">
        <v>230</v>
      </c>
      <c r="K4271" s="1" t="s">
        <v>2729</v>
      </c>
      <c r="L4271">
        <v>2</v>
      </c>
      <c r="M4271">
        <v>135</v>
      </c>
      <c r="N4271">
        <v>4.8</v>
      </c>
      <c r="O4271">
        <v>3</v>
      </c>
      <c r="Q4271">
        <v>130.19999999999999</v>
      </c>
      <c r="R4271" s="1"/>
      <c r="U4271">
        <v>200</v>
      </c>
      <c r="V4271">
        <v>200</v>
      </c>
      <c r="W4271">
        <v>3.3333333333333335</v>
      </c>
      <c r="AF4271">
        <v>0</v>
      </c>
      <c r="AG4271">
        <v>0</v>
      </c>
      <c r="AH4271">
        <v>3.3333333333333335</v>
      </c>
      <c r="AI4271">
        <v>8.6666666666666661</v>
      </c>
      <c r="AJ4271">
        <v>12</v>
      </c>
      <c r="AL4271">
        <v>2070</v>
      </c>
      <c r="AM4271">
        <v>0</v>
      </c>
      <c r="AN4271">
        <v>135</v>
      </c>
      <c r="AP4271">
        <v>36</v>
      </c>
    </row>
    <row r="4272" spans="1:42" x14ac:dyDescent="0.2">
      <c r="A4272" s="1" t="s">
        <v>46</v>
      </c>
      <c r="B4272">
        <v>4</v>
      </c>
      <c r="C4272" s="1" t="s">
        <v>6254</v>
      </c>
      <c r="D4272" s="2">
        <v>45901</v>
      </c>
      <c r="E4272" t="s">
        <v>625</v>
      </c>
      <c r="F4272" s="1" t="s">
        <v>246</v>
      </c>
      <c r="G4272">
        <v>19</v>
      </c>
      <c r="H4272" t="s">
        <v>2979</v>
      </c>
      <c r="I4272" s="1" t="s">
        <v>100</v>
      </c>
      <c r="J4272">
        <v>100</v>
      </c>
      <c r="K4272" s="1" t="s">
        <v>2729</v>
      </c>
      <c r="L4272">
        <v>2</v>
      </c>
      <c r="M4272">
        <v>87.8</v>
      </c>
      <c r="N4272">
        <v>4.5999999999999996</v>
      </c>
      <c r="Q4272">
        <v>83.2</v>
      </c>
      <c r="R4272" s="1"/>
      <c r="V4272">
        <v>0</v>
      </c>
      <c r="W4272">
        <v>0</v>
      </c>
      <c r="AF4272">
        <v>0</v>
      </c>
      <c r="AG4272">
        <v>0</v>
      </c>
      <c r="AH4272">
        <v>0</v>
      </c>
      <c r="AI4272">
        <v>12</v>
      </c>
      <c r="AJ4272">
        <v>12</v>
      </c>
      <c r="AM4272">
        <v>0</v>
      </c>
      <c r="AN4272">
        <v>87.8</v>
      </c>
      <c r="AP4272">
        <v>36</v>
      </c>
    </row>
    <row r="4273" spans="1:42" x14ac:dyDescent="0.2">
      <c r="A4273" s="1" t="s">
        <v>53</v>
      </c>
      <c r="B4273">
        <v>4</v>
      </c>
      <c r="C4273" s="1" t="s">
        <v>6252</v>
      </c>
      <c r="D4273" s="2">
        <v>45901</v>
      </c>
      <c r="E4273" t="s">
        <v>6253</v>
      </c>
      <c r="F4273" s="1" t="s">
        <v>246</v>
      </c>
      <c r="G4273">
        <v>16</v>
      </c>
      <c r="H4273">
        <v>8</v>
      </c>
      <c r="I4273" s="1" t="s">
        <v>100</v>
      </c>
      <c r="J4273">
        <v>690</v>
      </c>
      <c r="K4273" s="1" t="s">
        <v>2729</v>
      </c>
      <c r="L4273">
        <v>5</v>
      </c>
      <c r="M4273">
        <v>298.39999999999998</v>
      </c>
      <c r="N4273">
        <v>10.6</v>
      </c>
      <c r="Q4273">
        <v>287.79999999999995</v>
      </c>
      <c r="R4273" s="1"/>
      <c r="V4273">
        <v>0</v>
      </c>
      <c r="W4273">
        <v>0</v>
      </c>
      <c r="AF4273">
        <v>0</v>
      </c>
      <c r="AG4273">
        <v>0</v>
      </c>
      <c r="AH4273">
        <v>0</v>
      </c>
      <c r="AI4273">
        <v>12</v>
      </c>
      <c r="AJ4273">
        <v>12</v>
      </c>
      <c r="AM4273">
        <v>0</v>
      </c>
      <c r="AN4273">
        <v>298.39999999999998</v>
      </c>
      <c r="AP4273">
        <v>36</v>
      </c>
    </row>
    <row r="4274" spans="1:42" x14ac:dyDescent="0.2">
      <c r="A4274" s="1" t="s">
        <v>46</v>
      </c>
      <c r="B4274">
        <v>2</v>
      </c>
      <c r="C4274" s="1" t="s">
        <v>6255</v>
      </c>
      <c r="D4274" s="2">
        <v>45901</v>
      </c>
      <c r="E4274" t="s">
        <v>6238</v>
      </c>
      <c r="F4274" s="1" t="s">
        <v>246</v>
      </c>
      <c r="G4274">
        <v>8</v>
      </c>
      <c r="H4274" t="s">
        <v>2740</v>
      </c>
      <c r="I4274" s="1" t="s">
        <v>100</v>
      </c>
      <c r="J4274">
        <v>100</v>
      </c>
      <c r="K4274" s="1" t="s">
        <v>2729</v>
      </c>
      <c r="L4274">
        <v>2</v>
      </c>
      <c r="M4274">
        <v>100.6</v>
      </c>
      <c r="N4274">
        <v>3</v>
      </c>
      <c r="O4274">
        <v>10</v>
      </c>
      <c r="Q4274">
        <v>97.6</v>
      </c>
      <c r="R4274" s="1"/>
      <c r="S4274">
        <v>3</v>
      </c>
      <c r="U4274">
        <v>200</v>
      </c>
      <c r="V4274">
        <v>203</v>
      </c>
      <c r="W4274">
        <v>3.3833333333333333</v>
      </c>
      <c r="AF4274">
        <v>0</v>
      </c>
      <c r="AG4274">
        <v>0</v>
      </c>
      <c r="AH4274">
        <v>3.3833333333333333</v>
      </c>
      <c r="AI4274">
        <v>8.6166666666666671</v>
      </c>
      <c r="AJ4274">
        <v>12</v>
      </c>
      <c r="AM4274">
        <v>0</v>
      </c>
      <c r="AN4274">
        <v>100.6</v>
      </c>
      <c r="AP4274">
        <v>36</v>
      </c>
    </row>
    <row r="4275" spans="1:42" x14ac:dyDescent="0.2">
      <c r="A4275" s="1" t="s">
        <v>46</v>
      </c>
      <c r="B4275">
        <v>2</v>
      </c>
      <c r="C4275" s="1" t="s">
        <v>6256</v>
      </c>
      <c r="D4275" s="2">
        <v>45901</v>
      </c>
      <c r="E4275" t="s">
        <v>6238</v>
      </c>
      <c r="F4275" s="1" t="s">
        <v>246</v>
      </c>
      <c r="G4275">
        <v>8</v>
      </c>
      <c r="H4275" t="s">
        <v>2740</v>
      </c>
      <c r="I4275" s="1" t="s">
        <v>100</v>
      </c>
      <c r="J4275">
        <v>100</v>
      </c>
      <c r="K4275" s="1" t="s">
        <v>2729</v>
      </c>
      <c r="L4275">
        <v>2</v>
      </c>
      <c r="M4275">
        <v>68.599999999999994</v>
      </c>
      <c r="N4275">
        <v>3</v>
      </c>
      <c r="Q4275">
        <v>65.599999999999994</v>
      </c>
      <c r="R4275" s="1"/>
      <c r="V4275">
        <v>0</v>
      </c>
      <c r="W4275">
        <v>0</v>
      </c>
      <c r="AF4275">
        <v>0</v>
      </c>
      <c r="AG4275">
        <v>0</v>
      </c>
      <c r="AH4275">
        <v>0</v>
      </c>
      <c r="AI4275">
        <v>12</v>
      </c>
      <c r="AJ4275">
        <v>12</v>
      </c>
      <c r="AM4275">
        <v>0</v>
      </c>
      <c r="AN4275">
        <v>68.599999999999994</v>
      </c>
      <c r="AP4275">
        <v>36</v>
      </c>
    </row>
    <row r="4276" spans="1:42" x14ac:dyDescent="0.2">
      <c r="A4276" s="1" t="s">
        <v>53</v>
      </c>
      <c r="B4276">
        <v>2</v>
      </c>
      <c r="C4276" s="1" t="s">
        <v>6257</v>
      </c>
      <c r="D4276" s="2">
        <v>45901</v>
      </c>
      <c r="E4276" t="s">
        <v>6238</v>
      </c>
      <c r="F4276" s="1" t="s">
        <v>246</v>
      </c>
      <c r="G4276">
        <v>8</v>
      </c>
      <c r="H4276" t="s">
        <v>2740</v>
      </c>
      <c r="I4276" s="1" t="s">
        <v>100</v>
      </c>
      <c r="J4276">
        <v>100</v>
      </c>
      <c r="K4276" s="1" t="s">
        <v>2729</v>
      </c>
      <c r="L4276">
        <v>2</v>
      </c>
      <c r="M4276">
        <v>107.80000000000001</v>
      </c>
      <c r="N4276">
        <v>3.5</v>
      </c>
      <c r="O4276">
        <v>5</v>
      </c>
      <c r="Q4276">
        <v>104.30000000000001</v>
      </c>
      <c r="R4276" s="1"/>
      <c r="V4276">
        <v>0</v>
      </c>
      <c r="W4276">
        <v>0</v>
      </c>
      <c r="AF4276">
        <v>0</v>
      </c>
      <c r="AG4276">
        <v>0</v>
      </c>
      <c r="AH4276">
        <v>0</v>
      </c>
      <c r="AI4276">
        <v>12</v>
      </c>
      <c r="AJ4276">
        <v>12</v>
      </c>
      <c r="AM4276">
        <v>0</v>
      </c>
      <c r="AN4276">
        <v>107.8</v>
      </c>
      <c r="AP4276">
        <v>36</v>
      </c>
    </row>
    <row r="4277" spans="1:42" x14ac:dyDescent="0.2">
      <c r="A4277" s="1" t="s">
        <v>53</v>
      </c>
      <c r="B4277">
        <v>2</v>
      </c>
      <c r="C4277" s="1" t="s">
        <v>6256</v>
      </c>
      <c r="D4277" s="2">
        <v>45901</v>
      </c>
      <c r="E4277" t="s">
        <v>6238</v>
      </c>
      <c r="F4277" s="1" t="s">
        <v>246</v>
      </c>
      <c r="G4277">
        <v>8</v>
      </c>
      <c r="H4277" t="s">
        <v>2740</v>
      </c>
      <c r="I4277" s="1" t="s">
        <v>100</v>
      </c>
      <c r="J4277">
        <v>100</v>
      </c>
      <c r="K4277" s="1" t="s">
        <v>2729</v>
      </c>
      <c r="L4277">
        <v>1</v>
      </c>
      <c r="M4277">
        <v>38.4</v>
      </c>
      <c r="N4277">
        <v>1.8</v>
      </c>
      <c r="Q4277">
        <v>36.6</v>
      </c>
      <c r="R4277" s="1"/>
      <c r="V4277">
        <v>0</v>
      </c>
      <c r="W4277">
        <v>0</v>
      </c>
      <c r="AF4277">
        <v>0</v>
      </c>
      <c r="AG4277">
        <v>0</v>
      </c>
      <c r="AH4277">
        <v>0</v>
      </c>
      <c r="AI4277">
        <v>12</v>
      </c>
      <c r="AJ4277">
        <v>12</v>
      </c>
      <c r="AM4277">
        <v>0</v>
      </c>
      <c r="AN4277">
        <v>38.4</v>
      </c>
      <c r="AP4277">
        <v>36</v>
      </c>
    </row>
    <row r="4278" spans="1:42" x14ac:dyDescent="0.2">
      <c r="A4278" s="1" t="s">
        <v>53</v>
      </c>
      <c r="B4278">
        <v>2</v>
      </c>
      <c r="C4278" s="1" t="s">
        <v>6258</v>
      </c>
      <c r="D4278" s="2">
        <v>45901</v>
      </c>
      <c r="E4278" t="s">
        <v>6259</v>
      </c>
      <c r="F4278" s="1" t="s">
        <v>246</v>
      </c>
      <c r="G4278">
        <v>11</v>
      </c>
      <c r="H4278" t="s">
        <v>2645</v>
      </c>
      <c r="I4278" s="1" t="s">
        <v>100</v>
      </c>
      <c r="J4278">
        <v>150</v>
      </c>
      <c r="K4278" s="1" t="s">
        <v>2729</v>
      </c>
      <c r="L4278">
        <v>2</v>
      </c>
      <c r="M4278">
        <v>110.19999999999999</v>
      </c>
      <c r="N4278">
        <v>1.3</v>
      </c>
      <c r="Q4278">
        <v>108.89999999999999</v>
      </c>
      <c r="R4278" s="1"/>
      <c r="V4278">
        <v>0</v>
      </c>
      <c r="W4278">
        <v>0</v>
      </c>
      <c r="AF4278">
        <v>0</v>
      </c>
      <c r="AG4278">
        <v>0</v>
      </c>
      <c r="AH4278">
        <v>0</v>
      </c>
      <c r="AI4278">
        <v>12</v>
      </c>
      <c r="AJ4278">
        <v>12</v>
      </c>
      <c r="AM4278">
        <v>0</v>
      </c>
      <c r="AN4278">
        <v>110.2</v>
      </c>
      <c r="AP4278">
        <v>36</v>
      </c>
    </row>
    <row r="4279" spans="1:42" x14ac:dyDescent="0.2">
      <c r="A4279" s="1" t="s">
        <v>46</v>
      </c>
      <c r="B4279">
        <v>3</v>
      </c>
      <c r="C4279" s="1" t="s">
        <v>6241</v>
      </c>
      <c r="D4279" s="2">
        <v>45901</v>
      </c>
      <c r="E4279" t="s">
        <v>6231</v>
      </c>
      <c r="F4279" s="1" t="s">
        <v>3064</v>
      </c>
      <c r="G4279">
        <v>15</v>
      </c>
      <c r="H4279" t="s">
        <v>2811</v>
      </c>
      <c r="I4279" s="1" t="s">
        <v>2996</v>
      </c>
      <c r="J4279">
        <v>350</v>
      </c>
      <c r="K4279" s="1" t="s">
        <v>2729</v>
      </c>
      <c r="L4279">
        <v>2</v>
      </c>
      <c r="M4279">
        <v>106.8</v>
      </c>
      <c r="N4279">
        <v>3.4</v>
      </c>
      <c r="O4279">
        <v>25</v>
      </c>
      <c r="Q4279">
        <v>103.39999999999999</v>
      </c>
      <c r="R4279" s="1"/>
      <c r="V4279">
        <v>0</v>
      </c>
      <c r="W4279">
        <v>0</v>
      </c>
      <c r="AF4279">
        <v>0</v>
      </c>
      <c r="AG4279">
        <v>0</v>
      </c>
      <c r="AH4279">
        <v>0</v>
      </c>
      <c r="AI4279">
        <v>12</v>
      </c>
      <c r="AJ4279">
        <v>12</v>
      </c>
      <c r="AM4279">
        <v>0</v>
      </c>
      <c r="AN4279">
        <v>106.8</v>
      </c>
      <c r="AP4279">
        <v>36</v>
      </c>
    </row>
    <row r="4280" spans="1:42" x14ac:dyDescent="0.2">
      <c r="A4280" s="1" t="s">
        <v>46</v>
      </c>
      <c r="B4280">
        <v>3</v>
      </c>
      <c r="C4280" s="1" t="s">
        <v>6260</v>
      </c>
      <c r="D4280" s="2">
        <v>45901</v>
      </c>
      <c r="E4280" t="s">
        <v>6231</v>
      </c>
      <c r="F4280" s="1" t="s">
        <v>3231</v>
      </c>
      <c r="G4280">
        <v>11</v>
      </c>
      <c r="H4280" t="s">
        <v>214</v>
      </c>
      <c r="I4280" s="1" t="s">
        <v>2996</v>
      </c>
      <c r="J4280">
        <v>200</v>
      </c>
      <c r="K4280" s="1" t="s">
        <v>2729</v>
      </c>
      <c r="L4280">
        <v>2</v>
      </c>
      <c r="M4280">
        <v>124.6</v>
      </c>
      <c r="N4280">
        <v>2.6</v>
      </c>
      <c r="Q4280">
        <v>122</v>
      </c>
      <c r="R4280" s="1"/>
      <c r="V4280">
        <v>0</v>
      </c>
      <c r="W4280">
        <v>0</v>
      </c>
      <c r="AF4280">
        <v>0</v>
      </c>
      <c r="AG4280">
        <v>0</v>
      </c>
      <c r="AH4280">
        <v>0</v>
      </c>
      <c r="AI4280">
        <v>12</v>
      </c>
      <c r="AJ4280">
        <v>12</v>
      </c>
      <c r="AM4280">
        <v>0</v>
      </c>
      <c r="AN4280">
        <v>124.6</v>
      </c>
      <c r="AP4280">
        <v>36</v>
      </c>
    </row>
    <row r="4281" spans="1:42" x14ac:dyDescent="0.2">
      <c r="A4281" s="1" t="s">
        <v>53</v>
      </c>
      <c r="B4281">
        <v>3</v>
      </c>
      <c r="C4281" s="1" t="s">
        <v>6260</v>
      </c>
      <c r="D4281" s="2">
        <v>45901</v>
      </c>
      <c r="E4281" t="s">
        <v>6231</v>
      </c>
      <c r="F4281" s="1" t="s">
        <v>3231</v>
      </c>
      <c r="G4281">
        <v>11</v>
      </c>
      <c r="H4281" t="s">
        <v>214</v>
      </c>
      <c r="I4281" s="1" t="s">
        <v>2996</v>
      </c>
      <c r="J4281">
        <v>200</v>
      </c>
      <c r="K4281" s="1" t="s">
        <v>2729</v>
      </c>
      <c r="L4281">
        <v>3</v>
      </c>
      <c r="M4281">
        <v>115.8</v>
      </c>
      <c r="N4281">
        <v>4</v>
      </c>
      <c r="O4281">
        <v>9</v>
      </c>
      <c r="Q4281">
        <v>111.8</v>
      </c>
      <c r="R4281" s="1"/>
      <c r="V4281">
        <v>0</v>
      </c>
      <c r="W4281">
        <v>0</v>
      </c>
      <c r="AF4281">
        <v>0</v>
      </c>
      <c r="AG4281">
        <v>0</v>
      </c>
      <c r="AH4281">
        <v>0</v>
      </c>
      <c r="AI4281">
        <v>12</v>
      </c>
      <c r="AJ4281">
        <v>12</v>
      </c>
      <c r="AM4281">
        <v>0</v>
      </c>
      <c r="AN4281">
        <v>115.8</v>
      </c>
      <c r="AP4281">
        <v>36</v>
      </c>
    </row>
    <row r="4282" spans="1:42" x14ac:dyDescent="0.2">
      <c r="A4282" s="1" t="s">
        <v>53</v>
      </c>
      <c r="B4282">
        <v>3</v>
      </c>
      <c r="C4282" s="1" t="s">
        <v>6261</v>
      </c>
      <c r="D4282" s="2">
        <v>45901</v>
      </c>
      <c r="E4282" t="s">
        <v>6231</v>
      </c>
      <c r="F4282" s="1" t="s">
        <v>3093</v>
      </c>
      <c r="G4282">
        <v>14</v>
      </c>
      <c r="H4282" t="s">
        <v>214</v>
      </c>
      <c r="I4282" s="1" t="s">
        <v>2996</v>
      </c>
      <c r="J4282">
        <v>200</v>
      </c>
      <c r="K4282" s="1" t="s">
        <v>2729</v>
      </c>
      <c r="L4282">
        <v>3</v>
      </c>
      <c r="M4282">
        <v>199.4</v>
      </c>
      <c r="N4282">
        <v>5.4</v>
      </c>
      <c r="Q4282">
        <v>194</v>
      </c>
      <c r="R4282" s="1"/>
      <c r="V4282">
        <v>0</v>
      </c>
      <c r="W4282">
        <v>0</v>
      </c>
      <c r="AF4282">
        <v>0</v>
      </c>
      <c r="AG4282">
        <v>0</v>
      </c>
      <c r="AH4282">
        <v>0</v>
      </c>
      <c r="AI4282">
        <v>12</v>
      </c>
      <c r="AJ4282">
        <v>12</v>
      </c>
      <c r="AM4282">
        <v>0</v>
      </c>
      <c r="AN4282">
        <v>199.4</v>
      </c>
      <c r="AP4282">
        <v>36</v>
      </c>
    </row>
    <row r="4283" spans="1:42" x14ac:dyDescent="0.2">
      <c r="A4283" s="1" t="s">
        <v>46</v>
      </c>
      <c r="B4283">
        <v>6</v>
      </c>
      <c r="C4283" s="1" t="s">
        <v>5983</v>
      </c>
      <c r="D4283" s="2">
        <v>45901</v>
      </c>
      <c r="E4283" t="s">
        <v>3699</v>
      </c>
      <c r="F4283" s="1" t="s">
        <v>246</v>
      </c>
      <c r="G4283" t="s">
        <v>5606</v>
      </c>
      <c r="H4283" t="s">
        <v>5607</v>
      </c>
      <c r="I4283" s="1" t="s">
        <v>2766</v>
      </c>
      <c r="J4283" t="s">
        <v>5984</v>
      </c>
      <c r="K4283" s="1" t="s">
        <v>2729</v>
      </c>
      <c r="L4283">
        <v>4</v>
      </c>
      <c r="M4283">
        <v>419.40000000000003</v>
      </c>
      <c r="N4283">
        <v>12</v>
      </c>
      <c r="O4283">
        <v>15</v>
      </c>
      <c r="Q4283">
        <v>407.40000000000003</v>
      </c>
      <c r="R4283" s="1"/>
      <c r="U4283">
        <v>180</v>
      </c>
      <c r="V4283">
        <v>180</v>
      </c>
      <c r="W4283">
        <v>3</v>
      </c>
      <c r="AF4283">
        <v>0</v>
      </c>
      <c r="AG4283">
        <v>0</v>
      </c>
      <c r="AH4283">
        <v>3</v>
      </c>
      <c r="AI4283">
        <v>9</v>
      </c>
      <c r="AJ4283">
        <v>12</v>
      </c>
      <c r="AM4283">
        <v>0</v>
      </c>
      <c r="AN4283">
        <v>419.4</v>
      </c>
      <c r="AP4283">
        <v>36</v>
      </c>
    </row>
    <row r="4284" spans="1:42" x14ac:dyDescent="0.2">
      <c r="A4284" s="1" t="s">
        <v>53</v>
      </c>
      <c r="B4284">
        <v>6</v>
      </c>
      <c r="C4284" s="1" t="s">
        <v>5983</v>
      </c>
      <c r="D4284" s="2">
        <v>45901</v>
      </c>
      <c r="E4284" t="s">
        <v>3699</v>
      </c>
      <c r="F4284" s="1" t="s">
        <v>246</v>
      </c>
      <c r="G4284" t="s">
        <v>5606</v>
      </c>
      <c r="H4284" t="s">
        <v>5607</v>
      </c>
      <c r="I4284" s="1" t="s">
        <v>2766</v>
      </c>
      <c r="J4284" t="s">
        <v>5984</v>
      </c>
      <c r="K4284" s="1" t="s">
        <v>2729</v>
      </c>
      <c r="L4284">
        <v>6</v>
      </c>
      <c r="M4284">
        <v>634.4</v>
      </c>
      <c r="N4284">
        <v>18</v>
      </c>
      <c r="O4284">
        <v>10</v>
      </c>
      <c r="Q4284">
        <v>616.4</v>
      </c>
      <c r="R4284" s="1"/>
      <c r="V4284">
        <v>0</v>
      </c>
      <c r="W4284">
        <v>0</v>
      </c>
      <c r="AF4284">
        <v>0</v>
      </c>
      <c r="AG4284">
        <v>0</v>
      </c>
      <c r="AH4284">
        <v>0</v>
      </c>
      <c r="AI4284">
        <v>12</v>
      </c>
      <c r="AJ4284">
        <v>12</v>
      </c>
      <c r="AM4284">
        <v>0</v>
      </c>
      <c r="AN4284">
        <v>634.4</v>
      </c>
      <c r="AP4284">
        <v>36</v>
      </c>
    </row>
    <row r="4285" spans="1:42" x14ac:dyDescent="0.2">
      <c r="A4285" s="1" t="s">
        <v>53</v>
      </c>
      <c r="B4285">
        <v>6</v>
      </c>
      <c r="C4285" s="1" t="s">
        <v>6262</v>
      </c>
      <c r="D4285" s="2">
        <v>45901</v>
      </c>
      <c r="E4285" t="s">
        <v>625</v>
      </c>
      <c r="F4285" s="1" t="s">
        <v>246</v>
      </c>
      <c r="G4285">
        <v>19</v>
      </c>
      <c r="H4285" t="s">
        <v>332</v>
      </c>
      <c r="I4285" s="1" t="s">
        <v>100</v>
      </c>
      <c r="J4285">
        <v>100</v>
      </c>
      <c r="K4285" s="1" t="s">
        <v>2729</v>
      </c>
      <c r="L4285">
        <v>1</v>
      </c>
      <c r="M4285">
        <v>54.8</v>
      </c>
      <c r="N4285">
        <v>2.4</v>
      </c>
      <c r="Q4285">
        <v>52.4</v>
      </c>
      <c r="R4285" s="1"/>
      <c r="V4285">
        <v>0</v>
      </c>
      <c r="W4285">
        <v>0</v>
      </c>
      <c r="AF4285">
        <v>0</v>
      </c>
      <c r="AG4285">
        <v>0</v>
      </c>
      <c r="AH4285">
        <v>0</v>
      </c>
      <c r="AI4285">
        <v>12</v>
      </c>
      <c r="AJ4285">
        <v>12</v>
      </c>
      <c r="AM4285">
        <v>0</v>
      </c>
      <c r="AN4285">
        <v>54.8</v>
      </c>
      <c r="AP4285">
        <v>36</v>
      </c>
    </row>
    <row r="4286" spans="1:42" x14ac:dyDescent="0.2">
      <c r="A4286" s="1" t="s">
        <v>46</v>
      </c>
      <c r="B4286">
        <v>2</v>
      </c>
      <c r="C4286" s="1" t="s">
        <v>6258</v>
      </c>
      <c r="D4286" s="2">
        <v>45902</v>
      </c>
      <c r="E4286" t="s">
        <v>6259</v>
      </c>
      <c r="F4286" s="1" t="s">
        <v>246</v>
      </c>
      <c r="G4286">
        <v>11</v>
      </c>
      <c r="H4286" t="s">
        <v>2645</v>
      </c>
      <c r="I4286" s="1" t="s">
        <v>100</v>
      </c>
      <c r="J4286">
        <v>150</v>
      </c>
      <c r="K4286" s="1" t="s">
        <v>2729</v>
      </c>
      <c r="L4286">
        <v>1</v>
      </c>
      <c r="M4286">
        <v>47.8</v>
      </c>
      <c r="N4286">
        <v>1.5</v>
      </c>
      <c r="Q4286">
        <v>46.3</v>
      </c>
      <c r="R4286" s="1"/>
      <c r="V4286">
        <v>0</v>
      </c>
      <c r="W4286">
        <v>0</v>
      </c>
      <c r="AF4286">
        <v>0</v>
      </c>
      <c r="AG4286">
        <v>0</v>
      </c>
      <c r="AH4286">
        <v>0</v>
      </c>
      <c r="AI4286">
        <v>12</v>
      </c>
      <c r="AJ4286">
        <v>12</v>
      </c>
      <c r="AL4286">
        <v>2057</v>
      </c>
      <c r="AM4286">
        <v>0</v>
      </c>
      <c r="AN4286">
        <v>47.8</v>
      </c>
      <c r="AP4286">
        <v>36</v>
      </c>
    </row>
    <row r="4287" spans="1:42" x14ac:dyDescent="0.2">
      <c r="A4287" s="1" t="s">
        <v>46</v>
      </c>
      <c r="B4287">
        <v>2</v>
      </c>
      <c r="C4287" s="1" t="s">
        <v>6263</v>
      </c>
      <c r="D4287" s="2">
        <v>45902</v>
      </c>
      <c r="E4287" t="s">
        <v>6264</v>
      </c>
      <c r="F4287" s="1" t="s">
        <v>246</v>
      </c>
      <c r="G4287">
        <v>7</v>
      </c>
      <c r="H4287" t="s">
        <v>79</v>
      </c>
      <c r="I4287" s="1" t="s">
        <v>100</v>
      </c>
      <c r="J4287">
        <v>100</v>
      </c>
      <c r="K4287" s="1" t="s">
        <v>2729</v>
      </c>
      <c r="L4287">
        <v>2</v>
      </c>
      <c r="M4287">
        <v>101.80000000000001</v>
      </c>
      <c r="N4287">
        <v>1.8</v>
      </c>
      <c r="Q4287">
        <v>100.00000000000001</v>
      </c>
      <c r="R4287" s="1" t="s">
        <v>99</v>
      </c>
      <c r="V4287">
        <v>0</v>
      </c>
      <c r="W4287">
        <v>0</v>
      </c>
      <c r="AF4287">
        <v>0</v>
      </c>
      <c r="AG4287">
        <v>0</v>
      </c>
      <c r="AH4287">
        <v>0</v>
      </c>
      <c r="AI4287">
        <v>12</v>
      </c>
      <c r="AJ4287">
        <v>12</v>
      </c>
      <c r="AM4287">
        <v>0</v>
      </c>
      <c r="AN4287">
        <v>101.8</v>
      </c>
      <c r="AP4287">
        <v>36</v>
      </c>
    </row>
    <row r="4288" spans="1:42" x14ac:dyDescent="0.2">
      <c r="A4288" s="1" t="s">
        <v>46</v>
      </c>
      <c r="B4288">
        <v>2</v>
      </c>
      <c r="C4288" s="1" t="s">
        <v>6185</v>
      </c>
      <c r="D4288" s="2">
        <v>45902</v>
      </c>
      <c r="E4288" t="s">
        <v>6186</v>
      </c>
      <c r="F4288" s="1" t="s">
        <v>106</v>
      </c>
      <c r="G4288">
        <v>18</v>
      </c>
      <c r="H4288" t="s">
        <v>343</v>
      </c>
      <c r="I4288" s="1" t="s">
        <v>3548</v>
      </c>
      <c r="J4288">
        <v>2000</v>
      </c>
      <c r="K4288" s="1" t="s">
        <v>2729</v>
      </c>
      <c r="L4288">
        <v>2</v>
      </c>
      <c r="M4288">
        <v>95.4</v>
      </c>
      <c r="N4288">
        <v>4</v>
      </c>
      <c r="Q4288">
        <v>91.4</v>
      </c>
      <c r="R4288" s="1"/>
      <c r="V4288">
        <v>0</v>
      </c>
      <c r="W4288">
        <v>0</v>
      </c>
      <c r="AF4288">
        <v>0</v>
      </c>
      <c r="AG4288">
        <v>0</v>
      </c>
      <c r="AH4288">
        <v>0</v>
      </c>
      <c r="AI4288">
        <v>12</v>
      </c>
      <c r="AJ4288">
        <v>12</v>
      </c>
      <c r="AM4288">
        <v>0</v>
      </c>
      <c r="AN4288">
        <v>95.4</v>
      </c>
      <c r="AP4288">
        <v>36</v>
      </c>
    </row>
    <row r="4289" spans="1:42" x14ac:dyDescent="0.2">
      <c r="A4289" s="1" t="s">
        <v>53</v>
      </c>
      <c r="B4289">
        <v>2</v>
      </c>
      <c r="C4289" s="1" t="s">
        <v>6265</v>
      </c>
      <c r="D4289" s="2">
        <v>45902</v>
      </c>
      <c r="E4289" t="s">
        <v>6264</v>
      </c>
      <c r="F4289" s="1" t="s">
        <v>246</v>
      </c>
      <c r="G4289">
        <v>6.5</v>
      </c>
      <c r="H4289" t="s">
        <v>79</v>
      </c>
      <c r="I4289" s="1" t="s">
        <v>100</v>
      </c>
      <c r="J4289">
        <v>120</v>
      </c>
      <c r="K4289" s="1" t="s">
        <v>2729</v>
      </c>
      <c r="L4289">
        <v>3</v>
      </c>
      <c r="M4289">
        <v>124.20000000000002</v>
      </c>
      <c r="N4289">
        <v>2.4000000000000004</v>
      </c>
      <c r="Q4289">
        <v>121.80000000000001</v>
      </c>
      <c r="R4289" s="1"/>
      <c r="V4289">
        <v>0</v>
      </c>
      <c r="W4289">
        <v>0</v>
      </c>
      <c r="AF4289">
        <v>0</v>
      </c>
      <c r="AG4289">
        <v>0</v>
      </c>
      <c r="AH4289">
        <v>0</v>
      </c>
      <c r="AI4289">
        <v>12</v>
      </c>
      <c r="AJ4289">
        <v>12</v>
      </c>
      <c r="AM4289">
        <v>0</v>
      </c>
      <c r="AN4289">
        <v>124.20000000000002</v>
      </c>
      <c r="AP4289">
        <v>36</v>
      </c>
    </row>
    <row r="4290" spans="1:42" x14ac:dyDescent="0.2">
      <c r="A4290" s="1" t="s">
        <v>53</v>
      </c>
      <c r="B4290">
        <v>2</v>
      </c>
      <c r="C4290" s="1" t="s">
        <v>6266</v>
      </c>
      <c r="D4290" s="2">
        <v>45902</v>
      </c>
      <c r="E4290" t="s">
        <v>625</v>
      </c>
      <c r="F4290" s="1" t="s">
        <v>246</v>
      </c>
      <c r="G4290">
        <v>15</v>
      </c>
      <c r="H4290" t="s">
        <v>332</v>
      </c>
      <c r="I4290" s="1" t="s">
        <v>100</v>
      </c>
      <c r="J4290">
        <v>300</v>
      </c>
      <c r="K4290" s="1" t="s">
        <v>2729</v>
      </c>
      <c r="L4290">
        <v>1</v>
      </c>
      <c r="M4290">
        <v>73.400000000000006</v>
      </c>
      <c r="N4290">
        <v>1.8</v>
      </c>
      <c r="Q4290">
        <v>71.600000000000009</v>
      </c>
      <c r="R4290" s="1"/>
      <c r="V4290">
        <v>0</v>
      </c>
      <c r="W4290">
        <v>0</v>
      </c>
      <c r="AF4290">
        <v>0</v>
      </c>
      <c r="AG4290">
        <v>0</v>
      </c>
      <c r="AH4290">
        <v>0</v>
      </c>
      <c r="AI4290">
        <v>12</v>
      </c>
      <c r="AJ4290">
        <v>12</v>
      </c>
      <c r="AM4290">
        <v>0</v>
      </c>
      <c r="AN4290">
        <v>73.400000000000006</v>
      </c>
      <c r="AP4290">
        <v>36</v>
      </c>
    </row>
    <row r="4291" spans="1:42" x14ac:dyDescent="0.2">
      <c r="A4291" s="1" t="s">
        <v>46</v>
      </c>
      <c r="B4291">
        <v>3</v>
      </c>
      <c r="C4291" s="1" t="s">
        <v>6267</v>
      </c>
      <c r="D4291" s="2">
        <v>45902</v>
      </c>
      <c r="E4291" t="s">
        <v>6268</v>
      </c>
      <c r="F4291" s="1" t="s">
        <v>106</v>
      </c>
      <c r="G4291">
        <v>15</v>
      </c>
      <c r="H4291" t="s">
        <v>6269</v>
      </c>
      <c r="I4291" s="1" t="s">
        <v>108</v>
      </c>
      <c r="J4291">
        <v>110</v>
      </c>
      <c r="K4291" s="1" t="s">
        <v>2729</v>
      </c>
      <c r="L4291">
        <v>2</v>
      </c>
      <c r="M4291">
        <v>133.6</v>
      </c>
      <c r="N4291">
        <v>3.4</v>
      </c>
      <c r="Q4291">
        <v>130.19999999999999</v>
      </c>
      <c r="R4291" s="1" t="s">
        <v>1733</v>
      </c>
      <c r="V4291">
        <v>0</v>
      </c>
      <c r="W4291">
        <v>0</v>
      </c>
      <c r="AF4291">
        <v>0</v>
      </c>
      <c r="AG4291">
        <v>0</v>
      </c>
      <c r="AH4291">
        <v>0</v>
      </c>
      <c r="AI4291">
        <v>12</v>
      </c>
      <c r="AJ4291">
        <v>12</v>
      </c>
      <c r="AM4291">
        <v>0</v>
      </c>
      <c r="AN4291">
        <v>133.6</v>
      </c>
      <c r="AP4291">
        <v>36</v>
      </c>
    </row>
    <row r="4292" spans="1:42" x14ac:dyDescent="0.2">
      <c r="A4292" s="1" t="s">
        <v>46</v>
      </c>
      <c r="B4292">
        <v>3</v>
      </c>
      <c r="C4292" s="1" t="s">
        <v>6270</v>
      </c>
      <c r="D4292" s="2">
        <v>45902</v>
      </c>
      <c r="E4292" t="s">
        <v>6271</v>
      </c>
      <c r="F4292" s="1" t="s">
        <v>106</v>
      </c>
      <c r="G4292">
        <v>18</v>
      </c>
      <c r="H4292" t="s">
        <v>343</v>
      </c>
      <c r="I4292" s="1" t="s">
        <v>108</v>
      </c>
      <c r="J4292">
        <v>100</v>
      </c>
      <c r="K4292" s="1" t="s">
        <v>2729</v>
      </c>
      <c r="L4292">
        <v>2</v>
      </c>
      <c r="M4292">
        <v>106.1</v>
      </c>
      <c r="N4292">
        <v>4.2</v>
      </c>
      <c r="Q4292">
        <v>101.89999999999999</v>
      </c>
      <c r="R4292" s="1"/>
      <c r="V4292">
        <v>0</v>
      </c>
      <c r="W4292">
        <v>0</v>
      </c>
      <c r="AF4292">
        <v>0</v>
      </c>
      <c r="AG4292">
        <v>0</v>
      </c>
      <c r="AH4292">
        <v>0</v>
      </c>
      <c r="AI4292">
        <v>12</v>
      </c>
      <c r="AJ4292">
        <v>12</v>
      </c>
      <c r="AM4292">
        <v>0</v>
      </c>
      <c r="AN4292">
        <v>106.1</v>
      </c>
      <c r="AP4292">
        <v>36</v>
      </c>
    </row>
    <row r="4293" spans="1:42" x14ac:dyDescent="0.2">
      <c r="A4293" s="1" t="s">
        <v>53</v>
      </c>
      <c r="B4293">
        <v>3</v>
      </c>
      <c r="C4293" s="1" t="s">
        <v>6185</v>
      </c>
      <c r="D4293" s="2">
        <v>45902</v>
      </c>
      <c r="E4293" t="s">
        <v>6186</v>
      </c>
      <c r="F4293" s="1" t="s">
        <v>106</v>
      </c>
      <c r="G4293">
        <v>18</v>
      </c>
      <c r="H4293" t="s">
        <v>343</v>
      </c>
      <c r="I4293" s="1" t="s">
        <v>3548</v>
      </c>
      <c r="J4293">
        <v>2000</v>
      </c>
      <c r="K4293" s="1" t="s">
        <v>2729</v>
      </c>
      <c r="L4293">
        <v>4</v>
      </c>
      <c r="M4293">
        <v>197</v>
      </c>
      <c r="N4293">
        <v>9</v>
      </c>
      <c r="Q4293">
        <v>188</v>
      </c>
      <c r="R4293" s="1"/>
      <c r="V4293">
        <v>0</v>
      </c>
      <c r="W4293">
        <v>0</v>
      </c>
      <c r="AF4293">
        <v>0</v>
      </c>
      <c r="AG4293">
        <v>0</v>
      </c>
      <c r="AH4293">
        <v>0</v>
      </c>
      <c r="AI4293">
        <v>12</v>
      </c>
      <c r="AJ4293">
        <v>12</v>
      </c>
      <c r="AM4293">
        <v>0</v>
      </c>
      <c r="AN4293">
        <v>197</v>
      </c>
      <c r="AP4293">
        <v>36</v>
      </c>
    </row>
    <row r="4294" spans="1:42" x14ac:dyDescent="0.2">
      <c r="A4294" s="1" t="s">
        <v>53</v>
      </c>
      <c r="B4294">
        <v>3</v>
      </c>
      <c r="C4294" s="1" t="s">
        <v>6213</v>
      </c>
      <c r="D4294" s="2">
        <v>45902</v>
      </c>
      <c r="E4294" t="s">
        <v>6186</v>
      </c>
      <c r="F4294" s="1" t="s">
        <v>106</v>
      </c>
      <c r="G4294">
        <v>18</v>
      </c>
      <c r="H4294" t="s">
        <v>343</v>
      </c>
      <c r="I4294" s="1" t="s">
        <v>3548</v>
      </c>
      <c r="J4294">
        <v>250</v>
      </c>
      <c r="K4294" s="1" t="s">
        <v>2729</v>
      </c>
      <c r="L4294">
        <v>2</v>
      </c>
      <c r="M4294">
        <v>88.8</v>
      </c>
      <c r="N4294">
        <v>2.2000000000000002</v>
      </c>
      <c r="Q4294">
        <v>86.6</v>
      </c>
      <c r="R4294" s="1"/>
      <c r="V4294">
        <v>0</v>
      </c>
      <c r="W4294">
        <v>0</v>
      </c>
      <c r="AF4294">
        <v>0</v>
      </c>
      <c r="AG4294">
        <v>0</v>
      </c>
      <c r="AH4294">
        <v>0</v>
      </c>
      <c r="AI4294">
        <v>12</v>
      </c>
      <c r="AJ4294">
        <v>12</v>
      </c>
      <c r="AM4294">
        <v>0</v>
      </c>
      <c r="AN4294">
        <v>88.8</v>
      </c>
      <c r="AP4294">
        <v>36</v>
      </c>
    </row>
    <row r="4295" spans="1:42" x14ac:dyDescent="0.2">
      <c r="A4295" s="1" t="s">
        <v>53</v>
      </c>
      <c r="B4295">
        <v>3</v>
      </c>
      <c r="C4295" s="1" t="s">
        <v>6215</v>
      </c>
      <c r="D4295" s="2">
        <v>45902</v>
      </c>
      <c r="E4295" t="s">
        <v>6186</v>
      </c>
      <c r="F4295" s="1" t="s">
        <v>106</v>
      </c>
      <c r="G4295">
        <v>16</v>
      </c>
      <c r="H4295" t="s">
        <v>343</v>
      </c>
      <c r="I4295" s="1" t="s">
        <v>3548</v>
      </c>
      <c r="J4295">
        <v>1000</v>
      </c>
      <c r="K4295" s="1" t="s">
        <v>2729</v>
      </c>
      <c r="L4295">
        <v>2</v>
      </c>
      <c r="M4295">
        <v>88.800000000000011</v>
      </c>
      <c r="N4295">
        <v>3.8</v>
      </c>
      <c r="Q4295">
        <v>85.000000000000014</v>
      </c>
      <c r="R4295" s="1"/>
      <c r="V4295">
        <v>0</v>
      </c>
      <c r="W4295">
        <v>0</v>
      </c>
      <c r="AF4295">
        <v>0</v>
      </c>
      <c r="AG4295">
        <v>0</v>
      </c>
      <c r="AH4295">
        <v>0</v>
      </c>
      <c r="AI4295">
        <v>12</v>
      </c>
      <c r="AJ4295">
        <v>12</v>
      </c>
      <c r="AM4295">
        <v>0</v>
      </c>
      <c r="AN4295">
        <v>88.800000000000011</v>
      </c>
      <c r="AP4295">
        <v>36</v>
      </c>
    </row>
    <row r="4296" spans="1:42" x14ac:dyDescent="0.2">
      <c r="A4296" s="1" t="s">
        <v>53</v>
      </c>
      <c r="B4296">
        <v>3</v>
      </c>
      <c r="C4296" s="1" t="s">
        <v>6272</v>
      </c>
      <c r="D4296" s="2">
        <v>45902</v>
      </c>
      <c r="E4296" t="s">
        <v>6273</v>
      </c>
      <c r="F4296" s="1" t="s">
        <v>106</v>
      </c>
      <c r="G4296">
        <v>16</v>
      </c>
      <c r="H4296" t="s">
        <v>3224</v>
      </c>
      <c r="I4296" s="1" t="s">
        <v>108</v>
      </c>
      <c r="J4296">
        <v>200</v>
      </c>
      <c r="K4296" s="1" t="s">
        <v>2729</v>
      </c>
      <c r="L4296">
        <v>1</v>
      </c>
      <c r="M4296">
        <v>90</v>
      </c>
      <c r="N4296">
        <v>4.2</v>
      </c>
      <c r="Q4296">
        <v>85.8</v>
      </c>
      <c r="R4296" s="1"/>
      <c r="V4296">
        <v>0</v>
      </c>
      <c r="W4296">
        <v>0</v>
      </c>
      <c r="AF4296">
        <v>0</v>
      </c>
      <c r="AG4296">
        <v>0</v>
      </c>
      <c r="AH4296">
        <v>0</v>
      </c>
      <c r="AI4296">
        <v>12</v>
      </c>
      <c r="AJ4296">
        <v>12</v>
      </c>
      <c r="AM4296">
        <v>0</v>
      </c>
      <c r="AN4296">
        <v>90</v>
      </c>
      <c r="AP4296">
        <v>36</v>
      </c>
    </row>
    <row r="4297" spans="1:42" x14ac:dyDescent="0.2">
      <c r="A4297" s="1" t="s">
        <v>46</v>
      </c>
      <c r="B4297">
        <v>4</v>
      </c>
      <c r="C4297" s="1" t="s">
        <v>6252</v>
      </c>
      <c r="D4297" s="2">
        <v>45902</v>
      </c>
      <c r="E4297" t="s">
        <v>6253</v>
      </c>
      <c r="F4297" s="1" t="s">
        <v>246</v>
      </c>
      <c r="G4297">
        <v>16</v>
      </c>
      <c r="H4297">
        <v>8</v>
      </c>
      <c r="I4297" s="1" t="s">
        <v>100</v>
      </c>
      <c r="J4297">
        <v>690</v>
      </c>
      <c r="K4297" s="1" t="s">
        <v>2729</v>
      </c>
      <c r="L4297">
        <v>7</v>
      </c>
      <c r="M4297">
        <v>338.49</v>
      </c>
      <c r="N4297">
        <v>13.61</v>
      </c>
      <c r="Q4297">
        <v>324.88</v>
      </c>
      <c r="R4297" s="1"/>
      <c r="V4297">
        <v>0</v>
      </c>
      <c r="W4297">
        <v>0</v>
      </c>
      <c r="AF4297">
        <v>0</v>
      </c>
      <c r="AG4297">
        <v>0</v>
      </c>
      <c r="AH4297">
        <v>0</v>
      </c>
      <c r="AI4297">
        <v>12</v>
      </c>
      <c r="AJ4297">
        <v>12</v>
      </c>
      <c r="AM4297">
        <v>0</v>
      </c>
      <c r="AN4297">
        <v>338.49</v>
      </c>
      <c r="AP4297">
        <v>36</v>
      </c>
    </row>
    <row r="4298" spans="1:42" x14ac:dyDescent="0.2">
      <c r="A4298" s="1" t="s">
        <v>53</v>
      </c>
      <c r="B4298">
        <v>4</v>
      </c>
      <c r="C4298" s="1" t="s">
        <v>6274</v>
      </c>
      <c r="D4298" s="2">
        <v>45902</v>
      </c>
      <c r="E4298" t="s">
        <v>625</v>
      </c>
      <c r="F4298" s="1" t="s">
        <v>246</v>
      </c>
      <c r="G4298">
        <v>16</v>
      </c>
      <c r="H4298" t="s">
        <v>209</v>
      </c>
      <c r="I4298" s="1" t="s">
        <v>100</v>
      </c>
      <c r="J4298">
        <v>200</v>
      </c>
      <c r="K4298" s="1" t="s">
        <v>2729</v>
      </c>
      <c r="L4298">
        <v>5</v>
      </c>
      <c r="M4298">
        <v>208.60000000000002</v>
      </c>
      <c r="N4298">
        <v>9.9</v>
      </c>
      <c r="Q4298">
        <v>198.70000000000002</v>
      </c>
      <c r="R4298" s="1"/>
      <c r="V4298">
        <v>0</v>
      </c>
      <c r="W4298">
        <v>0</v>
      </c>
      <c r="AF4298">
        <v>0</v>
      </c>
      <c r="AG4298">
        <v>0</v>
      </c>
      <c r="AH4298">
        <v>0</v>
      </c>
      <c r="AI4298">
        <v>12</v>
      </c>
      <c r="AJ4298">
        <v>12</v>
      </c>
      <c r="AM4298">
        <v>0</v>
      </c>
      <c r="AN4298">
        <v>208.6</v>
      </c>
      <c r="AP4298">
        <v>36</v>
      </c>
    </row>
    <row r="4299" spans="1:42" x14ac:dyDescent="0.2">
      <c r="A4299" s="1" t="s">
        <v>53</v>
      </c>
      <c r="B4299">
        <v>4</v>
      </c>
      <c r="C4299" s="1" t="s">
        <v>6275</v>
      </c>
      <c r="D4299" s="2">
        <v>45902</v>
      </c>
      <c r="E4299" t="s">
        <v>625</v>
      </c>
      <c r="F4299" s="1" t="s">
        <v>246</v>
      </c>
      <c r="G4299">
        <v>17</v>
      </c>
      <c r="H4299" t="s">
        <v>167</v>
      </c>
      <c r="I4299" s="1" t="s">
        <v>100</v>
      </c>
      <c r="J4299">
        <v>600</v>
      </c>
      <c r="K4299" s="1" t="s">
        <v>2729</v>
      </c>
      <c r="L4299">
        <v>1</v>
      </c>
      <c r="M4299">
        <v>46.8</v>
      </c>
      <c r="N4299">
        <v>2</v>
      </c>
      <c r="Q4299">
        <v>44.8</v>
      </c>
      <c r="R4299" s="1"/>
      <c r="V4299">
        <v>0</v>
      </c>
      <c r="W4299">
        <v>0</v>
      </c>
      <c r="AF4299">
        <v>0</v>
      </c>
      <c r="AG4299">
        <v>0</v>
      </c>
      <c r="AH4299">
        <v>0</v>
      </c>
      <c r="AI4299">
        <v>12</v>
      </c>
      <c r="AJ4299">
        <v>12</v>
      </c>
      <c r="AM4299">
        <v>0</v>
      </c>
      <c r="AN4299">
        <v>46.8</v>
      </c>
      <c r="AP4299">
        <v>36</v>
      </c>
    </row>
    <row r="4300" spans="1:42" x14ac:dyDescent="0.2">
      <c r="A4300" s="1" t="s">
        <v>46</v>
      </c>
      <c r="B4300">
        <v>6</v>
      </c>
      <c r="C4300" s="1" t="s">
        <v>6262</v>
      </c>
      <c r="D4300" s="2">
        <v>45902</v>
      </c>
      <c r="E4300" t="s">
        <v>625</v>
      </c>
      <c r="F4300" s="1" t="s">
        <v>246</v>
      </c>
      <c r="G4300">
        <v>19</v>
      </c>
      <c r="H4300" t="s">
        <v>332</v>
      </c>
      <c r="I4300" s="1" t="s">
        <v>100</v>
      </c>
      <c r="J4300">
        <v>100</v>
      </c>
      <c r="K4300" s="1" t="s">
        <v>2729</v>
      </c>
      <c r="L4300">
        <v>2</v>
      </c>
      <c r="M4300">
        <v>107.80000000000001</v>
      </c>
      <c r="N4300">
        <v>4.4000000000000004</v>
      </c>
      <c r="O4300">
        <v>160</v>
      </c>
      <c r="Q4300">
        <v>103.4</v>
      </c>
      <c r="R4300" s="1" t="s">
        <v>2245</v>
      </c>
      <c r="V4300">
        <v>0</v>
      </c>
      <c r="W4300">
        <v>0</v>
      </c>
      <c r="X4300">
        <v>155</v>
      </c>
      <c r="AD4300">
        <v>120</v>
      </c>
      <c r="AF4300">
        <v>275</v>
      </c>
      <c r="AG4300">
        <v>4.583333333333333</v>
      </c>
      <c r="AH4300">
        <v>4.583333333333333</v>
      </c>
      <c r="AI4300">
        <v>7.416666666666667</v>
      </c>
      <c r="AJ4300">
        <v>12</v>
      </c>
      <c r="AM4300">
        <v>0</v>
      </c>
      <c r="AN4300">
        <v>107.8</v>
      </c>
      <c r="AP4300">
        <v>36</v>
      </c>
    </row>
    <row r="4301" spans="1:42" x14ac:dyDescent="0.2">
      <c r="A4301" s="1" t="s">
        <v>46</v>
      </c>
      <c r="B4301">
        <v>6</v>
      </c>
      <c r="C4301" s="1" t="s">
        <v>6276</v>
      </c>
      <c r="D4301" s="2">
        <v>45902</v>
      </c>
      <c r="E4301" t="s">
        <v>625</v>
      </c>
      <c r="F4301" s="1" t="s">
        <v>246</v>
      </c>
      <c r="G4301">
        <v>17</v>
      </c>
      <c r="H4301" t="s">
        <v>209</v>
      </c>
      <c r="I4301" s="1" t="s">
        <v>100</v>
      </c>
      <c r="J4301">
        <v>100</v>
      </c>
      <c r="K4301" s="1" t="s">
        <v>2729</v>
      </c>
      <c r="L4301">
        <v>2</v>
      </c>
      <c r="M4301">
        <v>105.2</v>
      </c>
      <c r="N4301">
        <v>4.4000000000000004</v>
      </c>
      <c r="Q4301">
        <v>100.8</v>
      </c>
      <c r="R4301" s="1"/>
      <c r="V4301">
        <v>0</v>
      </c>
      <c r="W4301">
        <v>0</v>
      </c>
      <c r="AF4301">
        <v>0</v>
      </c>
      <c r="AG4301">
        <v>0</v>
      </c>
      <c r="AH4301">
        <v>0</v>
      </c>
      <c r="AI4301">
        <v>12</v>
      </c>
      <c r="AJ4301">
        <v>12</v>
      </c>
      <c r="AM4301">
        <v>0</v>
      </c>
      <c r="AN4301">
        <v>105.2</v>
      </c>
      <c r="AP4301">
        <v>36</v>
      </c>
    </row>
    <row r="4302" spans="1:42" x14ac:dyDescent="0.2">
      <c r="A4302" s="1" t="s">
        <v>46</v>
      </c>
      <c r="B4302">
        <v>6</v>
      </c>
      <c r="C4302" s="1" t="s">
        <v>6277</v>
      </c>
      <c r="D4302" s="2">
        <v>45902</v>
      </c>
      <c r="E4302" t="s">
        <v>625</v>
      </c>
      <c r="F4302" s="1" t="s">
        <v>246</v>
      </c>
      <c r="G4302">
        <v>27.5</v>
      </c>
      <c r="H4302" t="s">
        <v>3946</v>
      </c>
      <c r="I4302" s="1" t="s">
        <v>100</v>
      </c>
      <c r="J4302">
        <v>150</v>
      </c>
      <c r="K4302" s="1" t="s">
        <v>2729</v>
      </c>
      <c r="L4302">
        <v>2</v>
      </c>
      <c r="M4302">
        <v>141.19999999999999</v>
      </c>
      <c r="N4302">
        <v>6.8</v>
      </c>
      <c r="Q4302">
        <v>134.39999999999998</v>
      </c>
      <c r="R4302" s="1"/>
      <c r="V4302">
        <v>0</v>
      </c>
      <c r="W4302">
        <v>0</v>
      </c>
      <c r="AF4302">
        <v>0</v>
      </c>
      <c r="AG4302">
        <v>0</v>
      </c>
      <c r="AH4302">
        <v>0</v>
      </c>
      <c r="AI4302">
        <v>12</v>
      </c>
      <c r="AJ4302">
        <v>12</v>
      </c>
      <c r="AM4302">
        <v>0</v>
      </c>
      <c r="AN4302">
        <v>141.19999999999999</v>
      </c>
      <c r="AP4302">
        <v>36</v>
      </c>
    </row>
    <row r="4303" spans="1:42" x14ac:dyDescent="0.2">
      <c r="A4303" s="1" t="s">
        <v>46</v>
      </c>
      <c r="B4303">
        <v>6</v>
      </c>
      <c r="C4303" s="1" t="s">
        <v>5983</v>
      </c>
      <c r="D4303" s="2">
        <v>45902</v>
      </c>
      <c r="E4303" t="s">
        <v>3699</v>
      </c>
      <c r="F4303" s="1" t="s">
        <v>246</v>
      </c>
      <c r="G4303" t="s">
        <v>5606</v>
      </c>
      <c r="H4303" t="s">
        <v>5607</v>
      </c>
      <c r="I4303" s="1" t="s">
        <v>2766</v>
      </c>
      <c r="J4303" t="s">
        <v>5984</v>
      </c>
      <c r="K4303" s="1" t="s">
        <v>2729</v>
      </c>
      <c r="L4303">
        <v>3</v>
      </c>
      <c r="M4303">
        <v>322</v>
      </c>
      <c r="N4303">
        <v>6.8999999999999995</v>
      </c>
      <c r="Q4303">
        <v>315.10000000000002</v>
      </c>
      <c r="R4303" s="1"/>
      <c r="V4303">
        <v>0</v>
      </c>
      <c r="W4303">
        <v>0</v>
      </c>
      <c r="AF4303">
        <v>0</v>
      </c>
      <c r="AG4303">
        <v>0</v>
      </c>
      <c r="AH4303">
        <v>0</v>
      </c>
      <c r="AI4303">
        <v>12</v>
      </c>
      <c r="AJ4303">
        <v>12</v>
      </c>
      <c r="AM4303">
        <v>0</v>
      </c>
      <c r="AN4303">
        <v>322</v>
      </c>
      <c r="AP4303">
        <v>36</v>
      </c>
    </row>
    <row r="4304" spans="1:42" x14ac:dyDescent="0.2">
      <c r="A4304" s="1" t="s">
        <v>53</v>
      </c>
      <c r="B4304">
        <v>6</v>
      </c>
      <c r="C4304" s="1" t="s">
        <v>6278</v>
      </c>
      <c r="D4304" s="2">
        <v>45902</v>
      </c>
      <c r="E4304" t="s">
        <v>625</v>
      </c>
      <c r="F4304" s="1" t="s">
        <v>246</v>
      </c>
      <c r="G4304">
        <v>27</v>
      </c>
      <c r="H4304" t="s">
        <v>3946</v>
      </c>
      <c r="I4304" s="1" t="s">
        <v>100</v>
      </c>
      <c r="J4304">
        <v>150</v>
      </c>
      <c r="K4304" s="1" t="s">
        <v>2729</v>
      </c>
      <c r="L4304">
        <v>2</v>
      </c>
      <c r="M4304">
        <v>154</v>
      </c>
      <c r="N4304">
        <v>6.8</v>
      </c>
      <c r="O4304">
        <v>142</v>
      </c>
      <c r="Q4304">
        <v>147.19999999999999</v>
      </c>
      <c r="R4304" s="1" t="s">
        <v>2562</v>
      </c>
      <c r="V4304">
        <v>0</v>
      </c>
      <c r="W4304">
        <v>0</v>
      </c>
      <c r="AF4304">
        <v>0</v>
      </c>
      <c r="AG4304">
        <v>0</v>
      </c>
      <c r="AH4304">
        <v>0</v>
      </c>
      <c r="AI4304">
        <v>12</v>
      </c>
      <c r="AJ4304">
        <v>12</v>
      </c>
      <c r="AM4304">
        <v>0</v>
      </c>
      <c r="AN4304">
        <v>154</v>
      </c>
      <c r="AP4304">
        <v>36</v>
      </c>
    </row>
    <row r="4305" spans="1:42" x14ac:dyDescent="0.2">
      <c r="A4305" s="1" t="s">
        <v>53</v>
      </c>
      <c r="B4305">
        <v>6</v>
      </c>
      <c r="C4305" s="1" t="s">
        <v>6279</v>
      </c>
      <c r="D4305" s="2">
        <v>45902</v>
      </c>
      <c r="E4305" t="s">
        <v>6280</v>
      </c>
      <c r="F4305" s="1" t="s">
        <v>246</v>
      </c>
      <c r="G4305">
        <v>36</v>
      </c>
      <c r="H4305" t="s">
        <v>2811</v>
      </c>
      <c r="I4305" s="1" t="s">
        <v>100</v>
      </c>
      <c r="J4305">
        <v>100</v>
      </c>
      <c r="K4305" s="1" t="s">
        <v>2729</v>
      </c>
      <c r="L4305">
        <v>1</v>
      </c>
      <c r="M4305">
        <v>45.8</v>
      </c>
      <c r="N4305">
        <v>4.5999999999999996</v>
      </c>
      <c r="Q4305">
        <v>41.199999999999996</v>
      </c>
      <c r="R4305" s="1"/>
      <c r="V4305">
        <v>0</v>
      </c>
      <c r="W4305">
        <v>0</v>
      </c>
      <c r="AF4305">
        <v>0</v>
      </c>
      <c r="AG4305">
        <v>0</v>
      </c>
      <c r="AH4305">
        <v>0</v>
      </c>
      <c r="AI4305">
        <v>12</v>
      </c>
      <c r="AJ4305">
        <v>12</v>
      </c>
      <c r="AM4305">
        <v>0</v>
      </c>
      <c r="AN4305">
        <v>45.8</v>
      </c>
      <c r="AP4305">
        <v>36</v>
      </c>
    </row>
    <row r="4306" spans="1:42" x14ac:dyDescent="0.2">
      <c r="A4306" s="1" t="s">
        <v>53</v>
      </c>
      <c r="B4306">
        <v>6</v>
      </c>
      <c r="C4306" s="1" t="s">
        <v>6281</v>
      </c>
      <c r="D4306" s="2">
        <v>45902</v>
      </c>
      <c r="E4306" t="s">
        <v>6280</v>
      </c>
      <c r="F4306" s="1" t="s">
        <v>246</v>
      </c>
      <c r="G4306">
        <v>36</v>
      </c>
      <c r="H4306" t="s">
        <v>2811</v>
      </c>
      <c r="I4306" s="1" t="s">
        <v>100</v>
      </c>
      <c r="J4306">
        <v>100</v>
      </c>
      <c r="K4306" s="1" t="s">
        <v>2729</v>
      </c>
      <c r="L4306">
        <v>2</v>
      </c>
      <c r="M4306">
        <v>118.4</v>
      </c>
      <c r="N4306">
        <v>9.1999999999999993</v>
      </c>
      <c r="Q4306">
        <v>109.2</v>
      </c>
      <c r="R4306" s="1"/>
      <c r="V4306">
        <v>0</v>
      </c>
      <c r="W4306">
        <v>0</v>
      </c>
      <c r="AF4306">
        <v>0</v>
      </c>
      <c r="AG4306">
        <v>0</v>
      </c>
      <c r="AH4306">
        <v>0</v>
      </c>
      <c r="AI4306">
        <v>12</v>
      </c>
      <c r="AJ4306">
        <v>12</v>
      </c>
      <c r="AM4306">
        <v>0</v>
      </c>
      <c r="AN4306">
        <v>118.4</v>
      </c>
      <c r="AP4306">
        <v>36</v>
      </c>
    </row>
    <row r="4307" spans="1:42" x14ac:dyDescent="0.2">
      <c r="A4307" s="1" t="s">
        <v>53</v>
      </c>
      <c r="B4307">
        <v>6</v>
      </c>
      <c r="C4307" s="1" t="s">
        <v>6282</v>
      </c>
      <c r="D4307" s="2">
        <v>45902</v>
      </c>
      <c r="E4307" t="s">
        <v>625</v>
      </c>
      <c r="F4307" s="1" t="s">
        <v>246</v>
      </c>
      <c r="G4307">
        <v>36</v>
      </c>
      <c r="H4307" t="s">
        <v>3946</v>
      </c>
      <c r="I4307" s="1" t="s">
        <v>100</v>
      </c>
      <c r="J4307">
        <v>200</v>
      </c>
      <c r="K4307" s="1" t="s">
        <v>2729</v>
      </c>
      <c r="L4307">
        <v>4</v>
      </c>
      <c r="M4307">
        <v>224</v>
      </c>
      <c r="N4307">
        <v>18.399999999999999</v>
      </c>
      <c r="Q4307">
        <v>205.6</v>
      </c>
      <c r="R4307" s="1"/>
      <c r="V4307">
        <v>0</v>
      </c>
      <c r="W4307">
        <v>0</v>
      </c>
      <c r="AF4307">
        <v>0</v>
      </c>
      <c r="AG4307">
        <v>0</v>
      </c>
      <c r="AH4307">
        <v>0</v>
      </c>
      <c r="AI4307">
        <v>12</v>
      </c>
      <c r="AJ4307">
        <v>12</v>
      </c>
      <c r="AM4307">
        <v>0</v>
      </c>
      <c r="AN4307">
        <v>224</v>
      </c>
      <c r="AP4307">
        <v>36</v>
      </c>
    </row>
    <row r="4308" spans="1:42" x14ac:dyDescent="0.2">
      <c r="A4308" s="1" t="s">
        <v>53</v>
      </c>
      <c r="B4308">
        <v>6</v>
      </c>
      <c r="C4308" s="1" t="s">
        <v>6283</v>
      </c>
      <c r="D4308" s="2">
        <v>45902</v>
      </c>
      <c r="E4308" t="s">
        <v>625</v>
      </c>
      <c r="F4308" s="1" t="s">
        <v>246</v>
      </c>
      <c r="G4308">
        <v>37</v>
      </c>
      <c r="H4308" t="s">
        <v>3946</v>
      </c>
      <c r="I4308" s="1" t="s">
        <v>100</v>
      </c>
      <c r="J4308">
        <v>300</v>
      </c>
      <c r="K4308" s="1" t="s">
        <v>2729</v>
      </c>
      <c r="L4308">
        <v>6</v>
      </c>
      <c r="M4308">
        <v>320.59999999999997</v>
      </c>
      <c r="N4308">
        <v>20.399999999999999</v>
      </c>
      <c r="Q4308">
        <v>300.2</v>
      </c>
      <c r="R4308" s="1"/>
      <c r="V4308">
        <v>0</v>
      </c>
      <c r="W4308">
        <v>0</v>
      </c>
      <c r="AF4308">
        <v>0</v>
      </c>
      <c r="AG4308">
        <v>0</v>
      </c>
      <c r="AH4308">
        <v>0</v>
      </c>
      <c r="AI4308">
        <v>12</v>
      </c>
      <c r="AJ4308">
        <v>12</v>
      </c>
      <c r="AM4308">
        <v>0</v>
      </c>
      <c r="AN4308">
        <v>320.59999999999997</v>
      </c>
      <c r="AP4308">
        <v>36</v>
      </c>
    </row>
    <row r="4309" spans="1:42" x14ac:dyDescent="0.2">
      <c r="A4309" s="1" t="s">
        <v>46</v>
      </c>
      <c r="B4309">
        <v>2</v>
      </c>
      <c r="C4309" s="1" t="s">
        <v>6266</v>
      </c>
      <c r="D4309" s="2">
        <v>45903</v>
      </c>
      <c r="E4309" t="s">
        <v>625</v>
      </c>
      <c r="F4309" s="1" t="s">
        <v>246</v>
      </c>
      <c r="G4309">
        <v>15</v>
      </c>
      <c r="H4309" t="s">
        <v>332</v>
      </c>
      <c r="I4309" s="1" t="s">
        <v>100</v>
      </c>
      <c r="J4309">
        <v>300</v>
      </c>
      <c r="K4309" s="1" t="s">
        <v>2729</v>
      </c>
      <c r="L4309">
        <v>3</v>
      </c>
      <c r="M4309">
        <v>216.60000000000002</v>
      </c>
      <c r="N4309">
        <v>5.0999999999999996</v>
      </c>
      <c r="Q4309">
        <v>211.50000000000003</v>
      </c>
      <c r="R4309" s="1" t="s">
        <v>2392</v>
      </c>
      <c r="V4309">
        <v>0</v>
      </c>
      <c r="W4309">
        <v>0</v>
      </c>
      <c r="AF4309">
        <v>0</v>
      </c>
      <c r="AG4309">
        <v>0</v>
      </c>
      <c r="AH4309">
        <v>0</v>
      </c>
      <c r="AI4309">
        <v>12</v>
      </c>
      <c r="AJ4309">
        <v>12</v>
      </c>
      <c r="AL4309">
        <v>2012</v>
      </c>
      <c r="AM4309">
        <v>0</v>
      </c>
      <c r="AN4309">
        <v>216.6</v>
      </c>
      <c r="AP4309">
        <v>36</v>
      </c>
    </row>
    <row r="4310" spans="1:42" x14ac:dyDescent="0.2">
      <c r="A4310" s="1" t="s">
        <v>46</v>
      </c>
      <c r="B4310">
        <v>2</v>
      </c>
      <c r="C4310" s="1" t="s">
        <v>6284</v>
      </c>
      <c r="D4310" s="2">
        <v>45903</v>
      </c>
      <c r="E4310" t="s">
        <v>625</v>
      </c>
      <c r="F4310" s="1" t="s">
        <v>246</v>
      </c>
      <c r="G4310">
        <v>15</v>
      </c>
      <c r="H4310" t="s">
        <v>332</v>
      </c>
      <c r="I4310" s="1" t="s">
        <v>100</v>
      </c>
      <c r="J4310">
        <v>300</v>
      </c>
      <c r="K4310" s="1" t="s">
        <v>2729</v>
      </c>
      <c r="L4310">
        <v>2</v>
      </c>
      <c r="M4310">
        <v>126.4</v>
      </c>
      <c r="N4310">
        <v>3.4</v>
      </c>
      <c r="Q4310">
        <v>123</v>
      </c>
      <c r="R4310" s="1"/>
      <c r="V4310">
        <v>0</v>
      </c>
      <c r="W4310">
        <v>0</v>
      </c>
      <c r="AF4310">
        <v>0</v>
      </c>
      <c r="AG4310">
        <v>0</v>
      </c>
      <c r="AH4310">
        <v>0</v>
      </c>
      <c r="AI4310">
        <v>12</v>
      </c>
      <c r="AJ4310">
        <v>12</v>
      </c>
      <c r="AM4310">
        <v>0</v>
      </c>
      <c r="AN4310">
        <v>126.4</v>
      </c>
      <c r="AP4310">
        <v>36</v>
      </c>
    </row>
    <row r="4311" spans="1:42" x14ac:dyDescent="0.2">
      <c r="A4311" s="1" t="s">
        <v>53</v>
      </c>
      <c r="B4311">
        <v>2</v>
      </c>
      <c r="C4311" s="1" t="s">
        <v>6284</v>
      </c>
      <c r="D4311" s="2">
        <v>45903</v>
      </c>
      <c r="E4311" t="s">
        <v>625</v>
      </c>
      <c r="F4311" s="1" t="s">
        <v>246</v>
      </c>
      <c r="G4311">
        <v>15</v>
      </c>
      <c r="H4311" t="s">
        <v>332</v>
      </c>
      <c r="I4311" s="1" t="s">
        <v>100</v>
      </c>
      <c r="J4311">
        <v>300</v>
      </c>
      <c r="K4311" s="1" t="s">
        <v>2729</v>
      </c>
      <c r="L4311">
        <v>4</v>
      </c>
      <c r="M4311">
        <v>195.60000000000002</v>
      </c>
      <c r="N4311">
        <v>7.6</v>
      </c>
      <c r="Q4311">
        <v>188.00000000000003</v>
      </c>
      <c r="R4311" s="1"/>
      <c r="V4311">
        <v>0</v>
      </c>
      <c r="W4311">
        <v>0</v>
      </c>
      <c r="AF4311">
        <v>0</v>
      </c>
      <c r="AG4311">
        <v>0</v>
      </c>
      <c r="AH4311">
        <v>0</v>
      </c>
      <c r="AI4311">
        <v>12</v>
      </c>
      <c r="AJ4311">
        <v>12</v>
      </c>
      <c r="AM4311">
        <v>0</v>
      </c>
      <c r="AN4311">
        <v>195.6</v>
      </c>
      <c r="AP4311">
        <v>36</v>
      </c>
    </row>
    <row r="4312" spans="1:42" x14ac:dyDescent="0.2">
      <c r="A4312" s="1" t="s">
        <v>53</v>
      </c>
      <c r="B4312">
        <v>2</v>
      </c>
      <c r="C4312" s="1" t="s">
        <v>6285</v>
      </c>
      <c r="D4312" s="2">
        <v>45903</v>
      </c>
      <c r="E4312" t="s">
        <v>625</v>
      </c>
      <c r="F4312" s="1" t="s">
        <v>246</v>
      </c>
      <c r="G4312">
        <v>19</v>
      </c>
      <c r="H4312" t="s">
        <v>332</v>
      </c>
      <c r="I4312" s="1" t="s">
        <v>100</v>
      </c>
      <c r="J4312">
        <v>75</v>
      </c>
      <c r="K4312" s="1" t="s">
        <v>2729</v>
      </c>
      <c r="L4312">
        <v>2</v>
      </c>
      <c r="M4312">
        <v>75.199999999999989</v>
      </c>
      <c r="N4312">
        <v>5</v>
      </c>
      <c r="Q4312">
        <v>70.199999999999989</v>
      </c>
      <c r="R4312" s="1"/>
      <c r="V4312">
        <v>0</v>
      </c>
      <c r="W4312">
        <v>0</v>
      </c>
      <c r="AF4312">
        <v>0</v>
      </c>
      <c r="AG4312">
        <v>0</v>
      </c>
      <c r="AH4312">
        <v>0</v>
      </c>
      <c r="AI4312">
        <v>12</v>
      </c>
      <c r="AJ4312">
        <v>12</v>
      </c>
      <c r="AM4312">
        <v>0</v>
      </c>
      <c r="AN4312">
        <v>75.199999999999989</v>
      </c>
      <c r="AP4312">
        <v>36</v>
      </c>
    </row>
    <row r="4313" spans="1:42" x14ac:dyDescent="0.2">
      <c r="A4313" s="1" t="s">
        <v>53</v>
      </c>
      <c r="B4313">
        <v>2</v>
      </c>
      <c r="C4313" s="1" t="s">
        <v>6286</v>
      </c>
      <c r="D4313" s="2">
        <v>45903</v>
      </c>
      <c r="E4313" t="s">
        <v>625</v>
      </c>
      <c r="F4313" s="1" t="s">
        <v>246</v>
      </c>
      <c r="G4313">
        <v>19</v>
      </c>
      <c r="H4313" t="s">
        <v>332</v>
      </c>
      <c r="I4313" s="1" t="s">
        <v>100</v>
      </c>
      <c r="J4313">
        <v>75</v>
      </c>
      <c r="K4313" s="1" t="s">
        <v>2729</v>
      </c>
      <c r="L4313">
        <v>1</v>
      </c>
      <c r="M4313">
        <v>37.799999999999997</v>
      </c>
      <c r="N4313">
        <v>2.5</v>
      </c>
      <c r="Q4313">
        <v>35.299999999999997</v>
      </c>
      <c r="R4313" s="1"/>
      <c r="V4313">
        <v>0</v>
      </c>
      <c r="W4313">
        <v>0</v>
      </c>
      <c r="AF4313">
        <v>0</v>
      </c>
      <c r="AG4313">
        <v>0</v>
      </c>
      <c r="AH4313">
        <v>0</v>
      </c>
      <c r="AI4313">
        <v>12</v>
      </c>
      <c r="AJ4313">
        <v>12</v>
      </c>
      <c r="AM4313">
        <v>0</v>
      </c>
      <c r="AN4313">
        <v>37.799999999999997</v>
      </c>
      <c r="AP4313">
        <v>36</v>
      </c>
    </row>
    <row r="4314" spans="1:42" x14ac:dyDescent="0.2">
      <c r="A4314" s="1" t="s">
        <v>46</v>
      </c>
      <c r="B4314">
        <v>3</v>
      </c>
      <c r="C4314" s="1" t="s">
        <v>6272</v>
      </c>
      <c r="D4314" s="2">
        <v>45903</v>
      </c>
      <c r="E4314" t="s">
        <v>6273</v>
      </c>
      <c r="F4314" s="1" t="s">
        <v>106</v>
      </c>
      <c r="G4314">
        <v>16</v>
      </c>
      <c r="H4314" t="s">
        <v>3224</v>
      </c>
      <c r="I4314" s="1" t="s">
        <v>108</v>
      </c>
      <c r="J4314">
        <v>200</v>
      </c>
      <c r="K4314" s="1" t="s">
        <v>2729</v>
      </c>
      <c r="L4314">
        <v>1</v>
      </c>
      <c r="M4314">
        <v>100.2</v>
      </c>
      <c r="N4314">
        <v>1.9</v>
      </c>
      <c r="O4314">
        <v>10</v>
      </c>
      <c r="Q4314">
        <v>98.3</v>
      </c>
      <c r="R4314" s="1"/>
      <c r="S4314">
        <v>8</v>
      </c>
      <c r="V4314">
        <v>8</v>
      </c>
      <c r="W4314">
        <v>0.13333333333333333</v>
      </c>
      <c r="AF4314">
        <v>0</v>
      </c>
      <c r="AG4314">
        <v>0</v>
      </c>
      <c r="AH4314">
        <v>0.13333333333333333</v>
      </c>
      <c r="AI4314">
        <v>11.866666666666667</v>
      </c>
      <c r="AJ4314">
        <v>12</v>
      </c>
      <c r="AM4314">
        <v>0</v>
      </c>
      <c r="AN4314">
        <v>100.2</v>
      </c>
      <c r="AP4314">
        <v>36</v>
      </c>
    </row>
    <row r="4315" spans="1:42" x14ac:dyDescent="0.2">
      <c r="A4315" s="1" t="s">
        <v>46</v>
      </c>
      <c r="B4315">
        <v>3</v>
      </c>
      <c r="C4315" s="1" t="s">
        <v>6287</v>
      </c>
      <c r="D4315" s="2">
        <v>45903</v>
      </c>
      <c r="E4315" t="s">
        <v>6273</v>
      </c>
      <c r="F4315" s="1" t="s">
        <v>106</v>
      </c>
      <c r="G4315">
        <v>18.5</v>
      </c>
      <c r="H4315" t="s">
        <v>2817</v>
      </c>
      <c r="I4315" s="1" t="s">
        <v>108</v>
      </c>
      <c r="J4315">
        <v>200</v>
      </c>
      <c r="K4315" s="1" t="s">
        <v>2729</v>
      </c>
      <c r="L4315">
        <v>3</v>
      </c>
      <c r="M4315">
        <v>202.8</v>
      </c>
      <c r="N4315">
        <v>6.3000000000000007</v>
      </c>
      <c r="Q4315">
        <v>196.5</v>
      </c>
      <c r="R4315" s="1"/>
      <c r="V4315">
        <v>0</v>
      </c>
      <c r="W4315">
        <v>0</v>
      </c>
      <c r="AF4315">
        <v>0</v>
      </c>
      <c r="AG4315">
        <v>0</v>
      </c>
      <c r="AH4315">
        <v>0</v>
      </c>
      <c r="AI4315">
        <v>12</v>
      </c>
      <c r="AJ4315">
        <v>12</v>
      </c>
      <c r="AM4315">
        <v>0</v>
      </c>
      <c r="AN4315">
        <v>202.8</v>
      </c>
      <c r="AP4315">
        <v>36</v>
      </c>
    </row>
    <row r="4316" spans="1:42" x14ac:dyDescent="0.2">
      <c r="A4316" s="1" t="s">
        <v>46</v>
      </c>
      <c r="B4316">
        <v>3</v>
      </c>
      <c r="C4316" s="1" t="s">
        <v>6288</v>
      </c>
      <c r="D4316" s="2">
        <v>45903</v>
      </c>
      <c r="E4316" t="s">
        <v>6273</v>
      </c>
      <c r="F4316" s="1" t="s">
        <v>106</v>
      </c>
      <c r="G4316">
        <v>18.5</v>
      </c>
      <c r="H4316" t="s">
        <v>2817</v>
      </c>
      <c r="I4316" s="1" t="s">
        <v>108</v>
      </c>
      <c r="J4316">
        <v>100</v>
      </c>
      <c r="K4316" s="1" t="s">
        <v>2729</v>
      </c>
      <c r="L4316">
        <v>2</v>
      </c>
      <c r="M4316">
        <v>125.4</v>
      </c>
      <c r="N4316">
        <v>4.3000000000000007</v>
      </c>
      <c r="Q4316">
        <v>121.10000000000001</v>
      </c>
      <c r="R4316" s="1"/>
      <c r="V4316">
        <v>0</v>
      </c>
      <c r="W4316">
        <v>0</v>
      </c>
      <c r="AF4316">
        <v>0</v>
      </c>
      <c r="AG4316">
        <v>0</v>
      </c>
      <c r="AH4316">
        <v>0</v>
      </c>
      <c r="AI4316">
        <v>12</v>
      </c>
      <c r="AJ4316">
        <v>12</v>
      </c>
      <c r="AM4316">
        <v>0</v>
      </c>
      <c r="AN4316">
        <v>125.4</v>
      </c>
      <c r="AP4316">
        <v>36</v>
      </c>
    </row>
    <row r="4317" spans="1:42" x14ac:dyDescent="0.2">
      <c r="A4317" s="1" t="s">
        <v>53</v>
      </c>
      <c r="B4317">
        <v>3</v>
      </c>
      <c r="C4317" s="1" t="s">
        <v>6289</v>
      </c>
      <c r="D4317" s="2">
        <v>45903</v>
      </c>
      <c r="E4317" t="s">
        <v>6273</v>
      </c>
      <c r="F4317" s="1" t="s">
        <v>106</v>
      </c>
      <c r="G4317">
        <v>14.5</v>
      </c>
      <c r="H4317" t="s">
        <v>338</v>
      </c>
      <c r="I4317" s="1" t="s">
        <v>108</v>
      </c>
      <c r="J4317">
        <v>200</v>
      </c>
      <c r="K4317" s="1" t="s">
        <v>2729</v>
      </c>
      <c r="L4317">
        <v>4</v>
      </c>
      <c r="M4317">
        <v>224.60000000000002</v>
      </c>
      <c r="N4317">
        <v>7.4999999999999991</v>
      </c>
      <c r="Q4317">
        <v>217.10000000000002</v>
      </c>
      <c r="R4317" s="1"/>
      <c r="S4317">
        <v>7</v>
      </c>
      <c r="V4317">
        <v>7</v>
      </c>
      <c r="W4317">
        <v>0.11666666666666668</v>
      </c>
      <c r="AF4317">
        <v>0</v>
      </c>
      <c r="AG4317">
        <v>0</v>
      </c>
      <c r="AH4317">
        <v>0.11666666666666668</v>
      </c>
      <c r="AI4317">
        <v>11.883333333333333</v>
      </c>
      <c r="AJ4317">
        <v>12</v>
      </c>
      <c r="AM4317">
        <v>0</v>
      </c>
      <c r="AN4317">
        <v>224.6</v>
      </c>
      <c r="AP4317">
        <v>36</v>
      </c>
    </row>
    <row r="4318" spans="1:42" x14ac:dyDescent="0.2">
      <c r="A4318" s="1" t="s">
        <v>53</v>
      </c>
      <c r="B4318">
        <v>3</v>
      </c>
      <c r="C4318" s="1" t="s">
        <v>6290</v>
      </c>
      <c r="D4318" s="2">
        <v>45903</v>
      </c>
      <c r="E4318" t="s">
        <v>6273</v>
      </c>
      <c r="F4318" s="1" t="s">
        <v>106</v>
      </c>
      <c r="G4318">
        <v>14</v>
      </c>
      <c r="H4318" t="s">
        <v>2934</v>
      </c>
      <c r="I4318" s="1" t="s">
        <v>108</v>
      </c>
      <c r="J4318">
        <v>100</v>
      </c>
      <c r="K4318" s="1" t="s">
        <v>2729</v>
      </c>
      <c r="L4318">
        <v>2</v>
      </c>
      <c r="M4318">
        <v>104</v>
      </c>
      <c r="N4318">
        <v>3.5</v>
      </c>
      <c r="Q4318">
        <v>100.5</v>
      </c>
      <c r="R4318" s="1"/>
      <c r="V4318">
        <v>0</v>
      </c>
      <c r="W4318">
        <v>0</v>
      </c>
      <c r="AF4318">
        <v>0</v>
      </c>
      <c r="AG4318">
        <v>0</v>
      </c>
      <c r="AH4318">
        <v>0</v>
      </c>
      <c r="AI4318">
        <v>12</v>
      </c>
      <c r="AJ4318">
        <v>12</v>
      </c>
      <c r="AM4318">
        <v>0</v>
      </c>
      <c r="AN4318">
        <v>104</v>
      </c>
      <c r="AP4318">
        <v>36</v>
      </c>
    </row>
    <row r="4319" spans="1:42" x14ac:dyDescent="0.2">
      <c r="A4319" s="1" t="s">
        <v>53</v>
      </c>
      <c r="B4319">
        <v>3</v>
      </c>
      <c r="C4319" s="1" t="s">
        <v>6291</v>
      </c>
      <c r="D4319" s="2">
        <v>45903</v>
      </c>
      <c r="E4319" t="s">
        <v>6273</v>
      </c>
      <c r="F4319" s="1" t="s">
        <v>106</v>
      </c>
      <c r="G4319">
        <v>13</v>
      </c>
      <c r="H4319" t="s">
        <v>338</v>
      </c>
      <c r="I4319" s="1" t="s">
        <v>108</v>
      </c>
      <c r="J4319">
        <v>100</v>
      </c>
      <c r="K4319" s="1" t="s">
        <v>2729</v>
      </c>
      <c r="L4319">
        <v>2</v>
      </c>
      <c r="M4319">
        <v>107.8</v>
      </c>
      <c r="N4319">
        <v>3.5</v>
      </c>
      <c r="Q4319">
        <v>104.3</v>
      </c>
      <c r="R4319" s="1"/>
      <c r="V4319">
        <v>0</v>
      </c>
      <c r="W4319">
        <v>0</v>
      </c>
      <c r="AF4319">
        <v>0</v>
      </c>
      <c r="AG4319">
        <v>0</v>
      </c>
      <c r="AH4319">
        <v>0</v>
      </c>
      <c r="AI4319">
        <v>12</v>
      </c>
      <c r="AJ4319">
        <v>12</v>
      </c>
      <c r="AM4319">
        <v>0</v>
      </c>
      <c r="AN4319">
        <v>107.8</v>
      </c>
      <c r="AP4319">
        <v>36</v>
      </c>
    </row>
    <row r="4320" spans="1:42" x14ac:dyDescent="0.2">
      <c r="A4320" s="1" t="s">
        <v>46</v>
      </c>
      <c r="B4320">
        <v>4</v>
      </c>
      <c r="C4320" s="1" t="s">
        <v>6275</v>
      </c>
      <c r="D4320" s="2">
        <v>45903</v>
      </c>
      <c r="E4320" t="s">
        <v>625</v>
      </c>
      <c r="F4320" s="1" t="s">
        <v>246</v>
      </c>
      <c r="G4320">
        <v>17</v>
      </c>
      <c r="H4320" t="s">
        <v>167</v>
      </c>
      <c r="I4320" s="1" t="s">
        <v>100</v>
      </c>
      <c r="J4320">
        <v>600</v>
      </c>
      <c r="K4320" s="1" t="s">
        <v>2729</v>
      </c>
      <c r="L4320">
        <v>7</v>
      </c>
      <c r="M4320">
        <v>444.00000000000006</v>
      </c>
      <c r="N4320">
        <v>14</v>
      </c>
      <c r="Q4320">
        <v>430.00000000000006</v>
      </c>
      <c r="R4320" s="1"/>
      <c r="V4320">
        <v>0</v>
      </c>
      <c r="W4320">
        <v>0</v>
      </c>
      <c r="AF4320">
        <v>0</v>
      </c>
      <c r="AG4320">
        <v>0</v>
      </c>
      <c r="AH4320">
        <v>0</v>
      </c>
      <c r="AI4320">
        <v>12</v>
      </c>
      <c r="AJ4320">
        <v>12</v>
      </c>
      <c r="AM4320">
        <v>0</v>
      </c>
      <c r="AN4320">
        <v>444.00000000000006</v>
      </c>
      <c r="AP4320">
        <v>36</v>
      </c>
    </row>
    <row r="4321" spans="1:42" x14ac:dyDescent="0.2">
      <c r="A4321" s="1" t="s">
        <v>53</v>
      </c>
      <c r="B4321">
        <v>4</v>
      </c>
      <c r="C4321" s="1" t="s">
        <v>6275</v>
      </c>
      <c r="D4321" s="2">
        <v>45903</v>
      </c>
      <c r="E4321" t="s">
        <v>625</v>
      </c>
      <c r="F4321" s="1" t="s">
        <v>246</v>
      </c>
      <c r="G4321">
        <v>17</v>
      </c>
      <c r="H4321" t="s">
        <v>167</v>
      </c>
      <c r="I4321" s="1" t="s">
        <v>100</v>
      </c>
      <c r="J4321">
        <v>600</v>
      </c>
      <c r="K4321" s="1" t="s">
        <v>2729</v>
      </c>
      <c r="L4321">
        <v>3</v>
      </c>
      <c r="M4321">
        <v>158.80000000000001</v>
      </c>
      <c r="N4321">
        <v>6</v>
      </c>
      <c r="Q4321">
        <v>152.80000000000001</v>
      </c>
      <c r="R4321" s="1"/>
      <c r="V4321">
        <v>0</v>
      </c>
      <c r="W4321">
        <v>0</v>
      </c>
      <c r="AF4321">
        <v>0</v>
      </c>
      <c r="AG4321">
        <v>0</v>
      </c>
      <c r="AH4321">
        <v>0</v>
      </c>
      <c r="AI4321">
        <v>12</v>
      </c>
      <c r="AJ4321">
        <v>12</v>
      </c>
      <c r="AM4321">
        <v>0</v>
      </c>
      <c r="AN4321">
        <v>158.80000000000001</v>
      </c>
      <c r="AP4321">
        <v>36</v>
      </c>
    </row>
    <row r="4322" spans="1:42" x14ac:dyDescent="0.2">
      <c r="A4322" s="1" t="s">
        <v>53</v>
      </c>
      <c r="B4322">
        <v>4</v>
      </c>
      <c r="C4322" s="1" t="s">
        <v>6292</v>
      </c>
      <c r="D4322" s="2">
        <v>45903</v>
      </c>
      <c r="E4322" t="s">
        <v>4680</v>
      </c>
      <c r="F4322" s="1" t="s">
        <v>246</v>
      </c>
      <c r="G4322">
        <v>30</v>
      </c>
      <c r="H4322" t="s">
        <v>343</v>
      </c>
      <c r="I4322" s="1" t="s">
        <v>2766</v>
      </c>
      <c r="J4322">
        <v>400</v>
      </c>
      <c r="K4322" s="1" t="s">
        <v>2729</v>
      </c>
      <c r="L4322">
        <v>1</v>
      </c>
      <c r="M4322">
        <v>106.4</v>
      </c>
      <c r="N4322">
        <v>3.2</v>
      </c>
      <c r="Q4322">
        <v>103.2</v>
      </c>
      <c r="R4322" s="1"/>
      <c r="V4322">
        <v>0</v>
      </c>
      <c r="W4322">
        <v>0</v>
      </c>
      <c r="AF4322">
        <v>0</v>
      </c>
      <c r="AG4322">
        <v>0</v>
      </c>
      <c r="AH4322">
        <v>0</v>
      </c>
      <c r="AI4322">
        <v>12</v>
      </c>
      <c r="AJ4322">
        <v>12</v>
      </c>
      <c r="AM4322">
        <v>0</v>
      </c>
      <c r="AN4322">
        <v>106.4</v>
      </c>
      <c r="AP4322">
        <v>36</v>
      </c>
    </row>
    <row r="4323" spans="1:42" x14ac:dyDescent="0.2">
      <c r="A4323" s="1" t="s">
        <v>53</v>
      </c>
      <c r="B4323">
        <v>4</v>
      </c>
      <c r="C4323" s="1" t="s">
        <v>6254</v>
      </c>
      <c r="D4323" s="2">
        <v>45903</v>
      </c>
      <c r="E4323" t="s">
        <v>625</v>
      </c>
      <c r="F4323" s="1" t="s">
        <v>246</v>
      </c>
      <c r="G4323">
        <v>19</v>
      </c>
      <c r="H4323" t="s">
        <v>2979</v>
      </c>
      <c r="I4323" s="1" t="s">
        <v>100</v>
      </c>
      <c r="J4323">
        <v>100</v>
      </c>
      <c r="K4323" s="1" t="s">
        <v>2729</v>
      </c>
      <c r="L4323">
        <v>2</v>
      </c>
      <c r="M4323">
        <v>95.6</v>
      </c>
      <c r="N4323">
        <v>4.4000000000000004</v>
      </c>
      <c r="Q4323">
        <v>91.199999999999989</v>
      </c>
      <c r="R4323" s="1"/>
      <c r="V4323">
        <v>0</v>
      </c>
      <c r="W4323">
        <v>0</v>
      </c>
      <c r="AF4323">
        <v>0</v>
      </c>
      <c r="AG4323">
        <v>0</v>
      </c>
      <c r="AH4323">
        <v>0</v>
      </c>
      <c r="AI4323">
        <v>12</v>
      </c>
      <c r="AJ4323">
        <v>12</v>
      </c>
      <c r="AM4323">
        <v>0</v>
      </c>
      <c r="AN4323">
        <v>95.6</v>
      </c>
      <c r="AP4323">
        <v>36</v>
      </c>
    </row>
    <row r="4324" spans="1:42" x14ac:dyDescent="0.2">
      <c r="A4324" s="1" t="s">
        <v>46</v>
      </c>
      <c r="B4324">
        <v>6</v>
      </c>
      <c r="C4324" s="1" t="s">
        <v>6293</v>
      </c>
      <c r="D4324" s="2">
        <v>45903</v>
      </c>
      <c r="E4324" t="s">
        <v>658</v>
      </c>
      <c r="F4324" s="1" t="s">
        <v>6294</v>
      </c>
      <c r="G4324">
        <v>14.25</v>
      </c>
      <c r="H4324" t="s">
        <v>6295</v>
      </c>
      <c r="I4324" s="1" t="s">
        <v>51</v>
      </c>
      <c r="J4324">
        <v>300</v>
      </c>
      <c r="K4324" s="1" t="s">
        <v>2729</v>
      </c>
      <c r="L4324">
        <v>6</v>
      </c>
      <c r="M4324">
        <v>321.2</v>
      </c>
      <c r="N4324">
        <v>10.8</v>
      </c>
      <c r="O4324">
        <v>131</v>
      </c>
      <c r="Q4324">
        <v>310.39999999999998</v>
      </c>
      <c r="R4324" s="1"/>
      <c r="S4324">
        <v>20</v>
      </c>
      <c r="V4324">
        <v>20</v>
      </c>
      <c r="W4324">
        <v>0.33333333333333331</v>
      </c>
      <c r="Z4324">
        <v>160</v>
      </c>
      <c r="AF4324">
        <v>160</v>
      </c>
      <c r="AG4324">
        <v>2.6666666666666665</v>
      </c>
      <c r="AH4324">
        <v>3</v>
      </c>
      <c r="AI4324">
        <v>9</v>
      </c>
      <c r="AJ4324">
        <v>12</v>
      </c>
      <c r="AM4324">
        <v>0</v>
      </c>
      <c r="AN4324">
        <v>321.2</v>
      </c>
      <c r="AP4324">
        <v>36</v>
      </c>
    </row>
    <row r="4325" spans="1:42" x14ac:dyDescent="0.2">
      <c r="A4325" s="1" t="s">
        <v>46</v>
      </c>
      <c r="B4325">
        <v>6</v>
      </c>
      <c r="C4325" s="1" t="s">
        <v>6296</v>
      </c>
      <c r="D4325" s="2">
        <v>45903</v>
      </c>
      <c r="E4325" t="s">
        <v>658</v>
      </c>
      <c r="F4325" s="1" t="s">
        <v>6297</v>
      </c>
      <c r="G4325">
        <v>14.25</v>
      </c>
      <c r="H4325" t="s">
        <v>6295</v>
      </c>
      <c r="I4325" s="1" t="s">
        <v>51</v>
      </c>
      <c r="J4325">
        <v>500</v>
      </c>
      <c r="K4325" s="1" t="s">
        <v>2729</v>
      </c>
      <c r="L4325">
        <v>10</v>
      </c>
      <c r="M4325">
        <v>465.00000000000006</v>
      </c>
      <c r="N4325">
        <v>18</v>
      </c>
      <c r="Q4325">
        <v>447.00000000000006</v>
      </c>
      <c r="R4325" s="1"/>
      <c r="V4325">
        <v>0</v>
      </c>
      <c r="W4325">
        <v>0</v>
      </c>
      <c r="AF4325">
        <v>0</v>
      </c>
      <c r="AG4325">
        <v>0</v>
      </c>
      <c r="AH4325">
        <v>0</v>
      </c>
      <c r="AI4325">
        <v>12</v>
      </c>
      <c r="AJ4325">
        <v>12</v>
      </c>
      <c r="AM4325">
        <v>0</v>
      </c>
      <c r="AN4325">
        <v>465.00000000000006</v>
      </c>
      <c r="AP4325">
        <v>36</v>
      </c>
    </row>
    <row r="4326" spans="1:42" x14ac:dyDescent="0.2">
      <c r="A4326" s="1" t="s">
        <v>46</v>
      </c>
      <c r="B4326">
        <v>6</v>
      </c>
      <c r="C4326" s="1" t="s">
        <v>6298</v>
      </c>
      <c r="D4326" s="2">
        <v>45903</v>
      </c>
      <c r="E4326" t="s">
        <v>51</v>
      </c>
      <c r="F4326" s="1"/>
      <c r="G4326">
        <v>30</v>
      </c>
      <c r="I4326" s="1"/>
      <c r="K4326" s="1" t="s">
        <v>2729</v>
      </c>
      <c r="L4326">
        <v>1</v>
      </c>
      <c r="M4326">
        <v>78.599999999999994</v>
      </c>
      <c r="N4326">
        <v>3.8</v>
      </c>
      <c r="Q4326">
        <v>74.8</v>
      </c>
      <c r="R4326" s="1"/>
      <c r="V4326">
        <v>0</v>
      </c>
      <c r="W4326">
        <v>0</v>
      </c>
      <c r="AF4326">
        <v>0</v>
      </c>
      <c r="AG4326">
        <v>0</v>
      </c>
      <c r="AH4326">
        <v>0</v>
      </c>
      <c r="AI4326">
        <v>12</v>
      </c>
      <c r="AJ4326">
        <v>12</v>
      </c>
      <c r="AM4326">
        <v>0</v>
      </c>
      <c r="AN4326">
        <v>78.599999999999994</v>
      </c>
      <c r="AP4326">
        <v>36</v>
      </c>
    </row>
    <row r="4327" spans="1:42" x14ac:dyDescent="0.2">
      <c r="A4327" s="1" t="s">
        <v>53</v>
      </c>
      <c r="B4327">
        <v>6</v>
      </c>
      <c r="C4327" s="1" t="s">
        <v>6299</v>
      </c>
      <c r="D4327" s="2">
        <v>45903</v>
      </c>
      <c r="E4327" t="s">
        <v>6300</v>
      </c>
      <c r="F4327" s="1" t="s">
        <v>3035</v>
      </c>
      <c r="G4327">
        <v>19.5</v>
      </c>
      <c r="H4327" t="s">
        <v>107</v>
      </c>
      <c r="I4327" s="1" t="s">
        <v>108</v>
      </c>
      <c r="J4327">
        <v>500</v>
      </c>
      <c r="K4327" s="1" t="s">
        <v>2729</v>
      </c>
      <c r="L4327">
        <v>10</v>
      </c>
      <c r="M4327">
        <v>538.39999999999986</v>
      </c>
      <c r="N4327">
        <v>24</v>
      </c>
      <c r="Q4327">
        <v>514.39999999999986</v>
      </c>
      <c r="R4327" s="1"/>
      <c r="S4327">
        <v>20</v>
      </c>
      <c r="V4327">
        <v>20</v>
      </c>
      <c r="W4327">
        <v>0.33333333333333331</v>
      </c>
      <c r="Z4327">
        <v>340</v>
      </c>
      <c r="AD4327">
        <v>60</v>
      </c>
      <c r="AF4327">
        <v>400</v>
      </c>
      <c r="AG4327">
        <v>6.666666666666667</v>
      </c>
      <c r="AH4327">
        <v>7</v>
      </c>
      <c r="AI4327">
        <v>5</v>
      </c>
      <c r="AJ4327">
        <v>12</v>
      </c>
      <c r="AM4327">
        <v>0</v>
      </c>
      <c r="AN4327">
        <v>538.39999999999986</v>
      </c>
      <c r="AP4327">
        <v>36</v>
      </c>
    </row>
    <row r="4328" spans="1:42" x14ac:dyDescent="0.2">
      <c r="A4328" s="1" t="s">
        <v>46</v>
      </c>
      <c r="B4328">
        <v>2</v>
      </c>
      <c r="C4328" s="1" t="s">
        <v>6286</v>
      </c>
      <c r="D4328" s="2">
        <v>45904</v>
      </c>
      <c r="E4328" t="s">
        <v>625</v>
      </c>
      <c r="F4328" s="1" t="s">
        <v>246</v>
      </c>
      <c r="G4328">
        <v>19</v>
      </c>
      <c r="H4328" t="s">
        <v>332</v>
      </c>
      <c r="I4328" s="1" t="s">
        <v>100</v>
      </c>
      <c r="J4328">
        <v>75</v>
      </c>
      <c r="K4328" s="1" t="s">
        <v>2729</v>
      </c>
      <c r="L4328">
        <v>1</v>
      </c>
      <c r="M4328">
        <v>43</v>
      </c>
      <c r="N4328">
        <v>2.2000000000000002</v>
      </c>
      <c r="Q4328">
        <v>40.799999999999997</v>
      </c>
      <c r="R4328" s="1"/>
      <c r="S4328">
        <v>5</v>
      </c>
      <c r="V4328">
        <v>5</v>
      </c>
      <c r="W4328">
        <v>8.3333333333333329E-2</v>
      </c>
      <c r="AF4328">
        <v>0</v>
      </c>
      <c r="AG4328">
        <v>0</v>
      </c>
      <c r="AH4328">
        <v>8.3333333333333329E-2</v>
      </c>
      <c r="AI4328">
        <v>11.916666666666666</v>
      </c>
      <c r="AJ4328">
        <v>12</v>
      </c>
      <c r="AM4328">
        <v>0</v>
      </c>
      <c r="AN4328">
        <v>43</v>
      </c>
      <c r="AP4328">
        <v>36</v>
      </c>
    </row>
    <row r="4329" spans="1:42" x14ac:dyDescent="0.2">
      <c r="A4329" s="1" t="s">
        <v>46</v>
      </c>
      <c r="B4329">
        <v>2</v>
      </c>
      <c r="C4329" s="1" t="s">
        <v>6301</v>
      </c>
      <c r="D4329" s="2">
        <v>45904</v>
      </c>
      <c r="E4329" t="s">
        <v>625</v>
      </c>
      <c r="F4329" s="1" t="s">
        <v>246</v>
      </c>
      <c r="G4329">
        <v>18</v>
      </c>
      <c r="H4329" t="s">
        <v>99</v>
      </c>
      <c r="I4329" s="1" t="s">
        <v>2760</v>
      </c>
      <c r="J4329">
        <v>330</v>
      </c>
      <c r="K4329" s="1" t="s">
        <v>2729</v>
      </c>
      <c r="L4329">
        <v>4</v>
      </c>
      <c r="M4329">
        <v>243.6</v>
      </c>
      <c r="N4329">
        <v>8.4</v>
      </c>
      <c r="Q4329">
        <v>235.2</v>
      </c>
      <c r="R4329" s="1"/>
      <c r="V4329">
        <v>0</v>
      </c>
      <c r="W4329">
        <v>0</v>
      </c>
      <c r="AF4329">
        <v>0</v>
      </c>
      <c r="AG4329">
        <v>0</v>
      </c>
      <c r="AH4329">
        <v>0</v>
      </c>
      <c r="AI4329">
        <v>12</v>
      </c>
      <c r="AJ4329">
        <v>12</v>
      </c>
      <c r="AL4329">
        <v>1757.5</v>
      </c>
      <c r="AM4329">
        <v>0</v>
      </c>
      <c r="AN4329">
        <v>243.6</v>
      </c>
      <c r="AP4329">
        <v>36</v>
      </c>
    </row>
    <row r="4330" spans="1:42" x14ac:dyDescent="0.2">
      <c r="A4330" s="1" t="s">
        <v>53</v>
      </c>
      <c r="B4330">
        <v>2</v>
      </c>
      <c r="C4330" s="1" t="s">
        <v>6301</v>
      </c>
      <c r="D4330" s="2">
        <v>45904</v>
      </c>
      <c r="E4330" t="s">
        <v>625</v>
      </c>
      <c r="F4330" s="1" t="s">
        <v>246</v>
      </c>
      <c r="G4330">
        <v>18</v>
      </c>
      <c r="H4330" t="s">
        <v>99</v>
      </c>
      <c r="I4330" s="1" t="s">
        <v>2760</v>
      </c>
      <c r="J4330">
        <v>330</v>
      </c>
      <c r="K4330" s="1" t="s">
        <v>2729</v>
      </c>
      <c r="L4330">
        <v>2</v>
      </c>
      <c r="M4330">
        <v>105.6</v>
      </c>
      <c r="N4330">
        <v>4.3000000000000007</v>
      </c>
      <c r="Q4330">
        <v>101.3</v>
      </c>
      <c r="R4330" s="1"/>
      <c r="V4330">
        <v>0</v>
      </c>
      <c r="W4330">
        <v>0</v>
      </c>
      <c r="AF4330">
        <v>0</v>
      </c>
      <c r="AG4330">
        <v>0</v>
      </c>
      <c r="AH4330">
        <v>0</v>
      </c>
      <c r="AI4330">
        <v>12</v>
      </c>
      <c r="AJ4330">
        <v>12</v>
      </c>
      <c r="AM4330">
        <v>0</v>
      </c>
      <c r="AN4330">
        <v>105.6</v>
      </c>
      <c r="AP4330">
        <v>36</v>
      </c>
    </row>
    <row r="4331" spans="1:42" x14ac:dyDescent="0.2">
      <c r="A4331" s="1" t="s">
        <v>53</v>
      </c>
      <c r="B4331">
        <v>2</v>
      </c>
      <c r="C4331" s="1" t="s">
        <v>6302</v>
      </c>
      <c r="D4331" s="2">
        <v>45904</v>
      </c>
      <c r="E4331" t="s">
        <v>625</v>
      </c>
      <c r="F4331" s="1" t="s">
        <v>246</v>
      </c>
      <c r="G4331">
        <v>19</v>
      </c>
      <c r="H4331" t="s">
        <v>99</v>
      </c>
      <c r="I4331" s="1" t="s">
        <v>2760</v>
      </c>
      <c r="J4331">
        <v>110</v>
      </c>
      <c r="K4331" s="1" t="s">
        <v>2729</v>
      </c>
      <c r="L4331">
        <v>3</v>
      </c>
      <c r="M4331">
        <v>175.2</v>
      </c>
      <c r="N4331">
        <v>6.6000000000000005</v>
      </c>
      <c r="Q4331">
        <v>168.6</v>
      </c>
      <c r="R4331" s="1"/>
      <c r="V4331">
        <v>0</v>
      </c>
      <c r="W4331">
        <v>0</v>
      </c>
      <c r="AF4331">
        <v>0</v>
      </c>
      <c r="AG4331">
        <v>0</v>
      </c>
      <c r="AH4331">
        <v>0</v>
      </c>
      <c r="AI4331">
        <v>12</v>
      </c>
      <c r="AJ4331">
        <v>12</v>
      </c>
      <c r="AM4331">
        <v>0</v>
      </c>
      <c r="AN4331">
        <v>175.2</v>
      </c>
      <c r="AP4331">
        <v>36</v>
      </c>
    </row>
    <row r="4332" spans="1:42" x14ac:dyDescent="0.2">
      <c r="A4332" s="1" t="s">
        <v>46</v>
      </c>
      <c r="B4332">
        <v>3</v>
      </c>
      <c r="C4332" s="1" t="s">
        <v>6303</v>
      </c>
      <c r="D4332" s="2">
        <v>45904</v>
      </c>
      <c r="E4332" t="s">
        <v>6304</v>
      </c>
      <c r="F4332" s="1" t="s">
        <v>106</v>
      </c>
      <c r="G4332">
        <v>8</v>
      </c>
      <c r="H4332" t="s">
        <v>2817</v>
      </c>
      <c r="I4332" s="1" t="s">
        <v>100</v>
      </c>
      <c r="J4332">
        <v>100</v>
      </c>
      <c r="K4332" s="1" t="s">
        <v>2729</v>
      </c>
      <c r="L4332">
        <v>3</v>
      </c>
      <c r="M4332">
        <v>104.79999999999998</v>
      </c>
      <c r="N4332">
        <v>3</v>
      </c>
      <c r="Q4332">
        <v>101.79999999999998</v>
      </c>
      <c r="R4332" s="1"/>
      <c r="S4332">
        <v>10</v>
      </c>
      <c r="V4332">
        <v>10</v>
      </c>
      <c r="W4332">
        <v>0.16666666666666666</v>
      </c>
      <c r="Y4332">
        <v>30</v>
      </c>
      <c r="AF4332">
        <v>30</v>
      </c>
      <c r="AG4332">
        <v>0.5</v>
      </c>
      <c r="AH4332">
        <v>0.66666666666666663</v>
      </c>
      <c r="AI4332">
        <v>11.333333333333334</v>
      </c>
      <c r="AJ4332">
        <v>12</v>
      </c>
      <c r="AM4332">
        <v>0</v>
      </c>
      <c r="AN4332">
        <v>104.79999999999998</v>
      </c>
      <c r="AP4332">
        <v>36</v>
      </c>
    </row>
    <row r="4333" spans="1:42" x14ac:dyDescent="0.2">
      <c r="A4333" s="1" t="s">
        <v>46</v>
      </c>
      <c r="B4333">
        <v>3</v>
      </c>
      <c r="C4333" s="1" t="s">
        <v>6305</v>
      </c>
      <c r="D4333" s="2">
        <v>45904</v>
      </c>
      <c r="E4333" t="s">
        <v>6306</v>
      </c>
      <c r="F4333" s="1" t="s">
        <v>106</v>
      </c>
      <c r="G4333">
        <v>7</v>
      </c>
      <c r="H4333">
        <v>20</v>
      </c>
      <c r="I4333" s="1" t="s">
        <v>100</v>
      </c>
      <c r="J4333">
        <v>100</v>
      </c>
      <c r="K4333" s="1" t="s">
        <v>2729</v>
      </c>
      <c r="L4333">
        <v>3</v>
      </c>
      <c r="M4333">
        <v>108.4</v>
      </c>
      <c r="N4333">
        <v>2.7</v>
      </c>
      <c r="Q4333">
        <v>105.7</v>
      </c>
      <c r="R4333" s="1"/>
      <c r="V4333">
        <v>0</v>
      </c>
      <c r="W4333">
        <v>0</v>
      </c>
      <c r="AF4333">
        <v>0</v>
      </c>
      <c r="AG4333">
        <v>0</v>
      </c>
      <c r="AH4333">
        <v>0</v>
      </c>
      <c r="AI4333">
        <v>12</v>
      </c>
      <c r="AJ4333">
        <v>12</v>
      </c>
      <c r="AM4333">
        <v>0</v>
      </c>
      <c r="AN4333">
        <v>108.4</v>
      </c>
      <c r="AP4333">
        <v>36</v>
      </c>
    </row>
    <row r="4334" spans="1:42" x14ac:dyDescent="0.2">
      <c r="A4334" s="1" t="s">
        <v>53</v>
      </c>
      <c r="B4334">
        <v>3</v>
      </c>
      <c r="C4334" s="1" t="s">
        <v>6307</v>
      </c>
      <c r="D4334" s="2">
        <v>45904</v>
      </c>
      <c r="E4334" t="s">
        <v>6306</v>
      </c>
      <c r="F4334" s="1" t="s">
        <v>106</v>
      </c>
      <c r="G4334">
        <v>7</v>
      </c>
      <c r="H4334">
        <v>20</v>
      </c>
      <c r="I4334" s="1" t="s">
        <v>100</v>
      </c>
      <c r="J4334">
        <v>100</v>
      </c>
      <c r="K4334" s="1" t="s">
        <v>2729</v>
      </c>
      <c r="L4334">
        <v>2</v>
      </c>
      <c r="M4334">
        <v>101.2</v>
      </c>
      <c r="N4334">
        <v>1.9</v>
      </c>
      <c r="Q4334">
        <v>99.3</v>
      </c>
      <c r="R4334" s="1"/>
      <c r="S4334">
        <v>10</v>
      </c>
      <c r="V4334">
        <v>10</v>
      </c>
      <c r="W4334">
        <v>0.16666666666666666</v>
      </c>
      <c r="AF4334">
        <v>0</v>
      </c>
      <c r="AG4334">
        <v>0</v>
      </c>
      <c r="AH4334">
        <v>0.16666666666666666</v>
      </c>
      <c r="AI4334">
        <v>11.833333333333334</v>
      </c>
      <c r="AJ4334">
        <v>12</v>
      </c>
      <c r="AM4334">
        <v>0</v>
      </c>
      <c r="AN4334">
        <v>101.2</v>
      </c>
      <c r="AP4334">
        <v>36</v>
      </c>
    </row>
    <row r="4335" spans="1:42" x14ac:dyDescent="0.2">
      <c r="A4335" s="1" t="s">
        <v>53</v>
      </c>
      <c r="B4335">
        <v>3</v>
      </c>
      <c r="C4335" s="1" t="s">
        <v>6308</v>
      </c>
      <c r="D4335" s="2">
        <v>45904</v>
      </c>
      <c r="E4335" t="s">
        <v>6309</v>
      </c>
      <c r="F4335" s="1" t="s">
        <v>3381</v>
      </c>
      <c r="G4335">
        <v>5</v>
      </c>
      <c r="H4335">
        <v>9</v>
      </c>
      <c r="I4335" s="1" t="s">
        <v>3381</v>
      </c>
      <c r="J4335">
        <v>250</v>
      </c>
      <c r="K4335" s="1" t="s">
        <v>2729</v>
      </c>
      <c r="L4335">
        <v>4</v>
      </c>
      <c r="M4335">
        <v>115.60000000000001</v>
      </c>
      <c r="N4335">
        <v>2.5</v>
      </c>
      <c r="Q4335">
        <v>113.10000000000001</v>
      </c>
      <c r="R4335" s="1"/>
      <c r="V4335">
        <v>0</v>
      </c>
      <c r="W4335">
        <v>0</v>
      </c>
      <c r="AF4335">
        <v>0</v>
      </c>
      <c r="AG4335">
        <v>0</v>
      </c>
      <c r="AH4335">
        <v>0</v>
      </c>
      <c r="AI4335">
        <v>12</v>
      </c>
      <c r="AJ4335">
        <v>12</v>
      </c>
      <c r="AM4335">
        <v>0</v>
      </c>
      <c r="AN4335">
        <v>115.6</v>
      </c>
      <c r="AP4335">
        <v>36</v>
      </c>
    </row>
    <row r="4336" spans="1:42" x14ac:dyDescent="0.2">
      <c r="A4336" s="1" t="s">
        <v>46</v>
      </c>
      <c r="B4336">
        <v>4</v>
      </c>
      <c r="C4336" s="1" t="s">
        <v>6292</v>
      </c>
      <c r="D4336" s="2">
        <v>45904</v>
      </c>
      <c r="E4336" t="s">
        <v>4680</v>
      </c>
      <c r="F4336" s="1" t="s">
        <v>246</v>
      </c>
      <c r="G4336">
        <v>30</v>
      </c>
      <c r="H4336" t="s">
        <v>343</v>
      </c>
      <c r="I4336" s="1" t="s">
        <v>2766</v>
      </c>
      <c r="J4336">
        <v>400</v>
      </c>
      <c r="K4336" s="1" t="s">
        <v>2729</v>
      </c>
      <c r="L4336">
        <v>3</v>
      </c>
      <c r="M4336">
        <v>293.2</v>
      </c>
      <c r="N4336">
        <v>9.8999999999999986</v>
      </c>
      <c r="Q4336">
        <v>283.3</v>
      </c>
      <c r="R4336" s="1"/>
      <c r="V4336">
        <v>0</v>
      </c>
      <c r="W4336">
        <v>0</v>
      </c>
      <c r="AF4336">
        <v>0</v>
      </c>
      <c r="AG4336">
        <v>0</v>
      </c>
      <c r="AH4336">
        <v>0</v>
      </c>
      <c r="AI4336">
        <v>12</v>
      </c>
      <c r="AJ4336">
        <v>12</v>
      </c>
      <c r="AM4336">
        <v>0</v>
      </c>
      <c r="AN4336">
        <v>293.2</v>
      </c>
      <c r="AP4336">
        <v>36</v>
      </c>
    </row>
    <row r="4337" spans="1:42" x14ac:dyDescent="0.2">
      <c r="A4337" s="1" t="s">
        <v>46</v>
      </c>
      <c r="B4337">
        <v>4</v>
      </c>
      <c r="C4337" s="1" t="s">
        <v>6310</v>
      </c>
      <c r="D4337" s="2">
        <v>45904</v>
      </c>
      <c r="E4337" t="s">
        <v>3699</v>
      </c>
      <c r="F4337" s="1" t="s">
        <v>246</v>
      </c>
      <c r="G4337" t="s">
        <v>5606</v>
      </c>
      <c r="H4337" t="s">
        <v>6311</v>
      </c>
      <c r="I4337" s="1" t="s">
        <v>2766</v>
      </c>
      <c r="J4337">
        <v>2600</v>
      </c>
      <c r="K4337" s="1" t="s">
        <v>2729</v>
      </c>
      <c r="L4337">
        <v>2</v>
      </c>
      <c r="M4337">
        <v>202.2</v>
      </c>
      <c r="N4337">
        <v>5.6</v>
      </c>
      <c r="Q4337">
        <v>196.6</v>
      </c>
      <c r="R4337" s="1"/>
      <c r="V4337">
        <v>0</v>
      </c>
      <c r="W4337">
        <v>0</v>
      </c>
      <c r="AF4337">
        <v>0</v>
      </c>
      <c r="AG4337">
        <v>0</v>
      </c>
      <c r="AH4337">
        <v>0</v>
      </c>
      <c r="AI4337">
        <v>12</v>
      </c>
      <c r="AJ4337">
        <v>12</v>
      </c>
      <c r="AM4337">
        <v>0</v>
      </c>
      <c r="AN4337">
        <v>202.2</v>
      </c>
      <c r="AP4337">
        <v>36</v>
      </c>
    </row>
    <row r="4338" spans="1:42" x14ac:dyDescent="0.2">
      <c r="A4338" s="1" t="s">
        <v>53</v>
      </c>
      <c r="B4338">
        <v>4</v>
      </c>
      <c r="C4338" s="1" t="s">
        <v>6310</v>
      </c>
      <c r="D4338" s="2">
        <v>45904</v>
      </c>
      <c r="E4338" t="s">
        <v>3699</v>
      </c>
      <c r="F4338" s="1" t="s">
        <v>246</v>
      </c>
      <c r="G4338" t="s">
        <v>5606</v>
      </c>
      <c r="H4338" t="s">
        <v>6311</v>
      </c>
      <c r="I4338" s="1" t="s">
        <v>2766</v>
      </c>
      <c r="J4338">
        <v>2600</v>
      </c>
      <c r="K4338" s="1" t="s">
        <v>2729</v>
      </c>
      <c r="L4338">
        <v>4</v>
      </c>
      <c r="M4338">
        <v>421.4</v>
      </c>
      <c r="N4338">
        <v>11.2</v>
      </c>
      <c r="Q4338">
        <v>410.2</v>
      </c>
      <c r="R4338" s="1"/>
      <c r="V4338">
        <v>0</v>
      </c>
      <c r="W4338">
        <v>0</v>
      </c>
      <c r="AF4338">
        <v>0</v>
      </c>
      <c r="AG4338">
        <v>0</v>
      </c>
      <c r="AH4338">
        <v>0</v>
      </c>
      <c r="AI4338">
        <v>12</v>
      </c>
      <c r="AJ4338">
        <v>12</v>
      </c>
      <c r="AM4338">
        <v>0</v>
      </c>
      <c r="AN4338">
        <v>421.4</v>
      </c>
      <c r="AP4338">
        <v>36</v>
      </c>
    </row>
    <row r="4339" spans="1:42" x14ac:dyDescent="0.2">
      <c r="A4339" s="1" t="s">
        <v>53</v>
      </c>
      <c r="B4339">
        <v>6</v>
      </c>
      <c r="C4339" s="1" t="s">
        <v>6312</v>
      </c>
      <c r="D4339" s="2">
        <v>45904</v>
      </c>
      <c r="F4339" s="1"/>
      <c r="I4339" s="1"/>
      <c r="K4339" s="1"/>
      <c r="L4339">
        <v>1</v>
      </c>
      <c r="M4339">
        <v>75.8</v>
      </c>
      <c r="N4339">
        <v>2.8</v>
      </c>
      <c r="O4339">
        <v>75.8</v>
      </c>
      <c r="Q4339">
        <v>73</v>
      </c>
      <c r="R4339" s="1"/>
      <c r="V4339">
        <v>0</v>
      </c>
      <c r="W4339">
        <v>0</v>
      </c>
      <c r="AF4339">
        <v>0</v>
      </c>
      <c r="AG4339">
        <v>0</v>
      </c>
      <c r="AH4339">
        <v>0</v>
      </c>
      <c r="AI4339">
        <v>12</v>
      </c>
      <c r="AJ4339">
        <v>12</v>
      </c>
      <c r="AM4339">
        <v>0</v>
      </c>
      <c r="AN4339">
        <v>75.8</v>
      </c>
      <c r="AP4339">
        <v>36</v>
      </c>
    </row>
    <row r="4340" spans="1:42" x14ac:dyDescent="0.2">
      <c r="A4340" s="1" t="s">
        <v>53</v>
      </c>
      <c r="B4340">
        <v>6</v>
      </c>
      <c r="C4340" s="1" t="s">
        <v>6313</v>
      </c>
      <c r="D4340" s="2">
        <v>45904</v>
      </c>
      <c r="E4340" t="s">
        <v>6314</v>
      </c>
      <c r="F4340" s="1" t="s">
        <v>106</v>
      </c>
      <c r="G4340" t="s">
        <v>5831</v>
      </c>
      <c r="H4340" t="s">
        <v>287</v>
      </c>
      <c r="I4340" s="1" t="s">
        <v>108</v>
      </c>
      <c r="J4340">
        <v>300</v>
      </c>
      <c r="K4340" s="1" t="s">
        <v>2729</v>
      </c>
      <c r="L4340">
        <v>4</v>
      </c>
      <c r="M4340">
        <v>299.8</v>
      </c>
      <c r="N4340">
        <v>9.3000000000000007</v>
      </c>
      <c r="Q4340">
        <v>290.5</v>
      </c>
      <c r="R4340" s="1"/>
      <c r="V4340">
        <v>0</v>
      </c>
      <c r="W4340">
        <v>0</v>
      </c>
      <c r="AF4340">
        <v>0</v>
      </c>
      <c r="AG4340">
        <v>0</v>
      </c>
      <c r="AH4340">
        <v>0</v>
      </c>
      <c r="AI4340">
        <v>12</v>
      </c>
      <c r="AJ4340">
        <v>12</v>
      </c>
      <c r="AM4340">
        <v>0</v>
      </c>
      <c r="AN4340">
        <v>299.8</v>
      </c>
      <c r="AP4340">
        <v>36</v>
      </c>
    </row>
    <row r="4341" spans="1:42" x14ac:dyDescent="0.2">
      <c r="A4341" s="1" t="s">
        <v>53</v>
      </c>
      <c r="B4341">
        <v>6</v>
      </c>
      <c r="C4341" s="1" t="s">
        <v>6315</v>
      </c>
      <c r="D4341" s="2">
        <v>45904</v>
      </c>
      <c r="E4341" t="s">
        <v>6316</v>
      </c>
      <c r="F4341" s="1" t="s">
        <v>106</v>
      </c>
      <c r="G4341" t="s">
        <v>2931</v>
      </c>
      <c r="H4341" t="s">
        <v>287</v>
      </c>
      <c r="I4341" s="1" t="s">
        <v>108</v>
      </c>
      <c r="J4341">
        <v>200</v>
      </c>
      <c r="K4341" s="1" t="s">
        <v>2729</v>
      </c>
      <c r="L4341">
        <v>2</v>
      </c>
      <c r="M4341">
        <v>102</v>
      </c>
      <c r="N4341">
        <v>3.8</v>
      </c>
      <c r="Q4341">
        <v>98.2</v>
      </c>
      <c r="R4341" s="1"/>
      <c r="V4341">
        <v>0</v>
      </c>
      <c r="W4341">
        <v>0</v>
      </c>
      <c r="AF4341">
        <v>0</v>
      </c>
      <c r="AG4341">
        <v>0</v>
      </c>
      <c r="AH4341">
        <v>0</v>
      </c>
      <c r="AI4341">
        <v>12</v>
      </c>
      <c r="AJ4341">
        <v>12</v>
      </c>
      <c r="AM4341">
        <v>0</v>
      </c>
      <c r="AN4341">
        <v>102</v>
      </c>
      <c r="AP4341">
        <v>36</v>
      </c>
    </row>
    <row r="4342" spans="1:42" x14ac:dyDescent="0.2">
      <c r="A4342" s="1" t="s">
        <v>46</v>
      </c>
      <c r="B4342">
        <v>2</v>
      </c>
      <c r="C4342" s="1" t="s">
        <v>6302</v>
      </c>
      <c r="D4342" s="2">
        <v>45905</v>
      </c>
      <c r="E4342" t="s">
        <v>625</v>
      </c>
      <c r="F4342" s="1" t="s">
        <v>246</v>
      </c>
      <c r="G4342">
        <v>19</v>
      </c>
      <c r="H4342" t="s">
        <v>99</v>
      </c>
      <c r="I4342" s="1" t="s">
        <v>2760</v>
      </c>
      <c r="J4342">
        <v>110</v>
      </c>
      <c r="K4342" s="1" t="s">
        <v>2729</v>
      </c>
      <c r="L4342">
        <v>2</v>
      </c>
      <c r="M4342">
        <v>106.2</v>
      </c>
      <c r="N4342">
        <v>4.4000000000000004</v>
      </c>
      <c r="O4342">
        <v>60</v>
      </c>
      <c r="Q4342">
        <v>101.8</v>
      </c>
      <c r="R4342" s="1"/>
      <c r="V4342">
        <v>0</v>
      </c>
      <c r="W4342">
        <v>0</v>
      </c>
      <c r="AF4342">
        <v>0</v>
      </c>
      <c r="AG4342">
        <v>0</v>
      </c>
      <c r="AH4342">
        <v>0</v>
      </c>
      <c r="AI4342">
        <v>12</v>
      </c>
      <c r="AJ4342">
        <v>12</v>
      </c>
      <c r="AL4342">
        <v>1409</v>
      </c>
      <c r="AM4342">
        <v>0</v>
      </c>
      <c r="AN4342">
        <v>106.2</v>
      </c>
      <c r="AP4342">
        <v>36</v>
      </c>
    </row>
    <row r="4343" spans="1:42" x14ac:dyDescent="0.2">
      <c r="A4343" s="1" t="s">
        <v>46</v>
      </c>
      <c r="B4343">
        <v>2</v>
      </c>
      <c r="C4343" s="1" t="s">
        <v>6317</v>
      </c>
      <c r="D4343" s="2">
        <v>45905</v>
      </c>
      <c r="E4343" t="s">
        <v>6231</v>
      </c>
      <c r="F4343" s="1" t="s">
        <v>246</v>
      </c>
      <c r="G4343">
        <v>13</v>
      </c>
      <c r="H4343" t="s">
        <v>214</v>
      </c>
      <c r="I4343" s="1" t="s">
        <v>100</v>
      </c>
      <c r="J4343">
        <v>150</v>
      </c>
      <c r="K4343" s="1" t="s">
        <v>2729</v>
      </c>
      <c r="L4343">
        <v>1</v>
      </c>
      <c r="M4343">
        <v>59.2</v>
      </c>
      <c r="N4343">
        <v>1.7</v>
      </c>
      <c r="Q4343">
        <v>57.5</v>
      </c>
      <c r="R4343" s="1"/>
      <c r="V4343">
        <v>0</v>
      </c>
      <c r="W4343">
        <v>0</v>
      </c>
      <c r="AF4343">
        <v>0</v>
      </c>
      <c r="AG4343">
        <v>0</v>
      </c>
      <c r="AH4343">
        <v>0</v>
      </c>
      <c r="AI4343">
        <v>12</v>
      </c>
      <c r="AJ4343">
        <v>12</v>
      </c>
      <c r="AM4343">
        <v>0</v>
      </c>
      <c r="AN4343">
        <v>59.2</v>
      </c>
      <c r="AP4343">
        <v>36</v>
      </c>
    </row>
    <row r="4344" spans="1:42" x14ac:dyDescent="0.2">
      <c r="A4344" s="1" t="s">
        <v>53</v>
      </c>
      <c r="B4344">
        <v>2</v>
      </c>
      <c r="C4344" s="1" t="s">
        <v>6317</v>
      </c>
      <c r="D4344" s="2">
        <v>45905</v>
      </c>
      <c r="E4344" t="s">
        <v>6231</v>
      </c>
      <c r="F4344" s="1" t="s">
        <v>246</v>
      </c>
      <c r="G4344">
        <v>13</v>
      </c>
      <c r="H4344" t="s">
        <v>214</v>
      </c>
      <c r="I4344" s="1" t="s">
        <v>100</v>
      </c>
      <c r="J4344">
        <v>150</v>
      </c>
      <c r="K4344" s="1" t="s">
        <v>2729</v>
      </c>
      <c r="L4344">
        <v>2</v>
      </c>
      <c r="M4344">
        <v>108.2</v>
      </c>
      <c r="N4344">
        <v>3.5</v>
      </c>
      <c r="O4344">
        <v>60</v>
      </c>
      <c r="Q4344">
        <v>104.7</v>
      </c>
      <c r="R4344" s="1"/>
      <c r="V4344">
        <v>0</v>
      </c>
      <c r="W4344">
        <v>0</v>
      </c>
      <c r="AF4344">
        <v>0</v>
      </c>
      <c r="AG4344">
        <v>0</v>
      </c>
      <c r="AH4344">
        <v>0</v>
      </c>
      <c r="AI4344">
        <v>12</v>
      </c>
      <c r="AJ4344">
        <v>12</v>
      </c>
      <c r="AM4344">
        <v>0</v>
      </c>
      <c r="AN4344">
        <v>108.2</v>
      </c>
      <c r="AP4344">
        <v>36</v>
      </c>
    </row>
    <row r="4345" spans="1:42" x14ac:dyDescent="0.2">
      <c r="A4345" s="1" t="s">
        <v>53</v>
      </c>
      <c r="B4345">
        <v>2</v>
      </c>
      <c r="C4345" s="1" t="s">
        <v>6318</v>
      </c>
      <c r="D4345" s="2">
        <v>45905</v>
      </c>
      <c r="E4345" t="s">
        <v>625</v>
      </c>
      <c r="F4345" s="1" t="s">
        <v>246</v>
      </c>
      <c r="G4345">
        <v>13</v>
      </c>
      <c r="H4345" t="s">
        <v>214</v>
      </c>
      <c r="I4345" s="1" t="s">
        <v>100</v>
      </c>
      <c r="J4345">
        <v>60</v>
      </c>
      <c r="K4345" s="1" t="s">
        <v>2729</v>
      </c>
      <c r="L4345">
        <v>1</v>
      </c>
      <c r="M4345">
        <v>62</v>
      </c>
      <c r="N4345">
        <v>1.7</v>
      </c>
      <c r="Q4345">
        <v>60.3</v>
      </c>
      <c r="R4345" s="1"/>
      <c r="V4345">
        <v>0</v>
      </c>
      <c r="W4345">
        <v>0</v>
      </c>
      <c r="AF4345">
        <v>0</v>
      </c>
      <c r="AG4345">
        <v>0</v>
      </c>
      <c r="AH4345">
        <v>0</v>
      </c>
      <c r="AI4345">
        <v>12</v>
      </c>
      <c r="AJ4345">
        <v>12</v>
      </c>
      <c r="AM4345">
        <v>0</v>
      </c>
      <c r="AN4345">
        <v>62</v>
      </c>
      <c r="AP4345">
        <v>36</v>
      </c>
    </row>
    <row r="4346" spans="1:42" x14ac:dyDescent="0.2">
      <c r="A4346" s="1" t="s">
        <v>53</v>
      </c>
      <c r="B4346">
        <v>2</v>
      </c>
      <c r="C4346" s="1" t="s">
        <v>6319</v>
      </c>
      <c r="D4346" s="2">
        <v>45905</v>
      </c>
      <c r="E4346" t="s">
        <v>2229</v>
      </c>
      <c r="F4346" s="1" t="s">
        <v>246</v>
      </c>
      <c r="G4346">
        <v>16</v>
      </c>
      <c r="H4346" t="s">
        <v>2243</v>
      </c>
      <c r="I4346" s="1" t="s">
        <v>100</v>
      </c>
      <c r="J4346">
        <v>50</v>
      </c>
      <c r="K4346" s="1" t="s">
        <v>2729</v>
      </c>
      <c r="L4346">
        <v>1</v>
      </c>
      <c r="M4346">
        <v>45.4</v>
      </c>
      <c r="N4346">
        <v>2</v>
      </c>
      <c r="Q4346">
        <v>43.4</v>
      </c>
      <c r="R4346" s="1"/>
      <c r="V4346">
        <v>0</v>
      </c>
      <c r="W4346">
        <v>0</v>
      </c>
      <c r="AF4346">
        <v>0</v>
      </c>
      <c r="AG4346">
        <v>0</v>
      </c>
      <c r="AH4346">
        <v>0</v>
      </c>
      <c r="AI4346">
        <v>12</v>
      </c>
      <c r="AJ4346">
        <v>12</v>
      </c>
      <c r="AM4346">
        <v>0</v>
      </c>
      <c r="AN4346">
        <v>45.4</v>
      </c>
      <c r="AP4346">
        <v>36</v>
      </c>
    </row>
    <row r="4347" spans="1:42" x14ac:dyDescent="0.2">
      <c r="A4347" s="1" t="s">
        <v>46</v>
      </c>
      <c r="B4347">
        <v>3</v>
      </c>
      <c r="C4347" s="1" t="s">
        <v>6308</v>
      </c>
      <c r="D4347" s="2">
        <v>45905</v>
      </c>
      <c r="E4347" t="s">
        <v>6309</v>
      </c>
      <c r="F4347" s="1" t="s">
        <v>3381</v>
      </c>
      <c r="G4347">
        <v>5</v>
      </c>
      <c r="H4347">
        <v>9</v>
      </c>
      <c r="I4347" s="1" t="s">
        <v>3381</v>
      </c>
      <c r="J4347">
        <v>250</v>
      </c>
      <c r="K4347" s="1" t="s">
        <v>2729</v>
      </c>
      <c r="L4347">
        <v>5</v>
      </c>
      <c r="M4347">
        <v>139.69999999999999</v>
      </c>
      <c r="N4347">
        <v>3.5</v>
      </c>
      <c r="Q4347">
        <v>136.19999999999999</v>
      </c>
      <c r="R4347" s="1"/>
      <c r="V4347">
        <v>0</v>
      </c>
      <c r="W4347">
        <v>0</v>
      </c>
      <c r="AF4347">
        <v>0</v>
      </c>
      <c r="AG4347">
        <v>0</v>
      </c>
      <c r="AH4347">
        <v>0</v>
      </c>
      <c r="AI4347">
        <v>12</v>
      </c>
      <c r="AJ4347">
        <v>12</v>
      </c>
      <c r="AM4347">
        <v>0</v>
      </c>
      <c r="AN4347">
        <v>139.69999999999999</v>
      </c>
      <c r="AP4347">
        <v>36</v>
      </c>
    </row>
    <row r="4348" spans="1:42" x14ac:dyDescent="0.2">
      <c r="A4348" s="1" t="s">
        <v>46</v>
      </c>
      <c r="B4348">
        <v>4</v>
      </c>
      <c r="C4348" s="1" t="s">
        <v>6310</v>
      </c>
      <c r="D4348" s="2">
        <v>45905</v>
      </c>
      <c r="E4348" t="s">
        <v>3699</v>
      </c>
      <c r="F4348" s="1" t="s">
        <v>246</v>
      </c>
      <c r="G4348" t="s">
        <v>5606</v>
      </c>
      <c r="H4348" t="s">
        <v>6311</v>
      </c>
      <c r="I4348" s="1" t="s">
        <v>2766</v>
      </c>
      <c r="J4348">
        <v>2600</v>
      </c>
      <c r="K4348" s="1" t="s">
        <v>2729</v>
      </c>
      <c r="L4348">
        <v>3</v>
      </c>
      <c r="M4348">
        <v>353.6</v>
      </c>
      <c r="N4348">
        <v>8.3999999999999986</v>
      </c>
      <c r="Q4348">
        <v>345.20000000000005</v>
      </c>
      <c r="R4348" s="1"/>
      <c r="V4348">
        <v>0</v>
      </c>
      <c r="W4348">
        <v>0</v>
      </c>
      <c r="AF4348">
        <v>0</v>
      </c>
      <c r="AG4348">
        <v>0</v>
      </c>
      <c r="AH4348">
        <v>0</v>
      </c>
      <c r="AI4348">
        <v>12</v>
      </c>
      <c r="AJ4348">
        <v>12</v>
      </c>
      <c r="AM4348">
        <v>0</v>
      </c>
      <c r="AN4348">
        <v>353.6</v>
      </c>
      <c r="AP4348">
        <v>36</v>
      </c>
    </row>
    <row r="4349" spans="1:42" x14ac:dyDescent="0.2">
      <c r="A4349" s="1" t="s">
        <v>53</v>
      </c>
      <c r="B4349">
        <v>4</v>
      </c>
      <c r="C4349" s="1" t="s">
        <v>6310</v>
      </c>
      <c r="D4349" s="2">
        <v>45905</v>
      </c>
      <c r="E4349" t="s">
        <v>3699</v>
      </c>
      <c r="F4349" s="1" t="s">
        <v>246</v>
      </c>
      <c r="G4349" t="s">
        <v>5606</v>
      </c>
      <c r="H4349" t="s">
        <v>6311</v>
      </c>
      <c r="I4349" s="1" t="s">
        <v>2766</v>
      </c>
      <c r="J4349">
        <v>2600</v>
      </c>
      <c r="K4349" s="1" t="s">
        <v>2729</v>
      </c>
      <c r="L4349">
        <v>3</v>
      </c>
      <c r="M4349">
        <v>362</v>
      </c>
      <c r="N4349">
        <v>8.3999999999999986</v>
      </c>
      <c r="Q4349">
        <v>353.6</v>
      </c>
      <c r="R4349" s="1"/>
      <c r="V4349">
        <v>0</v>
      </c>
      <c r="W4349">
        <v>0</v>
      </c>
      <c r="AF4349">
        <v>0</v>
      </c>
      <c r="AG4349">
        <v>0</v>
      </c>
      <c r="AH4349">
        <v>0</v>
      </c>
      <c r="AI4349">
        <v>12</v>
      </c>
      <c r="AJ4349">
        <v>12</v>
      </c>
      <c r="AM4349">
        <v>0</v>
      </c>
      <c r="AN4349">
        <v>362</v>
      </c>
      <c r="AP4349">
        <v>36</v>
      </c>
    </row>
    <row r="4350" spans="1:42" x14ac:dyDescent="0.2">
      <c r="A4350" s="1" t="s">
        <v>46</v>
      </c>
      <c r="B4350">
        <v>5</v>
      </c>
      <c r="C4350" s="1" t="s">
        <v>6315</v>
      </c>
      <c r="D4350" s="2">
        <v>45905</v>
      </c>
      <c r="E4350" t="s">
        <v>6316</v>
      </c>
      <c r="F4350" s="1" t="s">
        <v>106</v>
      </c>
      <c r="G4350" t="s">
        <v>2931</v>
      </c>
      <c r="H4350" t="s">
        <v>287</v>
      </c>
      <c r="I4350" s="1" t="s">
        <v>108</v>
      </c>
      <c r="J4350">
        <v>200</v>
      </c>
      <c r="K4350" s="1" t="s">
        <v>2729</v>
      </c>
      <c r="L4350">
        <v>2</v>
      </c>
      <c r="M4350">
        <v>118</v>
      </c>
      <c r="N4350">
        <v>4</v>
      </c>
      <c r="Q4350">
        <v>114</v>
      </c>
      <c r="R4350" s="1"/>
      <c r="V4350">
        <v>0</v>
      </c>
      <c r="W4350">
        <v>0</v>
      </c>
      <c r="AF4350">
        <v>0</v>
      </c>
      <c r="AG4350">
        <v>0</v>
      </c>
      <c r="AH4350">
        <v>0</v>
      </c>
      <c r="AI4350">
        <v>12</v>
      </c>
      <c r="AJ4350">
        <v>12</v>
      </c>
      <c r="AM4350">
        <v>0</v>
      </c>
      <c r="AN4350">
        <v>118</v>
      </c>
      <c r="AP4350">
        <v>36</v>
      </c>
    </row>
    <row r="4351" spans="1:42" x14ac:dyDescent="0.2">
      <c r="A4351" s="1" t="s">
        <v>46</v>
      </c>
      <c r="B4351">
        <v>5</v>
      </c>
      <c r="C4351" s="1" t="s">
        <v>6320</v>
      </c>
      <c r="D4351" s="2">
        <v>45905</v>
      </c>
      <c r="E4351" t="s">
        <v>6316</v>
      </c>
      <c r="F4351" s="1" t="s">
        <v>106</v>
      </c>
      <c r="G4351" t="s">
        <v>2931</v>
      </c>
      <c r="H4351" t="s">
        <v>960</v>
      </c>
      <c r="I4351" s="1" t="s">
        <v>108</v>
      </c>
      <c r="J4351">
        <v>200</v>
      </c>
      <c r="K4351" s="1" t="s">
        <v>2729</v>
      </c>
      <c r="L4351">
        <v>4</v>
      </c>
      <c r="M4351">
        <v>220.39999999999998</v>
      </c>
      <c r="N4351">
        <v>8</v>
      </c>
      <c r="Q4351">
        <v>212.39999999999998</v>
      </c>
      <c r="R4351" s="1"/>
      <c r="V4351">
        <v>0</v>
      </c>
      <c r="W4351">
        <v>0</v>
      </c>
      <c r="AF4351">
        <v>0</v>
      </c>
      <c r="AG4351">
        <v>0</v>
      </c>
      <c r="AH4351">
        <v>0</v>
      </c>
      <c r="AI4351">
        <v>12</v>
      </c>
      <c r="AJ4351">
        <v>12</v>
      </c>
      <c r="AM4351">
        <v>0</v>
      </c>
      <c r="AN4351">
        <v>220.4</v>
      </c>
      <c r="AP4351">
        <v>36</v>
      </c>
    </row>
    <row r="4352" spans="1:42" x14ac:dyDescent="0.2">
      <c r="A4352" s="1" t="s">
        <v>46</v>
      </c>
      <c r="B4352">
        <v>5</v>
      </c>
      <c r="C4352" s="1" t="s">
        <v>6321</v>
      </c>
      <c r="D4352" s="2">
        <v>45905</v>
      </c>
      <c r="E4352" t="s">
        <v>6322</v>
      </c>
      <c r="F4352" s="1" t="s">
        <v>106</v>
      </c>
      <c r="G4352" t="s">
        <v>3001</v>
      </c>
      <c r="H4352" t="s">
        <v>51</v>
      </c>
      <c r="I4352" s="1" t="s">
        <v>2996</v>
      </c>
      <c r="J4352">
        <v>250</v>
      </c>
      <c r="K4352" s="1" t="s">
        <v>2729</v>
      </c>
      <c r="L4352">
        <v>4</v>
      </c>
      <c r="M4352">
        <v>245.8</v>
      </c>
      <c r="N4352">
        <v>8</v>
      </c>
      <c r="Q4352">
        <v>237.8</v>
      </c>
      <c r="R4352" s="1"/>
      <c r="V4352">
        <v>0</v>
      </c>
      <c r="W4352">
        <v>0</v>
      </c>
      <c r="AF4352">
        <v>0</v>
      </c>
      <c r="AG4352">
        <v>0</v>
      </c>
      <c r="AH4352">
        <v>0</v>
      </c>
      <c r="AI4352">
        <v>12</v>
      </c>
      <c r="AJ4352">
        <v>12</v>
      </c>
      <c r="AM4352">
        <v>0</v>
      </c>
      <c r="AN4352">
        <v>245.8</v>
      </c>
      <c r="AP4352">
        <v>36</v>
      </c>
    </row>
    <row r="4353" spans="1:42" x14ac:dyDescent="0.2">
      <c r="A4353" s="1" t="s">
        <v>53</v>
      </c>
      <c r="B4353">
        <v>5</v>
      </c>
      <c r="C4353" s="1" t="s">
        <v>6323</v>
      </c>
      <c r="D4353" s="2">
        <v>45905</v>
      </c>
      <c r="E4353" t="s">
        <v>6322</v>
      </c>
      <c r="F4353" s="1" t="s">
        <v>106</v>
      </c>
      <c r="G4353" t="s">
        <v>2995</v>
      </c>
      <c r="H4353" t="s">
        <v>51</v>
      </c>
      <c r="I4353" s="1" t="s">
        <v>2996</v>
      </c>
      <c r="J4353">
        <v>120</v>
      </c>
      <c r="K4353" s="1" t="s">
        <v>2729</v>
      </c>
      <c r="L4353">
        <v>2</v>
      </c>
      <c r="M4353">
        <v>132.6</v>
      </c>
      <c r="N4353">
        <v>4</v>
      </c>
      <c r="Q4353">
        <v>128.6</v>
      </c>
      <c r="R4353" s="1"/>
      <c r="V4353">
        <v>0</v>
      </c>
      <c r="W4353">
        <v>0</v>
      </c>
      <c r="AF4353">
        <v>0</v>
      </c>
      <c r="AG4353">
        <v>0</v>
      </c>
      <c r="AH4353">
        <v>0</v>
      </c>
      <c r="AI4353">
        <v>12</v>
      </c>
      <c r="AJ4353">
        <v>12</v>
      </c>
      <c r="AM4353">
        <v>0</v>
      </c>
      <c r="AN4353">
        <v>132.6</v>
      </c>
      <c r="AP4353">
        <v>36</v>
      </c>
    </row>
    <row r="4354" spans="1:42" x14ac:dyDescent="0.2">
      <c r="A4354" s="1" t="s">
        <v>53</v>
      </c>
      <c r="B4354">
        <v>5</v>
      </c>
      <c r="C4354" s="1" t="s">
        <v>6310</v>
      </c>
      <c r="D4354" s="2">
        <v>45905</v>
      </c>
      <c r="E4354" t="s">
        <v>3699</v>
      </c>
      <c r="F4354" s="1" t="s">
        <v>246</v>
      </c>
      <c r="G4354" t="s">
        <v>5606</v>
      </c>
      <c r="H4354" t="s">
        <v>6311</v>
      </c>
      <c r="I4354" s="1" t="s">
        <v>2766</v>
      </c>
      <c r="J4354">
        <v>2600</v>
      </c>
      <c r="K4354" s="1" t="s">
        <v>2729</v>
      </c>
      <c r="L4354">
        <v>2</v>
      </c>
      <c r="M4354">
        <v>278.39999999999998</v>
      </c>
      <c r="N4354">
        <v>5.6</v>
      </c>
      <c r="Q4354">
        <v>272.79999999999995</v>
      </c>
      <c r="R4354" s="1"/>
      <c r="V4354">
        <v>0</v>
      </c>
      <c r="W4354">
        <v>0</v>
      </c>
      <c r="AF4354">
        <v>0</v>
      </c>
      <c r="AG4354">
        <v>0</v>
      </c>
      <c r="AH4354">
        <v>0</v>
      </c>
      <c r="AI4354">
        <v>12</v>
      </c>
      <c r="AJ4354">
        <v>12</v>
      </c>
      <c r="AM4354">
        <v>0</v>
      </c>
      <c r="AN4354">
        <v>278.39999999999998</v>
      </c>
      <c r="AP4354">
        <v>36</v>
      </c>
    </row>
    <row r="4355" spans="1:42" x14ac:dyDescent="0.2">
      <c r="A4355" s="1" t="s">
        <v>51</v>
      </c>
      <c r="C4355" s="1" t="s">
        <v>51</v>
      </c>
      <c r="D4355" s="2"/>
      <c r="E4355" t="s">
        <v>6324</v>
      </c>
      <c r="F4355" s="1"/>
      <c r="I4355" s="1"/>
      <c r="K4355" s="1"/>
      <c r="Q4355">
        <v>0</v>
      </c>
      <c r="R4355" s="1"/>
      <c r="V4355">
        <v>0</v>
      </c>
      <c r="W4355">
        <v>0</v>
      </c>
      <c r="AP4355">
        <v>37</v>
      </c>
    </row>
    <row r="4356" spans="1:42" x14ac:dyDescent="0.2">
      <c r="A4356" s="1" t="s">
        <v>46</v>
      </c>
      <c r="B4356">
        <v>2</v>
      </c>
      <c r="C4356" s="1" t="s">
        <v>6325</v>
      </c>
      <c r="D4356" s="2">
        <v>45908</v>
      </c>
      <c r="E4356" t="s">
        <v>6231</v>
      </c>
      <c r="F4356" s="1" t="s">
        <v>246</v>
      </c>
      <c r="G4356">
        <v>16</v>
      </c>
      <c r="H4356" t="s">
        <v>2811</v>
      </c>
      <c r="I4356" s="1" t="s">
        <v>100</v>
      </c>
      <c r="J4356">
        <v>150</v>
      </c>
      <c r="K4356" s="1" t="s">
        <v>2729</v>
      </c>
      <c r="L4356">
        <v>2</v>
      </c>
      <c r="M4356">
        <v>145</v>
      </c>
      <c r="N4356">
        <v>2.8</v>
      </c>
      <c r="O4356">
        <v>10</v>
      </c>
      <c r="Q4356">
        <v>142.19999999999999</v>
      </c>
      <c r="R4356" s="1"/>
      <c r="U4356">
        <v>180</v>
      </c>
      <c r="V4356">
        <v>180</v>
      </c>
      <c r="W4356">
        <v>3</v>
      </c>
      <c r="AF4356">
        <v>0</v>
      </c>
      <c r="AG4356">
        <v>0</v>
      </c>
      <c r="AH4356">
        <v>3</v>
      </c>
      <c r="AI4356">
        <v>9</v>
      </c>
      <c r="AJ4356">
        <v>12</v>
      </c>
      <c r="AL4356">
        <v>1230</v>
      </c>
      <c r="AN4356">
        <v>147.19999999999999</v>
      </c>
      <c r="AO4356">
        <v>372</v>
      </c>
      <c r="AP4356">
        <v>37</v>
      </c>
    </row>
    <row r="4357" spans="1:42" x14ac:dyDescent="0.2">
      <c r="A4357" s="1" t="s">
        <v>53</v>
      </c>
      <c r="B4357">
        <v>2</v>
      </c>
      <c r="C4357" s="1" t="s">
        <v>6326</v>
      </c>
      <c r="D4357" s="2">
        <v>45908</v>
      </c>
      <c r="E4357" t="s">
        <v>2231</v>
      </c>
      <c r="F4357" s="1" t="s">
        <v>246</v>
      </c>
      <c r="G4357">
        <v>16</v>
      </c>
      <c r="H4357" t="s">
        <v>214</v>
      </c>
      <c r="I4357" s="1" t="s">
        <v>100</v>
      </c>
      <c r="J4357">
        <v>500</v>
      </c>
      <c r="K4357" s="1" t="s">
        <v>2729</v>
      </c>
      <c r="L4357">
        <v>4</v>
      </c>
      <c r="M4357">
        <v>269.2</v>
      </c>
      <c r="N4357">
        <v>8</v>
      </c>
      <c r="O4357">
        <v>7</v>
      </c>
      <c r="Q4357">
        <v>261.2</v>
      </c>
      <c r="R4357" s="1"/>
      <c r="V4357">
        <v>0</v>
      </c>
      <c r="W4357">
        <v>0</v>
      </c>
      <c r="AF4357">
        <v>0</v>
      </c>
      <c r="AG4357">
        <v>0</v>
      </c>
      <c r="AH4357">
        <v>0</v>
      </c>
      <c r="AI4357">
        <v>12</v>
      </c>
      <c r="AJ4357">
        <v>12</v>
      </c>
      <c r="AN4357">
        <v>266.2</v>
      </c>
      <c r="AP4357">
        <v>37</v>
      </c>
    </row>
    <row r="4358" spans="1:42" x14ac:dyDescent="0.2">
      <c r="A4358" s="1" t="s">
        <v>46</v>
      </c>
      <c r="B4358">
        <v>3</v>
      </c>
      <c r="C4358" s="1" t="s">
        <v>6327</v>
      </c>
      <c r="D4358" s="2">
        <v>45908</v>
      </c>
      <c r="E4358" t="s">
        <v>6231</v>
      </c>
      <c r="F4358" s="1" t="s">
        <v>2816</v>
      </c>
      <c r="G4358">
        <v>16</v>
      </c>
      <c r="H4358" t="s">
        <v>2811</v>
      </c>
      <c r="I4358" s="1" t="s">
        <v>2996</v>
      </c>
      <c r="J4358">
        <v>150</v>
      </c>
      <c r="K4358" s="1" t="s">
        <v>2729</v>
      </c>
      <c r="L4358">
        <v>2</v>
      </c>
      <c r="M4358">
        <v>156.80000000000001</v>
      </c>
      <c r="N4358">
        <v>3.8</v>
      </c>
      <c r="O4358">
        <v>25</v>
      </c>
      <c r="Q4358">
        <v>153</v>
      </c>
      <c r="R4358" s="1"/>
      <c r="U4358">
        <v>180</v>
      </c>
      <c r="V4358">
        <v>180</v>
      </c>
      <c r="W4358">
        <v>3</v>
      </c>
      <c r="AD4358">
        <v>30</v>
      </c>
      <c r="AF4358">
        <v>30</v>
      </c>
      <c r="AG4358">
        <v>0.5</v>
      </c>
      <c r="AH4358">
        <v>3.5</v>
      </c>
      <c r="AI4358">
        <v>8.5</v>
      </c>
      <c r="AJ4358">
        <v>12</v>
      </c>
      <c r="AN4358">
        <v>158</v>
      </c>
      <c r="AP4358">
        <v>37</v>
      </c>
    </row>
    <row r="4359" spans="1:42" x14ac:dyDescent="0.2">
      <c r="A4359" s="1" t="s">
        <v>46</v>
      </c>
      <c r="B4359">
        <v>3</v>
      </c>
      <c r="C4359" s="1" t="s">
        <v>6328</v>
      </c>
      <c r="D4359" s="2">
        <v>45908</v>
      </c>
      <c r="E4359" t="s">
        <v>6231</v>
      </c>
      <c r="F4359" s="1" t="s">
        <v>3068</v>
      </c>
      <c r="G4359">
        <v>16</v>
      </c>
      <c r="H4359" t="s">
        <v>2811</v>
      </c>
      <c r="I4359" s="1" t="s">
        <v>2996</v>
      </c>
      <c r="J4359">
        <v>150</v>
      </c>
      <c r="K4359" s="1" t="s">
        <v>2729</v>
      </c>
      <c r="L4359">
        <v>1</v>
      </c>
      <c r="M4359">
        <v>81</v>
      </c>
      <c r="N4359">
        <v>2</v>
      </c>
      <c r="Q4359">
        <v>79</v>
      </c>
      <c r="R4359" s="1"/>
      <c r="V4359">
        <v>0</v>
      </c>
      <c r="W4359">
        <v>0</v>
      </c>
      <c r="AF4359">
        <v>0</v>
      </c>
      <c r="AG4359">
        <v>0</v>
      </c>
      <c r="AH4359">
        <v>0</v>
      </c>
      <c r="AI4359">
        <v>12</v>
      </c>
      <c r="AJ4359">
        <v>12</v>
      </c>
      <c r="AN4359">
        <v>84</v>
      </c>
      <c r="AP4359">
        <v>37</v>
      </c>
    </row>
    <row r="4360" spans="1:42" x14ac:dyDescent="0.2">
      <c r="A4360" s="1" t="s">
        <v>53</v>
      </c>
      <c r="B4360">
        <v>3</v>
      </c>
      <c r="C4360" s="1" t="s">
        <v>6328</v>
      </c>
      <c r="D4360" s="2">
        <v>45908</v>
      </c>
      <c r="E4360" t="s">
        <v>6231</v>
      </c>
      <c r="F4360" s="1" t="s">
        <v>3068</v>
      </c>
      <c r="G4360">
        <v>16</v>
      </c>
      <c r="H4360" t="s">
        <v>2811</v>
      </c>
      <c r="I4360" s="1" t="s">
        <v>2996</v>
      </c>
      <c r="J4360">
        <v>150</v>
      </c>
      <c r="K4360" s="1" t="s">
        <v>2729</v>
      </c>
      <c r="L4360">
        <v>1</v>
      </c>
      <c r="M4360">
        <v>75.2</v>
      </c>
      <c r="N4360">
        <v>1.6</v>
      </c>
      <c r="O4360">
        <v>24</v>
      </c>
      <c r="Q4360">
        <v>73.600000000000009</v>
      </c>
      <c r="R4360" s="1"/>
      <c r="V4360">
        <v>0</v>
      </c>
      <c r="W4360">
        <v>0</v>
      </c>
      <c r="AF4360">
        <v>0</v>
      </c>
      <c r="AG4360">
        <v>0</v>
      </c>
      <c r="AH4360">
        <v>0</v>
      </c>
      <c r="AI4360">
        <v>12</v>
      </c>
      <c r="AJ4360">
        <v>12</v>
      </c>
      <c r="AN4360">
        <v>78.600000000000023</v>
      </c>
      <c r="AP4360">
        <v>37</v>
      </c>
    </row>
    <row r="4361" spans="1:42" x14ac:dyDescent="0.2">
      <c r="A4361" s="1" t="s">
        <v>53</v>
      </c>
      <c r="B4361">
        <v>3</v>
      </c>
      <c r="C4361" s="1" t="s">
        <v>6329</v>
      </c>
      <c r="D4361" s="2">
        <v>45908</v>
      </c>
      <c r="E4361" t="s">
        <v>6231</v>
      </c>
      <c r="F4361" s="1" t="s">
        <v>3068</v>
      </c>
      <c r="G4361">
        <v>16</v>
      </c>
      <c r="H4361" t="s">
        <v>2811</v>
      </c>
      <c r="I4361" s="1" t="s">
        <v>108</v>
      </c>
      <c r="J4361">
        <v>600</v>
      </c>
      <c r="K4361" s="1" t="s">
        <v>2729</v>
      </c>
      <c r="L4361">
        <v>4</v>
      </c>
      <c r="M4361">
        <v>321.62</v>
      </c>
      <c r="N4361">
        <v>8</v>
      </c>
      <c r="Q4361">
        <v>313.62</v>
      </c>
      <c r="R4361" s="1"/>
      <c r="V4361">
        <v>0</v>
      </c>
      <c r="W4361">
        <v>0</v>
      </c>
      <c r="AF4361">
        <v>0</v>
      </c>
      <c r="AG4361">
        <v>0</v>
      </c>
      <c r="AH4361">
        <v>0</v>
      </c>
      <c r="AI4361">
        <v>12</v>
      </c>
      <c r="AJ4361">
        <v>12</v>
      </c>
      <c r="AN4361">
        <v>318.62</v>
      </c>
      <c r="AP4361">
        <v>37</v>
      </c>
    </row>
    <row r="4362" spans="1:42" x14ac:dyDescent="0.2">
      <c r="A4362" s="1" t="s">
        <v>46</v>
      </c>
      <c r="B4362">
        <v>4</v>
      </c>
      <c r="C4362" s="1" t="s">
        <v>6310</v>
      </c>
      <c r="D4362" s="2">
        <v>45908</v>
      </c>
      <c r="E4362" t="s">
        <v>3699</v>
      </c>
      <c r="F4362" s="1" t="s">
        <v>246</v>
      </c>
      <c r="G4362" t="s">
        <v>5606</v>
      </c>
      <c r="H4362" t="s">
        <v>6311</v>
      </c>
      <c r="I4362" s="1" t="s">
        <v>2766</v>
      </c>
      <c r="J4362">
        <v>2600</v>
      </c>
      <c r="K4362" s="1" t="s">
        <v>2729</v>
      </c>
      <c r="L4362">
        <v>3</v>
      </c>
      <c r="M4362">
        <v>277.60000000000002</v>
      </c>
      <c r="N4362">
        <v>8.3999999999999986</v>
      </c>
      <c r="O4362">
        <v>13</v>
      </c>
      <c r="Q4362">
        <v>269.20000000000005</v>
      </c>
      <c r="R4362" s="1"/>
      <c r="U4362">
        <v>180</v>
      </c>
      <c r="V4362">
        <v>180</v>
      </c>
      <c r="W4362">
        <v>3</v>
      </c>
      <c r="AF4362">
        <v>0</v>
      </c>
      <c r="AG4362">
        <v>0</v>
      </c>
      <c r="AH4362">
        <v>3</v>
      </c>
      <c r="AI4362">
        <v>9</v>
      </c>
      <c r="AJ4362">
        <v>12</v>
      </c>
      <c r="AN4362">
        <v>274.20000000000005</v>
      </c>
      <c r="AP4362">
        <v>37</v>
      </c>
    </row>
    <row r="4363" spans="1:42" x14ac:dyDescent="0.2">
      <c r="A4363" s="1" t="s">
        <v>53</v>
      </c>
      <c r="B4363">
        <v>4</v>
      </c>
      <c r="C4363" s="1" t="s">
        <v>6330</v>
      </c>
      <c r="D4363" s="2">
        <v>45908</v>
      </c>
      <c r="E4363" t="s">
        <v>2272</v>
      </c>
      <c r="F4363" s="1" t="s">
        <v>246</v>
      </c>
      <c r="G4363">
        <v>22</v>
      </c>
      <c r="H4363" t="s">
        <v>338</v>
      </c>
      <c r="I4363" s="1" t="s">
        <v>100</v>
      </c>
      <c r="J4363">
        <v>210</v>
      </c>
      <c r="K4363" s="1" t="s">
        <v>2729</v>
      </c>
      <c r="L4363">
        <v>2</v>
      </c>
      <c r="M4363">
        <v>179.39999999999998</v>
      </c>
      <c r="N4363">
        <v>5.4</v>
      </c>
      <c r="O4363">
        <v>9</v>
      </c>
      <c r="Q4363">
        <v>173.99999999999997</v>
      </c>
      <c r="R4363" s="1"/>
      <c r="V4363">
        <v>0</v>
      </c>
      <c r="W4363">
        <v>0</v>
      </c>
      <c r="AF4363">
        <v>0</v>
      </c>
      <c r="AG4363">
        <v>0</v>
      </c>
      <c r="AH4363">
        <v>0</v>
      </c>
      <c r="AI4363">
        <v>12</v>
      </c>
      <c r="AJ4363">
        <v>12</v>
      </c>
      <c r="AN4363">
        <v>178.99999999999997</v>
      </c>
      <c r="AP4363">
        <v>37</v>
      </c>
    </row>
    <row r="4364" spans="1:42" x14ac:dyDescent="0.2">
      <c r="A4364" s="1" t="s">
        <v>53</v>
      </c>
      <c r="B4364">
        <v>4</v>
      </c>
      <c r="C4364" s="1" t="s">
        <v>6331</v>
      </c>
      <c r="D4364" s="2">
        <v>45908</v>
      </c>
      <c r="E4364" t="s">
        <v>2272</v>
      </c>
      <c r="F4364" s="1" t="s">
        <v>246</v>
      </c>
      <c r="G4364">
        <v>21</v>
      </c>
      <c r="H4364" t="s">
        <v>2963</v>
      </c>
      <c r="I4364" s="1" t="s">
        <v>100</v>
      </c>
      <c r="J4364">
        <v>75</v>
      </c>
      <c r="K4364" s="1" t="s">
        <v>2729</v>
      </c>
      <c r="L4364">
        <v>1</v>
      </c>
      <c r="M4364">
        <v>89.6</v>
      </c>
      <c r="N4364">
        <v>2.6</v>
      </c>
      <c r="Q4364">
        <v>87</v>
      </c>
      <c r="R4364" s="1"/>
      <c r="V4364">
        <v>0</v>
      </c>
      <c r="W4364">
        <v>0</v>
      </c>
      <c r="AF4364">
        <v>0</v>
      </c>
      <c r="AG4364">
        <v>0</v>
      </c>
      <c r="AH4364">
        <v>0</v>
      </c>
      <c r="AI4364">
        <v>12</v>
      </c>
      <c r="AJ4364">
        <v>12</v>
      </c>
      <c r="AN4364">
        <v>92</v>
      </c>
      <c r="AP4364">
        <v>37</v>
      </c>
    </row>
    <row r="4365" spans="1:42" x14ac:dyDescent="0.2">
      <c r="A4365" s="1" t="s">
        <v>53</v>
      </c>
      <c r="B4365">
        <v>4</v>
      </c>
      <c r="C4365" s="1" t="s">
        <v>6332</v>
      </c>
      <c r="D4365" s="2">
        <v>45908</v>
      </c>
      <c r="E4365" t="s">
        <v>2272</v>
      </c>
      <c r="F4365" s="1" t="s">
        <v>246</v>
      </c>
      <c r="G4365">
        <v>22</v>
      </c>
      <c r="H4365" t="s">
        <v>338</v>
      </c>
      <c r="I4365" s="1" t="s">
        <v>100</v>
      </c>
      <c r="J4365">
        <v>210</v>
      </c>
      <c r="K4365" s="1" t="s">
        <v>2729</v>
      </c>
      <c r="L4365">
        <v>2</v>
      </c>
      <c r="M4365">
        <v>185.6</v>
      </c>
      <c r="N4365">
        <v>5.2</v>
      </c>
      <c r="Q4365">
        <v>180.4</v>
      </c>
      <c r="R4365" s="1"/>
      <c r="V4365">
        <v>0</v>
      </c>
      <c r="W4365">
        <v>0</v>
      </c>
      <c r="AF4365">
        <v>0</v>
      </c>
      <c r="AG4365">
        <v>0</v>
      </c>
      <c r="AH4365">
        <v>0</v>
      </c>
      <c r="AI4365">
        <v>12</v>
      </c>
      <c r="AJ4365">
        <v>12</v>
      </c>
      <c r="AN4365">
        <v>185.4</v>
      </c>
      <c r="AP4365">
        <v>37</v>
      </c>
    </row>
    <row r="4366" spans="1:42" x14ac:dyDescent="0.2">
      <c r="A4366" s="1" t="s">
        <v>46</v>
      </c>
      <c r="B4366">
        <v>1</v>
      </c>
      <c r="C4366" s="1" t="s">
        <v>6333</v>
      </c>
      <c r="D4366" s="2">
        <v>45909</v>
      </c>
      <c r="E4366" t="s">
        <v>6231</v>
      </c>
      <c r="F4366" s="1" t="s">
        <v>246</v>
      </c>
      <c r="G4366">
        <v>11</v>
      </c>
      <c r="H4366" t="s">
        <v>214</v>
      </c>
      <c r="I4366" s="1" t="s">
        <v>100</v>
      </c>
      <c r="J4366">
        <v>300</v>
      </c>
      <c r="K4366" s="1" t="s">
        <v>2729</v>
      </c>
      <c r="L4366">
        <v>1</v>
      </c>
      <c r="M4366">
        <v>55</v>
      </c>
      <c r="N4366">
        <v>1.3</v>
      </c>
      <c r="O4366">
        <v>13</v>
      </c>
      <c r="Q4366">
        <v>53.7</v>
      </c>
      <c r="R4366" s="1"/>
      <c r="U4366">
        <v>510</v>
      </c>
      <c r="V4366">
        <v>510</v>
      </c>
      <c r="W4366">
        <v>8.5</v>
      </c>
      <c r="AF4366">
        <v>0</v>
      </c>
      <c r="AG4366">
        <v>0</v>
      </c>
      <c r="AH4366">
        <v>8.5</v>
      </c>
      <c r="AI4366">
        <v>3.5</v>
      </c>
      <c r="AJ4366">
        <v>12</v>
      </c>
      <c r="AN4366">
        <v>58.7</v>
      </c>
      <c r="AP4366">
        <v>37</v>
      </c>
    </row>
    <row r="4367" spans="1:42" x14ac:dyDescent="0.2">
      <c r="A4367" s="1" t="s">
        <v>53</v>
      </c>
      <c r="B4367">
        <v>1</v>
      </c>
      <c r="C4367" s="1" t="s">
        <v>6333</v>
      </c>
      <c r="D4367" s="2">
        <v>45909</v>
      </c>
      <c r="E4367" t="s">
        <v>6231</v>
      </c>
      <c r="F4367" s="1" t="s">
        <v>246</v>
      </c>
      <c r="G4367">
        <v>11</v>
      </c>
      <c r="H4367" t="s">
        <v>214</v>
      </c>
      <c r="I4367" s="1" t="s">
        <v>100</v>
      </c>
      <c r="J4367">
        <v>300</v>
      </c>
      <c r="K4367" s="1" t="s">
        <v>2729</v>
      </c>
      <c r="L4367">
        <v>3</v>
      </c>
      <c r="M4367">
        <v>188.8</v>
      </c>
      <c r="N4367">
        <v>3.9000000000000004</v>
      </c>
      <c r="Q4367">
        <v>184.9</v>
      </c>
      <c r="R4367" s="1"/>
      <c r="V4367">
        <v>0</v>
      </c>
      <c r="W4367">
        <v>0</v>
      </c>
      <c r="AF4367">
        <v>0</v>
      </c>
      <c r="AG4367">
        <v>0</v>
      </c>
      <c r="AH4367">
        <v>0</v>
      </c>
      <c r="AI4367">
        <v>12</v>
      </c>
      <c r="AJ4367">
        <v>12</v>
      </c>
      <c r="AL4367">
        <v>1685.5</v>
      </c>
      <c r="AN4367">
        <v>189.9</v>
      </c>
      <c r="AO4367">
        <v>372</v>
      </c>
      <c r="AP4367">
        <v>37</v>
      </c>
    </row>
    <row r="4368" spans="1:42" x14ac:dyDescent="0.2">
      <c r="A4368" s="1" t="s">
        <v>46</v>
      </c>
      <c r="B4368">
        <v>2</v>
      </c>
      <c r="C4368" s="1" t="s">
        <v>6326</v>
      </c>
      <c r="D4368" s="2">
        <v>45909</v>
      </c>
      <c r="E4368" t="s">
        <v>2231</v>
      </c>
      <c r="F4368" s="1" t="s">
        <v>246</v>
      </c>
      <c r="G4368">
        <v>16</v>
      </c>
      <c r="H4368" t="s">
        <v>214</v>
      </c>
      <c r="I4368" s="1" t="s">
        <v>100</v>
      </c>
      <c r="J4368">
        <v>500</v>
      </c>
      <c r="K4368" s="1" t="s">
        <v>2729</v>
      </c>
      <c r="L4368">
        <v>4</v>
      </c>
      <c r="M4368">
        <v>260</v>
      </c>
      <c r="N4368">
        <v>7.9</v>
      </c>
      <c r="O4368">
        <v>2</v>
      </c>
      <c r="Q4368">
        <v>252.1</v>
      </c>
      <c r="R4368" s="1"/>
      <c r="V4368">
        <v>0</v>
      </c>
      <c r="W4368">
        <v>0</v>
      </c>
      <c r="AF4368">
        <v>0</v>
      </c>
      <c r="AG4368">
        <v>0</v>
      </c>
      <c r="AH4368">
        <v>0</v>
      </c>
      <c r="AI4368">
        <v>12</v>
      </c>
      <c r="AJ4368">
        <v>12</v>
      </c>
      <c r="AN4368">
        <v>257.10000000000002</v>
      </c>
      <c r="AP4368">
        <v>37</v>
      </c>
    </row>
    <row r="4369" spans="1:42" x14ac:dyDescent="0.2">
      <c r="A4369" s="1" t="s">
        <v>53</v>
      </c>
      <c r="B4369">
        <v>2</v>
      </c>
      <c r="C4369" s="1" t="s">
        <v>6334</v>
      </c>
      <c r="D4369" s="2">
        <v>45909</v>
      </c>
      <c r="E4369" t="s">
        <v>625</v>
      </c>
      <c r="F4369" s="1" t="s">
        <v>246</v>
      </c>
      <c r="G4369">
        <v>15</v>
      </c>
      <c r="H4369" t="s">
        <v>214</v>
      </c>
      <c r="I4369" s="1" t="s">
        <v>100</v>
      </c>
      <c r="J4369">
        <v>60</v>
      </c>
      <c r="K4369" s="1" t="s">
        <v>2729</v>
      </c>
      <c r="L4369">
        <v>1</v>
      </c>
      <c r="M4369">
        <v>69.8</v>
      </c>
      <c r="N4369">
        <v>1.8</v>
      </c>
      <c r="O4369">
        <v>24</v>
      </c>
      <c r="Q4369">
        <v>68</v>
      </c>
      <c r="R4369" s="1"/>
      <c r="V4369">
        <v>0</v>
      </c>
      <c r="W4369">
        <v>0</v>
      </c>
      <c r="Z4369">
        <v>240</v>
      </c>
      <c r="AF4369">
        <v>240</v>
      </c>
      <c r="AG4369">
        <v>4</v>
      </c>
      <c r="AH4369">
        <v>4</v>
      </c>
      <c r="AI4369">
        <v>8</v>
      </c>
      <c r="AJ4369">
        <v>12</v>
      </c>
      <c r="AN4369">
        <v>73</v>
      </c>
      <c r="AP4369">
        <v>37</v>
      </c>
    </row>
    <row r="4370" spans="1:42" x14ac:dyDescent="0.2">
      <c r="A4370" s="1" t="s">
        <v>46</v>
      </c>
      <c r="B4370">
        <v>3</v>
      </c>
      <c r="C4370" s="1" t="s">
        <v>6329</v>
      </c>
      <c r="D4370" s="2">
        <v>45909</v>
      </c>
      <c r="E4370" t="s">
        <v>6231</v>
      </c>
      <c r="F4370" s="1" t="s">
        <v>3068</v>
      </c>
      <c r="G4370">
        <v>16</v>
      </c>
      <c r="H4370" t="s">
        <v>2811</v>
      </c>
      <c r="I4370" s="1" t="s">
        <v>108</v>
      </c>
      <c r="J4370">
        <v>600</v>
      </c>
      <c r="K4370" s="1" t="s">
        <v>2729</v>
      </c>
      <c r="L4370">
        <v>1</v>
      </c>
      <c r="M4370">
        <v>63</v>
      </c>
      <c r="N4370">
        <v>2.2000000000000002</v>
      </c>
      <c r="O4370">
        <v>7</v>
      </c>
      <c r="Q4370">
        <v>60.8</v>
      </c>
      <c r="R4370" s="1"/>
      <c r="V4370">
        <v>0</v>
      </c>
      <c r="W4370">
        <v>0</v>
      </c>
      <c r="AF4370">
        <v>0</v>
      </c>
      <c r="AG4370">
        <v>0</v>
      </c>
      <c r="AH4370">
        <v>0</v>
      </c>
      <c r="AI4370">
        <v>12</v>
      </c>
      <c r="AJ4370">
        <v>12</v>
      </c>
      <c r="AN4370">
        <v>65.8</v>
      </c>
      <c r="AP4370">
        <v>37</v>
      </c>
    </row>
    <row r="4371" spans="1:42" x14ac:dyDescent="0.2">
      <c r="A4371" s="1" t="s">
        <v>46</v>
      </c>
      <c r="B4371">
        <v>3</v>
      </c>
      <c r="C4371" s="1" t="s">
        <v>6335</v>
      </c>
      <c r="D4371" s="2">
        <v>45909</v>
      </c>
      <c r="E4371" t="s">
        <v>6231</v>
      </c>
      <c r="F4371" s="1" t="s">
        <v>3068</v>
      </c>
      <c r="G4371">
        <v>16</v>
      </c>
      <c r="H4371" t="s">
        <v>2811</v>
      </c>
      <c r="I4371" s="1" t="s">
        <v>108</v>
      </c>
      <c r="J4371">
        <v>150</v>
      </c>
      <c r="K4371" s="1" t="s">
        <v>2729</v>
      </c>
      <c r="L4371">
        <v>1</v>
      </c>
      <c r="M4371">
        <v>71.599999999999994</v>
      </c>
      <c r="N4371">
        <v>2.2000000000000002</v>
      </c>
      <c r="Q4371">
        <v>69.399999999999991</v>
      </c>
      <c r="R4371" s="1"/>
      <c r="V4371">
        <v>0</v>
      </c>
      <c r="W4371">
        <v>0</v>
      </c>
      <c r="AF4371">
        <v>0</v>
      </c>
      <c r="AG4371">
        <v>0</v>
      </c>
      <c r="AH4371">
        <v>0</v>
      </c>
      <c r="AI4371">
        <v>12</v>
      </c>
      <c r="AJ4371">
        <v>12</v>
      </c>
      <c r="AN4371">
        <v>74.399999999999977</v>
      </c>
      <c r="AP4371">
        <v>37</v>
      </c>
    </row>
    <row r="4372" spans="1:42" x14ac:dyDescent="0.2">
      <c r="A4372" s="1" t="s">
        <v>46</v>
      </c>
      <c r="B4372">
        <v>3</v>
      </c>
      <c r="C4372" s="1" t="s">
        <v>6336</v>
      </c>
      <c r="D4372" s="2">
        <v>45909</v>
      </c>
      <c r="E4372" t="s">
        <v>6231</v>
      </c>
      <c r="F4372" s="1" t="s">
        <v>3068</v>
      </c>
      <c r="G4372">
        <v>16</v>
      </c>
      <c r="H4372" t="s">
        <v>2811</v>
      </c>
      <c r="I4372" s="1" t="s">
        <v>108</v>
      </c>
      <c r="J4372">
        <v>250</v>
      </c>
      <c r="K4372" s="1" t="s">
        <v>2729</v>
      </c>
      <c r="L4372">
        <v>3</v>
      </c>
      <c r="M4372">
        <v>252</v>
      </c>
      <c r="N4372">
        <v>6</v>
      </c>
      <c r="Q4372">
        <v>246</v>
      </c>
      <c r="R4372" s="1"/>
      <c r="V4372">
        <v>0</v>
      </c>
      <c r="W4372">
        <v>0</v>
      </c>
      <c r="AF4372">
        <v>0</v>
      </c>
      <c r="AG4372">
        <v>0</v>
      </c>
      <c r="AH4372">
        <v>0</v>
      </c>
      <c r="AI4372">
        <v>12</v>
      </c>
      <c r="AJ4372">
        <v>12</v>
      </c>
      <c r="AN4372">
        <v>251</v>
      </c>
      <c r="AP4372">
        <v>37</v>
      </c>
    </row>
    <row r="4373" spans="1:42" x14ac:dyDescent="0.2">
      <c r="A4373" s="1" t="s">
        <v>46</v>
      </c>
      <c r="B4373">
        <v>3</v>
      </c>
      <c r="C4373" s="1" t="s">
        <v>6337</v>
      </c>
      <c r="D4373" s="2">
        <v>45909</v>
      </c>
      <c r="E4373" t="s">
        <v>6231</v>
      </c>
      <c r="F4373" s="1" t="s">
        <v>3068</v>
      </c>
      <c r="G4373">
        <v>16</v>
      </c>
      <c r="H4373" t="s">
        <v>2811</v>
      </c>
      <c r="I4373" s="1" t="s">
        <v>108</v>
      </c>
      <c r="J4373">
        <v>250</v>
      </c>
      <c r="K4373" s="1" t="s">
        <v>2729</v>
      </c>
      <c r="L4373">
        <v>1</v>
      </c>
      <c r="M4373">
        <v>46.6</v>
      </c>
      <c r="N4373">
        <v>2</v>
      </c>
      <c r="Q4373">
        <v>44.6</v>
      </c>
      <c r="R4373" s="1"/>
      <c r="V4373">
        <v>0</v>
      </c>
      <c r="W4373">
        <v>0</v>
      </c>
      <c r="AF4373">
        <v>0</v>
      </c>
      <c r="AG4373">
        <v>0</v>
      </c>
      <c r="AH4373">
        <v>0</v>
      </c>
      <c r="AI4373">
        <v>12</v>
      </c>
      <c r="AJ4373">
        <v>12</v>
      </c>
      <c r="AN4373">
        <v>49.6</v>
      </c>
      <c r="AP4373">
        <v>37</v>
      </c>
    </row>
    <row r="4374" spans="1:42" x14ac:dyDescent="0.2">
      <c r="A4374" s="1" t="s">
        <v>53</v>
      </c>
      <c r="B4374">
        <v>3</v>
      </c>
      <c r="C4374" s="1" t="s">
        <v>6337</v>
      </c>
      <c r="D4374" s="2">
        <v>45909</v>
      </c>
      <c r="E4374" t="s">
        <v>6231</v>
      </c>
      <c r="F4374" s="1" t="s">
        <v>3068</v>
      </c>
      <c r="G4374">
        <v>16</v>
      </c>
      <c r="H4374" t="s">
        <v>2811</v>
      </c>
      <c r="I4374" s="1" t="s">
        <v>108</v>
      </c>
      <c r="J4374">
        <v>250</v>
      </c>
      <c r="K4374" s="1" t="s">
        <v>2729</v>
      </c>
      <c r="L4374">
        <v>1</v>
      </c>
      <c r="M4374">
        <v>88.2</v>
      </c>
      <c r="N4374">
        <v>2</v>
      </c>
      <c r="O4374">
        <v>15</v>
      </c>
      <c r="Q4374">
        <v>86.2</v>
      </c>
      <c r="R4374" s="1"/>
      <c r="V4374">
        <v>0</v>
      </c>
      <c r="W4374">
        <v>0</v>
      </c>
      <c r="AF4374">
        <v>0</v>
      </c>
      <c r="AG4374">
        <v>0</v>
      </c>
      <c r="AH4374">
        <v>0</v>
      </c>
      <c r="AI4374">
        <v>12</v>
      </c>
      <c r="AJ4374">
        <v>12</v>
      </c>
      <c r="AN4374">
        <v>91.2</v>
      </c>
      <c r="AP4374">
        <v>37</v>
      </c>
    </row>
    <row r="4375" spans="1:42" x14ac:dyDescent="0.2">
      <c r="A4375" s="1" t="s">
        <v>53</v>
      </c>
      <c r="B4375">
        <v>3</v>
      </c>
      <c r="C4375" s="1" t="s">
        <v>6338</v>
      </c>
      <c r="D4375" s="2">
        <v>45909</v>
      </c>
      <c r="E4375" t="s">
        <v>6231</v>
      </c>
      <c r="F4375" s="1" t="s">
        <v>3068</v>
      </c>
      <c r="G4375">
        <v>15</v>
      </c>
      <c r="H4375" t="s">
        <v>2811</v>
      </c>
      <c r="I4375" s="1" t="s">
        <v>108</v>
      </c>
      <c r="J4375">
        <v>450</v>
      </c>
      <c r="K4375" s="1" t="s">
        <v>2729</v>
      </c>
      <c r="L4375">
        <v>3</v>
      </c>
      <c r="M4375">
        <v>243.2</v>
      </c>
      <c r="N4375">
        <v>5.5</v>
      </c>
      <c r="Q4375">
        <v>237.7</v>
      </c>
      <c r="R4375" s="1"/>
      <c r="V4375">
        <v>0</v>
      </c>
      <c r="W4375">
        <v>0</v>
      </c>
      <c r="AF4375">
        <v>0</v>
      </c>
      <c r="AG4375">
        <v>0</v>
      </c>
      <c r="AH4375">
        <v>0</v>
      </c>
      <c r="AI4375">
        <v>12</v>
      </c>
      <c r="AJ4375">
        <v>12</v>
      </c>
      <c r="AN4375">
        <v>242.7</v>
      </c>
      <c r="AP4375">
        <v>37</v>
      </c>
    </row>
    <row r="4376" spans="1:42" x14ac:dyDescent="0.2">
      <c r="A4376" s="1" t="s">
        <v>46</v>
      </c>
      <c r="B4376">
        <v>4</v>
      </c>
      <c r="C4376" s="1" t="s">
        <v>6330</v>
      </c>
      <c r="D4376" s="2">
        <v>45909</v>
      </c>
      <c r="E4376" t="s">
        <v>2272</v>
      </c>
      <c r="F4376" s="1" t="s">
        <v>246</v>
      </c>
      <c r="G4376">
        <v>22</v>
      </c>
      <c r="H4376" t="s">
        <v>338</v>
      </c>
      <c r="I4376" s="1" t="s">
        <v>100</v>
      </c>
      <c r="J4376">
        <v>210</v>
      </c>
      <c r="K4376" s="1" t="s">
        <v>2729</v>
      </c>
      <c r="L4376">
        <v>1</v>
      </c>
      <c r="M4376">
        <v>56</v>
      </c>
      <c r="N4376">
        <v>2.8</v>
      </c>
      <c r="O4376">
        <v>18</v>
      </c>
      <c r="Q4376">
        <v>53.2</v>
      </c>
      <c r="R4376" s="1"/>
      <c r="V4376">
        <v>0</v>
      </c>
      <c r="W4376">
        <v>0</v>
      </c>
      <c r="AF4376">
        <v>0</v>
      </c>
      <c r="AG4376">
        <v>0</v>
      </c>
      <c r="AH4376">
        <v>0</v>
      </c>
      <c r="AI4376">
        <v>12</v>
      </c>
      <c r="AJ4376">
        <v>12</v>
      </c>
      <c r="AN4376">
        <v>58.2</v>
      </c>
      <c r="AP4376">
        <v>37</v>
      </c>
    </row>
    <row r="4377" spans="1:42" x14ac:dyDescent="0.2">
      <c r="A4377" s="1" t="s">
        <v>46</v>
      </c>
      <c r="B4377">
        <v>4</v>
      </c>
      <c r="C4377" s="1" t="s">
        <v>6339</v>
      </c>
      <c r="D4377" s="2">
        <v>45909</v>
      </c>
      <c r="E4377" t="s">
        <v>2272</v>
      </c>
      <c r="F4377" s="1" t="s">
        <v>246</v>
      </c>
      <c r="G4377">
        <v>22</v>
      </c>
      <c r="H4377" t="s">
        <v>735</v>
      </c>
      <c r="I4377" s="1" t="s">
        <v>100</v>
      </c>
      <c r="J4377">
        <v>75</v>
      </c>
      <c r="K4377" s="1" t="s">
        <v>2729</v>
      </c>
      <c r="L4377">
        <v>2</v>
      </c>
      <c r="M4377">
        <v>113.8</v>
      </c>
      <c r="N4377">
        <v>4.4000000000000004</v>
      </c>
      <c r="Q4377">
        <v>109.39999999999999</v>
      </c>
      <c r="R4377" s="1"/>
      <c r="V4377">
        <v>0</v>
      </c>
      <c r="W4377">
        <v>0</v>
      </c>
      <c r="AF4377">
        <v>0</v>
      </c>
      <c r="AG4377">
        <v>0</v>
      </c>
      <c r="AH4377">
        <v>0</v>
      </c>
      <c r="AI4377">
        <v>12</v>
      </c>
      <c r="AJ4377">
        <v>12</v>
      </c>
      <c r="AN4377">
        <v>114.4</v>
      </c>
      <c r="AP4377">
        <v>37</v>
      </c>
    </row>
    <row r="4378" spans="1:42" x14ac:dyDescent="0.2">
      <c r="A4378" s="1" t="s">
        <v>46</v>
      </c>
      <c r="B4378">
        <v>4</v>
      </c>
      <c r="C4378" s="1" t="s">
        <v>6340</v>
      </c>
      <c r="D4378" s="2">
        <v>45909</v>
      </c>
      <c r="E4378" t="s">
        <v>625</v>
      </c>
      <c r="F4378" s="1" t="s">
        <v>246</v>
      </c>
      <c r="G4378">
        <v>26.5</v>
      </c>
      <c r="H4378" t="s">
        <v>99</v>
      </c>
      <c r="I4378" s="1" t="s">
        <v>100</v>
      </c>
      <c r="J4378">
        <v>120</v>
      </c>
      <c r="K4378" s="1" t="s">
        <v>2729</v>
      </c>
      <c r="L4378">
        <v>2</v>
      </c>
      <c r="M4378">
        <v>127.6</v>
      </c>
      <c r="N4378">
        <v>6.6</v>
      </c>
      <c r="Q4378">
        <v>121</v>
      </c>
      <c r="R4378" s="1"/>
      <c r="V4378">
        <v>0</v>
      </c>
      <c r="W4378">
        <v>0</v>
      </c>
      <c r="AF4378">
        <v>0</v>
      </c>
      <c r="AG4378">
        <v>0</v>
      </c>
      <c r="AH4378">
        <v>0</v>
      </c>
      <c r="AI4378">
        <v>12</v>
      </c>
      <c r="AJ4378">
        <v>12</v>
      </c>
      <c r="AN4378">
        <v>126</v>
      </c>
      <c r="AP4378">
        <v>37</v>
      </c>
    </row>
    <row r="4379" spans="1:42" x14ac:dyDescent="0.2">
      <c r="A4379" s="1" t="s">
        <v>46</v>
      </c>
      <c r="B4379">
        <v>4</v>
      </c>
      <c r="C4379" s="1" t="s">
        <v>6341</v>
      </c>
      <c r="D4379" s="2">
        <v>45909</v>
      </c>
      <c r="E4379" t="s">
        <v>2272</v>
      </c>
      <c r="F4379" s="1" t="s">
        <v>246</v>
      </c>
      <c r="G4379">
        <v>26</v>
      </c>
      <c r="H4379" t="s">
        <v>735</v>
      </c>
      <c r="I4379" s="1" t="s">
        <v>100</v>
      </c>
      <c r="J4379">
        <v>225</v>
      </c>
      <c r="K4379" s="1" t="s">
        <v>2729</v>
      </c>
      <c r="L4379">
        <v>1</v>
      </c>
      <c r="M4379">
        <v>67.8</v>
      </c>
      <c r="N4379">
        <v>3.4</v>
      </c>
      <c r="Q4379">
        <v>64.399999999999991</v>
      </c>
      <c r="R4379" s="1"/>
      <c r="V4379">
        <v>0</v>
      </c>
      <c r="W4379">
        <v>0</v>
      </c>
      <c r="AF4379">
        <v>0</v>
      </c>
      <c r="AG4379">
        <v>0</v>
      </c>
      <c r="AH4379">
        <v>0</v>
      </c>
      <c r="AI4379">
        <v>12</v>
      </c>
      <c r="AJ4379">
        <v>12</v>
      </c>
      <c r="AN4379">
        <v>69.399999999999991</v>
      </c>
      <c r="AP4379">
        <v>37</v>
      </c>
    </row>
    <row r="4380" spans="1:42" x14ac:dyDescent="0.2">
      <c r="A4380" s="1" t="s">
        <v>53</v>
      </c>
      <c r="B4380">
        <v>4</v>
      </c>
      <c r="C4380" s="1" t="s">
        <v>6341</v>
      </c>
      <c r="D4380" s="2">
        <v>45909</v>
      </c>
      <c r="E4380" t="s">
        <v>2272</v>
      </c>
      <c r="F4380" s="1" t="s">
        <v>246</v>
      </c>
      <c r="G4380">
        <v>26</v>
      </c>
      <c r="H4380" t="s">
        <v>735</v>
      </c>
      <c r="I4380" s="1" t="s">
        <v>100</v>
      </c>
      <c r="J4380">
        <v>225</v>
      </c>
      <c r="K4380" s="1" t="s">
        <v>2729</v>
      </c>
      <c r="L4380">
        <v>3</v>
      </c>
      <c r="M4380">
        <v>177.60000000000002</v>
      </c>
      <c r="N4380">
        <v>6.4</v>
      </c>
      <c r="Q4380">
        <v>171.20000000000002</v>
      </c>
      <c r="R4380" s="1"/>
      <c r="V4380">
        <v>0</v>
      </c>
      <c r="W4380">
        <v>0</v>
      </c>
      <c r="AF4380">
        <v>0</v>
      </c>
      <c r="AG4380">
        <v>0</v>
      </c>
      <c r="AH4380">
        <v>0</v>
      </c>
      <c r="AI4380">
        <v>12</v>
      </c>
      <c r="AJ4380">
        <v>12</v>
      </c>
      <c r="AN4380">
        <v>176.20000000000002</v>
      </c>
      <c r="AP4380">
        <v>37</v>
      </c>
    </row>
    <row r="4381" spans="1:42" x14ac:dyDescent="0.2">
      <c r="A4381" s="1" t="s">
        <v>53</v>
      </c>
      <c r="B4381">
        <v>4</v>
      </c>
      <c r="C4381" s="1" t="s">
        <v>6342</v>
      </c>
      <c r="D4381" s="2">
        <v>45909</v>
      </c>
      <c r="E4381" t="s">
        <v>625</v>
      </c>
      <c r="F4381" s="1" t="s">
        <v>246</v>
      </c>
      <c r="G4381">
        <v>24</v>
      </c>
      <c r="H4381" t="s">
        <v>99</v>
      </c>
      <c r="I4381" s="1" t="s">
        <v>100</v>
      </c>
      <c r="J4381">
        <v>405</v>
      </c>
      <c r="K4381" s="1" t="s">
        <v>2729</v>
      </c>
      <c r="L4381">
        <v>2</v>
      </c>
      <c r="M4381">
        <v>125.4</v>
      </c>
      <c r="N4381">
        <v>5.6</v>
      </c>
      <c r="Q4381">
        <v>119.80000000000001</v>
      </c>
      <c r="R4381" s="1"/>
      <c r="V4381">
        <v>0</v>
      </c>
      <c r="W4381">
        <v>0</v>
      </c>
      <c r="AF4381">
        <v>0</v>
      </c>
      <c r="AG4381">
        <v>0</v>
      </c>
      <c r="AH4381">
        <v>0</v>
      </c>
      <c r="AI4381">
        <v>12</v>
      </c>
      <c r="AJ4381">
        <v>12</v>
      </c>
      <c r="AN4381">
        <v>124.8</v>
      </c>
      <c r="AP4381">
        <v>37</v>
      </c>
    </row>
    <row r="4382" spans="1:42" x14ac:dyDescent="0.2">
      <c r="A4382" s="1" t="s">
        <v>53</v>
      </c>
      <c r="B4382">
        <v>4</v>
      </c>
      <c r="C4382" s="1" t="s">
        <v>6310</v>
      </c>
      <c r="D4382" s="2">
        <v>45909</v>
      </c>
      <c r="E4382" t="s">
        <v>3699</v>
      </c>
      <c r="F4382" s="1" t="s">
        <v>246</v>
      </c>
      <c r="G4382" t="s">
        <v>5606</v>
      </c>
      <c r="H4382" t="s">
        <v>6311</v>
      </c>
      <c r="I4382" s="1" t="s">
        <v>2766</v>
      </c>
      <c r="J4382">
        <v>2600</v>
      </c>
      <c r="K4382" s="1" t="s">
        <v>2729</v>
      </c>
      <c r="L4382">
        <v>1</v>
      </c>
      <c r="M4382">
        <v>80.2</v>
      </c>
      <c r="N4382">
        <v>2.6</v>
      </c>
      <c r="Q4382">
        <v>77.600000000000009</v>
      </c>
      <c r="R4382" s="1"/>
      <c r="V4382">
        <v>0</v>
      </c>
      <c r="W4382">
        <v>0</v>
      </c>
      <c r="AF4382">
        <v>0</v>
      </c>
      <c r="AG4382">
        <v>0</v>
      </c>
      <c r="AH4382">
        <v>0</v>
      </c>
      <c r="AI4382">
        <v>12</v>
      </c>
      <c r="AJ4382">
        <v>12</v>
      </c>
      <c r="AN4382">
        <v>82.600000000000023</v>
      </c>
      <c r="AP4382">
        <v>37</v>
      </c>
    </row>
    <row r="4383" spans="1:42" x14ac:dyDescent="0.2">
      <c r="A4383" s="1" t="s">
        <v>53</v>
      </c>
      <c r="B4383">
        <v>6</v>
      </c>
      <c r="C4383" s="1" t="s">
        <v>6343</v>
      </c>
      <c r="D4383" s="2">
        <v>45909</v>
      </c>
      <c r="E4383" t="s">
        <v>51</v>
      </c>
      <c r="F4383" s="1"/>
      <c r="I4383" s="1"/>
      <c r="K4383" s="1" t="s">
        <v>2729</v>
      </c>
      <c r="L4383">
        <v>1</v>
      </c>
      <c r="M4383">
        <v>80.599999999999994</v>
      </c>
      <c r="N4383">
        <v>3.4</v>
      </c>
      <c r="O4383">
        <v>33</v>
      </c>
      <c r="Q4383">
        <v>77.199999999999989</v>
      </c>
      <c r="R4383" s="1"/>
      <c r="U4383">
        <v>270</v>
      </c>
      <c r="V4383">
        <v>270</v>
      </c>
      <c r="W4383">
        <v>4.5</v>
      </c>
      <c r="AF4383">
        <v>0</v>
      </c>
      <c r="AG4383">
        <v>0</v>
      </c>
      <c r="AH4383">
        <v>4.5</v>
      </c>
      <c r="AI4383">
        <v>7.5</v>
      </c>
      <c r="AJ4383">
        <v>12</v>
      </c>
      <c r="AN4383">
        <v>82.199999999999989</v>
      </c>
      <c r="AP4383">
        <v>37</v>
      </c>
    </row>
    <row r="4384" spans="1:42" x14ac:dyDescent="0.2">
      <c r="A4384" s="1" t="s">
        <v>53</v>
      </c>
      <c r="B4384">
        <v>6</v>
      </c>
      <c r="C4384" s="1" t="s">
        <v>6310</v>
      </c>
      <c r="D4384" s="2">
        <v>45909</v>
      </c>
      <c r="E4384" t="s">
        <v>3699</v>
      </c>
      <c r="F4384" s="1" t="s">
        <v>246</v>
      </c>
      <c r="G4384" t="s">
        <v>5606</v>
      </c>
      <c r="H4384" t="s">
        <v>6311</v>
      </c>
      <c r="I4384" s="1" t="s">
        <v>2766</v>
      </c>
      <c r="J4384">
        <v>2600</v>
      </c>
      <c r="K4384" s="1" t="s">
        <v>2729</v>
      </c>
      <c r="L4384">
        <v>4</v>
      </c>
      <c r="M4384">
        <v>363.4</v>
      </c>
      <c r="N4384">
        <v>11.2</v>
      </c>
      <c r="Q4384">
        <v>352.2</v>
      </c>
      <c r="R4384" s="1"/>
      <c r="V4384">
        <v>0</v>
      </c>
      <c r="W4384">
        <v>0</v>
      </c>
      <c r="AF4384">
        <v>0</v>
      </c>
      <c r="AG4384">
        <v>0</v>
      </c>
      <c r="AH4384">
        <v>0</v>
      </c>
      <c r="AI4384">
        <v>12</v>
      </c>
      <c r="AJ4384">
        <v>12</v>
      </c>
      <c r="AN4384">
        <v>357.2</v>
      </c>
      <c r="AP4384">
        <v>37</v>
      </c>
    </row>
    <row r="4385" spans="1:42" x14ac:dyDescent="0.2">
      <c r="A4385" s="1" t="s">
        <v>46</v>
      </c>
      <c r="B4385">
        <v>1</v>
      </c>
      <c r="C4385" s="1" t="s">
        <v>6333</v>
      </c>
      <c r="D4385" s="2">
        <v>45910</v>
      </c>
      <c r="E4385" t="s">
        <v>6231</v>
      </c>
      <c r="F4385" s="1" t="s">
        <v>246</v>
      </c>
      <c r="G4385">
        <v>11</v>
      </c>
      <c r="H4385" t="s">
        <v>214</v>
      </c>
      <c r="I4385" s="1" t="s">
        <v>100</v>
      </c>
      <c r="J4385">
        <v>300</v>
      </c>
      <c r="K4385" s="1" t="s">
        <v>2729</v>
      </c>
      <c r="L4385">
        <v>2</v>
      </c>
      <c r="M4385">
        <v>82.4</v>
      </c>
      <c r="N4385">
        <v>2.6</v>
      </c>
      <c r="O4385">
        <v>90</v>
      </c>
      <c r="Q4385">
        <v>79.800000000000011</v>
      </c>
      <c r="R4385" s="1"/>
      <c r="V4385">
        <v>0</v>
      </c>
      <c r="W4385">
        <v>0</v>
      </c>
      <c r="AF4385">
        <v>0</v>
      </c>
      <c r="AG4385">
        <v>0</v>
      </c>
      <c r="AH4385">
        <v>0</v>
      </c>
      <c r="AI4385">
        <v>12</v>
      </c>
      <c r="AJ4385">
        <v>12</v>
      </c>
      <c r="AL4385">
        <v>2002.5</v>
      </c>
      <c r="AN4385">
        <v>84.800000000000011</v>
      </c>
      <c r="AO4385">
        <v>372</v>
      </c>
      <c r="AP4385">
        <v>37</v>
      </c>
    </row>
    <row r="4386" spans="1:42" x14ac:dyDescent="0.2">
      <c r="A4386" s="1" t="s">
        <v>46</v>
      </c>
      <c r="B4386">
        <v>1</v>
      </c>
      <c r="C4386" s="1" t="s">
        <v>6344</v>
      </c>
      <c r="D4386" s="2">
        <v>45910</v>
      </c>
      <c r="E4386" t="s">
        <v>2272</v>
      </c>
      <c r="F4386" s="1" t="s">
        <v>246</v>
      </c>
      <c r="G4386">
        <v>9</v>
      </c>
      <c r="H4386" t="s">
        <v>735</v>
      </c>
      <c r="I4386" s="1" t="s">
        <v>100</v>
      </c>
      <c r="J4386">
        <v>365</v>
      </c>
      <c r="K4386" s="1" t="s">
        <v>2729</v>
      </c>
      <c r="L4386">
        <v>2</v>
      </c>
      <c r="M4386">
        <v>110.4</v>
      </c>
      <c r="N4386">
        <v>2.2000000000000002</v>
      </c>
      <c r="Q4386">
        <v>108.2</v>
      </c>
      <c r="R4386" s="1"/>
      <c r="V4386">
        <v>0</v>
      </c>
      <c r="W4386">
        <v>0</v>
      </c>
      <c r="AF4386">
        <v>0</v>
      </c>
      <c r="AG4386">
        <v>0</v>
      </c>
      <c r="AH4386">
        <v>0</v>
      </c>
      <c r="AI4386">
        <v>12</v>
      </c>
      <c r="AJ4386">
        <v>12</v>
      </c>
      <c r="AN4386">
        <v>113.2</v>
      </c>
      <c r="AP4386">
        <v>37</v>
      </c>
    </row>
    <row r="4387" spans="1:42" x14ac:dyDescent="0.2">
      <c r="A4387" s="1" t="s">
        <v>53</v>
      </c>
      <c r="B4387">
        <v>1</v>
      </c>
      <c r="C4387" s="1" t="s">
        <v>6344</v>
      </c>
      <c r="D4387" s="2">
        <v>45910</v>
      </c>
      <c r="E4387" t="s">
        <v>2272</v>
      </c>
      <c r="F4387" s="1" t="s">
        <v>246</v>
      </c>
      <c r="G4387">
        <v>9</v>
      </c>
      <c r="H4387" t="s">
        <v>735</v>
      </c>
      <c r="I4387" s="1" t="s">
        <v>100</v>
      </c>
      <c r="J4387">
        <v>365</v>
      </c>
      <c r="K4387" s="1" t="s">
        <v>2729</v>
      </c>
      <c r="L4387">
        <v>4</v>
      </c>
      <c r="M4387">
        <v>193.2</v>
      </c>
      <c r="N4387">
        <v>4.4000000000000004</v>
      </c>
      <c r="O4387">
        <v>11</v>
      </c>
      <c r="Q4387">
        <v>188.79999999999998</v>
      </c>
      <c r="R4387" s="1"/>
      <c r="V4387">
        <v>0</v>
      </c>
      <c r="W4387">
        <v>0</v>
      </c>
      <c r="AF4387">
        <v>0</v>
      </c>
      <c r="AG4387">
        <v>0</v>
      </c>
      <c r="AH4387">
        <v>0</v>
      </c>
      <c r="AI4387">
        <v>12</v>
      </c>
      <c r="AJ4387">
        <v>12</v>
      </c>
      <c r="AN4387">
        <v>193.8</v>
      </c>
      <c r="AP4387">
        <v>37</v>
      </c>
    </row>
    <row r="4388" spans="1:42" x14ac:dyDescent="0.2">
      <c r="A4388" s="1" t="s">
        <v>46</v>
      </c>
      <c r="B4388">
        <v>2</v>
      </c>
      <c r="C4388" s="1" t="s">
        <v>6237</v>
      </c>
      <c r="D4388" s="2">
        <v>45910</v>
      </c>
      <c r="E4388" t="s">
        <v>6238</v>
      </c>
      <c r="F4388" s="1" t="s">
        <v>246</v>
      </c>
      <c r="G4388">
        <v>8</v>
      </c>
      <c r="H4388" t="s">
        <v>2740</v>
      </c>
      <c r="I4388" s="1" t="s">
        <v>100</v>
      </c>
      <c r="J4388">
        <v>100</v>
      </c>
      <c r="K4388" s="1" t="s">
        <v>2729</v>
      </c>
      <c r="L4388">
        <v>2</v>
      </c>
      <c r="M4388">
        <v>109.4</v>
      </c>
      <c r="N4388">
        <v>2</v>
      </c>
      <c r="Q4388">
        <v>107.4</v>
      </c>
      <c r="R4388" s="1"/>
      <c r="V4388">
        <v>0</v>
      </c>
      <c r="W4388">
        <v>0</v>
      </c>
      <c r="AF4388">
        <v>0</v>
      </c>
      <c r="AG4388">
        <v>0</v>
      </c>
      <c r="AH4388">
        <v>0</v>
      </c>
      <c r="AI4388">
        <v>12</v>
      </c>
      <c r="AJ4388">
        <v>12</v>
      </c>
      <c r="AN4388">
        <v>112.4</v>
      </c>
      <c r="AP4388">
        <v>37</v>
      </c>
    </row>
    <row r="4389" spans="1:42" x14ac:dyDescent="0.2">
      <c r="A4389" s="1" t="s">
        <v>46</v>
      </c>
      <c r="B4389">
        <v>2</v>
      </c>
      <c r="C4389" s="1" t="s">
        <v>6257</v>
      </c>
      <c r="D4389" s="2">
        <v>45910</v>
      </c>
      <c r="E4389" t="s">
        <v>6238</v>
      </c>
      <c r="F4389" s="1" t="s">
        <v>246</v>
      </c>
      <c r="G4389">
        <v>8</v>
      </c>
      <c r="H4389" t="s">
        <v>2740</v>
      </c>
      <c r="I4389" s="1" t="s">
        <v>100</v>
      </c>
      <c r="J4389">
        <v>100</v>
      </c>
      <c r="K4389" s="1" t="s">
        <v>2729</v>
      </c>
      <c r="L4389">
        <v>2</v>
      </c>
      <c r="M4389">
        <v>104.4</v>
      </c>
      <c r="N4389">
        <v>2</v>
      </c>
      <c r="Q4389">
        <v>102.4</v>
      </c>
      <c r="R4389" s="1"/>
      <c r="V4389">
        <v>0</v>
      </c>
      <c r="W4389">
        <v>0</v>
      </c>
      <c r="AF4389">
        <v>0</v>
      </c>
      <c r="AG4389">
        <v>0</v>
      </c>
      <c r="AH4389">
        <v>0</v>
      </c>
      <c r="AI4389">
        <v>12</v>
      </c>
      <c r="AJ4389">
        <v>12</v>
      </c>
      <c r="AN4389">
        <v>107.4</v>
      </c>
      <c r="AP4389">
        <v>37</v>
      </c>
    </row>
    <row r="4390" spans="1:42" x14ac:dyDescent="0.2">
      <c r="A4390" s="1" t="s">
        <v>53</v>
      </c>
      <c r="B4390">
        <v>2</v>
      </c>
      <c r="C4390" s="1" t="s">
        <v>6256</v>
      </c>
      <c r="D4390" s="2">
        <v>45910</v>
      </c>
      <c r="E4390" t="s">
        <v>6238</v>
      </c>
      <c r="F4390" s="1" t="s">
        <v>246</v>
      </c>
      <c r="G4390">
        <v>8</v>
      </c>
      <c r="H4390" t="s">
        <v>2740</v>
      </c>
      <c r="I4390" s="1" t="s">
        <v>100</v>
      </c>
      <c r="J4390">
        <v>100</v>
      </c>
      <c r="K4390" s="1" t="s">
        <v>2729</v>
      </c>
      <c r="L4390">
        <v>1</v>
      </c>
      <c r="M4390">
        <v>45.2</v>
      </c>
      <c r="N4390">
        <v>1</v>
      </c>
      <c r="O4390">
        <v>8</v>
      </c>
      <c r="Q4390">
        <v>44.2</v>
      </c>
      <c r="R4390" s="1"/>
      <c r="V4390">
        <v>0</v>
      </c>
      <c r="W4390">
        <v>0</v>
      </c>
      <c r="AF4390">
        <v>0</v>
      </c>
      <c r="AG4390">
        <v>0</v>
      </c>
      <c r="AH4390">
        <v>0</v>
      </c>
      <c r="AI4390">
        <v>12</v>
      </c>
      <c r="AJ4390">
        <v>12</v>
      </c>
      <c r="AN4390">
        <v>49.2</v>
      </c>
      <c r="AP4390">
        <v>37</v>
      </c>
    </row>
    <row r="4391" spans="1:42" x14ac:dyDescent="0.2">
      <c r="A4391" s="1" t="s">
        <v>53</v>
      </c>
      <c r="B4391">
        <v>2</v>
      </c>
      <c r="C4391" s="1" t="s">
        <v>6255</v>
      </c>
      <c r="D4391" s="2">
        <v>45910</v>
      </c>
      <c r="E4391" t="s">
        <v>6238</v>
      </c>
      <c r="F4391" s="1" t="s">
        <v>246</v>
      </c>
      <c r="G4391">
        <v>8</v>
      </c>
      <c r="H4391" t="s">
        <v>2740</v>
      </c>
      <c r="I4391" s="1" t="s">
        <v>100</v>
      </c>
      <c r="J4391">
        <v>100</v>
      </c>
      <c r="K4391" s="1" t="s">
        <v>2729</v>
      </c>
      <c r="L4391">
        <v>2</v>
      </c>
      <c r="M4391">
        <v>92.6</v>
      </c>
      <c r="N4391">
        <v>2</v>
      </c>
      <c r="Q4391">
        <v>90.6</v>
      </c>
      <c r="R4391" s="1"/>
      <c r="V4391">
        <v>0</v>
      </c>
      <c r="W4391">
        <v>0</v>
      </c>
      <c r="AF4391">
        <v>0</v>
      </c>
      <c r="AG4391">
        <v>0</v>
      </c>
      <c r="AH4391">
        <v>0</v>
      </c>
      <c r="AI4391">
        <v>12</v>
      </c>
      <c r="AJ4391">
        <v>12</v>
      </c>
      <c r="AN4391">
        <v>95.6</v>
      </c>
      <c r="AP4391">
        <v>37</v>
      </c>
    </row>
    <row r="4392" spans="1:42" x14ac:dyDescent="0.2">
      <c r="A4392" s="1" t="s">
        <v>46</v>
      </c>
      <c r="B4392">
        <v>3</v>
      </c>
      <c r="C4392" s="1" t="s">
        <v>6338</v>
      </c>
      <c r="D4392" s="2">
        <v>45910</v>
      </c>
      <c r="E4392" t="s">
        <v>6231</v>
      </c>
      <c r="F4392" s="1" t="s">
        <v>3068</v>
      </c>
      <c r="G4392">
        <v>15</v>
      </c>
      <c r="H4392" t="s">
        <v>2811</v>
      </c>
      <c r="I4392" s="1" t="s">
        <v>108</v>
      </c>
      <c r="J4392">
        <v>450</v>
      </c>
      <c r="K4392" s="1" t="s">
        <v>2729</v>
      </c>
      <c r="L4392">
        <v>3</v>
      </c>
      <c r="M4392">
        <v>228.2</v>
      </c>
      <c r="N4392">
        <v>5.6999999999999993</v>
      </c>
      <c r="Q4392">
        <v>222.5</v>
      </c>
      <c r="R4392" s="1"/>
      <c r="V4392">
        <v>0</v>
      </c>
      <c r="W4392">
        <v>0</v>
      </c>
      <c r="AF4392">
        <v>0</v>
      </c>
      <c r="AG4392">
        <v>0</v>
      </c>
      <c r="AH4392">
        <v>0</v>
      </c>
      <c r="AI4392">
        <v>12</v>
      </c>
      <c r="AJ4392">
        <v>12</v>
      </c>
      <c r="AN4392">
        <v>227.5</v>
      </c>
      <c r="AP4392">
        <v>37</v>
      </c>
    </row>
    <row r="4393" spans="1:42" x14ac:dyDescent="0.2">
      <c r="A4393" s="1" t="s">
        <v>46</v>
      </c>
      <c r="B4393">
        <v>3</v>
      </c>
      <c r="C4393" s="1" t="s">
        <v>6345</v>
      </c>
      <c r="D4393" s="2">
        <v>45910</v>
      </c>
      <c r="E4393" t="s">
        <v>6231</v>
      </c>
      <c r="F4393" s="1" t="s">
        <v>3068</v>
      </c>
      <c r="G4393">
        <v>15</v>
      </c>
      <c r="H4393" t="s">
        <v>2811</v>
      </c>
      <c r="I4393" s="1" t="s">
        <v>108</v>
      </c>
      <c r="J4393">
        <v>350</v>
      </c>
      <c r="K4393" s="1" t="s">
        <v>2729</v>
      </c>
      <c r="L4393">
        <v>2</v>
      </c>
      <c r="M4393">
        <v>173.4</v>
      </c>
      <c r="N4393">
        <v>3.8</v>
      </c>
      <c r="Q4393">
        <v>169.6</v>
      </c>
      <c r="R4393" s="1"/>
      <c r="V4393">
        <v>0</v>
      </c>
      <c r="W4393">
        <v>0</v>
      </c>
      <c r="AF4393">
        <v>0</v>
      </c>
      <c r="AG4393">
        <v>0</v>
      </c>
      <c r="AH4393">
        <v>0</v>
      </c>
      <c r="AI4393">
        <v>12</v>
      </c>
      <c r="AJ4393">
        <v>12</v>
      </c>
      <c r="AN4393">
        <v>174.6</v>
      </c>
      <c r="AP4393">
        <v>37</v>
      </c>
    </row>
    <row r="4394" spans="1:42" x14ac:dyDescent="0.2">
      <c r="A4394" s="1" t="s">
        <v>53</v>
      </c>
      <c r="B4394">
        <v>3</v>
      </c>
      <c r="C4394" s="1" t="s">
        <v>6345</v>
      </c>
      <c r="D4394" s="2">
        <v>45910</v>
      </c>
      <c r="E4394" t="s">
        <v>6231</v>
      </c>
      <c r="F4394" s="1" t="s">
        <v>3068</v>
      </c>
      <c r="G4394">
        <v>15</v>
      </c>
      <c r="H4394" t="s">
        <v>2811</v>
      </c>
      <c r="I4394" s="1" t="s">
        <v>108</v>
      </c>
      <c r="J4394">
        <v>350</v>
      </c>
      <c r="K4394" s="1" t="s">
        <v>2729</v>
      </c>
      <c r="L4394">
        <v>4</v>
      </c>
      <c r="M4394">
        <v>191.20000000000002</v>
      </c>
      <c r="N4394">
        <v>7.8</v>
      </c>
      <c r="O4394">
        <v>20</v>
      </c>
      <c r="Q4394">
        <v>183.4</v>
      </c>
      <c r="R4394" s="1"/>
      <c r="S4394">
        <v>20</v>
      </c>
      <c r="V4394">
        <v>20</v>
      </c>
      <c r="W4394">
        <v>0.33333333333333331</v>
      </c>
      <c r="AF4394">
        <v>0</v>
      </c>
      <c r="AG4394">
        <v>0</v>
      </c>
      <c r="AH4394">
        <v>0.33333333333333331</v>
      </c>
      <c r="AI4394">
        <v>11.666666666666666</v>
      </c>
      <c r="AJ4394">
        <v>12</v>
      </c>
      <c r="AN4394">
        <v>188.4</v>
      </c>
      <c r="AP4394">
        <v>37</v>
      </c>
    </row>
    <row r="4395" spans="1:42" x14ac:dyDescent="0.2">
      <c r="A4395" s="1" t="s">
        <v>53</v>
      </c>
      <c r="B4395">
        <v>3</v>
      </c>
      <c r="C4395" s="1" t="s">
        <v>6346</v>
      </c>
      <c r="D4395" s="2">
        <v>45910</v>
      </c>
      <c r="E4395" t="s">
        <v>6231</v>
      </c>
      <c r="F4395" s="1" t="s">
        <v>3068</v>
      </c>
      <c r="G4395">
        <v>18</v>
      </c>
      <c r="H4395" t="s">
        <v>2811</v>
      </c>
      <c r="I4395" s="1" t="s">
        <v>108</v>
      </c>
      <c r="J4395">
        <v>100</v>
      </c>
      <c r="K4395" s="1" t="s">
        <v>2729</v>
      </c>
      <c r="L4395">
        <v>2</v>
      </c>
      <c r="M4395">
        <v>115</v>
      </c>
      <c r="N4395">
        <v>2.8</v>
      </c>
      <c r="Q4395">
        <v>112.2</v>
      </c>
      <c r="R4395" s="1"/>
      <c r="V4395">
        <v>0</v>
      </c>
      <c r="W4395">
        <v>0</v>
      </c>
      <c r="AF4395">
        <v>0</v>
      </c>
      <c r="AG4395">
        <v>0</v>
      </c>
      <c r="AH4395">
        <v>0</v>
      </c>
      <c r="AI4395">
        <v>12</v>
      </c>
      <c r="AJ4395">
        <v>12</v>
      </c>
      <c r="AN4395">
        <v>117.2</v>
      </c>
      <c r="AP4395">
        <v>37</v>
      </c>
    </row>
    <row r="4396" spans="1:42" x14ac:dyDescent="0.2">
      <c r="A4396" s="1" t="s">
        <v>53</v>
      </c>
      <c r="B4396">
        <v>3</v>
      </c>
      <c r="C4396" s="1" t="s">
        <v>6347</v>
      </c>
      <c r="D4396" s="2">
        <v>45910</v>
      </c>
      <c r="E4396" t="s">
        <v>6231</v>
      </c>
      <c r="F4396" s="1" t="s">
        <v>3068</v>
      </c>
      <c r="G4396">
        <v>18</v>
      </c>
      <c r="H4396" t="s">
        <v>2811</v>
      </c>
      <c r="I4396" s="1" t="s">
        <v>108</v>
      </c>
      <c r="J4396">
        <v>100</v>
      </c>
      <c r="K4396" s="1" t="s">
        <v>2729</v>
      </c>
      <c r="L4396">
        <v>2</v>
      </c>
      <c r="M4396">
        <v>101</v>
      </c>
      <c r="N4396">
        <v>4.4000000000000004</v>
      </c>
      <c r="Q4396">
        <v>96.6</v>
      </c>
      <c r="R4396" s="1"/>
      <c r="V4396">
        <v>0</v>
      </c>
      <c r="W4396">
        <v>0</v>
      </c>
      <c r="AF4396">
        <v>0</v>
      </c>
      <c r="AG4396">
        <v>0</v>
      </c>
      <c r="AH4396">
        <v>0</v>
      </c>
      <c r="AI4396">
        <v>12</v>
      </c>
      <c r="AJ4396">
        <v>12</v>
      </c>
      <c r="AN4396">
        <v>101.6</v>
      </c>
      <c r="AP4396">
        <v>37</v>
      </c>
    </row>
    <row r="4397" spans="1:42" x14ac:dyDescent="0.2">
      <c r="A4397" s="1" t="s">
        <v>46</v>
      </c>
      <c r="B4397">
        <v>4</v>
      </c>
      <c r="C4397" s="1" t="s">
        <v>6342</v>
      </c>
      <c r="D4397" s="2">
        <v>45910</v>
      </c>
      <c r="E4397" t="s">
        <v>625</v>
      </c>
      <c r="F4397" s="1" t="s">
        <v>246</v>
      </c>
      <c r="G4397">
        <v>24</v>
      </c>
      <c r="H4397" t="s">
        <v>99</v>
      </c>
      <c r="I4397" s="1" t="s">
        <v>100</v>
      </c>
      <c r="J4397">
        <v>405</v>
      </c>
      <c r="K4397" s="1" t="s">
        <v>2729</v>
      </c>
      <c r="L4397">
        <v>1</v>
      </c>
      <c r="M4397">
        <v>44.4</v>
      </c>
      <c r="N4397">
        <v>2.8</v>
      </c>
      <c r="Q4397">
        <v>41.6</v>
      </c>
      <c r="R4397" s="1"/>
      <c r="V4397">
        <v>0</v>
      </c>
      <c r="W4397">
        <v>0</v>
      </c>
      <c r="AF4397">
        <v>0</v>
      </c>
      <c r="AG4397">
        <v>0</v>
      </c>
      <c r="AH4397">
        <v>0</v>
      </c>
      <c r="AI4397">
        <v>12</v>
      </c>
      <c r="AJ4397">
        <v>12</v>
      </c>
      <c r="AN4397">
        <v>46.6</v>
      </c>
      <c r="AP4397">
        <v>37</v>
      </c>
    </row>
    <row r="4398" spans="1:42" x14ac:dyDescent="0.2">
      <c r="A4398" s="1" t="s">
        <v>46</v>
      </c>
      <c r="B4398">
        <v>4</v>
      </c>
      <c r="C4398" s="1" t="s">
        <v>6348</v>
      </c>
      <c r="D4398" s="2">
        <v>45910</v>
      </c>
      <c r="E4398" t="s">
        <v>625</v>
      </c>
      <c r="F4398" s="1" t="s">
        <v>246</v>
      </c>
      <c r="G4398">
        <v>23</v>
      </c>
      <c r="H4398" t="s">
        <v>214</v>
      </c>
      <c r="I4398" s="1" t="s">
        <v>2760</v>
      </c>
      <c r="J4398">
        <v>165</v>
      </c>
      <c r="K4398" s="1" t="s">
        <v>2729</v>
      </c>
      <c r="L4398">
        <v>3</v>
      </c>
      <c r="M4398">
        <v>159.60000000000002</v>
      </c>
      <c r="N4398">
        <v>8.3999999999999986</v>
      </c>
      <c r="Q4398">
        <v>151.20000000000002</v>
      </c>
      <c r="R4398" s="1"/>
      <c r="V4398">
        <v>0</v>
      </c>
      <c r="W4398">
        <v>0</v>
      </c>
      <c r="AF4398">
        <v>0</v>
      </c>
      <c r="AG4398">
        <v>0</v>
      </c>
      <c r="AH4398">
        <v>0</v>
      </c>
      <c r="AI4398">
        <v>12</v>
      </c>
      <c r="AJ4398">
        <v>12</v>
      </c>
      <c r="AN4398">
        <v>156.20000000000002</v>
      </c>
      <c r="AP4398">
        <v>37</v>
      </c>
    </row>
    <row r="4399" spans="1:42" x14ac:dyDescent="0.2">
      <c r="A4399" s="1" t="s">
        <v>46</v>
      </c>
      <c r="B4399">
        <v>4</v>
      </c>
      <c r="C4399" s="1" t="s">
        <v>6349</v>
      </c>
      <c r="D4399" s="2">
        <v>45910</v>
      </c>
      <c r="E4399" t="s">
        <v>625</v>
      </c>
      <c r="F4399" s="1" t="s">
        <v>246</v>
      </c>
      <c r="G4399">
        <v>28</v>
      </c>
      <c r="H4399" t="s">
        <v>332</v>
      </c>
      <c r="I4399" s="1" t="s">
        <v>2760</v>
      </c>
      <c r="J4399">
        <v>70</v>
      </c>
      <c r="K4399" s="1" t="s">
        <v>2729</v>
      </c>
      <c r="L4399">
        <v>1</v>
      </c>
      <c r="M4399">
        <v>67.599999999999994</v>
      </c>
      <c r="N4399">
        <v>3.8</v>
      </c>
      <c r="Q4399">
        <v>63.8</v>
      </c>
      <c r="R4399" s="1"/>
      <c r="V4399">
        <v>0</v>
      </c>
      <c r="W4399">
        <v>0</v>
      </c>
      <c r="AF4399">
        <v>0</v>
      </c>
      <c r="AG4399">
        <v>0</v>
      </c>
      <c r="AH4399">
        <v>0</v>
      </c>
      <c r="AI4399">
        <v>12</v>
      </c>
      <c r="AJ4399">
        <v>12</v>
      </c>
      <c r="AN4399">
        <v>68.8</v>
      </c>
      <c r="AP4399">
        <v>37</v>
      </c>
    </row>
    <row r="4400" spans="1:42" x14ac:dyDescent="0.2">
      <c r="A4400" s="1" t="s">
        <v>53</v>
      </c>
      <c r="B4400">
        <v>4</v>
      </c>
      <c r="C4400" s="1" t="s">
        <v>6350</v>
      </c>
      <c r="D4400" s="2">
        <v>45910</v>
      </c>
      <c r="E4400" t="s">
        <v>625</v>
      </c>
      <c r="F4400" s="1" t="s">
        <v>246</v>
      </c>
      <c r="G4400">
        <v>28</v>
      </c>
      <c r="H4400" t="s">
        <v>332</v>
      </c>
      <c r="I4400" s="1" t="s">
        <v>2760</v>
      </c>
      <c r="J4400">
        <v>100</v>
      </c>
      <c r="K4400" s="1" t="s">
        <v>2729</v>
      </c>
      <c r="L4400">
        <v>2</v>
      </c>
      <c r="M4400">
        <v>117.8</v>
      </c>
      <c r="N4400">
        <v>7.1999999999999993</v>
      </c>
      <c r="O4400">
        <v>10</v>
      </c>
      <c r="Q4400">
        <v>110.6</v>
      </c>
      <c r="R4400" s="1"/>
      <c r="S4400">
        <v>15</v>
      </c>
      <c r="V4400">
        <v>15</v>
      </c>
      <c r="W4400">
        <v>0.25</v>
      </c>
      <c r="AF4400">
        <v>0</v>
      </c>
      <c r="AG4400">
        <v>0</v>
      </c>
      <c r="AH4400">
        <v>0.25</v>
      </c>
      <c r="AI4400">
        <v>11.75</v>
      </c>
      <c r="AJ4400">
        <v>12</v>
      </c>
      <c r="AN4400">
        <v>115.6</v>
      </c>
      <c r="AP4400">
        <v>37</v>
      </c>
    </row>
    <row r="4401" spans="1:42" x14ac:dyDescent="0.2">
      <c r="A4401" s="1" t="s">
        <v>53</v>
      </c>
      <c r="B4401">
        <v>4</v>
      </c>
      <c r="C4401" s="1" t="s">
        <v>6351</v>
      </c>
      <c r="D4401" s="2">
        <v>45910</v>
      </c>
      <c r="E4401" t="s">
        <v>625</v>
      </c>
      <c r="F4401" s="1" t="s">
        <v>246</v>
      </c>
      <c r="G4401">
        <v>19</v>
      </c>
      <c r="H4401" t="s">
        <v>332</v>
      </c>
      <c r="I4401" s="1" t="s">
        <v>2760</v>
      </c>
      <c r="J4401">
        <v>60</v>
      </c>
      <c r="K4401" s="1" t="s">
        <v>2729</v>
      </c>
      <c r="L4401">
        <v>1</v>
      </c>
      <c r="M4401">
        <v>57.8</v>
      </c>
      <c r="N4401">
        <v>1.6</v>
      </c>
      <c r="Q4401">
        <v>56.199999999999996</v>
      </c>
      <c r="R4401" s="1"/>
      <c r="V4401">
        <v>0</v>
      </c>
      <c r="W4401">
        <v>0</v>
      </c>
      <c r="AF4401">
        <v>0</v>
      </c>
      <c r="AG4401">
        <v>0</v>
      </c>
      <c r="AH4401">
        <v>0</v>
      </c>
      <c r="AI4401">
        <v>12</v>
      </c>
      <c r="AJ4401">
        <v>12</v>
      </c>
      <c r="AN4401">
        <v>61.2</v>
      </c>
      <c r="AP4401">
        <v>37</v>
      </c>
    </row>
    <row r="4402" spans="1:42" x14ac:dyDescent="0.2">
      <c r="A4402" s="1" t="s">
        <v>53</v>
      </c>
      <c r="B4402">
        <v>4</v>
      </c>
      <c r="C4402" s="1" t="s">
        <v>6352</v>
      </c>
      <c r="D4402" s="2">
        <v>45910</v>
      </c>
      <c r="E4402" t="s">
        <v>625</v>
      </c>
      <c r="F4402" s="1" t="s">
        <v>246</v>
      </c>
      <c r="G4402">
        <v>15</v>
      </c>
      <c r="H4402" t="s">
        <v>3262</v>
      </c>
      <c r="I4402" s="1" t="s">
        <v>100</v>
      </c>
      <c r="J4402">
        <v>530</v>
      </c>
      <c r="K4402" s="1" t="s">
        <v>2729</v>
      </c>
      <c r="L4402">
        <v>4</v>
      </c>
      <c r="M4402">
        <v>205.2</v>
      </c>
      <c r="N4402">
        <v>7</v>
      </c>
      <c r="Q4402">
        <v>198.2</v>
      </c>
      <c r="R4402" s="1"/>
      <c r="V4402">
        <v>0</v>
      </c>
      <c r="W4402">
        <v>0</v>
      </c>
      <c r="AF4402">
        <v>0</v>
      </c>
      <c r="AG4402">
        <v>0</v>
      </c>
      <c r="AH4402">
        <v>0</v>
      </c>
      <c r="AI4402">
        <v>12</v>
      </c>
      <c r="AJ4402">
        <v>12</v>
      </c>
      <c r="AN4402">
        <v>203.2</v>
      </c>
      <c r="AP4402">
        <v>37</v>
      </c>
    </row>
    <row r="4403" spans="1:42" x14ac:dyDescent="0.2">
      <c r="A4403" s="1" t="s">
        <v>46</v>
      </c>
      <c r="B4403">
        <v>6</v>
      </c>
      <c r="C4403" s="1" t="s">
        <v>6310</v>
      </c>
      <c r="D4403" s="2">
        <v>45910</v>
      </c>
      <c r="E4403" t="s">
        <v>3699</v>
      </c>
      <c r="F4403" s="1" t="s">
        <v>246</v>
      </c>
      <c r="G4403" t="s">
        <v>5606</v>
      </c>
      <c r="H4403" t="s">
        <v>6311</v>
      </c>
      <c r="I4403" s="1" t="s">
        <v>2766</v>
      </c>
      <c r="J4403">
        <v>2600</v>
      </c>
      <c r="K4403" s="1" t="s">
        <v>2729</v>
      </c>
      <c r="L4403">
        <v>4</v>
      </c>
      <c r="M4403">
        <v>472.8</v>
      </c>
      <c r="N4403">
        <v>11.2</v>
      </c>
      <c r="Q4403">
        <v>461.6</v>
      </c>
      <c r="R4403" s="1"/>
      <c r="V4403">
        <v>0</v>
      </c>
      <c r="W4403">
        <v>0</v>
      </c>
      <c r="AF4403">
        <v>0</v>
      </c>
      <c r="AG4403">
        <v>0</v>
      </c>
      <c r="AH4403">
        <v>0</v>
      </c>
      <c r="AI4403">
        <v>12</v>
      </c>
      <c r="AJ4403">
        <v>12</v>
      </c>
      <c r="AN4403">
        <v>466.6</v>
      </c>
      <c r="AP4403">
        <v>37</v>
      </c>
    </row>
    <row r="4404" spans="1:42" x14ac:dyDescent="0.2">
      <c r="A4404" s="1" t="s">
        <v>46</v>
      </c>
      <c r="B4404">
        <v>6</v>
      </c>
      <c r="C4404" s="1" t="s">
        <v>6353</v>
      </c>
      <c r="D4404" s="2">
        <v>45910</v>
      </c>
      <c r="E4404" t="s">
        <v>6354</v>
      </c>
      <c r="F4404" s="1" t="s">
        <v>246</v>
      </c>
      <c r="G4404">
        <v>22</v>
      </c>
      <c r="H4404" t="s">
        <v>79</v>
      </c>
      <c r="I4404" s="1" t="s">
        <v>100</v>
      </c>
      <c r="J4404">
        <v>300</v>
      </c>
      <c r="K4404" s="1" t="s">
        <v>2729</v>
      </c>
      <c r="L4404">
        <v>3</v>
      </c>
      <c r="M4404">
        <v>148.20000000000002</v>
      </c>
      <c r="N4404">
        <v>6.8999999999999995</v>
      </c>
      <c r="Q4404">
        <v>141.30000000000001</v>
      </c>
      <c r="R4404" s="1"/>
      <c r="V4404">
        <v>0</v>
      </c>
      <c r="W4404">
        <v>0</v>
      </c>
      <c r="AF4404">
        <v>0</v>
      </c>
      <c r="AG4404">
        <v>0</v>
      </c>
      <c r="AH4404">
        <v>0</v>
      </c>
      <c r="AI4404">
        <v>12</v>
      </c>
      <c r="AJ4404">
        <v>12</v>
      </c>
      <c r="AN4404">
        <v>146.30000000000001</v>
      </c>
      <c r="AP4404">
        <v>37</v>
      </c>
    </row>
    <row r="4405" spans="1:42" x14ac:dyDescent="0.2">
      <c r="A4405" s="1" t="s">
        <v>53</v>
      </c>
      <c r="B4405">
        <v>6</v>
      </c>
      <c r="C4405" s="1" t="s">
        <v>6353</v>
      </c>
      <c r="D4405" s="2">
        <v>45910</v>
      </c>
      <c r="E4405" t="s">
        <v>6354</v>
      </c>
      <c r="F4405" s="1" t="s">
        <v>246</v>
      </c>
      <c r="G4405">
        <v>22</v>
      </c>
      <c r="H4405" t="s">
        <v>79</v>
      </c>
      <c r="I4405" s="1" t="s">
        <v>100</v>
      </c>
      <c r="J4405">
        <v>300</v>
      </c>
      <c r="K4405" s="1" t="s">
        <v>2729</v>
      </c>
      <c r="L4405">
        <v>3</v>
      </c>
      <c r="M4405">
        <v>168.8</v>
      </c>
      <c r="N4405">
        <v>7.8000000000000007</v>
      </c>
      <c r="O4405">
        <v>9</v>
      </c>
      <c r="Q4405">
        <v>161</v>
      </c>
      <c r="R4405" s="1"/>
      <c r="S4405">
        <v>5</v>
      </c>
      <c r="V4405">
        <v>5</v>
      </c>
      <c r="W4405">
        <v>8.3333333333333329E-2</v>
      </c>
      <c r="Y4405">
        <v>10</v>
      </c>
      <c r="AF4405">
        <v>10</v>
      </c>
      <c r="AG4405">
        <v>0.16666666666666666</v>
      </c>
      <c r="AH4405">
        <v>0.25</v>
      </c>
      <c r="AI4405">
        <v>11.75</v>
      </c>
      <c r="AJ4405">
        <v>12</v>
      </c>
      <c r="AN4405">
        <v>166</v>
      </c>
      <c r="AP4405">
        <v>37</v>
      </c>
    </row>
    <row r="4406" spans="1:42" x14ac:dyDescent="0.2">
      <c r="A4406" s="1" t="s">
        <v>53</v>
      </c>
      <c r="B4406">
        <v>6</v>
      </c>
      <c r="C4406" s="1" t="s">
        <v>6355</v>
      </c>
      <c r="D4406" s="2">
        <v>45910</v>
      </c>
      <c r="E4406" t="s">
        <v>6354</v>
      </c>
      <c r="F4406" s="1" t="s">
        <v>246</v>
      </c>
      <c r="G4406">
        <v>22</v>
      </c>
      <c r="H4406" t="s">
        <v>79</v>
      </c>
      <c r="I4406" s="1" t="s">
        <v>100</v>
      </c>
      <c r="J4406">
        <v>200</v>
      </c>
      <c r="K4406" s="1" t="s">
        <v>2729</v>
      </c>
      <c r="L4406">
        <v>3</v>
      </c>
      <c r="M4406">
        <v>199.3</v>
      </c>
      <c r="N4406">
        <v>7.8000000000000007</v>
      </c>
      <c r="Q4406">
        <v>191.5</v>
      </c>
      <c r="R4406" s="1"/>
      <c r="V4406">
        <v>0</v>
      </c>
      <c r="W4406">
        <v>0</v>
      </c>
      <c r="AF4406">
        <v>0</v>
      </c>
      <c r="AG4406">
        <v>0</v>
      </c>
      <c r="AH4406">
        <v>0</v>
      </c>
      <c r="AI4406">
        <v>12</v>
      </c>
      <c r="AJ4406">
        <v>12</v>
      </c>
      <c r="AN4406">
        <v>196.5</v>
      </c>
      <c r="AP4406">
        <v>37</v>
      </c>
    </row>
    <row r="4407" spans="1:42" x14ac:dyDescent="0.2">
      <c r="A4407" s="1" t="s">
        <v>53</v>
      </c>
      <c r="B4407">
        <v>6</v>
      </c>
      <c r="C4407" s="1" t="s">
        <v>6356</v>
      </c>
      <c r="D4407" s="2">
        <v>45910</v>
      </c>
      <c r="E4407" t="s">
        <v>2272</v>
      </c>
      <c r="F4407" s="1" t="s">
        <v>246</v>
      </c>
      <c r="G4407">
        <v>16</v>
      </c>
      <c r="H4407" t="s">
        <v>2963</v>
      </c>
      <c r="I4407" s="1" t="s">
        <v>100</v>
      </c>
      <c r="J4407">
        <v>125</v>
      </c>
      <c r="K4407" s="1" t="s">
        <v>2729</v>
      </c>
      <c r="L4407">
        <v>2</v>
      </c>
      <c r="M4407">
        <v>136.4</v>
      </c>
      <c r="N4407">
        <v>4</v>
      </c>
      <c r="Q4407">
        <v>132.4</v>
      </c>
      <c r="R4407" s="1"/>
      <c r="V4407">
        <v>0</v>
      </c>
      <c r="W4407">
        <v>0</v>
      </c>
      <c r="AF4407">
        <v>0</v>
      </c>
      <c r="AG4407">
        <v>0</v>
      </c>
      <c r="AH4407">
        <v>0</v>
      </c>
      <c r="AI4407">
        <v>12</v>
      </c>
      <c r="AJ4407">
        <v>12</v>
      </c>
      <c r="AN4407">
        <v>137.4</v>
      </c>
      <c r="AP4407">
        <v>37</v>
      </c>
    </row>
    <row r="4408" spans="1:42" x14ac:dyDescent="0.2">
      <c r="A4408" s="1" t="s">
        <v>53</v>
      </c>
      <c r="B4408">
        <v>6</v>
      </c>
      <c r="C4408" s="1" t="s">
        <v>6357</v>
      </c>
      <c r="D4408" s="2">
        <v>45910</v>
      </c>
      <c r="E4408" t="s">
        <v>2272</v>
      </c>
      <c r="F4408" s="1" t="s">
        <v>246</v>
      </c>
      <c r="G4408">
        <v>16</v>
      </c>
      <c r="H4408" t="s">
        <v>338</v>
      </c>
      <c r="I4408" s="1" t="s">
        <v>100</v>
      </c>
      <c r="J4408">
        <v>130</v>
      </c>
      <c r="K4408" s="1" t="s">
        <v>2729</v>
      </c>
      <c r="L4408">
        <v>1</v>
      </c>
      <c r="M4408">
        <v>65</v>
      </c>
      <c r="N4408">
        <v>2</v>
      </c>
      <c r="Q4408">
        <v>63</v>
      </c>
      <c r="R4408" s="1"/>
      <c r="V4408">
        <v>0</v>
      </c>
      <c r="W4408">
        <v>0</v>
      </c>
      <c r="AF4408">
        <v>0</v>
      </c>
      <c r="AG4408">
        <v>0</v>
      </c>
      <c r="AH4408">
        <v>0</v>
      </c>
      <c r="AI4408">
        <v>12</v>
      </c>
      <c r="AJ4408">
        <v>12</v>
      </c>
      <c r="AN4408">
        <v>68</v>
      </c>
      <c r="AP4408">
        <v>37</v>
      </c>
    </row>
    <row r="4409" spans="1:42" x14ac:dyDescent="0.2">
      <c r="A4409" s="1" t="s">
        <v>46</v>
      </c>
      <c r="B4409">
        <v>1</v>
      </c>
      <c r="C4409" s="1" t="s">
        <v>6344</v>
      </c>
      <c r="D4409" s="2">
        <v>45911</v>
      </c>
      <c r="E4409" t="s">
        <v>2272</v>
      </c>
      <c r="F4409" s="1" t="s">
        <v>246</v>
      </c>
      <c r="G4409">
        <v>9</v>
      </c>
      <c r="H4409" t="s">
        <v>735</v>
      </c>
      <c r="I4409" s="1" t="s">
        <v>100</v>
      </c>
      <c r="J4409">
        <v>365</v>
      </c>
      <c r="K4409" s="1" t="s">
        <v>2729</v>
      </c>
      <c r="L4409">
        <v>2</v>
      </c>
      <c r="M4409">
        <v>96.199999999999989</v>
      </c>
      <c r="N4409">
        <v>2.2000000000000002</v>
      </c>
      <c r="O4409">
        <v>8</v>
      </c>
      <c r="Q4409">
        <v>93.999999999999986</v>
      </c>
      <c r="R4409" s="1"/>
      <c r="S4409">
        <v>3</v>
      </c>
      <c r="V4409">
        <v>3</v>
      </c>
      <c r="W4409">
        <v>0.05</v>
      </c>
      <c r="AF4409">
        <v>0</v>
      </c>
      <c r="AG4409">
        <v>0</v>
      </c>
      <c r="AH4409">
        <v>0.05</v>
      </c>
      <c r="AI4409">
        <v>11.95</v>
      </c>
      <c r="AJ4409">
        <v>12</v>
      </c>
      <c r="AL4409">
        <v>2005.5</v>
      </c>
      <c r="AN4409">
        <v>98.999999999999986</v>
      </c>
      <c r="AO4409">
        <v>372</v>
      </c>
      <c r="AP4409">
        <v>37</v>
      </c>
    </row>
    <row r="4410" spans="1:42" x14ac:dyDescent="0.2">
      <c r="A4410" s="1" t="s">
        <v>46</v>
      </c>
      <c r="B4410">
        <v>1</v>
      </c>
      <c r="C4410" s="1" t="s">
        <v>6358</v>
      </c>
      <c r="D4410" s="2">
        <v>45911</v>
      </c>
      <c r="E4410" t="s">
        <v>2272</v>
      </c>
      <c r="F4410" s="1" t="s">
        <v>246</v>
      </c>
      <c r="G4410">
        <v>12</v>
      </c>
      <c r="H4410" t="s">
        <v>735</v>
      </c>
      <c r="I4410" s="1" t="s">
        <v>100</v>
      </c>
      <c r="J4410">
        <v>150</v>
      </c>
      <c r="K4410" s="1" t="s">
        <v>2729</v>
      </c>
      <c r="L4410">
        <v>2</v>
      </c>
      <c r="M4410">
        <v>116.4</v>
      </c>
      <c r="N4410">
        <v>2.9</v>
      </c>
      <c r="Q4410">
        <v>113.5</v>
      </c>
      <c r="R4410" s="1"/>
      <c r="V4410">
        <v>0</v>
      </c>
      <c r="W4410">
        <v>0</v>
      </c>
      <c r="AF4410">
        <v>0</v>
      </c>
      <c r="AG4410">
        <v>0</v>
      </c>
      <c r="AH4410">
        <v>0</v>
      </c>
      <c r="AI4410">
        <v>12</v>
      </c>
      <c r="AJ4410">
        <v>12</v>
      </c>
      <c r="AN4410">
        <v>118.5</v>
      </c>
      <c r="AP4410">
        <v>37</v>
      </c>
    </row>
    <row r="4411" spans="1:42" x14ac:dyDescent="0.2">
      <c r="A4411" s="1" t="s">
        <v>53</v>
      </c>
      <c r="B4411">
        <v>1</v>
      </c>
      <c r="C4411" s="1" t="s">
        <v>6358</v>
      </c>
      <c r="D4411" s="2">
        <v>45911</v>
      </c>
      <c r="E4411" t="s">
        <v>2272</v>
      </c>
      <c r="F4411" s="1" t="s">
        <v>246</v>
      </c>
      <c r="G4411">
        <v>12</v>
      </c>
      <c r="H4411" t="s">
        <v>735</v>
      </c>
      <c r="I4411" s="1" t="s">
        <v>100</v>
      </c>
      <c r="J4411">
        <v>150</v>
      </c>
      <c r="K4411" s="1" t="s">
        <v>2729</v>
      </c>
      <c r="L4411">
        <v>1</v>
      </c>
      <c r="M4411">
        <v>56</v>
      </c>
      <c r="N4411">
        <v>1.5</v>
      </c>
      <c r="O4411">
        <v>2</v>
      </c>
      <c r="Q4411">
        <v>54.5</v>
      </c>
      <c r="R4411" s="1"/>
      <c r="V4411">
        <v>0</v>
      </c>
      <c r="W4411">
        <v>0</v>
      </c>
      <c r="AF4411">
        <v>0</v>
      </c>
      <c r="AG4411">
        <v>0</v>
      </c>
      <c r="AH4411">
        <v>0</v>
      </c>
      <c r="AI4411">
        <v>12</v>
      </c>
      <c r="AJ4411">
        <v>12</v>
      </c>
      <c r="AN4411">
        <v>59.5</v>
      </c>
      <c r="AP4411">
        <v>37</v>
      </c>
    </row>
    <row r="4412" spans="1:42" x14ac:dyDescent="0.2">
      <c r="A4412" s="1" t="s">
        <v>53</v>
      </c>
      <c r="B4412">
        <v>1</v>
      </c>
      <c r="C4412" s="1" t="s">
        <v>6359</v>
      </c>
      <c r="D4412" s="2">
        <v>45911</v>
      </c>
      <c r="E4412" t="s">
        <v>783</v>
      </c>
      <c r="F4412" s="1" t="s">
        <v>246</v>
      </c>
      <c r="G4412">
        <v>10</v>
      </c>
      <c r="H4412" t="s">
        <v>2245</v>
      </c>
      <c r="I4412" s="1" t="s">
        <v>100</v>
      </c>
      <c r="J4412">
        <v>100</v>
      </c>
      <c r="K4412" s="1" t="s">
        <v>2729</v>
      </c>
      <c r="L4412">
        <v>4</v>
      </c>
      <c r="M4412">
        <v>110.39999999999999</v>
      </c>
      <c r="N4412">
        <v>5.2</v>
      </c>
      <c r="Q4412">
        <v>105.19999999999999</v>
      </c>
      <c r="R4412" s="1"/>
      <c r="V4412">
        <v>0</v>
      </c>
      <c r="W4412">
        <v>0</v>
      </c>
      <c r="AF4412">
        <v>0</v>
      </c>
      <c r="AG4412">
        <v>0</v>
      </c>
      <c r="AH4412">
        <v>0</v>
      </c>
      <c r="AI4412">
        <v>12</v>
      </c>
      <c r="AJ4412">
        <v>12</v>
      </c>
      <c r="AN4412">
        <v>110.2</v>
      </c>
      <c r="AP4412">
        <v>37</v>
      </c>
    </row>
    <row r="4413" spans="1:42" x14ac:dyDescent="0.2">
      <c r="A4413" s="1" t="s">
        <v>53</v>
      </c>
      <c r="B4413">
        <v>1</v>
      </c>
      <c r="C4413" s="1" t="s">
        <v>6360</v>
      </c>
      <c r="D4413" s="2">
        <v>45911</v>
      </c>
      <c r="E4413" t="s">
        <v>6231</v>
      </c>
      <c r="F4413" s="1" t="s">
        <v>246</v>
      </c>
      <c r="G4413">
        <v>5.5</v>
      </c>
      <c r="H4413" t="s">
        <v>214</v>
      </c>
      <c r="I4413" s="1" t="s">
        <v>100</v>
      </c>
      <c r="J4413">
        <v>150</v>
      </c>
      <c r="K4413" s="1" t="s">
        <v>2729</v>
      </c>
      <c r="L4413">
        <v>1</v>
      </c>
      <c r="M4413">
        <v>37.4</v>
      </c>
      <c r="N4413">
        <v>0.7</v>
      </c>
      <c r="Q4413">
        <v>36.699999999999996</v>
      </c>
      <c r="R4413" s="1"/>
      <c r="V4413">
        <v>0</v>
      </c>
      <c r="W4413">
        <v>0</v>
      </c>
      <c r="AF4413">
        <v>0</v>
      </c>
      <c r="AG4413">
        <v>0</v>
      </c>
      <c r="AH4413">
        <v>0</v>
      </c>
      <c r="AI4413">
        <v>12</v>
      </c>
      <c r="AJ4413">
        <v>12</v>
      </c>
      <c r="AN4413">
        <v>41.7</v>
      </c>
      <c r="AP4413">
        <v>37</v>
      </c>
    </row>
    <row r="4414" spans="1:42" x14ac:dyDescent="0.2">
      <c r="A4414" s="1" t="s">
        <v>46</v>
      </c>
      <c r="B4414">
        <v>2</v>
      </c>
      <c r="C4414" s="1" t="s">
        <v>6256</v>
      </c>
      <c r="D4414" s="2">
        <v>45911</v>
      </c>
      <c r="E4414" t="s">
        <v>6238</v>
      </c>
      <c r="F4414" s="1" t="s">
        <v>246</v>
      </c>
      <c r="G4414">
        <v>8</v>
      </c>
      <c r="H4414" t="s">
        <v>2740</v>
      </c>
      <c r="I4414" s="1" t="s">
        <v>100</v>
      </c>
      <c r="J4414">
        <v>100</v>
      </c>
      <c r="K4414" s="1" t="s">
        <v>2729</v>
      </c>
      <c r="L4414">
        <v>1</v>
      </c>
      <c r="M4414">
        <v>36.6</v>
      </c>
      <c r="N4414">
        <v>1</v>
      </c>
      <c r="O4414">
        <v>6</v>
      </c>
      <c r="Q4414">
        <v>35.6</v>
      </c>
      <c r="R4414" s="1"/>
      <c r="S4414">
        <v>5</v>
      </c>
      <c r="V4414">
        <v>5</v>
      </c>
      <c r="W4414">
        <v>8.3333333333333329E-2</v>
      </c>
      <c r="AA4414">
        <v>5</v>
      </c>
      <c r="AF4414">
        <v>5</v>
      </c>
      <c r="AG4414">
        <v>8.3333333333333329E-2</v>
      </c>
      <c r="AH4414">
        <v>0.16666666666666666</v>
      </c>
      <c r="AI4414">
        <v>11.833333333333334</v>
      </c>
      <c r="AJ4414">
        <v>12</v>
      </c>
      <c r="AN4414">
        <v>40.6</v>
      </c>
      <c r="AP4414">
        <v>37</v>
      </c>
    </row>
    <row r="4415" spans="1:42" x14ac:dyDescent="0.2">
      <c r="A4415" s="1" t="s">
        <v>46</v>
      </c>
      <c r="B4415">
        <v>2</v>
      </c>
      <c r="C4415" s="1" t="s">
        <v>6361</v>
      </c>
      <c r="D4415" s="2">
        <v>45911</v>
      </c>
      <c r="E4415" t="s">
        <v>2272</v>
      </c>
      <c r="F4415" s="1" t="s">
        <v>246</v>
      </c>
      <c r="G4415">
        <v>8</v>
      </c>
      <c r="H4415" t="s">
        <v>735</v>
      </c>
      <c r="I4415" s="1" t="s">
        <v>100</v>
      </c>
      <c r="J4415">
        <v>120</v>
      </c>
      <c r="K4415" s="1" t="s">
        <v>2729</v>
      </c>
      <c r="L4415">
        <v>3</v>
      </c>
      <c r="M4415">
        <v>128.4</v>
      </c>
      <c r="N4415">
        <v>3</v>
      </c>
      <c r="Q4415">
        <v>125.4</v>
      </c>
      <c r="R4415" s="1"/>
      <c r="V4415">
        <v>0</v>
      </c>
      <c r="W4415">
        <v>0</v>
      </c>
      <c r="AF4415">
        <v>0</v>
      </c>
      <c r="AG4415">
        <v>0</v>
      </c>
      <c r="AH4415">
        <v>0</v>
      </c>
      <c r="AI4415">
        <v>12</v>
      </c>
      <c r="AJ4415">
        <v>12</v>
      </c>
      <c r="AN4415">
        <v>130.4</v>
      </c>
      <c r="AP4415">
        <v>37</v>
      </c>
    </row>
    <row r="4416" spans="1:42" x14ac:dyDescent="0.2">
      <c r="A4416" s="1" t="s">
        <v>53</v>
      </c>
      <c r="B4416">
        <v>2</v>
      </c>
      <c r="C4416" s="1" t="s">
        <v>6362</v>
      </c>
      <c r="D4416" s="2">
        <v>45911</v>
      </c>
      <c r="E4416" t="s">
        <v>783</v>
      </c>
      <c r="F4416" s="1" t="s">
        <v>246</v>
      </c>
      <c r="G4416">
        <v>8</v>
      </c>
      <c r="H4416" t="s">
        <v>99</v>
      </c>
      <c r="I4416" s="1" t="s">
        <v>100</v>
      </c>
      <c r="J4416">
        <v>100</v>
      </c>
      <c r="K4416" s="1" t="s">
        <v>2729</v>
      </c>
      <c r="L4416">
        <v>3</v>
      </c>
      <c r="M4416">
        <v>112.6</v>
      </c>
      <c r="N4416">
        <v>3</v>
      </c>
      <c r="O4416">
        <v>3</v>
      </c>
      <c r="Q4416">
        <v>109.6</v>
      </c>
      <c r="R4416" s="1"/>
      <c r="V4416">
        <v>0</v>
      </c>
      <c r="W4416">
        <v>0</v>
      </c>
      <c r="AF4416">
        <v>0</v>
      </c>
      <c r="AG4416">
        <v>0</v>
      </c>
      <c r="AH4416">
        <v>0</v>
      </c>
      <c r="AI4416">
        <v>12</v>
      </c>
      <c r="AJ4416">
        <v>12</v>
      </c>
      <c r="AN4416">
        <v>114.6</v>
      </c>
      <c r="AP4416">
        <v>37</v>
      </c>
    </row>
    <row r="4417" spans="1:42" x14ac:dyDescent="0.2">
      <c r="A4417" s="1" t="s">
        <v>53</v>
      </c>
      <c r="B4417">
        <v>2</v>
      </c>
      <c r="C4417" s="1" t="s">
        <v>6363</v>
      </c>
      <c r="D4417" s="2">
        <v>45911</v>
      </c>
      <c r="E4417" t="s">
        <v>783</v>
      </c>
      <c r="F4417" s="1" t="s">
        <v>246</v>
      </c>
      <c r="G4417">
        <v>8</v>
      </c>
      <c r="H4417" t="s">
        <v>2245</v>
      </c>
      <c r="I4417" s="1" t="s">
        <v>100</v>
      </c>
      <c r="J4417">
        <v>100</v>
      </c>
      <c r="K4417" s="1" t="s">
        <v>2729</v>
      </c>
      <c r="L4417">
        <v>3</v>
      </c>
      <c r="M4417">
        <v>79.2</v>
      </c>
      <c r="N4417">
        <v>3</v>
      </c>
      <c r="Q4417">
        <v>76.2</v>
      </c>
      <c r="R4417" s="1"/>
      <c r="V4417">
        <v>0</v>
      </c>
      <c r="W4417">
        <v>0</v>
      </c>
      <c r="AF4417">
        <v>0</v>
      </c>
      <c r="AG4417">
        <v>0</v>
      </c>
      <c r="AH4417">
        <v>0</v>
      </c>
      <c r="AI4417">
        <v>12</v>
      </c>
      <c r="AJ4417">
        <v>12</v>
      </c>
      <c r="AN4417">
        <v>81.2</v>
      </c>
      <c r="AP4417">
        <v>37</v>
      </c>
    </row>
    <row r="4418" spans="1:42" x14ac:dyDescent="0.2">
      <c r="A4418" s="1" t="s">
        <v>46</v>
      </c>
      <c r="B4418">
        <v>3</v>
      </c>
      <c r="C4418" s="1" t="s">
        <v>6364</v>
      </c>
      <c r="D4418" s="2">
        <v>45911</v>
      </c>
      <c r="E4418" t="s">
        <v>6231</v>
      </c>
      <c r="F4418" s="1" t="s">
        <v>3068</v>
      </c>
      <c r="G4418">
        <v>12</v>
      </c>
      <c r="H4418" t="s">
        <v>214</v>
      </c>
      <c r="I4418" s="1" t="s">
        <v>108</v>
      </c>
      <c r="J4418">
        <v>200</v>
      </c>
      <c r="K4418" s="1" t="s">
        <v>2729</v>
      </c>
      <c r="L4418">
        <v>4</v>
      </c>
      <c r="M4418">
        <v>211.6</v>
      </c>
      <c r="N4418">
        <v>6</v>
      </c>
      <c r="O4418">
        <v>20</v>
      </c>
      <c r="Q4418">
        <v>205.6</v>
      </c>
      <c r="R4418" s="1"/>
      <c r="V4418">
        <v>0</v>
      </c>
      <c r="W4418">
        <v>0</v>
      </c>
      <c r="AF4418">
        <v>0</v>
      </c>
      <c r="AG4418">
        <v>0</v>
      </c>
      <c r="AH4418">
        <v>0</v>
      </c>
      <c r="AI4418">
        <v>12</v>
      </c>
      <c r="AJ4418">
        <v>12</v>
      </c>
      <c r="AN4418">
        <v>210.6</v>
      </c>
      <c r="AP4418">
        <v>37</v>
      </c>
    </row>
    <row r="4419" spans="1:42" x14ac:dyDescent="0.2">
      <c r="A4419" s="1" t="s">
        <v>46</v>
      </c>
      <c r="B4419">
        <v>3</v>
      </c>
      <c r="C4419" s="1" t="s">
        <v>6365</v>
      </c>
      <c r="D4419" s="2">
        <v>45911</v>
      </c>
      <c r="E4419" t="s">
        <v>6231</v>
      </c>
      <c r="F4419" s="1" t="s">
        <v>3068</v>
      </c>
      <c r="G4419">
        <v>12</v>
      </c>
      <c r="H4419" t="s">
        <v>2811</v>
      </c>
      <c r="I4419" s="1" t="s">
        <v>108</v>
      </c>
      <c r="J4419">
        <v>200</v>
      </c>
      <c r="K4419" s="1" t="s">
        <v>2729</v>
      </c>
      <c r="L4419">
        <v>2</v>
      </c>
      <c r="M4419">
        <v>121.19999999999999</v>
      </c>
      <c r="N4419">
        <v>3</v>
      </c>
      <c r="Q4419">
        <v>118.19999999999999</v>
      </c>
      <c r="R4419" s="1"/>
      <c r="V4419">
        <v>0</v>
      </c>
      <c r="W4419">
        <v>0</v>
      </c>
      <c r="AF4419">
        <v>0</v>
      </c>
      <c r="AG4419">
        <v>0</v>
      </c>
      <c r="AH4419">
        <v>0</v>
      </c>
      <c r="AI4419">
        <v>12</v>
      </c>
      <c r="AJ4419">
        <v>12</v>
      </c>
      <c r="AN4419">
        <v>123.2</v>
      </c>
      <c r="AP4419">
        <v>37</v>
      </c>
    </row>
    <row r="4420" spans="1:42" x14ac:dyDescent="0.2">
      <c r="A4420" s="1" t="s">
        <v>53</v>
      </c>
      <c r="B4420">
        <v>3</v>
      </c>
      <c r="C4420" s="1" t="s">
        <v>6365</v>
      </c>
      <c r="D4420" s="2">
        <v>45911</v>
      </c>
      <c r="E4420" t="s">
        <v>6231</v>
      </c>
      <c r="F4420" s="1" t="s">
        <v>3068</v>
      </c>
      <c r="G4420">
        <v>12</v>
      </c>
      <c r="H4420" t="s">
        <v>2811</v>
      </c>
      <c r="I4420" s="1" t="s">
        <v>108</v>
      </c>
      <c r="J4420">
        <v>200</v>
      </c>
      <c r="K4420" s="1" t="s">
        <v>2729</v>
      </c>
      <c r="L4420">
        <v>2</v>
      </c>
      <c r="M4420">
        <v>98.4</v>
      </c>
      <c r="N4420">
        <v>3</v>
      </c>
      <c r="O4420">
        <v>70</v>
      </c>
      <c r="Q4420">
        <v>95.4</v>
      </c>
      <c r="R4420" s="1"/>
      <c r="S4420">
        <v>30</v>
      </c>
      <c r="V4420">
        <v>30</v>
      </c>
      <c r="W4420">
        <v>0.5</v>
      </c>
      <c r="AF4420">
        <v>0</v>
      </c>
      <c r="AG4420">
        <v>0</v>
      </c>
      <c r="AH4420">
        <v>0.5</v>
      </c>
      <c r="AI4420">
        <v>11.5</v>
      </c>
      <c r="AJ4420">
        <v>12</v>
      </c>
      <c r="AN4420">
        <v>100.4</v>
      </c>
      <c r="AP4420">
        <v>37</v>
      </c>
    </row>
    <row r="4421" spans="1:42" x14ac:dyDescent="0.2">
      <c r="A4421" s="1" t="s">
        <v>53</v>
      </c>
      <c r="B4421">
        <v>3</v>
      </c>
      <c r="C4421" s="1" t="s">
        <v>6366</v>
      </c>
      <c r="D4421" s="2">
        <v>45911</v>
      </c>
      <c r="E4421" t="s">
        <v>6231</v>
      </c>
      <c r="F4421" s="1" t="s">
        <v>3068</v>
      </c>
      <c r="G4421">
        <v>11</v>
      </c>
      <c r="H4421" t="s">
        <v>214</v>
      </c>
      <c r="I4421" s="1" t="s">
        <v>2996</v>
      </c>
      <c r="J4421">
        <v>200</v>
      </c>
      <c r="K4421" s="1" t="s">
        <v>2729</v>
      </c>
      <c r="L4421">
        <v>4</v>
      </c>
      <c r="M4421">
        <v>205.63</v>
      </c>
      <c r="N4421">
        <v>5.2</v>
      </c>
      <c r="Q4421">
        <v>200.43</v>
      </c>
      <c r="R4421" s="1"/>
      <c r="V4421">
        <v>0</v>
      </c>
      <c r="W4421">
        <v>0</v>
      </c>
      <c r="AF4421">
        <v>0</v>
      </c>
      <c r="AG4421">
        <v>0</v>
      </c>
      <c r="AH4421">
        <v>0</v>
      </c>
      <c r="AI4421">
        <v>12</v>
      </c>
      <c r="AJ4421">
        <v>12</v>
      </c>
      <c r="AN4421">
        <v>205.43</v>
      </c>
      <c r="AP4421">
        <v>37</v>
      </c>
    </row>
    <row r="4422" spans="1:42" x14ac:dyDescent="0.2">
      <c r="A4422" s="1" t="s">
        <v>46</v>
      </c>
      <c r="B4422">
        <v>4</v>
      </c>
      <c r="C4422" s="1" t="s">
        <v>6352</v>
      </c>
      <c r="D4422" s="2">
        <v>45911</v>
      </c>
      <c r="E4422" t="s">
        <v>625</v>
      </c>
      <c r="F4422" s="1" t="s">
        <v>246</v>
      </c>
      <c r="G4422">
        <v>15</v>
      </c>
      <c r="H4422" t="s">
        <v>3262</v>
      </c>
      <c r="I4422" s="1" t="s">
        <v>100</v>
      </c>
      <c r="J4422">
        <v>530</v>
      </c>
      <c r="K4422" s="1" t="s">
        <v>2729</v>
      </c>
      <c r="L4422">
        <v>5</v>
      </c>
      <c r="M4422">
        <v>264.3</v>
      </c>
      <c r="N4422">
        <v>9.2000000000000011</v>
      </c>
      <c r="O4422">
        <v>6</v>
      </c>
      <c r="Q4422">
        <v>255.10000000000002</v>
      </c>
      <c r="R4422" s="1"/>
      <c r="V4422">
        <v>0</v>
      </c>
      <c r="W4422">
        <v>0</v>
      </c>
      <c r="AF4422">
        <v>0</v>
      </c>
      <c r="AG4422">
        <v>0</v>
      </c>
      <c r="AH4422">
        <v>0</v>
      </c>
      <c r="AI4422">
        <v>12</v>
      </c>
      <c r="AJ4422">
        <v>12</v>
      </c>
      <c r="AN4422">
        <v>260.10000000000002</v>
      </c>
      <c r="AP4422">
        <v>37</v>
      </c>
    </row>
    <row r="4423" spans="1:42" x14ac:dyDescent="0.2">
      <c r="A4423" s="1" t="s">
        <v>53</v>
      </c>
      <c r="B4423">
        <v>4</v>
      </c>
      <c r="C4423" s="1" t="s">
        <v>6367</v>
      </c>
      <c r="D4423" s="2">
        <v>45911</v>
      </c>
      <c r="E4423" t="s">
        <v>625</v>
      </c>
      <c r="F4423" s="1" t="s">
        <v>246</v>
      </c>
      <c r="G4423">
        <v>15</v>
      </c>
      <c r="H4423" t="s">
        <v>2979</v>
      </c>
      <c r="I4423" s="1" t="s">
        <v>100</v>
      </c>
      <c r="J4423">
        <v>35</v>
      </c>
      <c r="K4423" s="1" t="s">
        <v>2729</v>
      </c>
      <c r="L4423">
        <v>1</v>
      </c>
      <c r="M4423">
        <v>39.4</v>
      </c>
      <c r="N4423">
        <v>1.7</v>
      </c>
      <c r="O4423">
        <v>7</v>
      </c>
      <c r="Q4423">
        <v>37.699999999999996</v>
      </c>
      <c r="R4423" s="1"/>
      <c r="S4423">
        <v>12</v>
      </c>
      <c r="V4423">
        <v>12</v>
      </c>
      <c r="W4423">
        <v>0.2</v>
      </c>
      <c r="AF4423">
        <v>0</v>
      </c>
      <c r="AG4423">
        <v>0</v>
      </c>
      <c r="AH4423">
        <v>0.2</v>
      </c>
      <c r="AI4423">
        <v>11.8</v>
      </c>
      <c r="AJ4423">
        <v>12</v>
      </c>
      <c r="AN4423">
        <v>42.7</v>
      </c>
      <c r="AP4423">
        <v>37</v>
      </c>
    </row>
    <row r="4424" spans="1:42" x14ac:dyDescent="0.2">
      <c r="A4424" s="1" t="s">
        <v>53</v>
      </c>
      <c r="B4424">
        <v>4</v>
      </c>
      <c r="C4424" s="1" t="s">
        <v>6368</v>
      </c>
      <c r="D4424" s="2">
        <v>45911</v>
      </c>
      <c r="E4424" t="s">
        <v>625</v>
      </c>
      <c r="F4424" s="1" t="s">
        <v>246</v>
      </c>
      <c r="G4424">
        <v>17</v>
      </c>
      <c r="H4424" t="s">
        <v>332</v>
      </c>
      <c r="I4424" s="1" t="s">
        <v>2760</v>
      </c>
      <c r="J4424">
        <v>500</v>
      </c>
      <c r="K4424" s="1" t="s">
        <v>2729</v>
      </c>
      <c r="L4424">
        <v>4</v>
      </c>
      <c r="M4424">
        <v>194.4</v>
      </c>
      <c r="N4424">
        <v>5.8500000000000005</v>
      </c>
      <c r="Q4424">
        <v>188.55</v>
      </c>
      <c r="R4424" s="1"/>
      <c r="V4424">
        <v>0</v>
      </c>
      <c r="W4424">
        <v>0</v>
      </c>
      <c r="AF4424">
        <v>0</v>
      </c>
      <c r="AG4424">
        <v>0</v>
      </c>
      <c r="AH4424">
        <v>0</v>
      </c>
      <c r="AI4424">
        <v>12</v>
      </c>
      <c r="AJ4424">
        <v>12</v>
      </c>
      <c r="AN4424">
        <v>193.55</v>
      </c>
      <c r="AP4424">
        <v>37</v>
      </c>
    </row>
    <row r="4425" spans="1:42" x14ac:dyDescent="0.2">
      <c r="A4425" s="1" t="s">
        <v>46</v>
      </c>
      <c r="B4425">
        <v>6</v>
      </c>
      <c r="C4425" s="1" t="s">
        <v>6357</v>
      </c>
      <c r="D4425" s="2">
        <v>45911</v>
      </c>
      <c r="E4425" t="s">
        <v>2272</v>
      </c>
      <c r="F4425" s="1" t="s">
        <v>246</v>
      </c>
      <c r="G4425">
        <v>16</v>
      </c>
      <c r="H4425" t="s">
        <v>338</v>
      </c>
      <c r="I4425" s="1" t="s">
        <v>100</v>
      </c>
      <c r="J4425">
        <v>130</v>
      </c>
      <c r="K4425" s="1" t="s">
        <v>2729</v>
      </c>
      <c r="L4425">
        <v>1</v>
      </c>
      <c r="M4425">
        <v>65.400000000000006</v>
      </c>
      <c r="N4425">
        <v>2</v>
      </c>
      <c r="O4425">
        <v>10</v>
      </c>
      <c r="Q4425">
        <v>63.400000000000006</v>
      </c>
      <c r="R4425" s="1"/>
      <c r="S4425">
        <v>5</v>
      </c>
      <c r="V4425">
        <v>5</v>
      </c>
      <c r="W4425">
        <v>8.3333333333333329E-2</v>
      </c>
      <c r="AF4425">
        <v>0</v>
      </c>
      <c r="AG4425">
        <v>0</v>
      </c>
      <c r="AH4425">
        <v>8.3333333333333329E-2</v>
      </c>
      <c r="AI4425">
        <v>11.916666666666666</v>
      </c>
      <c r="AJ4425">
        <v>12</v>
      </c>
      <c r="AN4425">
        <v>68.400000000000006</v>
      </c>
      <c r="AP4425">
        <v>37</v>
      </c>
    </row>
    <row r="4426" spans="1:42" x14ac:dyDescent="0.2">
      <c r="A4426" s="1" t="s">
        <v>46</v>
      </c>
      <c r="B4426">
        <v>6</v>
      </c>
      <c r="C4426" s="1" t="s">
        <v>6369</v>
      </c>
      <c r="D4426" s="2">
        <v>45911</v>
      </c>
      <c r="E4426" t="s">
        <v>6370</v>
      </c>
      <c r="F4426" s="1" t="s">
        <v>246</v>
      </c>
      <c r="G4426">
        <v>20</v>
      </c>
      <c r="H4426" t="s">
        <v>93</v>
      </c>
      <c r="I4426" s="1" t="s">
        <v>100</v>
      </c>
      <c r="J4426">
        <v>200</v>
      </c>
      <c r="K4426" s="1" t="s">
        <v>2729</v>
      </c>
      <c r="L4426">
        <v>5</v>
      </c>
      <c r="M4426">
        <v>224.4</v>
      </c>
      <c r="N4426">
        <v>11.6</v>
      </c>
      <c r="Q4426">
        <v>212.8</v>
      </c>
      <c r="R4426" s="1"/>
      <c r="V4426">
        <v>0</v>
      </c>
      <c r="W4426">
        <v>0</v>
      </c>
      <c r="AF4426">
        <v>0</v>
      </c>
      <c r="AG4426">
        <v>0</v>
      </c>
      <c r="AH4426">
        <v>0</v>
      </c>
      <c r="AI4426">
        <v>12</v>
      </c>
      <c r="AJ4426">
        <v>12</v>
      </c>
      <c r="AN4426">
        <v>217.8</v>
      </c>
      <c r="AP4426">
        <v>37</v>
      </c>
    </row>
    <row r="4427" spans="1:42" x14ac:dyDescent="0.2">
      <c r="A4427" s="1" t="s">
        <v>46</v>
      </c>
      <c r="B4427">
        <v>6</v>
      </c>
      <c r="C4427" s="1" t="s">
        <v>6342</v>
      </c>
      <c r="D4427" s="2">
        <v>45911</v>
      </c>
      <c r="E4427" t="s">
        <v>625</v>
      </c>
      <c r="F4427" s="1" t="s">
        <v>246</v>
      </c>
      <c r="G4427">
        <v>24</v>
      </c>
      <c r="H4427" t="s">
        <v>99</v>
      </c>
      <c r="I4427" s="1" t="s">
        <v>100</v>
      </c>
      <c r="J4427">
        <v>405</v>
      </c>
      <c r="K4427" s="1" t="s">
        <v>2729</v>
      </c>
      <c r="L4427">
        <v>2</v>
      </c>
      <c r="M4427">
        <v>142.80000000000001</v>
      </c>
      <c r="N4427">
        <v>5.8</v>
      </c>
      <c r="Q4427">
        <v>137</v>
      </c>
      <c r="R4427" s="1"/>
      <c r="V4427">
        <v>0</v>
      </c>
      <c r="W4427">
        <v>0</v>
      </c>
      <c r="AF4427">
        <v>0</v>
      </c>
      <c r="AG4427">
        <v>0</v>
      </c>
      <c r="AH4427">
        <v>0</v>
      </c>
      <c r="AI4427">
        <v>12</v>
      </c>
      <c r="AJ4427">
        <v>12</v>
      </c>
      <c r="AN4427">
        <v>142</v>
      </c>
      <c r="AP4427">
        <v>37</v>
      </c>
    </row>
    <row r="4428" spans="1:42" x14ac:dyDescent="0.2">
      <c r="A4428" s="1" t="s">
        <v>46</v>
      </c>
      <c r="B4428">
        <v>6</v>
      </c>
      <c r="C4428" s="1" t="s">
        <v>6371</v>
      </c>
      <c r="D4428" s="2">
        <v>45911</v>
      </c>
      <c r="E4428" t="s">
        <v>6372</v>
      </c>
      <c r="F4428" s="1" t="s">
        <v>246</v>
      </c>
      <c r="G4428">
        <v>24</v>
      </c>
      <c r="H4428" t="s">
        <v>76</v>
      </c>
      <c r="I4428" s="1" t="s">
        <v>100</v>
      </c>
      <c r="J4428">
        <v>200</v>
      </c>
      <c r="K4428" s="1" t="s">
        <v>2729</v>
      </c>
      <c r="L4428">
        <v>5</v>
      </c>
      <c r="M4428">
        <v>209.2</v>
      </c>
      <c r="N4428">
        <v>14</v>
      </c>
      <c r="Q4428">
        <v>195.2</v>
      </c>
      <c r="R4428" s="1"/>
      <c r="V4428">
        <v>0</v>
      </c>
      <c r="W4428">
        <v>0</v>
      </c>
      <c r="AF4428">
        <v>0</v>
      </c>
      <c r="AG4428">
        <v>0</v>
      </c>
      <c r="AH4428">
        <v>0</v>
      </c>
      <c r="AI4428">
        <v>12</v>
      </c>
      <c r="AJ4428">
        <v>12</v>
      </c>
      <c r="AN4428">
        <v>200.2</v>
      </c>
      <c r="AP4428">
        <v>37</v>
      </c>
    </row>
    <row r="4429" spans="1:42" x14ac:dyDescent="0.2">
      <c r="A4429" s="1" t="s">
        <v>53</v>
      </c>
      <c r="B4429">
        <v>6</v>
      </c>
      <c r="C4429" s="1" t="s">
        <v>6373</v>
      </c>
      <c r="D4429" s="2">
        <v>45911</v>
      </c>
      <c r="E4429" t="s">
        <v>6370</v>
      </c>
      <c r="F4429" s="1" t="s">
        <v>246</v>
      </c>
      <c r="G4429">
        <v>22</v>
      </c>
      <c r="H4429" t="s">
        <v>93</v>
      </c>
      <c r="I4429" s="1" t="s">
        <v>100</v>
      </c>
      <c r="J4429">
        <v>250</v>
      </c>
      <c r="K4429" s="1" t="s">
        <v>2729</v>
      </c>
      <c r="L4429">
        <v>7</v>
      </c>
      <c r="M4429">
        <v>270.2</v>
      </c>
      <c r="N4429">
        <v>20.2</v>
      </c>
      <c r="O4429">
        <v>50</v>
      </c>
      <c r="Q4429">
        <v>250</v>
      </c>
      <c r="R4429" s="1"/>
      <c r="S4429">
        <v>10</v>
      </c>
      <c r="V4429">
        <v>10</v>
      </c>
      <c r="W4429">
        <v>0.16666666666666666</v>
      </c>
      <c r="AD4429">
        <v>150</v>
      </c>
      <c r="AF4429">
        <v>150</v>
      </c>
      <c r="AG4429">
        <v>2.5</v>
      </c>
      <c r="AH4429">
        <v>2.6666666666666665</v>
      </c>
      <c r="AI4429">
        <v>9.3333333333333339</v>
      </c>
      <c r="AJ4429">
        <v>12</v>
      </c>
      <c r="AN4429">
        <v>255</v>
      </c>
      <c r="AP4429">
        <v>37</v>
      </c>
    </row>
    <row r="4430" spans="1:42" x14ac:dyDescent="0.2">
      <c r="A4430" s="1" t="s">
        <v>53</v>
      </c>
      <c r="B4430">
        <v>6</v>
      </c>
      <c r="C4430" s="1" t="s">
        <v>6374</v>
      </c>
      <c r="D4430" s="2">
        <v>45911</v>
      </c>
      <c r="E4430" t="s">
        <v>2229</v>
      </c>
      <c r="F4430" s="1" t="s">
        <v>246</v>
      </c>
      <c r="G4430" t="s">
        <v>3915</v>
      </c>
      <c r="H4430" t="s">
        <v>2847</v>
      </c>
      <c r="I4430" s="1" t="s">
        <v>100</v>
      </c>
      <c r="J4430">
        <v>400</v>
      </c>
      <c r="K4430" s="1" t="s">
        <v>2729</v>
      </c>
      <c r="L4430">
        <v>4</v>
      </c>
      <c r="M4430">
        <v>229.20000000000002</v>
      </c>
      <c r="N4430">
        <v>9.6</v>
      </c>
      <c r="Q4430">
        <v>219.60000000000002</v>
      </c>
      <c r="R4430" s="1"/>
      <c r="V4430">
        <v>0</v>
      </c>
      <c r="W4430">
        <v>0</v>
      </c>
      <c r="AF4430">
        <v>0</v>
      </c>
      <c r="AG4430">
        <v>0</v>
      </c>
      <c r="AH4430">
        <v>0</v>
      </c>
      <c r="AI4430">
        <v>12</v>
      </c>
      <c r="AJ4430">
        <v>12</v>
      </c>
      <c r="AN4430">
        <v>224.6</v>
      </c>
      <c r="AP4430">
        <v>37</v>
      </c>
    </row>
    <row r="4431" spans="1:42" x14ac:dyDescent="0.2">
      <c r="A4431" s="1" t="s">
        <v>46</v>
      </c>
      <c r="B4431">
        <v>1</v>
      </c>
      <c r="C4431" s="1" t="s">
        <v>6360</v>
      </c>
      <c r="D4431" s="2">
        <v>45912</v>
      </c>
      <c r="E4431" t="s">
        <v>6231</v>
      </c>
      <c r="F4431" s="1" t="s">
        <v>246</v>
      </c>
      <c r="G4431">
        <v>5.5</v>
      </c>
      <c r="H4431" t="s">
        <v>214</v>
      </c>
      <c r="I4431" s="1" t="s">
        <v>100</v>
      </c>
      <c r="J4431">
        <v>150</v>
      </c>
      <c r="K4431" s="1" t="s">
        <v>2729</v>
      </c>
      <c r="L4431">
        <v>4</v>
      </c>
      <c r="M4431">
        <v>142.20000000000002</v>
      </c>
      <c r="N4431">
        <v>2.8</v>
      </c>
      <c r="O4431">
        <v>4</v>
      </c>
      <c r="Q4431">
        <v>139.4</v>
      </c>
      <c r="R4431" s="1"/>
      <c r="V4431">
        <v>0</v>
      </c>
      <c r="W4431">
        <v>0</v>
      </c>
      <c r="AF4431">
        <v>0</v>
      </c>
      <c r="AG4431">
        <v>0</v>
      </c>
      <c r="AH4431">
        <v>0</v>
      </c>
      <c r="AI4431">
        <v>12</v>
      </c>
      <c r="AJ4431">
        <v>12</v>
      </c>
      <c r="AL4431">
        <v>2052</v>
      </c>
      <c r="AN4431">
        <v>144.4</v>
      </c>
      <c r="AO4431">
        <v>372</v>
      </c>
      <c r="AP4431">
        <v>37</v>
      </c>
    </row>
    <row r="4432" spans="1:42" x14ac:dyDescent="0.2">
      <c r="A4432" s="1" t="s">
        <v>53</v>
      </c>
      <c r="B4432">
        <v>1</v>
      </c>
      <c r="C4432" s="1" t="s">
        <v>6375</v>
      </c>
      <c r="D4432" s="2">
        <v>45912</v>
      </c>
      <c r="E4432" t="s">
        <v>2229</v>
      </c>
      <c r="F4432" s="1" t="s">
        <v>246</v>
      </c>
      <c r="G4432">
        <v>5</v>
      </c>
      <c r="H4432" t="s">
        <v>76</v>
      </c>
      <c r="I4432" s="1" t="s">
        <v>100</v>
      </c>
      <c r="J4432">
        <v>50</v>
      </c>
      <c r="K4432" s="1" t="s">
        <v>2729</v>
      </c>
      <c r="L4432">
        <v>2</v>
      </c>
      <c r="M4432">
        <v>59.6</v>
      </c>
      <c r="N4432">
        <v>1.4</v>
      </c>
      <c r="O4432">
        <v>2</v>
      </c>
      <c r="Q4432">
        <v>58.2</v>
      </c>
      <c r="R4432" s="1"/>
      <c r="V4432">
        <v>0</v>
      </c>
      <c r="W4432">
        <v>0</v>
      </c>
      <c r="AF4432">
        <v>0</v>
      </c>
      <c r="AG4432">
        <v>0</v>
      </c>
      <c r="AH4432">
        <v>0</v>
      </c>
      <c r="AI4432">
        <v>12</v>
      </c>
      <c r="AJ4432">
        <v>12</v>
      </c>
      <c r="AN4432">
        <v>63.2</v>
      </c>
      <c r="AP4432">
        <v>37</v>
      </c>
    </row>
    <row r="4433" spans="1:42" x14ac:dyDescent="0.2">
      <c r="A4433" s="1" t="s">
        <v>53</v>
      </c>
      <c r="B4433">
        <v>1</v>
      </c>
      <c r="C4433" s="1" t="s">
        <v>6376</v>
      </c>
      <c r="D4433" s="2">
        <v>45912</v>
      </c>
      <c r="E4433" t="s">
        <v>6231</v>
      </c>
      <c r="F4433" s="1" t="s">
        <v>246</v>
      </c>
      <c r="G4433">
        <v>10</v>
      </c>
      <c r="H4433" t="s">
        <v>214</v>
      </c>
      <c r="I4433" s="1" t="s">
        <v>100</v>
      </c>
      <c r="J4433">
        <v>300</v>
      </c>
      <c r="K4433" s="1" t="s">
        <v>2729</v>
      </c>
      <c r="L4433">
        <v>1</v>
      </c>
      <c r="M4433">
        <v>41</v>
      </c>
      <c r="N4433">
        <v>1.2</v>
      </c>
      <c r="Q4433">
        <v>39.799999999999997</v>
      </c>
      <c r="R4433" s="1"/>
      <c r="V4433">
        <v>0</v>
      </c>
      <c r="W4433">
        <v>0</v>
      </c>
      <c r="AF4433">
        <v>0</v>
      </c>
      <c r="AG4433">
        <v>0</v>
      </c>
      <c r="AH4433">
        <v>0</v>
      </c>
      <c r="AI4433">
        <v>12</v>
      </c>
      <c r="AJ4433">
        <v>12</v>
      </c>
      <c r="AN4433">
        <v>44.8</v>
      </c>
      <c r="AP4433">
        <v>37</v>
      </c>
    </row>
    <row r="4434" spans="1:42" x14ac:dyDescent="0.2">
      <c r="A4434" s="1" t="s">
        <v>53</v>
      </c>
      <c r="B4434">
        <v>1</v>
      </c>
      <c r="C4434" s="1" t="s">
        <v>6343</v>
      </c>
      <c r="D4434" s="2">
        <v>45912</v>
      </c>
      <c r="E4434" t="s">
        <v>51</v>
      </c>
      <c r="F4434" s="1"/>
      <c r="I4434" s="1"/>
      <c r="K4434" s="1" t="s">
        <v>2729</v>
      </c>
      <c r="L4434">
        <v>1</v>
      </c>
      <c r="M4434">
        <v>55.4</v>
      </c>
      <c r="N4434">
        <v>2.8</v>
      </c>
      <c r="Q4434">
        <v>52.6</v>
      </c>
      <c r="R4434" s="1"/>
      <c r="V4434">
        <v>0</v>
      </c>
      <c r="W4434">
        <v>0</v>
      </c>
      <c r="AF4434">
        <v>0</v>
      </c>
      <c r="AG4434">
        <v>0</v>
      </c>
      <c r="AH4434">
        <v>0</v>
      </c>
      <c r="AI4434">
        <v>12</v>
      </c>
      <c r="AJ4434">
        <v>12</v>
      </c>
      <c r="AN4434">
        <v>57.6</v>
      </c>
      <c r="AP4434">
        <v>37</v>
      </c>
    </row>
    <row r="4435" spans="1:42" x14ac:dyDescent="0.2">
      <c r="A4435" s="1" t="s">
        <v>46</v>
      </c>
      <c r="B4435">
        <v>2</v>
      </c>
      <c r="C4435" s="1" t="s">
        <v>6363</v>
      </c>
      <c r="D4435" s="2">
        <v>45912</v>
      </c>
      <c r="E4435" t="s">
        <v>783</v>
      </c>
      <c r="F4435" s="1" t="s">
        <v>246</v>
      </c>
      <c r="G4435">
        <v>8</v>
      </c>
      <c r="H4435" t="s">
        <v>2245</v>
      </c>
      <c r="I4435" s="1" t="s">
        <v>246</v>
      </c>
      <c r="J4435">
        <v>100</v>
      </c>
      <c r="K4435" s="1" t="s">
        <v>2729</v>
      </c>
      <c r="L4435">
        <v>1</v>
      </c>
      <c r="M4435">
        <v>31.8</v>
      </c>
      <c r="N4435">
        <v>1</v>
      </c>
      <c r="O4435">
        <v>8</v>
      </c>
      <c r="Q4435">
        <v>30.8</v>
      </c>
      <c r="R4435" s="1"/>
      <c r="V4435">
        <v>0</v>
      </c>
      <c r="W4435">
        <v>0</v>
      </c>
      <c r="AF4435">
        <v>0</v>
      </c>
      <c r="AG4435">
        <v>0</v>
      </c>
      <c r="AH4435">
        <v>0</v>
      </c>
      <c r="AI4435">
        <v>12</v>
      </c>
      <c r="AJ4435">
        <v>12</v>
      </c>
      <c r="AN4435">
        <v>35.799999999999997</v>
      </c>
      <c r="AP4435">
        <v>37</v>
      </c>
    </row>
    <row r="4436" spans="1:42" x14ac:dyDescent="0.2">
      <c r="A4436" s="1" t="s">
        <v>46</v>
      </c>
      <c r="B4436">
        <v>2</v>
      </c>
      <c r="C4436" s="1" t="s">
        <v>6377</v>
      </c>
      <c r="D4436" s="2">
        <v>45912</v>
      </c>
      <c r="E4436" t="s">
        <v>6169</v>
      </c>
      <c r="F4436" s="1" t="s">
        <v>246</v>
      </c>
      <c r="G4436">
        <v>14</v>
      </c>
      <c r="H4436" t="s">
        <v>76</v>
      </c>
      <c r="I4436" s="1" t="s">
        <v>246</v>
      </c>
      <c r="J4436">
        <v>120</v>
      </c>
      <c r="K4436" s="1" t="s">
        <v>2729</v>
      </c>
      <c r="L4436">
        <v>4</v>
      </c>
      <c r="M4436">
        <v>130.4</v>
      </c>
      <c r="N4436">
        <v>5.3</v>
      </c>
      <c r="Q4436">
        <v>125.10000000000001</v>
      </c>
      <c r="R4436" s="1"/>
      <c r="V4436">
        <v>0</v>
      </c>
      <c r="W4436">
        <v>0</v>
      </c>
      <c r="AF4436">
        <v>0</v>
      </c>
      <c r="AG4436">
        <v>0</v>
      </c>
      <c r="AH4436">
        <v>0</v>
      </c>
      <c r="AI4436">
        <v>12</v>
      </c>
      <c r="AJ4436">
        <v>12</v>
      </c>
      <c r="AN4436">
        <v>130.10000000000002</v>
      </c>
      <c r="AP4436">
        <v>37</v>
      </c>
    </row>
    <row r="4437" spans="1:42" x14ac:dyDescent="0.2">
      <c r="A4437" s="1" t="s">
        <v>46</v>
      </c>
      <c r="B4437">
        <v>2</v>
      </c>
      <c r="C4437" s="1" t="s">
        <v>6378</v>
      </c>
      <c r="D4437" s="2">
        <v>45912</v>
      </c>
      <c r="E4437" t="s">
        <v>6379</v>
      </c>
      <c r="F4437" s="1" t="s">
        <v>246</v>
      </c>
      <c r="G4437">
        <v>14</v>
      </c>
      <c r="H4437" t="s">
        <v>79</v>
      </c>
      <c r="I4437" s="1" t="s">
        <v>246</v>
      </c>
      <c r="J4437">
        <v>200</v>
      </c>
      <c r="K4437" s="1" t="s">
        <v>2729</v>
      </c>
      <c r="L4437">
        <v>1</v>
      </c>
      <c r="M4437">
        <v>67</v>
      </c>
      <c r="N4437">
        <v>1.8</v>
      </c>
      <c r="Q4437">
        <v>65.2</v>
      </c>
      <c r="R4437" s="1"/>
      <c r="V4437">
        <v>0</v>
      </c>
      <c r="W4437">
        <v>0</v>
      </c>
      <c r="AF4437">
        <v>0</v>
      </c>
      <c r="AG4437">
        <v>0</v>
      </c>
      <c r="AH4437">
        <v>0</v>
      </c>
      <c r="AI4437">
        <v>12</v>
      </c>
      <c r="AJ4437">
        <v>12</v>
      </c>
      <c r="AN4437">
        <v>70.2</v>
      </c>
      <c r="AP4437">
        <v>37</v>
      </c>
    </row>
    <row r="4438" spans="1:42" x14ac:dyDescent="0.2">
      <c r="A4438" s="1" t="s">
        <v>53</v>
      </c>
      <c r="B4438">
        <v>2</v>
      </c>
      <c r="C4438" s="1" t="s">
        <v>6380</v>
      </c>
      <c r="D4438" s="2">
        <v>45912</v>
      </c>
      <c r="E4438" t="s">
        <v>783</v>
      </c>
      <c r="F4438" s="1" t="s">
        <v>246</v>
      </c>
      <c r="G4438">
        <v>4</v>
      </c>
      <c r="H4438">
        <v>10</v>
      </c>
      <c r="I4438" s="1" t="s">
        <v>246</v>
      </c>
      <c r="J4438">
        <v>100</v>
      </c>
      <c r="K4438" s="1" t="s">
        <v>2729</v>
      </c>
      <c r="L4438">
        <v>3</v>
      </c>
      <c r="M4438">
        <v>148.60000000000002</v>
      </c>
      <c r="N4438">
        <v>4.8000000000000007</v>
      </c>
      <c r="O4438">
        <v>5</v>
      </c>
      <c r="Q4438">
        <v>143.80000000000001</v>
      </c>
      <c r="R4438" s="1"/>
      <c r="V4438">
        <v>0</v>
      </c>
      <c r="W4438">
        <v>0</v>
      </c>
      <c r="AF4438">
        <v>0</v>
      </c>
      <c r="AG4438">
        <v>0</v>
      </c>
      <c r="AH4438">
        <v>0</v>
      </c>
      <c r="AI4438">
        <v>12</v>
      </c>
      <c r="AJ4438">
        <v>12</v>
      </c>
      <c r="AN4438">
        <v>148.80000000000001</v>
      </c>
      <c r="AP4438">
        <v>37</v>
      </c>
    </row>
    <row r="4439" spans="1:42" x14ac:dyDescent="0.2">
      <c r="A4439" s="1" t="s">
        <v>53</v>
      </c>
      <c r="B4439">
        <v>2</v>
      </c>
      <c r="C4439" s="1" t="s">
        <v>6381</v>
      </c>
      <c r="D4439" s="2">
        <v>45912</v>
      </c>
      <c r="E4439" t="s">
        <v>6382</v>
      </c>
      <c r="F4439" s="1" t="s">
        <v>246</v>
      </c>
      <c r="G4439">
        <v>15</v>
      </c>
      <c r="H4439" t="s">
        <v>93</v>
      </c>
      <c r="I4439" s="1" t="s">
        <v>246</v>
      </c>
      <c r="J4439">
        <v>150</v>
      </c>
      <c r="K4439" s="1" t="s">
        <v>2729</v>
      </c>
      <c r="L4439">
        <v>3</v>
      </c>
      <c r="M4439">
        <v>100.80000000000001</v>
      </c>
      <c r="N4439">
        <v>5.0999999999999996</v>
      </c>
      <c r="Q4439">
        <v>95.700000000000017</v>
      </c>
      <c r="R4439" s="1"/>
      <c r="V4439">
        <v>0</v>
      </c>
      <c r="W4439">
        <v>0</v>
      </c>
      <c r="AF4439">
        <v>0</v>
      </c>
      <c r="AG4439">
        <v>0</v>
      </c>
      <c r="AH4439">
        <v>0</v>
      </c>
      <c r="AI4439">
        <v>12</v>
      </c>
      <c r="AJ4439">
        <v>12</v>
      </c>
      <c r="AN4439">
        <v>100.70000000000002</v>
      </c>
      <c r="AP4439">
        <v>37</v>
      </c>
    </row>
    <row r="4440" spans="1:42" x14ac:dyDescent="0.2">
      <c r="A4440" s="1" t="s">
        <v>46</v>
      </c>
      <c r="B4440">
        <v>3</v>
      </c>
      <c r="C4440" s="1" t="s">
        <v>6383</v>
      </c>
      <c r="D4440" s="2">
        <v>45912</v>
      </c>
      <c r="E4440" t="s">
        <v>6384</v>
      </c>
      <c r="F4440" s="1" t="s">
        <v>2816</v>
      </c>
      <c r="G4440">
        <v>7</v>
      </c>
      <c r="H4440" t="s">
        <v>2811</v>
      </c>
      <c r="I4440" s="1" t="s">
        <v>106</v>
      </c>
      <c r="J4440">
        <v>100</v>
      </c>
      <c r="K4440" s="1" t="s">
        <v>2729</v>
      </c>
      <c r="L4440">
        <v>2</v>
      </c>
      <c r="M4440">
        <v>108.6</v>
      </c>
      <c r="N4440">
        <v>1.9</v>
      </c>
      <c r="O4440">
        <v>10</v>
      </c>
      <c r="Q4440">
        <v>106.69999999999999</v>
      </c>
      <c r="R4440" s="1"/>
      <c r="V4440">
        <v>0</v>
      </c>
      <c r="W4440">
        <v>0</v>
      </c>
      <c r="Z4440">
        <v>330</v>
      </c>
      <c r="AF4440">
        <v>330</v>
      </c>
      <c r="AG4440">
        <v>5.5</v>
      </c>
      <c r="AH4440">
        <v>5.5</v>
      </c>
      <c r="AI4440">
        <v>6.5</v>
      </c>
      <c r="AJ4440">
        <v>12</v>
      </c>
      <c r="AN4440">
        <v>111.7</v>
      </c>
      <c r="AP4440">
        <v>37</v>
      </c>
    </row>
    <row r="4441" spans="1:42" x14ac:dyDescent="0.2">
      <c r="A4441" s="1" t="s">
        <v>53</v>
      </c>
      <c r="B4441">
        <v>3</v>
      </c>
      <c r="C4441" s="1" t="s">
        <v>6385</v>
      </c>
      <c r="D4441" s="2">
        <v>45912</v>
      </c>
      <c r="E4441" t="s">
        <v>6386</v>
      </c>
      <c r="F4441" s="1" t="s">
        <v>6387</v>
      </c>
      <c r="G4441" t="s">
        <v>2946</v>
      </c>
      <c r="H4441" t="s">
        <v>2847</v>
      </c>
      <c r="I4441" s="1" t="s">
        <v>106</v>
      </c>
      <c r="J4441">
        <v>300</v>
      </c>
      <c r="K4441" s="1" t="s">
        <v>2729</v>
      </c>
      <c r="L4441">
        <v>4</v>
      </c>
      <c r="M4441">
        <v>347.4</v>
      </c>
      <c r="N4441">
        <v>15.2</v>
      </c>
      <c r="O4441">
        <v>75</v>
      </c>
      <c r="Q4441">
        <v>332.2</v>
      </c>
      <c r="R4441" s="1"/>
      <c r="S4441">
        <v>60</v>
      </c>
      <c r="U4441">
        <v>30</v>
      </c>
      <c r="V4441">
        <v>90</v>
      </c>
      <c r="W4441">
        <v>1.5</v>
      </c>
      <c r="AF4441">
        <v>0</v>
      </c>
      <c r="AG4441">
        <v>0</v>
      </c>
      <c r="AH4441">
        <v>1.5</v>
      </c>
      <c r="AI4441">
        <v>10.5</v>
      </c>
      <c r="AJ4441">
        <v>12</v>
      </c>
      <c r="AN4441">
        <v>337.2</v>
      </c>
      <c r="AP4441">
        <v>37</v>
      </c>
    </row>
    <row r="4442" spans="1:42" x14ac:dyDescent="0.2">
      <c r="A4442" s="1" t="s">
        <v>53</v>
      </c>
      <c r="B4442">
        <v>3</v>
      </c>
      <c r="C4442" s="1" t="s">
        <v>6388</v>
      </c>
      <c r="D4442" s="2">
        <v>45912</v>
      </c>
      <c r="E4442" t="s">
        <v>6389</v>
      </c>
      <c r="F4442" s="1" t="s">
        <v>3609</v>
      </c>
      <c r="G4442" t="s">
        <v>3884</v>
      </c>
      <c r="H4442" t="s">
        <v>960</v>
      </c>
      <c r="I4442" s="1" t="s">
        <v>106</v>
      </c>
      <c r="J4442">
        <v>110</v>
      </c>
      <c r="K4442" s="1" t="s">
        <v>2729</v>
      </c>
      <c r="L4442">
        <v>2</v>
      </c>
      <c r="M4442">
        <v>115.2</v>
      </c>
      <c r="N4442">
        <v>3.4</v>
      </c>
      <c r="Q4442">
        <v>111.8</v>
      </c>
      <c r="R4442" s="1"/>
      <c r="V4442">
        <v>0</v>
      </c>
      <c r="W4442">
        <v>0</v>
      </c>
      <c r="AF4442">
        <v>0</v>
      </c>
      <c r="AG4442">
        <v>0</v>
      </c>
      <c r="AH4442">
        <v>0</v>
      </c>
      <c r="AI4442">
        <v>12</v>
      </c>
      <c r="AJ4442">
        <v>12</v>
      </c>
      <c r="AN4442">
        <v>116.8</v>
      </c>
      <c r="AP4442">
        <v>37</v>
      </c>
    </row>
    <row r="4443" spans="1:42" x14ac:dyDescent="0.2">
      <c r="A4443" s="1" t="s">
        <v>53</v>
      </c>
      <c r="B4443">
        <v>3</v>
      </c>
      <c r="C4443" s="1" t="s">
        <v>6343</v>
      </c>
      <c r="D4443" s="2">
        <v>45912</v>
      </c>
      <c r="E4443" t="s">
        <v>51</v>
      </c>
      <c r="F4443" s="1"/>
      <c r="G4443" t="s">
        <v>6390</v>
      </c>
      <c r="H4443" t="s">
        <v>332</v>
      </c>
      <c r="I4443" s="1"/>
      <c r="K4443" s="1" t="s">
        <v>2729</v>
      </c>
      <c r="L4443">
        <v>1</v>
      </c>
      <c r="M4443">
        <v>52</v>
      </c>
      <c r="N4443">
        <v>2.6</v>
      </c>
      <c r="Q4443">
        <v>49.4</v>
      </c>
      <c r="R4443" s="1"/>
      <c r="V4443">
        <v>0</v>
      </c>
      <c r="W4443">
        <v>0</v>
      </c>
      <c r="AF4443">
        <v>0</v>
      </c>
      <c r="AG4443">
        <v>0</v>
      </c>
      <c r="AH4443">
        <v>0</v>
      </c>
      <c r="AI4443">
        <v>12</v>
      </c>
      <c r="AJ4443">
        <v>12</v>
      </c>
      <c r="AN4443">
        <v>54.4</v>
      </c>
      <c r="AP4443">
        <v>37</v>
      </c>
    </row>
    <row r="4444" spans="1:42" x14ac:dyDescent="0.2">
      <c r="A4444" s="1" t="s">
        <v>46</v>
      </c>
      <c r="B4444">
        <v>4</v>
      </c>
      <c r="C4444" s="1" t="s">
        <v>6368</v>
      </c>
      <c r="D4444" s="2">
        <v>45912</v>
      </c>
      <c r="E4444" t="s">
        <v>625</v>
      </c>
      <c r="F4444" s="1" t="s">
        <v>246</v>
      </c>
      <c r="G4444">
        <v>17</v>
      </c>
      <c r="H4444" t="s">
        <v>332</v>
      </c>
      <c r="I4444" s="1" t="s">
        <v>246</v>
      </c>
      <c r="J4444">
        <v>500</v>
      </c>
      <c r="K4444" s="1" t="s">
        <v>2729</v>
      </c>
      <c r="L4444">
        <v>3</v>
      </c>
      <c r="M4444">
        <v>236.20000000000002</v>
      </c>
      <c r="N4444">
        <v>6</v>
      </c>
      <c r="Q4444">
        <v>230.20000000000002</v>
      </c>
      <c r="R4444" s="1"/>
      <c r="V4444">
        <v>0</v>
      </c>
      <c r="W4444">
        <v>0</v>
      </c>
      <c r="AF4444">
        <v>0</v>
      </c>
      <c r="AG4444">
        <v>0</v>
      </c>
      <c r="AH4444">
        <v>0</v>
      </c>
      <c r="AI4444">
        <v>12</v>
      </c>
      <c r="AJ4444">
        <v>12</v>
      </c>
      <c r="AN4444">
        <v>235.2</v>
      </c>
      <c r="AP4444">
        <v>37</v>
      </c>
    </row>
    <row r="4445" spans="1:42" x14ac:dyDescent="0.2">
      <c r="A4445" s="1" t="s">
        <v>46</v>
      </c>
      <c r="B4445">
        <v>4</v>
      </c>
      <c r="C4445" s="1" t="s">
        <v>6391</v>
      </c>
      <c r="D4445" s="2">
        <v>45912</v>
      </c>
      <c r="E4445" t="s">
        <v>625</v>
      </c>
      <c r="F4445" s="1" t="s">
        <v>246</v>
      </c>
      <c r="G4445">
        <v>19</v>
      </c>
      <c r="H4445" t="s">
        <v>134</v>
      </c>
      <c r="I4445" s="1" t="s">
        <v>246</v>
      </c>
      <c r="J4445">
        <v>500</v>
      </c>
      <c r="K4445" s="1" t="s">
        <v>2729</v>
      </c>
      <c r="L4445">
        <v>1</v>
      </c>
      <c r="M4445">
        <v>66.599999999999994</v>
      </c>
      <c r="N4445">
        <v>2.2000000000000002</v>
      </c>
      <c r="Q4445">
        <v>64.399999999999991</v>
      </c>
      <c r="R4445" s="1"/>
      <c r="V4445">
        <v>0</v>
      </c>
      <c r="W4445">
        <v>0</v>
      </c>
      <c r="AF4445">
        <v>0</v>
      </c>
      <c r="AG4445">
        <v>0</v>
      </c>
      <c r="AH4445">
        <v>0</v>
      </c>
      <c r="AI4445">
        <v>12</v>
      </c>
      <c r="AJ4445">
        <v>12</v>
      </c>
      <c r="AN4445">
        <v>69.399999999999991</v>
      </c>
      <c r="AP4445">
        <v>37</v>
      </c>
    </row>
    <row r="4446" spans="1:42" x14ac:dyDescent="0.2">
      <c r="A4446" s="1" t="s">
        <v>53</v>
      </c>
      <c r="B4446">
        <v>4</v>
      </c>
      <c r="C4446" s="1" t="s">
        <v>6391</v>
      </c>
      <c r="D4446" s="2">
        <v>45912</v>
      </c>
      <c r="E4446" t="s">
        <v>625</v>
      </c>
      <c r="F4446" s="1" t="s">
        <v>246</v>
      </c>
      <c r="G4446">
        <v>19</v>
      </c>
      <c r="H4446" t="s">
        <v>134</v>
      </c>
      <c r="I4446" s="1" t="s">
        <v>246</v>
      </c>
      <c r="J4446">
        <v>500</v>
      </c>
      <c r="K4446" s="1" t="s">
        <v>2729</v>
      </c>
      <c r="L4446">
        <v>5</v>
      </c>
      <c r="M4446">
        <v>345.1</v>
      </c>
      <c r="N4446">
        <v>11.100000000000001</v>
      </c>
      <c r="O4446">
        <v>4</v>
      </c>
      <c r="Q4446">
        <v>334</v>
      </c>
      <c r="R4446" s="1"/>
      <c r="V4446">
        <v>0</v>
      </c>
      <c r="W4446">
        <v>0</v>
      </c>
      <c r="AF4446">
        <v>0</v>
      </c>
      <c r="AG4446">
        <v>0</v>
      </c>
      <c r="AH4446">
        <v>0</v>
      </c>
      <c r="AI4446">
        <v>12</v>
      </c>
      <c r="AJ4446">
        <v>12</v>
      </c>
      <c r="AN4446">
        <v>339</v>
      </c>
      <c r="AP4446">
        <v>37</v>
      </c>
    </row>
    <row r="4447" spans="1:42" x14ac:dyDescent="0.2">
      <c r="A4447" s="1" t="s">
        <v>53</v>
      </c>
      <c r="B4447">
        <v>4</v>
      </c>
      <c r="C4447" s="1" t="s">
        <v>6392</v>
      </c>
      <c r="D4447" s="2">
        <v>45912</v>
      </c>
      <c r="E4447" t="s">
        <v>6393</v>
      </c>
      <c r="F4447" s="1" t="s">
        <v>246</v>
      </c>
      <c r="G4447">
        <v>18</v>
      </c>
      <c r="H4447" t="s">
        <v>3654</v>
      </c>
      <c r="I4447" s="1" t="s">
        <v>246</v>
      </c>
      <c r="J4447">
        <v>100</v>
      </c>
      <c r="K4447" s="1" t="s">
        <v>2729</v>
      </c>
      <c r="L4447">
        <v>2</v>
      </c>
      <c r="M4447">
        <v>109.6</v>
      </c>
      <c r="N4447">
        <v>4</v>
      </c>
      <c r="Q4447">
        <v>105.6</v>
      </c>
      <c r="R4447" s="1"/>
      <c r="V4447">
        <v>0</v>
      </c>
      <c r="W4447">
        <v>0</v>
      </c>
      <c r="AF4447">
        <v>0</v>
      </c>
      <c r="AG4447">
        <v>0</v>
      </c>
      <c r="AH4447">
        <v>0</v>
      </c>
      <c r="AI4447">
        <v>12</v>
      </c>
      <c r="AJ4447">
        <v>12</v>
      </c>
      <c r="AN4447">
        <v>110.6</v>
      </c>
      <c r="AP4447">
        <v>37</v>
      </c>
    </row>
    <row r="4448" spans="1:42" x14ac:dyDescent="0.2">
      <c r="A4448" s="1" t="s">
        <v>46</v>
      </c>
      <c r="B4448">
        <v>5</v>
      </c>
      <c r="C4448" s="1" t="s">
        <v>6374</v>
      </c>
      <c r="D4448" s="2">
        <v>45912</v>
      </c>
      <c r="E4448" t="s">
        <v>2229</v>
      </c>
      <c r="F4448" s="1" t="s">
        <v>246</v>
      </c>
      <c r="G4448" t="s">
        <v>3915</v>
      </c>
      <c r="H4448" t="s">
        <v>2847</v>
      </c>
      <c r="I4448" s="1" t="s">
        <v>246</v>
      </c>
      <c r="J4448">
        <v>400</v>
      </c>
      <c r="K4448" s="1" t="s">
        <v>2729</v>
      </c>
      <c r="L4448">
        <v>2</v>
      </c>
      <c r="M4448">
        <v>83.8</v>
      </c>
      <c r="N4448">
        <v>4.8</v>
      </c>
      <c r="O4448">
        <v>30</v>
      </c>
      <c r="Q4448">
        <v>79</v>
      </c>
      <c r="R4448" s="1"/>
      <c r="S4448">
        <v>15</v>
      </c>
      <c r="V4448">
        <v>15</v>
      </c>
      <c r="W4448">
        <v>0.25</v>
      </c>
      <c r="AF4448">
        <v>0</v>
      </c>
      <c r="AG4448">
        <v>0</v>
      </c>
      <c r="AH4448">
        <v>0.25</v>
      </c>
      <c r="AI4448">
        <v>11.75</v>
      </c>
      <c r="AJ4448">
        <v>12</v>
      </c>
      <c r="AN4448">
        <v>84</v>
      </c>
      <c r="AP4448">
        <v>37</v>
      </c>
    </row>
    <row r="4449" spans="1:42" x14ac:dyDescent="0.2">
      <c r="A4449" s="1" t="s">
        <v>46</v>
      </c>
      <c r="B4449">
        <v>5</v>
      </c>
      <c r="C4449" s="1" t="s">
        <v>6394</v>
      </c>
      <c r="D4449" s="2">
        <v>45912</v>
      </c>
      <c r="E4449" t="s">
        <v>6395</v>
      </c>
      <c r="F4449" s="1" t="s">
        <v>246</v>
      </c>
      <c r="G4449" t="s">
        <v>5667</v>
      </c>
      <c r="H4449" t="s">
        <v>6396</v>
      </c>
      <c r="I4449" s="1" t="s">
        <v>246</v>
      </c>
      <c r="J4449">
        <v>4750</v>
      </c>
      <c r="K4449" s="1" t="s">
        <v>2729</v>
      </c>
      <c r="L4449">
        <v>6</v>
      </c>
      <c r="M4449">
        <v>576.6</v>
      </c>
      <c r="N4449">
        <v>20.399999999999999</v>
      </c>
      <c r="Q4449">
        <v>556.20000000000005</v>
      </c>
      <c r="R4449" s="1"/>
      <c r="V4449">
        <v>0</v>
      </c>
      <c r="W4449">
        <v>0</v>
      </c>
      <c r="AF4449">
        <v>0</v>
      </c>
      <c r="AG4449">
        <v>0</v>
      </c>
      <c r="AH4449">
        <v>0</v>
      </c>
      <c r="AI4449">
        <v>12</v>
      </c>
      <c r="AJ4449">
        <v>12</v>
      </c>
      <c r="AN4449">
        <v>561.20000000000005</v>
      </c>
      <c r="AP4449">
        <v>37</v>
      </c>
    </row>
    <row r="4450" spans="1:42" x14ac:dyDescent="0.2">
      <c r="A4450" s="1" t="s">
        <v>53</v>
      </c>
      <c r="B4450">
        <v>5</v>
      </c>
      <c r="C4450" s="1" t="s">
        <v>6394</v>
      </c>
      <c r="D4450" s="2">
        <v>45912</v>
      </c>
      <c r="E4450" t="s">
        <v>6395</v>
      </c>
      <c r="F4450" s="1" t="s">
        <v>246</v>
      </c>
      <c r="G4450" t="s">
        <v>5667</v>
      </c>
      <c r="H4450" t="s">
        <v>6396</v>
      </c>
      <c r="I4450" s="1" t="s">
        <v>246</v>
      </c>
      <c r="J4450">
        <v>4750</v>
      </c>
      <c r="K4450" s="1" t="s">
        <v>2729</v>
      </c>
      <c r="L4450">
        <v>8</v>
      </c>
      <c r="M4450">
        <v>855.79999999999984</v>
      </c>
      <c r="N4450">
        <v>27.2</v>
      </c>
      <c r="O4450">
        <v>4</v>
      </c>
      <c r="Q4450">
        <v>828.5999999999998</v>
      </c>
      <c r="R4450" s="1"/>
      <c r="V4450">
        <v>0</v>
      </c>
      <c r="W4450">
        <v>0</v>
      </c>
      <c r="AA4450">
        <v>20</v>
      </c>
      <c r="AF4450">
        <v>20</v>
      </c>
      <c r="AG4450">
        <v>0.33333333333333331</v>
      </c>
      <c r="AH4450">
        <v>0.33333333333333331</v>
      </c>
      <c r="AI4450">
        <v>11.666666666666666</v>
      </c>
      <c r="AJ4450">
        <v>12</v>
      </c>
      <c r="AN4450">
        <v>833.5999999999998</v>
      </c>
      <c r="AP4450">
        <v>37</v>
      </c>
    </row>
    <row r="4451" spans="1:42" x14ac:dyDescent="0.2">
      <c r="A4451" s="1" t="s">
        <v>46</v>
      </c>
      <c r="B4451">
        <v>1</v>
      </c>
      <c r="C4451" s="1" t="s">
        <v>6376</v>
      </c>
      <c r="D4451" s="2">
        <v>45913</v>
      </c>
      <c r="E4451" t="s">
        <v>6231</v>
      </c>
      <c r="F4451" s="1" t="s">
        <v>246</v>
      </c>
      <c r="G4451">
        <v>10</v>
      </c>
      <c r="H4451" t="s">
        <v>214</v>
      </c>
      <c r="I4451" s="1" t="s">
        <v>246</v>
      </c>
      <c r="J4451">
        <v>300</v>
      </c>
      <c r="K4451" s="1" t="s">
        <v>2729</v>
      </c>
      <c r="L4451">
        <v>5</v>
      </c>
      <c r="M4451">
        <v>142</v>
      </c>
      <c r="N4451">
        <v>6</v>
      </c>
      <c r="Q4451">
        <v>136</v>
      </c>
      <c r="R4451" s="1"/>
      <c r="V4451">
        <v>0</v>
      </c>
      <c r="W4451">
        <v>0</v>
      </c>
      <c r="AF4451">
        <v>0</v>
      </c>
      <c r="AG4451">
        <v>0</v>
      </c>
      <c r="AH4451">
        <v>0</v>
      </c>
      <c r="AI4451">
        <v>12</v>
      </c>
      <c r="AJ4451">
        <v>12</v>
      </c>
      <c r="AN4451">
        <v>141</v>
      </c>
      <c r="AP4451">
        <v>37</v>
      </c>
    </row>
    <row r="4452" spans="1:42" x14ac:dyDescent="0.2">
      <c r="A4452" s="1" t="s">
        <v>53</v>
      </c>
      <c r="B4452">
        <v>1</v>
      </c>
      <c r="C4452" s="1" t="s">
        <v>6376</v>
      </c>
      <c r="D4452" s="2">
        <v>45913</v>
      </c>
      <c r="E4452" t="s">
        <v>6231</v>
      </c>
      <c r="F4452" s="1" t="s">
        <v>246</v>
      </c>
      <c r="G4452">
        <v>10</v>
      </c>
      <c r="H4452" t="s">
        <v>214</v>
      </c>
      <c r="I4452" s="1" t="s">
        <v>246</v>
      </c>
      <c r="J4452">
        <v>300</v>
      </c>
      <c r="K4452" s="1" t="s">
        <v>2729</v>
      </c>
      <c r="L4452">
        <v>3</v>
      </c>
      <c r="M4452">
        <v>125.2</v>
      </c>
      <c r="N4452">
        <v>3.5999999999999996</v>
      </c>
      <c r="Q4452">
        <v>121.60000000000001</v>
      </c>
      <c r="R4452" s="1"/>
      <c r="V4452">
        <v>0</v>
      </c>
      <c r="W4452">
        <v>0</v>
      </c>
      <c r="AF4452">
        <v>0</v>
      </c>
      <c r="AG4452">
        <v>0</v>
      </c>
      <c r="AH4452">
        <v>0</v>
      </c>
      <c r="AI4452">
        <v>12</v>
      </c>
      <c r="AJ4452">
        <v>12</v>
      </c>
      <c r="AN4452">
        <v>126.6</v>
      </c>
      <c r="AP4452">
        <v>37</v>
      </c>
    </row>
    <row r="4453" spans="1:42" x14ac:dyDescent="0.2">
      <c r="A4453" s="1" t="s">
        <v>53</v>
      </c>
      <c r="B4453">
        <v>1</v>
      </c>
      <c r="C4453" s="1" t="s">
        <v>6397</v>
      </c>
      <c r="D4453" s="2">
        <v>45913</v>
      </c>
      <c r="E4453" t="s">
        <v>6398</v>
      </c>
      <c r="F4453" s="1" t="s">
        <v>246</v>
      </c>
      <c r="G4453">
        <v>9</v>
      </c>
      <c r="H4453" t="s">
        <v>107</v>
      </c>
      <c r="I4453" s="1" t="s">
        <v>246</v>
      </c>
      <c r="J4453">
        <v>120</v>
      </c>
      <c r="K4453" s="1" t="s">
        <v>2729</v>
      </c>
      <c r="L4453">
        <v>1</v>
      </c>
      <c r="M4453">
        <v>63.8</v>
      </c>
      <c r="N4453">
        <v>1.1000000000000001</v>
      </c>
      <c r="Q4453">
        <v>62.699999999999996</v>
      </c>
      <c r="R4453" s="1"/>
      <c r="V4453">
        <v>0</v>
      </c>
      <c r="W4453">
        <v>0</v>
      </c>
      <c r="AF4453">
        <v>0</v>
      </c>
      <c r="AG4453">
        <v>0</v>
      </c>
      <c r="AH4453">
        <v>0</v>
      </c>
      <c r="AI4453">
        <v>12</v>
      </c>
      <c r="AJ4453">
        <v>12</v>
      </c>
      <c r="AN4453">
        <v>67.699999999999989</v>
      </c>
      <c r="AP4453">
        <v>37</v>
      </c>
    </row>
    <row r="4454" spans="1:42" x14ac:dyDescent="0.2">
      <c r="A4454" s="1" t="s">
        <v>46</v>
      </c>
      <c r="B4454">
        <v>2</v>
      </c>
      <c r="C4454" s="1" t="s">
        <v>6381</v>
      </c>
      <c r="D4454" s="2">
        <v>45913</v>
      </c>
      <c r="E4454" t="s">
        <v>6382</v>
      </c>
      <c r="F4454" s="1" t="s">
        <v>246</v>
      </c>
      <c r="G4454">
        <v>15</v>
      </c>
      <c r="H4454" t="s">
        <v>93</v>
      </c>
      <c r="I4454" s="1" t="s">
        <v>246</v>
      </c>
      <c r="J4454">
        <v>150</v>
      </c>
      <c r="K4454" s="1" t="s">
        <v>2729</v>
      </c>
      <c r="L4454">
        <v>3</v>
      </c>
      <c r="M4454">
        <v>158.4</v>
      </c>
      <c r="N4454">
        <v>5.25</v>
      </c>
      <c r="Q4454">
        <v>153.15</v>
      </c>
      <c r="R4454" s="1"/>
      <c r="V4454">
        <v>0</v>
      </c>
      <c r="W4454">
        <v>0</v>
      </c>
      <c r="AF4454">
        <v>0</v>
      </c>
      <c r="AG4454">
        <v>0</v>
      </c>
      <c r="AH4454">
        <v>0</v>
      </c>
      <c r="AI4454">
        <v>12</v>
      </c>
      <c r="AJ4454">
        <v>12</v>
      </c>
      <c r="AN4454">
        <v>158.15</v>
      </c>
      <c r="AP4454">
        <v>37</v>
      </c>
    </row>
    <row r="4455" spans="1:42" x14ac:dyDescent="0.2">
      <c r="A4455" s="1" t="s">
        <v>53</v>
      </c>
      <c r="B4455">
        <v>2</v>
      </c>
      <c r="C4455" s="1" t="s">
        <v>6399</v>
      </c>
      <c r="D4455" s="2">
        <v>45913</v>
      </c>
      <c r="E4455" t="s">
        <v>6400</v>
      </c>
      <c r="F4455" s="1" t="s">
        <v>246</v>
      </c>
      <c r="G4455">
        <v>11</v>
      </c>
      <c r="H4455" t="s">
        <v>93</v>
      </c>
      <c r="I4455" s="1" t="s">
        <v>246</v>
      </c>
      <c r="J4455">
        <v>100</v>
      </c>
      <c r="K4455" s="1" t="s">
        <v>2729</v>
      </c>
      <c r="L4455">
        <v>2</v>
      </c>
      <c r="M4455">
        <v>106.8</v>
      </c>
      <c r="N4455">
        <v>2.7</v>
      </c>
      <c r="Q4455">
        <v>104.1</v>
      </c>
      <c r="R4455" s="1"/>
      <c r="V4455">
        <v>0</v>
      </c>
      <c r="W4455">
        <v>0</v>
      </c>
      <c r="AF4455">
        <v>0</v>
      </c>
      <c r="AG4455">
        <v>0</v>
      </c>
      <c r="AH4455">
        <v>0</v>
      </c>
      <c r="AI4455">
        <v>12</v>
      </c>
      <c r="AJ4455">
        <v>12</v>
      </c>
      <c r="AN4455">
        <v>109.1</v>
      </c>
      <c r="AP4455">
        <v>37</v>
      </c>
    </row>
    <row r="4456" spans="1:42" x14ac:dyDescent="0.2">
      <c r="A4456" s="1" t="s">
        <v>53</v>
      </c>
      <c r="B4456">
        <v>2</v>
      </c>
      <c r="C4456" s="1" t="s">
        <v>6401</v>
      </c>
      <c r="D4456" s="2">
        <v>45913</v>
      </c>
      <c r="E4456" t="s">
        <v>6400</v>
      </c>
      <c r="F4456" s="1" t="s">
        <v>246</v>
      </c>
      <c r="G4456">
        <v>10.5</v>
      </c>
      <c r="H4456" t="s">
        <v>93</v>
      </c>
      <c r="I4456" s="1" t="s">
        <v>246</v>
      </c>
      <c r="J4456">
        <v>200</v>
      </c>
      <c r="K4456" s="1" t="s">
        <v>2729</v>
      </c>
      <c r="L4456">
        <v>2</v>
      </c>
      <c r="M4456">
        <v>73.599999999999994</v>
      </c>
      <c r="N4456">
        <v>2.6</v>
      </c>
      <c r="Q4456">
        <v>71</v>
      </c>
      <c r="R4456" s="1"/>
      <c r="V4456">
        <v>0</v>
      </c>
      <c r="W4456">
        <v>0</v>
      </c>
      <c r="AF4456">
        <v>0</v>
      </c>
      <c r="AG4456">
        <v>0</v>
      </c>
      <c r="AH4456">
        <v>0</v>
      </c>
      <c r="AI4456">
        <v>12</v>
      </c>
      <c r="AJ4456">
        <v>12</v>
      </c>
      <c r="AN4456">
        <v>76</v>
      </c>
      <c r="AP4456">
        <v>37</v>
      </c>
    </row>
    <row r="4457" spans="1:42" x14ac:dyDescent="0.2">
      <c r="A4457" s="1" t="s">
        <v>46</v>
      </c>
      <c r="B4457">
        <v>3</v>
      </c>
      <c r="C4457" s="1" t="s">
        <v>6402</v>
      </c>
      <c r="D4457" s="2">
        <v>45913</v>
      </c>
      <c r="E4457" t="s">
        <v>6322</v>
      </c>
      <c r="F4457" s="1" t="s">
        <v>106</v>
      </c>
      <c r="G4457" t="s">
        <v>3001</v>
      </c>
      <c r="H4457" t="s">
        <v>51</v>
      </c>
      <c r="I4457" s="1" t="s">
        <v>106</v>
      </c>
      <c r="J4457">
        <v>500</v>
      </c>
      <c r="K4457" s="1" t="s">
        <v>2729</v>
      </c>
      <c r="L4457">
        <v>9</v>
      </c>
      <c r="M4457">
        <v>463.4</v>
      </c>
      <c r="N4457">
        <v>18.600000000000001</v>
      </c>
      <c r="Q4457">
        <v>444.79999999999995</v>
      </c>
      <c r="R4457" s="1"/>
      <c r="V4457">
        <v>0</v>
      </c>
      <c r="W4457">
        <v>0</v>
      </c>
      <c r="AF4457">
        <v>0</v>
      </c>
      <c r="AG4457">
        <v>0</v>
      </c>
      <c r="AH4457">
        <v>0</v>
      </c>
      <c r="AI4457">
        <v>12</v>
      </c>
      <c r="AJ4457">
        <v>12</v>
      </c>
      <c r="AN4457">
        <v>449.7999999999999</v>
      </c>
      <c r="AP4457">
        <v>37</v>
      </c>
    </row>
    <row r="4458" spans="1:42" x14ac:dyDescent="0.2">
      <c r="A4458" s="1" t="s">
        <v>53</v>
      </c>
      <c r="B4458">
        <v>3</v>
      </c>
      <c r="C4458" s="1" t="s">
        <v>6402</v>
      </c>
      <c r="D4458" s="2">
        <v>45913</v>
      </c>
      <c r="E4458" t="s">
        <v>6322</v>
      </c>
      <c r="F4458" s="1" t="s">
        <v>106</v>
      </c>
      <c r="G4458" t="s">
        <v>3001</v>
      </c>
      <c r="H4458" t="s">
        <v>51</v>
      </c>
      <c r="I4458" s="1" t="s">
        <v>106</v>
      </c>
      <c r="J4458">
        <v>500</v>
      </c>
      <c r="K4458" s="1" t="s">
        <v>2729</v>
      </c>
      <c r="L4458">
        <v>2</v>
      </c>
      <c r="M4458">
        <v>101.6</v>
      </c>
      <c r="N4458">
        <v>4</v>
      </c>
      <c r="Q4458">
        <v>97.6</v>
      </c>
      <c r="R4458" s="1"/>
      <c r="V4458">
        <v>0</v>
      </c>
      <c r="W4458">
        <v>0</v>
      </c>
      <c r="AF4458">
        <v>0</v>
      </c>
      <c r="AG4458">
        <v>0</v>
      </c>
      <c r="AH4458">
        <v>0</v>
      </c>
      <c r="AI4458">
        <v>12</v>
      </c>
      <c r="AJ4458">
        <v>12</v>
      </c>
      <c r="AN4458">
        <v>102.6</v>
      </c>
      <c r="AP4458">
        <v>37</v>
      </c>
    </row>
    <row r="4459" spans="1:42" x14ac:dyDescent="0.2">
      <c r="A4459" s="1" t="s">
        <v>53</v>
      </c>
      <c r="B4459">
        <v>3</v>
      </c>
      <c r="C4459" s="1" t="s">
        <v>6403</v>
      </c>
      <c r="D4459" s="2">
        <v>45913</v>
      </c>
      <c r="E4459" t="s">
        <v>6322</v>
      </c>
      <c r="F4459" s="1" t="s">
        <v>106</v>
      </c>
      <c r="G4459" t="s">
        <v>3001</v>
      </c>
      <c r="H4459" t="s">
        <v>51</v>
      </c>
      <c r="I4459" s="1" t="s">
        <v>106</v>
      </c>
      <c r="J4459">
        <v>300</v>
      </c>
      <c r="K4459" s="1" t="s">
        <v>2729</v>
      </c>
      <c r="L4459">
        <v>5</v>
      </c>
      <c r="M4459">
        <v>323.20000000000005</v>
      </c>
      <c r="N4459">
        <v>10</v>
      </c>
      <c r="Q4459">
        <v>313.20000000000005</v>
      </c>
      <c r="R4459" s="1"/>
      <c r="V4459">
        <v>0</v>
      </c>
      <c r="W4459">
        <v>0</v>
      </c>
      <c r="AF4459">
        <v>0</v>
      </c>
      <c r="AG4459">
        <v>0</v>
      </c>
      <c r="AH4459">
        <v>0</v>
      </c>
      <c r="AI4459">
        <v>12</v>
      </c>
      <c r="AJ4459">
        <v>12</v>
      </c>
      <c r="AN4459">
        <v>318.20000000000005</v>
      </c>
      <c r="AP4459">
        <v>37</v>
      </c>
    </row>
    <row r="4460" spans="1:42" x14ac:dyDescent="0.2">
      <c r="A4460" s="1" t="s">
        <v>46</v>
      </c>
      <c r="B4460">
        <v>4</v>
      </c>
      <c r="C4460" s="1" t="s">
        <v>6391</v>
      </c>
      <c r="D4460" s="2">
        <v>45913</v>
      </c>
      <c r="E4460" t="s">
        <v>625</v>
      </c>
      <c r="F4460" s="1" t="s">
        <v>246</v>
      </c>
      <c r="G4460">
        <v>19</v>
      </c>
      <c r="H4460" t="s">
        <v>134</v>
      </c>
      <c r="I4460" s="1" t="s">
        <v>246</v>
      </c>
      <c r="J4460">
        <v>500</v>
      </c>
      <c r="K4460" s="1" t="s">
        <v>2729</v>
      </c>
      <c r="L4460">
        <v>2</v>
      </c>
      <c r="M4460">
        <v>120</v>
      </c>
      <c r="N4460">
        <v>4.3000000000000007</v>
      </c>
      <c r="Q4460">
        <v>115.7</v>
      </c>
      <c r="R4460" s="1"/>
      <c r="V4460">
        <v>0</v>
      </c>
      <c r="W4460">
        <v>0</v>
      </c>
      <c r="AF4460">
        <v>0</v>
      </c>
      <c r="AG4460">
        <v>0</v>
      </c>
      <c r="AH4460">
        <v>0</v>
      </c>
      <c r="AI4460">
        <v>12</v>
      </c>
      <c r="AJ4460">
        <v>12</v>
      </c>
      <c r="AN4460">
        <v>120.7</v>
      </c>
      <c r="AP4460">
        <v>37</v>
      </c>
    </row>
    <row r="4461" spans="1:42" x14ac:dyDescent="0.2">
      <c r="A4461" s="1" t="s">
        <v>46</v>
      </c>
      <c r="B4461">
        <v>4</v>
      </c>
      <c r="C4461" s="1" t="s">
        <v>6404</v>
      </c>
      <c r="D4461" s="2">
        <v>45913</v>
      </c>
      <c r="E4461" t="s">
        <v>783</v>
      </c>
      <c r="F4461" s="1" t="s">
        <v>246</v>
      </c>
      <c r="G4461">
        <v>16</v>
      </c>
      <c r="H4461">
        <v>5</v>
      </c>
      <c r="I4461" s="1" t="s">
        <v>246</v>
      </c>
      <c r="J4461">
        <v>150</v>
      </c>
      <c r="K4461" s="1" t="s">
        <v>2729</v>
      </c>
      <c r="L4461">
        <v>5</v>
      </c>
      <c r="M4461">
        <v>155.6</v>
      </c>
      <c r="N4461">
        <v>10</v>
      </c>
      <c r="Q4461">
        <v>145.6</v>
      </c>
      <c r="R4461" s="1"/>
      <c r="V4461">
        <v>0</v>
      </c>
      <c r="W4461">
        <v>0</v>
      </c>
      <c r="AF4461">
        <v>0</v>
      </c>
      <c r="AG4461">
        <v>0</v>
      </c>
      <c r="AH4461">
        <v>0</v>
      </c>
      <c r="AI4461">
        <v>12</v>
      </c>
      <c r="AJ4461">
        <v>12</v>
      </c>
      <c r="AN4461">
        <v>150.6</v>
      </c>
      <c r="AP4461">
        <v>37</v>
      </c>
    </row>
    <row r="4462" spans="1:42" x14ac:dyDescent="0.2">
      <c r="A4462" s="1" t="s">
        <v>53</v>
      </c>
      <c r="B4462">
        <v>4</v>
      </c>
      <c r="C4462" s="1" t="s">
        <v>6405</v>
      </c>
      <c r="D4462" s="2">
        <v>45913</v>
      </c>
      <c r="E4462" t="s">
        <v>625</v>
      </c>
      <c r="F4462" s="1" t="s">
        <v>246</v>
      </c>
      <c r="G4462">
        <v>17</v>
      </c>
      <c r="H4462" t="s">
        <v>99</v>
      </c>
      <c r="I4462" s="1" t="s">
        <v>246</v>
      </c>
      <c r="J4462">
        <v>460</v>
      </c>
      <c r="K4462" s="1" t="s">
        <v>2729</v>
      </c>
      <c r="L4462">
        <v>5</v>
      </c>
      <c r="M4462">
        <v>286.8</v>
      </c>
      <c r="N4462">
        <v>10</v>
      </c>
      <c r="Q4462">
        <v>276.8</v>
      </c>
      <c r="R4462" s="1"/>
      <c r="V4462">
        <v>0</v>
      </c>
      <c r="W4462">
        <v>0</v>
      </c>
      <c r="AF4462">
        <v>0</v>
      </c>
      <c r="AG4462">
        <v>0</v>
      </c>
      <c r="AH4462">
        <v>0</v>
      </c>
      <c r="AI4462">
        <v>12</v>
      </c>
      <c r="AJ4462">
        <v>12</v>
      </c>
      <c r="AN4462">
        <v>281.8</v>
      </c>
      <c r="AP4462">
        <v>37</v>
      </c>
    </row>
    <row r="4463" spans="1:42" x14ac:dyDescent="0.2">
      <c r="A4463" s="1" t="s">
        <v>46</v>
      </c>
      <c r="B4463">
        <v>6</v>
      </c>
      <c r="C4463" s="1" t="s">
        <v>6394</v>
      </c>
      <c r="D4463" s="2">
        <v>45913</v>
      </c>
      <c r="E4463" t="s">
        <v>6395</v>
      </c>
      <c r="F4463" s="1" t="s">
        <v>246</v>
      </c>
      <c r="G4463" t="s">
        <v>5667</v>
      </c>
      <c r="H4463" t="s">
        <v>6396</v>
      </c>
      <c r="I4463" s="1" t="s">
        <v>246</v>
      </c>
      <c r="J4463">
        <v>4750</v>
      </c>
      <c r="K4463" s="1" t="s">
        <v>2729</v>
      </c>
      <c r="L4463">
        <v>4</v>
      </c>
      <c r="M4463">
        <v>374.5</v>
      </c>
      <c r="N4463">
        <v>13.6</v>
      </c>
      <c r="Q4463">
        <v>360.9</v>
      </c>
      <c r="R4463" s="1"/>
      <c r="V4463">
        <v>0</v>
      </c>
      <c r="W4463">
        <v>0</v>
      </c>
      <c r="AF4463">
        <v>0</v>
      </c>
      <c r="AG4463">
        <v>0</v>
      </c>
      <c r="AH4463">
        <v>0</v>
      </c>
      <c r="AI4463">
        <v>12</v>
      </c>
      <c r="AJ4463">
        <v>12</v>
      </c>
      <c r="AN4463">
        <v>365.9</v>
      </c>
      <c r="AP4463">
        <v>37</v>
      </c>
    </row>
    <row r="4464" spans="1:42" x14ac:dyDescent="0.2">
      <c r="A4464" s="1" t="s">
        <v>46</v>
      </c>
      <c r="B4464">
        <v>6</v>
      </c>
      <c r="C4464" s="1" t="s">
        <v>6406</v>
      </c>
      <c r="D4464" s="2">
        <v>45913</v>
      </c>
      <c r="E4464" t="s">
        <v>6407</v>
      </c>
      <c r="F4464" s="1" t="s">
        <v>246</v>
      </c>
      <c r="G4464">
        <v>23</v>
      </c>
      <c r="H4464" t="s">
        <v>6408</v>
      </c>
      <c r="I4464" s="1" t="s">
        <v>246</v>
      </c>
      <c r="J4464">
        <v>2000</v>
      </c>
      <c r="K4464" s="1" t="s">
        <v>2729</v>
      </c>
      <c r="L4464">
        <v>3</v>
      </c>
      <c r="M4464">
        <v>335.79999999999995</v>
      </c>
      <c r="N4464">
        <v>6</v>
      </c>
      <c r="Q4464">
        <v>329.79999999999995</v>
      </c>
      <c r="R4464" s="1"/>
      <c r="V4464">
        <v>0</v>
      </c>
      <c r="W4464">
        <v>0</v>
      </c>
      <c r="AF4464">
        <v>0</v>
      </c>
      <c r="AG4464">
        <v>0</v>
      </c>
      <c r="AH4464">
        <v>0</v>
      </c>
      <c r="AI4464">
        <v>12</v>
      </c>
      <c r="AJ4464">
        <v>12</v>
      </c>
      <c r="AN4464">
        <v>334.79999999999995</v>
      </c>
      <c r="AP4464">
        <v>37</v>
      </c>
    </row>
    <row r="4465" spans="1:42" x14ac:dyDescent="0.2">
      <c r="A4465" s="1" t="s">
        <v>53</v>
      </c>
      <c r="B4465">
        <v>6</v>
      </c>
      <c r="C4465" s="1" t="s">
        <v>6406</v>
      </c>
      <c r="D4465" s="2">
        <v>45913</v>
      </c>
      <c r="E4465" t="s">
        <v>6407</v>
      </c>
      <c r="F4465" s="1" t="s">
        <v>246</v>
      </c>
      <c r="G4465">
        <v>23</v>
      </c>
      <c r="H4465" t="s">
        <v>6408</v>
      </c>
      <c r="I4465" s="1" t="s">
        <v>246</v>
      </c>
      <c r="J4465">
        <v>2000</v>
      </c>
      <c r="K4465" s="1" t="s">
        <v>2729</v>
      </c>
      <c r="L4465">
        <v>5</v>
      </c>
      <c r="M4465">
        <v>748.8</v>
      </c>
      <c r="N4465">
        <v>9</v>
      </c>
      <c r="Q4465">
        <v>739.8</v>
      </c>
      <c r="R4465" s="1"/>
      <c r="V4465">
        <v>0</v>
      </c>
      <c r="W4465">
        <v>0</v>
      </c>
      <c r="AF4465">
        <v>0</v>
      </c>
      <c r="AG4465">
        <v>0</v>
      </c>
      <c r="AH4465">
        <v>0</v>
      </c>
      <c r="AI4465">
        <v>12</v>
      </c>
      <c r="AJ4465">
        <v>12</v>
      </c>
      <c r="AN4465">
        <v>744.8</v>
      </c>
      <c r="AP4465">
        <v>37</v>
      </c>
    </row>
    <row r="4466" spans="1:42" x14ac:dyDescent="0.2">
      <c r="A4466" s="1" t="s">
        <v>46</v>
      </c>
      <c r="B4466">
        <v>1</v>
      </c>
      <c r="C4466" s="1" t="s">
        <v>6397</v>
      </c>
      <c r="D4466" s="2">
        <v>45914</v>
      </c>
      <c r="E4466" t="s">
        <v>6398</v>
      </c>
      <c r="F4466" s="1" t="s">
        <v>246</v>
      </c>
      <c r="G4466">
        <v>9</v>
      </c>
      <c r="H4466" t="s">
        <v>107</v>
      </c>
      <c r="I4466" s="1" t="s">
        <v>246</v>
      </c>
      <c r="J4466">
        <v>120</v>
      </c>
      <c r="K4466" s="1" t="s">
        <v>2729</v>
      </c>
      <c r="L4466">
        <v>1</v>
      </c>
      <c r="M4466">
        <v>72.8</v>
      </c>
      <c r="N4466">
        <v>1.1000000000000001</v>
      </c>
      <c r="O4466">
        <v>10</v>
      </c>
      <c r="Q4466">
        <v>71.7</v>
      </c>
      <c r="R4466" s="1"/>
      <c r="S4466">
        <v>15</v>
      </c>
      <c r="V4466">
        <v>15</v>
      </c>
      <c r="W4466">
        <v>0.25</v>
      </c>
      <c r="AF4466">
        <v>0</v>
      </c>
      <c r="AG4466">
        <v>0</v>
      </c>
      <c r="AH4466">
        <v>0.25</v>
      </c>
      <c r="AI4466">
        <v>11.75</v>
      </c>
      <c r="AJ4466">
        <v>12</v>
      </c>
      <c r="AL4466">
        <v>1976</v>
      </c>
      <c r="AN4466">
        <v>76.7</v>
      </c>
      <c r="AO4466">
        <v>372</v>
      </c>
      <c r="AP4466">
        <v>37</v>
      </c>
    </row>
    <row r="4467" spans="1:42" x14ac:dyDescent="0.2">
      <c r="A4467" s="1" t="s">
        <v>46</v>
      </c>
      <c r="B4467">
        <v>1</v>
      </c>
      <c r="C4467" s="1" t="s">
        <v>6409</v>
      </c>
      <c r="D4467" s="2">
        <v>45914</v>
      </c>
      <c r="E4467" t="s">
        <v>6398</v>
      </c>
      <c r="F4467" s="1" t="s">
        <v>246</v>
      </c>
      <c r="G4467">
        <v>7</v>
      </c>
      <c r="H4467" t="s">
        <v>107</v>
      </c>
      <c r="I4467" s="1" t="s">
        <v>246</v>
      </c>
      <c r="J4467">
        <v>120</v>
      </c>
      <c r="K4467" s="1" t="s">
        <v>2729</v>
      </c>
      <c r="L4467">
        <v>2</v>
      </c>
      <c r="M4467">
        <v>118.8</v>
      </c>
      <c r="N4467">
        <v>1.8</v>
      </c>
      <c r="Q4467">
        <v>117</v>
      </c>
      <c r="R4467" s="1"/>
      <c r="V4467">
        <v>0</v>
      </c>
      <c r="W4467">
        <v>0</v>
      </c>
      <c r="AF4467">
        <v>0</v>
      </c>
      <c r="AG4467">
        <v>0</v>
      </c>
      <c r="AH4467">
        <v>0</v>
      </c>
      <c r="AI4467">
        <v>12</v>
      </c>
      <c r="AJ4467">
        <v>12</v>
      </c>
      <c r="AN4467">
        <v>122</v>
      </c>
      <c r="AP4467">
        <v>37</v>
      </c>
    </row>
    <row r="4468" spans="1:42" x14ac:dyDescent="0.2">
      <c r="A4468" s="1" t="s">
        <v>53</v>
      </c>
      <c r="B4468">
        <v>1</v>
      </c>
      <c r="C4468" s="1" t="s">
        <v>6410</v>
      </c>
      <c r="D4468" s="2">
        <v>45914</v>
      </c>
      <c r="E4468" t="s">
        <v>6411</v>
      </c>
      <c r="F4468" s="1" t="s">
        <v>106</v>
      </c>
      <c r="G4468">
        <v>6</v>
      </c>
      <c r="H4468" t="s">
        <v>5555</v>
      </c>
      <c r="I4468" s="1" t="s">
        <v>106</v>
      </c>
      <c r="J4468">
        <v>100</v>
      </c>
      <c r="K4468" s="1" t="s">
        <v>2729</v>
      </c>
      <c r="L4468">
        <v>3</v>
      </c>
      <c r="M4468">
        <v>110</v>
      </c>
      <c r="N4468">
        <v>2.4000000000000004</v>
      </c>
      <c r="O4468">
        <v>10</v>
      </c>
      <c r="Q4468">
        <v>107.6</v>
      </c>
      <c r="R4468" s="1"/>
      <c r="V4468">
        <v>0</v>
      </c>
      <c r="W4468">
        <v>0</v>
      </c>
      <c r="AF4468">
        <v>0</v>
      </c>
      <c r="AG4468">
        <v>0</v>
      </c>
      <c r="AH4468">
        <v>0</v>
      </c>
      <c r="AI4468">
        <v>12</v>
      </c>
      <c r="AJ4468">
        <v>12</v>
      </c>
      <c r="AN4468">
        <v>112.6</v>
      </c>
      <c r="AP4468">
        <v>37</v>
      </c>
    </row>
    <row r="4469" spans="1:42" x14ac:dyDescent="0.2">
      <c r="A4469" s="1" t="s">
        <v>53</v>
      </c>
      <c r="B4469">
        <v>1</v>
      </c>
      <c r="C4469" s="1" t="s">
        <v>6412</v>
      </c>
      <c r="D4469" s="2">
        <v>45914</v>
      </c>
      <c r="E4469" t="s">
        <v>6413</v>
      </c>
      <c r="F4469" s="1" t="s">
        <v>106</v>
      </c>
      <c r="G4469">
        <v>6.5</v>
      </c>
      <c r="H4469" t="s">
        <v>2963</v>
      </c>
      <c r="I4469" s="1" t="s">
        <v>106</v>
      </c>
      <c r="J4469">
        <v>50</v>
      </c>
      <c r="K4469" s="1" t="s">
        <v>2729</v>
      </c>
      <c r="L4469">
        <v>1</v>
      </c>
      <c r="M4469">
        <v>61.8</v>
      </c>
      <c r="N4469">
        <v>0.9</v>
      </c>
      <c r="Q4469">
        <v>60.9</v>
      </c>
      <c r="R4469" s="1"/>
      <c r="V4469">
        <v>0</v>
      </c>
      <c r="W4469">
        <v>0</v>
      </c>
      <c r="AF4469">
        <v>0</v>
      </c>
      <c r="AG4469">
        <v>0</v>
      </c>
      <c r="AH4469">
        <v>0</v>
      </c>
      <c r="AI4469">
        <v>12</v>
      </c>
      <c r="AJ4469">
        <v>12</v>
      </c>
      <c r="AN4469">
        <v>65.900000000000006</v>
      </c>
      <c r="AP4469">
        <v>37</v>
      </c>
    </row>
    <row r="4470" spans="1:42" x14ac:dyDescent="0.2">
      <c r="A4470" s="1" t="s">
        <v>46</v>
      </c>
      <c r="B4470">
        <v>2</v>
      </c>
      <c r="C4470" s="1" t="s">
        <v>6401</v>
      </c>
      <c r="D4470" s="2">
        <v>45914</v>
      </c>
      <c r="E4470" t="s">
        <v>6400</v>
      </c>
      <c r="F4470" s="1" t="s">
        <v>246</v>
      </c>
      <c r="G4470">
        <v>10.5</v>
      </c>
      <c r="H4470" t="s">
        <v>93</v>
      </c>
      <c r="I4470" s="1" t="s">
        <v>246</v>
      </c>
      <c r="J4470">
        <v>200</v>
      </c>
      <c r="K4470" s="1" t="s">
        <v>2729</v>
      </c>
      <c r="L4470">
        <v>3</v>
      </c>
      <c r="M4470">
        <v>142.4</v>
      </c>
      <c r="N4470">
        <v>3.9000000000000004</v>
      </c>
      <c r="O4470">
        <v>1</v>
      </c>
      <c r="Q4470">
        <v>138.5</v>
      </c>
      <c r="R4470" s="1"/>
      <c r="V4470">
        <v>0</v>
      </c>
      <c r="W4470">
        <v>0</v>
      </c>
      <c r="AF4470">
        <v>0</v>
      </c>
      <c r="AG4470">
        <v>0</v>
      </c>
      <c r="AH4470">
        <v>0</v>
      </c>
      <c r="AI4470">
        <v>12</v>
      </c>
      <c r="AJ4470">
        <v>12</v>
      </c>
      <c r="AN4470">
        <v>143.5</v>
      </c>
      <c r="AP4470">
        <v>37</v>
      </c>
    </row>
    <row r="4471" spans="1:42" x14ac:dyDescent="0.2">
      <c r="A4471" s="1" t="s">
        <v>46</v>
      </c>
      <c r="B4471">
        <v>2</v>
      </c>
      <c r="C4471" s="1" t="s">
        <v>6414</v>
      </c>
      <c r="D4471" s="2">
        <v>45914</v>
      </c>
      <c r="E4471" t="s">
        <v>6400</v>
      </c>
      <c r="F4471" s="1" t="s">
        <v>246</v>
      </c>
      <c r="G4471">
        <v>10</v>
      </c>
      <c r="H4471" t="s">
        <v>93</v>
      </c>
      <c r="I4471" s="1" t="s">
        <v>246</v>
      </c>
      <c r="J4471">
        <v>100</v>
      </c>
      <c r="K4471" s="1" t="s">
        <v>2729</v>
      </c>
      <c r="L4471">
        <v>1</v>
      </c>
      <c r="M4471">
        <v>46.2</v>
      </c>
      <c r="N4471">
        <v>1.2</v>
      </c>
      <c r="Q4471">
        <v>45</v>
      </c>
      <c r="R4471" s="1"/>
      <c r="V4471">
        <v>0</v>
      </c>
      <c r="W4471">
        <v>0</v>
      </c>
      <c r="AF4471">
        <v>0</v>
      </c>
      <c r="AG4471">
        <v>0</v>
      </c>
      <c r="AH4471">
        <v>0</v>
      </c>
      <c r="AI4471">
        <v>12</v>
      </c>
      <c r="AJ4471">
        <v>12</v>
      </c>
      <c r="AN4471">
        <v>50</v>
      </c>
      <c r="AP4471">
        <v>37</v>
      </c>
    </row>
    <row r="4472" spans="1:42" x14ac:dyDescent="0.2">
      <c r="A4472" s="1" t="s">
        <v>53</v>
      </c>
      <c r="B4472">
        <v>2</v>
      </c>
      <c r="C4472" s="1" t="s">
        <v>6414</v>
      </c>
      <c r="D4472" s="2">
        <v>45914</v>
      </c>
      <c r="E4472" t="s">
        <v>6400</v>
      </c>
      <c r="F4472" s="1" t="s">
        <v>246</v>
      </c>
      <c r="G4472">
        <v>10</v>
      </c>
      <c r="H4472" t="s">
        <v>93</v>
      </c>
      <c r="I4472" s="1" t="s">
        <v>246</v>
      </c>
      <c r="J4472">
        <v>100</v>
      </c>
      <c r="K4472" s="1" t="s">
        <v>2729</v>
      </c>
      <c r="L4472">
        <v>1</v>
      </c>
      <c r="M4472">
        <v>57.6</v>
      </c>
      <c r="N4472">
        <v>1.2</v>
      </c>
      <c r="O4472">
        <v>12</v>
      </c>
      <c r="Q4472">
        <v>56.4</v>
      </c>
      <c r="R4472" s="1"/>
      <c r="S4472">
        <v>12</v>
      </c>
      <c r="V4472">
        <v>12</v>
      </c>
      <c r="W4472">
        <v>0.2</v>
      </c>
      <c r="AF4472">
        <v>0</v>
      </c>
      <c r="AG4472">
        <v>0</v>
      </c>
      <c r="AH4472">
        <v>0.2</v>
      </c>
      <c r="AI4472">
        <v>11.8</v>
      </c>
      <c r="AJ4472">
        <v>12</v>
      </c>
      <c r="AN4472">
        <v>61.4</v>
      </c>
      <c r="AP4472">
        <v>37</v>
      </c>
    </row>
    <row r="4473" spans="1:42" x14ac:dyDescent="0.2">
      <c r="A4473" s="1" t="s">
        <v>53</v>
      </c>
      <c r="B4473">
        <v>2</v>
      </c>
      <c r="C4473" s="1" t="s">
        <v>6415</v>
      </c>
      <c r="D4473" s="2">
        <v>45914</v>
      </c>
      <c r="E4473" t="s">
        <v>6416</v>
      </c>
      <c r="F4473" s="1" t="s">
        <v>246</v>
      </c>
      <c r="G4473">
        <v>9</v>
      </c>
      <c r="H4473" t="s">
        <v>93</v>
      </c>
      <c r="I4473" s="1" t="s">
        <v>246</v>
      </c>
      <c r="J4473">
        <v>100</v>
      </c>
      <c r="K4473" s="1" t="s">
        <v>2729</v>
      </c>
      <c r="L4473">
        <v>3</v>
      </c>
      <c r="M4473">
        <v>116.2</v>
      </c>
      <c r="N4473">
        <v>3.3000000000000003</v>
      </c>
      <c r="Q4473">
        <v>112.9</v>
      </c>
      <c r="R4473" s="1"/>
      <c r="V4473">
        <v>0</v>
      </c>
      <c r="W4473">
        <v>0</v>
      </c>
      <c r="AF4473">
        <v>0</v>
      </c>
      <c r="AG4473">
        <v>0</v>
      </c>
      <c r="AH4473">
        <v>0</v>
      </c>
      <c r="AI4473">
        <v>12</v>
      </c>
      <c r="AJ4473">
        <v>12</v>
      </c>
      <c r="AN4473">
        <v>117.9</v>
      </c>
      <c r="AP4473">
        <v>37</v>
      </c>
    </row>
    <row r="4474" spans="1:42" x14ac:dyDescent="0.2">
      <c r="A4474" s="1" t="s">
        <v>46</v>
      </c>
      <c r="B4474">
        <v>3</v>
      </c>
      <c r="C4474" s="1" t="s">
        <v>6417</v>
      </c>
      <c r="D4474" s="2">
        <v>45914</v>
      </c>
      <c r="E4474" t="s">
        <v>6322</v>
      </c>
      <c r="F4474" s="1" t="s">
        <v>106</v>
      </c>
      <c r="G4474" t="s">
        <v>2995</v>
      </c>
      <c r="H4474" t="s">
        <v>51</v>
      </c>
      <c r="I4474" s="1" t="s">
        <v>106</v>
      </c>
      <c r="J4474">
        <v>200</v>
      </c>
      <c r="K4474" s="1" t="s">
        <v>2729</v>
      </c>
      <c r="L4474">
        <v>4</v>
      </c>
      <c r="M4474">
        <v>225.39999999999998</v>
      </c>
      <c r="N4474">
        <v>8</v>
      </c>
      <c r="O4474">
        <v>20</v>
      </c>
      <c r="Q4474">
        <v>217.39999999999998</v>
      </c>
      <c r="R4474" s="1"/>
      <c r="S4474">
        <v>43</v>
      </c>
      <c r="V4474">
        <v>43</v>
      </c>
      <c r="W4474">
        <v>0.71666666666666667</v>
      </c>
      <c r="AF4474">
        <v>0</v>
      </c>
      <c r="AG4474">
        <v>0</v>
      </c>
      <c r="AH4474">
        <v>0.71666666666666667</v>
      </c>
      <c r="AI4474">
        <v>11.283333333333331</v>
      </c>
      <c r="AJ4474">
        <v>12</v>
      </c>
      <c r="AN4474">
        <v>222.4</v>
      </c>
      <c r="AP4474">
        <v>37</v>
      </c>
    </row>
    <row r="4475" spans="1:42" x14ac:dyDescent="0.2">
      <c r="A4475" s="1" t="s">
        <v>46</v>
      </c>
      <c r="B4475">
        <v>3</v>
      </c>
      <c r="C4475" s="1" t="s">
        <v>6418</v>
      </c>
      <c r="D4475" s="2">
        <v>45914</v>
      </c>
      <c r="E4475" t="s">
        <v>6419</v>
      </c>
      <c r="F4475" s="1" t="s">
        <v>106</v>
      </c>
      <c r="G4475">
        <v>16</v>
      </c>
      <c r="H4475" t="s">
        <v>2934</v>
      </c>
      <c r="I4475" s="1" t="s">
        <v>106</v>
      </c>
      <c r="J4475">
        <v>150</v>
      </c>
      <c r="K4475" s="1" t="s">
        <v>2729</v>
      </c>
      <c r="L4475">
        <v>2</v>
      </c>
      <c r="M4475">
        <v>118.6</v>
      </c>
      <c r="N4475">
        <v>4</v>
      </c>
      <c r="Q4475">
        <v>114.6</v>
      </c>
      <c r="R4475" s="1"/>
      <c r="V4475">
        <v>0</v>
      </c>
      <c r="W4475">
        <v>0</v>
      </c>
      <c r="AF4475">
        <v>0</v>
      </c>
      <c r="AG4475">
        <v>0</v>
      </c>
      <c r="AH4475">
        <v>0</v>
      </c>
      <c r="AI4475">
        <v>12</v>
      </c>
      <c r="AJ4475">
        <v>12</v>
      </c>
      <c r="AN4475">
        <v>119.6</v>
      </c>
      <c r="AP4475">
        <v>37</v>
      </c>
    </row>
    <row r="4476" spans="1:42" x14ac:dyDescent="0.2">
      <c r="A4476" s="1" t="s">
        <v>53</v>
      </c>
      <c r="B4476">
        <v>3</v>
      </c>
      <c r="C4476" s="1" t="s">
        <v>6418</v>
      </c>
      <c r="D4476" s="2">
        <v>45914</v>
      </c>
      <c r="E4476" t="s">
        <v>6419</v>
      </c>
      <c r="F4476" s="1" t="s">
        <v>106</v>
      </c>
      <c r="G4476">
        <v>16</v>
      </c>
      <c r="H4476" t="s">
        <v>2934</v>
      </c>
      <c r="I4476" s="1" t="s">
        <v>106</v>
      </c>
      <c r="J4476">
        <v>150</v>
      </c>
      <c r="K4476" s="1" t="s">
        <v>2729</v>
      </c>
      <c r="L4476">
        <v>1</v>
      </c>
      <c r="M4476">
        <v>52.4</v>
      </c>
      <c r="N4476">
        <v>1.4</v>
      </c>
      <c r="O4476">
        <v>8</v>
      </c>
      <c r="Q4476">
        <v>51</v>
      </c>
      <c r="R4476" s="1"/>
      <c r="S4476">
        <v>10</v>
      </c>
      <c r="V4476">
        <v>10</v>
      </c>
      <c r="W4476">
        <v>0.16666666666666666</v>
      </c>
      <c r="AF4476">
        <v>0</v>
      </c>
      <c r="AG4476">
        <v>0</v>
      </c>
      <c r="AH4476">
        <v>0.16666666666666666</v>
      </c>
      <c r="AI4476">
        <v>11.833333333333334</v>
      </c>
      <c r="AJ4476">
        <v>12</v>
      </c>
      <c r="AN4476">
        <v>56</v>
      </c>
      <c r="AP4476">
        <v>37</v>
      </c>
    </row>
    <row r="4477" spans="1:42" x14ac:dyDescent="0.2">
      <c r="A4477" s="1" t="s">
        <v>53</v>
      </c>
      <c r="B4477">
        <v>3</v>
      </c>
      <c r="C4477" s="1" t="s">
        <v>6420</v>
      </c>
      <c r="D4477" s="2">
        <v>45914</v>
      </c>
      <c r="E4477" t="s">
        <v>6421</v>
      </c>
      <c r="F4477" s="1" t="s">
        <v>106</v>
      </c>
      <c r="G4477">
        <v>11.5</v>
      </c>
      <c r="H4477" t="s">
        <v>332</v>
      </c>
      <c r="I4477" s="1" t="s">
        <v>106</v>
      </c>
      <c r="J4477">
        <v>150</v>
      </c>
      <c r="K4477" s="1" t="s">
        <v>2729</v>
      </c>
      <c r="L4477">
        <v>3</v>
      </c>
      <c r="M4477">
        <v>123.6</v>
      </c>
      <c r="N4477">
        <v>3.9000000000000004</v>
      </c>
      <c r="Q4477">
        <v>119.69999999999999</v>
      </c>
      <c r="R4477" s="1"/>
      <c r="V4477">
        <v>0</v>
      </c>
      <c r="W4477">
        <v>0</v>
      </c>
      <c r="AF4477">
        <v>0</v>
      </c>
      <c r="AG4477">
        <v>0</v>
      </c>
      <c r="AH4477">
        <v>0</v>
      </c>
      <c r="AI4477">
        <v>12</v>
      </c>
      <c r="AJ4477">
        <v>12</v>
      </c>
      <c r="AN4477">
        <v>124.7</v>
      </c>
      <c r="AP4477">
        <v>37</v>
      </c>
    </row>
    <row r="4478" spans="1:42" x14ac:dyDescent="0.2">
      <c r="A4478" s="1" t="s">
        <v>53</v>
      </c>
      <c r="B4478">
        <v>3</v>
      </c>
      <c r="C4478" s="1" t="s">
        <v>6422</v>
      </c>
      <c r="D4478" s="2">
        <v>45914</v>
      </c>
      <c r="E4478" t="s">
        <v>6421</v>
      </c>
      <c r="F4478" s="1" t="s">
        <v>106</v>
      </c>
      <c r="G4478">
        <v>10.5</v>
      </c>
      <c r="H4478">
        <v>12</v>
      </c>
      <c r="I4478" s="1" t="s">
        <v>106</v>
      </c>
      <c r="J4478">
        <v>150</v>
      </c>
      <c r="K4478" s="1" t="s">
        <v>2729</v>
      </c>
      <c r="L4478">
        <v>2</v>
      </c>
      <c r="M4478">
        <v>132.80000000000001</v>
      </c>
      <c r="N4478">
        <v>2.6</v>
      </c>
      <c r="Q4478">
        <v>130.20000000000002</v>
      </c>
      <c r="R4478" s="1"/>
      <c r="V4478">
        <v>0</v>
      </c>
      <c r="W4478">
        <v>0</v>
      </c>
      <c r="AF4478">
        <v>0</v>
      </c>
      <c r="AG4478">
        <v>0</v>
      </c>
      <c r="AH4478">
        <v>0</v>
      </c>
      <c r="AI4478">
        <v>12</v>
      </c>
      <c r="AJ4478">
        <v>12</v>
      </c>
      <c r="AN4478">
        <v>135.20000000000002</v>
      </c>
      <c r="AP4478">
        <v>37</v>
      </c>
    </row>
    <row r="4479" spans="1:42" x14ac:dyDescent="0.2">
      <c r="A4479" s="1" t="s">
        <v>46</v>
      </c>
      <c r="B4479">
        <v>4</v>
      </c>
      <c r="C4479" s="1" t="s">
        <v>6405</v>
      </c>
      <c r="D4479" s="2">
        <v>45914</v>
      </c>
      <c r="E4479" t="s">
        <v>625</v>
      </c>
      <c r="F4479" s="1" t="s">
        <v>246</v>
      </c>
      <c r="G4479">
        <v>17</v>
      </c>
      <c r="H4479" t="s">
        <v>99</v>
      </c>
      <c r="I4479" s="1" t="s">
        <v>246</v>
      </c>
      <c r="J4479">
        <v>460</v>
      </c>
      <c r="K4479" s="1" t="s">
        <v>2729</v>
      </c>
      <c r="L4479">
        <v>3</v>
      </c>
      <c r="M4479">
        <v>192.8</v>
      </c>
      <c r="N4479">
        <v>6.3000000000000007</v>
      </c>
      <c r="P4479" t="s">
        <v>6423</v>
      </c>
      <c r="Q4479">
        <v>186.5</v>
      </c>
      <c r="R4479" s="1"/>
      <c r="V4479">
        <v>0</v>
      </c>
      <c r="W4479">
        <v>0</v>
      </c>
      <c r="AA4479">
        <v>20</v>
      </c>
      <c r="AB4479">
        <v>10</v>
      </c>
      <c r="AD4479">
        <v>35</v>
      </c>
      <c r="AF4479">
        <v>65</v>
      </c>
      <c r="AG4479">
        <v>1.0833333333333333</v>
      </c>
      <c r="AH4479">
        <v>1.0833333333333333</v>
      </c>
      <c r="AI4479">
        <v>10.916666666666666</v>
      </c>
      <c r="AJ4479">
        <v>12</v>
      </c>
      <c r="AN4479">
        <v>191.5</v>
      </c>
      <c r="AP4479">
        <v>37</v>
      </c>
    </row>
    <row r="4480" spans="1:42" x14ac:dyDescent="0.2">
      <c r="A4480" s="1" t="s">
        <v>46</v>
      </c>
      <c r="B4480">
        <v>4</v>
      </c>
      <c r="C4480" s="1" t="s">
        <v>6424</v>
      </c>
      <c r="D4480" s="2">
        <v>45914</v>
      </c>
      <c r="E4480" t="s">
        <v>6419</v>
      </c>
      <c r="F4480" s="1" t="s">
        <v>246</v>
      </c>
      <c r="G4480">
        <v>17</v>
      </c>
      <c r="H4480" t="s">
        <v>167</v>
      </c>
      <c r="I4480" s="1" t="s">
        <v>246</v>
      </c>
      <c r="J4480">
        <v>100</v>
      </c>
      <c r="K4480" s="1" t="s">
        <v>2729</v>
      </c>
      <c r="L4480">
        <v>2</v>
      </c>
      <c r="M4480">
        <v>109.2</v>
      </c>
      <c r="N4480">
        <v>4.2</v>
      </c>
      <c r="Q4480">
        <v>105</v>
      </c>
      <c r="R4480" s="1"/>
      <c r="V4480">
        <v>0</v>
      </c>
      <c r="W4480">
        <v>0</v>
      </c>
      <c r="AF4480">
        <v>0</v>
      </c>
      <c r="AG4480">
        <v>0</v>
      </c>
      <c r="AH4480">
        <v>0</v>
      </c>
      <c r="AI4480">
        <v>12</v>
      </c>
      <c r="AJ4480">
        <v>12</v>
      </c>
      <c r="AN4480">
        <v>110</v>
      </c>
      <c r="AP4480">
        <v>37</v>
      </c>
    </row>
    <row r="4481" spans="1:42" x14ac:dyDescent="0.2">
      <c r="A4481" s="1" t="s">
        <v>53</v>
      </c>
      <c r="B4481">
        <v>4</v>
      </c>
      <c r="C4481" s="1" t="s">
        <v>6425</v>
      </c>
      <c r="D4481" s="2">
        <v>45914</v>
      </c>
      <c r="E4481" t="s">
        <v>6426</v>
      </c>
      <c r="F4481" s="1" t="s">
        <v>246</v>
      </c>
      <c r="G4481">
        <v>22.5</v>
      </c>
      <c r="H4481" t="s">
        <v>167</v>
      </c>
      <c r="I4481" s="1" t="s">
        <v>246</v>
      </c>
      <c r="J4481">
        <v>100</v>
      </c>
      <c r="K4481" s="1" t="s">
        <v>2729</v>
      </c>
      <c r="L4481">
        <v>2</v>
      </c>
      <c r="M4481">
        <v>108.8</v>
      </c>
      <c r="N4481">
        <v>5.6</v>
      </c>
      <c r="O4481">
        <v>9</v>
      </c>
      <c r="Q4481">
        <v>103.2</v>
      </c>
      <c r="R4481" s="1"/>
      <c r="V4481">
        <v>0</v>
      </c>
      <c r="W4481">
        <v>0</v>
      </c>
      <c r="AF4481">
        <v>0</v>
      </c>
      <c r="AG4481">
        <v>0</v>
      </c>
      <c r="AH4481">
        <v>0</v>
      </c>
      <c r="AI4481">
        <v>12</v>
      </c>
      <c r="AJ4481">
        <v>12</v>
      </c>
      <c r="AN4481">
        <v>108.2</v>
      </c>
      <c r="AP4481">
        <v>37</v>
      </c>
    </row>
    <row r="4482" spans="1:42" x14ac:dyDescent="0.2">
      <c r="A4482" s="1" t="s">
        <v>53</v>
      </c>
      <c r="B4482">
        <v>4</v>
      </c>
      <c r="C4482" s="1" t="s">
        <v>6427</v>
      </c>
      <c r="D4482" s="2">
        <v>45914</v>
      </c>
      <c r="E4482" t="s">
        <v>6428</v>
      </c>
      <c r="F4482" s="1" t="s">
        <v>246</v>
      </c>
      <c r="G4482" t="s">
        <v>6429</v>
      </c>
      <c r="H4482" t="s">
        <v>3168</v>
      </c>
      <c r="I4482" s="1" t="s">
        <v>246</v>
      </c>
      <c r="J4482">
        <v>100</v>
      </c>
      <c r="K4482" s="1" t="s">
        <v>2729</v>
      </c>
      <c r="L4482">
        <v>2</v>
      </c>
      <c r="M4482">
        <v>116.6</v>
      </c>
      <c r="N4482">
        <v>5.2</v>
      </c>
      <c r="Q4482">
        <v>111.39999999999999</v>
      </c>
      <c r="R4482" s="1"/>
      <c r="V4482">
        <v>0</v>
      </c>
      <c r="W4482">
        <v>0</v>
      </c>
      <c r="AF4482">
        <v>0</v>
      </c>
      <c r="AG4482">
        <v>0</v>
      </c>
      <c r="AH4482">
        <v>0</v>
      </c>
      <c r="AI4482">
        <v>12</v>
      </c>
      <c r="AJ4482">
        <v>12</v>
      </c>
      <c r="AN4482">
        <v>116.4</v>
      </c>
      <c r="AP4482">
        <v>37</v>
      </c>
    </row>
    <row r="4483" spans="1:42" x14ac:dyDescent="0.2">
      <c r="A4483" s="1" t="s">
        <v>53</v>
      </c>
      <c r="B4483">
        <v>4</v>
      </c>
      <c r="C4483" s="1" t="s">
        <v>6430</v>
      </c>
      <c r="D4483" s="2">
        <v>45914</v>
      </c>
      <c r="E4483" t="s">
        <v>6431</v>
      </c>
      <c r="F4483" s="1" t="s">
        <v>106</v>
      </c>
      <c r="G4483">
        <v>20</v>
      </c>
      <c r="H4483" t="s">
        <v>6432</v>
      </c>
      <c r="I4483" s="1" t="s">
        <v>106</v>
      </c>
      <c r="J4483">
        <v>150</v>
      </c>
      <c r="K4483" s="1" t="s">
        <v>2729</v>
      </c>
      <c r="L4483">
        <v>2</v>
      </c>
      <c r="M4483">
        <v>156.4</v>
      </c>
      <c r="N4483">
        <v>4</v>
      </c>
      <c r="Q4483">
        <v>152.4</v>
      </c>
      <c r="R4483" s="1"/>
      <c r="V4483">
        <v>0</v>
      </c>
      <c r="W4483">
        <v>0</v>
      </c>
      <c r="AF4483">
        <v>0</v>
      </c>
      <c r="AG4483">
        <v>0</v>
      </c>
      <c r="AH4483">
        <v>0</v>
      </c>
      <c r="AI4483">
        <v>12</v>
      </c>
      <c r="AJ4483">
        <v>12</v>
      </c>
      <c r="AN4483">
        <v>157.4</v>
      </c>
      <c r="AP4483">
        <v>37</v>
      </c>
    </row>
    <row r="4484" spans="1:42" x14ac:dyDescent="0.2">
      <c r="A4484" s="1" t="s">
        <v>53</v>
      </c>
      <c r="B4484">
        <v>4</v>
      </c>
      <c r="C4484" s="1" t="s">
        <v>6433</v>
      </c>
      <c r="D4484" s="2">
        <v>45914</v>
      </c>
      <c r="E4484" t="s">
        <v>6431</v>
      </c>
      <c r="F4484" s="1" t="s">
        <v>106</v>
      </c>
      <c r="G4484">
        <v>25</v>
      </c>
      <c r="H4484" t="s">
        <v>6432</v>
      </c>
      <c r="I4484" s="1" t="s">
        <v>106</v>
      </c>
      <c r="J4484">
        <v>150</v>
      </c>
      <c r="K4484" s="1" t="s">
        <v>2729</v>
      </c>
      <c r="L4484">
        <v>1</v>
      </c>
      <c r="M4484">
        <v>80.599999999999994</v>
      </c>
      <c r="N4484">
        <v>2.9</v>
      </c>
      <c r="Q4484">
        <v>77.699999999999989</v>
      </c>
      <c r="R4484" s="1"/>
      <c r="V4484">
        <v>0</v>
      </c>
      <c r="W4484">
        <v>0</v>
      </c>
      <c r="AF4484">
        <v>0</v>
      </c>
      <c r="AG4484">
        <v>0</v>
      </c>
      <c r="AH4484">
        <v>0</v>
      </c>
      <c r="AI4484">
        <v>12</v>
      </c>
      <c r="AJ4484">
        <v>12</v>
      </c>
      <c r="AN4484">
        <v>82.699999999999989</v>
      </c>
      <c r="AP4484">
        <v>37</v>
      </c>
    </row>
    <row r="4485" spans="1:42" x14ac:dyDescent="0.2">
      <c r="A4485" s="1" t="s">
        <v>46</v>
      </c>
      <c r="B4485">
        <v>5</v>
      </c>
      <c r="C4485" s="1" t="s">
        <v>6406</v>
      </c>
      <c r="D4485" s="2">
        <v>45914</v>
      </c>
      <c r="E4485" t="s">
        <v>6407</v>
      </c>
      <c r="F4485" s="1" t="s">
        <v>246</v>
      </c>
      <c r="G4485">
        <v>23</v>
      </c>
      <c r="H4485" t="s">
        <v>6408</v>
      </c>
      <c r="I4485" s="1" t="s">
        <v>246</v>
      </c>
      <c r="J4485">
        <v>2000</v>
      </c>
      <c r="K4485" s="1" t="s">
        <v>2729</v>
      </c>
      <c r="L4485">
        <v>3</v>
      </c>
      <c r="M4485">
        <v>425.2</v>
      </c>
      <c r="N4485">
        <v>7.2</v>
      </c>
      <c r="O4485">
        <v>15</v>
      </c>
      <c r="Q4485">
        <v>418</v>
      </c>
      <c r="R4485" s="1"/>
      <c r="V4485">
        <v>0</v>
      </c>
      <c r="W4485">
        <v>0</v>
      </c>
      <c r="AF4485">
        <v>0</v>
      </c>
      <c r="AG4485">
        <v>0</v>
      </c>
      <c r="AH4485">
        <v>0</v>
      </c>
      <c r="AI4485">
        <v>12</v>
      </c>
      <c r="AJ4485">
        <v>12</v>
      </c>
      <c r="AN4485">
        <v>423</v>
      </c>
      <c r="AP4485">
        <v>37</v>
      </c>
    </row>
    <row r="4486" spans="1:42" x14ac:dyDescent="0.2">
      <c r="A4486" s="1" t="s">
        <v>53</v>
      </c>
      <c r="B4486">
        <v>5</v>
      </c>
      <c r="C4486" s="1" t="s">
        <v>6406</v>
      </c>
      <c r="D4486" s="2">
        <v>45914</v>
      </c>
      <c r="E4486" t="s">
        <v>6407</v>
      </c>
      <c r="F4486" s="1" t="s">
        <v>246</v>
      </c>
      <c r="G4486">
        <v>23</v>
      </c>
      <c r="H4486" t="s">
        <v>6408</v>
      </c>
      <c r="I4486" s="1" t="s">
        <v>246</v>
      </c>
      <c r="J4486">
        <v>2000</v>
      </c>
      <c r="K4486" s="1" t="s">
        <v>2729</v>
      </c>
      <c r="L4486">
        <v>3</v>
      </c>
      <c r="M4486">
        <v>428</v>
      </c>
      <c r="N4486">
        <v>5.4</v>
      </c>
      <c r="O4486">
        <v>30</v>
      </c>
      <c r="Q4486">
        <v>422.6</v>
      </c>
      <c r="R4486" s="1"/>
      <c r="S4486">
        <v>40</v>
      </c>
      <c r="V4486">
        <v>40</v>
      </c>
      <c r="W4486">
        <v>0.66666666666666663</v>
      </c>
      <c r="AF4486">
        <v>0</v>
      </c>
      <c r="AG4486">
        <v>0</v>
      </c>
      <c r="AH4486">
        <v>0.66666666666666663</v>
      </c>
      <c r="AI4486">
        <v>11.333333333333334</v>
      </c>
      <c r="AJ4486">
        <v>12</v>
      </c>
      <c r="AN4486">
        <v>427.6</v>
      </c>
      <c r="AP4486">
        <v>37</v>
      </c>
    </row>
    <row r="4487" spans="1:42" x14ac:dyDescent="0.2">
      <c r="A4487" s="1" t="s">
        <v>53</v>
      </c>
      <c r="B4487">
        <v>5</v>
      </c>
      <c r="C4487" s="1" t="s">
        <v>6434</v>
      </c>
      <c r="D4487" s="2">
        <v>45914</v>
      </c>
      <c r="E4487" t="s">
        <v>6435</v>
      </c>
      <c r="F4487" s="1" t="s">
        <v>246</v>
      </c>
      <c r="G4487" t="s">
        <v>6436</v>
      </c>
      <c r="H4487" t="s">
        <v>332</v>
      </c>
      <c r="I4487" s="1" t="s">
        <v>246</v>
      </c>
      <c r="J4487">
        <v>285</v>
      </c>
      <c r="K4487" s="1" t="s">
        <v>2729</v>
      </c>
      <c r="L4487">
        <v>9</v>
      </c>
      <c r="M4487">
        <v>300.5</v>
      </c>
      <c r="N4487">
        <v>16.2</v>
      </c>
      <c r="Q4487">
        <v>284.3</v>
      </c>
      <c r="R4487" s="1"/>
      <c r="V4487">
        <v>0</v>
      </c>
      <c r="W4487">
        <v>0</v>
      </c>
      <c r="AF4487">
        <v>0</v>
      </c>
      <c r="AG4487">
        <v>0</v>
      </c>
      <c r="AH4487">
        <v>0</v>
      </c>
      <c r="AI4487">
        <v>12</v>
      </c>
      <c r="AJ4487">
        <v>12</v>
      </c>
      <c r="AN4487">
        <v>289.3</v>
      </c>
      <c r="AP4487">
        <v>37</v>
      </c>
    </row>
    <row r="4488" spans="1:42" x14ac:dyDescent="0.2">
      <c r="A4488" s="1" t="s">
        <v>46</v>
      </c>
      <c r="B4488">
        <v>2</v>
      </c>
      <c r="C4488" s="1" t="s">
        <v>6437</v>
      </c>
      <c r="D4488" s="2">
        <v>45915</v>
      </c>
      <c r="E4488" t="s">
        <v>6400</v>
      </c>
      <c r="F4488" s="1" t="s">
        <v>246</v>
      </c>
      <c r="G4488">
        <v>9</v>
      </c>
      <c r="H4488" t="s">
        <v>93</v>
      </c>
      <c r="I4488" s="1" t="s">
        <v>246</v>
      </c>
      <c r="J4488">
        <v>100</v>
      </c>
      <c r="K4488" s="1" t="s">
        <v>2729</v>
      </c>
      <c r="L4488">
        <v>3</v>
      </c>
      <c r="M4488">
        <v>120</v>
      </c>
      <c r="N4488">
        <v>3.3000000000000003</v>
      </c>
      <c r="O4488">
        <v>127</v>
      </c>
      <c r="Q4488">
        <v>116.7</v>
      </c>
      <c r="R4488" s="1"/>
      <c r="S4488">
        <v>30</v>
      </c>
      <c r="V4488">
        <v>30</v>
      </c>
      <c r="W4488">
        <v>0.5</v>
      </c>
      <c r="AF4488">
        <v>0</v>
      </c>
      <c r="AG4488">
        <v>0</v>
      </c>
      <c r="AH4488">
        <v>0.5</v>
      </c>
      <c r="AI4488">
        <v>11.5</v>
      </c>
      <c r="AJ4488">
        <v>12</v>
      </c>
      <c r="AL4488">
        <v>1953</v>
      </c>
      <c r="AO4488">
        <v>372</v>
      </c>
      <c r="AP4488">
        <v>38</v>
      </c>
    </row>
    <row r="4489" spans="1:42" x14ac:dyDescent="0.2">
      <c r="A4489" s="1" t="s">
        <v>46</v>
      </c>
      <c r="B4489">
        <v>2</v>
      </c>
      <c r="C4489" s="1" t="s">
        <v>6438</v>
      </c>
      <c r="D4489" s="2">
        <v>45915</v>
      </c>
      <c r="E4489" t="s">
        <v>6400</v>
      </c>
      <c r="F4489" s="1" t="s">
        <v>246</v>
      </c>
      <c r="G4489">
        <v>9</v>
      </c>
      <c r="H4489" t="s">
        <v>93</v>
      </c>
      <c r="I4489" s="1" t="s">
        <v>246</v>
      </c>
      <c r="J4489">
        <v>100</v>
      </c>
      <c r="K4489" s="1" t="s">
        <v>2729</v>
      </c>
      <c r="L4489">
        <v>2</v>
      </c>
      <c r="M4489">
        <v>75.400000000000006</v>
      </c>
      <c r="N4489">
        <v>2.2000000000000002</v>
      </c>
      <c r="Q4489">
        <v>73.2</v>
      </c>
      <c r="R4489" s="1"/>
      <c r="V4489">
        <v>0</v>
      </c>
      <c r="W4489">
        <v>0</v>
      </c>
      <c r="AF4489">
        <v>0</v>
      </c>
      <c r="AG4489">
        <v>0</v>
      </c>
      <c r="AH4489">
        <v>0</v>
      </c>
      <c r="AI4489">
        <v>12</v>
      </c>
      <c r="AJ4489">
        <v>12</v>
      </c>
    </row>
    <row r="4490" spans="1:42" x14ac:dyDescent="0.2">
      <c r="A4490" s="1" t="s">
        <v>53</v>
      </c>
      <c r="B4490">
        <v>2</v>
      </c>
      <c r="C4490" s="1" t="s">
        <v>6439</v>
      </c>
      <c r="D4490" s="2">
        <v>45915</v>
      </c>
      <c r="E4490" t="s">
        <v>6400</v>
      </c>
      <c r="F4490" s="1" t="s">
        <v>246</v>
      </c>
      <c r="G4490">
        <v>8</v>
      </c>
      <c r="H4490" t="s">
        <v>93</v>
      </c>
      <c r="I4490" s="1" t="s">
        <v>246</v>
      </c>
      <c r="J4490">
        <v>200</v>
      </c>
      <c r="K4490" s="1" t="s">
        <v>2729</v>
      </c>
      <c r="L4490">
        <v>4</v>
      </c>
      <c r="M4490">
        <v>156</v>
      </c>
      <c r="N4490">
        <v>4.5</v>
      </c>
      <c r="O4490">
        <v>110</v>
      </c>
      <c r="Q4490">
        <v>151.5</v>
      </c>
      <c r="R4490" s="1"/>
      <c r="V4490">
        <v>0</v>
      </c>
      <c r="W4490">
        <v>0</v>
      </c>
      <c r="AF4490">
        <v>0</v>
      </c>
      <c r="AG4490">
        <v>0</v>
      </c>
      <c r="AH4490">
        <v>0</v>
      </c>
      <c r="AI4490">
        <v>12</v>
      </c>
      <c r="AJ4490">
        <v>12</v>
      </c>
    </row>
    <row r="4491" spans="1:42" x14ac:dyDescent="0.2">
      <c r="A4491" s="1" t="s">
        <v>46</v>
      </c>
      <c r="B4491">
        <v>3</v>
      </c>
      <c r="C4491" s="1" t="s">
        <v>6422</v>
      </c>
      <c r="D4491" s="2">
        <v>45915</v>
      </c>
      <c r="E4491" t="s">
        <v>6421</v>
      </c>
      <c r="F4491" s="1" t="s">
        <v>106</v>
      </c>
      <c r="G4491">
        <v>10.5</v>
      </c>
      <c r="H4491">
        <v>12</v>
      </c>
      <c r="I4491" s="1" t="s">
        <v>106</v>
      </c>
      <c r="J4491">
        <v>150</v>
      </c>
      <c r="K4491" s="1" t="s">
        <v>2729</v>
      </c>
      <c r="L4491">
        <v>1</v>
      </c>
      <c r="M4491">
        <v>54.8</v>
      </c>
      <c r="N4491">
        <v>1.3</v>
      </c>
      <c r="Q4491">
        <v>53.5</v>
      </c>
      <c r="R4491" s="1"/>
      <c r="V4491">
        <v>0</v>
      </c>
      <c r="W4491">
        <v>0</v>
      </c>
      <c r="AF4491">
        <v>0</v>
      </c>
      <c r="AG4491">
        <v>0</v>
      </c>
      <c r="AH4491">
        <v>0</v>
      </c>
      <c r="AI4491">
        <v>12</v>
      </c>
      <c r="AJ4491">
        <v>12</v>
      </c>
    </row>
    <row r="4492" spans="1:42" x14ac:dyDescent="0.2">
      <c r="A4492" s="1" t="s">
        <v>46</v>
      </c>
      <c r="B4492">
        <v>3</v>
      </c>
      <c r="C4492" s="1" t="s">
        <v>6440</v>
      </c>
      <c r="D4492" s="2">
        <v>45915</v>
      </c>
      <c r="E4492" t="s">
        <v>6384</v>
      </c>
      <c r="F4492" s="1" t="s">
        <v>106</v>
      </c>
      <c r="G4492">
        <v>7</v>
      </c>
      <c r="H4492" t="s">
        <v>2811</v>
      </c>
      <c r="I4492" s="1" t="s">
        <v>106</v>
      </c>
      <c r="J4492">
        <v>100</v>
      </c>
      <c r="K4492" s="1" t="s">
        <v>2729</v>
      </c>
      <c r="L4492">
        <v>2</v>
      </c>
      <c r="M4492">
        <v>106.4</v>
      </c>
      <c r="N4492">
        <v>1.8</v>
      </c>
      <c r="Q4492">
        <v>104.60000000000001</v>
      </c>
      <c r="R4492" s="1"/>
      <c r="V4492">
        <v>0</v>
      </c>
      <c r="W4492">
        <v>0</v>
      </c>
      <c r="AF4492">
        <v>0</v>
      </c>
      <c r="AG4492">
        <v>0</v>
      </c>
      <c r="AH4492">
        <v>0</v>
      </c>
      <c r="AI4492">
        <v>12</v>
      </c>
      <c r="AJ4492">
        <v>12</v>
      </c>
    </row>
    <row r="4493" spans="1:42" x14ac:dyDescent="0.2">
      <c r="A4493" s="1" t="s">
        <v>46</v>
      </c>
      <c r="B4493">
        <v>3</v>
      </c>
      <c r="C4493" s="1" t="s">
        <v>6378</v>
      </c>
      <c r="D4493" s="2">
        <v>45915</v>
      </c>
      <c r="E4493" t="s">
        <v>6379</v>
      </c>
      <c r="F4493" s="1" t="s">
        <v>246</v>
      </c>
      <c r="G4493">
        <v>14</v>
      </c>
      <c r="H4493" t="s">
        <v>79</v>
      </c>
      <c r="I4493" s="1" t="s">
        <v>246</v>
      </c>
      <c r="J4493">
        <v>200</v>
      </c>
      <c r="K4493" s="1" t="s">
        <v>2729</v>
      </c>
      <c r="L4493">
        <v>2</v>
      </c>
      <c r="M4493">
        <v>116.6</v>
      </c>
      <c r="N4493">
        <v>1.8</v>
      </c>
      <c r="Q4493">
        <v>114.8</v>
      </c>
      <c r="R4493" s="1"/>
      <c r="V4493">
        <v>0</v>
      </c>
      <c r="W4493">
        <v>0</v>
      </c>
      <c r="AF4493">
        <v>0</v>
      </c>
      <c r="AG4493">
        <v>0</v>
      </c>
      <c r="AH4493">
        <v>0</v>
      </c>
      <c r="AI4493">
        <v>12</v>
      </c>
      <c r="AJ4493">
        <v>12</v>
      </c>
    </row>
    <row r="4494" spans="1:42" x14ac:dyDescent="0.2">
      <c r="A4494" s="1" t="s">
        <v>46</v>
      </c>
      <c r="B4494">
        <v>3</v>
      </c>
      <c r="C4494" s="1" t="s">
        <v>6441</v>
      </c>
      <c r="D4494" s="2">
        <v>45915</v>
      </c>
      <c r="E4494" t="s">
        <v>6442</v>
      </c>
      <c r="F4494" s="1" t="s">
        <v>106</v>
      </c>
      <c r="G4494">
        <v>18</v>
      </c>
      <c r="H4494" t="s">
        <v>2983</v>
      </c>
      <c r="I4494" s="1" t="s">
        <v>106</v>
      </c>
      <c r="J4494">
        <v>200</v>
      </c>
      <c r="K4494" s="1" t="s">
        <v>2729</v>
      </c>
      <c r="L4494">
        <v>2</v>
      </c>
      <c r="M4494">
        <v>82.6</v>
      </c>
      <c r="N4494">
        <v>4.4000000000000004</v>
      </c>
      <c r="Q4494">
        <v>78.199999999999989</v>
      </c>
      <c r="R4494" s="1"/>
      <c r="V4494">
        <v>0</v>
      </c>
      <c r="W4494">
        <v>0</v>
      </c>
      <c r="AF4494">
        <v>0</v>
      </c>
      <c r="AG4494">
        <v>0</v>
      </c>
      <c r="AH4494">
        <v>0</v>
      </c>
      <c r="AI4494">
        <v>12</v>
      </c>
      <c r="AJ4494">
        <v>12</v>
      </c>
    </row>
    <row r="4495" spans="1:42" x14ac:dyDescent="0.2">
      <c r="A4495" s="1" t="s">
        <v>53</v>
      </c>
      <c r="B4495">
        <v>3</v>
      </c>
      <c r="C4495" s="1" t="s">
        <v>6441</v>
      </c>
      <c r="D4495" s="2">
        <v>45915</v>
      </c>
      <c r="E4495" t="s">
        <v>6442</v>
      </c>
      <c r="F4495" s="1" t="s">
        <v>106</v>
      </c>
      <c r="G4495">
        <v>18</v>
      </c>
      <c r="H4495" t="s">
        <v>2983</v>
      </c>
      <c r="I4495" s="1" t="s">
        <v>106</v>
      </c>
      <c r="J4495">
        <v>200</v>
      </c>
      <c r="K4495" s="1" t="s">
        <v>2729</v>
      </c>
      <c r="L4495">
        <v>2</v>
      </c>
      <c r="M4495">
        <v>124.8</v>
      </c>
      <c r="N4495">
        <v>4</v>
      </c>
      <c r="Q4495">
        <v>120.8</v>
      </c>
      <c r="R4495" s="1"/>
      <c r="V4495">
        <v>0</v>
      </c>
      <c r="W4495">
        <v>0</v>
      </c>
      <c r="AF4495">
        <v>0</v>
      </c>
      <c r="AG4495">
        <v>0</v>
      </c>
      <c r="AH4495">
        <v>0</v>
      </c>
      <c r="AI4495">
        <v>12</v>
      </c>
      <c r="AJ4495">
        <v>12</v>
      </c>
    </row>
    <row r="4496" spans="1:42" x14ac:dyDescent="0.2">
      <c r="A4496" s="1" t="s">
        <v>53</v>
      </c>
      <c r="B4496">
        <v>3</v>
      </c>
      <c r="C4496" s="1" t="s">
        <v>6443</v>
      </c>
      <c r="D4496" s="2">
        <v>45915</v>
      </c>
      <c r="E4496" t="s">
        <v>6444</v>
      </c>
      <c r="F4496" s="1" t="s">
        <v>106</v>
      </c>
      <c r="G4496">
        <v>20</v>
      </c>
      <c r="H4496" t="s">
        <v>2817</v>
      </c>
      <c r="I4496" s="1" t="s">
        <v>106</v>
      </c>
      <c r="J4496">
        <v>100</v>
      </c>
      <c r="K4496" s="1" t="s">
        <v>2729</v>
      </c>
      <c r="L4496">
        <v>2</v>
      </c>
      <c r="M4496">
        <v>114.6</v>
      </c>
      <c r="N4496">
        <v>5.1999999999999993</v>
      </c>
      <c r="Q4496">
        <v>109.39999999999999</v>
      </c>
      <c r="R4496" s="1"/>
      <c r="V4496">
        <v>0</v>
      </c>
      <c r="W4496">
        <v>0</v>
      </c>
      <c r="AF4496">
        <v>0</v>
      </c>
      <c r="AG4496">
        <v>0</v>
      </c>
      <c r="AH4496">
        <v>0</v>
      </c>
      <c r="AI4496">
        <v>12</v>
      </c>
      <c r="AJ4496">
        <v>12</v>
      </c>
    </row>
    <row r="4497" spans="1:38" x14ac:dyDescent="0.2">
      <c r="A4497" s="1" t="s">
        <v>53</v>
      </c>
      <c r="B4497">
        <v>3</v>
      </c>
      <c r="C4497" s="1" t="s">
        <v>6445</v>
      </c>
      <c r="D4497" s="2">
        <v>45915</v>
      </c>
      <c r="E4497" t="s">
        <v>51</v>
      </c>
      <c r="F4497" s="1"/>
      <c r="I4497" s="1"/>
      <c r="K4497" s="1" t="s">
        <v>2729</v>
      </c>
      <c r="L4497">
        <v>2</v>
      </c>
      <c r="M4497">
        <v>122.6</v>
      </c>
      <c r="N4497">
        <v>4.8</v>
      </c>
      <c r="Q4497">
        <v>117.8</v>
      </c>
      <c r="R4497" s="1"/>
      <c r="V4497">
        <v>0</v>
      </c>
      <c r="W4497">
        <v>0</v>
      </c>
      <c r="AF4497">
        <v>0</v>
      </c>
      <c r="AG4497">
        <v>0</v>
      </c>
      <c r="AH4497">
        <v>0</v>
      </c>
      <c r="AI4497">
        <v>12</v>
      </c>
      <c r="AJ4497">
        <v>12</v>
      </c>
    </row>
    <row r="4498" spans="1:38" x14ac:dyDescent="0.2">
      <c r="A4498" s="1" t="s">
        <v>53</v>
      </c>
      <c r="B4498">
        <v>3</v>
      </c>
      <c r="C4498" s="1" t="s">
        <v>6446</v>
      </c>
      <c r="D4498" s="2">
        <v>45915</v>
      </c>
      <c r="E4498" t="s">
        <v>51</v>
      </c>
      <c r="F4498" s="1"/>
      <c r="I4498" s="1"/>
      <c r="K4498" s="1" t="s">
        <v>2729</v>
      </c>
      <c r="L4498">
        <v>1</v>
      </c>
      <c r="M4498">
        <v>61.8</v>
      </c>
      <c r="N4498">
        <v>2.4</v>
      </c>
      <c r="Q4498">
        <v>59.4</v>
      </c>
      <c r="R4498" s="1"/>
      <c r="V4498">
        <v>0</v>
      </c>
      <c r="W4498">
        <v>0</v>
      </c>
      <c r="AF4498">
        <v>0</v>
      </c>
      <c r="AG4498">
        <v>0</v>
      </c>
      <c r="AH4498">
        <v>0</v>
      </c>
      <c r="AI4498">
        <v>12</v>
      </c>
      <c r="AJ4498">
        <v>12</v>
      </c>
    </row>
    <row r="4499" spans="1:38" x14ac:dyDescent="0.2">
      <c r="A4499" s="1" t="s">
        <v>46</v>
      </c>
      <c r="B4499">
        <v>4</v>
      </c>
      <c r="C4499" s="1" t="s">
        <v>6433</v>
      </c>
      <c r="D4499" s="2">
        <v>45915</v>
      </c>
      <c r="E4499" t="s">
        <v>6431</v>
      </c>
      <c r="F4499" s="1" t="s">
        <v>106</v>
      </c>
      <c r="G4499">
        <v>25</v>
      </c>
      <c r="H4499" t="s">
        <v>6432</v>
      </c>
      <c r="I4499" s="1" t="s">
        <v>106</v>
      </c>
      <c r="J4499">
        <v>150</v>
      </c>
      <c r="K4499" s="1" t="s">
        <v>2729</v>
      </c>
      <c r="L4499">
        <v>1</v>
      </c>
      <c r="M4499">
        <v>85.6</v>
      </c>
      <c r="N4499">
        <v>2.5</v>
      </c>
      <c r="Q4499">
        <v>83.1</v>
      </c>
      <c r="R4499" s="1"/>
      <c r="S4499">
        <v>5</v>
      </c>
      <c r="V4499">
        <v>5</v>
      </c>
      <c r="W4499">
        <v>8.3333333333333329E-2</v>
      </c>
      <c r="Z4499">
        <v>40</v>
      </c>
      <c r="AD4499">
        <v>35</v>
      </c>
      <c r="AF4499">
        <v>75</v>
      </c>
      <c r="AG4499">
        <v>1.25</v>
      </c>
      <c r="AH4499">
        <v>1.3333333333333333</v>
      </c>
      <c r="AI4499">
        <v>10.666666666666666</v>
      </c>
      <c r="AJ4499">
        <v>12</v>
      </c>
    </row>
    <row r="4500" spans="1:38" x14ac:dyDescent="0.2">
      <c r="A4500" s="1" t="s">
        <v>46</v>
      </c>
      <c r="B4500">
        <v>4</v>
      </c>
      <c r="C4500" s="1" t="s">
        <v>6394</v>
      </c>
      <c r="D4500" s="2">
        <v>45915</v>
      </c>
      <c r="E4500" t="s">
        <v>6395</v>
      </c>
      <c r="F4500" s="1" t="s">
        <v>246</v>
      </c>
      <c r="G4500" t="s">
        <v>5667</v>
      </c>
      <c r="H4500" t="s">
        <v>6396</v>
      </c>
      <c r="I4500" s="1" t="s">
        <v>246</v>
      </c>
      <c r="J4500">
        <v>4750</v>
      </c>
      <c r="K4500" s="1" t="s">
        <v>2729</v>
      </c>
      <c r="L4500">
        <v>2</v>
      </c>
      <c r="M4500">
        <v>157</v>
      </c>
      <c r="N4500">
        <v>6.8</v>
      </c>
      <c r="Q4500">
        <v>150.19999999999999</v>
      </c>
      <c r="R4500" s="1"/>
      <c r="V4500">
        <v>0</v>
      </c>
      <c r="W4500">
        <v>0</v>
      </c>
      <c r="AF4500">
        <v>0</v>
      </c>
      <c r="AG4500">
        <v>0</v>
      </c>
      <c r="AH4500">
        <v>0</v>
      </c>
      <c r="AI4500">
        <v>12</v>
      </c>
      <c r="AJ4500">
        <v>12</v>
      </c>
    </row>
    <row r="4501" spans="1:38" x14ac:dyDescent="0.2">
      <c r="A4501" s="1" t="s">
        <v>46</v>
      </c>
      <c r="B4501">
        <v>4</v>
      </c>
      <c r="C4501" s="1" t="s">
        <v>6447</v>
      </c>
      <c r="D4501" s="2">
        <v>45915</v>
      </c>
      <c r="E4501" t="s">
        <v>6448</v>
      </c>
      <c r="F4501" s="1" t="s">
        <v>246</v>
      </c>
      <c r="G4501">
        <v>28</v>
      </c>
      <c r="H4501" t="s">
        <v>2243</v>
      </c>
      <c r="I4501" s="1" t="s">
        <v>246</v>
      </c>
      <c r="J4501">
        <v>200</v>
      </c>
      <c r="K4501" s="1" t="s">
        <v>2729</v>
      </c>
      <c r="L4501">
        <v>2</v>
      </c>
      <c r="M4501">
        <v>175.2</v>
      </c>
      <c r="N4501">
        <v>4.8</v>
      </c>
      <c r="Q4501">
        <v>170.39999999999998</v>
      </c>
      <c r="R4501" s="1"/>
      <c r="V4501">
        <v>0</v>
      </c>
      <c r="W4501">
        <v>0</v>
      </c>
      <c r="AF4501">
        <v>0</v>
      </c>
      <c r="AG4501">
        <v>0</v>
      </c>
      <c r="AH4501">
        <v>0</v>
      </c>
      <c r="AI4501">
        <v>12</v>
      </c>
      <c r="AJ4501">
        <v>12</v>
      </c>
    </row>
    <row r="4502" spans="1:38" x14ac:dyDescent="0.2">
      <c r="A4502" s="1" t="s">
        <v>53</v>
      </c>
      <c r="B4502">
        <v>4</v>
      </c>
      <c r="C4502" s="1" t="s">
        <v>6394</v>
      </c>
      <c r="D4502" s="2">
        <v>45915</v>
      </c>
      <c r="E4502" t="s">
        <v>6395</v>
      </c>
      <c r="F4502" s="1" t="s">
        <v>246</v>
      </c>
      <c r="G4502" t="s">
        <v>5667</v>
      </c>
      <c r="H4502" t="s">
        <v>6396</v>
      </c>
      <c r="I4502" s="1" t="s">
        <v>246</v>
      </c>
      <c r="J4502">
        <v>4750</v>
      </c>
      <c r="K4502" s="1" t="s">
        <v>2729</v>
      </c>
      <c r="L4502">
        <v>4</v>
      </c>
      <c r="M4502">
        <v>452.8</v>
      </c>
      <c r="N4502">
        <v>14.4</v>
      </c>
      <c r="Q4502">
        <v>438.40000000000003</v>
      </c>
      <c r="R4502" s="1"/>
      <c r="V4502">
        <v>0</v>
      </c>
      <c r="W4502">
        <v>0</v>
      </c>
      <c r="AF4502">
        <v>0</v>
      </c>
      <c r="AG4502">
        <v>0</v>
      </c>
      <c r="AH4502">
        <v>0</v>
      </c>
      <c r="AI4502">
        <v>12</v>
      </c>
      <c r="AJ4502">
        <v>12</v>
      </c>
    </row>
    <row r="4503" spans="1:38" x14ac:dyDescent="0.2">
      <c r="A4503" s="1" t="s">
        <v>46</v>
      </c>
      <c r="B4503">
        <v>6</v>
      </c>
      <c r="C4503" s="1" t="s">
        <v>6449</v>
      </c>
      <c r="D4503" s="2">
        <v>45915</v>
      </c>
      <c r="E4503" t="s">
        <v>6435</v>
      </c>
      <c r="F4503" s="1" t="s">
        <v>246</v>
      </c>
      <c r="G4503">
        <v>30</v>
      </c>
      <c r="H4503" t="s">
        <v>1733</v>
      </c>
      <c r="I4503" s="1" t="s">
        <v>246</v>
      </c>
      <c r="J4503">
        <v>250</v>
      </c>
      <c r="K4503" s="1" t="s">
        <v>2729</v>
      </c>
      <c r="L4503">
        <v>4</v>
      </c>
      <c r="M4503">
        <v>274.40000000000003</v>
      </c>
      <c r="N4503">
        <v>11.2</v>
      </c>
      <c r="Q4503">
        <v>263.20000000000005</v>
      </c>
      <c r="R4503" s="1"/>
      <c r="V4503">
        <v>0</v>
      </c>
      <c r="W4503">
        <v>0</v>
      </c>
      <c r="AF4503">
        <v>0</v>
      </c>
      <c r="AG4503">
        <v>0</v>
      </c>
      <c r="AH4503">
        <v>0</v>
      </c>
      <c r="AI4503">
        <v>12</v>
      </c>
      <c r="AJ4503">
        <v>12</v>
      </c>
    </row>
    <row r="4504" spans="1:38" x14ac:dyDescent="0.2">
      <c r="A4504" s="1" t="s">
        <v>46</v>
      </c>
      <c r="B4504">
        <v>6</v>
      </c>
      <c r="C4504" s="1" t="s">
        <v>6450</v>
      </c>
      <c r="D4504" s="2">
        <v>45915</v>
      </c>
      <c r="E4504" t="s">
        <v>6451</v>
      </c>
      <c r="F4504" s="1" t="s">
        <v>246</v>
      </c>
      <c r="G4504" t="s">
        <v>247</v>
      </c>
      <c r="H4504" t="s">
        <v>201</v>
      </c>
      <c r="I4504" s="1" t="s">
        <v>246</v>
      </c>
      <c r="J4504">
        <v>120</v>
      </c>
      <c r="K4504" s="1" t="s">
        <v>2729</v>
      </c>
      <c r="L4504">
        <v>2</v>
      </c>
      <c r="M4504">
        <v>136.80000000000001</v>
      </c>
      <c r="N4504">
        <v>6</v>
      </c>
      <c r="Q4504">
        <v>130.80000000000001</v>
      </c>
      <c r="R4504" s="1"/>
      <c r="V4504">
        <v>0</v>
      </c>
      <c r="W4504">
        <v>0</v>
      </c>
      <c r="AF4504">
        <v>0</v>
      </c>
      <c r="AG4504">
        <v>0</v>
      </c>
      <c r="AH4504">
        <v>0</v>
      </c>
      <c r="AI4504">
        <v>12</v>
      </c>
      <c r="AJ4504">
        <v>12</v>
      </c>
    </row>
    <row r="4505" spans="1:38" x14ac:dyDescent="0.2">
      <c r="A4505" s="1" t="s">
        <v>46</v>
      </c>
      <c r="B4505">
        <v>6</v>
      </c>
      <c r="C4505" s="1" t="s">
        <v>6452</v>
      </c>
      <c r="D4505" s="2">
        <v>45915</v>
      </c>
      <c r="E4505" t="s">
        <v>6451</v>
      </c>
      <c r="F4505" s="1" t="s">
        <v>246</v>
      </c>
      <c r="G4505" t="s">
        <v>3167</v>
      </c>
      <c r="H4505" t="s">
        <v>201</v>
      </c>
      <c r="I4505" s="1" t="s">
        <v>246</v>
      </c>
      <c r="J4505">
        <v>210</v>
      </c>
      <c r="K4505" s="1" t="s">
        <v>2729</v>
      </c>
      <c r="L4505">
        <v>2</v>
      </c>
      <c r="M4505">
        <v>212.39999999999998</v>
      </c>
      <c r="N4505">
        <v>6.4</v>
      </c>
      <c r="Q4505">
        <v>205.99999999999997</v>
      </c>
      <c r="R4505" s="1"/>
      <c r="V4505">
        <v>0</v>
      </c>
      <c r="W4505">
        <v>0</v>
      </c>
      <c r="AF4505">
        <v>0</v>
      </c>
      <c r="AG4505">
        <v>0</v>
      </c>
      <c r="AH4505">
        <v>0</v>
      </c>
      <c r="AI4505">
        <v>12</v>
      </c>
      <c r="AJ4505">
        <v>12</v>
      </c>
    </row>
    <row r="4506" spans="1:38" x14ac:dyDescent="0.2">
      <c r="A4506" s="1" t="s">
        <v>46</v>
      </c>
      <c r="B4506">
        <v>6</v>
      </c>
      <c r="C4506" s="1" t="s">
        <v>6453</v>
      </c>
      <c r="D4506" s="2">
        <v>45915</v>
      </c>
      <c r="E4506" t="s">
        <v>6454</v>
      </c>
      <c r="F4506" s="1" t="s">
        <v>246</v>
      </c>
      <c r="G4506" t="s">
        <v>3167</v>
      </c>
      <c r="H4506" t="s">
        <v>201</v>
      </c>
      <c r="I4506" s="1" t="s">
        <v>246</v>
      </c>
      <c r="J4506">
        <v>150</v>
      </c>
      <c r="K4506" s="1" t="s">
        <v>2729</v>
      </c>
      <c r="L4506">
        <v>2</v>
      </c>
      <c r="M4506">
        <v>148</v>
      </c>
      <c r="N4506">
        <v>6</v>
      </c>
      <c r="Q4506">
        <v>142</v>
      </c>
      <c r="R4506" s="1"/>
      <c r="V4506">
        <v>0</v>
      </c>
      <c r="W4506">
        <v>0</v>
      </c>
      <c r="AF4506">
        <v>0</v>
      </c>
      <c r="AG4506">
        <v>0</v>
      </c>
      <c r="AH4506">
        <v>0</v>
      </c>
      <c r="AI4506">
        <v>12</v>
      </c>
      <c r="AJ4506">
        <v>12</v>
      </c>
    </row>
    <row r="4507" spans="1:38" x14ac:dyDescent="0.2">
      <c r="A4507" s="1" t="s">
        <v>53</v>
      </c>
      <c r="B4507">
        <v>6</v>
      </c>
      <c r="C4507" s="1" t="s">
        <v>6455</v>
      </c>
      <c r="D4507" s="2">
        <v>45915</v>
      </c>
      <c r="E4507" t="s">
        <v>625</v>
      </c>
      <c r="F4507" s="1" t="s">
        <v>246</v>
      </c>
      <c r="G4507" t="s">
        <v>5827</v>
      </c>
      <c r="H4507" t="s">
        <v>6456</v>
      </c>
      <c r="I4507" s="1" t="s">
        <v>246</v>
      </c>
      <c r="J4507">
        <v>400</v>
      </c>
      <c r="K4507" s="1" t="s">
        <v>2729</v>
      </c>
      <c r="L4507">
        <v>6</v>
      </c>
      <c r="M4507">
        <v>403.59999999999997</v>
      </c>
      <c r="N4507">
        <v>16.799999999999997</v>
      </c>
      <c r="Q4507">
        <v>386.79999999999995</v>
      </c>
      <c r="R4507" s="1"/>
      <c r="S4507">
        <v>30</v>
      </c>
      <c r="V4507">
        <v>30</v>
      </c>
      <c r="W4507">
        <v>0.5</v>
      </c>
      <c r="AF4507">
        <v>0</v>
      </c>
      <c r="AG4507">
        <v>0</v>
      </c>
      <c r="AH4507">
        <v>0.5</v>
      </c>
      <c r="AI4507">
        <v>11.5</v>
      </c>
      <c r="AJ4507">
        <v>12</v>
      </c>
    </row>
    <row r="4508" spans="1:38" x14ac:dyDescent="0.2">
      <c r="A4508" s="1" t="s">
        <v>53</v>
      </c>
      <c r="B4508">
        <v>6</v>
      </c>
      <c r="C4508" s="1" t="s">
        <v>6457</v>
      </c>
      <c r="D4508" s="2">
        <v>45915</v>
      </c>
      <c r="E4508" t="s">
        <v>6458</v>
      </c>
      <c r="F4508" s="1" t="s">
        <v>106</v>
      </c>
      <c r="G4508" t="s">
        <v>6459</v>
      </c>
      <c r="H4508" t="s">
        <v>6460</v>
      </c>
      <c r="I4508" s="1" t="s">
        <v>106</v>
      </c>
      <c r="J4508">
        <v>100</v>
      </c>
      <c r="K4508" s="1" t="s">
        <v>2729</v>
      </c>
      <c r="L4508">
        <v>2</v>
      </c>
      <c r="M4508">
        <v>113.2</v>
      </c>
      <c r="N4508">
        <v>7.2</v>
      </c>
      <c r="Q4508">
        <v>106</v>
      </c>
      <c r="R4508" s="1"/>
      <c r="V4508">
        <v>0</v>
      </c>
      <c r="W4508">
        <v>0</v>
      </c>
      <c r="AF4508">
        <v>0</v>
      </c>
      <c r="AG4508">
        <v>0</v>
      </c>
      <c r="AH4508">
        <v>0</v>
      </c>
      <c r="AI4508">
        <v>12</v>
      </c>
      <c r="AJ4508">
        <v>12</v>
      </c>
    </row>
    <row r="4509" spans="1:38" x14ac:dyDescent="0.2">
      <c r="A4509" s="1" t="s">
        <v>53</v>
      </c>
      <c r="B4509">
        <v>6</v>
      </c>
      <c r="C4509" s="1" t="s">
        <v>6461</v>
      </c>
      <c r="D4509" s="2">
        <v>45915</v>
      </c>
      <c r="E4509" t="s">
        <v>6462</v>
      </c>
      <c r="F4509" s="1" t="s">
        <v>106</v>
      </c>
      <c r="G4509">
        <v>17</v>
      </c>
      <c r="H4509" t="s">
        <v>79</v>
      </c>
      <c r="I4509" s="1" t="s">
        <v>106</v>
      </c>
      <c r="J4509">
        <v>345</v>
      </c>
      <c r="K4509" s="1" t="s">
        <v>2729</v>
      </c>
      <c r="L4509">
        <v>2</v>
      </c>
      <c r="M4509">
        <v>244.6</v>
      </c>
      <c r="N4509">
        <v>3.4000000000000004</v>
      </c>
      <c r="Q4509">
        <v>241.2</v>
      </c>
      <c r="R4509" s="1"/>
      <c r="V4509">
        <v>0</v>
      </c>
      <c r="W4509">
        <v>0</v>
      </c>
      <c r="AF4509">
        <v>0</v>
      </c>
      <c r="AG4509">
        <v>0</v>
      </c>
      <c r="AH4509">
        <v>0</v>
      </c>
      <c r="AI4509">
        <v>12</v>
      </c>
      <c r="AJ4509">
        <v>12</v>
      </c>
    </row>
    <row r="4510" spans="1:38" x14ac:dyDescent="0.2">
      <c r="A4510" s="1" t="s">
        <v>46</v>
      </c>
      <c r="B4510">
        <v>2</v>
      </c>
      <c r="C4510" s="1" t="s">
        <v>6439</v>
      </c>
      <c r="D4510" s="2">
        <v>45916</v>
      </c>
      <c r="E4510" t="s">
        <v>6400</v>
      </c>
      <c r="F4510" s="1" t="s">
        <v>246</v>
      </c>
      <c r="G4510">
        <v>8</v>
      </c>
      <c r="H4510" t="s">
        <v>93</v>
      </c>
      <c r="I4510" s="1" t="s">
        <v>246</v>
      </c>
      <c r="J4510">
        <v>200</v>
      </c>
      <c r="K4510" s="1" t="s">
        <v>2729</v>
      </c>
      <c r="L4510">
        <v>1</v>
      </c>
      <c r="M4510">
        <v>38.4</v>
      </c>
      <c r="N4510">
        <v>1</v>
      </c>
      <c r="O4510">
        <v>9</v>
      </c>
      <c r="Q4510">
        <v>37.4</v>
      </c>
      <c r="R4510" s="1"/>
      <c r="S4510">
        <v>10</v>
      </c>
      <c r="U4510">
        <v>30</v>
      </c>
      <c r="V4510">
        <v>40</v>
      </c>
      <c r="W4510">
        <v>0.66666666666666663</v>
      </c>
      <c r="Y4510">
        <v>20</v>
      </c>
      <c r="AF4510">
        <v>20</v>
      </c>
      <c r="AG4510">
        <v>0.33333333333333331</v>
      </c>
      <c r="AH4510">
        <v>1</v>
      </c>
      <c r="AI4510">
        <v>11</v>
      </c>
      <c r="AJ4510">
        <v>12</v>
      </c>
      <c r="AL4510">
        <v>2019.5</v>
      </c>
    </row>
    <row r="4511" spans="1:38" x14ac:dyDescent="0.2">
      <c r="A4511" s="1" t="s">
        <v>46</v>
      </c>
      <c r="B4511">
        <v>2</v>
      </c>
      <c r="C4511" s="1" t="s">
        <v>6463</v>
      </c>
      <c r="D4511" s="2">
        <v>45916</v>
      </c>
      <c r="E4511" t="s">
        <v>625</v>
      </c>
      <c r="F4511" s="1" t="s">
        <v>246</v>
      </c>
      <c r="G4511">
        <v>15</v>
      </c>
      <c r="H4511" t="s">
        <v>3262</v>
      </c>
      <c r="I4511" s="1" t="s">
        <v>246</v>
      </c>
      <c r="J4511">
        <v>35</v>
      </c>
      <c r="K4511" s="1" t="s">
        <v>2729</v>
      </c>
      <c r="L4511">
        <v>1</v>
      </c>
      <c r="M4511">
        <v>33.799999999999997</v>
      </c>
      <c r="N4511">
        <v>1.7</v>
      </c>
      <c r="Q4511">
        <v>32.099999999999994</v>
      </c>
      <c r="R4511" s="1"/>
      <c r="V4511">
        <v>0</v>
      </c>
      <c r="W4511">
        <v>0</v>
      </c>
      <c r="AF4511">
        <v>0</v>
      </c>
      <c r="AG4511">
        <v>0</v>
      </c>
      <c r="AH4511">
        <v>0</v>
      </c>
      <c r="AI4511">
        <v>12</v>
      </c>
      <c r="AJ4511">
        <v>12</v>
      </c>
    </row>
    <row r="4512" spans="1:38" x14ac:dyDescent="0.2">
      <c r="A4512" s="1" t="s">
        <v>46</v>
      </c>
      <c r="B4512">
        <v>2</v>
      </c>
      <c r="C4512" s="1" t="s">
        <v>6394</v>
      </c>
      <c r="D4512" s="2">
        <v>45916</v>
      </c>
      <c r="E4512" t="s">
        <v>6395</v>
      </c>
      <c r="F4512" s="1" t="s">
        <v>246</v>
      </c>
      <c r="G4512" t="s">
        <v>5667</v>
      </c>
      <c r="H4512" t="s">
        <v>6396</v>
      </c>
      <c r="I4512" s="1" t="s">
        <v>246</v>
      </c>
      <c r="J4512">
        <v>4750</v>
      </c>
      <c r="K4512" s="1" t="s">
        <v>2729</v>
      </c>
      <c r="L4512">
        <v>2</v>
      </c>
      <c r="M4512">
        <v>246</v>
      </c>
      <c r="N4512">
        <v>5.6</v>
      </c>
      <c r="Q4512">
        <v>240.4</v>
      </c>
      <c r="R4512" s="1"/>
      <c r="V4512">
        <v>0</v>
      </c>
      <c r="W4512">
        <v>0</v>
      </c>
      <c r="AF4512">
        <v>0</v>
      </c>
      <c r="AG4512">
        <v>0</v>
      </c>
      <c r="AH4512">
        <v>0</v>
      </c>
      <c r="AI4512">
        <v>12</v>
      </c>
      <c r="AJ4512">
        <v>12</v>
      </c>
    </row>
    <row r="4513" spans="1:36" x14ac:dyDescent="0.2">
      <c r="A4513" s="1" t="s">
        <v>53</v>
      </c>
      <c r="B4513">
        <v>2</v>
      </c>
      <c r="C4513" s="1" t="s">
        <v>6464</v>
      </c>
      <c r="D4513" s="2">
        <v>45916</v>
      </c>
      <c r="E4513" t="s">
        <v>6389</v>
      </c>
      <c r="F4513" s="1" t="s">
        <v>2816</v>
      </c>
      <c r="G4513">
        <v>20</v>
      </c>
      <c r="H4513" t="s">
        <v>438</v>
      </c>
      <c r="I4513" s="1" t="s">
        <v>106</v>
      </c>
      <c r="J4513">
        <v>200</v>
      </c>
      <c r="K4513" s="1" t="s">
        <v>2729</v>
      </c>
      <c r="L4513">
        <v>4</v>
      </c>
      <c r="M4513">
        <v>234.79999999999998</v>
      </c>
      <c r="N4513">
        <v>8.6999999999999993</v>
      </c>
      <c r="O4513">
        <v>35</v>
      </c>
      <c r="Q4513">
        <v>226.1</v>
      </c>
      <c r="R4513" s="1"/>
      <c r="S4513">
        <v>20</v>
      </c>
      <c r="V4513">
        <v>20</v>
      </c>
      <c r="W4513">
        <v>0.33333333333333331</v>
      </c>
      <c r="AE4513">
        <v>20</v>
      </c>
      <c r="AF4513">
        <v>20</v>
      </c>
      <c r="AG4513">
        <v>0.33333333333333331</v>
      </c>
      <c r="AH4513">
        <v>0.66666666666666663</v>
      </c>
      <c r="AI4513">
        <v>11.333333333333334</v>
      </c>
      <c r="AJ4513">
        <v>12</v>
      </c>
    </row>
    <row r="4514" spans="1:36" x14ac:dyDescent="0.2">
      <c r="A4514" s="1" t="s">
        <v>53</v>
      </c>
      <c r="B4514">
        <v>2</v>
      </c>
      <c r="C4514" s="1" t="s">
        <v>6465</v>
      </c>
      <c r="D4514" s="2">
        <v>45916</v>
      </c>
      <c r="E4514" t="s">
        <v>5944</v>
      </c>
      <c r="F4514" s="1" t="s">
        <v>5945</v>
      </c>
      <c r="G4514">
        <v>4</v>
      </c>
      <c r="H4514">
        <v>80</v>
      </c>
      <c r="I4514" s="1" t="s">
        <v>5945</v>
      </c>
      <c r="J4514">
        <v>2500</v>
      </c>
      <c r="K4514" s="1" t="s">
        <v>2729</v>
      </c>
      <c r="L4514">
        <v>2</v>
      </c>
      <c r="M4514">
        <v>61.8</v>
      </c>
      <c r="N4514">
        <v>0.8</v>
      </c>
      <c r="Q4514">
        <v>61</v>
      </c>
      <c r="R4514" s="1"/>
      <c r="V4514">
        <v>0</v>
      </c>
      <c r="W4514">
        <v>0</v>
      </c>
      <c r="AF4514">
        <v>0</v>
      </c>
      <c r="AG4514">
        <v>0</v>
      </c>
      <c r="AH4514">
        <v>0</v>
      </c>
      <c r="AI4514">
        <v>12</v>
      </c>
      <c r="AJ4514">
        <v>12</v>
      </c>
    </row>
    <row r="4515" spans="1:36" x14ac:dyDescent="0.2">
      <c r="A4515" s="1" t="s">
        <v>46</v>
      </c>
      <c r="B4515">
        <v>3</v>
      </c>
      <c r="C4515" s="1" t="s">
        <v>6446</v>
      </c>
      <c r="D4515" s="2">
        <v>45916</v>
      </c>
      <c r="E4515" t="s">
        <v>51</v>
      </c>
      <c r="F4515" s="1"/>
      <c r="I4515" s="1"/>
      <c r="K4515" s="1" t="s">
        <v>2729</v>
      </c>
      <c r="L4515">
        <v>1</v>
      </c>
      <c r="M4515">
        <v>58.4</v>
      </c>
      <c r="N4515">
        <v>2.4</v>
      </c>
      <c r="O4515">
        <v>10</v>
      </c>
      <c r="Q4515">
        <v>56</v>
      </c>
      <c r="R4515" s="1"/>
      <c r="S4515">
        <v>5</v>
      </c>
      <c r="V4515">
        <v>5</v>
      </c>
      <c r="W4515">
        <v>8.3333333333333329E-2</v>
      </c>
      <c r="AF4515">
        <v>0</v>
      </c>
      <c r="AG4515">
        <v>0</v>
      </c>
      <c r="AH4515">
        <v>8.3333333333333329E-2</v>
      </c>
      <c r="AI4515">
        <v>11.916666666666666</v>
      </c>
      <c r="AJ4515">
        <v>12</v>
      </c>
    </row>
    <row r="4516" spans="1:36" x14ac:dyDescent="0.2">
      <c r="A4516" s="1" t="s">
        <v>46</v>
      </c>
      <c r="B4516">
        <v>3</v>
      </c>
      <c r="C4516" s="1" t="s">
        <v>6466</v>
      </c>
      <c r="D4516" s="2">
        <v>45916</v>
      </c>
      <c r="E4516" t="s">
        <v>6467</v>
      </c>
      <c r="F4516" s="1" t="s">
        <v>106</v>
      </c>
      <c r="G4516">
        <v>20</v>
      </c>
      <c r="H4516" t="s">
        <v>2817</v>
      </c>
      <c r="I4516" s="1" t="s">
        <v>106</v>
      </c>
      <c r="J4516">
        <v>100</v>
      </c>
      <c r="K4516" s="1" t="s">
        <v>2729</v>
      </c>
      <c r="L4516">
        <v>2</v>
      </c>
      <c r="M4516">
        <v>127.60000000000001</v>
      </c>
      <c r="N4516">
        <v>4.8</v>
      </c>
      <c r="Q4516">
        <v>122.80000000000001</v>
      </c>
      <c r="R4516" s="1"/>
      <c r="V4516">
        <v>0</v>
      </c>
      <c r="W4516">
        <v>0</v>
      </c>
      <c r="AF4516">
        <v>0</v>
      </c>
      <c r="AG4516">
        <v>0</v>
      </c>
      <c r="AH4516">
        <v>0</v>
      </c>
      <c r="AI4516">
        <v>12</v>
      </c>
      <c r="AJ4516">
        <v>12</v>
      </c>
    </row>
    <row r="4517" spans="1:36" x14ac:dyDescent="0.2">
      <c r="A4517" s="1" t="s">
        <v>46</v>
      </c>
      <c r="B4517">
        <v>3</v>
      </c>
      <c r="C4517" s="1" t="s">
        <v>6468</v>
      </c>
      <c r="D4517" s="2">
        <v>45916</v>
      </c>
      <c r="E4517" t="s">
        <v>6444</v>
      </c>
      <c r="F4517" s="1" t="s">
        <v>106</v>
      </c>
      <c r="G4517">
        <v>18</v>
      </c>
      <c r="H4517" t="s">
        <v>107</v>
      </c>
      <c r="I4517" s="1" t="s">
        <v>106</v>
      </c>
      <c r="J4517">
        <v>100</v>
      </c>
      <c r="K4517" s="1" t="s">
        <v>2729</v>
      </c>
      <c r="L4517">
        <v>2</v>
      </c>
      <c r="M4517">
        <v>101.4</v>
      </c>
      <c r="N4517">
        <v>4.2</v>
      </c>
      <c r="Q4517">
        <v>97.2</v>
      </c>
      <c r="R4517" s="1"/>
      <c r="V4517">
        <v>0</v>
      </c>
      <c r="W4517">
        <v>0</v>
      </c>
      <c r="AF4517">
        <v>0</v>
      </c>
      <c r="AG4517">
        <v>0</v>
      </c>
      <c r="AH4517">
        <v>0</v>
      </c>
      <c r="AI4517">
        <v>12</v>
      </c>
      <c r="AJ4517">
        <v>12</v>
      </c>
    </row>
    <row r="4518" spans="1:36" x14ac:dyDescent="0.2">
      <c r="A4518" s="1" t="s">
        <v>46</v>
      </c>
      <c r="B4518">
        <v>3</v>
      </c>
      <c r="C4518" s="1" t="s">
        <v>6469</v>
      </c>
      <c r="D4518" s="2">
        <v>45916</v>
      </c>
      <c r="E4518" t="s">
        <v>6470</v>
      </c>
      <c r="F4518" s="1" t="s">
        <v>106</v>
      </c>
      <c r="G4518" t="s">
        <v>6471</v>
      </c>
      <c r="H4518" t="s">
        <v>2847</v>
      </c>
      <c r="I4518" s="1" t="s">
        <v>106</v>
      </c>
      <c r="J4518">
        <v>110</v>
      </c>
      <c r="K4518" s="1" t="s">
        <v>2729</v>
      </c>
      <c r="L4518">
        <v>3</v>
      </c>
      <c r="M4518">
        <v>119.8</v>
      </c>
      <c r="N4518">
        <v>2.4000000000000004</v>
      </c>
      <c r="Q4518">
        <v>117.39999999999999</v>
      </c>
      <c r="R4518" s="1"/>
      <c r="V4518">
        <v>0</v>
      </c>
      <c r="W4518">
        <v>0</v>
      </c>
      <c r="AF4518">
        <v>0</v>
      </c>
      <c r="AG4518">
        <v>0</v>
      </c>
      <c r="AH4518">
        <v>0</v>
      </c>
      <c r="AI4518">
        <v>12</v>
      </c>
      <c r="AJ4518">
        <v>12</v>
      </c>
    </row>
    <row r="4519" spans="1:36" x14ac:dyDescent="0.2">
      <c r="A4519" s="1" t="s">
        <v>53</v>
      </c>
      <c r="B4519">
        <v>3</v>
      </c>
      <c r="C4519" s="1" t="s">
        <v>6472</v>
      </c>
      <c r="D4519" s="2">
        <v>45916</v>
      </c>
      <c r="E4519" t="s">
        <v>6389</v>
      </c>
      <c r="F4519" s="1" t="s">
        <v>106</v>
      </c>
      <c r="G4519" t="s">
        <v>6473</v>
      </c>
      <c r="H4519" t="s">
        <v>4771</v>
      </c>
      <c r="I4519" s="1" t="s">
        <v>106</v>
      </c>
      <c r="J4519">
        <v>110</v>
      </c>
      <c r="K4519" s="1" t="s">
        <v>2729</v>
      </c>
      <c r="L4519">
        <v>4</v>
      </c>
      <c r="M4519">
        <v>125.4</v>
      </c>
      <c r="N4519">
        <v>4</v>
      </c>
      <c r="O4519">
        <v>29</v>
      </c>
      <c r="Q4519">
        <v>121.4</v>
      </c>
      <c r="R4519" s="1"/>
      <c r="S4519">
        <v>15</v>
      </c>
      <c r="V4519">
        <v>15</v>
      </c>
      <c r="W4519">
        <v>0.25</v>
      </c>
      <c r="AF4519">
        <v>0</v>
      </c>
      <c r="AG4519">
        <v>0</v>
      </c>
      <c r="AH4519">
        <v>0.25</v>
      </c>
      <c r="AI4519">
        <v>11.75</v>
      </c>
      <c r="AJ4519">
        <v>12</v>
      </c>
    </row>
    <row r="4520" spans="1:36" x14ac:dyDescent="0.2">
      <c r="A4520" s="1" t="s">
        <v>53</v>
      </c>
      <c r="B4520">
        <v>3</v>
      </c>
      <c r="C4520" s="1" t="s">
        <v>6474</v>
      </c>
      <c r="D4520" s="2">
        <v>45916</v>
      </c>
      <c r="E4520" t="s">
        <v>6470</v>
      </c>
      <c r="F4520" s="1" t="s">
        <v>106</v>
      </c>
      <c r="G4520" t="s">
        <v>2927</v>
      </c>
      <c r="H4520" t="s">
        <v>2847</v>
      </c>
      <c r="I4520" s="1" t="s">
        <v>106</v>
      </c>
      <c r="J4520">
        <v>110</v>
      </c>
      <c r="K4520" s="1" t="s">
        <v>2729</v>
      </c>
      <c r="L4520">
        <v>4</v>
      </c>
      <c r="M4520">
        <v>124.6</v>
      </c>
      <c r="N4520">
        <v>5</v>
      </c>
      <c r="Q4520">
        <v>119.6</v>
      </c>
      <c r="R4520" s="1"/>
      <c r="V4520">
        <v>0</v>
      </c>
      <c r="W4520">
        <v>0</v>
      </c>
      <c r="AF4520">
        <v>0</v>
      </c>
      <c r="AG4520">
        <v>0</v>
      </c>
      <c r="AH4520">
        <v>0</v>
      </c>
      <c r="AI4520">
        <v>12</v>
      </c>
      <c r="AJ4520">
        <v>12</v>
      </c>
    </row>
    <row r="4521" spans="1:36" x14ac:dyDescent="0.2">
      <c r="A4521" s="1" t="s">
        <v>53</v>
      </c>
      <c r="B4521">
        <v>3</v>
      </c>
      <c r="C4521" s="1" t="s">
        <v>6475</v>
      </c>
      <c r="D4521" s="2">
        <v>45916</v>
      </c>
      <c r="E4521" t="s">
        <v>6389</v>
      </c>
      <c r="F4521" s="1" t="s">
        <v>106</v>
      </c>
      <c r="G4521" t="s">
        <v>2743</v>
      </c>
      <c r="H4521" t="s">
        <v>960</v>
      </c>
      <c r="I4521" s="1" t="s">
        <v>106</v>
      </c>
      <c r="J4521">
        <v>110</v>
      </c>
      <c r="K4521" s="1" t="s">
        <v>2729</v>
      </c>
      <c r="L4521">
        <v>3</v>
      </c>
      <c r="M4521">
        <v>121</v>
      </c>
      <c r="N4521">
        <v>4.4000000000000004</v>
      </c>
      <c r="Q4521">
        <v>116.6</v>
      </c>
      <c r="R4521" s="1"/>
      <c r="V4521">
        <v>0</v>
      </c>
      <c r="W4521">
        <v>0</v>
      </c>
      <c r="AF4521">
        <v>0</v>
      </c>
      <c r="AG4521">
        <v>0</v>
      </c>
      <c r="AH4521">
        <v>0</v>
      </c>
      <c r="AI4521">
        <v>12</v>
      </c>
      <c r="AJ4521">
        <v>12</v>
      </c>
    </row>
    <row r="4522" spans="1:36" x14ac:dyDescent="0.2">
      <c r="A4522" s="1" t="s">
        <v>46</v>
      </c>
      <c r="B4522">
        <v>4</v>
      </c>
      <c r="C4522" s="1" t="s">
        <v>6476</v>
      </c>
      <c r="D4522" s="2">
        <v>45916</v>
      </c>
      <c r="E4522" t="s">
        <v>6477</v>
      </c>
      <c r="F4522" s="1" t="s">
        <v>246</v>
      </c>
      <c r="G4522">
        <v>22</v>
      </c>
      <c r="H4522" t="s">
        <v>51</v>
      </c>
      <c r="I4522" s="1" t="s">
        <v>246</v>
      </c>
      <c r="J4522">
        <v>160</v>
      </c>
      <c r="K4522" s="1" t="s">
        <v>2729</v>
      </c>
      <c r="L4522">
        <v>3</v>
      </c>
      <c r="M4522">
        <v>156</v>
      </c>
      <c r="N4522">
        <v>5.4</v>
      </c>
      <c r="O4522">
        <v>16.3</v>
      </c>
      <c r="Q4522">
        <v>150.6</v>
      </c>
      <c r="R4522" s="1"/>
      <c r="V4522">
        <v>0</v>
      </c>
      <c r="W4522">
        <v>0</v>
      </c>
      <c r="AA4522">
        <v>25</v>
      </c>
      <c r="AD4522">
        <v>30</v>
      </c>
      <c r="AF4522">
        <v>55</v>
      </c>
      <c r="AG4522">
        <v>0.91666666666666652</v>
      </c>
      <c r="AH4522">
        <v>0.91666666666666652</v>
      </c>
      <c r="AI4522">
        <v>11.083333333333334</v>
      </c>
      <c r="AJ4522">
        <v>12</v>
      </c>
    </row>
    <row r="4523" spans="1:36" x14ac:dyDescent="0.2">
      <c r="A4523" s="1" t="s">
        <v>46</v>
      </c>
      <c r="B4523">
        <v>4</v>
      </c>
      <c r="C4523" s="1" t="s">
        <v>6478</v>
      </c>
      <c r="D4523" s="2">
        <v>45916</v>
      </c>
      <c r="E4523" t="s">
        <v>6477</v>
      </c>
      <c r="F4523" s="1" t="s">
        <v>246</v>
      </c>
      <c r="G4523">
        <v>22</v>
      </c>
      <c r="H4523" t="s">
        <v>51</v>
      </c>
      <c r="I4523" s="1" t="s">
        <v>246</v>
      </c>
      <c r="J4523">
        <v>600</v>
      </c>
      <c r="K4523" s="1" t="s">
        <v>2729</v>
      </c>
      <c r="L4523">
        <v>2</v>
      </c>
      <c r="M4523">
        <v>104.6</v>
      </c>
      <c r="N4523">
        <v>5.8</v>
      </c>
      <c r="Q4523">
        <v>98.8</v>
      </c>
      <c r="R4523" s="1"/>
      <c r="V4523">
        <v>0</v>
      </c>
      <c r="W4523">
        <v>0</v>
      </c>
      <c r="AF4523">
        <v>0</v>
      </c>
      <c r="AG4523">
        <v>0</v>
      </c>
      <c r="AH4523">
        <v>0</v>
      </c>
      <c r="AI4523">
        <v>12</v>
      </c>
      <c r="AJ4523">
        <v>12</v>
      </c>
    </row>
    <row r="4524" spans="1:36" x14ac:dyDescent="0.2">
      <c r="A4524" s="1" t="s">
        <v>46</v>
      </c>
      <c r="B4524">
        <v>4</v>
      </c>
      <c r="C4524" s="1" t="s">
        <v>6479</v>
      </c>
      <c r="D4524" s="2">
        <v>45916</v>
      </c>
      <c r="E4524" t="s">
        <v>6477</v>
      </c>
      <c r="F4524" s="1" t="s">
        <v>246</v>
      </c>
      <c r="G4524">
        <v>22</v>
      </c>
      <c r="H4524" t="s">
        <v>51</v>
      </c>
      <c r="I4524" s="1" t="s">
        <v>246</v>
      </c>
      <c r="J4524">
        <v>150</v>
      </c>
      <c r="K4524" s="1" t="s">
        <v>2729</v>
      </c>
      <c r="L4524">
        <v>2</v>
      </c>
      <c r="M4524">
        <v>112.6</v>
      </c>
      <c r="N4524">
        <v>4.3499999999999996</v>
      </c>
      <c r="Q4524">
        <v>108.25</v>
      </c>
      <c r="R4524" s="1"/>
      <c r="V4524">
        <v>0</v>
      </c>
      <c r="W4524">
        <v>0</v>
      </c>
      <c r="AF4524">
        <v>0</v>
      </c>
      <c r="AG4524">
        <v>0</v>
      </c>
      <c r="AH4524">
        <v>0</v>
      </c>
      <c r="AI4524">
        <v>12</v>
      </c>
      <c r="AJ4524">
        <v>12</v>
      </c>
    </row>
    <row r="4525" spans="1:36" x14ac:dyDescent="0.2">
      <c r="A4525" s="1" t="s">
        <v>53</v>
      </c>
      <c r="B4525">
        <v>4</v>
      </c>
      <c r="C4525" s="1" t="s">
        <v>6479</v>
      </c>
      <c r="D4525" s="2">
        <v>45916</v>
      </c>
      <c r="E4525" t="s">
        <v>6477</v>
      </c>
      <c r="F4525" s="1" t="s">
        <v>246</v>
      </c>
      <c r="G4525">
        <v>22</v>
      </c>
      <c r="H4525" t="s">
        <v>51</v>
      </c>
      <c r="I4525" s="1" t="s">
        <v>246</v>
      </c>
      <c r="J4525">
        <v>150</v>
      </c>
      <c r="K4525" s="1" t="s">
        <v>2729</v>
      </c>
      <c r="L4525">
        <v>1</v>
      </c>
      <c r="M4525">
        <v>37.799999999999997</v>
      </c>
      <c r="N4525">
        <v>1.5</v>
      </c>
      <c r="O4525">
        <v>24</v>
      </c>
      <c r="Q4525">
        <v>36.299999999999997</v>
      </c>
      <c r="R4525" s="1"/>
      <c r="V4525">
        <v>0</v>
      </c>
      <c r="W4525">
        <v>0</v>
      </c>
      <c r="AA4525">
        <v>15</v>
      </c>
      <c r="AF4525">
        <v>15</v>
      </c>
      <c r="AG4525">
        <v>0.25</v>
      </c>
      <c r="AH4525">
        <v>0.25</v>
      </c>
      <c r="AI4525">
        <v>11.75</v>
      </c>
      <c r="AJ4525">
        <v>12</v>
      </c>
    </row>
    <row r="4526" spans="1:36" x14ac:dyDescent="0.2">
      <c r="A4526" s="1" t="s">
        <v>53</v>
      </c>
      <c r="B4526">
        <v>4</v>
      </c>
      <c r="C4526" s="1" t="s">
        <v>6480</v>
      </c>
      <c r="D4526" s="2">
        <v>45916</v>
      </c>
      <c r="E4526" t="s">
        <v>6477</v>
      </c>
      <c r="F4526" s="1" t="s">
        <v>246</v>
      </c>
      <c r="G4526">
        <v>22</v>
      </c>
      <c r="H4526" t="s">
        <v>51</v>
      </c>
      <c r="I4526" s="1" t="s">
        <v>246</v>
      </c>
      <c r="J4526">
        <v>620</v>
      </c>
      <c r="K4526" s="1" t="s">
        <v>2729</v>
      </c>
      <c r="L4526">
        <v>8</v>
      </c>
      <c r="M4526">
        <v>338.2</v>
      </c>
      <c r="N4526">
        <v>14.200000000000001</v>
      </c>
      <c r="Q4526">
        <v>324</v>
      </c>
      <c r="R4526" s="1"/>
      <c r="V4526">
        <v>0</v>
      </c>
      <c r="W4526">
        <v>0</v>
      </c>
      <c r="AF4526">
        <v>0</v>
      </c>
      <c r="AG4526">
        <v>0</v>
      </c>
      <c r="AH4526">
        <v>0</v>
      </c>
      <c r="AI4526">
        <v>12</v>
      </c>
      <c r="AJ4526">
        <v>12</v>
      </c>
    </row>
    <row r="4527" spans="1:36" x14ac:dyDescent="0.2">
      <c r="A4527" s="1" t="s">
        <v>46</v>
      </c>
      <c r="B4527">
        <v>6</v>
      </c>
      <c r="C4527" s="1" t="s">
        <v>6461</v>
      </c>
      <c r="D4527" s="2">
        <v>45916</v>
      </c>
      <c r="E4527" t="s">
        <v>6462</v>
      </c>
      <c r="F4527" s="1" t="s">
        <v>106</v>
      </c>
      <c r="G4527">
        <v>17</v>
      </c>
      <c r="H4527" t="s">
        <v>79</v>
      </c>
      <c r="I4527" s="1" t="s">
        <v>106</v>
      </c>
      <c r="J4527">
        <v>345</v>
      </c>
      <c r="K4527" s="1" t="s">
        <v>2729</v>
      </c>
      <c r="L4527">
        <v>1</v>
      </c>
      <c r="M4527">
        <v>130.19999999999999</v>
      </c>
      <c r="N4527">
        <v>2</v>
      </c>
      <c r="O4527">
        <v>29</v>
      </c>
      <c r="Q4527">
        <v>128.19999999999999</v>
      </c>
      <c r="R4527" s="1"/>
      <c r="S4527">
        <v>20</v>
      </c>
      <c r="V4527">
        <v>20</v>
      </c>
      <c r="W4527">
        <v>0.33333333333333331</v>
      </c>
      <c r="AF4527">
        <v>0</v>
      </c>
      <c r="AG4527">
        <v>0</v>
      </c>
      <c r="AH4527">
        <v>0.33333333333333331</v>
      </c>
      <c r="AI4527">
        <v>11.666666666666666</v>
      </c>
      <c r="AJ4527">
        <v>12</v>
      </c>
    </row>
    <row r="4528" spans="1:36" x14ac:dyDescent="0.2">
      <c r="A4528" s="1" t="s">
        <v>46</v>
      </c>
      <c r="B4528">
        <v>6</v>
      </c>
      <c r="C4528" s="1" t="s">
        <v>6481</v>
      </c>
      <c r="D4528" s="2">
        <v>45916</v>
      </c>
      <c r="E4528" t="s">
        <v>6482</v>
      </c>
      <c r="F4528" s="1" t="s">
        <v>106</v>
      </c>
      <c r="G4528">
        <v>22</v>
      </c>
      <c r="H4528" t="s">
        <v>3235</v>
      </c>
      <c r="I4528" s="1" t="s">
        <v>106</v>
      </c>
      <c r="J4528">
        <v>100</v>
      </c>
      <c r="K4528" s="1" t="s">
        <v>2729</v>
      </c>
      <c r="L4528">
        <v>2</v>
      </c>
      <c r="M4528">
        <v>110.8</v>
      </c>
      <c r="N4528">
        <v>3.6</v>
      </c>
      <c r="Q4528">
        <v>107.2</v>
      </c>
      <c r="R4528" s="1"/>
      <c r="V4528">
        <v>0</v>
      </c>
      <c r="W4528">
        <v>0</v>
      </c>
      <c r="AF4528">
        <v>0</v>
      </c>
      <c r="AG4528">
        <v>0</v>
      </c>
      <c r="AH4528">
        <v>0</v>
      </c>
      <c r="AI4528">
        <v>12</v>
      </c>
      <c r="AJ4528">
        <v>12</v>
      </c>
    </row>
    <row r="4529" spans="1:38" x14ac:dyDescent="0.2">
      <c r="A4529" s="1" t="s">
        <v>46</v>
      </c>
      <c r="B4529">
        <v>6</v>
      </c>
      <c r="C4529" s="1" t="s">
        <v>6483</v>
      </c>
      <c r="D4529" s="2">
        <v>45916</v>
      </c>
      <c r="E4529" t="s">
        <v>6484</v>
      </c>
      <c r="F4529" s="1" t="s">
        <v>106</v>
      </c>
      <c r="G4529">
        <v>22</v>
      </c>
      <c r="H4529" t="s">
        <v>93</v>
      </c>
      <c r="I4529" s="1" t="s">
        <v>106</v>
      </c>
      <c r="J4529">
        <v>200</v>
      </c>
      <c r="K4529" s="1" t="s">
        <v>2729</v>
      </c>
      <c r="L4529">
        <v>4</v>
      </c>
      <c r="M4529">
        <v>206.8</v>
      </c>
      <c r="N4529">
        <v>8.1999999999999993</v>
      </c>
      <c r="Q4529">
        <v>198.60000000000002</v>
      </c>
      <c r="R4529" s="1"/>
      <c r="V4529">
        <v>0</v>
      </c>
      <c r="W4529">
        <v>0</v>
      </c>
      <c r="AF4529">
        <v>0</v>
      </c>
      <c r="AG4529">
        <v>0</v>
      </c>
      <c r="AH4529">
        <v>0</v>
      </c>
      <c r="AI4529">
        <v>12</v>
      </c>
      <c r="AJ4529">
        <v>12</v>
      </c>
    </row>
    <row r="4530" spans="1:38" x14ac:dyDescent="0.2">
      <c r="A4530" s="1" t="s">
        <v>46</v>
      </c>
      <c r="B4530">
        <v>6</v>
      </c>
      <c r="C4530" s="1" t="s">
        <v>6485</v>
      </c>
      <c r="D4530" s="2">
        <v>45916</v>
      </c>
      <c r="E4530" t="s">
        <v>6484</v>
      </c>
      <c r="F4530" s="1" t="s">
        <v>106</v>
      </c>
      <c r="G4530">
        <v>26</v>
      </c>
      <c r="H4530" t="s">
        <v>93</v>
      </c>
      <c r="I4530" s="1" t="s">
        <v>106</v>
      </c>
      <c r="J4530">
        <v>100</v>
      </c>
      <c r="K4530" s="1" t="s">
        <v>2729</v>
      </c>
      <c r="L4530">
        <v>2</v>
      </c>
      <c r="M4530">
        <v>107</v>
      </c>
      <c r="N4530">
        <v>6.4</v>
      </c>
      <c r="Q4530">
        <v>100.6</v>
      </c>
      <c r="R4530" s="1"/>
      <c r="V4530">
        <v>0</v>
      </c>
      <c r="W4530">
        <v>0</v>
      </c>
      <c r="AF4530">
        <v>0</v>
      </c>
      <c r="AG4530">
        <v>0</v>
      </c>
      <c r="AH4530">
        <v>0</v>
      </c>
      <c r="AI4530">
        <v>12</v>
      </c>
      <c r="AJ4530">
        <v>12</v>
      </c>
    </row>
    <row r="4531" spans="1:38" x14ac:dyDescent="0.2">
      <c r="A4531" s="1" t="s">
        <v>46</v>
      </c>
      <c r="B4531">
        <v>6</v>
      </c>
      <c r="C4531" s="1" t="s">
        <v>6486</v>
      </c>
      <c r="D4531" s="2">
        <v>45916</v>
      </c>
      <c r="E4531" t="s">
        <v>6487</v>
      </c>
      <c r="F4531" s="1" t="s">
        <v>106</v>
      </c>
      <c r="G4531">
        <v>23</v>
      </c>
      <c r="H4531" t="s">
        <v>2934</v>
      </c>
      <c r="I4531" s="1" t="s">
        <v>106</v>
      </c>
      <c r="J4531">
        <v>90</v>
      </c>
      <c r="K4531" s="1" t="s">
        <v>2729</v>
      </c>
      <c r="L4531">
        <v>2</v>
      </c>
      <c r="M4531">
        <v>92.4</v>
      </c>
      <c r="N4531">
        <v>4</v>
      </c>
      <c r="Q4531">
        <v>88.4</v>
      </c>
      <c r="R4531" s="1"/>
      <c r="V4531">
        <v>0</v>
      </c>
      <c r="W4531">
        <v>0</v>
      </c>
      <c r="AF4531">
        <v>0</v>
      </c>
      <c r="AG4531">
        <v>0</v>
      </c>
      <c r="AH4531">
        <v>0</v>
      </c>
      <c r="AI4531">
        <v>12</v>
      </c>
      <c r="AJ4531">
        <v>12</v>
      </c>
    </row>
    <row r="4532" spans="1:38" x14ac:dyDescent="0.2">
      <c r="A4532" s="1" t="s">
        <v>46</v>
      </c>
      <c r="B4532">
        <v>6</v>
      </c>
      <c r="C4532" s="1" t="s">
        <v>6488</v>
      </c>
      <c r="D4532" s="2">
        <v>45916</v>
      </c>
      <c r="E4532" t="s">
        <v>6489</v>
      </c>
      <c r="F4532" s="1" t="s">
        <v>106</v>
      </c>
      <c r="G4532">
        <v>17</v>
      </c>
      <c r="H4532" t="s">
        <v>343</v>
      </c>
      <c r="I4532" s="1" t="s">
        <v>106</v>
      </c>
      <c r="J4532">
        <v>100</v>
      </c>
      <c r="K4532" s="1" t="s">
        <v>2729</v>
      </c>
      <c r="L4532">
        <v>1</v>
      </c>
      <c r="M4532">
        <v>46.4</v>
      </c>
      <c r="N4532">
        <v>2</v>
      </c>
      <c r="Q4532">
        <v>44.4</v>
      </c>
      <c r="R4532" s="1"/>
      <c r="V4532">
        <v>0</v>
      </c>
      <c r="W4532">
        <v>0</v>
      </c>
      <c r="AF4532">
        <v>0</v>
      </c>
      <c r="AG4532">
        <v>0</v>
      </c>
      <c r="AH4532">
        <v>0</v>
      </c>
      <c r="AI4532">
        <v>12</v>
      </c>
      <c r="AJ4532">
        <v>12</v>
      </c>
    </row>
    <row r="4533" spans="1:38" x14ac:dyDescent="0.2">
      <c r="A4533" s="1" t="s">
        <v>53</v>
      </c>
      <c r="B4533">
        <v>6</v>
      </c>
      <c r="C4533" s="1" t="s">
        <v>6488</v>
      </c>
      <c r="D4533" s="2">
        <v>45916</v>
      </c>
      <c r="E4533" t="s">
        <v>6489</v>
      </c>
      <c r="F4533" s="1" t="s">
        <v>106</v>
      </c>
      <c r="G4533">
        <v>17</v>
      </c>
      <c r="H4533" t="s">
        <v>343</v>
      </c>
      <c r="I4533" s="1" t="s">
        <v>106</v>
      </c>
      <c r="J4533">
        <v>100</v>
      </c>
      <c r="K4533" s="1" t="s">
        <v>2729</v>
      </c>
      <c r="L4533">
        <v>1</v>
      </c>
      <c r="M4533">
        <v>49.2</v>
      </c>
      <c r="N4533">
        <v>2</v>
      </c>
      <c r="O4533">
        <v>18</v>
      </c>
      <c r="Q4533">
        <v>47.2</v>
      </c>
      <c r="R4533" s="1"/>
      <c r="S4533">
        <v>15</v>
      </c>
      <c r="V4533">
        <v>15</v>
      </c>
      <c r="W4533">
        <v>0.25</v>
      </c>
      <c r="AF4533">
        <v>0</v>
      </c>
      <c r="AG4533">
        <v>0</v>
      </c>
      <c r="AH4533">
        <v>0.25</v>
      </c>
      <c r="AI4533">
        <v>11.75</v>
      </c>
      <c r="AJ4533">
        <v>12</v>
      </c>
    </row>
    <row r="4534" spans="1:38" x14ac:dyDescent="0.2">
      <c r="A4534" s="1" t="s">
        <v>53</v>
      </c>
      <c r="B4534">
        <v>6</v>
      </c>
      <c r="C4534" s="1" t="s">
        <v>6394</v>
      </c>
      <c r="D4534" s="2">
        <v>45916</v>
      </c>
      <c r="E4534" t="s">
        <v>6395</v>
      </c>
      <c r="F4534" s="1" t="s">
        <v>246</v>
      </c>
      <c r="G4534" t="s">
        <v>5667</v>
      </c>
      <c r="H4534" t="s">
        <v>6396</v>
      </c>
      <c r="I4534" s="1" t="s">
        <v>246</v>
      </c>
      <c r="J4534">
        <v>4750</v>
      </c>
      <c r="K4534" s="1" t="s">
        <v>2729</v>
      </c>
      <c r="L4534">
        <v>5</v>
      </c>
      <c r="M4534">
        <v>634</v>
      </c>
      <c r="N4534">
        <v>17</v>
      </c>
      <c r="Q4534">
        <v>617</v>
      </c>
      <c r="R4534" s="1"/>
      <c r="V4534">
        <v>0</v>
      </c>
      <c r="W4534">
        <v>0</v>
      </c>
      <c r="AF4534">
        <v>0</v>
      </c>
      <c r="AG4534">
        <v>0</v>
      </c>
      <c r="AH4534">
        <v>0</v>
      </c>
      <c r="AI4534">
        <v>12</v>
      </c>
      <c r="AJ4534">
        <v>12</v>
      </c>
    </row>
    <row r="4535" spans="1:38" x14ac:dyDescent="0.2">
      <c r="A4535" s="1" t="s">
        <v>46</v>
      </c>
      <c r="B4535">
        <v>1</v>
      </c>
      <c r="C4535" s="1" t="s">
        <v>6490</v>
      </c>
      <c r="D4535" s="2">
        <v>45917</v>
      </c>
      <c r="E4535" t="s">
        <v>6491</v>
      </c>
      <c r="F4535" s="1" t="s">
        <v>106</v>
      </c>
      <c r="G4535">
        <v>9</v>
      </c>
      <c r="H4535" t="s">
        <v>2934</v>
      </c>
      <c r="I4535" s="1" t="s">
        <v>106</v>
      </c>
      <c r="J4535">
        <v>100</v>
      </c>
      <c r="K4535" s="1" t="s">
        <v>2729</v>
      </c>
      <c r="L4535">
        <v>3</v>
      </c>
      <c r="M4535">
        <v>121.4</v>
      </c>
      <c r="N4535">
        <v>3.3000000000000003</v>
      </c>
      <c r="O4535">
        <v>5</v>
      </c>
      <c r="Q4535">
        <v>118.10000000000001</v>
      </c>
      <c r="R4535" s="1"/>
      <c r="V4535">
        <v>0</v>
      </c>
      <c r="W4535">
        <v>0</v>
      </c>
      <c r="AF4535">
        <v>0</v>
      </c>
      <c r="AG4535">
        <v>0</v>
      </c>
      <c r="AH4535">
        <v>0</v>
      </c>
      <c r="AI4535">
        <v>12</v>
      </c>
      <c r="AJ4535">
        <v>12</v>
      </c>
      <c r="AL4535">
        <v>2655.5</v>
      </c>
    </row>
    <row r="4536" spans="1:38" x14ac:dyDescent="0.2">
      <c r="A4536" s="1" t="s">
        <v>53</v>
      </c>
      <c r="B4536">
        <v>1</v>
      </c>
      <c r="C4536" s="1" t="s">
        <v>6492</v>
      </c>
      <c r="D4536" s="2">
        <v>45917</v>
      </c>
      <c r="E4536" t="s">
        <v>6491</v>
      </c>
      <c r="F4536" s="1" t="s">
        <v>106</v>
      </c>
      <c r="G4536">
        <v>7</v>
      </c>
      <c r="H4536" t="s">
        <v>343</v>
      </c>
      <c r="I4536" s="1" t="s">
        <v>106</v>
      </c>
      <c r="J4536">
        <v>100</v>
      </c>
      <c r="K4536" s="1" t="s">
        <v>2729</v>
      </c>
      <c r="L4536">
        <v>2</v>
      </c>
      <c r="M4536">
        <v>105.5</v>
      </c>
      <c r="N4536">
        <v>2.1</v>
      </c>
      <c r="O4536">
        <v>15</v>
      </c>
      <c r="Q4536">
        <v>103.4</v>
      </c>
      <c r="R4536" s="1"/>
      <c r="S4536">
        <v>3</v>
      </c>
      <c r="V4536">
        <v>3</v>
      </c>
      <c r="W4536">
        <v>0.05</v>
      </c>
      <c r="AF4536">
        <v>0</v>
      </c>
      <c r="AG4536">
        <v>0</v>
      </c>
      <c r="AH4536">
        <v>0.05</v>
      </c>
      <c r="AI4536">
        <v>11.95</v>
      </c>
      <c r="AJ4536">
        <v>12</v>
      </c>
    </row>
    <row r="4537" spans="1:38" x14ac:dyDescent="0.2">
      <c r="A4537" s="1" t="s">
        <v>53</v>
      </c>
      <c r="B4537">
        <v>1</v>
      </c>
      <c r="C4537" s="1" t="s">
        <v>6493</v>
      </c>
      <c r="D4537" s="2">
        <v>45917</v>
      </c>
      <c r="E4537" t="s">
        <v>51</v>
      </c>
      <c r="F4537" s="1"/>
      <c r="I4537" s="1"/>
      <c r="K4537" s="1" t="s">
        <v>2729</v>
      </c>
      <c r="L4537">
        <v>1</v>
      </c>
      <c r="M4537">
        <v>38.200000000000003</v>
      </c>
      <c r="N4537">
        <v>0.9</v>
      </c>
      <c r="Q4537">
        <v>37.300000000000004</v>
      </c>
      <c r="R4537" s="1"/>
      <c r="V4537">
        <v>0</v>
      </c>
      <c r="W4537">
        <v>0</v>
      </c>
      <c r="AF4537">
        <v>0</v>
      </c>
      <c r="AG4537">
        <v>0</v>
      </c>
      <c r="AH4537">
        <v>0</v>
      </c>
      <c r="AI4537">
        <v>12</v>
      </c>
      <c r="AJ4537">
        <v>12</v>
      </c>
    </row>
    <row r="4538" spans="1:38" x14ac:dyDescent="0.2">
      <c r="A4538" s="1" t="s">
        <v>46</v>
      </c>
      <c r="B4538">
        <v>2</v>
      </c>
      <c r="C4538" s="1" t="s">
        <v>6465</v>
      </c>
      <c r="D4538" s="2">
        <v>45917</v>
      </c>
      <c r="E4538" t="s">
        <v>5944</v>
      </c>
      <c r="F4538" s="1" t="s">
        <v>5945</v>
      </c>
      <c r="G4538">
        <v>4</v>
      </c>
      <c r="H4538">
        <v>80</v>
      </c>
      <c r="I4538" s="1" t="s">
        <v>5945</v>
      </c>
      <c r="J4538">
        <v>2500</v>
      </c>
      <c r="K4538" s="1" t="s">
        <v>2729</v>
      </c>
      <c r="L4538">
        <v>11</v>
      </c>
      <c r="M4538">
        <v>311</v>
      </c>
      <c r="N4538">
        <v>6.6</v>
      </c>
      <c r="O4538">
        <v>26</v>
      </c>
      <c r="Q4538">
        <v>304.39999999999998</v>
      </c>
      <c r="R4538" s="1"/>
      <c r="V4538">
        <v>0</v>
      </c>
      <c r="W4538">
        <v>0</v>
      </c>
      <c r="AF4538">
        <v>0</v>
      </c>
      <c r="AG4538">
        <v>0</v>
      </c>
      <c r="AH4538">
        <v>0</v>
      </c>
      <c r="AI4538">
        <v>12</v>
      </c>
      <c r="AJ4538">
        <v>12</v>
      </c>
    </row>
    <row r="4539" spans="1:38" x14ac:dyDescent="0.2">
      <c r="A4539" s="1" t="s">
        <v>53</v>
      </c>
      <c r="B4539">
        <v>2</v>
      </c>
      <c r="C4539" s="1" t="s">
        <v>6465</v>
      </c>
      <c r="D4539" s="2">
        <v>45917</v>
      </c>
      <c r="E4539" t="s">
        <v>5944</v>
      </c>
      <c r="F4539" s="1" t="s">
        <v>5945</v>
      </c>
      <c r="G4539">
        <v>4</v>
      </c>
      <c r="H4539">
        <v>80</v>
      </c>
      <c r="I4539" s="1" t="s">
        <v>5945</v>
      </c>
      <c r="J4539">
        <v>2500</v>
      </c>
      <c r="K4539" s="1" t="s">
        <v>2729</v>
      </c>
      <c r="L4539">
        <v>9</v>
      </c>
      <c r="M4539">
        <v>247.28999999999996</v>
      </c>
      <c r="N4539">
        <v>4.5</v>
      </c>
      <c r="O4539">
        <v>25</v>
      </c>
      <c r="Q4539">
        <v>242.78999999999996</v>
      </c>
      <c r="R4539" s="1"/>
      <c r="V4539">
        <v>0</v>
      </c>
      <c r="W4539">
        <v>0</v>
      </c>
      <c r="AF4539">
        <v>0</v>
      </c>
      <c r="AG4539">
        <v>0</v>
      </c>
      <c r="AH4539">
        <v>0</v>
      </c>
      <c r="AI4539">
        <v>12</v>
      </c>
      <c r="AJ4539">
        <v>12</v>
      </c>
    </row>
    <row r="4540" spans="1:38" x14ac:dyDescent="0.2">
      <c r="A4540" s="1" t="s">
        <v>46</v>
      </c>
      <c r="B4540">
        <v>3</v>
      </c>
      <c r="C4540" s="1" t="s">
        <v>6494</v>
      </c>
      <c r="D4540" s="2">
        <v>45917</v>
      </c>
      <c r="E4540" t="s">
        <v>6495</v>
      </c>
      <c r="F4540" s="1" t="s">
        <v>106</v>
      </c>
      <c r="G4540" t="s">
        <v>4019</v>
      </c>
      <c r="H4540" t="s">
        <v>4020</v>
      </c>
      <c r="I4540" s="1" t="s">
        <v>106</v>
      </c>
      <c r="J4540">
        <v>120</v>
      </c>
      <c r="K4540" s="1" t="s">
        <v>2729</v>
      </c>
      <c r="L4540">
        <v>4</v>
      </c>
      <c r="M4540">
        <v>131.89999999999998</v>
      </c>
      <c r="N4540">
        <v>6</v>
      </c>
      <c r="Q4540">
        <v>125.89999999999998</v>
      </c>
      <c r="R4540" s="1"/>
      <c r="V4540">
        <v>0</v>
      </c>
      <c r="W4540">
        <v>0</v>
      </c>
      <c r="AF4540">
        <v>0</v>
      </c>
      <c r="AG4540">
        <v>0</v>
      </c>
      <c r="AH4540">
        <v>0</v>
      </c>
      <c r="AI4540">
        <v>12</v>
      </c>
      <c r="AJ4540">
        <v>12</v>
      </c>
    </row>
    <row r="4541" spans="1:38" x14ac:dyDescent="0.2">
      <c r="A4541" s="1" t="s">
        <v>46</v>
      </c>
      <c r="B4541">
        <v>3</v>
      </c>
      <c r="C4541" s="1" t="s">
        <v>6496</v>
      </c>
      <c r="D4541" s="2">
        <v>45917</v>
      </c>
      <c r="E4541" t="s">
        <v>625</v>
      </c>
      <c r="F4541" s="1" t="s">
        <v>106</v>
      </c>
      <c r="G4541">
        <v>14</v>
      </c>
      <c r="H4541" t="s">
        <v>2562</v>
      </c>
      <c r="I4541" s="1" t="s">
        <v>106</v>
      </c>
      <c r="J4541">
        <v>400</v>
      </c>
      <c r="K4541" s="1" t="s">
        <v>2729</v>
      </c>
      <c r="L4541">
        <v>4</v>
      </c>
      <c r="M4541">
        <v>229.20000000000002</v>
      </c>
      <c r="N4541">
        <v>6.5000000000000009</v>
      </c>
      <c r="O4541">
        <v>12</v>
      </c>
      <c r="Q4541">
        <v>222.70000000000002</v>
      </c>
      <c r="R4541" s="1"/>
      <c r="V4541">
        <v>0</v>
      </c>
      <c r="W4541">
        <v>0</v>
      </c>
      <c r="AF4541">
        <v>0</v>
      </c>
      <c r="AG4541">
        <v>0</v>
      </c>
      <c r="AH4541">
        <v>0</v>
      </c>
      <c r="AI4541">
        <v>12</v>
      </c>
      <c r="AJ4541">
        <v>12</v>
      </c>
    </row>
    <row r="4542" spans="1:38" x14ac:dyDescent="0.2">
      <c r="A4542" s="1" t="s">
        <v>53</v>
      </c>
      <c r="B4542">
        <v>3</v>
      </c>
      <c r="C4542" s="1" t="s">
        <v>6496</v>
      </c>
      <c r="D4542" s="2">
        <v>45917</v>
      </c>
      <c r="E4542" t="s">
        <v>625</v>
      </c>
      <c r="F4542" s="1" t="s">
        <v>106</v>
      </c>
      <c r="G4542">
        <v>14</v>
      </c>
      <c r="H4542" t="s">
        <v>2562</v>
      </c>
      <c r="I4542" s="1" t="s">
        <v>106</v>
      </c>
      <c r="J4542">
        <v>400</v>
      </c>
      <c r="K4542" s="1" t="s">
        <v>2729</v>
      </c>
      <c r="L4542">
        <v>3</v>
      </c>
      <c r="M4542">
        <v>183.6</v>
      </c>
      <c r="N4542">
        <v>5.2</v>
      </c>
      <c r="O4542">
        <v>6</v>
      </c>
      <c r="Q4542">
        <v>178.4</v>
      </c>
      <c r="R4542" s="1"/>
      <c r="S4542">
        <v>5</v>
      </c>
      <c r="V4542">
        <v>5</v>
      </c>
      <c r="W4542">
        <v>8.3333333333333329E-2</v>
      </c>
      <c r="AF4542">
        <v>0</v>
      </c>
      <c r="AG4542">
        <v>0</v>
      </c>
      <c r="AH4542">
        <v>8.3333333333333329E-2</v>
      </c>
      <c r="AI4542">
        <v>11.916666666666666</v>
      </c>
      <c r="AJ4542">
        <v>12</v>
      </c>
    </row>
    <row r="4543" spans="1:38" x14ac:dyDescent="0.2">
      <c r="A4543" s="1" t="s">
        <v>53</v>
      </c>
      <c r="B4543">
        <v>3</v>
      </c>
      <c r="C4543" s="1" t="s">
        <v>6497</v>
      </c>
      <c r="D4543" s="2">
        <v>45917</v>
      </c>
      <c r="E4543" t="s">
        <v>6498</v>
      </c>
      <c r="F4543" s="1" t="s">
        <v>6499</v>
      </c>
      <c r="G4543">
        <v>8</v>
      </c>
      <c r="H4543">
        <v>12</v>
      </c>
      <c r="I4543" s="1" t="s">
        <v>6499</v>
      </c>
      <c r="J4543">
        <v>125</v>
      </c>
      <c r="K4543" s="1" t="s">
        <v>2729</v>
      </c>
      <c r="L4543">
        <v>1</v>
      </c>
      <c r="M4543">
        <v>30.4</v>
      </c>
      <c r="N4543">
        <v>0.9</v>
      </c>
      <c r="Q4543">
        <v>29.5</v>
      </c>
      <c r="R4543" s="1"/>
      <c r="V4543">
        <v>0</v>
      </c>
      <c r="W4543">
        <v>0</v>
      </c>
      <c r="AF4543">
        <v>0</v>
      </c>
      <c r="AG4543">
        <v>0</v>
      </c>
      <c r="AH4543">
        <v>0</v>
      </c>
      <c r="AI4543">
        <v>12</v>
      </c>
      <c r="AJ4543">
        <v>12</v>
      </c>
    </row>
    <row r="4544" spans="1:38" x14ac:dyDescent="0.2">
      <c r="A4544" s="1" t="s">
        <v>53</v>
      </c>
      <c r="B4544">
        <v>3</v>
      </c>
      <c r="C4544" s="1" t="s">
        <v>6500</v>
      </c>
      <c r="D4544" s="2">
        <v>45917</v>
      </c>
      <c r="E4544" t="s">
        <v>6498</v>
      </c>
      <c r="F4544" s="1" t="s">
        <v>6499</v>
      </c>
      <c r="G4544">
        <v>9</v>
      </c>
      <c r="H4544">
        <v>12</v>
      </c>
      <c r="I4544" s="1" t="s">
        <v>6499</v>
      </c>
      <c r="J4544">
        <v>125</v>
      </c>
      <c r="K4544" s="1" t="s">
        <v>2729</v>
      </c>
      <c r="L4544">
        <v>4</v>
      </c>
      <c r="M4544">
        <v>131.20000000000002</v>
      </c>
      <c r="N4544">
        <v>4.2</v>
      </c>
      <c r="Q4544">
        <v>127.00000000000001</v>
      </c>
      <c r="R4544" s="1"/>
      <c r="V4544">
        <v>0</v>
      </c>
      <c r="W4544">
        <v>0</v>
      </c>
      <c r="AF4544">
        <v>0</v>
      </c>
      <c r="AG4544">
        <v>0</v>
      </c>
      <c r="AH4544">
        <v>0</v>
      </c>
      <c r="AI4544">
        <v>12</v>
      </c>
      <c r="AJ4544">
        <v>12</v>
      </c>
    </row>
    <row r="4545" spans="1:38" x14ac:dyDescent="0.2">
      <c r="A4545" s="1" t="s">
        <v>46</v>
      </c>
      <c r="B4545">
        <v>4</v>
      </c>
      <c r="C4545" s="1" t="s">
        <v>6480</v>
      </c>
      <c r="D4545" s="2">
        <v>45917</v>
      </c>
      <c r="E4545" t="s">
        <v>6477</v>
      </c>
      <c r="F4545" s="1" t="s">
        <v>246</v>
      </c>
      <c r="G4545">
        <v>22</v>
      </c>
      <c r="H4545" t="s">
        <v>51</v>
      </c>
      <c r="I4545" s="1" t="s">
        <v>246</v>
      </c>
      <c r="J4545">
        <v>620</v>
      </c>
      <c r="K4545" s="1" t="s">
        <v>2729</v>
      </c>
      <c r="L4545">
        <v>6</v>
      </c>
      <c r="M4545">
        <v>296.60000000000002</v>
      </c>
      <c r="N4545">
        <v>10.8</v>
      </c>
      <c r="Q4545">
        <v>285.8</v>
      </c>
      <c r="R4545" s="1"/>
      <c r="V4545">
        <v>0</v>
      </c>
      <c r="W4545">
        <v>0</v>
      </c>
      <c r="AF4545">
        <v>0</v>
      </c>
      <c r="AG4545">
        <v>0</v>
      </c>
      <c r="AH4545">
        <v>0</v>
      </c>
      <c r="AI4545">
        <v>12</v>
      </c>
      <c r="AJ4545">
        <v>12</v>
      </c>
    </row>
    <row r="4546" spans="1:38" x14ac:dyDescent="0.2">
      <c r="A4546" s="1" t="s">
        <v>46</v>
      </c>
      <c r="B4546">
        <v>4</v>
      </c>
      <c r="C4546" s="1" t="s">
        <v>6478</v>
      </c>
      <c r="D4546" s="2">
        <v>45917</v>
      </c>
      <c r="E4546" t="s">
        <v>6477</v>
      </c>
      <c r="F4546" s="1" t="s">
        <v>246</v>
      </c>
      <c r="G4546">
        <v>22</v>
      </c>
      <c r="H4546" t="s">
        <v>51</v>
      </c>
      <c r="I4546" s="1" t="s">
        <v>246</v>
      </c>
      <c r="J4546">
        <v>600</v>
      </c>
      <c r="K4546" s="1" t="s">
        <v>2729</v>
      </c>
      <c r="L4546">
        <v>2</v>
      </c>
      <c r="M4546">
        <v>125.19999999999999</v>
      </c>
      <c r="N4546">
        <v>5.6</v>
      </c>
      <c r="O4546">
        <v>4.2</v>
      </c>
      <c r="Q4546">
        <v>119.6</v>
      </c>
      <c r="R4546" s="1"/>
      <c r="V4546">
        <v>0</v>
      </c>
      <c r="W4546">
        <v>0</v>
      </c>
      <c r="AF4546">
        <v>0</v>
      </c>
      <c r="AG4546">
        <v>0</v>
      </c>
      <c r="AH4546">
        <v>0</v>
      </c>
      <c r="AI4546">
        <v>12</v>
      </c>
      <c r="AJ4546">
        <v>12</v>
      </c>
    </row>
    <row r="4547" spans="1:38" x14ac:dyDescent="0.2">
      <c r="A4547" s="1" t="s">
        <v>53</v>
      </c>
      <c r="B4547">
        <v>4</v>
      </c>
      <c r="C4547" s="1" t="s">
        <v>6478</v>
      </c>
      <c r="D4547" s="2">
        <v>45917</v>
      </c>
      <c r="E4547" t="s">
        <v>6477</v>
      </c>
      <c r="F4547" s="1" t="s">
        <v>246</v>
      </c>
      <c r="G4547">
        <v>22</v>
      </c>
      <c r="H4547" t="s">
        <v>51</v>
      </c>
      <c r="I4547" s="1" t="s">
        <v>246</v>
      </c>
      <c r="J4547">
        <v>600</v>
      </c>
      <c r="K4547" s="1" t="s">
        <v>2729</v>
      </c>
      <c r="L4547">
        <v>7</v>
      </c>
      <c r="M4547">
        <v>345.2</v>
      </c>
      <c r="N4547">
        <v>16.8</v>
      </c>
      <c r="O4547">
        <v>20</v>
      </c>
      <c r="Q4547">
        <v>328.4</v>
      </c>
      <c r="R4547" s="1"/>
      <c r="V4547">
        <v>0</v>
      </c>
      <c r="W4547">
        <v>0</v>
      </c>
      <c r="AF4547">
        <v>0</v>
      </c>
      <c r="AG4547">
        <v>0</v>
      </c>
      <c r="AH4547">
        <v>0</v>
      </c>
      <c r="AI4547">
        <v>12</v>
      </c>
      <c r="AJ4547">
        <v>12</v>
      </c>
    </row>
    <row r="4548" spans="1:38" x14ac:dyDescent="0.2">
      <c r="A4548" s="1" t="s">
        <v>53</v>
      </c>
      <c r="B4548">
        <v>5</v>
      </c>
      <c r="C4548" s="1" t="s">
        <v>6394</v>
      </c>
      <c r="D4548" s="2">
        <v>45917</v>
      </c>
      <c r="E4548" t="s">
        <v>6395</v>
      </c>
      <c r="F4548" s="1" t="s">
        <v>246</v>
      </c>
      <c r="G4548" t="s">
        <v>5667</v>
      </c>
      <c r="H4548" t="s">
        <v>6396</v>
      </c>
      <c r="I4548" s="1" t="s">
        <v>246</v>
      </c>
      <c r="J4548">
        <v>4750</v>
      </c>
      <c r="K4548" s="1" t="s">
        <v>2729</v>
      </c>
      <c r="L4548">
        <v>4</v>
      </c>
      <c r="M4548">
        <v>330.6</v>
      </c>
      <c r="N4548">
        <v>14.2</v>
      </c>
      <c r="O4548">
        <v>30</v>
      </c>
      <c r="Q4548">
        <v>316.40000000000003</v>
      </c>
      <c r="R4548" s="1"/>
      <c r="U4548">
        <v>240</v>
      </c>
      <c r="V4548">
        <v>240</v>
      </c>
      <c r="W4548">
        <v>4</v>
      </c>
      <c r="AF4548">
        <v>0</v>
      </c>
      <c r="AG4548">
        <v>0</v>
      </c>
      <c r="AH4548">
        <v>4</v>
      </c>
      <c r="AI4548">
        <v>8</v>
      </c>
      <c r="AJ4548">
        <v>12</v>
      </c>
    </row>
    <row r="4549" spans="1:38" x14ac:dyDescent="0.2">
      <c r="A4549" s="1" t="s">
        <v>46</v>
      </c>
      <c r="B4549">
        <v>6</v>
      </c>
      <c r="C4549" s="1" t="s">
        <v>6394</v>
      </c>
      <c r="D4549" s="2">
        <v>45917</v>
      </c>
      <c r="E4549" t="s">
        <v>6395</v>
      </c>
      <c r="F4549" s="1" t="s">
        <v>246</v>
      </c>
      <c r="G4549" t="s">
        <v>5667</v>
      </c>
      <c r="H4549" t="s">
        <v>6396</v>
      </c>
      <c r="I4549" s="1" t="s">
        <v>246</v>
      </c>
      <c r="J4549">
        <v>4750</v>
      </c>
      <c r="K4549" s="1" t="s">
        <v>2729</v>
      </c>
      <c r="L4549">
        <v>7</v>
      </c>
      <c r="M4549">
        <v>696.19999999999993</v>
      </c>
      <c r="N4549">
        <v>23.8</v>
      </c>
      <c r="O4549">
        <v>30</v>
      </c>
      <c r="Q4549">
        <v>672.4</v>
      </c>
      <c r="R4549" s="1"/>
      <c r="V4549">
        <v>0</v>
      </c>
      <c r="W4549">
        <v>0</v>
      </c>
      <c r="AF4549">
        <v>0</v>
      </c>
      <c r="AG4549">
        <v>0</v>
      </c>
      <c r="AH4549">
        <v>0</v>
      </c>
      <c r="AI4549">
        <v>12</v>
      </c>
      <c r="AJ4549">
        <v>12</v>
      </c>
    </row>
    <row r="4550" spans="1:38" x14ac:dyDescent="0.2">
      <c r="A4550" s="1" t="s">
        <v>53</v>
      </c>
      <c r="B4550">
        <v>6</v>
      </c>
      <c r="C4550" s="1" t="s">
        <v>6394</v>
      </c>
      <c r="D4550" s="2">
        <v>45917</v>
      </c>
      <c r="E4550" t="s">
        <v>6395</v>
      </c>
      <c r="F4550" s="1" t="s">
        <v>246</v>
      </c>
      <c r="G4550" t="s">
        <v>5667</v>
      </c>
      <c r="H4550" t="s">
        <v>6396</v>
      </c>
      <c r="I4550" s="1" t="s">
        <v>246</v>
      </c>
      <c r="J4550">
        <v>4750</v>
      </c>
      <c r="K4550" s="1" t="s">
        <v>2729</v>
      </c>
      <c r="L4550">
        <v>12</v>
      </c>
      <c r="M4550">
        <v>865.3</v>
      </c>
      <c r="N4550">
        <v>56</v>
      </c>
      <c r="O4550">
        <v>5</v>
      </c>
      <c r="Q4550">
        <v>809.3</v>
      </c>
      <c r="R4550" s="1"/>
      <c r="V4550">
        <v>0</v>
      </c>
      <c r="W4550">
        <v>0</v>
      </c>
      <c r="AF4550">
        <v>0</v>
      </c>
      <c r="AG4550">
        <v>0</v>
      </c>
      <c r="AH4550">
        <v>0</v>
      </c>
      <c r="AI4550">
        <v>12</v>
      </c>
      <c r="AJ4550">
        <v>12</v>
      </c>
    </row>
    <row r="4551" spans="1:38" x14ac:dyDescent="0.2">
      <c r="A4551" s="1" t="s">
        <v>46</v>
      </c>
      <c r="B4551">
        <v>1</v>
      </c>
      <c r="C4551" s="1" t="s">
        <v>6501</v>
      </c>
      <c r="D4551" s="2">
        <v>45918</v>
      </c>
      <c r="E4551" t="s">
        <v>6502</v>
      </c>
      <c r="F4551" s="1" t="s">
        <v>246</v>
      </c>
      <c r="G4551">
        <v>7</v>
      </c>
      <c r="H4551" t="s">
        <v>5555</v>
      </c>
      <c r="I4551" s="1" t="s">
        <v>246</v>
      </c>
      <c r="J4551">
        <v>100</v>
      </c>
      <c r="K4551" s="1" t="s">
        <v>2729</v>
      </c>
      <c r="L4551">
        <v>2</v>
      </c>
      <c r="M4551">
        <v>59.400000000000006</v>
      </c>
      <c r="N4551">
        <v>1.8</v>
      </c>
      <c r="O4551">
        <v>10</v>
      </c>
      <c r="Q4551">
        <v>57.600000000000009</v>
      </c>
      <c r="R4551" s="1"/>
      <c r="S4551">
        <v>49</v>
      </c>
      <c r="V4551">
        <v>49</v>
      </c>
      <c r="W4551">
        <v>0.81666666666666676</v>
      </c>
      <c r="AA4551">
        <v>5</v>
      </c>
      <c r="AF4551">
        <v>5</v>
      </c>
      <c r="AG4551">
        <v>8.3333333333333329E-2</v>
      </c>
      <c r="AH4551">
        <v>0.9</v>
      </c>
      <c r="AI4551">
        <v>11.1</v>
      </c>
      <c r="AJ4551">
        <v>12</v>
      </c>
      <c r="AL4551">
        <v>2816</v>
      </c>
    </row>
    <row r="4552" spans="1:38" x14ac:dyDescent="0.2">
      <c r="A4552" s="1" t="s">
        <v>46</v>
      </c>
      <c r="B4552">
        <v>1</v>
      </c>
      <c r="C4552" s="1" t="s">
        <v>6503</v>
      </c>
      <c r="D4552" s="2">
        <v>45918</v>
      </c>
      <c r="E4552" t="s">
        <v>6502</v>
      </c>
      <c r="F4552" s="1" t="s">
        <v>246</v>
      </c>
      <c r="G4552">
        <v>6</v>
      </c>
      <c r="H4552" t="s">
        <v>5555</v>
      </c>
      <c r="I4552" s="1" t="s">
        <v>246</v>
      </c>
      <c r="J4552">
        <v>100</v>
      </c>
      <c r="K4552" s="1" t="s">
        <v>2729</v>
      </c>
      <c r="L4552">
        <v>3</v>
      </c>
      <c r="M4552">
        <v>101.19999999999999</v>
      </c>
      <c r="N4552">
        <v>2.31</v>
      </c>
      <c r="Q4552">
        <v>98.889999999999986</v>
      </c>
      <c r="R4552" s="1"/>
      <c r="V4552">
        <v>0</v>
      </c>
      <c r="W4552">
        <v>0</v>
      </c>
      <c r="AF4552">
        <v>0</v>
      </c>
      <c r="AG4552">
        <v>0</v>
      </c>
      <c r="AH4552">
        <v>0</v>
      </c>
      <c r="AI4552">
        <v>12</v>
      </c>
      <c r="AJ4552">
        <v>12</v>
      </c>
    </row>
    <row r="4553" spans="1:38" x14ac:dyDescent="0.2">
      <c r="A4553" s="1" t="s">
        <v>53</v>
      </c>
      <c r="B4553">
        <v>1</v>
      </c>
      <c r="C4553" s="1" t="s">
        <v>6504</v>
      </c>
      <c r="D4553" s="2">
        <v>45918</v>
      </c>
      <c r="E4553" t="s">
        <v>6502</v>
      </c>
      <c r="F4553" s="1" t="s">
        <v>246</v>
      </c>
      <c r="G4553">
        <v>8</v>
      </c>
      <c r="H4553" t="s">
        <v>5555</v>
      </c>
      <c r="I4553" s="1" t="s">
        <v>246</v>
      </c>
      <c r="J4553">
        <v>100</v>
      </c>
      <c r="K4553" s="1" t="s">
        <v>2729</v>
      </c>
      <c r="L4553">
        <v>2</v>
      </c>
      <c r="M4553">
        <v>108</v>
      </c>
      <c r="N4553">
        <v>2</v>
      </c>
      <c r="Q4553">
        <v>106</v>
      </c>
      <c r="R4553" s="1"/>
      <c r="V4553">
        <v>0</v>
      </c>
      <c r="W4553">
        <v>0</v>
      </c>
      <c r="AF4553">
        <v>0</v>
      </c>
      <c r="AG4553">
        <v>0</v>
      </c>
      <c r="AH4553">
        <v>0</v>
      </c>
      <c r="AI4553">
        <v>12</v>
      </c>
      <c r="AJ4553">
        <v>12</v>
      </c>
    </row>
    <row r="4554" spans="1:38" x14ac:dyDescent="0.2">
      <c r="A4554" s="1" t="s">
        <v>53</v>
      </c>
      <c r="B4554">
        <v>1</v>
      </c>
      <c r="C4554" s="1" t="s">
        <v>6505</v>
      </c>
      <c r="D4554" s="2">
        <v>45918</v>
      </c>
      <c r="E4554" t="s">
        <v>6502</v>
      </c>
      <c r="F4554" s="1" t="s">
        <v>246</v>
      </c>
      <c r="G4554">
        <v>12</v>
      </c>
      <c r="H4554" t="s">
        <v>5555</v>
      </c>
      <c r="I4554" s="1" t="s">
        <v>246</v>
      </c>
      <c r="J4554">
        <v>100</v>
      </c>
      <c r="K4554" s="1" t="s">
        <v>2729</v>
      </c>
      <c r="L4554">
        <v>2</v>
      </c>
      <c r="M4554">
        <v>110</v>
      </c>
      <c r="N4554">
        <v>3</v>
      </c>
      <c r="Q4554">
        <v>107</v>
      </c>
      <c r="R4554" s="1"/>
      <c r="V4554">
        <v>0</v>
      </c>
      <c r="W4554">
        <v>0</v>
      </c>
      <c r="AF4554">
        <v>0</v>
      </c>
      <c r="AG4554">
        <v>0</v>
      </c>
      <c r="AH4554">
        <v>0</v>
      </c>
      <c r="AI4554">
        <v>12</v>
      </c>
      <c r="AJ4554">
        <v>12</v>
      </c>
    </row>
    <row r="4555" spans="1:38" x14ac:dyDescent="0.2">
      <c r="A4555" s="1" t="s">
        <v>46</v>
      </c>
      <c r="B4555">
        <v>2</v>
      </c>
      <c r="C4555" s="1" t="s">
        <v>6465</v>
      </c>
      <c r="D4555" s="2">
        <v>45918</v>
      </c>
      <c r="E4555" t="s">
        <v>5944</v>
      </c>
      <c r="F4555" s="1" t="s">
        <v>5945</v>
      </c>
      <c r="G4555">
        <v>4</v>
      </c>
      <c r="H4555">
        <v>80</v>
      </c>
      <c r="I4555" s="1" t="s">
        <v>5945</v>
      </c>
      <c r="J4555">
        <v>2500</v>
      </c>
      <c r="K4555" s="1" t="s">
        <v>2729</v>
      </c>
      <c r="L4555">
        <v>10</v>
      </c>
      <c r="M4555">
        <v>256.39999999999998</v>
      </c>
      <c r="N4555">
        <v>6</v>
      </c>
      <c r="O4555">
        <v>2</v>
      </c>
      <c r="Q4555">
        <v>250.39999999999998</v>
      </c>
      <c r="R4555" s="1"/>
      <c r="V4555">
        <v>0</v>
      </c>
      <c r="W4555">
        <v>0</v>
      </c>
      <c r="AF4555">
        <v>0</v>
      </c>
      <c r="AG4555">
        <v>0</v>
      </c>
      <c r="AH4555">
        <v>0</v>
      </c>
      <c r="AI4555">
        <v>12</v>
      </c>
      <c r="AJ4555">
        <v>12</v>
      </c>
    </row>
    <row r="4556" spans="1:38" x14ac:dyDescent="0.2">
      <c r="A4556" s="1" t="s">
        <v>53</v>
      </c>
      <c r="B4556">
        <v>2</v>
      </c>
      <c r="C4556" s="1" t="s">
        <v>6465</v>
      </c>
      <c r="D4556" s="2">
        <v>45918</v>
      </c>
      <c r="E4556" t="s">
        <v>5944</v>
      </c>
      <c r="F4556" s="1" t="s">
        <v>5945</v>
      </c>
      <c r="G4556">
        <v>4</v>
      </c>
      <c r="H4556">
        <v>80</v>
      </c>
      <c r="I4556" s="1" t="s">
        <v>5945</v>
      </c>
      <c r="J4556">
        <v>2500</v>
      </c>
      <c r="K4556" s="1" t="s">
        <v>2729</v>
      </c>
      <c r="L4556">
        <v>9</v>
      </c>
      <c r="M4556">
        <v>230.43</v>
      </c>
      <c r="N4556">
        <v>4.21</v>
      </c>
      <c r="Q4556">
        <v>226.22</v>
      </c>
      <c r="R4556" s="1"/>
      <c r="V4556">
        <v>0</v>
      </c>
      <c r="W4556">
        <v>0</v>
      </c>
      <c r="AF4556">
        <v>0</v>
      </c>
      <c r="AG4556">
        <v>0</v>
      </c>
      <c r="AH4556">
        <v>0</v>
      </c>
      <c r="AI4556">
        <v>12</v>
      </c>
      <c r="AJ4556">
        <v>12</v>
      </c>
    </row>
    <row r="4557" spans="1:38" x14ac:dyDescent="0.2">
      <c r="A4557" s="1" t="s">
        <v>46</v>
      </c>
      <c r="B4557">
        <v>4</v>
      </c>
      <c r="C4557" s="1" t="s">
        <v>6478</v>
      </c>
      <c r="D4557" s="2">
        <v>45918</v>
      </c>
      <c r="E4557" t="s">
        <v>6477</v>
      </c>
      <c r="F4557" s="1" t="s">
        <v>246</v>
      </c>
      <c r="G4557">
        <v>22</v>
      </c>
      <c r="H4557" t="s">
        <v>51</v>
      </c>
      <c r="I4557" s="1" t="s">
        <v>246</v>
      </c>
      <c r="J4557">
        <v>600</v>
      </c>
      <c r="K4557" s="1" t="s">
        <v>2729</v>
      </c>
      <c r="L4557">
        <v>1</v>
      </c>
      <c r="M4557">
        <v>48.4</v>
      </c>
      <c r="N4557">
        <v>3.4</v>
      </c>
      <c r="O4557">
        <v>10</v>
      </c>
      <c r="Q4557">
        <v>45</v>
      </c>
      <c r="R4557" s="1"/>
      <c r="S4557">
        <v>30</v>
      </c>
      <c r="V4557">
        <v>30</v>
      </c>
      <c r="W4557">
        <v>0.5</v>
      </c>
      <c r="Z4557">
        <v>65</v>
      </c>
      <c r="AF4557">
        <v>65</v>
      </c>
      <c r="AG4557">
        <v>1.0833333333333333</v>
      </c>
      <c r="AH4557">
        <v>1.5833333333333333</v>
      </c>
      <c r="AI4557">
        <v>10.416666666666666</v>
      </c>
      <c r="AJ4557">
        <v>12</v>
      </c>
    </row>
    <row r="4558" spans="1:38" x14ac:dyDescent="0.2">
      <c r="A4558" s="1" t="s">
        <v>46</v>
      </c>
      <c r="B4558">
        <v>4</v>
      </c>
      <c r="C4558" s="1" t="s">
        <v>6506</v>
      </c>
      <c r="D4558" s="2">
        <v>45918</v>
      </c>
      <c r="E4558" t="s">
        <v>625</v>
      </c>
      <c r="F4558" s="1" t="s">
        <v>246</v>
      </c>
      <c r="G4558">
        <v>16</v>
      </c>
      <c r="H4558" t="s">
        <v>99</v>
      </c>
      <c r="I4558" s="1" t="s">
        <v>246</v>
      </c>
      <c r="J4558">
        <v>100</v>
      </c>
      <c r="K4558" s="1" t="s">
        <v>2729</v>
      </c>
      <c r="L4558">
        <v>3</v>
      </c>
      <c r="M4558">
        <v>115.8</v>
      </c>
      <c r="N4558">
        <v>5.6999999999999993</v>
      </c>
      <c r="Q4558">
        <v>110.1</v>
      </c>
      <c r="R4558" s="1"/>
      <c r="V4558">
        <v>0</v>
      </c>
      <c r="W4558">
        <v>0</v>
      </c>
      <c r="AF4558">
        <v>0</v>
      </c>
      <c r="AG4558">
        <v>0</v>
      </c>
      <c r="AH4558">
        <v>0</v>
      </c>
      <c r="AI4558">
        <v>12</v>
      </c>
      <c r="AJ4558">
        <v>12</v>
      </c>
    </row>
    <row r="4559" spans="1:38" x14ac:dyDescent="0.2">
      <c r="A4559" s="1" t="s">
        <v>46</v>
      </c>
      <c r="B4559">
        <v>4</v>
      </c>
      <c r="C4559" s="1" t="s">
        <v>6507</v>
      </c>
      <c r="D4559" s="2">
        <v>45918</v>
      </c>
      <c r="E4559" t="s">
        <v>625</v>
      </c>
      <c r="F4559" s="1" t="s">
        <v>246</v>
      </c>
      <c r="G4559">
        <v>15</v>
      </c>
      <c r="H4559" t="s">
        <v>99</v>
      </c>
      <c r="I4559" s="1" t="s">
        <v>246</v>
      </c>
      <c r="J4559">
        <v>75</v>
      </c>
      <c r="K4559" s="1" t="s">
        <v>2729</v>
      </c>
      <c r="L4559">
        <v>1</v>
      </c>
      <c r="M4559">
        <v>37</v>
      </c>
      <c r="N4559">
        <v>1.7</v>
      </c>
      <c r="Q4559">
        <v>35.299999999999997</v>
      </c>
      <c r="R4559" s="1"/>
      <c r="V4559">
        <v>0</v>
      </c>
      <c r="W4559">
        <v>0</v>
      </c>
      <c r="AF4559">
        <v>0</v>
      </c>
      <c r="AG4559">
        <v>0</v>
      </c>
      <c r="AH4559">
        <v>0</v>
      </c>
      <c r="AI4559">
        <v>12</v>
      </c>
      <c r="AJ4559">
        <v>12</v>
      </c>
    </row>
    <row r="4560" spans="1:38" x14ac:dyDescent="0.2">
      <c r="A4560" s="1" t="s">
        <v>53</v>
      </c>
      <c r="B4560">
        <v>4</v>
      </c>
      <c r="C4560" s="1" t="s">
        <v>6507</v>
      </c>
      <c r="D4560" s="2">
        <v>45918</v>
      </c>
      <c r="E4560" t="s">
        <v>625</v>
      </c>
      <c r="F4560" s="1" t="s">
        <v>246</v>
      </c>
      <c r="G4560">
        <v>15</v>
      </c>
      <c r="H4560" t="s">
        <v>99</v>
      </c>
      <c r="I4560" s="1" t="s">
        <v>246</v>
      </c>
      <c r="J4560">
        <v>75</v>
      </c>
      <c r="K4560" s="1" t="s">
        <v>2729</v>
      </c>
      <c r="L4560">
        <v>1</v>
      </c>
      <c r="M4560">
        <v>50.6</v>
      </c>
      <c r="N4560">
        <v>1.8</v>
      </c>
      <c r="Q4560">
        <v>48.800000000000004</v>
      </c>
      <c r="R4560" s="1"/>
      <c r="V4560">
        <v>0</v>
      </c>
      <c r="W4560">
        <v>0</v>
      </c>
      <c r="AD4560">
        <v>35</v>
      </c>
      <c r="AF4560">
        <v>35</v>
      </c>
      <c r="AG4560">
        <v>0.58333333333333337</v>
      </c>
      <c r="AH4560">
        <v>0.58333333333333337</v>
      </c>
      <c r="AI4560">
        <v>11.416666666666666</v>
      </c>
      <c r="AJ4560">
        <v>12</v>
      </c>
    </row>
    <row r="4561" spans="1:38" x14ac:dyDescent="0.2">
      <c r="A4561" s="1" t="s">
        <v>53</v>
      </c>
      <c r="B4561">
        <v>4</v>
      </c>
      <c r="C4561" s="1" t="s">
        <v>6508</v>
      </c>
      <c r="D4561" s="2">
        <v>45918</v>
      </c>
      <c r="E4561" t="s">
        <v>625</v>
      </c>
      <c r="F4561" s="1" t="s">
        <v>246</v>
      </c>
      <c r="G4561">
        <v>16</v>
      </c>
      <c r="H4561" t="s">
        <v>6509</v>
      </c>
      <c r="I4561" s="1" t="s">
        <v>246</v>
      </c>
      <c r="J4561">
        <v>55</v>
      </c>
      <c r="K4561" s="1" t="s">
        <v>2729</v>
      </c>
      <c r="L4561">
        <v>1</v>
      </c>
      <c r="M4561">
        <v>55</v>
      </c>
      <c r="N4561">
        <v>2</v>
      </c>
      <c r="Q4561">
        <v>53</v>
      </c>
      <c r="R4561" s="1"/>
      <c r="V4561">
        <v>0</v>
      </c>
      <c r="W4561">
        <v>0</v>
      </c>
      <c r="AF4561">
        <v>0</v>
      </c>
      <c r="AG4561">
        <v>0</v>
      </c>
      <c r="AH4561">
        <v>0</v>
      </c>
      <c r="AI4561">
        <v>12</v>
      </c>
      <c r="AJ4561">
        <v>12</v>
      </c>
    </row>
    <row r="4562" spans="1:38" x14ac:dyDescent="0.2">
      <c r="A4562" s="1" t="s">
        <v>53</v>
      </c>
      <c r="B4562">
        <v>4</v>
      </c>
      <c r="C4562" s="1" t="s">
        <v>6510</v>
      </c>
      <c r="D4562" s="2">
        <v>45918</v>
      </c>
      <c r="E4562" t="s">
        <v>625</v>
      </c>
      <c r="F4562" s="1" t="s">
        <v>246</v>
      </c>
      <c r="G4562">
        <v>23</v>
      </c>
      <c r="H4562" t="s">
        <v>214</v>
      </c>
      <c r="I4562" s="1" t="s">
        <v>246</v>
      </c>
      <c r="J4562">
        <v>145</v>
      </c>
      <c r="K4562" s="1" t="s">
        <v>2729</v>
      </c>
      <c r="L4562">
        <v>2</v>
      </c>
      <c r="M4562">
        <v>147.80000000000001</v>
      </c>
      <c r="N4562">
        <v>4.0999999999999996</v>
      </c>
      <c r="Q4562">
        <v>143.70000000000002</v>
      </c>
      <c r="R4562" s="1"/>
      <c r="V4562">
        <v>0</v>
      </c>
      <c r="W4562">
        <v>0</v>
      </c>
      <c r="AF4562">
        <v>0</v>
      </c>
      <c r="AG4562">
        <v>0</v>
      </c>
      <c r="AH4562">
        <v>0</v>
      </c>
      <c r="AI4562">
        <v>12</v>
      </c>
      <c r="AJ4562">
        <v>12</v>
      </c>
    </row>
    <row r="4563" spans="1:38" x14ac:dyDescent="0.2">
      <c r="A4563" s="1" t="s">
        <v>53</v>
      </c>
      <c r="B4563">
        <v>4</v>
      </c>
      <c r="C4563" s="1" t="s">
        <v>6511</v>
      </c>
      <c r="D4563" s="2">
        <v>45918</v>
      </c>
      <c r="E4563" t="s">
        <v>625</v>
      </c>
      <c r="F4563" s="1" t="s">
        <v>246</v>
      </c>
      <c r="G4563">
        <v>24</v>
      </c>
      <c r="H4563" t="s">
        <v>99</v>
      </c>
      <c r="I4563" s="1" t="s">
        <v>246</v>
      </c>
      <c r="J4563">
        <v>33</v>
      </c>
      <c r="K4563" s="1" t="s">
        <v>2729</v>
      </c>
      <c r="L4563">
        <v>1</v>
      </c>
      <c r="M4563">
        <v>42</v>
      </c>
      <c r="N4563">
        <v>2.8</v>
      </c>
      <c r="Q4563">
        <v>39.200000000000003</v>
      </c>
      <c r="R4563" s="1"/>
      <c r="V4563">
        <v>0</v>
      </c>
      <c r="W4563">
        <v>0</v>
      </c>
      <c r="AF4563">
        <v>0</v>
      </c>
      <c r="AG4563">
        <v>0</v>
      </c>
      <c r="AH4563">
        <v>0</v>
      </c>
      <c r="AI4563">
        <v>12</v>
      </c>
      <c r="AJ4563">
        <v>12</v>
      </c>
    </row>
    <row r="4564" spans="1:38" x14ac:dyDescent="0.2">
      <c r="A4564" s="1" t="s">
        <v>46</v>
      </c>
      <c r="B4564">
        <v>5</v>
      </c>
      <c r="C4564" s="1" t="s">
        <v>6394</v>
      </c>
      <c r="D4564" s="2">
        <v>45918</v>
      </c>
      <c r="E4564" t="s">
        <v>6395</v>
      </c>
      <c r="F4564" s="1" t="s">
        <v>246</v>
      </c>
      <c r="G4564" t="s">
        <v>5667</v>
      </c>
      <c r="H4564" t="s">
        <v>6396</v>
      </c>
      <c r="I4564" s="1" t="s">
        <v>246</v>
      </c>
      <c r="J4564">
        <v>4750</v>
      </c>
      <c r="K4564" s="1" t="s">
        <v>2729</v>
      </c>
      <c r="L4564">
        <v>6</v>
      </c>
      <c r="M4564">
        <v>665.4</v>
      </c>
      <c r="N4564">
        <v>20.399999999999999</v>
      </c>
      <c r="Q4564">
        <v>645</v>
      </c>
      <c r="R4564" s="1"/>
      <c r="S4564">
        <v>10</v>
      </c>
      <c r="V4564">
        <v>10</v>
      </c>
      <c r="W4564">
        <v>0.16666666666666666</v>
      </c>
      <c r="AF4564">
        <v>0</v>
      </c>
      <c r="AG4564">
        <v>0</v>
      </c>
      <c r="AH4564">
        <v>0.16666666666666666</v>
      </c>
      <c r="AI4564">
        <v>11.833333333333334</v>
      </c>
      <c r="AJ4564">
        <v>12</v>
      </c>
    </row>
    <row r="4565" spans="1:38" x14ac:dyDescent="0.2">
      <c r="A4565" s="1" t="s">
        <v>53</v>
      </c>
      <c r="B4565">
        <v>5</v>
      </c>
      <c r="C4565" s="1" t="s">
        <v>6394</v>
      </c>
      <c r="D4565" s="2">
        <v>45918</v>
      </c>
      <c r="E4565" t="s">
        <v>6395</v>
      </c>
      <c r="F4565" s="1" t="s">
        <v>246</v>
      </c>
      <c r="G4565" t="s">
        <v>5667</v>
      </c>
      <c r="H4565" t="s">
        <v>6396</v>
      </c>
      <c r="I4565" s="1" t="s">
        <v>246</v>
      </c>
      <c r="J4565">
        <v>4750</v>
      </c>
      <c r="K4565" s="1" t="s">
        <v>2729</v>
      </c>
      <c r="L4565">
        <v>2</v>
      </c>
      <c r="M4565">
        <v>200.3</v>
      </c>
      <c r="N4565">
        <v>6.8</v>
      </c>
      <c r="Q4565">
        <v>193.5</v>
      </c>
      <c r="R4565" s="1"/>
      <c r="V4565">
        <v>0</v>
      </c>
      <c r="W4565">
        <v>0</v>
      </c>
      <c r="AD4565">
        <v>40</v>
      </c>
      <c r="AF4565">
        <v>40</v>
      </c>
      <c r="AG4565">
        <v>0.66666666666666663</v>
      </c>
      <c r="AH4565">
        <v>0.66666666666666663</v>
      </c>
      <c r="AI4565">
        <v>11.333333333333334</v>
      </c>
      <c r="AJ4565">
        <v>12</v>
      </c>
    </row>
    <row r="4566" spans="1:38" x14ac:dyDescent="0.2">
      <c r="A4566" s="1" t="s">
        <v>53</v>
      </c>
      <c r="B4566">
        <v>5</v>
      </c>
      <c r="C4566" s="1" t="s">
        <v>6512</v>
      </c>
      <c r="D4566" s="2">
        <v>45918</v>
      </c>
      <c r="E4566" t="s">
        <v>2954</v>
      </c>
      <c r="F4566" s="1" t="s">
        <v>246</v>
      </c>
      <c r="G4566" t="s">
        <v>6513</v>
      </c>
      <c r="H4566" t="s">
        <v>6514</v>
      </c>
      <c r="I4566" s="1" t="s">
        <v>246</v>
      </c>
      <c r="J4566">
        <v>4500</v>
      </c>
      <c r="K4566" s="1" t="s">
        <v>2729</v>
      </c>
      <c r="L4566">
        <v>4</v>
      </c>
      <c r="M4566">
        <v>414.3</v>
      </c>
      <c r="N4566">
        <v>9.7000000000000011</v>
      </c>
      <c r="Q4566">
        <v>404.6</v>
      </c>
      <c r="R4566" s="1"/>
      <c r="V4566">
        <v>0</v>
      </c>
      <c r="W4566">
        <v>0</v>
      </c>
      <c r="AF4566">
        <v>0</v>
      </c>
      <c r="AG4566">
        <v>0</v>
      </c>
      <c r="AH4566">
        <v>0</v>
      </c>
      <c r="AI4566">
        <v>12</v>
      </c>
      <c r="AJ4566">
        <v>12</v>
      </c>
    </row>
    <row r="4567" spans="1:38" x14ac:dyDescent="0.2">
      <c r="A4567" s="1" t="s">
        <v>46</v>
      </c>
      <c r="B4567">
        <v>6</v>
      </c>
      <c r="C4567" s="1" t="s">
        <v>6515</v>
      </c>
      <c r="D4567" s="2">
        <v>45918</v>
      </c>
      <c r="E4567" t="s">
        <v>6407</v>
      </c>
      <c r="F4567" s="1" t="s">
        <v>246</v>
      </c>
      <c r="G4567">
        <v>35</v>
      </c>
      <c r="H4567" t="s">
        <v>134</v>
      </c>
      <c r="I4567" s="1" t="s">
        <v>246</v>
      </c>
      <c r="J4567">
        <v>10000</v>
      </c>
      <c r="K4567" s="1" t="s">
        <v>2729</v>
      </c>
      <c r="L4567">
        <v>10</v>
      </c>
      <c r="M4567">
        <v>775.8</v>
      </c>
      <c r="N4567">
        <v>44</v>
      </c>
      <c r="Q4567">
        <v>731.8</v>
      </c>
      <c r="R4567" s="1"/>
      <c r="V4567">
        <v>0</v>
      </c>
      <c r="W4567">
        <v>0</v>
      </c>
      <c r="AF4567">
        <v>0</v>
      </c>
      <c r="AG4567">
        <v>0</v>
      </c>
      <c r="AH4567">
        <v>0</v>
      </c>
      <c r="AI4567">
        <v>12</v>
      </c>
      <c r="AJ4567">
        <v>12</v>
      </c>
    </row>
    <row r="4568" spans="1:38" x14ac:dyDescent="0.2">
      <c r="A4568" s="1" t="s">
        <v>53</v>
      </c>
      <c r="B4568">
        <v>6</v>
      </c>
      <c r="C4568" s="1" t="s">
        <v>6515</v>
      </c>
      <c r="D4568" s="2">
        <v>45918</v>
      </c>
      <c r="E4568" t="s">
        <v>6407</v>
      </c>
      <c r="F4568" s="1" t="s">
        <v>246</v>
      </c>
      <c r="G4568">
        <v>35</v>
      </c>
      <c r="H4568" t="s">
        <v>134</v>
      </c>
      <c r="I4568" s="1" t="s">
        <v>246</v>
      </c>
      <c r="J4568">
        <v>10000</v>
      </c>
      <c r="K4568" s="1" t="s">
        <v>2729</v>
      </c>
      <c r="L4568">
        <v>12</v>
      </c>
      <c r="M4568">
        <v>868.1</v>
      </c>
      <c r="N4568">
        <v>40.200000000000003</v>
      </c>
      <c r="O4568">
        <v>26</v>
      </c>
      <c r="Q4568">
        <v>827.9</v>
      </c>
      <c r="R4568" s="1"/>
      <c r="V4568">
        <v>0</v>
      </c>
      <c r="W4568">
        <v>0</v>
      </c>
      <c r="AF4568">
        <v>0</v>
      </c>
      <c r="AG4568">
        <v>0</v>
      </c>
      <c r="AH4568">
        <v>0</v>
      </c>
      <c r="AI4568">
        <v>12</v>
      </c>
      <c r="AJ4568">
        <v>12</v>
      </c>
    </row>
    <row r="4569" spans="1:38" x14ac:dyDescent="0.2">
      <c r="A4569" s="1" t="s">
        <v>46</v>
      </c>
      <c r="B4569">
        <v>3</v>
      </c>
      <c r="C4569" s="1" t="s">
        <v>6497</v>
      </c>
      <c r="D4569" s="2">
        <v>45918</v>
      </c>
      <c r="E4569" t="s">
        <v>6498</v>
      </c>
      <c r="F4569" s="1" t="s">
        <v>6499</v>
      </c>
      <c r="G4569">
        <v>8</v>
      </c>
      <c r="H4569">
        <v>12</v>
      </c>
      <c r="I4569" s="1" t="s">
        <v>6499</v>
      </c>
      <c r="J4569">
        <v>125</v>
      </c>
      <c r="K4569" s="1" t="s">
        <v>2729</v>
      </c>
      <c r="L4569">
        <v>3</v>
      </c>
      <c r="M4569">
        <v>108</v>
      </c>
      <c r="N4569">
        <v>2.4000000000000004</v>
      </c>
      <c r="O4569">
        <v>32</v>
      </c>
      <c r="Q4569">
        <v>105.6</v>
      </c>
      <c r="R4569" s="1"/>
      <c r="S4569">
        <v>45</v>
      </c>
      <c r="V4569">
        <v>45</v>
      </c>
      <c r="W4569">
        <v>0.75</v>
      </c>
      <c r="AF4569">
        <v>0</v>
      </c>
      <c r="AG4569">
        <v>0</v>
      </c>
      <c r="AH4569">
        <v>0.75</v>
      </c>
      <c r="AI4569">
        <v>11.25</v>
      </c>
      <c r="AJ4569">
        <v>12</v>
      </c>
    </row>
    <row r="4570" spans="1:38" x14ac:dyDescent="0.2">
      <c r="A4570" s="1" t="s">
        <v>46</v>
      </c>
      <c r="B4570">
        <v>3</v>
      </c>
      <c r="C4570" s="1" t="s">
        <v>6516</v>
      </c>
      <c r="D4570" s="2">
        <v>45918</v>
      </c>
      <c r="E4570" t="s">
        <v>6498</v>
      </c>
      <c r="F4570" s="1" t="s">
        <v>6499</v>
      </c>
      <c r="G4570">
        <v>7</v>
      </c>
      <c r="H4570">
        <v>12</v>
      </c>
      <c r="I4570" s="1" t="s">
        <v>6499</v>
      </c>
      <c r="J4570">
        <v>125</v>
      </c>
      <c r="K4570" s="1" t="s">
        <v>2729</v>
      </c>
      <c r="L4570">
        <v>4</v>
      </c>
      <c r="M4570">
        <v>146.6</v>
      </c>
      <c r="N4570">
        <v>4</v>
      </c>
      <c r="Q4570">
        <v>142.6</v>
      </c>
      <c r="R4570" s="1"/>
      <c r="V4570">
        <v>0</v>
      </c>
      <c r="W4570">
        <v>0</v>
      </c>
      <c r="AF4570">
        <v>0</v>
      </c>
      <c r="AG4570">
        <v>0</v>
      </c>
      <c r="AH4570">
        <v>0</v>
      </c>
      <c r="AI4570">
        <v>12</v>
      </c>
      <c r="AJ4570">
        <v>12</v>
      </c>
    </row>
    <row r="4571" spans="1:38" x14ac:dyDescent="0.2">
      <c r="A4571" s="1" t="s">
        <v>53</v>
      </c>
      <c r="B4571">
        <v>3</v>
      </c>
      <c r="C4571" s="1" t="s">
        <v>6517</v>
      </c>
      <c r="D4571" s="2">
        <v>45918</v>
      </c>
      <c r="E4571" t="s">
        <v>6498</v>
      </c>
      <c r="F4571" s="1" t="s">
        <v>6499</v>
      </c>
      <c r="G4571">
        <v>6</v>
      </c>
      <c r="H4571">
        <v>12</v>
      </c>
      <c r="I4571" s="1" t="s">
        <v>6499</v>
      </c>
      <c r="J4571">
        <v>125</v>
      </c>
      <c r="K4571" s="1" t="s">
        <v>2729</v>
      </c>
      <c r="L4571">
        <v>4</v>
      </c>
      <c r="M4571">
        <v>131.19999999999999</v>
      </c>
      <c r="N4571">
        <v>2.4</v>
      </c>
      <c r="Q4571">
        <v>128.79999999999998</v>
      </c>
      <c r="R4571" s="1"/>
      <c r="V4571">
        <v>0</v>
      </c>
      <c r="W4571">
        <v>0</v>
      </c>
      <c r="AF4571">
        <v>0</v>
      </c>
      <c r="AG4571">
        <v>0</v>
      </c>
      <c r="AH4571">
        <v>0</v>
      </c>
      <c r="AI4571">
        <v>12</v>
      </c>
      <c r="AJ4571">
        <v>12</v>
      </c>
    </row>
    <row r="4572" spans="1:38" x14ac:dyDescent="0.2">
      <c r="A4572" s="1" t="s">
        <v>53</v>
      </c>
      <c r="B4572">
        <v>3</v>
      </c>
      <c r="C4572" s="1" t="s">
        <v>6518</v>
      </c>
      <c r="D4572" s="2">
        <v>45918</v>
      </c>
      <c r="E4572" t="s">
        <v>6519</v>
      </c>
      <c r="F4572" s="1" t="s">
        <v>2816</v>
      </c>
      <c r="G4572" t="s">
        <v>2937</v>
      </c>
      <c r="H4572" t="s">
        <v>2938</v>
      </c>
      <c r="I4572" s="1" t="s">
        <v>106</v>
      </c>
      <c r="J4572">
        <v>3000</v>
      </c>
      <c r="K4572" s="1" t="s">
        <v>2729</v>
      </c>
      <c r="L4572">
        <v>1</v>
      </c>
      <c r="M4572">
        <v>115</v>
      </c>
      <c r="N4572">
        <v>1.2</v>
      </c>
      <c r="Q4572">
        <v>113.8</v>
      </c>
      <c r="R4572" s="1"/>
      <c r="V4572">
        <v>0</v>
      </c>
      <c r="W4572">
        <v>0</v>
      </c>
      <c r="AF4572">
        <v>0</v>
      </c>
      <c r="AG4572">
        <v>0</v>
      </c>
      <c r="AH4572">
        <v>0</v>
      </c>
      <c r="AI4572">
        <v>12</v>
      </c>
      <c r="AJ4572">
        <v>12</v>
      </c>
    </row>
    <row r="4573" spans="1:38" x14ac:dyDescent="0.2">
      <c r="A4573" s="1" t="s">
        <v>46</v>
      </c>
      <c r="B4573">
        <v>1</v>
      </c>
      <c r="C4573" s="1" t="s">
        <v>6520</v>
      </c>
      <c r="D4573" s="2">
        <v>45919</v>
      </c>
      <c r="E4573" t="s">
        <v>6521</v>
      </c>
      <c r="F4573" s="1" t="s">
        <v>246</v>
      </c>
      <c r="G4573">
        <v>13</v>
      </c>
      <c r="H4573" t="s">
        <v>214</v>
      </c>
      <c r="I4573" s="1" t="s">
        <v>246</v>
      </c>
      <c r="J4573">
        <v>100</v>
      </c>
      <c r="K4573" s="1" t="s">
        <v>2729</v>
      </c>
      <c r="L4573">
        <v>2</v>
      </c>
      <c r="M4573">
        <v>102.6</v>
      </c>
      <c r="N4573">
        <v>3.2</v>
      </c>
      <c r="O4573">
        <v>5.8</v>
      </c>
      <c r="Q4573">
        <v>99.399999999999991</v>
      </c>
      <c r="R4573" s="1"/>
      <c r="S4573">
        <v>4</v>
      </c>
      <c r="V4573">
        <v>4</v>
      </c>
      <c r="W4573">
        <v>6.6666666666666666E-2</v>
      </c>
      <c r="AF4573">
        <v>0</v>
      </c>
      <c r="AG4573">
        <v>0</v>
      </c>
      <c r="AH4573">
        <v>6.6666666666666666E-2</v>
      </c>
      <c r="AI4573">
        <v>11.933333333333334</v>
      </c>
      <c r="AJ4573">
        <v>12</v>
      </c>
      <c r="AL4573" t="s">
        <v>6522</v>
      </c>
    </row>
    <row r="4574" spans="1:38" x14ac:dyDescent="0.2">
      <c r="A4574" s="1" t="s">
        <v>46</v>
      </c>
      <c r="B4574">
        <v>1</v>
      </c>
      <c r="C4574" s="1" t="s">
        <v>6523</v>
      </c>
      <c r="D4574" s="2">
        <v>45919</v>
      </c>
      <c r="E4574" t="s">
        <v>6502</v>
      </c>
      <c r="F4574" s="1" t="s">
        <v>246</v>
      </c>
      <c r="G4574">
        <v>4.5</v>
      </c>
      <c r="H4574" t="s">
        <v>5555</v>
      </c>
      <c r="I4574" s="1" t="s">
        <v>246</v>
      </c>
      <c r="J4574">
        <v>100</v>
      </c>
      <c r="K4574" s="1" t="s">
        <v>2729</v>
      </c>
      <c r="L4574">
        <v>3</v>
      </c>
      <c r="M4574">
        <v>60.4</v>
      </c>
      <c r="N4574">
        <v>1.7999999999999998</v>
      </c>
      <c r="Q4574">
        <v>58.6</v>
      </c>
      <c r="R4574" s="1"/>
      <c r="V4574">
        <v>0</v>
      </c>
      <c r="W4574">
        <v>0</v>
      </c>
      <c r="AF4574">
        <v>0</v>
      </c>
      <c r="AG4574">
        <v>0</v>
      </c>
      <c r="AH4574">
        <v>0</v>
      </c>
      <c r="AI4574">
        <v>12</v>
      </c>
      <c r="AJ4574">
        <v>12</v>
      </c>
    </row>
    <row r="4575" spans="1:38" x14ac:dyDescent="0.2">
      <c r="A4575" s="1" t="s">
        <v>53</v>
      </c>
      <c r="B4575">
        <v>1</v>
      </c>
      <c r="C4575" s="1" t="s">
        <v>6523</v>
      </c>
      <c r="D4575" s="2">
        <v>45919</v>
      </c>
      <c r="E4575" t="s">
        <v>6502</v>
      </c>
      <c r="F4575" s="1" t="s">
        <v>246</v>
      </c>
      <c r="G4575">
        <v>4.5</v>
      </c>
      <c r="H4575" t="s">
        <v>5555</v>
      </c>
      <c r="I4575" s="1" t="s">
        <v>246</v>
      </c>
      <c r="J4575">
        <v>100</v>
      </c>
      <c r="K4575" s="1" t="s">
        <v>2729</v>
      </c>
      <c r="L4575">
        <v>2</v>
      </c>
      <c r="M4575">
        <v>49.1</v>
      </c>
      <c r="N4575">
        <v>1</v>
      </c>
      <c r="O4575">
        <v>8</v>
      </c>
      <c r="Q4575">
        <v>48.1</v>
      </c>
      <c r="R4575" s="1"/>
      <c r="S4575">
        <v>8</v>
      </c>
      <c r="V4575">
        <v>8</v>
      </c>
      <c r="W4575">
        <v>0.13333333333333333</v>
      </c>
      <c r="AF4575">
        <v>0</v>
      </c>
      <c r="AG4575">
        <v>0</v>
      </c>
      <c r="AH4575">
        <v>0.13333333333333333</v>
      </c>
      <c r="AI4575">
        <v>11.866666666666667</v>
      </c>
      <c r="AJ4575">
        <v>12</v>
      </c>
    </row>
    <row r="4576" spans="1:38" x14ac:dyDescent="0.2">
      <c r="A4576" s="1" t="s">
        <v>53</v>
      </c>
      <c r="B4576">
        <v>1</v>
      </c>
      <c r="C4576" s="1"/>
      <c r="D4576" s="2">
        <v>45919</v>
      </c>
      <c r="E4576" t="s">
        <v>51</v>
      </c>
      <c r="F4576" s="1"/>
      <c r="G4576">
        <v>11</v>
      </c>
      <c r="H4576" t="s">
        <v>167</v>
      </c>
      <c r="I4576" s="1"/>
      <c r="K4576" s="1" t="s">
        <v>2729</v>
      </c>
      <c r="L4576">
        <v>1</v>
      </c>
      <c r="M4576">
        <v>24.5</v>
      </c>
      <c r="N4576">
        <v>1.3</v>
      </c>
      <c r="Q4576">
        <v>23.2</v>
      </c>
      <c r="R4576" s="1"/>
      <c r="V4576">
        <v>0</v>
      </c>
      <c r="W4576">
        <v>0</v>
      </c>
      <c r="AF4576">
        <v>0</v>
      </c>
      <c r="AG4576">
        <v>0</v>
      </c>
      <c r="AH4576">
        <v>0</v>
      </c>
      <c r="AI4576">
        <v>12</v>
      </c>
      <c r="AJ4576">
        <v>12</v>
      </c>
    </row>
    <row r="4577" spans="1:36" x14ac:dyDescent="0.2">
      <c r="A4577" s="1" t="s">
        <v>53</v>
      </c>
      <c r="B4577">
        <v>1</v>
      </c>
      <c r="C4577" s="1" t="s">
        <v>6524</v>
      </c>
      <c r="D4577" s="2">
        <v>45919</v>
      </c>
      <c r="E4577" t="s">
        <v>6525</v>
      </c>
      <c r="F4577" s="1" t="s">
        <v>106</v>
      </c>
      <c r="G4577">
        <v>5</v>
      </c>
      <c r="H4577">
        <v>9</v>
      </c>
      <c r="I4577" s="1" t="s">
        <v>106</v>
      </c>
      <c r="J4577">
        <v>250</v>
      </c>
      <c r="K4577" s="1" t="s">
        <v>2729</v>
      </c>
      <c r="L4577">
        <v>3</v>
      </c>
      <c r="M4577">
        <v>93</v>
      </c>
      <c r="N4577">
        <v>2.0999999999999996</v>
      </c>
      <c r="Q4577">
        <v>90.9</v>
      </c>
      <c r="R4577" s="1"/>
      <c r="V4577">
        <v>0</v>
      </c>
      <c r="W4577">
        <v>0</v>
      </c>
      <c r="AF4577">
        <v>0</v>
      </c>
      <c r="AG4577">
        <v>0</v>
      </c>
      <c r="AH4577">
        <v>0</v>
      </c>
      <c r="AI4577">
        <v>12</v>
      </c>
      <c r="AJ4577">
        <v>12</v>
      </c>
    </row>
    <row r="4578" spans="1:36" x14ac:dyDescent="0.2">
      <c r="A4578" s="1" t="s">
        <v>46</v>
      </c>
      <c r="B4578">
        <v>2</v>
      </c>
      <c r="C4578" s="1" t="s">
        <v>6465</v>
      </c>
      <c r="D4578" s="2">
        <v>45919</v>
      </c>
      <c r="E4578" t="s">
        <v>5944</v>
      </c>
      <c r="F4578" s="1" t="s">
        <v>5945</v>
      </c>
      <c r="G4578">
        <v>4</v>
      </c>
      <c r="H4578">
        <v>80</v>
      </c>
      <c r="I4578" s="1" t="s">
        <v>5945</v>
      </c>
      <c r="J4578">
        <v>2500</v>
      </c>
      <c r="K4578" s="1" t="s">
        <v>2729</v>
      </c>
      <c r="L4578">
        <v>9</v>
      </c>
      <c r="M4578">
        <v>228.2</v>
      </c>
      <c r="N4578">
        <v>3.6</v>
      </c>
      <c r="Q4578">
        <v>224.6</v>
      </c>
      <c r="R4578" s="1"/>
      <c r="V4578">
        <v>0</v>
      </c>
      <c r="W4578">
        <v>0</v>
      </c>
      <c r="AF4578">
        <v>0</v>
      </c>
      <c r="AG4578">
        <v>0</v>
      </c>
      <c r="AH4578">
        <v>0</v>
      </c>
      <c r="AI4578">
        <v>12</v>
      </c>
      <c r="AJ4578">
        <v>12</v>
      </c>
    </row>
    <row r="4579" spans="1:36" x14ac:dyDescent="0.2">
      <c r="A4579" s="1" t="s">
        <v>53</v>
      </c>
      <c r="B4579">
        <v>2</v>
      </c>
      <c r="C4579" s="1" t="s">
        <v>6465</v>
      </c>
      <c r="D4579" s="2">
        <v>45919</v>
      </c>
      <c r="E4579" t="s">
        <v>5944</v>
      </c>
      <c r="F4579" s="1" t="s">
        <v>5945</v>
      </c>
      <c r="G4579">
        <v>4</v>
      </c>
      <c r="H4579">
        <v>80</v>
      </c>
      <c r="I4579" s="1" t="s">
        <v>5945</v>
      </c>
      <c r="J4579">
        <v>2500</v>
      </c>
      <c r="K4579" s="1" t="s">
        <v>2729</v>
      </c>
      <c r="L4579">
        <v>8</v>
      </c>
      <c r="M4579">
        <v>227.53</v>
      </c>
      <c r="N4579">
        <v>3.85</v>
      </c>
      <c r="O4579">
        <v>2.6</v>
      </c>
      <c r="Q4579">
        <v>223.68</v>
      </c>
      <c r="R4579" s="1"/>
      <c r="V4579">
        <v>0</v>
      </c>
      <c r="W4579">
        <v>0</v>
      </c>
      <c r="AF4579">
        <v>0</v>
      </c>
      <c r="AG4579">
        <v>0</v>
      </c>
      <c r="AH4579">
        <v>0</v>
      </c>
      <c r="AI4579">
        <v>12</v>
      </c>
      <c r="AJ4579">
        <v>12</v>
      </c>
    </row>
    <row r="4580" spans="1:36" x14ac:dyDescent="0.2">
      <c r="A4580" s="1" t="s">
        <v>46</v>
      </c>
      <c r="B4580">
        <v>3</v>
      </c>
      <c r="C4580" s="1" t="s">
        <v>6518</v>
      </c>
      <c r="D4580" s="2">
        <v>45919</v>
      </c>
      <c r="E4580" t="s">
        <v>6519</v>
      </c>
      <c r="F4580" s="1" t="s">
        <v>2816</v>
      </c>
      <c r="G4580" t="s">
        <v>2937</v>
      </c>
      <c r="H4580" t="s">
        <v>2938</v>
      </c>
      <c r="I4580" s="1" t="s">
        <v>106</v>
      </c>
      <c r="J4580">
        <v>3000</v>
      </c>
      <c r="K4580" s="1" t="s">
        <v>2729</v>
      </c>
      <c r="L4580">
        <v>2</v>
      </c>
      <c r="M4580">
        <v>279.7</v>
      </c>
      <c r="N4580">
        <v>3</v>
      </c>
      <c r="O4580">
        <v>2.5</v>
      </c>
      <c r="Q4580">
        <v>276.7</v>
      </c>
      <c r="R4580" s="1"/>
      <c r="U4580">
        <v>90</v>
      </c>
      <c r="V4580">
        <v>90</v>
      </c>
      <c r="W4580">
        <v>1.5</v>
      </c>
      <c r="Z4580">
        <v>60</v>
      </c>
      <c r="AD4580">
        <v>60</v>
      </c>
      <c r="AF4580">
        <v>120</v>
      </c>
      <c r="AG4580">
        <v>2</v>
      </c>
      <c r="AH4580">
        <v>3.5</v>
      </c>
      <c r="AI4580">
        <v>8.5</v>
      </c>
      <c r="AJ4580">
        <v>12</v>
      </c>
    </row>
    <row r="4581" spans="1:36" x14ac:dyDescent="0.2">
      <c r="A4581" s="1" t="s">
        <v>53</v>
      </c>
      <c r="B4581">
        <v>3</v>
      </c>
      <c r="C4581" s="1" t="s">
        <v>6518</v>
      </c>
      <c r="D4581" s="2">
        <v>45919</v>
      </c>
      <c r="E4581" t="s">
        <v>6519</v>
      </c>
      <c r="F4581" s="1" t="s">
        <v>2816</v>
      </c>
      <c r="G4581" t="s">
        <v>2937</v>
      </c>
      <c r="H4581" t="s">
        <v>2938</v>
      </c>
      <c r="I4581" s="1" t="s">
        <v>106</v>
      </c>
      <c r="J4581">
        <v>3000</v>
      </c>
      <c r="K4581" s="1" t="s">
        <v>2729</v>
      </c>
      <c r="L4581">
        <v>2</v>
      </c>
      <c r="M4581">
        <v>252.4</v>
      </c>
      <c r="N4581">
        <v>2.8</v>
      </c>
      <c r="Q4581">
        <v>249.6</v>
      </c>
      <c r="R4581" s="1"/>
      <c r="V4581">
        <v>0</v>
      </c>
      <c r="W4581">
        <v>0</v>
      </c>
      <c r="AF4581">
        <v>0</v>
      </c>
      <c r="AG4581">
        <v>0</v>
      </c>
      <c r="AH4581">
        <v>0</v>
      </c>
      <c r="AI4581">
        <v>12</v>
      </c>
      <c r="AJ4581">
        <v>12</v>
      </c>
    </row>
    <row r="4582" spans="1:36" x14ac:dyDescent="0.2">
      <c r="A4582" s="1" t="s">
        <v>46</v>
      </c>
      <c r="B4582">
        <v>4</v>
      </c>
      <c r="C4582" s="1" t="s">
        <v>6526</v>
      </c>
      <c r="D4582" s="2">
        <v>45919</v>
      </c>
      <c r="E4582" t="s">
        <v>51</v>
      </c>
      <c r="F4582" s="1"/>
      <c r="G4582">
        <v>24</v>
      </c>
      <c r="H4582">
        <v>7</v>
      </c>
      <c r="I4582" s="1"/>
      <c r="K4582" s="1" t="s">
        <v>2729</v>
      </c>
      <c r="L4582">
        <v>1</v>
      </c>
      <c r="M4582">
        <v>85</v>
      </c>
      <c r="N4582">
        <v>2.8</v>
      </c>
      <c r="O4582">
        <v>9</v>
      </c>
      <c r="Q4582">
        <v>82.2</v>
      </c>
      <c r="R4582" s="1"/>
      <c r="S4582">
        <v>8</v>
      </c>
      <c r="V4582">
        <v>8</v>
      </c>
      <c r="W4582">
        <v>0.13333333333333333</v>
      </c>
      <c r="AA4582">
        <v>25</v>
      </c>
      <c r="AD4582">
        <v>70</v>
      </c>
      <c r="AF4582">
        <v>95</v>
      </c>
      <c r="AG4582">
        <v>1.5833333333333333</v>
      </c>
      <c r="AH4582">
        <v>1.7166666666666666</v>
      </c>
      <c r="AI4582">
        <v>10.283333333333331</v>
      </c>
      <c r="AJ4582">
        <v>12</v>
      </c>
    </row>
    <row r="4583" spans="1:36" x14ac:dyDescent="0.2">
      <c r="A4583" s="1" t="s">
        <v>46</v>
      </c>
      <c r="B4583">
        <v>4</v>
      </c>
      <c r="C4583" s="1" t="s">
        <v>6527</v>
      </c>
      <c r="D4583" s="2">
        <v>45919</v>
      </c>
      <c r="E4583" t="s">
        <v>6528</v>
      </c>
      <c r="F4583" s="1" t="s">
        <v>246</v>
      </c>
      <c r="G4583">
        <v>24</v>
      </c>
      <c r="H4583" t="s">
        <v>3235</v>
      </c>
      <c r="I4583" s="1" t="s">
        <v>246</v>
      </c>
      <c r="J4583">
        <v>100</v>
      </c>
      <c r="K4583" s="1" t="s">
        <v>2729</v>
      </c>
      <c r="L4583">
        <v>1</v>
      </c>
      <c r="M4583">
        <v>103.6</v>
      </c>
      <c r="N4583">
        <v>2.8</v>
      </c>
      <c r="Q4583">
        <v>100.8</v>
      </c>
      <c r="R4583" s="1"/>
      <c r="V4583">
        <v>0</v>
      </c>
      <c r="W4583">
        <v>0</v>
      </c>
      <c r="AF4583">
        <v>0</v>
      </c>
      <c r="AG4583">
        <v>0</v>
      </c>
      <c r="AH4583">
        <v>0</v>
      </c>
      <c r="AI4583">
        <v>12</v>
      </c>
      <c r="AJ4583">
        <v>12</v>
      </c>
    </row>
    <row r="4584" spans="1:36" x14ac:dyDescent="0.2">
      <c r="A4584" s="1" t="s">
        <v>46</v>
      </c>
      <c r="B4584">
        <v>4</v>
      </c>
      <c r="C4584" s="1" t="s">
        <v>6529</v>
      </c>
      <c r="D4584" s="2">
        <v>45919</v>
      </c>
      <c r="E4584" t="s">
        <v>6231</v>
      </c>
      <c r="F4584" s="1" t="s">
        <v>246</v>
      </c>
      <c r="G4584">
        <v>18</v>
      </c>
      <c r="H4584" t="s">
        <v>2811</v>
      </c>
      <c r="I4584" s="1" t="s">
        <v>246</v>
      </c>
      <c r="J4584">
        <v>120</v>
      </c>
      <c r="K4584" s="1" t="s">
        <v>2729</v>
      </c>
      <c r="L4584">
        <v>1</v>
      </c>
      <c r="M4584">
        <v>60.4</v>
      </c>
      <c r="N4584">
        <v>1.2</v>
      </c>
      <c r="Q4584">
        <v>59.199999999999996</v>
      </c>
      <c r="R4584" s="1"/>
      <c r="V4584">
        <v>0</v>
      </c>
      <c r="W4584">
        <v>0</v>
      </c>
      <c r="AF4584">
        <v>0</v>
      </c>
      <c r="AG4584">
        <v>0</v>
      </c>
      <c r="AH4584">
        <v>0</v>
      </c>
      <c r="AI4584">
        <v>12</v>
      </c>
      <c r="AJ4584">
        <v>12</v>
      </c>
    </row>
    <row r="4585" spans="1:36" x14ac:dyDescent="0.2">
      <c r="A4585" s="1" t="s">
        <v>46</v>
      </c>
      <c r="B4585">
        <v>4</v>
      </c>
      <c r="C4585" s="1" t="s">
        <v>6530</v>
      </c>
      <c r="D4585" s="2">
        <v>45919</v>
      </c>
      <c r="E4585" t="s">
        <v>6231</v>
      </c>
      <c r="F4585" s="1" t="s">
        <v>246</v>
      </c>
      <c r="G4585">
        <v>17</v>
      </c>
      <c r="H4585" t="s">
        <v>2811</v>
      </c>
      <c r="I4585" s="1" t="s">
        <v>246</v>
      </c>
      <c r="J4585">
        <v>120</v>
      </c>
      <c r="K4585" s="1" t="s">
        <v>2729</v>
      </c>
      <c r="L4585">
        <v>1</v>
      </c>
      <c r="M4585">
        <v>49.2</v>
      </c>
      <c r="N4585">
        <v>2</v>
      </c>
      <c r="Q4585">
        <v>47.2</v>
      </c>
      <c r="R4585" s="1"/>
      <c r="V4585">
        <v>0</v>
      </c>
      <c r="W4585">
        <v>0</v>
      </c>
      <c r="AF4585">
        <v>0</v>
      </c>
      <c r="AG4585">
        <v>0</v>
      </c>
      <c r="AH4585">
        <v>0</v>
      </c>
      <c r="AI4585">
        <v>12</v>
      </c>
      <c r="AJ4585">
        <v>12</v>
      </c>
    </row>
    <row r="4586" spans="1:36" x14ac:dyDescent="0.2">
      <c r="A4586" s="1" t="s">
        <v>53</v>
      </c>
      <c r="B4586">
        <v>4</v>
      </c>
      <c r="C4586" s="1" t="s">
        <v>6530</v>
      </c>
      <c r="D4586" s="2">
        <v>45919</v>
      </c>
      <c r="E4586" t="s">
        <v>6231</v>
      </c>
      <c r="F4586" s="1" t="s">
        <v>246</v>
      </c>
      <c r="G4586">
        <v>17</v>
      </c>
      <c r="H4586" t="s">
        <v>2811</v>
      </c>
      <c r="I4586" s="1" t="s">
        <v>246</v>
      </c>
      <c r="J4586">
        <v>120</v>
      </c>
      <c r="K4586" s="1" t="s">
        <v>2729</v>
      </c>
      <c r="L4586">
        <v>1</v>
      </c>
      <c r="M4586">
        <v>68.400000000000006</v>
      </c>
      <c r="N4586">
        <v>2</v>
      </c>
      <c r="O4586">
        <v>40</v>
      </c>
      <c r="Q4586">
        <v>66.400000000000006</v>
      </c>
      <c r="R4586" s="1"/>
      <c r="V4586">
        <v>0</v>
      </c>
      <c r="W4586">
        <v>0</v>
      </c>
      <c r="AF4586">
        <v>0</v>
      </c>
      <c r="AG4586">
        <v>0</v>
      </c>
      <c r="AH4586">
        <v>0</v>
      </c>
      <c r="AI4586">
        <v>12</v>
      </c>
      <c r="AJ4586">
        <v>12</v>
      </c>
    </row>
    <row r="4587" spans="1:36" x14ac:dyDescent="0.2">
      <c r="A4587" s="1" t="s">
        <v>53</v>
      </c>
      <c r="B4587">
        <v>4</v>
      </c>
      <c r="C4587" s="1" t="s">
        <v>6531</v>
      </c>
      <c r="D4587" s="2">
        <v>45919</v>
      </c>
      <c r="E4587" t="s">
        <v>783</v>
      </c>
      <c r="F4587" s="1" t="s">
        <v>246</v>
      </c>
      <c r="G4587">
        <v>28</v>
      </c>
      <c r="H4587">
        <v>14</v>
      </c>
      <c r="I4587" s="1" t="s">
        <v>246</v>
      </c>
      <c r="J4587">
        <v>100</v>
      </c>
      <c r="K4587" s="1" t="s">
        <v>2729</v>
      </c>
      <c r="L4587">
        <v>1</v>
      </c>
      <c r="M4587">
        <v>115</v>
      </c>
      <c r="N4587">
        <v>3.8</v>
      </c>
      <c r="Q4587">
        <v>111.2</v>
      </c>
      <c r="R4587" s="1"/>
      <c r="V4587">
        <v>0</v>
      </c>
      <c r="W4587">
        <v>0</v>
      </c>
      <c r="AF4587">
        <v>0</v>
      </c>
      <c r="AG4587">
        <v>0</v>
      </c>
      <c r="AH4587">
        <v>0</v>
      </c>
      <c r="AI4587">
        <v>12</v>
      </c>
      <c r="AJ4587">
        <v>12</v>
      </c>
    </row>
    <row r="4588" spans="1:36" x14ac:dyDescent="0.2">
      <c r="A4588" s="1" t="s">
        <v>53</v>
      </c>
      <c r="B4588">
        <v>4</v>
      </c>
      <c r="C4588" s="1" t="s">
        <v>6529</v>
      </c>
      <c r="D4588" s="2">
        <v>45919</v>
      </c>
      <c r="E4588" t="s">
        <v>6231</v>
      </c>
      <c r="F4588" s="1" t="s">
        <v>246</v>
      </c>
      <c r="G4588">
        <v>18</v>
      </c>
      <c r="H4588" t="s">
        <v>2811</v>
      </c>
      <c r="I4588" s="1" t="s">
        <v>246</v>
      </c>
      <c r="J4588">
        <v>120</v>
      </c>
      <c r="K4588" s="1" t="s">
        <v>2729</v>
      </c>
      <c r="L4588">
        <v>1</v>
      </c>
      <c r="M4588">
        <v>53.4</v>
      </c>
      <c r="N4588">
        <v>2.2000000000000002</v>
      </c>
      <c r="Q4588">
        <v>51.199999999999996</v>
      </c>
      <c r="R4588" s="1"/>
      <c r="V4588">
        <v>0</v>
      </c>
      <c r="W4588">
        <v>0</v>
      </c>
      <c r="AF4588">
        <v>0</v>
      </c>
      <c r="AG4588">
        <v>0</v>
      </c>
      <c r="AH4588">
        <v>0</v>
      </c>
      <c r="AI4588">
        <v>12</v>
      </c>
      <c r="AJ4588">
        <v>12</v>
      </c>
    </row>
    <row r="4589" spans="1:36" x14ac:dyDescent="0.2">
      <c r="A4589" s="1" t="s">
        <v>46</v>
      </c>
      <c r="B4589">
        <v>5</v>
      </c>
      <c r="C4589" s="1" t="s">
        <v>6512</v>
      </c>
      <c r="D4589" s="2">
        <v>45919</v>
      </c>
      <c r="E4589" t="s">
        <v>2954</v>
      </c>
      <c r="F4589" s="1" t="s">
        <v>246</v>
      </c>
      <c r="G4589" t="s">
        <v>6513</v>
      </c>
      <c r="H4589" t="s">
        <v>6514</v>
      </c>
      <c r="I4589" s="1" t="s">
        <v>246</v>
      </c>
      <c r="J4589">
        <v>4500</v>
      </c>
      <c r="K4589" s="1" t="s">
        <v>2729</v>
      </c>
      <c r="L4589">
        <v>5</v>
      </c>
      <c r="M4589">
        <v>533.20000000000005</v>
      </c>
      <c r="N4589">
        <v>15.4</v>
      </c>
      <c r="O4589">
        <v>12</v>
      </c>
      <c r="Q4589">
        <v>517.80000000000007</v>
      </c>
      <c r="R4589" s="1"/>
      <c r="V4589">
        <v>0</v>
      </c>
      <c r="W4589">
        <v>0</v>
      </c>
      <c r="AF4589">
        <v>0</v>
      </c>
      <c r="AG4589">
        <v>0</v>
      </c>
      <c r="AH4589">
        <v>0</v>
      </c>
      <c r="AI4589">
        <v>12</v>
      </c>
      <c r="AJ4589">
        <v>12</v>
      </c>
    </row>
    <row r="4590" spans="1:36" x14ac:dyDescent="0.2">
      <c r="A4590" s="1" t="s">
        <v>53</v>
      </c>
      <c r="B4590">
        <v>5</v>
      </c>
      <c r="C4590" s="1" t="s">
        <v>6512</v>
      </c>
      <c r="D4590" s="2">
        <v>45919</v>
      </c>
      <c r="E4590" t="s">
        <v>2954</v>
      </c>
      <c r="F4590" s="1" t="s">
        <v>246</v>
      </c>
      <c r="G4590" t="s">
        <v>6513</v>
      </c>
      <c r="H4590" t="s">
        <v>6514</v>
      </c>
      <c r="I4590" s="1" t="s">
        <v>246</v>
      </c>
      <c r="J4590">
        <v>4500</v>
      </c>
      <c r="K4590" s="1" t="s">
        <v>2729</v>
      </c>
      <c r="L4590">
        <v>5</v>
      </c>
      <c r="M4590">
        <v>525</v>
      </c>
      <c r="N4590">
        <v>14.1</v>
      </c>
      <c r="O4590">
        <v>30</v>
      </c>
      <c r="Q4590">
        <v>510.9</v>
      </c>
      <c r="R4590" s="1"/>
      <c r="V4590">
        <v>0</v>
      </c>
      <c r="W4590">
        <v>0</v>
      </c>
      <c r="Z4590">
        <v>60</v>
      </c>
      <c r="AA4590">
        <v>20</v>
      </c>
      <c r="AF4590">
        <v>80</v>
      </c>
      <c r="AG4590">
        <v>1.3333333333333333</v>
      </c>
      <c r="AH4590">
        <v>1.3333333333333333</v>
      </c>
      <c r="AI4590">
        <v>10.666666666666666</v>
      </c>
      <c r="AJ4590">
        <v>12</v>
      </c>
    </row>
    <row r="4591" spans="1:36" x14ac:dyDescent="0.2">
      <c r="A4591" s="1" t="s">
        <v>46</v>
      </c>
      <c r="B4591">
        <v>6</v>
      </c>
      <c r="C4591" s="1" t="s">
        <v>6515</v>
      </c>
      <c r="D4591" s="2">
        <v>45919</v>
      </c>
      <c r="E4591" t="s">
        <v>6407</v>
      </c>
      <c r="F4591" s="1" t="s">
        <v>246</v>
      </c>
      <c r="G4591">
        <v>35</v>
      </c>
      <c r="H4591" t="s">
        <v>134</v>
      </c>
      <c r="I4591" s="1" t="s">
        <v>246</v>
      </c>
      <c r="J4591">
        <v>10000</v>
      </c>
      <c r="K4591" s="1" t="s">
        <v>2729</v>
      </c>
      <c r="L4591">
        <v>6</v>
      </c>
      <c r="M4591">
        <v>452.4</v>
      </c>
      <c r="N4591">
        <v>22.200000000000003</v>
      </c>
      <c r="O4591">
        <v>18</v>
      </c>
      <c r="Q4591">
        <v>430.2</v>
      </c>
      <c r="R4591" s="1"/>
      <c r="V4591">
        <v>0</v>
      </c>
      <c r="W4591">
        <v>0</v>
      </c>
      <c r="Z4591">
        <v>300</v>
      </c>
      <c r="AF4591">
        <v>300</v>
      </c>
      <c r="AG4591">
        <v>5</v>
      </c>
      <c r="AH4591">
        <v>5</v>
      </c>
      <c r="AI4591">
        <v>7</v>
      </c>
      <c r="AJ4591">
        <v>12</v>
      </c>
    </row>
    <row r="4592" spans="1:36" x14ac:dyDescent="0.2">
      <c r="A4592" s="1" t="s">
        <v>53</v>
      </c>
      <c r="B4592">
        <v>6</v>
      </c>
      <c r="C4592" s="1" t="s">
        <v>6515</v>
      </c>
      <c r="D4592" s="2">
        <v>45919</v>
      </c>
      <c r="E4592" t="s">
        <v>6407</v>
      </c>
      <c r="F4592" s="1" t="s">
        <v>246</v>
      </c>
      <c r="G4592">
        <v>35</v>
      </c>
      <c r="H4592" t="s">
        <v>134</v>
      </c>
      <c r="I4592" s="1" t="s">
        <v>246</v>
      </c>
      <c r="J4592">
        <v>10000</v>
      </c>
      <c r="K4592" s="1" t="s">
        <v>2729</v>
      </c>
      <c r="L4592">
        <v>11</v>
      </c>
      <c r="M4592">
        <v>795.4</v>
      </c>
      <c r="N4592">
        <v>46.4</v>
      </c>
      <c r="O4592">
        <v>12.2</v>
      </c>
      <c r="Q4592">
        <v>749</v>
      </c>
      <c r="R4592" s="1"/>
      <c r="V4592">
        <v>0</v>
      </c>
      <c r="W4592">
        <v>0</v>
      </c>
      <c r="AA4592">
        <v>10</v>
      </c>
      <c r="AF4592">
        <v>10</v>
      </c>
      <c r="AG4592">
        <v>0.16666666666666666</v>
      </c>
      <c r="AH4592">
        <v>0.16666666666666666</v>
      </c>
      <c r="AI4592">
        <v>11.833333333333334</v>
      </c>
      <c r="AJ4592">
        <v>12</v>
      </c>
    </row>
    <row r="4593" spans="1:38" x14ac:dyDescent="0.2">
      <c r="A4593" s="1" t="s">
        <v>46</v>
      </c>
      <c r="B4593">
        <v>1</v>
      </c>
      <c r="C4593" s="1" t="s">
        <v>6524</v>
      </c>
      <c r="D4593" s="2">
        <v>45920</v>
      </c>
      <c r="E4593" t="s">
        <v>6525</v>
      </c>
      <c r="F4593" s="1" t="s">
        <v>106</v>
      </c>
      <c r="G4593">
        <v>5</v>
      </c>
      <c r="H4593">
        <v>9</v>
      </c>
      <c r="I4593" s="1" t="s">
        <v>106</v>
      </c>
      <c r="J4593">
        <v>250</v>
      </c>
      <c r="K4593" s="1" t="s">
        <v>2729</v>
      </c>
      <c r="L4593">
        <v>5</v>
      </c>
      <c r="M4593">
        <v>118.39999999999999</v>
      </c>
      <c r="N4593">
        <v>4.1999999999999993</v>
      </c>
      <c r="O4593">
        <v>6.2</v>
      </c>
      <c r="Q4593">
        <v>114.19999999999999</v>
      </c>
      <c r="R4593" s="1"/>
      <c r="V4593">
        <v>0</v>
      </c>
      <c r="W4593">
        <v>0</v>
      </c>
      <c r="AF4593">
        <v>0</v>
      </c>
      <c r="AG4593">
        <v>0</v>
      </c>
      <c r="AH4593">
        <v>0</v>
      </c>
      <c r="AI4593">
        <v>12</v>
      </c>
      <c r="AJ4593">
        <v>12</v>
      </c>
    </row>
    <row r="4594" spans="1:38" x14ac:dyDescent="0.2">
      <c r="A4594" s="1" t="s">
        <v>53</v>
      </c>
      <c r="B4594">
        <v>1</v>
      </c>
      <c r="C4594" s="1" t="s">
        <v>6524</v>
      </c>
      <c r="D4594" s="2">
        <v>45920</v>
      </c>
      <c r="E4594" t="s">
        <v>6525</v>
      </c>
      <c r="F4594" s="1" t="s">
        <v>106</v>
      </c>
      <c r="G4594">
        <v>5</v>
      </c>
      <c r="H4594">
        <v>9</v>
      </c>
      <c r="I4594" s="1" t="s">
        <v>106</v>
      </c>
      <c r="J4594">
        <v>250</v>
      </c>
      <c r="K4594" s="1" t="s">
        <v>2729</v>
      </c>
      <c r="L4594">
        <v>2</v>
      </c>
      <c r="M4594">
        <v>63</v>
      </c>
      <c r="N4594">
        <v>1.4</v>
      </c>
      <c r="O4594">
        <v>22</v>
      </c>
      <c r="Q4594">
        <v>61.6</v>
      </c>
      <c r="R4594" s="1"/>
      <c r="S4594">
        <v>20</v>
      </c>
      <c r="V4594">
        <v>20</v>
      </c>
      <c r="W4594">
        <v>0.33333333333333331</v>
      </c>
      <c r="AF4594">
        <v>0</v>
      </c>
      <c r="AG4594">
        <v>0</v>
      </c>
      <c r="AH4594">
        <v>0.33333333333333331</v>
      </c>
      <c r="AI4594">
        <v>11.666666666666666</v>
      </c>
      <c r="AJ4594">
        <v>12</v>
      </c>
    </row>
    <row r="4595" spans="1:38" x14ac:dyDescent="0.2">
      <c r="A4595" s="1" t="s">
        <v>46</v>
      </c>
      <c r="B4595">
        <v>2</v>
      </c>
      <c r="C4595" s="1" t="s">
        <v>6465</v>
      </c>
      <c r="D4595" s="2">
        <v>45920</v>
      </c>
      <c r="E4595" t="s">
        <v>5944</v>
      </c>
      <c r="F4595" s="1" t="s">
        <v>5945</v>
      </c>
      <c r="G4595">
        <v>4</v>
      </c>
      <c r="H4595">
        <v>80</v>
      </c>
      <c r="I4595" s="1" t="s">
        <v>5945</v>
      </c>
      <c r="J4595">
        <v>2500</v>
      </c>
      <c r="K4595" s="1" t="s">
        <v>2729</v>
      </c>
      <c r="L4595">
        <v>9</v>
      </c>
      <c r="M4595">
        <v>227.86</v>
      </c>
      <c r="N4595">
        <v>3.6</v>
      </c>
      <c r="O4595">
        <v>3.4</v>
      </c>
      <c r="Q4595">
        <v>224.26000000000002</v>
      </c>
      <c r="R4595" s="1"/>
      <c r="V4595">
        <v>0</v>
      </c>
      <c r="W4595">
        <v>0</v>
      </c>
      <c r="AF4595">
        <v>0</v>
      </c>
      <c r="AG4595">
        <v>0</v>
      </c>
      <c r="AH4595">
        <v>0</v>
      </c>
      <c r="AI4595">
        <v>12</v>
      </c>
      <c r="AJ4595">
        <v>12</v>
      </c>
    </row>
    <row r="4596" spans="1:38" x14ac:dyDescent="0.2">
      <c r="A4596" s="1" t="s">
        <v>46</v>
      </c>
      <c r="B4596">
        <v>3</v>
      </c>
      <c r="C4596" s="1" t="s">
        <v>6518</v>
      </c>
      <c r="D4596" s="2">
        <v>45920</v>
      </c>
      <c r="E4596" t="s">
        <v>6519</v>
      </c>
      <c r="F4596" s="1" t="s">
        <v>2816</v>
      </c>
      <c r="G4596" t="s">
        <v>2937</v>
      </c>
      <c r="H4596" t="s">
        <v>2938</v>
      </c>
      <c r="I4596" s="1" t="s">
        <v>106</v>
      </c>
      <c r="J4596">
        <v>3000</v>
      </c>
      <c r="K4596" s="1" t="s">
        <v>2729</v>
      </c>
      <c r="L4596">
        <v>3</v>
      </c>
      <c r="M4596">
        <v>439.6</v>
      </c>
      <c r="N4596">
        <v>4.5</v>
      </c>
      <c r="Q4596">
        <v>435.1</v>
      </c>
      <c r="R4596" s="1"/>
      <c r="V4596">
        <v>0</v>
      </c>
      <c r="W4596">
        <v>0</v>
      </c>
      <c r="AF4596">
        <v>0</v>
      </c>
      <c r="AG4596">
        <v>0</v>
      </c>
      <c r="AH4596">
        <v>0</v>
      </c>
      <c r="AI4596">
        <v>12</v>
      </c>
      <c r="AJ4596">
        <v>12</v>
      </c>
    </row>
    <row r="4597" spans="1:38" x14ac:dyDescent="0.2">
      <c r="A4597" s="1" t="s">
        <v>53</v>
      </c>
      <c r="B4597">
        <v>3</v>
      </c>
      <c r="C4597" s="1" t="s">
        <v>6518</v>
      </c>
      <c r="D4597" s="2">
        <v>45920</v>
      </c>
      <c r="E4597" t="s">
        <v>6519</v>
      </c>
      <c r="F4597" s="1" t="s">
        <v>2816</v>
      </c>
      <c r="G4597" t="s">
        <v>2937</v>
      </c>
      <c r="H4597" t="s">
        <v>2938</v>
      </c>
      <c r="I4597" s="1" t="s">
        <v>106</v>
      </c>
      <c r="J4597">
        <v>3000</v>
      </c>
      <c r="K4597" s="1" t="s">
        <v>2729</v>
      </c>
      <c r="L4597">
        <v>4</v>
      </c>
      <c r="M4597">
        <v>464.6</v>
      </c>
      <c r="N4597">
        <v>6</v>
      </c>
      <c r="Q4597">
        <v>458.6</v>
      </c>
      <c r="R4597" s="1"/>
      <c r="V4597">
        <v>0</v>
      </c>
      <c r="W4597">
        <v>0</v>
      </c>
      <c r="AF4597">
        <v>0</v>
      </c>
      <c r="AG4597">
        <v>0</v>
      </c>
      <c r="AH4597">
        <v>0</v>
      </c>
      <c r="AI4597">
        <v>12</v>
      </c>
      <c r="AJ4597">
        <v>12</v>
      </c>
    </row>
    <row r="4598" spans="1:38" x14ac:dyDescent="0.2">
      <c r="A4598" s="1" t="s">
        <v>46</v>
      </c>
      <c r="B4598">
        <v>4</v>
      </c>
      <c r="C4598" s="1" t="s">
        <v>6532</v>
      </c>
      <c r="D4598" s="2">
        <v>45920</v>
      </c>
      <c r="E4598" t="s">
        <v>783</v>
      </c>
      <c r="F4598" s="1" t="s">
        <v>246</v>
      </c>
      <c r="G4598">
        <v>28</v>
      </c>
      <c r="H4598">
        <v>14</v>
      </c>
      <c r="I4598" s="1" t="s">
        <v>246</v>
      </c>
      <c r="J4598">
        <v>100</v>
      </c>
      <c r="K4598" s="1" t="s">
        <v>2729</v>
      </c>
      <c r="L4598">
        <v>1</v>
      </c>
      <c r="M4598">
        <v>110.8</v>
      </c>
      <c r="N4598">
        <v>3.4</v>
      </c>
      <c r="Q4598">
        <v>107.39999999999999</v>
      </c>
      <c r="R4598" s="1"/>
      <c r="U4598">
        <v>360</v>
      </c>
      <c r="V4598">
        <v>360</v>
      </c>
      <c r="W4598">
        <v>6</v>
      </c>
      <c r="Z4598">
        <v>30</v>
      </c>
      <c r="AF4598">
        <v>30</v>
      </c>
      <c r="AG4598">
        <v>0.5</v>
      </c>
      <c r="AH4598">
        <v>6.5</v>
      </c>
      <c r="AI4598">
        <v>5.5</v>
      </c>
      <c r="AJ4598">
        <v>12</v>
      </c>
    </row>
    <row r="4599" spans="1:38" x14ac:dyDescent="0.2">
      <c r="A4599" s="1" t="s">
        <v>46</v>
      </c>
      <c r="B4599">
        <v>4</v>
      </c>
      <c r="C4599" s="1" t="s">
        <v>6533</v>
      </c>
      <c r="D4599" s="2">
        <v>45920</v>
      </c>
      <c r="E4599" t="s">
        <v>783</v>
      </c>
      <c r="F4599" s="1" t="s">
        <v>246</v>
      </c>
      <c r="G4599">
        <v>26</v>
      </c>
      <c r="H4599">
        <v>14</v>
      </c>
      <c r="I4599" s="1" t="s">
        <v>246</v>
      </c>
      <c r="J4599">
        <v>100</v>
      </c>
      <c r="K4599" s="1" t="s">
        <v>2729</v>
      </c>
      <c r="L4599">
        <v>1</v>
      </c>
      <c r="M4599">
        <v>118.4</v>
      </c>
      <c r="N4599">
        <v>3.1</v>
      </c>
      <c r="Q4599">
        <v>115.30000000000001</v>
      </c>
      <c r="R4599" s="1"/>
      <c r="V4599">
        <v>0</v>
      </c>
      <c r="W4599">
        <v>0</v>
      </c>
      <c r="AF4599">
        <v>0</v>
      </c>
      <c r="AG4599">
        <v>0</v>
      </c>
      <c r="AH4599">
        <v>0</v>
      </c>
      <c r="AI4599">
        <v>12</v>
      </c>
      <c r="AJ4599">
        <v>12</v>
      </c>
    </row>
    <row r="4600" spans="1:38" x14ac:dyDescent="0.2">
      <c r="A4600" s="1" t="s">
        <v>53</v>
      </c>
      <c r="B4600">
        <v>4</v>
      </c>
      <c r="C4600" s="1" t="s">
        <v>6534</v>
      </c>
      <c r="D4600" s="2">
        <v>45920</v>
      </c>
      <c r="E4600" t="s">
        <v>625</v>
      </c>
      <c r="F4600" s="1" t="s">
        <v>246</v>
      </c>
      <c r="G4600">
        <v>19</v>
      </c>
      <c r="H4600" t="s">
        <v>214</v>
      </c>
      <c r="I4600" s="1" t="s">
        <v>246</v>
      </c>
      <c r="J4600">
        <v>490</v>
      </c>
      <c r="K4600" s="1" t="s">
        <v>2729</v>
      </c>
      <c r="L4600">
        <v>5</v>
      </c>
      <c r="M4600">
        <v>295.60000000000002</v>
      </c>
      <c r="N4600">
        <v>10.5</v>
      </c>
      <c r="Q4600">
        <v>285.10000000000002</v>
      </c>
      <c r="R4600" s="1"/>
      <c r="V4600">
        <v>0</v>
      </c>
      <c r="W4600">
        <v>0</v>
      </c>
      <c r="AF4600">
        <v>0</v>
      </c>
      <c r="AG4600">
        <v>0</v>
      </c>
      <c r="AH4600">
        <v>0</v>
      </c>
      <c r="AI4600">
        <v>12</v>
      </c>
      <c r="AJ4600">
        <v>12</v>
      </c>
    </row>
    <row r="4601" spans="1:38" x14ac:dyDescent="0.2">
      <c r="A4601" s="1" t="s">
        <v>46</v>
      </c>
      <c r="B4601">
        <v>5</v>
      </c>
      <c r="C4601" s="1" t="s">
        <v>6512</v>
      </c>
      <c r="D4601" s="2">
        <v>45920</v>
      </c>
      <c r="E4601" t="s">
        <v>2954</v>
      </c>
      <c r="F4601" s="1" t="s">
        <v>246</v>
      </c>
      <c r="G4601" t="s">
        <v>6513</v>
      </c>
      <c r="H4601" t="s">
        <v>6514</v>
      </c>
      <c r="I4601" s="1" t="s">
        <v>246</v>
      </c>
      <c r="J4601">
        <v>4500</v>
      </c>
      <c r="K4601" s="1" t="s">
        <v>2729</v>
      </c>
      <c r="L4601">
        <v>5</v>
      </c>
      <c r="M4601">
        <v>573.20000000000005</v>
      </c>
      <c r="N4601">
        <v>14</v>
      </c>
      <c r="Q4601">
        <v>559.20000000000005</v>
      </c>
      <c r="R4601" s="1"/>
      <c r="V4601">
        <v>0</v>
      </c>
      <c r="W4601">
        <v>0</v>
      </c>
      <c r="AF4601">
        <v>0</v>
      </c>
      <c r="AG4601">
        <v>0</v>
      </c>
      <c r="AH4601">
        <v>0</v>
      </c>
      <c r="AI4601">
        <v>12</v>
      </c>
      <c r="AJ4601">
        <v>12</v>
      </c>
    </row>
    <row r="4602" spans="1:38" x14ac:dyDescent="0.2">
      <c r="A4602" s="1" t="s">
        <v>53</v>
      </c>
      <c r="B4602">
        <v>5</v>
      </c>
      <c r="C4602" s="1" t="s">
        <v>6512</v>
      </c>
      <c r="D4602" s="2">
        <v>45920</v>
      </c>
      <c r="E4602" t="s">
        <v>2954</v>
      </c>
      <c r="F4602" s="1" t="s">
        <v>246</v>
      </c>
      <c r="G4602" t="s">
        <v>6513</v>
      </c>
      <c r="H4602" t="s">
        <v>6514</v>
      </c>
      <c r="I4602" s="1" t="s">
        <v>246</v>
      </c>
      <c r="J4602">
        <v>4500</v>
      </c>
      <c r="K4602" s="1" t="s">
        <v>2729</v>
      </c>
      <c r="L4602">
        <v>5</v>
      </c>
      <c r="M4602">
        <v>557.79999999999995</v>
      </c>
      <c r="N4602">
        <v>14</v>
      </c>
      <c r="Q4602">
        <v>543.79999999999995</v>
      </c>
      <c r="R4602" s="1"/>
      <c r="V4602">
        <v>0</v>
      </c>
      <c r="W4602">
        <v>0</v>
      </c>
      <c r="AF4602">
        <v>0</v>
      </c>
      <c r="AG4602">
        <v>0</v>
      </c>
      <c r="AH4602">
        <v>0</v>
      </c>
      <c r="AI4602">
        <v>12</v>
      </c>
      <c r="AJ4602">
        <v>12</v>
      </c>
    </row>
    <row r="4603" spans="1:38" x14ac:dyDescent="0.2">
      <c r="A4603" s="1" t="s">
        <v>46</v>
      </c>
      <c r="B4603">
        <v>6</v>
      </c>
      <c r="C4603" s="1" t="s">
        <v>6515</v>
      </c>
      <c r="D4603" s="2">
        <v>45920</v>
      </c>
      <c r="E4603" t="s">
        <v>6407</v>
      </c>
      <c r="F4603" s="1" t="s">
        <v>246</v>
      </c>
      <c r="G4603">
        <v>35</v>
      </c>
      <c r="H4603" t="s">
        <v>134</v>
      </c>
      <c r="I4603" s="1" t="s">
        <v>246</v>
      </c>
      <c r="J4603">
        <v>10000</v>
      </c>
      <c r="K4603" s="1" t="s">
        <v>2729</v>
      </c>
      <c r="L4603">
        <v>12</v>
      </c>
      <c r="M4603">
        <v>857.4</v>
      </c>
      <c r="N4603">
        <v>52.800000000000004</v>
      </c>
      <c r="O4603">
        <v>24</v>
      </c>
      <c r="Q4603">
        <v>804.6</v>
      </c>
      <c r="R4603" s="1"/>
      <c r="V4603">
        <v>0</v>
      </c>
      <c r="W4603">
        <v>0</v>
      </c>
      <c r="AF4603">
        <v>0</v>
      </c>
      <c r="AG4603">
        <v>0</v>
      </c>
      <c r="AH4603">
        <v>0</v>
      </c>
      <c r="AI4603">
        <v>12</v>
      </c>
      <c r="AJ4603">
        <v>12</v>
      </c>
    </row>
    <row r="4604" spans="1:38" x14ac:dyDescent="0.2">
      <c r="A4604" s="1" t="s">
        <v>53</v>
      </c>
      <c r="B4604">
        <v>6</v>
      </c>
      <c r="C4604" s="1" t="s">
        <v>6535</v>
      </c>
      <c r="D4604" s="2">
        <v>45920</v>
      </c>
      <c r="E4604" t="s">
        <v>783</v>
      </c>
      <c r="F4604" s="1" t="s">
        <v>246</v>
      </c>
      <c r="G4604">
        <v>32</v>
      </c>
      <c r="H4604">
        <v>14</v>
      </c>
      <c r="I4604" s="1" t="s">
        <v>246</v>
      </c>
      <c r="J4604">
        <v>100</v>
      </c>
      <c r="K4604" s="1" t="s">
        <v>2729</v>
      </c>
      <c r="L4604">
        <v>2</v>
      </c>
      <c r="M4604">
        <v>106.2</v>
      </c>
      <c r="N4604">
        <v>8</v>
      </c>
      <c r="O4604">
        <v>31</v>
      </c>
      <c r="Q4604">
        <v>98.2</v>
      </c>
      <c r="R4604" s="1"/>
      <c r="S4604">
        <v>5</v>
      </c>
      <c r="V4604">
        <v>5</v>
      </c>
      <c r="W4604">
        <v>8.3333333333333329E-2</v>
      </c>
      <c r="AF4604">
        <v>0</v>
      </c>
      <c r="AG4604">
        <v>0</v>
      </c>
      <c r="AH4604">
        <v>8.3333333333333329E-2</v>
      </c>
      <c r="AI4604">
        <v>11.916666666666666</v>
      </c>
      <c r="AJ4604">
        <v>12</v>
      </c>
    </row>
    <row r="4605" spans="1:38" x14ac:dyDescent="0.2">
      <c r="A4605" s="1" t="s">
        <v>53</v>
      </c>
      <c r="B4605">
        <v>6</v>
      </c>
      <c r="C4605" s="1" t="s">
        <v>6536</v>
      </c>
      <c r="D4605" s="2">
        <v>45920</v>
      </c>
      <c r="E4605" t="s">
        <v>625</v>
      </c>
      <c r="F4605" s="1" t="s">
        <v>246</v>
      </c>
      <c r="G4605" t="s">
        <v>5676</v>
      </c>
      <c r="H4605" t="s">
        <v>6456</v>
      </c>
      <c r="I4605" s="1" t="s">
        <v>246</v>
      </c>
      <c r="J4605">
        <v>1000</v>
      </c>
      <c r="K4605" s="1" t="s">
        <v>2729</v>
      </c>
      <c r="L4605">
        <v>8</v>
      </c>
      <c r="M4605">
        <v>396.09999999999997</v>
      </c>
      <c r="N4605">
        <v>11.2</v>
      </c>
      <c r="Q4605">
        <v>384.9</v>
      </c>
      <c r="R4605" s="1"/>
      <c r="V4605">
        <v>0</v>
      </c>
      <c r="W4605">
        <v>0</v>
      </c>
      <c r="AF4605">
        <v>0</v>
      </c>
      <c r="AG4605">
        <v>0</v>
      </c>
      <c r="AH4605">
        <v>0</v>
      </c>
      <c r="AI4605">
        <v>12</v>
      </c>
      <c r="AJ4605">
        <v>12</v>
      </c>
    </row>
    <row r="4606" spans="1:38" x14ac:dyDescent="0.2">
      <c r="A4606" s="1" t="s">
        <v>46</v>
      </c>
      <c r="B4606">
        <v>1</v>
      </c>
      <c r="C4606" s="1" t="s">
        <v>6537</v>
      </c>
      <c r="D4606" s="2">
        <v>45921</v>
      </c>
      <c r="E4606" t="s">
        <v>6538</v>
      </c>
      <c r="F4606" s="1" t="s">
        <v>246</v>
      </c>
      <c r="G4606">
        <v>9</v>
      </c>
      <c r="H4606" t="s">
        <v>2817</v>
      </c>
      <c r="I4606" s="1" t="s">
        <v>246</v>
      </c>
      <c r="J4606">
        <v>500</v>
      </c>
      <c r="K4606" s="1" t="s">
        <v>2729</v>
      </c>
      <c r="L4606">
        <v>4</v>
      </c>
      <c r="M4606">
        <v>236</v>
      </c>
      <c r="N4606">
        <v>4.2</v>
      </c>
      <c r="Q4606">
        <v>231.8</v>
      </c>
      <c r="R4606" s="1"/>
      <c r="V4606">
        <v>0</v>
      </c>
      <c r="W4606">
        <v>0</v>
      </c>
      <c r="AF4606">
        <v>0</v>
      </c>
      <c r="AG4606">
        <v>0</v>
      </c>
      <c r="AH4606">
        <v>0</v>
      </c>
      <c r="AI4606">
        <v>12</v>
      </c>
      <c r="AJ4606">
        <v>12</v>
      </c>
      <c r="AL4606">
        <v>2200</v>
      </c>
    </row>
    <row r="4607" spans="1:38" x14ac:dyDescent="0.2">
      <c r="A4607" s="1" t="s">
        <v>53</v>
      </c>
      <c r="B4607">
        <v>1</v>
      </c>
      <c r="C4607" s="1" t="s">
        <v>6537</v>
      </c>
      <c r="D4607" s="2">
        <v>45921</v>
      </c>
      <c r="E4607" t="s">
        <v>6538</v>
      </c>
      <c r="F4607" s="1" t="s">
        <v>246</v>
      </c>
      <c r="G4607">
        <v>9</v>
      </c>
      <c r="H4607" t="s">
        <v>2817</v>
      </c>
      <c r="I4607" s="1" t="s">
        <v>246</v>
      </c>
      <c r="J4607">
        <v>500</v>
      </c>
      <c r="K4607" s="1" t="s">
        <v>2729</v>
      </c>
      <c r="L4607">
        <v>5</v>
      </c>
      <c r="M4607">
        <v>204.48000000000002</v>
      </c>
      <c r="N4607">
        <v>5.5</v>
      </c>
      <c r="Q4607">
        <v>198.98000000000002</v>
      </c>
      <c r="R4607" s="1"/>
      <c r="V4607">
        <v>0</v>
      </c>
      <c r="W4607">
        <v>0</v>
      </c>
      <c r="AF4607">
        <v>0</v>
      </c>
      <c r="AG4607">
        <v>0</v>
      </c>
      <c r="AH4607">
        <v>0</v>
      </c>
      <c r="AI4607">
        <v>12</v>
      </c>
      <c r="AJ4607">
        <v>12</v>
      </c>
    </row>
    <row r="4608" spans="1:38" x14ac:dyDescent="0.2">
      <c r="A4608" s="1" t="s">
        <v>46</v>
      </c>
      <c r="B4608">
        <v>2</v>
      </c>
      <c r="C4608" s="1" t="s">
        <v>6465</v>
      </c>
      <c r="D4608" s="2">
        <v>45921</v>
      </c>
      <c r="E4608" t="s">
        <v>5944</v>
      </c>
      <c r="F4608" s="1" t="s">
        <v>5945</v>
      </c>
      <c r="G4608">
        <v>4</v>
      </c>
      <c r="H4608">
        <v>80</v>
      </c>
      <c r="I4608" s="1" t="s">
        <v>5945</v>
      </c>
      <c r="J4608">
        <v>2500</v>
      </c>
      <c r="K4608" s="1" t="s">
        <v>2729</v>
      </c>
      <c r="L4608">
        <v>7</v>
      </c>
      <c r="M4608">
        <v>182.54</v>
      </c>
      <c r="N4608">
        <v>2.7</v>
      </c>
      <c r="O4608">
        <v>15</v>
      </c>
      <c r="Q4608">
        <v>179.84</v>
      </c>
      <c r="R4608" s="1"/>
      <c r="V4608">
        <v>0</v>
      </c>
      <c r="W4608">
        <v>0</v>
      </c>
      <c r="AA4608">
        <v>5</v>
      </c>
      <c r="AD4608">
        <v>35</v>
      </c>
      <c r="AF4608">
        <v>40</v>
      </c>
      <c r="AG4608">
        <v>0.66666666666666663</v>
      </c>
      <c r="AH4608">
        <v>0.66666666666666663</v>
      </c>
      <c r="AI4608">
        <v>11.333333333333334</v>
      </c>
      <c r="AJ4608">
        <v>12</v>
      </c>
    </row>
    <row r="4609" spans="1:38" x14ac:dyDescent="0.2">
      <c r="A4609" s="1" t="s">
        <v>53</v>
      </c>
      <c r="B4609">
        <v>2</v>
      </c>
      <c r="C4609" s="1" t="s">
        <v>6465</v>
      </c>
      <c r="D4609" s="2">
        <v>45921</v>
      </c>
      <c r="E4609" t="s">
        <v>5944</v>
      </c>
      <c r="F4609" s="1" t="s">
        <v>5945</v>
      </c>
      <c r="G4609">
        <v>4</v>
      </c>
      <c r="H4609">
        <v>80</v>
      </c>
      <c r="I4609" s="1" t="s">
        <v>5945</v>
      </c>
      <c r="J4609">
        <v>2500</v>
      </c>
      <c r="K4609" s="1" t="s">
        <v>2729</v>
      </c>
      <c r="L4609">
        <v>9</v>
      </c>
      <c r="M4609">
        <v>220.32</v>
      </c>
      <c r="N4609">
        <v>3.6</v>
      </c>
      <c r="O4609">
        <v>7</v>
      </c>
      <c r="Q4609">
        <v>216.72</v>
      </c>
      <c r="R4609" s="1"/>
      <c r="V4609">
        <v>0</v>
      </c>
      <c r="W4609">
        <v>0</v>
      </c>
      <c r="AF4609">
        <v>0</v>
      </c>
      <c r="AG4609">
        <v>0</v>
      </c>
      <c r="AH4609">
        <v>0</v>
      </c>
      <c r="AI4609">
        <v>12</v>
      </c>
      <c r="AJ4609">
        <v>12</v>
      </c>
    </row>
    <row r="4610" spans="1:38" x14ac:dyDescent="0.2">
      <c r="A4610" s="1" t="s">
        <v>53</v>
      </c>
      <c r="B4610">
        <v>3</v>
      </c>
      <c r="C4610" s="1" t="s">
        <v>6518</v>
      </c>
      <c r="D4610" s="2">
        <v>45921</v>
      </c>
      <c r="E4610" t="s">
        <v>6519</v>
      </c>
      <c r="F4610" s="1" t="s">
        <v>2816</v>
      </c>
      <c r="G4610" t="s">
        <v>2937</v>
      </c>
      <c r="H4610" t="s">
        <v>2938</v>
      </c>
      <c r="I4610" s="1" t="s">
        <v>106</v>
      </c>
      <c r="J4610">
        <v>3000</v>
      </c>
      <c r="K4610" s="1" t="s">
        <v>2729</v>
      </c>
      <c r="L4610">
        <v>2</v>
      </c>
      <c r="M4610">
        <v>333.6</v>
      </c>
      <c r="N4610">
        <v>3</v>
      </c>
      <c r="O4610">
        <v>25</v>
      </c>
      <c r="Q4610">
        <v>330.6</v>
      </c>
      <c r="R4610" s="1"/>
      <c r="U4610">
        <v>120</v>
      </c>
      <c r="V4610">
        <v>120</v>
      </c>
      <c r="W4610">
        <v>2</v>
      </c>
      <c r="AF4610">
        <v>0</v>
      </c>
      <c r="AG4610">
        <v>0</v>
      </c>
      <c r="AH4610">
        <v>2</v>
      </c>
      <c r="AI4610">
        <v>10</v>
      </c>
      <c r="AJ4610">
        <v>12</v>
      </c>
    </row>
    <row r="4611" spans="1:38" x14ac:dyDescent="0.2">
      <c r="A4611" s="1" t="s">
        <v>46</v>
      </c>
      <c r="B4611">
        <v>4</v>
      </c>
      <c r="C4611" s="1" t="s">
        <v>6534</v>
      </c>
      <c r="D4611" s="2">
        <v>45921</v>
      </c>
      <c r="E4611" t="s">
        <v>625</v>
      </c>
      <c r="F4611" s="1" t="s">
        <v>246</v>
      </c>
      <c r="G4611">
        <v>19</v>
      </c>
      <c r="H4611" t="s">
        <v>214</v>
      </c>
      <c r="I4611" s="1" t="s">
        <v>246</v>
      </c>
      <c r="J4611">
        <v>490</v>
      </c>
      <c r="K4611" s="1" t="s">
        <v>2729</v>
      </c>
      <c r="L4611">
        <v>4</v>
      </c>
      <c r="M4611">
        <v>232.6</v>
      </c>
      <c r="N4611">
        <v>8.8000000000000007</v>
      </c>
      <c r="O4611">
        <v>4</v>
      </c>
      <c r="Q4611">
        <v>223.79999999999998</v>
      </c>
      <c r="R4611" s="1"/>
      <c r="V4611">
        <v>0</v>
      </c>
      <c r="W4611">
        <v>0</v>
      </c>
      <c r="AF4611">
        <v>0</v>
      </c>
      <c r="AG4611">
        <v>0</v>
      </c>
      <c r="AH4611">
        <v>0</v>
      </c>
      <c r="AI4611">
        <v>12</v>
      </c>
      <c r="AJ4611">
        <v>12</v>
      </c>
    </row>
    <row r="4612" spans="1:38" x14ac:dyDescent="0.2">
      <c r="A4612" s="1" t="s">
        <v>46</v>
      </c>
      <c r="B4612">
        <v>4</v>
      </c>
      <c r="C4612" s="1" t="s">
        <v>6539</v>
      </c>
      <c r="D4612" s="2">
        <v>45921</v>
      </c>
      <c r="E4612" t="s">
        <v>6540</v>
      </c>
      <c r="F4612" s="1" t="s">
        <v>246</v>
      </c>
      <c r="G4612">
        <v>19</v>
      </c>
      <c r="H4612" t="s">
        <v>214</v>
      </c>
      <c r="I4612" s="1" t="s">
        <v>246</v>
      </c>
      <c r="J4612">
        <v>300</v>
      </c>
      <c r="K4612" s="1" t="s">
        <v>2729</v>
      </c>
      <c r="L4612">
        <v>3</v>
      </c>
      <c r="M4612">
        <v>167</v>
      </c>
      <c r="N4612">
        <v>6.6000000000000005</v>
      </c>
      <c r="Q4612">
        <v>160.4</v>
      </c>
      <c r="R4612" s="1"/>
      <c r="V4612">
        <v>0</v>
      </c>
      <c r="W4612">
        <v>0</v>
      </c>
      <c r="AF4612">
        <v>0</v>
      </c>
      <c r="AG4612">
        <v>0</v>
      </c>
      <c r="AH4612">
        <v>0</v>
      </c>
      <c r="AI4612">
        <v>12</v>
      </c>
      <c r="AJ4612">
        <v>12</v>
      </c>
    </row>
    <row r="4613" spans="1:38" x14ac:dyDescent="0.2">
      <c r="A4613" s="1" t="s">
        <v>53</v>
      </c>
      <c r="B4613">
        <v>4</v>
      </c>
      <c r="C4613" s="1" t="s">
        <v>6539</v>
      </c>
      <c r="D4613" s="2">
        <v>45921</v>
      </c>
      <c r="E4613" t="s">
        <v>6540</v>
      </c>
      <c r="F4613" s="1" t="s">
        <v>246</v>
      </c>
      <c r="G4613">
        <v>19</v>
      </c>
      <c r="H4613" t="s">
        <v>214</v>
      </c>
      <c r="I4613" s="1" t="s">
        <v>246</v>
      </c>
      <c r="J4613">
        <v>300</v>
      </c>
      <c r="K4613" s="1" t="s">
        <v>2729</v>
      </c>
      <c r="L4613">
        <v>3</v>
      </c>
      <c r="M4613">
        <v>169.60000000000002</v>
      </c>
      <c r="N4613">
        <v>6.6000000000000005</v>
      </c>
      <c r="O4613">
        <v>8</v>
      </c>
      <c r="Q4613">
        <v>163.00000000000003</v>
      </c>
      <c r="R4613" s="1"/>
      <c r="S4613">
        <v>5</v>
      </c>
      <c r="V4613">
        <v>5</v>
      </c>
      <c r="W4613">
        <v>8.3333333333333329E-2</v>
      </c>
      <c r="AF4613">
        <v>0</v>
      </c>
      <c r="AG4613">
        <v>0</v>
      </c>
      <c r="AH4613">
        <v>8.3333333333333329E-2</v>
      </c>
      <c r="AI4613">
        <v>11.916666666666666</v>
      </c>
      <c r="AJ4613">
        <v>12</v>
      </c>
    </row>
    <row r="4614" spans="1:38" x14ac:dyDescent="0.2">
      <c r="A4614" s="1" t="s">
        <v>53</v>
      </c>
      <c r="B4614">
        <v>4</v>
      </c>
      <c r="C4614" s="1" t="s">
        <v>6541</v>
      </c>
      <c r="D4614" s="2">
        <v>45921</v>
      </c>
      <c r="E4614" t="s">
        <v>625</v>
      </c>
      <c r="F4614" s="1" t="s">
        <v>246</v>
      </c>
      <c r="G4614">
        <v>16</v>
      </c>
      <c r="H4614" t="s">
        <v>2979</v>
      </c>
      <c r="I4614" s="1" t="s">
        <v>246</v>
      </c>
      <c r="J4614">
        <v>22</v>
      </c>
      <c r="K4614" s="1" t="s">
        <v>2729</v>
      </c>
      <c r="L4614">
        <v>2</v>
      </c>
      <c r="M4614">
        <v>115.4</v>
      </c>
      <c r="N4614">
        <v>3.8</v>
      </c>
      <c r="Q4614">
        <v>111.60000000000001</v>
      </c>
      <c r="R4614" s="1"/>
      <c r="V4614">
        <v>0</v>
      </c>
      <c r="W4614">
        <v>0</v>
      </c>
      <c r="AF4614">
        <v>0</v>
      </c>
      <c r="AG4614">
        <v>0</v>
      </c>
      <c r="AH4614">
        <v>0</v>
      </c>
      <c r="AI4614">
        <v>12</v>
      </c>
      <c r="AJ4614">
        <v>12</v>
      </c>
    </row>
    <row r="4615" spans="1:38" x14ac:dyDescent="0.2">
      <c r="A4615" s="1" t="s">
        <v>53</v>
      </c>
      <c r="B4615">
        <v>4</v>
      </c>
      <c r="C4615" s="1" t="s">
        <v>6542</v>
      </c>
      <c r="D4615" s="2">
        <v>45921</v>
      </c>
      <c r="E4615" t="s">
        <v>625</v>
      </c>
      <c r="F4615" s="1" t="s">
        <v>246</v>
      </c>
      <c r="G4615">
        <v>17</v>
      </c>
      <c r="H4615" t="s">
        <v>99</v>
      </c>
      <c r="I4615" s="1" t="s">
        <v>246</v>
      </c>
      <c r="J4615">
        <v>250</v>
      </c>
      <c r="K4615" s="1" t="s">
        <v>2729</v>
      </c>
      <c r="L4615">
        <v>1</v>
      </c>
      <c r="M4615">
        <v>52.6</v>
      </c>
      <c r="N4615">
        <v>2.1</v>
      </c>
      <c r="Q4615">
        <v>50.5</v>
      </c>
      <c r="R4615" s="1"/>
      <c r="V4615">
        <v>0</v>
      </c>
      <c r="W4615">
        <v>0</v>
      </c>
      <c r="AF4615">
        <v>0</v>
      </c>
      <c r="AG4615">
        <v>0</v>
      </c>
      <c r="AH4615">
        <v>0</v>
      </c>
      <c r="AI4615">
        <v>12</v>
      </c>
      <c r="AJ4615">
        <v>12</v>
      </c>
    </row>
    <row r="4616" spans="1:38" x14ac:dyDescent="0.2">
      <c r="A4616" s="1" t="s">
        <v>46</v>
      </c>
      <c r="B4616">
        <v>5</v>
      </c>
      <c r="C4616" s="1" t="s">
        <v>6512</v>
      </c>
      <c r="D4616" s="2">
        <v>45921</v>
      </c>
      <c r="E4616" t="s">
        <v>2954</v>
      </c>
      <c r="F4616" s="1" t="s">
        <v>246</v>
      </c>
      <c r="G4616" t="s">
        <v>6513</v>
      </c>
      <c r="H4616" t="s">
        <v>6514</v>
      </c>
      <c r="I4616" s="1" t="s">
        <v>246</v>
      </c>
      <c r="J4616">
        <v>4500</v>
      </c>
      <c r="K4616" s="1" t="s">
        <v>2729</v>
      </c>
      <c r="L4616">
        <v>4</v>
      </c>
      <c r="M4616">
        <v>523.29999999999995</v>
      </c>
      <c r="N4616">
        <v>10.8</v>
      </c>
      <c r="O4616">
        <v>3.2</v>
      </c>
      <c r="Q4616">
        <v>512.5</v>
      </c>
      <c r="R4616" s="1"/>
      <c r="V4616">
        <v>0</v>
      </c>
      <c r="W4616">
        <v>0</v>
      </c>
      <c r="AF4616">
        <v>0</v>
      </c>
      <c r="AG4616">
        <v>0</v>
      </c>
      <c r="AH4616">
        <v>0</v>
      </c>
      <c r="AI4616">
        <v>12</v>
      </c>
      <c r="AJ4616">
        <v>12</v>
      </c>
    </row>
    <row r="4617" spans="1:38" x14ac:dyDescent="0.2">
      <c r="A4617" s="1" t="s">
        <v>53</v>
      </c>
      <c r="B4617">
        <v>5</v>
      </c>
      <c r="C4617" s="1" t="s">
        <v>6512</v>
      </c>
      <c r="D4617" s="2">
        <v>45921</v>
      </c>
      <c r="E4617" t="s">
        <v>2954</v>
      </c>
      <c r="F4617" s="1" t="s">
        <v>246</v>
      </c>
      <c r="G4617" t="s">
        <v>6513</v>
      </c>
      <c r="H4617" t="s">
        <v>6514</v>
      </c>
      <c r="I4617" s="1" t="s">
        <v>246</v>
      </c>
      <c r="J4617">
        <v>4500</v>
      </c>
      <c r="K4617" s="1" t="s">
        <v>2729</v>
      </c>
      <c r="L4617">
        <v>5</v>
      </c>
      <c r="M4617">
        <v>584.6</v>
      </c>
      <c r="N4617">
        <v>12.9</v>
      </c>
      <c r="Q4617">
        <v>571.70000000000005</v>
      </c>
      <c r="R4617" s="1"/>
      <c r="V4617">
        <v>0</v>
      </c>
      <c r="W4617">
        <v>0</v>
      </c>
      <c r="AF4617">
        <v>0</v>
      </c>
      <c r="AG4617">
        <v>0</v>
      </c>
      <c r="AH4617">
        <v>0</v>
      </c>
      <c r="AI4617">
        <v>12</v>
      </c>
      <c r="AJ4617">
        <v>12</v>
      </c>
    </row>
    <row r="4618" spans="1:38" x14ac:dyDescent="0.2">
      <c r="A4618" s="1" t="s">
        <v>46</v>
      </c>
      <c r="B4618">
        <v>6</v>
      </c>
      <c r="C4618" s="1" t="s">
        <v>6536</v>
      </c>
      <c r="D4618" s="2">
        <v>45921</v>
      </c>
      <c r="E4618" t="s">
        <v>625</v>
      </c>
      <c r="F4618" s="1" t="s">
        <v>246</v>
      </c>
      <c r="G4618" t="s">
        <v>5676</v>
      </c>
      <c r="H4618" t="s">
        <v>6456</v>
      </c>
      <c r="I4618" s="1" t="s">
        <v>246</v>
      </c>
      <c r="J4618">
        <v>1000</v>
      </c>
      <c r="K4618" s="1" t="s">
        <v>2729</v>
      </c>
      <c r="L4618">
        <v>12</v>
      </c>
      <c r="M4618">
        <v>619.9</v>
      </c>
      <c r="N4618">
        <v>19.2</v>
      </c>
      <c r="Q4618">
        <v>600.69999999999993</v>
      </c>
      <c r="R4618" s="1"/>
      <c r="S4618">
        <v>5</v>
      </c>
      <c r="V4618">
        <v>5</v>
      </c>
      <c r="W4618">
        <v>8.3333333333333329E-2</v>
      </c>
      <c r="AF4618">
        <v>0</v>
      </c>
      <c r="AG4618">
        <v>0</v>
      </c>
      <c r="AH4618">
        <v>8.3333333333333329E-2</v>
      </c>
      <c r="AI4618">
        <v>11.916666666666666</v>
      </c>
      <c r="AJ4618">
        <v>12</v>
      </c>
    </row>
    <row r="4619" spans="1:38" x14ac:dyDescent="0.2">
      <c r="A4619" s="1" t="s">
        <v>46</v>
      </c>
      <c r="B4619">
        <v>6</v>
      </c>
      <c r="C4619" s="1" t="s">
        <v>6515</v>
      </c>
      <c r="D4619" s="2">
        <v>45921</v>
      </c>
      <c r="E4619" t="s">
        <v>6407</v>
      </c>
      <c r="F4619" s="1" t="s">
        <v>246</v>
      </c>
      <c r="G4619">
        <v>35</v>
      </c>
      <c r="H4619" t="s">
        <v>134</v>
      </c>
      <c r="I4619" s="1" t="s">
        <v>246</v>
      </c>
      <c r="J4619">
        <v>10000</v>
      </c>
      <c r="K4619" s="1" t="s">
        <v>2729</v>
      </c>
      <c r="L4619">
        <v>1</v>
      </c>
      <c r="M4619">
        <v>55</v>
      </c>
      <c r="N4619">
        <v>3.5</v>
      </c>
      <c r="Q4619">
        <v>51.5</v>
      </c>
      <c r="R4619" s="1"/>
      <c r="V4619">
        <v>0</v>
      </c>
      <c r="W4619">
        <v>0</v>
      </c>
      <c r="AF4619">
        <v>0</v>
      </c>
      <c r="AG4619">
        <v>0</v>
      </c>
      <c r="AH4619">
        <v>0</v>
      </c>
      <c r="AI4619">
        <v>12</v>
      </c>
      <c r="AJ4619">
        <v>12</v>
      </c>
    </row>
    <row r="4620" spans="1:38" x14ac:dyDescent="0.2">
      <c r="A4620" s="1" t="s">
        <v>53</v>
      </c>
      <c r="B4620">
        <v>6</v>
      </c>
      <c r="C4620" s="1" t="s">
        <v>6515</v>
      </c>
      <c r="D4620" s="2">
        <v>45921</v>
      </c>
      <c r="E4620" t="s">
        <v>6407</v>
      </c>
      <c r="F4620" s="1" t="s">
        <v>246</v>
      </c>
      <c r="G4620">
        <v>35</v>
      </c>
      <c r="H4620" t="s">
        <v>134</v>
      </c>
      <c r="I4620" s="1" t="s">
        <v>246</v>
      </c>
      <c r="J4620">
        <v>10000</v>
      </c>
      <c r="K4620" s="1" t="s">
        <v>2729</v>
      </c>
      <c r="L4620">
        <v>9</v>
      </c>
      <c r="M4620">
        <v>680.7</v>
      </c>
      <c r="N4620">
        <v>32.6</v>
      </c>
      <c r="Q4620">
        <v>648.1</v>
      </c>
      <c r="R4620" s="1"/>
      <c r="V4620">
        <v>0</v>
      </c>
      <c r="W4620">
        <v>0</v>
      </c>
      <c r="AF4620">
        <v>0</v>
      </c>
      <c r="AG4620">
        <v>0</v>
      </c>
      <c r="AH4620">
        <v>0</v>
      </c>
      <c r="AI4620">
        <v>12</v>
      </c>
      <c r="AJ4620">
        <v>12</v>
      </c>
    </row>
    <row r="4621" spans="1:38" x14ac:dyDescent="0.2">
      <c r="A4621" s="1" t="s">
        <v>46</v>
      </c>
      <c r="B4621">
        <v>1</v>
      </c>
      <c r="C4621" s="1" t="s">
        <v>6537</v>
      </c>
      <c r="D4621" s="2">
        <v>45922</v>
      </c>
      <c r="E4621" t="s">
        <v>6538</v>
      </c>
      <c r="F4621" s="1" t="s">
        <v>246</v>
      </c>
      <c r="G4621">
        <v>9</v>
      </c>
      <c r="H4621" t="s">
        <v>2817</v>
      </c>
      <c r="I4621" s="1" t="s">
        <v>246</v>
      </c>
      <c r="J4621">
        <v>500</v>
      </c>
      <c r="K4621" s="1" t="s">
        <v>2729</v>
      </c>
      <c r="L4621">
        <v>2</v>
      </c>
      <c r="M4621">
        <v>70.599999999999994</v>
      </c>
      <c r="N4621">
        <v>2.2000000000000002</v>
      </c>
      <c r="Q4621">
        <v>68.399999999999991</v>
      </c>
      <c r="R4621" s="1"/>
      <c r="V4621">
        <v>0</v>
      </c>
      <c r="W4621">
        <v>0</v>
      </c>
      <c r="AF4621">
        <v>0</v>
      </c>
      <c r="AG4621">
        <v>0</v>
      </c>
      <c r="AH4621">
        <v>0</v>
      </c>
      <c r="AI4621">
        <v>12</v>
      </c>
      <c r="AJ4621">
        <v>12</v>
      </c>
      <c r="AL4621">
        <v>2401.5</v>
      </c>
    </row>
    <row r="4622" spans="1:38" x14ac:dyDescent="0.2">
      <c r="A4622" s="1" t="s">
        <v>46</v>
      </c>
      <c r="B4622">
        <v>1</v>
      </c>
      <c r="C4622" s="1" t="s">
        <v>6543</v>
      </c>
      <c r="D4622" s="2">
        <v>45922</v>
      </c>
      <c r="E4622" t="s">
        <v>6538</v>
      </c>
      <c r="F4622" s="1" t="s">
        <v>246</v>
      </c>
      <c r="G4622">
        <v>9</v>
      </c>
      <c r="H4622" t="s">
        <v>2817</v>
      </c>
      <c r="I4622" s="1" t="s">
        <v>246</v>
      </c>
      <c r="J4622">
        <v>500</v>
      </c>
      <c r="K4622" s="1" t="s">
        <v>2729</v>
      </c>
      <c r="L4622">
        <v>2</v>
      </c>
      <c r="M4622">
        <v>109.8</v>
      </c>
      <c r="N4622">
        <v>2.2999999999999998</v>
      </c>
      <c r="Q4622">
        <v>107.5</v>
      </c>
      <c r="R4622" s="1"/>
      <c r="V4622">
        <v>0</v>
      </c>
      <c r="W4622">
        <v>0</v>
      </c>
      <c r="AF4622">
        <v>0</v>
      </c>
      <c r="AG4622">
        <v>0</v>
      </c>
      <c r="AH4622">
        <v>0</v>
      </c>
      <c r="AI4622">
        <v>12</v>
      </c>
      <c r="AJ4622">
        <v>12</v>
      </c>
    </row>
    <row r="4623" spans="1:38" x14ac:dyDescent="0.2">
      <c r="A4623" s="1" t="s">
        <v>53</v>
      </c>
      <c r="B4623">
        <v>1</v>
      </c>
      <c r="C4623" s="1" t="s">
        <v>6543</v>
      </c>
      <c r="D4623" s="2">
        <v>45922</v>
      </c>
      <c r="E4623" t="s">
        <v>6538</v>
      </c>
      <c r="F4623" s="1" t="s">
        <v>246</v>
      </c>
      <c r="G4623">
        <v>9</v>
      </c>
      <c r="H4623" t="s">
        <v>2817</v>
      </c>
      <c r="I4623" s="1" t="s">
        <v>246</v>
      </c>
      <c r="J4623">
        <v>500</v>
      </c>
      <c r="K4623" s="1" t="s">
        <v>2729</v>
      </c>
      <c r="L4623">
        <v>3</v>
      </c>
      <c r="M4623">
        <v>199.79999999999998</v>
      </c>
      <c r="N4623">
        <v>3.3000000000000003</v>
      </c>
      <c r="Q4623">
        <v>196.49999999999997</v>
      </c>
      <c r="R4623" s="1"/>
      <c r="V4623">
        <v>0</v>
      </c>
      <c r="W4623">
        <v>0</v>
      </c>
      <c r="AF4623">
        <v>0</v>
      </c>
      <c r="AG4623">
        <v>0</v>
      </c>
      <c r="AH4623">
        <v>0</v>
      </c>
      <c r="AI4623">
        <v>12</v>
      </c>
      <c r="AJ4623">
        <v>12</v>
      </c>
    </row>
    <row r="4624" spans="1:38" x14ac:dyDescent="0.2">
      <c r="A4624" s="1" t="s">
        <v>46</v>
      </c>
      <c r="B4624">
        <v>2</v>
      </c>
      <c r="C4624" s="1" t="s">
        <v>6465</v>
      </c>
      <c r="D4624" s="2">
        <v>45922</v>
      </c>
      <c r="E4624" t="s">
        <v>5944</v>
      </c>
      <c r="F4624" s="1" t="s">
        <v>5945</v>
      </c>
      <c r="G4624">
        <v>4</v>
      </c>
      <c r="H4624">
        <v>80</v>
      </c>
      <c r="I4624" s="1" t="s">
        <v>5945</v>
      </c>
      <c r="J4624">
        <v>2500</v>
      </c>
      <c r="K4624" s="1" t="s">
        <v>2729</v>
      </c>
      <c r="L4624">
        <v>9</v>
      </c>
      <c r="M4624">
        <v>251.70000000000005</v>
      </c>
      <c r="N4624">
        <v>3.6</v>
      </c>
      <c r="O4624">
        <v>21</v>
      </c>
      <c r="Q4624">
        <v>248.10000000000005</v>
      </c>
      <c r="R4624" s="1"/>
      <c r="V4624">
        <v>0</v>
      </c>
      <c r="W4624">
        <v>0</v>
      </c>
      <c r="AF4624">
        <v>0</v>
      </c>
      <c r="AG4624">
        <v>0</v>
      </c>
      <c r="AH4624">
        <v>0</v>
      </c>
      <c r="AI4624">
        <v>12</v>
      </c>
      <c r="AJ4624">
        <v>12</v>
      </c>
    </row>
    <row r="4625" spans="1:38" x14ac:dyDescent="0.2">
      <c r="A4625" s="1" t="s">
        <v>53</v>
      </c>
      <c r="B4625">
        <v>2</v>
      </c>
      <c r="C4625" s="1" t="s">
        <v>6465</v>
      </c>
      <c r="D4625" s="2">
        <v>45922</v>
      </c>
      <c r="E4625" t="s">
        <v>5944</v>
      </c>
      <c r="F4625" s="1" t="s">
        <v>5945</v>
      </c>
      <c r="G4625">
        <v>4</v>
      </c>
      <c r="H4625">
        <v>80</v>
      </c>
      <c r="I4625" s="1" t="s">
        <v>5945</v>
      </c>
      <c r="J4625">
        <v>2500</v>
      </c>
      <c r="K4625" s="1" t="s">
        <v>2729</v>
      </c>
      <c r="L4625">
        <v>8</v>
      </c>
      <c r="M4625">
        <v>228.7</v>
      </c>
      <c r="N4625">
        <v>3.2</v>
      </c>
      <c r="O4625">
        <v>8.1999999999999993</v>
      </c>
      <c r="Q4625">
        <v>225.5</v>
      </c>
      <c r="R4625" s="1"/>
      <c r="V4625">
        <v>0</v>
      </c>
      <c r="W4625">
        <v>0</v>
      </c>
      <c r="AF4625">
        <v>0</v>
      </c>
      <c r="AG4625">
        <v>0</v>
      </c>
      <c r="AH4625">
        <v>0</v>
      </c>
      <c r="AI4625">
        <v>12</v>
      </c>
      <c r="AJ4625">
        <v>12</v>
      </c>
    </row>
    <row r="4626" spans="1:38" x14ac:dyDescent="0.2">
      <c r="A4626" s="1" t="s">
        <v>46</v>
      </c>
      <c r="B4626">
        <v>3</v>
      </c>
      <c r="C4626" s="1" t="s">
        <v>6518</v>
      </c>
      <c r="D4626" s="2">
        <v>45922</v>
      </c>
      <c r="E4626" t="s">
        <v>6519</v>
      </c>
      <c r="F4626" s="1" t="s">
        <v>2816</v>
      </c>
      <c r="G4626" t="s">
        <v>2937</v>
      </c>
      <c r="H4626" t="s">
        <v>2938</v>
      </c>
      <c r="I4626" s="1" t="s">
        <v>106</v>
      </c>
      <c r="J4626">
        <v>3000</v>
      </c>
      <c r="K4626" s="1" t="s">
        <v>2729</v>
      </c>
      <c r="L4626">
        <v>2</v>
      </c>
      <c r="M4626">
        <v>404</v>
      </c>
      <c r="N4626">
        <v>3</v>
      </c>
      <c r="Q4626">
        <v>401</v>
      </c>
      <c r="R4626" s="1"/>
      <c r="V4626">
        <v>0</v>
      </c>
      <c r="W4626">
        <v>0</v>
      </c>
      <c r="AF4626">
        <v>0</v>
      </c>
      <c r="AG4626">
        <v>0</v>
      </c>
      <c r="AH4626">
        <v>0</v>
      </c>
      <c r="AI4626">
        <v>12</v>
      </c>
      <c r="AJ4626">
        <v>12</v>
      </c>
    </row>
    <row r="4627" spans="1:38" x14ac:dyDescent="0.2">
      <c r="A4627" s="1" t="s">
        <v>53</v>
      </c>
      <c r="B4627">
        <v>3</v>
      </c>
      <c r="C4627" s="1" t="s">
        <v>6518</v>
      </c>
      <c r="D4627" s="2">
        <v>45922</v>
      </c>
      <c r="E4627" t="s">
        <v>6519</v>
      </c>
      <c r="F4627" s="1" t="s">
        <v>2816</v>
      </c>
      <c r="G4627" t="s">
        <v>2937</v>
      </c>
      <c r="H4627" t="s">
        <v>2938</v>
      </c>
      <c r="I4627" s="1" t="s">
        <v>106</v>
      </c>
      <c r="J4627">
        <v>3000</v>
      </c>
      <c r="K4627" s="1" t="s">
        <v>2729</v>
      </c>
      <c r="L4627">
        <v>3</v>
      </c>
      <c r="M4627">
        <v>522.4</v>
      </c>
      <c r="N4627">
        <v>4.5</v>
      </c>
      <c r="O4627">
        <v>7</v>
      </c>
      <c r="Q4627">
        <v>517.9</v>
      </c>
      <c r="R4627" s="1"/>
      <c r="V4627">
        <v>0</v>
      </c>
      <c r="W4627">
        <v>0</v>
      </c>
      <c r="Z4627">
        <v>5</v>
      </c>
      <c r="AF4627">
        <v>5</v>
      </c>
      <c r="AG4627">
        <v>8.3333333333333329E-2</v>
      </c>
      <c r="AH4627">
        <v>8.3333333333333329E-2</v>
      </c>
      <c r="AI4627">
        <v>11.916666666666666</v>
      </c>
      <c r="AJ4627">
        <v>12</v>
      </c>
    </row>
    <row r="4628" spans="1:38" x14ac:dyDescent="0.2">
      <c r="A4628" s="1" t="s">
        <v>46</v>
      </c>
      <c r="B4628">
        <v>4</v>
      </c>
      <c r="C4628" s="1" t="s">
        <v>6542</v>
      </c>
      <c r="D4628" s="2">
        <v>45922</v>
      </c>
      <c r="E4628" t="s">
        <v>625</v>
      </c>
      <c r="F4628" s="1" t="s">
        <v>246</v>
      </c>
      <c r="G4628">
        <v>17</v>
      </c>
      <c r="H4628" t="s">
        <v>99</v>
      </c>
      <c r="I4628" s="1" t="s">
        <v>246</v>
      </c>
      <c r="J4628">
        <v>250</v>
      </c>
      <c r="K4628" s="1" t="s">
        <v>2729</v>
      </c>
      <c r="L4628">
        <v>4</v>
      </c>
      <c r="M4628">
        <v>213</v>
      </c>
      <c r="N4628">
        <v>8.4</v>
      </c>
      <c r="Q4628">
        <v>204.6</v>
      </c>
      <c r="R4628" s="1"/>
      <c r="V4628">
        <v>0</v>
      </c>
      <c r="W4628">
        <v>0</v>
      </c>
      <c r="AF4628">
        <v>0</v>
      </c>
      <c r="AG4628">
        <v>0</v>
      </c>
      <c r="AH4628">
        <v>0</v>
      </c>
      <c r="AI4628">
        <v>12</v>
      </c>
      <c r="AJ4628">
        <v>12</v>
      </c>
    </row>
    <row r="4629" spans="1:38" x14ac:dyDescent="0.2">
      <c r="A4629" s="1" t="s">
        <v>46</v>
      </c>
      <c r="B4629">
        <v>4</v>
      </c>
      <c r="C4629" s="1" t="s">
        <v>6544</v>
      </c>
      <c r="D4629" s="2">
        <v>45922</v>
      </c>
      <c r="E4629" t="s">
        <v>625</v>
      </c>
      <c r="F4629" s="1" t="s">
        <v>246</v>
      </c>
      <c r="G4629">
        <v>17</v>
      </c>
      <c r="H4629" t="s">
        <v>99</v>
      </c>
      <c r="I4629" s="1" t="s">
        <v>246</v>
      </c>
      <c r="J4629">
        <v>450</v>
      </c>
      <c r="K4629" s="1" t="s">
        <v>2729</v>
      </c>
      <c r="L4629">
        <v>2</v>
      </c>
      <c r="M4629">
        <v>116.4</v>
      </c>
      <c r="N4629">
        <v>4</v>
      </c>
      <c r="Q4629">
        <v>112.4</v>
      </c>
      <c r="R4629" s="1"/>
      <c r="V4629">
        <v>0</v>
      </c>
      <c r="W4629">
        <v>0</v>
      </c>
      <c r="AF4629">
        <v>0</v>
      </c>
      <c r="AG4629">
        <v>0</v>
      </c>
      <c r="AH4629">
        <v>0</v>
      </c>
      <c r="AI4629">
        <v>12</v>
      </c>
      <c r="AJ4629">
        <v>12</v>
      </c>
    </row>
    <row r="4630" spans="1:38" x14ac:dyDescent="0.2">
      <c r="A4630" s="1" t="s">
        <v>53</v>
      </c>
      <c r="B4630">
        <v>4</v>
      </c>
      <c r="C4630" s="1" t="s">
        <v>6544</v>
      </c>
      <c r="D4630" s="2">
        <v>45922</v>
      </c>
      <c r="E4630" t="s">
        <v>625</v>
      </c>
      <c r="F4630" s="1" t="s">
        <v>246</v>
      </c>
      <c r="G4630">
        <v>17</v>
      </c>
      <c r="H4630" t="s">
        <v>99</v>
      </c>
      <c r="I4630" s="1" t="s">
        <v>246</v>
      </c>
      <c r="J4630">
        <v>450</v>
      </c>
      <c r="K4630" s="1" t="s">
        <v>2729</v>
      </c>
      <c r="L4630">
        <v>5</v>
      </c>
      <c r="M4630">
        <v>338.59999999999997</v>
      </c>
      <c r="N4630">
        <v>10</v>
      </c>
      <c r="O4630">
        <v>6</v>
      </c>
      <c r="Q4630">
        <v>328.59999999999997</v>
      </c>
      <c r="R4630" s="1"/>
      <c r="T4630">
        <v>3</v>
      </c>
      <c r="V4630">
        <v>3</v>
      </c>
      <c r="W4630">
        <v>0.05</v>
      </c>
      <c r="AF4630">
        <v>0</v>
      </c>
      <c r="AG4630">
        <v>0</v>
      </c>
      <c r="AH4630">
        <v>0.05</v>
      </c>
      <c r="AI4630">
        <v>11.95</v>
      </c>
      <c r="AJ4630">
        <v>12</v>
      </c>
    </row>
    <row r="4631" spans="1:38" x14ac:dyDescent="0.2">
      <c r="A4631" s="1" t="s">
        <v>53</v>
      </c>
      <c r="B4631">
        <v>4</v>
      </c>
      <c r="C4631" s="1" t="s">
        <v>6545</v>
      </c>
      <c r="D4631" s="2">
        <v>45922</v>
      </c>
      <c r="E4631" t="s">
        <v>625</v>
      </c>
      <c r="F4631" s="1" t="s">
        <v>246</v>
      </c>
      <c r="G4631">
        <v>18</v>
      </c>
      <c r="H4631" t="s">
        <v>76</v>
      </c>
      <c r="I4631" s="1" t="s">
        <v>246</v>
      </c>
      <c r="J4631">
        <v>100</v>
      </c>
      <c r="K4631" s="1" t="s">
        <v>2729</v>
      </c>
      <c r="L4631">
        <v>1</v>
      </c>
      <c r="M4631">
        <v>61.2</v>
      </c>
      <c r="N4631">
        <v>2.2999999999999998</v>
      </c>
      <c r="Q4631">
        <v>58.900000000000006</v>
      </c>
      <c r="R4631" s="1"/>
      <c r="V4631">
        <v>0</v>
      </c>
      <c r="W4631">
        <v>0</v>
      </c>
      <c r="AF4631">
        <v>0</v>
      </c>
      <c r="AG4631">
        <v>0</v>
      </c>
      <c r="AH4631">
        <v>0</v>
      </c>
      <c r="AI4631">
        <v>12</v>
      </c>
      <c r="AJ4631">
        <v>12</v>
      </c>
    </row>
    <row r="4632" spans="1:38" x14ac:dyDescent="0.2">
      <c r="A4632" s="1" t="s">
        <v>46</v>
      </c>
      <c r="B4632">
        <v>6</v>
      </c>
      <c r="C4632" s="1" t="s">
        <v>6515</v>
      </c>
      <c r="D4632" s="2">
        <v>45922</v>
      </c>
      <c r="E4632" t="s">
        <v>6407</v>
      </c>
      <c r="F4632" s="1" t="s">
        <v>246</v>
      </c>
      <c r="G4632">
        <v>35</v>
      </c>
      <c r="H4632" t="s">
        <v>134</v>
      </c>
      <c r="I4632" s="1" t="s">
        <v>246</v>
      </c>
      <c r="J4632">
        <v>10000</v>
      </c>
      <c r="K4632" s="1" t="s">
        <v>2729</v>
      </c>
      <c r="L4632">
        <v>12</v>
      </c>
      <c r="M4632">
        <v>877.8</v>
      </c>
      <c r="N4632">
        <v>40.199999999999996</v>
      </c>
      <c r="O4632">
        <v>18</v>
      </c>
      <c r="Q4632">
        <v>837.59999999999991</v>
      </c>
      <c r="R4632" s="1"/>
      <c r="V4632">
        <v>0</v>
      </c>
      <c r="W4632">
        <v>0</v>
      </c>
      <c r="AF4632">
        <v>0</v>
      </c>
      <c r="AG4632">
        <v>0</v>
      </c>
      <c r="AH4632">
        <v>0</v>
      </c>
      <c r="AI4632">
        <v>12</v>
      </c>
      <c r="AJ4632">
        <v>12</v>
      </c>
    </row>
    <row r="4633" spans="1:38" x14ac:dyDescent="0.2">
      <c r="A4633" s="1" t="s">
        <v>53</v>
      </c>
      <c r="B4633">
        <v>6</v>
      </c>
      <c r="C4633" s="1" t="s">
        <v>6515</v>
      </c>
      <c r="D4633" s="2">
        <v>45922</v>
      </c>
      <c r="E4633" t="s">
        <v>6407</v>
      </c>
      <c r="F4633" s="1" t="s">
        <v>246</v>
      </c>
      <c r="G4633">
        <v>35</v>
      </c>
      <c r="H4633" t="s">
        <v>134</v>
      </c>
      <c r="I4633" s="1" t="s">
        <v>246</v>
      </c>
      <c r="J4633">
        <v>10000</v>
      </c>
      <c r="K4633" s="1" t="s">
        <v>2729</v>
      </c>
      <c r="L4633">
        <v>10</v>
      </c>
      <c r="M4633">
        <v>719.10000000000014</v>
      </c>
      <c r="N4633">
        <v>44</v>
      </c>
      <c r="O4633">
        <v>13</v>
      </c>
      <c r="Q4633">
        <v>675.10000000000014</v>
      </c>
      <c r="R4633" s="1"/>
      <c r="V4633">
        <v>0</v>
      </c>
      <c r="W4633">
        <v>0</v>
      </c>
      <c r="AF4633">
        <v>0</v>
      </c>
      <c r="AG4633">
        <v>0</v>
      </c>
      <c r="AH4633">
        <v>0</v>
      </c>
      <c r="AI4633">
        <v>12</v>
      </c>
      <c r="AJ4633">
        <v>12</v>
      </c>
      <c r="AL4633">
        <v>2497</v>
      </c>
    </row>
    <row r="4634" spans="1:38" x14ac:dyDescent="0.2">
      <c r="A4634" s="1" t="s">
        <v>46</v>
      </c>
      <c r="B4634">
        <v>1</v>
      </c>
      <c r="C4634" s="1" t="s">
        <v>6543</v>
      </c>
      <c r="D4634" s="2">
        <v>45923</v>
      </c>
      <c r="E4634" t="s">
        <v>6538</v>
      </c>
      <c r="F4634" s="1" t="s">
        <v>246</v>
      </c>
      <c r="G4634">
        <v>9</v>
      </c>
      <c r="H4634" t="s">
        <v>2817</v>
      </c>
      <c r="I4634" s="1" t="s">
        <v>246</v>
      </c>
      <c r="J4634">
        <v>500</v>
      </c>
      <c r="K4634" s="1" t="s">
        <v>2729</v>
      </c>
      <c r="L4634">
        <v>1</v>
      </c>
      <c r="M4634">
        <v>57.8</v>
      </c>
      <c r="N4634">
        <v>0.9</v>
      </c>
      <c r="O4634">
        <v>2</v>
      </c>
      <c r="Q4634">
        <v>56.9</v>
      </c>
      <c r="R4634" s="1"/>
      <c r="S4634">
        <v>5</v>
      </c>
      <c r="V4634">
        <v>5</v>
      </c>
      <c r="W4634">
        <v>8.3333333333333329E-2</v>
      </c>
      <c r="AF4634">
        <v>0</v>
      </c>
      <c r="AG4634">
        <v>0</v>
      </c>
      <c r="AH4634">
        <v>8.3333333333333329E-2</v>
      </c>
      <c r="AI4634">
        <v>11.916666666666666</v>
      </c>
      <c r="AJ4634">
        <v>12</v>
      </c>
    </row>
    <row r="4635" spans="1:38" x14ac:dyDescent="0.2">
      <c r="A4635" s="1" t="s">
        <v>46</v>
      </c>
      <c r="B4635">
        <v>1</v>
      </c>
      <c r="C4635" s="1" t="s">
        <v>6501</v>
      </c>
      <c r="D4635" s="2">
        <v>45923</v>
      </c>
      <c r="E4635" t="s">
        <v>6502</v>
      </c>
      <c r="F4635" s="1" t="s">
        <v>246</v>
      </c>
      <c r="G4635">
        <v>7</v>
      </c>
      <c r="H4635" t="s">
        <v>5555</v>
      </c>
      <c r="I4635" s="1" t="s">
        <v>246</v>
      </c>
      <c r="J4635">
        <v>100</v>
      </c>
      <c r="K4635" s="1" t="s">
        <v>2729</v>
      </c>
      <c r="L4635">
        <v>2</v>
      </c>
      <c r="M4635">
        <v>105.2</v>
      </c>
      <c r="N4635">
        <v>1.8</v>
      </c>
      <c r="Q4635">
        <v>103.4</v>
      </c>
      <c r="R4635" s="1"/>
      <c r="V4635">
        <v>0</v>
      </c>
      <c r="W4635">
        <v>0</v>
      </c>
      <c r="AF4635">
        <v>0</v>
      </c>
      <c r="AG4635">
        <v>0</v>
      </c>
      <c r="AH4635">
        <v>0</v>
      </c>
      <c r="AI4635">
        <v>12</v>
      </c>
      <c r="AJ4635">
        <v>12</v>
      </c>
    </row>
    <row r="4636" spans="1:38" x14ac:dyDescent="0.2">
      <c r="A4636" s="1" t="s">
        <v>53</v>
      </c>
      <c r="B4636">
        <v>1</v>
      </c>
      <c r="C4636" s="1" t="s">
        <v>6543</v>
      </c>
      <c r="D4636" s="2">
        <v>45923</v>
      </c>
      <c r="E4636" t="s">
        <v>6538</v>
      </c>
      <c r="F4636" s="1" t="s">
        <v>246</v>
      </c>
      <c r="G4636">
        <v>9</v>
      </c>
      <c r="H4636" t="s">
        <v>2817</v>
      </c>
      <c r="I4636" s="1" t="s">
        <v>246</v>
      </c>
      <c r="J4636">
        <v>500</v>
      </c>
      <c r="K4636" s="1" t="s">
        <v>2729</v>
      </c>
      <c r="L4636">
        <v>3</v>
      </c>
      <c r="M4636">
        <v>151.19999999999999</v>
      </c>
      <c r="N4636">
        <v>3.3000000000000003</v>
      </c>
      <c r="O4636">
        <v>2</v>
      </c>
      <c r="Q4636">
        <v>147.89999999999998</v>
      </c>
      <c r="R4636" s="1"/>
      <c r="V4636">
        <v>0</v>
      </c>
      <c r="W4636">
        <v>0</v>
      </c>
      <c r="AF4636">
        <v>0</v>
      </c>
      <c r="AG4636">
        <v>0</v>
      </c>
      <c r="AH4636">
        <v>0</v>
      </c>
      <c r="AI4636">
        <v>12</v>
      </c>
      <c r="AJ4636">
        <v>12</v>
      </c>
    </row>
    <row r="4637" spans="1:38" x14ac:dyDescent="0.2">
      <c r="A4637" s="1" t="s">
        <v>53</v>
      </c>
      <c r="B4637">
        <v>1</v>
      </c>
      <c r="C4637" s="1" t="s">
        <v>6546</v>
      </c>
      <c r="D4637" s="2">
        <v>45923</v>
      </c>
      <c r="E4637" t="s">
        <v>6547</v>
      </c>
      <c r="F4637" s="1" t="s">
        <v>246</v>
      </c>
      <c r="G4637">
        <v>12</v>
      </c>
      <c r="H4637" t="s">
        <v>160</v>
      </c>
      <c r="I4637" s="1" t="s">
        <v>246</v>
      </c>
      <c r="J4637">
        <v>200</v>
      </c>
      <c r="K4637" s="1" t="s">
        <v>2729</v>
      </c>
      <c r="L4637">
        <v>1</v>
      </c>
      <c r="M4637">
        <v>58.8</v>
      </c>
      <c r="N4637">
        <v>1.5</v>
      </c>
      <c r="Q4637">
        <v>57.3</v>
      </c>
      <c r="R4637" s="1"/>
      <c r="V4637">
        <v>0</v>
      </c>
      <c r="W4637">
        <v>0</v>
      </c>
      <c r="AF4637">
        <v>0</v>
      </c>
      <c r="AG4637">
        <v>0</v>
      </c>
      <c r="AH4637">
        <v>0</v>
      </c>
      <c r="AI4637">
        <v>12</v>
      </c>
      <c r="AJ4637">
        <v>12</v>
      </c>
    </row>
    <row r="4638" spans="1:38" x14ac:dyDescent="0.2">
      <c r="A4638" s="1" t="s">
        <v>46</v>
      </c>
      <c r="B4638">
        <v>2</v>
      </c>
      <c r="C4638" s="1" t="s">
        <v>6548</v>
      </c>
      <c r="D4638" s="2">
        <v>45923</v>
      </c>
      <c r="E4638" t="s">
        <v>5944</v>
      </c>
      <c r="F4638" s="1" t="s">
        <v>5945</v>
      </c>
      <c r="G4638">
        <v>5</v>
      </c>
      <c r="H4638">
        <v>80</v>
      </c>
      <c r="I4638" s="1" t="s">
        <v>5945</v>
      </c>
      <c r="J4638">
        <v>2500</v>
      </c>
      <c r="K4638" s="1" t="s">
        <v>2729</v>
      </c>
      <c r="L4638">
        <v>6</v>
      </c>
      <c r="M4638">
        <v>153.72</v>
      </c>
      <c r="N4638">
        <v>3</v>
      </c>
      <c r="O4638">
        <v>6</v>
      </c>
      <c r="Q4638">
        <v>150.72</v>
      </c>
      <c r="R4638" s="1" t="s">
        <v>6549</v>
      </c>
      <c r="S4638">
        <v>3</v>
      </c>
      <c r="V4638">
        <v>3</v>
      </c>
      <c r="W4638">
        <v>0.05</v>
      </c>
      <c r="AF4638">
        <v>0</v>
      </c>
      <c r="AG4638">
        <v>0</v>
      </c>
      <c r="AH4638">
        <v>0.05</v>
      </c>
      <c r="AI4638">
        <v>11.95</v>
      </c>
      <c r="AJ4638">
        <v>12</v>
      </c>
    </row>
    <row r="4639" spans="1:38" x14ac:dyDescent="0.2">
      <c r="A4639" s="1" t="s">
        <v>46</v>
      </c>
      <c r="B4639">
        <v>2</v>
      </c>
      <c r="C4639" s="1" t="s">
        <v>6465</v>
      </c>
      <c r="D4639" s="2">
        <v>45923</v>
      </c>
      <c r="E4639" t="s">
        <v>5944</v>
      </c>
      <c r="F4639" s="1" t="s">
        <v>5945</v>
      </c>
      <c r="G4639">
        <v>4</v>
      </c>
      <c r="H4639">
        <v>80</v>
      </c>
      <c r="I4639" s="1" t="s">
        <v>5945</v>
      </c>
      <c r="J4639">
        <v>2500</v>
      </c>
      <c r="K4639" s="1" t="s">
        <v>2729</v>
      </c>
      <c r="L4639">
        <v>2</v>
      </c>
      <c r="M4639">
        <v>54.34</v>
      </c>
      <c r="N4639">
        <v>1.6</v>
      </c>
      <c r="Q4639">
        <v>52.74</v>
      </c>
      <c r="R4639" s="1" t="s">
        <v>6549</v>
      </c>
      <c r="V4639">
        <v>0</v>
      </c>
      <c r="W4639">
        <v>0</v>
      </c>
      <c r="AF4639">
        <v>0</v>
      </c>
      <c r="AG4639">
        <v>0</v>
      </c>
      <c r="AH4639">
        <v>0</v>
      </c>
      <c r="AI4639">
        <v>12</v>
      </c>
      <c r="AJ4639">
        <v>12</v>
      </c>
    </row>
    <row r="4640" spans="1:38" x14ac:dyDescent="0.2">
      <c r="A4640" s="1" t="s">
        <v>53</v>
      </c>
      <c r="B4640">
        <v>2</v>
      </c>
      <c r="C4640" s="1" t="s">
        <v>6548</v>
      </c>
      <c r="D4640" s="2">
        <v>45923</v>
      </c>
      <c r="E4640" t="s">
        <v>5944</v>
      </c>
      <c r="F4640" s="1" t="s">
        <v>5945</v>
      </c>
      <c r="G4640">
        <v>5</v>
      </c>
      <c r="H4640">
        <v>80</v>
      </c>
      <c r="I4640" s="1" t="s">
        <v>5945</v>
      </c>
      <c r="J4640">
        <v>2500</v>
      </c>
      <c r="K4640" s="1" t="s">
        <v>2729</v>
      </c>
      <c r="L4640">
        <v>9</v>
      </c>
      <c r="M4640">
        <v>262.48</v>
      </c>
      <c r="N4640">
        <v>4.5</v>
      </c>
      <c r="O4640">
        <v>15.4</v>
      </c>
      <c r="Q4640">
        <v>257.98</v>
      </c>
      <c r="R4640" s="1" t="s">
        <v>6550</v>
      </c>
      <c r="V4640">
        <v>0</v>
      </c>
      <c r="W4640">
        <v>0</v>
      </c>
      <c r="AF4640">
        <v>0</v>
      </c>
      <c r="AG4640">
        <v>0</v>
      </c>
      <c r="AH4640">
        <v>0</v>
      </c>
      <c r="AI4640">
        <v>12</v>
      </c>
      <c r="AJ4640">
        <v>12</v>
      </c>
    </row>
    <row r="4641" spans="1:38" x14ac:dyDescent="0.2">
      <c r="A4641" s="1" t="s">
        <v>46</v>
      </c>
      <c r="B4641">
        <v>3</v>
      </c>
      <c r="C4641" s="1" t="s">
        <v>6518</v>
      </c>
      <c r="D4641" s="2">
        <v>45923</v>
      </c>
      <c r="E4641" t="s">
        <v>6519</v>
      </c>
      <c r="F4641" s="1" t="s">
        <v>2816</v>
      </c>
      <c r="G4641" t="s">
        <v>2937</v>
      </c>
      <c r="H4641" t="s">
        <v>2938</v>
      </c>
      <c r="I4641" s="1" t="s">
        <v>106</v>
      </c>
      <c r="J4641">
        <v>3000</v>
      </c>
      <c r="K4641" s="1" t="s">
        <v>2729</v>
      </c>
      <c r="L4641">
        <v>2</v>
      </c>
      <c r="M4641">
        <v>236.8</v>
      </c>
      <c r="N4641">
        <v>3</v>
      </c>
      <c r="O4641">
        <v>92</v>
      </c>
      <c r="Q4641">
        <v>233.8</v>
      </c>
      <c r="R4641" s="1" t="s">
        <v>6551</v>
      </c>
      <c r="S4641">
        <v>37</v>
      </c>
      <c r="V4641">
        <v>37</v>
      </c>
      <c r="W4641">
        <v>0.6166666666666667</v>
      </c>
      <c r="AF4641">
        <v>0</v>
      </c>
      <c r="AG4641">
        <v>0</v>
      </c>
      <c r="AH4641">
        <v>0.6166666666666667</v>
      </c>
      <c r="AI4641">
        <v>11.383333333333333</v>
      </c>
      <c r="AJ4641">
        <v>12</v>
      </c>
    </row>
    <row r="4642" spans="1:38" x14ac:dyDescent="0.2">
      <c r="A4642" s="1" t="s">
        <v>46</v>
      </c>
      <c r="B4642">
        <v>3</v>
      </c>
      <c r="C4642" s="1" t="s">
        <v>6552</v>
      </c>
      <c r="D4642" s="2">
        <v>45923</v>
      </c>
      <c r="E4642" t="s">
        <v>6553</v>
      </c>
      <c r="F4642" s="1" t="s">
        <v>3035</v>
      </c>
      <c r="G4642">
        <v>20</v>
      </c>
      <c r="H4642" t="s">
        <v>2817</v>
      </c>
      <c r="I4642" s="1" t="s">
        <v>106</v>
      </c>
      <c r="J4642">
        <v>120</v>
      </c>
      <c r="K4642" s="1" t="s">
        <v>2729</v>
      </c>
      <c r="L4642">
        <v>2</v>
      </c>
      <c r="M4642">
        <v>132.80000000000001</v>
      </c>
      <c r="N4642">
        <v>5</v>
      </c>
      <c r="Q4642">
        <v>127.80000000000001</v>
      </c>
      <c r="R4642" s="1" t="s">
        <v>6551</v>
      </c>
      <c r="V4642">
        <v>0</v>
      </c>
      <c r="W4642">
        <v>0</v>
      </c>
      <c r="AF4642">
        <v>0</v>
      </c>
      <c r="AG4642">
        <v>0</v>
      </c>
      <c r="AH4642">
        <v>0</v>
      </c>
      <c r="AI4642">
        <v>12</v>
      </c>
      <c r="AJ4642">
        <v>12</v>
      </c>
    </row>
    <row r="4643" spans="1:38" x14ac:dyDescent="0.2">
      <c r="A4643" s="1" t="s">
        <v>53</v>
      </c>
      <c r="B4643">
        <v>3</v>
      </c>
      <c r="C4643" s="1" t="s">
        <v>6554</v>
      </c>
      <c r="D4643" s="2">
        <v>45923</v>
      </c>
      <c r="E4643" t="s">
        <v>6231</v>
      </c>
      <c r="F4643" s="1" t="s">
        <v>3068</v>
      </c>
      <c r="G4643">
        <v>16</v>
      </c>
      <c r="H4643" t="s">
        <v>2811</v>
      </c>
      <c r="I4643" s="1" t="s">
        <v>106</v>
      </c>
      <c r="J4643">
        <v>120</v>
      </c>
      <c r="K4643" s="1" t="s">
        <v>2729</v>
      </c>
      <c r="L4643">
        <v>2</v>
      </c>
      <c r="M4643">
        <v>124</v>
      </c>
      <c r="N4643">
        <v>3.8</v>
      </c>
      <c r="O4643">
        <v>15.6</v>
      </c>
      <c r="Q4643">
        <v>120.2</v>
      </c>
      <c r="R4643" s="1" t="s">
        <v>6555</v>
      </c>
      <c r="S4643">
        <v>15</v>
      </c>
      <c r="V4643">
        <v>15</v>
      </c>
      <c r="W4643">
        <v>0.25</v>
      </c>
      <c r="AF4643">
        <v>0</v>
      </c>
      <c r="AG4643">
        <v>0</v>
      </c>
      <c r="AH4643">
        <v>0.25</v>
      </c>
      <c r="AI4643">
        <v>11.75</v>
      </c>
      <c r="AJ4643">
        <v>12</v>
      </c>
    </row>
    <row r="4644" spans="1:38" x14ac:dyDescent="0.2">
      <c r="A4644" s="1" t="s">
        <v>53</v>
      </c>
      <c r="B4644">
        <v>3</v>
      </c>
      <c r="C4644" s="1" t="s">
        <v>6556</v>
      </c>
      <c r="D4644" s="2">
        <v>45923</v>
      </c>
      <c r="E4644" t="s">
        <v>6231</v>
      </c>
      <c r="F4644" s="1" t="s">
        <v>3068</v>
      </c>
      <c r="G4644">
        <v>16</v>
      </c>
      <c r="H4644" t="s">
        <v>2811</v>
      </c>
      <c r="I4644" s="1" t="s">
        <v>106</v>
      </c>
      <c r="J4644">
        <v>200</v>
      </c>
      <c r="K4644" s="1" t="s">
        <v>2729</v>
      </c>
      <c r="L4644">
        <v>3</v>
      </c>
      <c r="M4644">
        <v>218.70000000000002</v>
      </c>
      <c r="N4644">
        <v>5.6999999999999993</v>
      </c>
      <c r="Q4644">
        <v>213.00000000000003</v>
      </c>
      <c r="R4644" s="1" t="s">
        <v>6555</v>
      </c>
      <c r="V4644">
        <v>0</v>
      </c>
      <c r="W4644">
        <v>0</v>
      </c>
      <c r="AF4644">
        <v>0</v>
      </c>
      <c r="AG4644">
        <v>0</v>
      </c>
      <c r="AH4644">
        <v>0</v>
      </c>
      <c r="AI4644">
        <v>12</v>
      </c>
      <c r="AJ4644">
        <v>12</v>
      </c>
    </row>
    <row r="4645" spans="1:38" x14ac:dyDescent="0.2">
      <c r="A4645" s="1" t="s">
        <v>46</v>
      </c>
      <c r="B4645">
        <v>4</v>
      </c>
      <c r="C4645" s="1" t="s">
        <v>6545</v>
      </c>
      <c r="D4645" s="2">
        <v>45923</v>
      </c>
      <c r="E4645" t="s">
        <v>625</v>
      </c>
      <c r="F4645" s="1" t="s">
        <v>246</v>
      </c>
      <c r="G4645">
        <v>18</v>
      </c>
      <c r="H4645" t="s">
        <v>76</v>
      </c>
      <c r="I4645" s="1" t="s">
        <v>246</v>
      </c>
      <c r="J4645">
        <v>100</v>
      </c>
      <c r="K4645" s="1" t="s">
        <v>2729</v>
      </c>
      <c r="L4645">
        <v>1</v>
      </c>
      <c r="M4645">
        <v>44.8</v>
      </c>
      <c r="N4645">
        <v>2.2999999999999998</v>
      </c>
      <c r="O4645">
        <v>10</v>
      </c>
      <c r="Q4645">
        <v>42.5</v>
      </c>
      <c r="R4645" s="1" t="s">
        <v>6557</v>
      </c>
      <c r="S4645">
        <v>5</v>
      </c>
      <c r="V4645">
        <v>5</v>
      </c>
      <c r="W4645">
        <v>8.3333333333333329E-2</v>
      </c>
      <c r="AF4645">
        <v>0</v>
      </c>
      <c r="AG4645">
        <v>0</v>
      </c>
      <c r="AH4645">
        <v>8.3333333333333329E-2</v>
      </c>
      <c r="AI4645">
        <v>11.916666666666666</v>
      </c>
      <c r="AJ4645">
        <v>12</v>
      </c>
    </row>
    <row r="4646" spans="1:38" x14ac:dyDescent="0.2">
      <c r="A4646" s="1" t="s">
        <v>46</v>
      </c>
      <c r="B4646">
        <v>4</v>
      </c>
      <c r="C4646" s="1" t="s">
        <v>6558</v>
      </c>
      <c r="D4646" s="2">
        <v>45923</v>
      </c>
      <c r="E4646" t="s">
        <v>625</v>
      </c>
      <c r="F4646" s="1" t="s">
        <v>246</v>
      </c>
      <c r="G4646">
        <v>19</v>
      </c>
      <c r="H4646" t="s">
        <v>76</v>
      </c>
      <c r="I4646" s="1" t="s">
        <v>246</v>
      </c>
      <c r="J4646">
        <v>100</v>
      </c>
      <c r="K4646" s="1" t="s">
        <v>2729</v>
      </c>
      <c r="L4646">
        <v>2</v>
      </c>
      <c r="M4646">
        <v>91.8</v>
      </c>
      <c r="N4646">
        <v>3.6</v>
      </c>
      <c r="Q4646">
        <v>88.2</v>
      </c>
      <c r="R4646" s="1" t="s">
        <v>6557</v>
      </c>
      <c r="V4646">
        <v>0</v>
      </c>
      <c r="W4646">
        <v>0</v>
      </c>
      <c r="AF4646">
        <v>0</v>
      </c>
      <c r="AG4646">
        <v>0</v>
      </c>
      <c r="AH4646">
        <v>0</v>
      </c>
      <c r="AI4646">
        <v>12</v>
      </c>
      <c r="AJ4646">
        <v>12</v>
      </c>
    </row>
    <row r="4647" spans="1:38" x14ac:dyDescent="0.2">
      <c r="A4647" s="1" t="s">
        <v>46</v>
      </c>
      <c r="B4647">
        <v>4</v>
      </c>
      <c r="C4647" s="1" t="s">
        <v>6559</v>
      </c>
      <c r="D4647" s="2">
        <v>45923</v>
      </c>
      <c r="E4647" t="s">
        <v>625</v>
      </c>
      <c r="F4647" s="1" t="s">
        <v>246</v>
      </c>
      <c r="G4647">
        <v>34</v>
      </c>
      <c r="H4647" t="s">
        <v>167</v>
      </c>
      <c r="I4647" s="1" t="s">
        <v>246</v>
      </c>
      <c r="J4647">
        <v>155</v>
      </c>
      <c r="K4647" s="1" t="s">
        <v>2729</v>
      </c>
      <c r="L4647">
        <v>2</v>
      </c>
      <c r="M4647">
        <v>170.4</v>
      </c>
      <c r="N4647">
        <v>6</v>
      </c>
      <c r="Q4647">
        <v>164.4</v>
      </c>
      <c r="R4647" s="1" t="s">
        <v>6557</v>
      </c>
      <c r="V4647">
        <v>0</v>
      </c>
      <c r="W4647">
        <v>0</v>
      </c>
      <c r="AF4647">
        <v>0</v>
      </c>
      <c r="AG4647">
        <v>0</v>
      </c>
      <c r="AH4647">
        <v>0</v>
      </c>
      <c r="AI4647">
        <v>12</v>
      </c>
      <c r="AJ4647">
        <v>12</v>
      </c>
    </row>
    <row r="4648" spans="1:38" x14ac:dyDescent="0.2">
      <c r="A4648" s="1" t="s">
        <v>46</v>
      </c>
      <c r="B4648">
        <v>4</v>
      </c>
      <c r="C4648" s="1" t="s">
        <v>6560</v>
      </c>
      <c r="D4648" s="2">
        <v>45923</v>
      </c>
      <c r="E4648" t="s">
        <v>625</v>
      </c>
      <c r="F4648" s="1" t="s">
        <v>246</v>
      </c>
      <c r="G4648">
        <v>30</v>
      </c>
      <c r="H4648" t="s">
        <v>99</v>
      </c>
      <c r="I4648" s="1" t="s">
        <v>246</v>
      </c>
      <c r="J4648">
        <v>250</v>
      </c>
      <c r="K4648" s="1" t="s">
        <v>2729</v>
      </c>
      <c r="L4648">
        <v>1</v>
      </c>
      <c r="M4648">
        <v>76.8</v>
      </c>
      <c r="N4648">
        <v>4</v>
      </c>
      <c r="Q4648">
        <v>72.8</v>
      </c>
      <c r="R4648" s="1" t="s">
        <v>6557</v>
      </c>
      <c r="V4648">
        <v>0</v>
      </c>
      <c r="W4648">
        <v>0</v>
      </c>
      <c r="AF4648">
        <v>0</v>
      </c>
      <c r="AG4648">
        <v>0</v>
      </c>
      <c r="AH4648">
        <v>0</v>
      </c>
      <c r="AI4648">
        <v>12</v>
      </c>
      <c r="AJ4648">
        <v>12</v>
      </c>
    </row>
    <row r="4649" spans="1:38" x14ac:dyDescent="0.2">
      <c r="A4649" s="1" t="s">
        <v>53</v>
      </c>
      <c r="B4649">
        <v>4</v>
      </c>
      <c r="C4649" s="1" t="s">
        <v>6560</v>
      </c>
      <c r="D4649" s="2">
        <v>45923</v>
      </c>
      <c r="E4649" t="s">
        <v>625</v>
      </c>
      <c r="F4649" s="1" t="s">
        <v>246</v>
      </c>
      <c r="G4649">
        <v>30</v>
      </c>
      <c r="H4649" t="s">
        <v>99</v>
      </c>
      <c r="I4649" s="1" t="s">
        <v>246</v>
      </c>
      <c r="J4649">
        <v>250</v>
      </c>
      <c r="K4649" s="1" t="s">
        <v>2729</v>
      </c>
      <c r="L4649">
        <v>2</v>
      </c>
      <c r="M4649">
        <v>181.8</v>
      </c>
      <c r="N4649">
        <v>8.1</v>
      </c>
      <c r="O4649">
        <v>8</v>
      </c>
      <c r="Q4649">
        <v>173.70000000000002</v>
      </c>
      <c r="R4649" s="1" t="s">
        <v>6557</v>
      </c>
      <c r="V4649">
        <v>0</v>
      </c>
      <c r="W4649">
        <v>0</v>
      </c>
      <c r="AF4649">
        <v>0</v>
      </c>
      <c r="AG4649">
        <v>0</v>
      </c>
      <c r="AH4649">
        <v>0</v>
      </c>
      <c r="AI4649">
        <v>12</v>
      </c>
      <c r="AJ4649">
        <v>12</v>
      </c>
    </row>
    <row r="4650" spans="1:38" x14ac:dyDescent="0.2">
      <c r="A4650" s="1" t="s">
        <v>53</v>
      </c>
      <c r="B4650">
        <v>4</v>
      </c>
      <c r="C4650" s="1" t="s">
        <v>6561</v>
      </c>
      <c r="D4650" s="2">
        <v>45923</v>
      </c>
      <c r="E4650" t="s">
        <v>625</v>
      </c>
      <c r="F4650" s="1" t="s">
        <v>246</v>
      </c>
      <c r="G4650">
        <v>26</v>
      </c>
      <c r="H4650" t="s">
        <v>99</v>
      </c>
      <c r="I4650" s="1" t="s">
        <v>246</v>
      </c>
      <c r="J4650">
        <v>200</v>
      </c>
      <c r="K4650" s="1" t="s">
        <v>2729</v>
      </c>
      <c r="L4650">
        <v>3</v>
      </c>
      <c r="M4650">
        <v>218.8</v>
      </c>
      <c r="N4650">
        <v>10.4</v>
      </c>
      <c r="Q4650">
        <v>208.4</v>
      </c>
      <c r="R4650" s="1" t="s">
        <v>6557</v>
      </c>
      <c r="V4650">
        <v>0</v>
      </c>
      <c r="W4650">
        <v>0</v>
      </c>
      <c r="AF4650">
        <v>0</v>
      </c>
      <c r="AG4650">
        <v>0</v>
      </c>
      <c r="AH4650">
        <v>0</v>
      </c>
      <c r="AI4650">
        <v>12</v>
      </c>
      <c r="AJ4650">
        <v>12</v>
      </c>
    </row>
    <row r="4651" spans="1:38" x14ac:dyDescent="0.2">
      <c r="A4651" s="1" t="s">
        <v>53</v>
      </c>
      <c r="B4651">
        <v>4</v>
      </c>
      <c r="C4651" s="1" t="s">
        <v>6562</v>
      </c>
      <c r="D4651" s="2">
        <v>45923</v>
      </c>
      <c r="E4651" t="s">
        <v>625</v>
      </c>
      <c r="F4651" s="1" t="s">
        <v>246</v>
      </c>
      <c r="G4651">
        <v>21</v>
      </c>
      <c r="H4651" t="s">
        <v>214</v>
      </c>
      <c r="I4651" s="1" t="s">
        <v>246</v>
      </c>
      <c r="J4651">
        <v>60</v>
      </c>
      <c r="K4651" s="1" t="s">
        <v>2729</v>
      </c>
      <c r="L4651">
        <v>1</v>
      </c>
      <c r="M4651">
        <v>62</v>
      </c>
      <c r="N4651">
        <v>2</v>
      </c>
      <c r="Q4651">
        <v>60</v>
      </c>
      <c r="R4651" s="1" t="s">
        <v>6557</v>
      </c>
      <c r="V4651">
        <v>0</v>
      </c>
      <c r="W4651">
        <v>0</v>
      </c>
      <c r="AF4651">
        <v>0</v>
      </c>
      <c r="AG4651">
        <v>0</v>
      </c>
      <c r="AH4651">
        <v>0</v>
      </c>
      <c r="AI4651">
        <v>12</v>
      </c>
      <c r="AJ4651">
        <v>12</v>
      </c>
    </row>
    <row r="4652" spans="1:38" x14ac:dyDescent="0.2">
      <c r="A4652" s="1" t="s">
        <v>46</v>
      </c>
      <c r="B4652">
        <v>6</v>
      </c>
      <c r="C4652" s="1" t="s">
        <v>6515</v>
      </c>
      <c r="D4652" s="2">
        <v>45923</v>
      </c>
      <c r="E4652" t="s">
        <v>6407</v>
      </c>
      <c r="F4652" s="1" t="s">
        <v>246</v>
      </c>
      <c r="G4652">
        <v>35</v>
      </c>
      <c r="H4652" t="s">
        <v>134</v>
      </c>
      <c r="I4652" s="1" t="s">
        <v>246</v>
      </c>
      <c r="J4652">
        <v>10000</v>
      </c>
      <c r="K4652" s="1" t="s">
        <v>2729</v>
      </c>
      <c r="L4652">
        <v>12</v>
      </c>
      <c r="M4652">
        <v>854.59999999999991</v>
      </c>
      <c r="N4652">
        <v>28.799999999999997</v>
      </c>
      <c r="O4652">
        <v>16</v>
      </c>
      <c r="Q4652">
        <v>825.8</v>
      </c>
      <c r="R4652" s="1" t="s">
        <v>6563</v>
      </c>
      <c r="V4652">
        <v>0</v>
      </c>
      <c r="W4652">
        <v>0</v>
      </c>
      <c r="AA4652">
        <v>10</v>
      </c>
      <c r="AF4652">
        <v>10</v>
      </c>
      <c r="AG4652">
        <v>0.16666666666666666</v>
      </c>
      <c r="AH4652">
        <v>0.16666666666666666</v>
      </c>
      <c r="AI4652">
        <v>11.833333333333334</v>
      </c>
      <c r="AJ4652">
        <v>12</v>
      </c>
    </row>
    <row r="4653" spans="1:38" x14ac:dyDescent="0.2">
      <c r="A4653" s="1" t="s">
        <v>53</v>
      </c>
      <c r="B4653">
        <v>6</v>
      </c>
      <c r="C4653" s="1" t="s">
        <v>6515</v>
      </c>
      <c r="D4653" s="2">
        <v>45923</v>
      </c>
      <c r="E4653" t="s">
        <v>6407</v>
      </c>
      <c r="F4653" s="1" t="s">
        <v>246</v>
      </c>
      <c r="G4653">
        <v>35</v>
      </c>
      <c r="H4653" t="s">
        <v>134</v>
      </c>
      <c r="I4653" s="1" t="s">
        <v>246</v>
      </c>
      <c r="J4653">
        <v>10000</v>
      </c>
      <c r="K4653" s="1" t="s">
        <v>2729</v>
      </c>
      <c r="L4653">
        <v>12</v>
      </c>
      <c r="M4653">
        <v>890.5</v>
      </c>
      <c r="N4653">
        <v>52.800000000000004</v>
      </c>
      <c r="O4653">
        <v>8.4</v>
      </c>
      <c r="Q4653">
        <v>837.7</v>
      </c>
      <c r="R4653" s="1" t="s">
        <v>6563</v>
      </c>
      <c r="V4653">
        <v>0</v>
      </c>
      <c r="W4653">
        <v>0</v>
      </c>
      <c r="AF4653">
        <v>0</v>
      </c>
      <c r="AG4653">
        <v>0</v>
      </c>
      <c r="AH4653">
        <v>0</v>
      </c>
      <c r="AI4653">
        <v>12</v>
      </c>
      <c r="AJ4653">
        <v>12</v>
      </c>
    </row>
    <row r="4654" spans="1:38" x14ac:dyDescent="0.2">
      <c r="A4654" s="1" t="s">
        <v>46</v>
      </c>
      <c r="B4654">
        <v>1</v>
      </c>
      <c r="C4654" s="1" t="s">
        <v>6546</v>
      </c>
      <c r="D4654" s="2">
        <v>45924</v>
      </c>
      <c r="E4654" t="s">
        <v>6547</v>
      </c>
      <c r="F4654" s="1" t="s">
        <v>246</v>
      </c>
      <c r="G4654">
        <v>12</v>
      </c>
      <c r="H4654" t="s">
        <v>160</v>
      </c>
      <c r="I4654" s="1" t="s">
        <v>246</v>
      </c>
      <c r="J4654">
        <v>200</v>
      </c>
      <c r="K4654" s="1" t="s">
        <v>2729</v>
      </c>
      <c r="L4654">
        <v>3</v>
      </c>
      <c r="M4654">
        <v>161.29999999999998</v>
      </c>
      <c r="N4654">
        <v>4.5</v>
      </c>
      <c r="Q4654">
        <v>156.79999999999998</v>
      </c>
      <c r="R4654" s="1" t="s">
        <v>6564</v>
      </c>
      <c r="V4654">
        <v>0</v>
      </c>
      <c r="W4654">
        <v>0</v>
      </c>
      <c r="AF4654">
        <v>0</v>
      </c>
      <c r="AG4654">
        <v>0</v>
      </c>
      <c r="AH4654">
        <v>0</v>
      </c>
      <c r="AI4654">
        <v>12</v>
      </c>
      <c r="AJ4654">
        <v>12</v>
      </c>
      <c r="AL4654">
        <v>2297.5</v>
      </c>
    </row>
    <row r="4655" spans="1:38" x14ac:dyDescent="0.2">
      <c r="A4655" s="1" t="s">
        <v>46</v>
      </c>
      <c r="B4655">
        <v>1</v>
      </c>
      <c r="C4655" s="1" t="s">
        <v>6565</v>
      </c>
      <c r="D4655" s="2">
        <v>45924</v>
      </c>
      <c r="E4655" t="s">
        <v>6566</v>
      </c>
      <c r="F4655" s="1" t="s">
        <v>246</v>
      </c>
      <c r="G4655">
        <v>12</v>
      </c>
      <c r="H4655" t="s">
        <v>3073</v>
      </c>
      <c r="I4655" s="1" t="s">
        <v>246</v>
      </c>
      <c r="J4655">
        <v>100</v>
      </c>
      <c r="K4655" s="1" t="s">
        <v>2729</v>
      </c>
      <c r="L4655">
        <v>1</v>
      </c>
      <c r="M4655">
        <v>69.599999999999994</v>
      </c>
      <c r="N4655">
        <v>1.6</v>
      </c>
      <c r="Q4655">
        <v>68</v>
      </c>
      <c r="R4655" s="1" t="s">
        <v>6564</v>
      </c>
      <c r="V4655">
        <v>0</v>
      </c>
      <c r="W4655">
        <v>0</v>
      </c>
      <c r="AF4655">
        <v>0</v>
      </c>
      <c r="AG4655">
        <v>0</v>
      </c>
      <c r="AH4655">
        <v>0</v>
      </c>
      <c r="AI4655">
        <v>12</v>
      </c>
      <c r="AJ4655">
        <v>12</v>
      </c>
    </row>
    <row r="4656" spans="1:38" x14ac:dyDescent="0.2">
      <c r="A4656" s="1" t="s">
        <v>53</v>
      </c>
      <c r="B4656">
        <v>1</v>
      </c>
      <c r="C4656" s="1" t="s">
        <v>6567</v>
      </c>
      <c r="D4656" s="2">
        <v>45924</v>
      </c>
      <c r="E4656" t="s">
        <v>783</v>
      </c>
      <c r="F4656" s="1" t="s">
        <v>246</v>
      </c>
      <c r="G4656">
        <v>5</v>
      </c>
      <c r="H4656">
        <v>10</v>
      </c>
      <c r="I4656" s="1" t="s">
        <v>246</v>
      </c>
      <c r="J4656">
        <v>80</v>
      </c>
      <c r="K4656" s="1" t="s">
        <v>2729</v>
      </c>
      <c r="L4656">
        <v>1</v>
      </c>
      <c r="M4656">
        <v>49.97</v>
      </c>
      <c r="N4656">
        <v>1.6</v>
      </c>
      <c r="O4656">
        <v>7.2</v>
      </c>
      <c r="Q4656">
        <v>48.37</v>
      </c>
      <c r="R4656" s="1" t="s">
        <v>6551</v>
      </c>
      <c r="S4656">
        <v>4</v>
      </c>
      <c r="V4656">
        <v>4</v>
      </c>
      <c r="W4656">
        <v>6.6666666666666666E-2</v>
      </c>
      <c r="AF4656">
        <v>0</v>
      </c>
      <c r="AG4656">
        <v>0</v>
      </c>
      <c r="AH4656">
        <v>6.6666666666666666E-2</v>
      </c>
      <c r="AI4656">
        <v>11.933333333333334</v>
      </c>
      <c r="AJ4656">
        <v>12</v>
      </c>
    </row>
    <row r="4657" spans="1:36" x14ac:dyDescent="0.2">
      <c r="A4657" s="1" t="s">
        <v>53</v>
      </c>
      <c r="B4657">
        <v>1</v>
      </c>
      <c r="C4657" s="1" t="s">
        <v>6568</v>
      </c>
      <c r="D4657" s="2">
        <v>45924</v>
      </c>
      <c r="E4657" t="s">
        <v>6259</v>
      </c>
      <c r="F4657" s="1" t="s">
        <v>246</v>
      </c>
      <c r="G4657">
        <v>11</v>
      </c>
      <c r="H4657">
        <v>18</v>
      </c>
      <c r="I4657" s="1" t="s">
        <v>246</v>
      </c>
      <c r="J4657">
        <v>100</v>
      </c>
      <c r="K4657" s="1" t="s">
        <v>2729</v>
      </c>
      <c r="L4657">
        <v>2</v>
      </c>
      <c r="M4657">
        <v>98.800000000000011</v>
      </c>
      <c r="N4657">
        <v>2.6</v>
      </c>
      <c r="Q4657">
        <v>96.200000000000017</v>
      </c>
      <c r="R4657" s="1" t="s">
        <v>6551</v>
      </c>
      <c r="V4657">
        <v>0</v>
      </c>
      <c r="W4657">
        <v>0</v>
      </c>
      <c r="AF4657">
        <v>0</v>
      </c>
      <c r="AG4657">
        <v>0</v>
      </c>
      <c r="AH4657">
        <v>0</v>
      </c>
      <c r="AI4657">
        <v>12</v>
      </c>
      <c r="AJ4657">
        <v>12</v>
      </c>
    </row>
    <row r="4658" spans="1:36" x14ac:dyDescent="0.2">
      <c r="A4658" s="1" t="s">
        <v>53</v>
      </c>
      <c r="B4658">
        <v>1</v>
      </c>
      <c r="C4658" s="1" t="s">
        <v>6569</v>
      </c>
      <c r="D4658" s="2">
        <v>45924</v>
      </c>
      <c r="E4658" t="s">
        <v>6259</v>
      </c>
      <c r="F4658" s="1" t="s">
        <v>246</v>
      </c>
      <c r="G4658">
        <v>11</v>
      </c>
      <c r="H4658" t="s">
        <v>2645</v>
      </c>
      <c r="I4658" s="1" t="s">
        <v>246</v>
      </c>
      <c r="J4658">
        <v>100</v>
      </c>
      <c r="K4658" s="1" t="s">
        <v>2729</v>
      </c>
      <c r="L4658">
        <v>1</v>
      </c>
      <c r="M4658">
        <v>49.32</v>
      </c>
      <c r="N4658">
        <v>1.3</v>
      </c>
      <c r="Q4658">
        <v>48.02</v>
      </c>
      <c r="R4658" s="1" t="s">
        <v>6551</v>
      </c>
      <c r="V4658">
        <v>0</v>
      </c>
      <c r="W4658">
        <v>0</v>
      </c>
      <c r="AF4658">
        <v>0</v>
      </c>
      <c r="AG4658">
        <v>0</v>
      </c>
      <c r="AH4658">
        <v>0</v>
      </c>
      <c r="AI4658">
        <v>12</v>
      </c>
      <c r="AJ4658">
        <v>12</v>
      </c>
    </row>
    <row r="4659" spans="1:36" x14ac:dyDescent="0.2">
      <c r="A4659" s="1" t="s">
        <v>46</v>
      </c>
      <c r="B4659">
        <v>2</v>
      </c>
      <c r="C4659" s="1" t="s">
        <v>6548</v>
      </c>
      <c r="D4659" s="2">
        <v>45924</v>
      </c>
      <c r="E4659" t="s">
        <v>5944</v>
      </c>
      <c r="F4659" s="1" t="s">
        <v>5945</v>
      </c>
      <c r="G4659">
        <v>5</v>
      </c>
      <c r="H4659">
        <v>80</v>
      </c>
      <c r="I4659" s="1" t="s">
        <v>5945</v>
      </c>
      <c r="J4659">
        <v>2500</v>
      </c>
      <c r="K4659" s="1" t="s">
        <v>2729</v>
      </c>
      <c r="L4659">
        <v>9</v>
      </c>
      <c r="M4659">
        <v>241.39000000000001</v>
      </c>
      <c r="N4659">
        <v>4.5</v>
      </c>
      <c r="O4659">
        <v>5</v>
      </c>
      <c r="Q4659">
        <v>236.89000000000001</v>
      </c>
      <c r="R4659" s="1" t="s">
        <v>2730</v>
      </c>
      <c r="V4659">
        <v>0</v>
      </c>
      <c r="W4659">
        <v>0</v>
      </c>
      <c r="AF4659">
        <v>0</v>
      </c>
      <c r="AG4659">
        <v>0</v>
      </c>
      <c r="AH4659">
        <v>0</v>
      </c>
      <c r="AI4659">
        <v>12</v>
      </c>
      <c r="AJ4659">
        <v>12</v>
      </c>
    </row>
    <row r="4660" spans="1:36" x14ac:dyDescent="0.2">
      <c r="A4660" s="1" t="s">
        <v>53</v>
      </c>
      <c r="B4660">
        <v>2</v>
      </c>
      <c r="C4660" s="1" t="s">
        <v>6548</v>
      </c>
      <c r="D4660" s="2">
        <v>45924</v>
      </c>
      <c r="E4660" t="s">
        <v>5944</v>
      </c>
      <c r="F4660" s="1" t="s">
        <v>5945</v>
      </c>
      <c r="G4660">
        <v>5</v>
      </c>
      <c r="H4660">
        <v>80</v>
      </c>
      <c r="I4660" s="1" t="s">
        <v>5945</v>
      </c>
      <c r="J4660">
        <v>2500</v>
      </c>
      <c r="K4660" s="1" t="s">
        <v>2729</v>
      </c>
      <c r="L4660">
        <v>9</v>
      </c>
      <c r="M4660">
        <v>241.23000000000002</v>
      </c>
      <c r="N4660">
        <v>4.5</v>
      </c>
      <c r="O4660">
        <v>12.6</v>
      </c>
      <c r="Q4660">
        <v>236.73000000000002</v>
      </c>
      <c r="R4660" s="1" t="s">
        <v>2730</v>
      </c>
      <c r="V4660">
        <v>0</v>
      </c>
      <c r="W4660">
        <v>0</v>
      </c>
      <c r="AF4660">
        <v>0</v>
      </c>
      <c r="AG4660">
        <v>0</v>
      </c>
      <c r="AH4660">
        <v>0</v>
      </c>
      <c r="AI4660">
        <v>12</v>
      </c>
      <c r="AJ4660">
        <v>12</v>
      </c>
    </row>
    <row r="4661" spans="1:36" x14ac:dyDescent="0.2">
      <c r="A4661" s="1" t="s">
        <v>46</v>
      </c>
      <c r="B4661">
        <v>3</v>
      </c>
      <c r="C4661" s="1" t="s">
        <v>6570</v>
      </c>
      <c r="D4661" s="2">
        <v>45924</v>
      </c>
      <c r="E4661" t="s">
        <v>6571</v>
      </c>
      <c r="F4661" s="1" t="s">
        <v>106</v>
      </c>
      <c r="G4661">
        <v>16</v>
      </c>
      <c r="H4661" t="s">
        <v>6572</v>
      </c>
      <c r="I4661" s="1" t="s">
        <v>106</v>
      </c>
      <c r="J4661">
        <v>100</v>
      </c>
      <c r="K4661" s="1" t="s">
        <v>2729</v>
      </c>
      <c r="L4661">
        <v>2</v>
      </c>
      <c r="M4661">
        <v>108</v>
      </c>
      <c r="N4661">
        <v>4</v>
      </c>
      <c r="Q4661">
        <v>104</v>
      </c>
      <c r="R4661" s="1" t="s">
        <v>2730</v>
      </c>
      <c r="V4661">
        <v>0</v>
      </c>
      <c r="W4661">
        <v>0</v>
      </c>
      <c r="AF4661">
        <v>0</v>
      </c>
      <c r="AG4661">
        <v>0</v>
      </c>
      <c r="AH4661">
        <v>0</v>
      </c>
      <c r="AI4661">
        <v>12</v>
      </c>
      <c r="AJ4661">
        <v>12</v>
      </c>
    </row>
    <row r="4662" spans="1:36" x14ac:dyDescent="0.2">
      <c r="A4662" s="1" t="s">
        <v>46</v>
      </c>
      <c r="B4662">
        <v>3</v>
      </c>
      <c r="C4662" s="1" t="s">
        <v>6573</v>
      </c>
      <c r="D4662" s="2">
        <v>45924</v>
      </c>
      <c r="E4662" t="s">
        <v>6574</v>
      </c>
      <c r="F4662" s="1" t="s">
        <v>106</v>
      </c>
      <c r="G4662">
        <v>15</v>
      </c>
      <c r="H4662" t="s">
        <v>2963</v>
      </c>
      <c r="I4662" s="1" t="s">
        <v>106</v>
      </c>
      <c r="J4662">
        <v>100</v>
      </c>
      <c r="K4662" s="1" t="s">
        <v>2729</v>
      </c>
      <c r="L4662">
        <v>2</v>
      </c>
      <c r="M4662">
        <v>112</v>
      </c>
      <c r="N4662">
        <v>3</v>
      </c>
      <c r="Q4662">
        <v>109</v>
      </c>
      <c r="R4662" s="1" t="s">
        <v>2730</v>
      </c>
      <c r="V4662">
        <v>0</v>
      </c>
      <c r="W4662">
        <v>0</v>
      </c>
      <c r="AF4662">
        <v>0</v>
      </c>
      <c r="AG4662">
        <v>0</v>
      </c>
      <c r="AH4662">
        <v>0</v>
      </c>
      <c r="AI4662">
        <v>12</v>
      </c>
      <c r="AJ4662">
        <v>12</v>
      </c>
    </row>
    <row r="4663" spans="1:36" x14ac:dyDescent="0.2">
      <c r="A4663" s="1" t="s">
        <v>46</v>
      </c>
      <c r="B4663">
        <v>3</v>
      </c>
      <c r="C4663" s="1" t="s">
        <v>6575</v>
      </c>
      <c r="D4663" s="2">
        <v>45924</v>
      </c>
      <c r="E4663" t="s">
        <v>6571</v>
      </c>
      <c r="F4663" s="1" t="s">
        <v>106</v>
      </c>
      <c r="G4663">
        <v>18</v>
      </c>
      <c r="H4663" t="s">
        <v>3744</v>
      </c>
      <c r="I4663" s="1" t="s">
        <v>106</v>
      </c>
      <c r="J4663">
        <v>100</v>
      </c>
      <c r="K4663" s="1" t="s">
        <v>2729</v>
      </c>
      <c r="L4663">
        <v>1</v>
      </c>
      <c r="M4663">
        <v>58.2</v>
      </c>
      <c r="N4663">
        <v>2.2999999999999998</v>
      </c>
      <c r="Q4663">
        <v>55.900000000000006</v>
      </c>
      <c r="R4663" s="1" t="s">
        <v>2730</v>
      </c>
      <c r="V4663">
        <v>0</v>
      </c>
      <c r="W4663">
        <v>0</v>
      </c>
      <c r="AF4663">
        <v>0</v>
      </c>
      <c r="AG4663">
        <v>0</v>
      </c>
      <c r="AH4663">
        <v>0</v>
      </c>
      <c r="AI4663">
        <v>12</v>
      </c>
      <c r="AJ4663">
        <v>12</v>
      </c>
    </row>
    <row r="4664" spans="1:36" x14ac:dyDescent="0.2">
      <c r="A4664" s="1" t="s">
        <v>53</v>
      </c>
      <c r="B4664">
        <v>3</v>
      </c>
      <c r="C4664" s="1" t="s">
        <v>6575</v>
      </c>
      <c r="D4664" s="2">
        <v>45924</v>
      </c>
      <c r="E4664" t="s">
        <v>6571</v>
      </c>
      <c r="F4664" s="1" t="s">
        <v>106</v>
      </c>
      <c r="G4664">
        <v>18</v>
      </c>
      <c r="H4664" t="s">
        <v>3744</v>
      </c>
      <c r="I4664" s="1" t="s">
        <v>106</v>
      </c>
      <c r="J4664">
        <v>100</v>
      </c>
      <c r="K4664" s="1" t="s">
        <v>2729</v>
      </c>
      <c r="L4664">
        <v>1</v>
      </c>
      <c r="M4664">
        <v>71.599999999999994</v>
      </c>
      <c r="N4664">
        <v>2.1</v>
      </c>
      <c r="O4664">
        <v>17</v>
      </c>
      <c r="Q4664">
        <v>69.5</v>
      </c>
      <c r="R4664" s="1" t="s">
        <v>6555</v>
      </c>
      <c r="V4664">
        <v>0</v>
      </c>
      <c r="W4664">
        <v>0</v>
      </c>
      <c r="AF4664">
        <v>0</v>
      </c>
      <c r="AG4664">
        <v>0</v>
      </c>
      <c r="AH4664">
        <v>0</v>
      </c>
      <c r="AI4664">
        <v>12</v>
      </c>
      <c r="AJ4664">
        <v>12</v>
      </c>
    </row>
    <row r="4665" spans="1:36" x14ac:dyDescent="0.2">
      <c r="A4665" s="1" t="s">
        <v>53</v>
      </c>
      <c r="B4665">
        <v>3</v>
      </c>
      <c r="C4665" s="1" t="s">
        <v>6576</v>
      </c>
      <c r="D4665" s="2">
        <v>45924</v>
      </c>
      <c r="E4665" t="s">
        <v>6571</v>
      </c>
      <c r="F4665" s="1" t="s">
        <v>106</v>
      </c>
      <c r="G4665">
        <v>23</v>
      </c>
      <c r="H4665" t="s">
        <v>3744</v>
      </c>
      <c r="I4665" s="1" t="s">
        <v>106</v>
      </c>
      <c r="J4665">
        <v>100</v>
      </c>
      <c r="K4665" s="1" t="s">
        <v>2729</v>
      </c>
      <c r="L4665">
        <v>2</v>
      </c>
      <c r="M4665">
        <v>124.2</v>
      </c>
      <c r="N4665">
        <v>5.6</v>
      </c>
      <c r="Q4665">
        <v>118.60000000000001</v>
      </c>
      <c r="R4665" s="1" t="s">
        <v>6555</v>
      </c>
      <c r="V4665">
        <v>0</v>
      </c>
      <c r="W4665">
        <v>0</v>
      </c>
      <c r="AF4665">
        <v>0</v>
      </c>
      <c r="AG4665">
        <v>0</v>
      </c>
      <c r="AH4665">
        <v>0</v>
      </c>
      <c r="AI4665">
        <v>12</v>
      </c>
      <c r="AJ4665">
        <v>12</v>
      </c>
    </row>
    <row r="4666" spans="1:36" x14ac:dyDescent="0.2">
      <c r="A4666" s="1" t="s">
        <v>53</v>
      </c>
      <c r="B4666">
        <v>3</v>
      </c>
      <c r="C4666" s="1" t="s">
        <v>6577</v>
      </c>
      <c r="D4666" s="2">
        <v>45924</v>
      </c>
      <c r="E4666" t="s">
        <v>6578</v>
      </c>
      <c r="F4666" s="1" t="s">
        <v>106</v>
      </c>
      <c r="G4666">
        <v>24</v>
      </c>
      <c r="H4666" t="s">
        <v>107</v>
      </c>
      <c r="I4666" s="1" t="s">
        <v>106</v>
      </c>
      <c r="J4666">
        <v>300</v>
      </c>
      <c r="K4666" s="1" t="s">
        <v>2729</v>
      </c>
      <c r="L4666">
        <v>3</v>
      </c>
      <c r="M4666">
        <v>195.8</v>
      </c>
      <c r="N4666">
        <v>8.3999999999999986</v>
      </c>
      <c r="Q4666">
        <v>187.4</v>
      </c>
      <c r="R4666" s="1" t="s">
        <v>6555</v>
      </c>
      <c r="V4666">
        <v>0</v>
      </c>
      <c r="W4666">
        <v>0</v>
      </c>
      <c r="AF4666">
        <v>0</v>
      </c>
      <c r="AG4666">
        <v>0</v>
      </c>
      <c r="AH4666">
        <v>0</v>
      </c>
      <c r="AI4666">
        <v>12</v>
      </c>
      <c r="AJ4666">
        <v>12</v>
      </c>
    </row>
    <row r="4667" spans="1:36" x14ac:dyDescent="0.2">
      <c r="A4667" s="1" t="s">
        <v>46</v>
      </c>
      <c r="B4667">
        <v>4</v>
      </c>
      <c r="C4667" s="1" t="s">
        <v>6579</v>
      </c>
      <c r="D4667" s="2">
        <v>45924</v>
      </c>
      <c r="E4667" t="s">
        <v>625</v>
      </c>
      <c r="F4667" s="1" t="s">
        <v>246</v>
      </c>
      <c r="G4667">
        <v>21</v>
      </c>
      <c r="H4667" t="s">
        <v>214</v>
      </c>
      <c r="I4667" s="1" t="s">
        <v>246</v>
      </c>
      <c r="J4667">
        <v>130</v>
      </c>
      <c r="K4667" s="1" t="s">
        <v>2729</v>
      </c>
      <c r="L4667">
        <v>2</v>
      </c>
      <c r="M4667">
        <v>147</v>
      </c>
      <c r="N4667">
        <v>4</v>
      </c>
      <c r="Q4667">
        <v>143</v>
      </c>
      <c r="R4667" s="1" t="s">
        <v>6557</v>
      </c>
      <c r="V4667">
        <v>0</v>
      </c>
      <c r="W4667">
        <v>0</v>
      </c>
      <c r="AF4667">
        <v>0</v>
      </c>
      <c r="AG4667">
        <v>0</v>
      </c>
      <c r="AH4667">
        <v>0</v>
      </c>
      <c r="AI4667">
        <v>12</v>
      </c>
      <c r="AJ4667">
        <v>12</v>
      </c>
    </row>
    <row r="4668" spans="1:36" x14ac:dyDescent="0.2">
      <c r="A4668" s="1" t="s">
        <v>46</v>
      </c>
      <c r="B4668">
        <v>4</v>
      </c>
      <c r="C4668" s="1" t="s">
        <v>6512</v>
      </c>
      <c r="D4668" s="2">
        <v>45924</v>
      </c>
      <c r="E4668" t="s">
        <v>2954</v>
      </c>
      <c r="F4668" s="1" t="s">
        <v>246</v>
      </c>
      <c r="G4668" t="s">
        <v>6513</v>
      </c>
      <c r="H4668" t="s">
        <v>6514</v>
      </c>
      <c r="I4668" s="1" t="s">
        <v>246</v>
      </c>
      <c r="J4668">
        <v>4500</v>
      </c>
      <c r="K4668" s="1" t="s">
        <v>2729</v>
      </c>
      <c r="L4668">
        <v>2</v>
      </c>
      <c r="M4668">
        <v>209.8</v>
      </c>
      <c r="N4668">
        <v>3.6</v>
      </c>
      <c r="Q4668">
        <v>206.20000000000002</v>
      </c>
      <c r="R4668" s="1" t="s">
        <v>6557</v>
      </c>
      <c r="V4668">
        <v>0</v>
      </c>
      <c r="W4668">
        <v>0</v>
      </c>
      <c r="AF4668">
        <v>0</v>
      </c>
      <c r="AG4668">
        <v>0</v>
      </c>
      <c r="AH4668">
        <v>0</v>
      </c>
      <c r="AI4668">
        <v>12</v>
      </c>
      <c r="AJ4668">
        <v>12</v>
      </c>
    </row>
    <row r="4669" spans="1:36" x14ac:dyDescent="0.2">
      <c r="A4669" s="1" t="s">
        <v>46</v>
      </c>
      <c r="B4669">
        <v>4</v>
      </c>
      <c r="C4669" s="1" t="s">
        <v>6580</v>
      </c>
      <c r="D4669" s="2">
        <v>45924</v>
      </c>
      <c r="E4669" t="s">
        <v>625</v>
      </c>
      <c r="F4669" s="1" t="s">
        <v>246</v>
      </c>
      <c r="G4669">
        <v>16</v>
      </c>
      <c r="H4669" t="s">
        <v>134</v>
      </c>
      <c r="I4669" s="1" t="s">
        <v>246</v>
      </c>
      <c r="J4669">
        <v>100</v>
      </c>
      <c r="K4669" s="1" t="s">
        <v>2729</v>
      </c>
      <c r="L4669">
        <v>1</v>
      </c>
      <c r="M4669">
        <v>30.8</v>
      </c>
      <c r="N4669">
        <v>1.6</v>
      </c>
      <c r="Q4669">
        <v>29.2</v>
      </c>
      <c r="R4669" s="1" t="s">
        <v>6557</v>
      </c>
      <c r="V4669">
        <v>0</v>
      </c>
      <c r="W4669">
        <v>0</v>
      </c>
      <c r="AF4669">
        <v>0</v>
      </c>
      <c r="AG4669">
        <v>0</v>
      </c>
      <c r="AH4669">
        <v>0</v>
      </c>
      <c r="AI4669">
        <v>12</v>
      </c>
      <c r="AJ4669">
        <v>12</v>
      </c>
    </row>
    <row r="4670" spans="1:36" x14ac:dyDescent="0.2">
      <c r="A4670" s="1" t="s">
        <v>53</v>
      </c>
      <c r="B4670">
        <v>4</v>
      </c>
      <c r="C4670" s="1" t="s">
        <v>6580</v>
      </c>
      <c r="D4670" s="2">
        <v>45924</v>
      </c>
      <c r="E4670" t="s">
        <v>625</v>
      </c>
      <c r="F4670" s="1" t="s">
        <v>246</v>
      </c>
      <c r="G4670">
        <v>16</v>
      </c>
      <c r="H4670" t="s">
        <v>134</v>
      </c>
      <c r="I4670" s="1" t="s">
        <v>246</v>
      </c>
      <c r="J4670">
        <v>100</v>
      </c>
      <c r="K4670" s="1" t="s">
        <v>2729</v>
      </c>
      <c r="L4670">
        <v>3</v>
      </c>
      <c r="M4670">
        <v>118.6</v>
      </c>
      <c r="N4670">
        <v>5.6999999999999993</v>
      </c>
      <c r="O4670">
        <v>7</v>
      </c>
      <c r="Q4670">
        <v>112.89999999999999</v>
      </c>
      <c r="R4670" s="1" t="s">
        <v>6555</v>
      </c>
      <c r="V4670">
        <v>0</v>
      </c>
      <c r="W4670">
        <v>0</v>
      </c>
      <c r="AF4670">
        <v>0</v>
      </c>
      <c r="AG4670">
        <v>0</v>
      </c>
      <c r="AH4670">
        <v>0</v>
      </c>
      <c r="AI4670">
        <v>12</v>
      </c>
      <c r="AJ4670">
        <v>12</v>
      </c>
    </row>
    <row r="4671" spans="1:36" x14ac:dyDescent="0.2">
      <c r="A4671" s="1" t="s">
        <v>53</v>
      </c>
      <c r="B4671">
        <v>4</v>
      </c>
      <c r="C4671" s="1" t="s">
        <v>6581</v>
      </c>
      <c r="D4671" s="2">
        <v>45924</v>
      </c>
      <c r="E4671" t="s">
        <v>625</v>
      </c>
      <c r="F4671" s="1" t="s">
        <v>246</v>
      </c>
      <c r="G4671">
        <v>15</v>
      </c>
      <c r="H4671" t="s">
        <v>134</v>
      </c>
      <c r="I4671" s="1" t="s">
        <v>246</v>
      </c>
      <c r="J4671">
        <v>25</v>
      </c>
      <c r="K4671" s="1" t="s">
        <v>2729</v>
      </c>
      <c r="L4671">
        <v>3</v>
      </c>
      <c r="M4671">
        <v>109.8</v>
      </c>
      <c r="N4671">
        <v>5.0999999999999996</v>
      </c>
      <c r="Q4671">
        <v>104.7</v>
      </c>
      <c r="R4671" s="1" t="s">
        <v>6555</v>
      </c>
      <c r="V4671">
        <v>0</v>
      </c>
      <c r="W4671">
        <v>0</v>
      </c>
      <c r="AF4671">
        <v>0</v>
      </c>
      <c r="AG4671">
        <v>0</v>
      </c>
      <c r="AH4671">
        <v>0</v>
      </c>
      <c r="AI4671">
        <v>12</v>
      </c>
      <c r="AJ4671">
        <v>12</v>
      </c>
    </row>
    <row r="4672" spans="1:36" x14ac:dyDescent="0.2">
      <c r="A4672" s="1" t="s">
        <v>53</v>
      </c>
      <c r="B4672">
        <v>4</v>
      </c>
      <c r="C4672" s="1" t="s">
        <v>6582</v>
      </c>
      <c r="D4672" s="2">
        <v>45924</v>
      </c>
      <c r="E4672" t="s">
        <v>6566</v>
      </c>
      <c r="F4672" s="1" t="s">
        <v>246</v>
      </c>
      <c r="G4672">
        <v>15</v>
      </c>
      <c r="H4672" t="s">
        <v>3073</v>
      </c>
      <c r="I4672" s="1" t="s">
        <v>246</v>
      </c>
      <c r="J4672">
        <v>100</v>
      </c>
      <c r="K4672" s="1" t="s">
        <v>2729</v>
      </c>
      <c r="L4672">
        <v>1</v>
      </c>
      <c r="M4672">
        <v>50</v>
      </c>
      <c r="N4672">
        <v>1.7</v>
      </c>
      <c r="Q4672">
        <v>48.3</v>
      </c>
      <c r="R4672" s="1" t="s">
        <v>6555</v>
      </c>
      <c r="V4672">
        <v>0</v>
      </c>
      <c r="W4672">
        <v>0</v>
      </c>
      <c r="AF4672">
        <v>0</v>
      </c>
      <c r="AG4672">
        <v>0</v>
      </c>
      <c r="AH4672">
        <v>0</v>
      </c>
      <c r="AI4672">
        <v>12</v>
      </c>
      <c r="AJ4672">
        <v>12</v>
      </c>
    </row>
    <row r="4673" spans="1:38" x14ac:dyDescent="0.2">
      <c r="A4673" s="1" t="s">
        <v>46</v>
      </c>
      <c r="B4673">
        <v>6</v>
      </c>
      <c r="C4673" s="1" t="s">
        <v>6515</v>
      </c>
      <c r="D4673" s="2">
        <v>45924</v>
      </c>
      <c r="E4673" t="s">
        <v>6407</v>
      </c>
      <c r="F4673" s="1" t="s">
        <v>246</v>
      </c>
      <c r="G4673">
        <v>35</v>
      </c>
      <c r="H4673" t="s">
        <v>134</v>
      </c>
      <c r="I4673" s="1" t="s">
        <v>246</v>
      </c>
      <c r="J4673">
        <v>10000</v>
      </c>
      <c r="K4673" s="1" t="s">
        <v>2729</v>
      </c>
      <c r="L4673">
        <v>10</v>
      </c>
      <c r="M4673">
        <v>675.6</v>
      </c>
      <c r="N4673">
        <v>39.4</v>
      </c>
      <c r="O4673">
        <v>40</v>
      </c>
      <c r="Q4673">
        <v>636.20000000000005</v>
      </c>
      <c r="R4673" s="1" t="s">
        <v>6563</v>
      </c>
      <c r="V4673">
        <v>0</v>
      </c>
      <c r="W4673">
        <v>0</v>
      </c>
      <c r="AA4673">
        <v>10</v>
      </c>
      <c r="AD4673">
        <v>30</v>
      </c>
      <c r="AF4673">
        <v>40</v>
      </c>
      <c r="AG4673">
        <v>0.66666666666666663</v>
      </c>
      <c r="AH4673">
        <v>0.66666666666666663</v>
      </c>
      <c r="AI4673">
        <v>11.333333333333334</v>
      </c>
      <c r="AJ4673">
        <v>12</v>
      </c>
    </row>
    <row r="4674" spans="1:38" x14ac:dyDescent="0.2">
      <c r="A4674" s="1" t="s">
        <v>53</v>
      </c>
      <c r="B4674">
        <v>6</v>
      </c>
      <c r="C4674" s="1" t="s">
        <v>6515</v>
      </c>
      <c r="D4674" s="2">
        <v>45924</v>
      </c>
      <c r="E4674" t="s">
        <v>6407</v>
      </c>
      <c r="F4674" s="1" t="s">
        <v>246</v>
      </c>
      <c r="G4674">
        <v>35</v>
      </c>
      <c r="H4674" t="s">
        <v>134</v>
      </c>
      <c r="I4674" s="1" t="s">
        <v>246</v>
      </c>
      <c r="J4674">
        <v>10000</v>
      </c>
      <c r="K4674" s="1" t="s">
        <v>2729</v>
      </c>
      <c r="L4674">
        <v>6</v>
      </c>
      <c r="M4674">
        <v>441.2</v>
      </c>
      <c r="N4674">
        <v>25</v>
      </c>
      <c r="O4674">
        <v>35</v>
      </c>
      <c r="Q4674">
        <v>416.2</v>
      </c>
      <c r="R4674" s="1" t="s">
        <v>6563</v>
      </c>
      <c r="S4674">
        <v>10</v>
      </c>
      <c r="V4674">
        <v>10</v>
      </c>
      <c r="W4674">
        <v>0.16666666666666666</v>
      </c>
      <c r="AA4674">
        <v>5</v>
      </c>
      <c r="AF4674">
        <v>5</v>
      </c>
      <c r="AG4674">
        <v>8.3333333333333329E-2</v>
      </c>
      <c r="AH4674">
        <v>0.25</v>
      </c>
      <c r="AI4674">
        <v>11.75</v>
      </c>
      <c r="AJ4674">
        <v>12</v>
      </c>
    </row>
    <row r="4675" spans="1:38" x14ac:dyDescent="0.2">
      <c r="A4675" s="1" t="s">
        <v>53</v>
      </c>
      <c r="B4675">
        <v>6</v>
      </c>
      <c r="C4675" s="1" t="s">
        <v>6583</v>
      </c>
      <c r="D4675" s="2">
        <v>45924</v>
      </c>
      <c r="E4675" t="s">
        <v>6584</v>
      </c>
      <c r="F4675" s="1" t="s">
        <v>106</v>
      </c>
      <c r="G4675">
        <v>26</v>
      </c>
      <c r="H4675" t="s">
        <v>241</v>
      </c>
      <c r="I4675" s="1" t="s">
        <v>106</v>
      </c>
      <c r="J4675">
        <v>100</v>
      </c>
      <c r="K4675" s="1" t="s">
        <v>2729</v>
      </c>
      <c r="L4675">
        <v>3</v>
      </c>
      <c r="M4675">
        <v>106.6</v>
      </c>
      <c r="N4675">
        <v>6</v>
      </c>
      <c r="Q4675">
        <v>100.6</v>
      </c>
      <c r="R4675" s="1" t="s">
        <v>6563</v>
      </c>
      <c r="V4675">
        <v>0</v>
      </c>
      <c r="W4675">
        <v>0</v>
      </c>
      <c r="AF4675">
        <v>0</v>
      </c>
      <c r="AG4675">
        <v>0</v>
      </c>
      <c r="AH4675">
        <v>0</v>
      </c>
      <c r="AI4675">
        <v>12</v>
      </c>
      <c r="AJ4675">
        <v>12</v>
      </c>
    </row>
    <row r="4676" spans="1:38" x14ac:dyDescent="0.2">
      <c r="A4676" s="1" t="s">
        <v>53</v>
      </c>
      <c r="B4676">
        <v>6</v>
      </c>
      <c r="C4676" s="1" t="s">
        <v>6585</v>
      </c>
      <c r="D4676" s="2">
        <v>45924</v>
      </c>
      <c r="E4676" t="s">
        <v>783</v>
      </c>
      <c r="F4676" s="1" t="s">
        <v>246</v>
      </c>
      <c r="G4676">
        <v>26</v>
      </c>
      <c r="H4676">
        <v>5</v>
      </c>
      <c r="I4676" s="1" t="s">
        <v>246</v>
      </c>
      <c r="J4676">
        <v>100</v>
      </c>
      <c r="K4676" s="1" t="s">
        <v>2729</v>
      </c>
      <c r="L4676">
        <v>3</v>
      </c>
      <c r="M4676">
        <v>108.6</v>
      </c>
      <c r="N4676">
        <v>9.6000000000000014</v>
      </c>
      <c r="Q4676">
        <v>99</v>
      </c>
      <c r="R4676" s="1" t="s">
        <v>6563</v>
      </c>
      <c r="V4676">
        <v>0</v>
      </c>
      <c r="W4676">
        <v>0</v>
      </c>
      <c r="AF4676">
        <v>0</v>
      </c>
      <c r="AG4676">
        <v>0</v>
      </c>
      <c r="AH4676">
        <v>0</v>
      </c>
      <c r="AI4676">
        <v>12</v>
      </c>
      <c r="AJ4676">
        <v>12</v>
      </c>
    </row>
    <row r="4677" spans="1:38" x14ac:dyDescent="0.2">
      <c r="A4677" s="1" t="s">
        <v>53</v>
      </c>
      <c r="B4677">
        <v>6</v>
      </c>
      <c r="C4677" s="1" t="s">
        <v>6447</v>
      </c>
      <c r="D4677" s="2">
        <v>45924</v>
      </c>
      <c r="E4677" t="s">
        <v>6448</v>
      </c>
      <c r="F4677" s="1" t="s">
        <v>246</v>
      </c>
      <c r="G4677">
        <v>28</v>
      </c>
      <c r="H4677" t="s">
        <v>2243</v>
      </c>
      <c r="I4677" s="1" t="s">
        <v>246</v>
      </c>
      <c r="J4677">
        <v>200</v>
      </c>
      <c r="K4677" s="1" t="s">
        <v>2729</v>
      </c>
      <c r="L4677">
        <v>1</v>
      </c>
      <c r="M4677">
        <v>72.599999999999994</v>
      </c>
      <c r="N4677">
        <v>3.6</v>
      </c>
      <c r="Q4677">
        <v>69</v>
      </c>
      <c r="R4677" s="1" t="s">
        <v>6563</v>
      </c>
      <c r="V4677">
        <v>0</v>
      </c>
      <c r="W4677">
        <v>0</v>
      </c>
      <c r="AF4677">
        <v>0</v>
      </c>
      <c r="AG4677">
        <v>0</v>
      </c>
      <c r="AH4677">
        <v>0</v>
      </c>
      <c r="AI4677">
        <v>12</v>
      </c>
      <c r="AJ4677">
        <v>12</v>
      </c>
    </row>
    <row r="4678" spans="1:38" x14ac:dyDescent="0.2">
      <c r="A4678" s="1" t="s">
        <v>46</v>
      </c>
      <c r="B4678">
        <v>1</v>
      </c>
      <c r="C4678" s="1" t="s">
        <v>6569</v>
      </c>
      <c r="D4678" s="2">
        <v>45925</v>
      </c>
      <c r="E4678" t="s">
        <v>6259</v>
      </c>
      <c r="F4678" s="1" t="s">
        <v>246</v>
      </c>
      <c r="G4678">
        <v>11</v>
      </c>
      <c r="H4678" t="s">
        <v>2645</v>
      </c>
      <c r="I4678" s="1" t="s">
        <v>246</v>
      </c>
      <c r="J4678">
        <v>100</v>
      </c>
      <c r="K4678" s="1" t="s">
        <v>2729</v>
      </c>
      <c r="L4678">
        <v>1</v>
      </c>
      <c r="M4678">
        <v>55</v>
      </c>
      <c r="N4678">
        <v>1.3</v>
      </c>
      <c r="O4678">
        <v>3</v>
      </c>
      <c r="Q4678">
        <v>53.7</v>
      </c>
      <c r="R4678" s="1"/>
      <c r="V4678">
        <v>0</v>
      </c>
      <c r="W4678">
        <v>0</v>
      </c>
      <c r="AF4678">
        <v>0</v>
      </c>
      <c r="AG4678">
        <v>0</v>
      </c>
      <c r="AH4678">
        <v>0</v>
      </c>
      <c r="AI4678">
        <v>12</v>
      </c>
      <c r="AJ4678">
        <v>12</v>
      </c>
      <c r="AL4678">
        <v>2331</v>
      </c>
    </row>
    <row r="4679" spans="1:38" x14ac:dyDescent="0.2">
      <c r="A4679" s="1" t="s">
        <v>46</v>
      </c>
      <c r="B4679">
        <v>1</v>
      </c>
      <c r="C4679" s="1" t="s">
        <v>6586</v>
      </c>
      <c r="D4679" s="2">
        <v>45925</v>
      </c>
      <c r="E4679" t="s">
        <v>783</v>
      </c>
      <c r="F4679" s="1" t="s">
        <v>246</v>
      </c>
      <c r="G4679">
        <v>7</v>
      </c>
      <c r="H4679">
        <v>10</v>
      </c>
      <c r="I4679" s="1" t="s">
        <v>246</v>
      </c>
      <c r="J4679">
        <v>80</v>
      </c>
      <c r="K4679" s="1" t="s">
        <v>2729</v>
      </c>
      <c r="L4679">
        <v>2</v>
      </c>
      <c r="M4679">
        <v>78.599999999999994</v>
      </c>
      <c r="N4679">
        <v>1.5</v>
      </c>
      <c r="Q4679">
        <v>77.099999999999994</v>
      </c>
      <c r="R4679" s="1"/>
      <c r="V4679">
        <v>0</v>
      </c>
      <c r="W4679">
        <v>0</v>
      </c>
      <c r="AF4679">
        <v>0</v>
      </c>
      <c r="AG4679">
        <v>0</v>
      </c>
      <c r="AH4679">
        <v>0</v>
      </c>
      <c r="AI4679">
        <v>12</v>
      </c>
      <c r="AJ4679">
        <v>12</v>
      </c>
    </row>
    <row r="4680" spans="1:38" x14ac:dyDescent="0.2">
      <c r="A4680" s="1" t="s">
        <v>46</v>
      </c>
      <c r="B4680">
        <v>1</v>
      </c>
      <c r="C4680" s="1" t="s">
        <v>6587</v>
      </c>
      <c r="D4680" s="2">
        <v>45925</v>
      </c>
      <c r="E4680" t="s">
        <v>6588</v>
      </c>
      <c r="F4680" s="1" t="s">
        <v>246</v>
      </c>
      <c r="G4680">
        <v>7</v>
      </c>
      <c r="H4680" t="s">
        <v>107</v>
      </c>
      <c r="I4680" s="1" t="s">
        <v>246</v>
      </c>
      <c r="J4680">
        <v>300</v>
      </c>
      <c r="K4680" s="1" t="s">
        <v>2729</v>
      </c>
      <c r="L4680">
        <v>2</v>
      </c>
      <c r="M4680">
        <v>74.199999999999989</v>
      </c>
      <c r="N4680">
        <v>1.6</v>
      </c>
      <c r="Q4680">
        <v>72.599999999999994</v>
      </c>
      <c r="R4680" s="1"/>
      <c r="V4680">
        <v>0</v>
      </c>
      <c r="W4680">
        <v>0</v>
      </c>
      <c r="AF4680">
        <v>0</v>
      </c>
      <c r="AG4680">
        <v>0</v>
      </c>
      <c r="AH4680">
        <v>0</v>
      </c>
      <c r="AI4680">
        <v>12</v>
      </c>
      <c r="AJ4680">
        <v>12</v>
      </c>
    </row>
    <row r="4681" spans="1:38" x14ac:dyDescent="0.2">
      <c r="A4681" s="1" t="s">
        <v>53</v>
      </c>
      <c r="B4681">
        <v>1</v>
      </c>
      <c r="C4681" s="1" t="s">
        <v>6587</v>
      </c>
      <c r="D4681" s="2">
        <v>45925</v>
      </c>
      <c r="E4681" t="s">
        <v>6588</v>
      </c>
      <c r="F4681" s="1" t="s">
        <v>246</v>
      </c>
      <c r="G4681">
        <v>7</v>
      </c>
      <c r="H4681" t="s">
        <v>107</v>
      </c>
      <c r="I4681" s="1" t="s">
        <v>246</v>
      </c>
      <c r="J4681">
        <v>300</v>
      </c>
      <c r="K4681" s="1" t="s">
        <v>2729</v>
      </c>
      <c r="L4681">
        <v>6</v>
      </c>
      <c r="M4681">
        <v>189.94999999999996</v>
      </c>
      <c r="N4681">
        <v>4.8000000000000007</v>
      </c>
      <c r="O4681">
        <v>1</v>
      </c>
      <c r="Q4681">
        <v>185.14999999999995</v>
      </c>
      <c r="R4681" s="1"/>
      <c r="V4681">
        <v>0</v>
      </c>
      <c r="W4681">
        <v>0</v>
      </c>
      <c r="AF4681">
        <v>0</v>
      </c>
      <c r="AG4681">
        <v>0</v>
      </c>
      <c r="AH4681">
        <v>0</v>
      </c>
      <c r="AI4681">
        <v>12</v>
      </c>
      <c r="AJ4681">
        <v>12</v>
      </c>
    </row>
    <row r="4682" spans="1:38" x14ac:dyDescent="0.2">
      <c r="A4682" s="1" t="s">
        <v>46</v>
      </c>
      <c r="B4682">
        <v>2</v>
      </c>
      <c r="C4682" s="1" t="s">
        <v>6548</v>
      </c>
      <c r="D4682" s="2">
        <v>45925</v>
      </c>
      <c r="E4682" t="s">
        <v>5944</v>
      </c>
      <c r="F4682" s="1" t="s">
        <v>5945</v>
      </c>
      <c r="G4682">
        <v>5</v>
      </c>
      <c r="H4682">
        <v>80</v>
      </c>
      <c r="I4682" s="1" t="s">
        <v>5945</v>
      </c>
      <c r="J4682">
        <v>2500</v>
      </c>
      <c r="K4682" s="1" t="s">
        <v>2729</v>
      </c>
      <c r="L4682">
        <v>10</v>
      </c>
      <c r="M4682">
        <v>279.92</v>
      </c>
      <c r="N4682">
        <v>10</v>
      </c>
      <c r="O4682">
        <v>4</v>
      </c>
      <c r="Q4682">
        <v>269.92</v>
      </c>
      <c r="R4682" s="1"/>
      <c r="V4682">
        <v>0</v>
      </c>
      <c r="W4682">
        <v>0</v>
      </c>
      <c r="AF4682">
        <v>0</v>
      </c>
      <c r="AG4682">
        <v>0</v>
      </c>
      <c r="AH4682">
        <v>0</v>
      </c>
      <c r="AI4682">
        <v>12</v>
      </c>
      <c r="AJ4682">
        <v>12</v>
      </c>
    </row>
    <row r="4683" spans="1:38" x14ac:dyDescent="0.2">
      <c r="A4683" s="1" t="s">
        <v>53</v>
      </c>
      <c r="B4683">
        <v>2</v>
      </c>
      <c r="C4683" s="1" t="s">
        <v>6548</v>
      </c>
      <c r="D4683" s="2">
        <v>45925</v>
      </c>
      <c r="E4683" t="s">
        <v>5944</v>
      </c>
      <c r="F4683" s="1" t="s">
        <v>5945</v>
      </c>
      <c r="G4683">
        <v>5</v>
      </c>
      <c r="H4683">
        <v>80</v>
      </c>
      <c r="I4683" s="1" t="s">
        <v>5945</v>
      </c>
      <c r="J4683">
        <v>2500</v>
      </c>
      <c r="K4683" s="1" t="s">
        <v>2729</v>
      </c>
      <c r="L4683">
        <v>9</v>
      </c>
      <c r="M4683">
        <v>227.28999999999996</v>
      </c>
      <c r="N4683">
        <v>4.5</v>
      </c>
      <c r="O4683">
        <v>6</v>
      </c>
      <c r="Q4683">
        <v>222.78999999999996</v>
      </c>
      <c r="R4683" s="1"/>
      <c r="V4683">
        <v>0</v>
      </c>
      <c r="W4683">
        <v>0</v>
      </c>
      <c r="AF4683">
        <v>0</v>
      </c>
      <c r="AG4683">
        <v>0</v>
      </c>
      <c r="AH4683">
        <v>0</v>
      </c>
      <c r="AI4683">
        <v>12</v>
      </c>
      <c r="AJ4683">
        <v>12</v>
      </c>
    </row>
    <row r="4684" spans="1:38" x14ac:dyDescent="0.2">
      <c r="A4684" s="1" t="s">
        <v>46</v>
      </c>
      <c r="B4684">
        <v>3</v>
      </c>
      <c r="C4684" s="1" t="s">
        <v>6577</v>
      </c>
      <c r="D4684" s="2">
        <v>45925</v>
      </c>
      <c r="E4684" t="s">
        <v>6578</v>
      </c>
      <c r="F4684" s="1" t="s">
        <v>106</v>
      </c>
      <c r="G4684">
        <v>24</v>
      </c>
      <c r="H4684" t="s">
        <v>107</v>
      </c>
      <c r="I4684" s="1" t="s">
        <v>106</v>
      </c>
      <c r="J4684">
        <v>300</v>
      </c>
      <c r="K4684" s="1" t="s">
        <v>2729</v>
      </c>
      <c r="L4684">
        <v>1</v>
      </c>
      <c r="M4684">
        <v>72.599999999999994</v>
      </c>
      <c r="N4684">
        <v>2.8</v>
      </c>
      <c r="O4684">
        <v>28</v>
      </c>
      <c r="Q4684">
        <v>69.8</v>
      </c>
      <c r="R4684" s="1" t="s">
        <v>6589</v>
      </c>
      <c r="S4684">
        <v>30</v>
      </c>
      <c r="V4684">
        <v>30</v>
      </c>
      <c r="W4684">
        <v>0.5</v>
      </c>
      <c r="Z4684">
        <v>20</v>
      </c>
      <c r="AF4684">
        <v>20</v>
      </c>
      <c r="AG4684">
        <v>0.33333333333333331</v>
      </c>
      <c r="AH4684">
        <v>0.83333333333333326</v>
      </c>
      <c r="AI4684">
        <v>11.166666666666666</v>
      </c>
      <c r="AJ4684">
        <v>12</v>
      </c>
    </row>
    <row r="4685" spans="1:38" x14ac:dyDescent="0.2">
      <c r="A4685" s="1" t="s">
        <v>46</v>
      </c>
      <c r="B4685">
        <v>3</v>
      </c>
      <c r="C4685" s="1" t="s">
        <v>6590</v>
      </c>
      <c r="D4685" s="2">
        <v>45925</v>
      </c>
      <c r="E4685" t="s">
        <v>6444</v>
      </c>
      <c r="F4685" s="1" t="s">
        <v>106</v>
      </c>
      <c r="G4685">
        <v>20</v>
      </c>
      <c r="H4685" t="s">
        <v>2817</v>
      </c>
      <c r="I4685" s="1" t="s">
        <v>106</v>
      </c>
      <c r="J4685">
        <v>120</v>
      </c>
      <c r="K4685" s="1" t="s">
        <v>2729</v>
      </c>
      <c r="L4685">
        <v>2</v>
      </c>
      <c r="M4685">
        <v>117</v>
      </c>
      <c r="N4685">
        <v>5.0999999999999996</v>
      </c>
      <c r="Q4685">
        <v>111.9</v>
      </c>
      <c r="R4685" s="1" t="s">
        <v>6589</v>
      </c>
      <c r="V4685">
        <v>0</v>
      </c>
      <c r="W4685">
        <v>0</v>
      </c>
      <c r="AF4685">
        <v>0</v>
      </c>
      <c r="AG4685">
        <v>0</v>
      </c>
      <c r="AH4685">
        <v>0</v>
      </c>
      <c r="AI4685">
        <v>12</v>
      </c>
      <c r="AJ4685">
        <v>12</v>
      </c>
    </row>
    <row r="4686" spans="1:38" x14ac:dyDescent="0.2">
      <c r="A4686" s="1" t="s">
        <v>46</v>
      </c>
      <c r="B4686">
        <v>3</v>
      </c>
      <c r="C4686" s="1" t="s">
        <v>6591</v>
      </c>
      <c r="D4686" s="2">
        <v>45925</v>
      </c>
      <c r="E4686" t="s">
        <v>6487</v>
      </c>
      <c r="F4686" s="1" t="s">
        <v>106</v>
      </c>
      <c r="G4686" t="s">
        <v>3162</v>
      </c>
      <c r="H4686" t="s">
        <v>2847</v>
      </c>
      <c r="I4686" s="1" t="s">
        <v>106</v>
      </c>
      <c r="J4686">
        <v>225</v>
      </c>
      <c r="K4686" s="1" t="s">
        <v>2729</v>
      </c>
      <c r="L4686">
        <v>4</v>
      </c>
      <c r="M4686">
        <v>134.4</v>
      </c>
      <c r="N4686">
        <v>5.2</v>
      </c>
      <c r="Q4686">
        <v>129.20000000000002</v>
      </c>
      <c r="R4686" s="1" t="s">
        <v>6589</v>
      </c>
      <c r="V4686">
        <v>0</v>
      </c>
      <c r="W4686">
        <v>0</v>
      </c>
      <c r="AF4686">
        <v>0</v>
      </c>
      <c r="AG4686">
        <v>0</v>
      </c>
      <c r="AH4686">
        <v>0</v>
      </c>
      <c r="AI4686">
        <v>12</v>
      </c>
      <c r="AJ4686">
        <v>12</v>
      </c>
    </row>
    <row r="4687" spans="1:38" x14ac:dyDescent="0.2">
      <c r="A4687" s="1" t="s">
        <v>53</v>
      </c>
      <c r="B4687">
        <v>3</v>
      </c>
      <c r="C4687" s="1" t="s">
        <v>6591</v>
      </c>
      <c r="D4687" s="2">
        <v>45925</v>
      </c>
      <c r="E4687" t="s">
        <v>6487</v>
      </c>
      <c r="F4687" s="1" t="s">
        <v>106</v>
      </c>
      <c r="G4687" t="s">
        <v>3162</v>
      </c>
      <c r="H4687" t="s">
        <v>2847</v>
      </c>
      <c r="I4687" s="1" t="s">
        <v>106</v>
      </c>
      <c r="J4687">
        <v>225</v>
      </c>
      <c r="K4687" s="1" t="s">
        <v>2729</v>
      </c>
      <c r="L4687">
        <v>3</v>
      </c>
      <c r="M4687">
        <v>96.800000000000011</v>
      </c>
      <c r="N4687">
        <v>3.9000000000000004</v>
      </c>
      <c r="O4687">
        <v>8</v>
      </c>
      <c r="Q4687">
        <v>92.9</v>
      </c>
      <c r="R4687" s="1" t="s">
        <v>6555</v>
      </c>
      <c r="V4687">
        <v>0</v>
      </c>
      <c r="W4687">
        <v>0</v>
      </c>
      <c r="AF4687">
        <v>0</v>
      </c>
      <c r="AG4687">
        <v>0</v>
      </c>
      <c r="AH4687">
        <v>0</v>
      </c>
      <c r="AI4687">
        <v>12</v>
      </c>
      <c r="AJ4687">
        <v>12</v>
      </c>
    </row>
    <row r="4688" spans="1:38" x14ac:dyDescent="0.2">
      <c r="A4688" s="1" t="s">
        <v>53</v>
      </c>
      <c r="B4688">
        <v>3</v>
      </c>
      <c r="C4688" s="1" t="s">
        <v>6592</v>
      </c>
      <c r="D4688" s="2">
        <v>45925</v>
      </c>
      <c r="E4688" t="s">
        <v>51</v>
      </c>
      <c r="F4688" s="1"/>
      <c r="I4688" s="1"/>
      <c r="K4688" s="1" t="s">
        <v>2729</v>
      </c>
      <c r="L4688">
        <v>4</v>
      </c>
      <c r="M4688">
        <v>117.8</v>
      </c>
      <c r="N4688">
        <v>7.5</v>
      </c>
      <c r="Q4688">
        <v>110.3</v>
      </c>
      <c r="R4688" s="1" t="s">
        <v>6555</v>
      </c>
      <c r="V4688">
        <v>0</v>
      </c>
      <c r="W4688">
        <v>0</v>
      </c>
      <c r="AF4688">
        <v>0</v>
      </c>
      <c r="AG4688">
        <v>0</v>
      </c>
      <c r="AH4688">
        <v>0</v>
      </c>
      <c r="AI4688">
        <v>12</v>
      </c>
      <c r="AJ4688">
        <v>12</v>
      </c>
    </row>
    <row r="4689" spans="1:38" x14ac:dyDescent="0.2">
      <c r="A4689" s="1" t="s">
        <v>53</v>
      </c>
      <c r="B4689">
        <v>3</v>
      </c>
      <c r="C4689" s="1" t="s">
        <v>6593</v>
      </c>
      <c r="D4689" s="2">
        <v>45925</v>
      </c>
      <c r="E4689" t="s">
        <v>6594</v>
      </c>
      <c r="F4689" s="1" t="s">
        <v>106</v>
      </c>
      <c r="G4689">
        <v>15</v>
      </c>
      <c r="H4689" t="s">
        <v>51</v>
      </c>
      <c r="I4689" s="1" t="s">
        <v>106</v>
      </c>
      <c r="J4689">
        <v>1000</v>
      </c>
      <c r="K4689" s="1" t="s">
        <v>2729</v>
      </c>
      <c r="L4689">
        <v>2</v>
      </c>
      <c r="M4689">
        <v>166.2</v>
      </c>
      <c r="N4689">
        <v>3.4</v>
      </c>
      <c r="Q4689">
        <v>162.79999999999998</v>
      </c>
      <c r="R4689" s="1" t="s">
        <v>6555</v>
      </c>
      <c r="V4689">
        <v>0</v>
      </c>
      <c r="W4689">
        <v>0</v>
      </c>
      <c r="AF4689">
        <v>0</v>
      </c>
      <c r="AG4689">
        <v>0</v>
      </c>
      <c r="AH4689">
        <v>0</v>
      </c>
      <c r="AI4689">
        <v>12</v>
      </c>
      <c r="AJ4689">
        <v>12</v>
      </c>
    </row>
    <row r="4690" spans="1:38" x14ac:dyDescent="0.2">
      <c r="A4690" s="1" t="s">
        <v>46</v>
      </c>
      <c r="B4690">
        <v>4</v>
      </c>
      <c r="C4690" s="1" t="s">
        <v>6582</v>
      </c>
      <c r="D4690" s="2">
        <v>45925</v>
      </c>
      <c r="E4690" t="s">
        <v>6566</v>
      </c>
      <c r="F4690" s="1" t="s">
        <v>246</v>
      </c>
      <c r="G4690">
        <v>15</v>
      </c>
      <c r="H4690" t="s">
        <v>3073</v>
      </c>
      <c r="I4690" s="1" t="s">
        <v>246</v>
      </c>
      <c r="J4690">
        <v>100</v>
      </c>
      <c r="K4690" s="1" t="s">
        <v>2729</v>
      </c>
      <c r="L4690">
        <v>1</v>
      </c>
      <c r="M4690">
        <v>65.8</v>
      </c>
      <c r="N4690">
        <v>1.9</v>
      </c>
      <c r="O4690">
        <v>3</v>
      </c>
      <c r="Q4690">
        <v>63.9</v>
      </c>
      <c r="R4690" s="1" t="s">
        <v>6589</v>
      </c>
      <c r="S4690">
        <v>8</v>
      </c>
      <c r="V4690">
        <v>8</v>
      </c>
      <c r="W4690">
        <v>0.13333333333333333</v>
      </c>
      <c r="AF4690">
        <v>0</v>
      </c>
      <c r="AG4690">
        <v>0</v>
      </c>
      <c r="AH4690">
        <v>0.13333333333333333</v>
      </c>
      <c r="AI4690">
        <v>11.866666666666667</v>
      </c>
      <c r="AJ4690">
        <v>12</v>
      </c>
    </row>
    <row r="4691" spans="1:38" x14ac:dyDescent="0.2">
      <c r="A4691" s="1" t="s">
        <v>46</v>
      </c>
      <c r="B4691">
        <v>4</v>
      </c>
      <c r="C4691" s="1" t="s">
        <v>6595</v>
      </c>
      <c r="D4691" s="2">
        <v>45925</v>
      </c>
      <c r="E4691" t="s">
        <v>6566</v>
      </c>
      <c r="F4691" s="1" t="s">
        <v>246</v>
      </c>
      <c r="G4691">
        <v>14</v>
      </c>
      <c r="H4691" t="s">
        <v>2740</v>
      </c>
      <c r="I4691" s="1" t="s">
        <v>246</v>
      </c>
      <c r="J4691">
        <v>100</v>
      </c>
      <c r="K4691" s="1" t="s">
        <v>2729</v>
      </c>
      <c r="L4691">
        <v>1</v>
      </c>
      <c r="M4691">
        <v>49.4</v>
      </c>
      <c r="N4691">
        <v>1.8</v>
      </c>
      <c r="Q4691">
        <v>47.6</v>
      </c>
      <c r="R4691" s="1" t="s">
        <v>6589</v>
      </c>
      <c r="V4691">
        <v>0</v>
      </c>
      <c r="W4691">
        <v>0</v>
      </c>
      <c r="AF4691">
        <v>0</v>
      </c>
      <c r="AG4691">
        <v>0</v>
      </c>
      <c r="AH4691">
        <v>0</v>
      </c>
      <c r="AI4691">
        <v>12</v>
      </c>
      <c r="AJ4691">
        <v>12</v>
      </c>
    </row>
    <row r="4692" spans="1:38" x14ac:dyDescent="0.2">
      <c r="A4692" s="1" t="s">
        <v>46</v>
      </c>
      <c r="B4692">
        <v>4</v>
      </c>
      <c r="C4692" s="1" t="s">
        <v>6596</v>
      </c>
      <c r="D4692" s="2">
        <v>45925</v>
      </c>
      <c r="E4692" t="s">
        <v>625</v>
      </c>
      <c r="F4692" s="1" t="s">
        <v>246</v>
      </c>
      <c r="G4692">
        <v>18</v>
      </c>
      <c r="H4692" t="s">
        <v>99</v>
      </c>
      <c r="I4692" s="1" t="s">
        <v>246</v>
      </c>
      <c r="J4692">
        <v>435</v>
      </c>
      <c r="K4692" s="1" t="s">
        <v>2729</v>
      </c>
      <c r="L4692">
        <v>3</v>
      </c>
      <c r="M4692">
        <v>207.8</v>
      </c>
      <c r="N4692">
        <v>6.3000000000000007</v>
      </c>
      <c r="Q4692">
        <v>201.5</v>
      </c>
      <c r="R4692" s="1" t="s">
        <v>6589</v>
      </c>
      <c r="V4692">
        <v>0</v>
      </c>
      <c r="W4692">
        <v>0</v>
      </c>
      <c r="AF4692">
        <v>0</v>
      </c>
      <c r="AG4692">
        <v>0</v>
      </c>
      <c r="AH4692">
        <v>0</v>
      </c>
      <c r="AI4692">
        <v>12</v>
      </c>
      <c r="AJ4692">
        <v>12</v>
      </c>
    </row>
    <row r="4693" spans="1:38" x14ac:dyDescent="0.2">
      <c r="A4693" s="1" t="s">
        <v>53</v>
      </c>
      <c r="B4693">
        <v>4</v>
      </c>
      <c r="C4693" s="1" t="s">
        <v>6596</v>
      </c>
      <c r="D4693" s="2">
        <v>45925</v>
      </c>
      <c r="E4693" t="s">
        <v>625</v>
      </c>
      <c r="F4693" s="1" t="s">
        <v>246</v>
      </c>
      <c r="G4693">
        <v>18</v>
      </c>
      <c r="H4693" t="s">
        <v>99</v>
      </c>
      <c r="I4693" s="1" t="s">
        <v>246</v>
      </c>
      <c r="J4693">
        <v>435</v>
      </c>
      <c r="K4693" s="1" t="s">
        <v>2729</v>
      </c>
      <c r="L4693">
        <v>4</v>
      </c>
      <c r="M4693">
        <v>240.89999999999998</v>
      </c>
      <c r="N4693">
        <v>8.4</v>
      </c>
      <c r="O4693">
        <v>3</v>
      </c>
      <c r="Q4693">
        <v>232.49999999999997</v>
      </c>
      <c r="R4693" s="1" t="s">
        <v>6555</v>
      </c>
      <c r="V4693">
        <v>0</v>
      </c>
      <c r="W4693">
        <v>0</v>
      </c>
      <c r="AF4693">
        <v>0</v>
      </c>
      <c r="AG4693">
        <v>0</v>
      </c>
      <c r="AH4693">
        <v>0</v>
      </c>
      <c r="AI4693">
        <v>12</v>
      </c>
      <c r="AJ4693">
        <v>12</v>
      </c>
    </row>
    <row r="4694" spans="1:38" x14ac:dyDescent="0.2">
      <c r="A4694" s="1" t="s">
        <v>53</v>
      </c>
      <c r="B4694">
        <v>4</v>
      </c>
      <c r="C4694" s="1" t="s">
        <v>6597</v>
      </c>
      <c r="D4694" s="2">
        <v>45925</v>
      </c>
      <c r="E4694" t="s">
        <v>625</v>
      </c>
      <c r="F4694" s="1" t="s">
        <v>246</v>
      </c>
      <c r="G4694">
        <v>18</v>
      </c>
      <c r="H4694" t="s">
        <v>99</v>
      </c>
      <c r="I4694" s="1" t="s">
        <v>246</v>
      </c>
      <c r="J4694">
        <v>800</v>
      </c>
      <c r="K4694" s="1" t="s">
        <v>2729</v>
      </c>
      <c r="L4694">
        <v>2</v>
      </c>
      <c r="M4694">
        <v>129.39999999999998</v>
      </c>
      <c r="N4694">
        <v>4.2</v>
      </c>
      <c r="Q4694">
        <v>125.19999999999997</v>
      </c>
      <c r="R4694" s="1" t="s">
        <v>6555</v>
      </c>
      <c r="V4694">
        <v>0</v>
      </c>
      <c r="W4694">
        <v>0</v>
      </c>
      <c r="AF4694">
        <v>0</v>
      </c>
      <c r="AG4694">
        <v>0</v>
      </c>
      <c r="AH4694">
        <v>0</v>
      </c>
      <c r="AI4694">
        <v>12</v>
      </c>
      <c r="AJ4694">
        <v>12</v>
      </c>
    </row>
    <row r="4695" spans="1:38" x14ac:dyDescent="0.2">
      <c r="A4695" s="1" t="s">
        <v>46</v>
      </c>
      <c r="B4695">
        <v>6</v>
      </c>
      <c r="C4695" s="1" t="s">
        <v>6447</v>
      </c>
      <c r="D4695" s="2">
        <v>45925</v>
      </c>
      <c r="E4695" t="s">
        <v>6448</v>
      </c>
      <c r="F4695" s="1" t="s">
        <v>246</v>
      </c>
      <c r="G4695">
        <v>28</v>
      </c>
      <c r="H4695" t="s">
        <v>2243</v>
      </c>
      <c r="I4695" s="1" t="s">
        <v>246</v>
      </c>
      <c r="J4695">
        <v>200</v>
      </c>
      <c r="K4695" s="1" t="s">
        <v>2729</v>
      </c>
      <c r="L4695">
        <v>2</v>
      </c>
      <c r="M4695">
        <v>137</v>
      </c>
      <c r="N4695">
        <v>7.2</v>
      </c>
      <c r="Q4695">
        <v>129.80000000000001</v>
      </c>
      <c r="R4695" s="1" t="s">
        <v>6563</v>
      </c>
      <c r="S4695">
        <v>5</v>
      </c>
      <c r="V4695">
        <v>5</v>
      </c>
      <c r="W4695">
        <v>8.3333333333333329E-2</v>
      </c>
      <c r="AA4695">
        <v>10</v>
      </c>
      <c r="AF4695">
        <v>10</v>
      </c>
      <c r="AG4695">
        <v>0.16666666666666666</v>
      </c>
      <c r="AH4695">
        <v>0.25</v>
      </c>
      <c r="AI4695">
        <v>11.75</v>
      </c>
      <c r="AJ4695">
        <v>12</v>
      </c>
    </row>
    <row r="4696" spans="1:38" x14ac:dyDescent="0.2">
      <c r="A4696" s="1" t="s">
        <v>46</v>
      </c>
      <c r="B4696">
        <v>6</v>
      </c>
      <c r="C4696" s="1" t="s">
        <v>6598</v>
      </c>
      <c r="D4696" s="2">
        <v>45925</v>
      </c>
      <c r="E4696" t="s">
        <v>6354</v>
      </c>
      <c r="F4696" s="1" t="s">
        <v>246</v>
      </c>
      <c r="G4696">
        <v>22</v>
      </c>
      <c r="H4696" t="s">
        <v>79</v>
      </c>
      <c r="I4696" s="1" t="s">
        <v>246</v>
      </c>
      <c r="J4696">
        <v>150</v>
      </c>
      <c r="K4696" s="1" t="s">
        <v>2729</v>
      </c>
      <c r="L4696">
        <v>2</v>
      </c>
      <c r="M4696">
        <v>157</v>
      </c>
      <c r="N4696">
        <v>5.2</v>
      </c>
      <c r="Q4696">
        <v>151.80000000000001</v>
      </c>
      <c r="R4696" s="1" t="s">
        <v>6563</v>
      </c>
      <c r="V4696">
        <v>0</v>
      </c>
      <c r="W4696">
        <v>0</v>
      </c>
      <c r="AF4696">
        <v>0</v>
      </c>
      <c r="AG4696">
        <v>0</v>
      </c>
      <c r="AH4696">
        <v>0</v>
      </c>
      <c r="AI4696">
        <v>12</v>
      </c>
      <c r="AJ4696">
        <v>12</v>
      </c>
    </row>
    <row r="4697" spans="1:38" x14ac:dyDescent="0.2">
      <c r="A4697" s="1" t="s">
        <v>46</v>
      </c>
      <c r="B4697">
        <v>6</v>
      </c>
      <c r="C4697" s="1" t="s">
        <v>6599</v>
      </c>
      <c r="D4697" s="2">
        <v>45925</v>
      </c>
      <c r="E4697" t="s">
        <v>6407</v>
      </c>
      <c r="F4697" s="1" t="s">
        <v>246</v>
      </c>
      <c r="G4697">
        <v>18</v>
      </c>
      <c r="H4697">
        <v>13</v>
      </c>
      <c r="I4697" s="1" t="s">
        <v>246</v>
      </c>
      <c r="J4697">
        <v>2000</v>
      </c>
      <c r="K4697" s="1" t="s">
        <v>2729</v>
      </c>
      <c r="L4697">
        <v>3</v>
      </c>
      <c r="M4697">
        <v>230.2</v>
      </c>
      <c r="N4697">
        <v>7.1999999999999993</v>
      </c>
      <c r="Q4697">
        <v>223</v>
      </c>
      <c r="R4697" s="1" t="s">
        <v>6563</v>
      </c>
      <c r="V4697">
        <v>0</v>
      </c>
      <c r="W4697">
        <v>0</v>
      </c>
      <c r="AF4697">
        <v>0</v>
      </c>
      <c r="AG4697">
        <v>0</v>
      </c>
      <c r="AH4697">
        <v>0</v>
      </c>
      <c r="AI4697">
        <v>12</v>
      </c>
      <c r="AJ4697">
        <v>12</v>
      </c>
    </row>
    <row r="4698" spans="1:38" x14ac:dyDescent="0.2">
      <c r="A4698" s="1" t="s">
        <v>53</v>
      </c>
      <c r="B4698">
        <v>6</v>
      </c>
      <c r="C4698" s="1" t="s">
        <v>6599</v>
      </c>
      <c r="D4698" s="2">
        <v>45925</v>
      </c>
      <c r="E4698" t="s">
        <v>6407</v>
      </c>
      <c r="F4698" s="1" t="s">
        <v>246</v>
      </c>
      <c r="G4698">
        <v>18</v>
      </c>
      <c r="H4698">
        <v>13</v>
      </c>
      <c r="I4698" s="1" t="s">
        <v>246</v>
      </c>
      <c r="J4698">
        <v>2000</v>
      </c>
      <c r="K4698" s="1" t="s">
        <v>2729</v>
      </c>
      <c r="L4698">
        <v>5</v>
      </c>
      <c r="M4698">
        <v>373.2</v>
      </c>
      <c r="N4698">
        <v>11</v>
      </c>
      <c r="O4698">
        <v>5</v>
      </c>
      <c r="Q4698">
        <v>362.2</v>
      </c>
      <c r="R4698" s="1" t="s">
        <v>6600</v>
      </c>
      <c r="S4698">
        <v>5</v>
      </c>
      <c r="V4698">
        <v>5</v>
      </c>
      <c r="W4698">
        <v>8.3333333333333329E-2</v>
      </c>
      <c r="AF4698">
        <v>0</v>
      </c>
      <c r="AG4698">
        <v>0</v>
      </c>
      <c r="AH4698">
        <v>8.3333333333333329E-2</v>
      </c>
      <c r="AI4698">
        <v>11.916666666666666</v>
      </c>
      <c r="AJ4698">
        <v>12</v>
      </c>
    </row>
    <row r="4699" spans="1:38" x14ac:dyDescent="0.2">
      <c r="A4699" s="1" t="s">
        <v>53</v>
      </c>
      <c r="B4699">
        <v>6</v>
      </c>
      <c r="C4699" s="1" t="s">
        <v>6601</v>
      </c>
      <c r="D4699" s="2">
        <v>45925</v>
      </c>
      <c r="E4699" t="s">
        <v>6602</v>
      </c>
      <c r="F4699" s="1" t="s">
        <v>246</v>
      </c>
      <c r="G4699">
        <v>16</v>
      </c>
      <c r="H4699" t="s">
        <v>167</v>
      </c>
      <c r="I4699" s="1" t="s">
        <v>246</v>
      </c>
      <c r="J4699">
        <v>100</v>
      </c>
      <c r="K4699" s="1" t="s">
        <v>2729</v>
      </c>
      <c r="L4699">
        <v>3</v>
      </c>
      <c r="M4699">
        <v>106.2</v>
      </c>
      <c r="N4699">
        <v>5.2</v>
      </c>
      <c r="Q4699">
        <v>101</v>
      </c>
      <c r="R4699" s="1" t="s">
        <v>6600</v>
      </c>
      <c r="V4699">
        <v>0</v>
      </c>
      <c r="W4699">
        <v>0</v>
      </c>
      <c r="AF4699">
        <v>0</v>
      </c>
      <c r="AG4699">
        <v>0</v>
      </c>
      <c r="AH4699">
        <v>0</v>
      </c>
      <c r="AI4699">
        <v>12</v>
      </c>
      <c r="AJ4699">
        <v>12</v>
      </c>
    </row>
    <row r="4700" spans="1:38" x14ac:dyDescent="0.2">
      <c r="A4700" s="1" t="s">
        <v>53</v>
      </c>
      <c r="B4700">
        <v>7</v>
      </c>
      <c r="C4700" s="1" t="s">
        <v>6603</v>
      </c>
      <c r="D4700" s="2">
        <v>45925</v>
      </c>
      <c r="E4700" t="s">
        <v>3699</v>
      </c>
      <c r="F4700" s="1" t="s">
        <v>246</v>
      </c>
      <c r="G4700" t="s">
        <v>5606</v>
      </c>
      <c r="H4700" t="s">
        <v>6604</v>
      </c>
      <c r="I4700" s="1" t="s">
        <v>246</v>
      </c>
      <c r="J4700">
        <v>1750</v>
      </c>
      <c r="K4700" s="1" t="s">
        <v>2729</v>
      </c>
      <c r="L4700">
        <v>2</v>
      </c>
      <c r="M4700">
        <v>169.8</v>
      </c>
      <c r="N4700">
        <v>6.4</v>
      </c>
      <c r="O4700">
        <v>35.200000000000003</v>
      </c>
      <c r="Q4700">
        <v>163.4</v>
      </c>
      <c r="R4700" s="1" t="s">
        <v>6557</v>
      </c>
      <c r="S4700">
        <v>5</v>
      </c>
      <c r="U4700">
        <v>210</v>
      </c>
      <c r="V4700">
        <v>215</v>
      </c>
      <c r="W4700">
        <v>3.5833333333333335</v>
      </c>
      <c r="Z4700">
        <v>60</v>
      </c>
      <c r="AD4700">
        <v>30</v>
      </c>
      <c r="AF4700">
        <v>90</v>
      </c>
      <c r="AG4700">
        <v>1.5</v>
      </c>
      <c r="AH4700">
        <v>5.0833333333333339</v>
      </c>
      <c r="AI4700">
        <v>6.9166666666666661</v>
      </c>
      <c r="AJ4700">
        <v>12</v>
      </c>
    </row>
    <row r="4701" spans="1:38" x14ac:dyDescent="0.2">
      <c r="A4701" s="1" t="s">
        <v>53</v>
      </c>
      <c r="B4701">
        <v>7</v>
      </c>
      <c r="C4701" s="1" t="s">
        <v>6599</v>
      </c>
      <c r="D4701" s="2">
        <v>45925</v>
      </c>
      <c r="E4701" t="s">
        <v>6407</v>
      </c>
      <c r="F4701" s="1" t="s">
        <v>246</v>
      </c>
      <c r="G4701">
        <v>18</v>
      </c>
      <c r="H4701">
        <v>13</v>
      </c>
      <c r="I4701" s="1" t="s">
        <v>246</v>
      </c>
      <c r="J4701">
        <v>2000</v>
      </c>
      <c r="K4701" s="1" t="s">
        <v>2729</v>
      </c>
      <c r="L4701">
        <v>1</v>
      </c>
      <c r="M4701">
        <v>46.7</v>
      </c>
      <c r="N4701">
        <v>4.5</v>
      </c>
      <c r="Q4701">
        <v>42.2</v>
      </c>
      <c r="R4701" s="1" t="s">
        <v>6557</v>
      </c>
      <c r="V4701">
        <v>0</v>
      </c>
      <c r="W4701">
        <v>0</v>
      </c>
      <c r="AF4701">
        <v>0</v>
      </c>
      <c r="AG4701">
        <v>0</v>
      </c>
      <c r="AH4701">
        <v>0</v>
      </c>
      <c r="AI4701">
        <v>12</v>
      </c>
      <c r="AJ4701">
        <v>12</v>
      </c>
    </row>
    <row r="4702" spans="1:38" x14ac:dyDescent="0.2">
      <c r="A4702" s="1" t="s">
        <v>46</v>
      </c>
      <c r="B4702">
        <v>1</v>
      </c>
      <c r="C4702" s="1" t="s">
        <v>6587</v>
      </c>
      <c r="D4702" s="2">
        <v>45926</v>
      </c>
      <c r="E4702" t="s">
        <v>6588</v>
      </c>
      <c r="F4702" s="1" t="s">
        <v>246</v>
      </c>
      <c r="G4702">
        <v>7</v>
      </c>
      <c r="H4702" t="s">
        <v>107</v>
      </c>
      <c r="I4702" s="1" t="s">
        <v>246</v>
      </c>
      <c r="J4702">
        <v>300</v>
      </c>
      <c r="K4702" s="1" t="s">
        <v>2729</v>
      </c>
      <c r="L4702">
        <v>1</v>
      </c>
      <c r="M4702">
        <v>45</v>
      </c>
      <c r="N4702">
        <v>0.8</v>
      </c>
      <c r="O4702">
        <v>1</v>
      </c>
      <c r="Q4702">
        <v>44.2</v>
      </c>
      <c r="R4702" s="1" t="s">
        <v>6549</v>
      </c>
      <c r="V4702">
        <v>0</v>
      </c>
      <c r="W4702">
        <v>0</v>
      </c>
      <c r="AF4702">
        <v>0</v>
      </c>
      <c r="AG4702">
        <v>0</v>
      </c>
      <c r="AH4702">
        <v>0</v>
      </c>
      <c r="AI4702">
        <v>12</v>
      </c>
      <c r="AJ4702">
        <v>12</v>
      </c>
      <c r="AL4702">
        <v>2416</v>
      </c>
    </row>
    <row r="4703" spans="1:38" x14ac:dyDescent="0.2">
      <c r="A4703" s="1" t="s">
        <v>46</v>
      </c>
      <c r="B4703">
        <v>1</v>
      </c>
      <c r="C4703" s="1" t="s">
        <v>6605</v>
      </c>
      <c r="D4703" s="2">
        <v>45926</v>
      </c>
      <c r="E4703" t="s">
        <v>6588</v>
      </c>
      <c r="F4703" s="1" t="s">
        <v>246</v>
      </c>
      <c r="G4703">
        <v>6</v>
      </c>
      <c r="H4703" t="s">
        <v>107</v>
      </c>
      <c r="I4703" s="1" t="s">
        <v>246</v>
      </c>
      <c r="J4703">
        <v>300</v>
      </c>
      <c r="K4703" s="1" t="s">
        <v>2729</v>
      </c>
      <c r="L4703">
        <v>3</v>
      </c>
      <c r="M4703">
        <v>116.2</v>
      </c>
      <c r="N4703">
        <v>1.9</v>
      </c>
      <c r="Q4703">
        <v>114.3</v>
      </c>
      <c r="R4703" s="1" t="s">
        <v>6551</v>
      </c>
      <c r="V4703">
        <v>0</v>
      </c>
      <c r="W4703">
        <v>0</v>
      </c>
      <c r="AF4703">
        <v>0</v>
      </c>
      <c r="AG4703">
        <v>0</v>
      </c>
      <c r="AH4703">
        <v>0</v>
      </c>
      <c r="AI4703">
        <v>12</v>
      </c>
      <c r="AJ4703">
        <v>12</v>
      </c>
    </row>
    <row r="4704" spans="1:38" x14ac:dyDescent="0.2">
      <c r="A4704" s="1" t="s">
        <v>53</v>
      </c>
      <c r="B4704">
        <v>1</v>
      </c>
      <c r="C4704" s="1" t="s">
        <v>6605</v>
      </c>
      <c r="D4704" s="2">
        <v>45926</v>
      </c>
      <c r="E4704" t="s">
        <v>6588</v>
      </c>
      <c r="F4704" s="1" t="s">
        <v>246</v>
      </c>
      <c r="G4704">
        <v>6</v>
      </c>
      <c r="H4704" t="s">
        <v>107</v>
      </c>
      <c r="I4704" s="1" t="s">
        <v>246</v>
      </c>
      <c r="J4704">
        <v>300</v>
      </c>
      <c r="K4704" s="1" t="s">
        <v>2729</v>
      </c>
      <c r="L4704">
        <v>6</v>
      </c>
      <c r="M4704">
        <v>154.19</v>
      </c>
      <c r="N4704">
        <v>4.1999999999999993</v>
      </c>
      <c r="Q4704">
        <v>149.99</v>
      </c>
      <c r="R4704" s="1" t="s">
        <v>6549</v>
      </c>
      <c r="V4704">
        <v>0</v>
      </c>
      <c r="W4704">
        <v>0</v>
      </c>
      <c r="AF4704">
        <v>0</v>
      </c>
      <c r="AG4704">
        <v>0</v>
      </c>
      <c r="AH4704">
        <v>0</v>
      </c>
      <c r="AI4704">
        <v>12</v>
      </c>
      <c r="AJ4704">
        <v>12</v>
      </c>
    </row>
    <row r="4705" spans="1:38" x14ac:dyDescent="0.2">
      <c r="A4705" s="1" t="s">
        <v>46</v>
      </c>
      <c r="B4705">
        <v>2</v>
      </c>
      <c r="C4705" s="1" t="s">
        <v>6548</v>
      </c>
      <c r="D4705" s="2">
        <v>45926</v>
      </c>
      <c r="E4705" t="s">
        <v>5944</v>
      </c>
      <c r="F4705" s="1" t="s">
        <v>5945</v>
      </c>
      <c r="G4705">
        <v>5</v>
      </c>
      <c r="H4705">
        <v>80</v>
      </c>
      <c r="I4705" s="1" t="s">
        <v>5945</v>
      </c>
      <c r="J4705">
        <v>2500</v>
      </c>
      <c r="K4705" s="1" t="s">
        <v>2729</v>
      </c>
      <c r="L4705">
        <v>8</v>
      </c>
      <c r="M4705">
        <v>224.14000000000001</v>
      </c>
      <c r="N4705">
        <v>4</v>
      </c>
      <c r="O4705">
        <v>4</v>
      </c>
      <c r="Q4705">
        <v>220.14000000000001</v>
      </c>
      <c r="R4705" s="1" t="s">
        <v>6551</v>
      </c>
      <c r="V4705">
        <v>0</v>
      </c>
      <c r="W4705">
        <v>0</v>
      </c>
      <c r="AF4705">
        <v>0</v>
      </c>
      <c r="AG4705">
        <v>0</v>
      </c>
      <c r="AH4705">
        <v>0</v>
      </c>
      <c r="AI4705">
        <v>12</v>
      </c>
      <c r="AJ4705">
        <v>12</v>
      </c>
    </row>
    <row r="4706" spans="1:38" x14ac:dyDescent="0.2">
      <c r="A4706" s="1" t="s">
        <v>53</v>
      </c>
      <c r="B4706">
        <v>2</v>
      </c>
      <c r="C4706" s="1" t="s">
        <v>6548</v>
      </c>
      <c r="D4706" s="2">
        <v>45926</v>
      </c>
      <c r="E4706" t="s">
        <v>5944</v>
      </c>
      <c r="F4706" s="1" t="s">
        <v>5945</v>
      </c>
      <c r="G4706">
        <v>5</v>
      </c>
      <c r="H4706">
        <v>80</v>
      </c>
      <c r="I4706" s="1" t="s">
        <v>5945</v>
      </c>
      <c r="J4706">
        <v>2500</v>
      </c>
      <c r="K4706" s="1" t="s">
        <v>2729</v>
      </c>
      <c r="L4706">
        <v>8</v>
      </c>
      <c r="M4706">
        <v>206.1</v>
      </c>
      <c r="N4706">
        <v>4</v>
      </c>
      <c r="Q4706">
        <v>202.1</v>
      </c>
      <c r="R4706" s="1" t="s">
        <v>6589</v>
      </c>
      <c r="V4706">
        <v>0</v>
      </c>
      <c r="W4706">
        <v>0</v>
      </c>
      <c r="AF4706">
        <v>0</v>
      </c>
      <c r="AG4706">
        <v>0</v>
      </c>
      <c r="AH4706">
        <v>0</v>
      </c>
      <c r="AI4706">
        <v>12</v>
      </c>
      <c r="AJ4706">
        <v>12</v>
      </c>
    </row>
    <row r="4707" spans="1:38" x14ac:dyDescent="0.2">
      <c r="A4707" s="1" t="s">
        <v>46</v>
      </c>
      <c r="B4707">
        <v>3</v>
      </c>
      <c r="C4707" s="1" t="s">
        <v>6593</v>
      </c>
      <c r="D4707" s="2">
        <v>45926</v>
      </c>
      <c r="E4707" t="s">
        <v>6594</v>
      </c>
      <c r="F4707" s="1" t="s">
        <v>106</v>
      </c>
      <c r="G4707">
        <v>15</v>
      </c>
      <c r="H4707" t="s">
        <v>51</v>
      </c>
      <c r="I4707" s="1" t="s">
        <v>106</v>
      </c>
      <c r="J4707">
        <v>1000</v>
      </c>
      <c r="K4707" s="1" t="s">
        <v>2729</v>
      </c>
      <c r="L4707">
        <v>6</v>
      </c>
      <c r="M4707">
        <v>470.79999999999995</v>
      </c>
      <c r="N4707">
        <v>11.399999999999999</v>
      </c>
      <c r="O4707">
        <v>6</v>
      </c>
      <c r="Q4707">
        <v>459.4</v>
      </c>
      <c r="R4707" s="1" t="s">
        <v>6555</v>
      </c>
      <c r="V4707">
        <v>0</v>
      </c>
      <c r="W4707">
        <v>0</v>
      </c>
      <c r="AF4707">
        <v>0</v>
      </c>
      <c r="AG4707">
        <v>0</v>
      </c>
      <c r="AH4707">
        <v>0</v>
      </c>
      <c r="AI4707">
        <v>12</v>
      </c>
      <c r="AJ4707">
        <v>12</v>
      </c>
    </row>
    <row r="4708" spans="1:38" x14ac:dyDescent="0.2">
      <c r="A4708" s="1" t="s">
        <v>53</v>
      </c>
      <c r="B4708">
        <v>3</v>
      </c>
      <c r="C4708" s="1" t="s">
        <v>6593</v>
      </c>
      <c r="D4708" s="2">
        <v>45926</v>
      </c>
      <c r="E4708" t="s">
        <v>6594</v>
      </c>
      <c r="F4708" s="1" t="s">
        <v>106</v>
      </c>
      <c r="G4708">
        <v>15</v>
      </c>
      <c r="H4708" t="s">
        <v>51</v>
      </c>
      <c r="I4708" s="1" t="s">
        <v>106</v>
      </c>
      <c r="J4708">
        <v>1000</v>
      </c>
      <c r="K4708" s="1" t="s">
        <v>2729</v>
      </c>
      <c r="L4708">
        <v>6</v>
      </c>
      <c r="M4708">
        <v>400</v>
      </c>
      <c r="N4708">
        <v>10.199999999999999</v>
      </c>
      <c r="Q4708">
        <v>389.8</v>
      </c>
      <c r="R4708" s="1" t="s">
        <v>6555</v>
      </c>
      <c r="V4708">
        <v>0</v>
      </c>
      <c r="W4708">
        <v>0</v>
      </c>
      <c r="AF4708">
        <v>0</v>
      </c>
      <c r="AG4708">
        <v>0</v>
      </c>
      <c r="AH4708">
        <v>0</v>
      </c>
      <c r="AI4708">
        <v>12</v>
      </c>
      <c r="AJ4708">
        <v>12</v>
      </c>
    </row>
    <row r="4709" spans="1:38" x14ac:dyDescent="0.2">
      <c r="A4709" s="1" t="s">
        <v>46</v>
      </c>
      <c r="B4709">
        <v>4</v>
      </c>
      <c r="C4709" s="1" t="s">
        <v>6559</v>
      </c>
      <c r="D4709" s="2">
        <v>45926</v>
      </c>
      <c r="E4709" t="s">
        <v>625</v>
      </c>
      <c r="F4709" s="1" t="s">
        <v>246</v>
      </c>
      <c r="G4709">
        <v>34</v>
      </c>
      <c r="H4709" t="s">
        <v>167</v>
      </c>
      <c r="I4709" s="1" t="s">
        <v>246</v>
      </c>
      <c r="J4709">
        <v>155</v>
      </c>
      <c r="K4709" s="1" t="s">
        <v>2729</v>
      </c>
      <c r="L4709">
        <v>1</v>
      </c>
      <c r="M4709">
        <v>33.4</v>
      </c>
      <c r="N4709">
        <v>3.4</v>
      </c>
      <c r="O4709">
        <v>13</v>
      </c>
      <c r="Q4709">
        <v>30</v>
      </c>
      <c r="R4709" s="1" t="s">
        <v>6589</v>
      </c>
      <c r="S4709">
        <v>10</v>
      </c>
      <c r="V4709">
        <v>10</v>
      </c>
      <c r="W4709">
        <v>0.16666666666666666</v>
      </c>
      <c r="AD4709">
        <v>90</v>
      </c>
      <c r="AF4709">
        <v>90</v>
      </c>
      <c r="AG4709">
        <v>1.5</v>
      </c>
      <c r="AH4709">
        <v>1.6666666666666667</v>
      </c>
      <c r="AI4709">
        <v>10.333333333333334</v>
      </c>
      <c r="AJ4709">
        <v>12</v>
      </c>
    </row>
    <row r="4710" spans="1:38" x14ac:dyDescent="0.2">
      <c r="A4710" s="1" t="s">
        <v>46</v>
      </c>
      <c r="B4710">
        <v>4</v>
      </c>
      <c r="C4710" s="1" t="s">
        <v>6597</v>
      </c>
      <c r="D4710" s="2">
        <v>45926</v>
      </c>
      <c r="E4710" t="s">
        <v>625</v>
      </c>
      <c r="F4710" s="1" t="s">
        <v>246</v>
      </c>
      <c r="G4710">
        <v>18</v>
      </c>
      <c r="H4710" t="s">
        <v>99</v>
      </c>
      <c r="I4710" s="1" t="s">
        <v>246</v>
      </c>
      <c r="J4710">
        <v>800</v>
      </c>
      <c r="K4710" s="1" t="s">
        <v>2729</v>
      </c>
      <c r="L4710">
        <v>3</v>
      </c>
      <c r="M4710">
        <v>181.2</v>
      </c>
      <c r="N4710">
        <v>7.1999999999999993</v>
      </c>
      <c r="Q4710">
        <v>174</v>
      </c>
      <c r="R4710" s="1" t="s">
        <v>6589</v>
      </c>
      <c r="V4710">
        <v>0</v>
      </c>
      <c r="W4710">
        <v>0</v>
      </c>
      <c r="AF4710">
        <v>0</v>
      </c>
      <c r="AG4710">
        <v>0</v>
      </c>
      <c r="AH4710">
        <v>0</v>
      </c>
      <c r="AI4710">
        <v>12</v>
      </c>
      <c r="AJ4710">
        <v>12</v>
      </c>
    </row>
    <row r="4711" spans="1:38" x14ac:dyDescent="0.2">
      <c r="A4711" s="1" t="s">
        <v>53</v>
      </c>
      <c r="B4711">
        <v>4</v>
      </c>
      <c r="C4711" s="1" t="s">
        <v>6597</v>
      </c>
      <c r="D4711" s="2">
        <v>45926</v>
      </c>
      <c r="E4711" t="s">
        <v>625</v>
      </c>
      <c r="F4711" s="1" t="s">
        <v>246</v>
      </c>
      <c r="G4711">
        <v>18</v>
      </c>
      <c r="H4711" t="s">
        <v>99</v>
      </c>
      <c r="I4711" s="1" t="s">
        <v>246</v>
      </c>
      <c r="J4711">
        <v>800</v>
      </c>
      <c r="K4711" s="1" t="s">
        <v>2729</v>
      </c>
      <c r="L4711">
        <v>4</v>
      </c>
      <c r="M4711">
        <v>269</v>
      </c>
      <c r="N4711">
        <v>8.4</v>
      </c>
      <c r="Q4711">
        <v>260.60000000000002</v>
      </c>
      <c r="R4711" s="1" t="s">
        <v>6555</v>
      </c>
      <c r="V4711">
        <v>0</v>
      </c>
      <c r="W4711">
        <v>0</v>
      </c>
      <c r="AF4711">
        <v>0</v>
      </c>
      <c r="AG4711">
        <v>0</v>
      </c>
      <c r="AH4711">
        <v>0</v>
      </c>
      <c r="AI4711">
        <v>12</v>
      </c>
      <c r="AJ4711">
        <v>12</v>
      </c>
    </row>
    <row r="4712" spans="1:38" x14ac:dyDescent="0.2">
      <c r="A4712" s="1" t="s">
        <v>46</v>
      </c>
      <c r="B4712">
        <v>6</v>
      </c>
      <c r="C4712" s="1" t="s">
        <v>6539</v>
      </c>
      <c r="D4712" s="2">
        <v>45926</v>
      </c>
      <c r="E4712" t="s">
        <v>6540</v>
      </c>
      <c r="F4712" s="1" t="s">
        <v>246</v>
      </c>
      <c r="G4712">
        <v>19</v>
      </c>
      <c r="H4712" t="s">
        <v>214</v>
      </c>
      <c r="I4712" s="1" t="s">
        <v>246</v>
      </c>
      <c r="J4712">
        <v>300</v>
      </c>
      <c r="K4712" s="1" t="s">
        <v>2729</v>
      </c>
      <c r="L4712">
        <v>3</v>
      </c>
      <c r="M4712">
        <v>108.5</v>
      </c>
      <c r="N4712">
        <v>6</v>
      </c>
      <c r="O4712">
        <v>35</v>
      </c>
      <c r="Q4712">
        <v>102.5</v>
      </c>
      <c r="R4712" s="1"/>
      <c r="V4712">
        <v>0</v>
      </c>
      <c r="W4712">
        <v>0</v>
      </c>
      <c r="AF4712">
        <v>0</v>
      </c>
      <c r="AG4712">
        <v>0</v>
      </c>
      <c r="AH4712">
        <v>0</v>
      </c>
      <c r="AI4712">
        <v>12</v>
      </c>
      <c r="AJ4712">
        <v>12</v>
      </c>
    </row>
    <row r="4713" spans="1:38" x14ac:dyDescent="0.2">
      <c r="A4713" s="1" t="s">
        <v>46</v>
      </c>
      <c r="B4713">
        <v>6</v>
      </c>
      <c r="C4713" s="1" t="s">
        <v>6606</v>
      </c>
      <c r="D4713" s="2">
        <v>45926</v>
      </c>
      <c r="E4713" t="s">
        <v>6607</v>
      </c>
      <c r="F4713" s="1" t="s">
        <v>246</v>
      </c>
      <c r="G4713" t="s">
        <v>6608</v>
      </c>
      <c r="H4713" t="s">
        <v>201</v>
      </c>
      <c r="I4713" s="1" t="s">
        <v>246</v>
      </c>
      <c r="J4713">
        <v>500</v>
      </c>
      <c r="K4713" s="1" t="s">
        <v>2729</v>
      </c>
      <c r="L4713">
        <v>6</v>
      </c>
      <c r="M4713">
        <v>301.39999999999998</v>
      </c>
      <c r="N4713">
        <v>8.3999999999999986</v>
      </c>
      <c r="Q4713">
        <v>293</v>
      </c>
      <c r="R4713" s="1"/>
      <c r="V4713">
        <v>0</v>
      </c>
      <c r="W4713">
        <v>0</v>
      </c>
      <c r="AF4713">
        <v>0</v>
      </c>
      <c r="AG4713">
        <v>0</v>
      </c>
      <c r="AH4713">
        <v>0</v>
      </c>
      <c r="AI4713">
        <v>12</v>
      </c>
      <c r="AJ4713">
        <v>12</v>
      </c>
    </row>
    <row r="4714" spans="1:38" x14ac:dyDescent="0.2">
      <c r="A4714" s="1" t="s">
        <v>53</v>
      </c>
      <c r="B4714">
        <v>6</v>
      </c>
      <c r="C4714" s="1" t="s">
        <v>6606</v>
      </c>
      <c r="D4714" s="2">
        <v>45926</v>
      </c>
      <c r="E4714" t="s">
        <v>6607</v>
      </c>
      <c r="F4714" s="1" t="s">
        <v>246</v>
      </c>
      <c r="G4714" t="s">
        <v>6608</v>
      </c>
      <c r="H4714" t="s">
        <v>201</v>
      </c>
      <c r="I4714" s="1" t="s">
        <v>246</v>
      </c>
      <c r="J4714">
        <v>500</v>
      </c>
      <c r="K4714" s="1" t="s">
        <v>2729</v>
      </c>
      <c r="L4714">
        <v>1</v>
      </c>
      <c r="M4714">
        <v>55.4</v>
      </c>
      <c r="N4714">
        <v>1.4</v>
      </c>
      <c r="Q4714">
        <v>54</v>
      </c>
      <c r="R4714" s="1" t="s">
        <v>6600</v>
      </c>
      <c r="V4714">
        <v>0</v>
      </c>
      <c r="W4714">
        <v>0</v>
      </c>
      <c r="AF4714">
        <v>0</v>
      </c>
      <c r="AG4714">
        <v>0</v>
      </c>
      <c r="AH4714">
        <v>0</v>
      </c>
      <c r="AI4714">
        <v>12</v>
      </c>
      <c r="AJ4714">
        <v>12</v>
      </c>
    </row>
    <row r="4715" spans="1:38" x14ac:dyDescent="0.2">
      <c r="A4715" s="1" t="s">
        <v>53</v>
      </c>
      <c r="B4715">
        <v>6</v>
      </c>
      <c r="C4715" s="1" t="s">
        <v>6609</v>
      </c>
      <c r="D4715" s="2">
        <v>45926</v>
      </c>
      <c r="E4715" t="s">
        <v>6607</v>
      </c>
      <c r="F4715" s="1" t="s">
        <v>246</v>
      </c>
      <c r="G4715" t="s">
        <v>6608</v>
      </c>
      <c r="H4715" t="s">
        <v>201</v>
      </c>
      <c r="I4715" s="1" t="s">
        <v>246</v>
      </c>
      <c r="J4715">
        <v>500</v>
      </c>
      <c r="K4715" s="1" t="s">
        <v>2729</v>
      </c>
      <c r="L4715">
        <v>7</v>
      </c>
      <c r="M4715">
        <v>384.22</v>
      </c>
      <c r="N4715">
        <v>13.399999999999999</v>
      </c>
      <c r="Q4715">
        <v>370.82000000000005</v>
      </c>
      <c r="R4715" s="1" t="s">
        <v>6600</v>
      </c>
      <c r="V4715">
        <v>0</v>
      </c>
      <c r="W4715">
        <v>0</v>
      </c>
      <c r="AF4715">
        <v>0</v>
      </c>
      <c r="AG4715">
        <v>0</v>
      </c>
      <c r="AH4715">
        <v>0</v>
      </c>
      <c r="AI4715">
        <v>12</v>
      </c>
      <c r="AJ4715">
        <v>12</v>
      </c>
    </row>
    <row r="4716" spans="1:38" x14ac:dyDescent="0.2">
      <c r="A4716" s="1" t="s">
        <v>46</v>
      </c>
      <c r="B4716">
        <v>7</v>
      </c>
      <c r="C4716" s="1" t="s">
        <v>6599</v>
      </c>
      <c r="D4716" s="2">
        <v>45926</v>
      </c>
      <c r="E4716" t="s">
        <v>6407</v>
      </c>
      <c r="F4716" s="1" t="s">
        <v>246</v>
      </c>
      <c r="G4716">
        <v>18</v>
      </c>
      <c r="H4716">
        <v>13</v>
      </c>
      <c r="I4716" s="1" t="s">
        <v>246</v>
      </c>
      <c r="J4716">
        <v>2000</v>
      </c>
      <c r="K4716" s="1" t="s">
        <v>2729</v>
      </c>
      <c r="L4716">
        <v>2</v>
      </c>
      <c r="M4716">
        <v>118.4</v>
      </c>
      <c r="N4716">
        <v>3.1</v>
      </c>
      <c r="Q4716">
        <v>115.30000000000001</v>
      </c>
      <c r="R4716" s="1" t="s">
        <v>2658</v>
      </c>
      <c r="V4716">
        <v>0</v>
      </c>
      <c r="W4716">
        <v>0</v>
      </c>
      <c r="Z4716">
        <v>30</v>
      </c>
      <c r="AF4716">
        <v>30</v>
      </c>
      <c r="AG4716">
        <v>0.5</v>
      </c>
      <c r="AH4716">
        <v>0.5</v>
      </c>
      <c r="AI4716">
        <v>11.5</v>
      </c>
      <c r="AJ4716">
        <v>12</v>
      </c>
    </row>
    <row r="4717" spans="1:38" x14ac:dyDescent="0.2">
      <c r="A4717" s="1" t="s">
        <v>53</v>
      </c>
      <c r="B4717">
        <v>7</v>
      </c>
      <c r="C4717" s="1" t="s">
        <v>6599</v>
      </c>
      <c r="D4717" s="2">
        <v>45926</v>
      </c>
      <c r="E4717" t="s">
        <v>6407</v>
      </c>
      <c r="F4717" s="1" t="s">
        <v>246</v>
      </c>
      <c r="G4717">
        <v>18</v>
      </c>
      <c r="H4717">
        <v>13</v>
      </c>
      <c r="I4717" s="1" t="s">
        <v>246</v>
      </c>
      <c r="J4717">
        <v>2000</v>
      </c>
      <c r="K4717" s="1" t="s">
        <v>2729</v>
      </c>
      <c r="L4717">
        <v>4</v>
      </c>
      <c r="M4717">
        <v>296</v>
      </c>
      <c r="N4717">
        <v>10.199999999999999</v>
      </c>
      <c r="Q4717">
        <v>285.8</v>
      </c>
      <c r="R4717" s="1" t="s">
        <v>6610</v>
      </c>
      <c r="V4717">
        <v>0</v>
      </c>
      <c r="W4717">
        <v>0</v>
      </c>
      <c r="AF4717">
        <v>0</v>
      </c>
      <c r="AG4717">
        <v>0</v>
      </c>
      <c r="AH4717">
        <v>0</v>
      </c>
      <c r="AI4717">
        <v>12</v>
      </c>
      <c r="AJ4717">
        <v>12</v>
      </c>
    </row>
    <row r="4718" spans="1:38" x14ac:dyDescent="0.2">
      <c r="A4718" s="1" t="s">
        <v>46</v>
      </c>
      <c r="B4718">
        <v>1</v>
      </c>
      <c r="C4718" s="1" t="s">
        <v>6611</v>
      </c>
      <c r="D4718" s="2">
        <v>45927</v>
      </c>
      <c r="E4718" t="s">
        <v>783</v>
      </c>
      <c r="F4718" s="1" t="s">
        <v>246</v>
      </c>
      <c r="G4718">
        <v>6</v>
      </c>
      <c r="H4718">
        <v>10</v>
      </c>
      <c r="I4718" s="1" t="s">
        <v>246</v>
      </c>
      <c r="J4718">
        <v>80</v>
      </c>
      <c r="K4718" s="1" t="s">
        <v>2729</v>
      </c>
      <c r="L4718">
        <v>2</v>
      </c>
      <c r="M4718">
        <v>84</v>
      </c>
      <c r="N4718">
        <v>1.2</v>
      </c>
      <c r="O4718">
        <v>5</v>
      </c>
      <c r="Q4718">
        <v>82.8</v>
      </c>
      <c r="R4718" s="1"/>
      <c r="S4718">
        <v>3</v>
      </c>
      <c r="V4718">
        <v>3</v>
      </c>
      <c r="W4718">
        <v>0</v>
      </c>
      <c r="AF4718">
        <v>0</v>
      </c>
      <c r="AG4718">
        <v>0</v>
      </c>
      <c r="AH4718">
        <v>0</v>
      </c>
      <c r="AI4718">
        <v>12</v>
      </c>
      <c r="AJ4718">
        <v>12</v>
      </c>
      <c r="AL4718">
        <v>2640</v>
      </c>
    </row>
    <row r="4719" spans="1:38" x14ac:dyDescent="0.2">
      <c r="A4719" s="1" t="s">
        <v>46</v>
      </c>
      <c r="B4719">
        <v>1</v>
      </c>
      <c r="C4719" s="1" t="s">
        <v>6612</v>
      </c>
      <c r="D4719" s="2">
        <v>45927</v>
      </c>
      <c r="E4719" t="s">
        <v>783</v>
      </c>
      <c r="F4719" s="1" t="s">
        <v>246</v>
      </c>
      <c r="G4719">
        <v>6</v>
      </c>
      <c r="H4719">
        <v>10</v>
      </c>
      <c r="I4719" s="1" t="s">
        <v>246</v>
      </c>
      <c r="J4719">
        <v>80</v>
      </c>
      <c r="K4719" s="1" t="s">
        <v>2729</v>
      </c>
      <c r="L4719">
        <v>2</v>
      </c>
      <c r="M4719">
        <v>83.6</v>
      </c>
      <c r="N4719">
        <v>1.2</v>
      </c>
      <c r="Q4719">
        <v>82.399999999999991</v>
      </c>
      <c r="R4719" s="1"/>
      <c r="V4719">
        <v>0</v>
      </c>
      <c r="W4719">
        <v>0</v>
      </c>
      <c r="AF4719">
        <v>0</v>
      </c>
      <c r="AG4719">
        <v>0</v>
      </c>
      <c r="AH4719">
        <v>0</v>
      </c>
      <c r="AI4719">
        <v>12</v>
      </c>
      <c r="AJ4719">
        <v>12</v>
      </c>
    </row>
    <row r="4720" spans="1:38" x14ac:dyDescent="0.2">
      <c r="A4720" s="1" t="s">
        <v>53</v>
      </c>
      <c r="B4720">
        <v>1</v>
      </c>
      <c r="C4720" s="1" t="s">
        <v>6613</v>
      </c>
      <c r="D4720" s="2">
        <v>45927</v>
      </c>
      <c r="E4720" t="s">
        <v>6614</v>
      </c>
      <c r="F4720" s="1" t="s">
        <v>246</v>
      </c>
      <c r="G4720">
        <v>6</v>
      </c>
      <c r="H4720" t="s">
        <v>2645</v>
      </c>
      <c r="I4720" s="1" t="s">
        <v>246</v>
      </c>
      <c r="J4720">
        <v>100</v>
      </c>
      <c r="K4720" s="1" t="s">
        <v>2729</v>
      </c>
      <c r="L4720">
        <v>3</v>
      </c>
      <c r="M4720">
        <v>103.34</v>
      </c>
      <c r="N4720">
        <v>2.0999999999999996</v>
      </c>
      <c r="O4720">
        <v>6</v>
      </c>
      <c r="Q4720">
        <v>101.24000000000001</v>
      </c>
      <c r="R4720" s="1"/>
      <c r="S4720">
        <v>4</v>
      </c>
      <c r="V4720">
        <v>4</v>
      </c>
      <c r="W4720">
        <v>0</v>
      </c>
      <c r="AF4720">
        <v>0</v>
      </c>
      <c r="AG4720">
        <v>0</v>
      </c>
      <c r="AH4720">
        <v>0</v>
      </c>
      <c r="AI4720">
        <v>12</v>
      </c>
      <c r="AJ4720">
        <v>12</v>
      </c>
    </row>
    <row r="4721" spans="1:36" x14ac:dyDescent="0.2">
      <c r="A4721" s="1" t="s">
        <v>53</v>
      </c>
      <c r="B4721">
        <v>1</v>
      </c>
      <c r="C4721" s="1" t="s">
        <v>6615</v>
      </c>
      <c r="D4721" s="2">
        <v>45927</v>
      </c>
      <c r="E4721" t="s">
        <v>6614</v>
      </c>
      <c r="F4721" s="1" t="s">
        <v>246</v>
      </c>
      <c r="G4721">
        <v>5.5</v>
      </c>
      <c r="H4721" t="s">
        <v>2645</v>
      </c>
      <c r="I4721" s="1" t="s">
        <v>246</v>
      </c>
      <c r="J4721">
        <v>100</v>
      </c>
      <c r="K4721" s="1" t="s">
        <v>2729</v>
      </c>
      <c r="L4721">
        <v>2</v>
      </c>
      <c r="M4721">
        <v>67.2</v>
      </c>
      <c r="N4721">
        <v>1.4</v>
      </c>
      <c r="Q4721">
        <v>65.8</v>
      </c>
      <c r="R4721" s="1"/>
      <c r="V4721">
        <v>0</v>
      </c>
      <c r="W4721">
        <v>0</v>
      </c>
      <c r="AF4721">
        <v>0</v>
      </c>
      <c r="AG4721">
        <v>0</v>
      </c>
      <c r="AH4721">
        <v>0</v>
      </c>
      <c r="AI4721">
        <v>12</v>
      </c>
      <c r="AJ4721">
        <v>12</v>
      </c>
    </row>
    <row r="4722" spans="1:36" x14ac:dyDescent="0.2">
      <c r="A4722" s="1" t="s">
        <v>46</v>
      </c>
      <c r="B4722">
        <v>2</v>
      </c>
      <c r="C4722" s="1" t="s">
        <v>6548</v>
      </c>
      <c r="D4722" s="2">
        <v>45927</v>
      </c>
      <c r="E4722" t="s">
        <v>5944</v>
      </c>
      <c r="F4722" s="1" t="s">
        <v>5945</v>
      </c>
      <c r="G4722">
        <v>5</v>
      </c>
      <c r="H4722">
        <v>80</v>
      </c>
      <c r="I4722" s="1" t="s">
        <v>5945</v>
      </c>
      <c r="J4722">
        <v>2500</v>
      </c>
      <c r="K4722" s="1" t="s">
        <v>2729</v>
      </c>
      <c r="L4722">
        <v>8</v>
      </c>
      <c r="M4722">
        <v>230.9</v>
      </c>
      <c r="N4722">
        <v>4</v>
      </c>
      <c r="Q4722">
        <v>226.9</v>
      </c>
      <c r="R4722" s="1"/>
      <c r="V4722">
        <v>0</v>
      </c>
      <c r="W4722">
        <v>0</v>
      </c>
      <c r="AF4722">
        <v>0</v>
      </c>
      <c r="AG4722">
        <v>0</v>
      </c>
      <c r="AH4722">
        <v>0</v>
      </c>
      <c r="AI4722">
        <v>12</v>
      </c>
      <c r="AJ4722">
        <v>12</v>
      </c>
    </row>
    <row r="4723" spans="1:36" x14ac:dyDescent="0.2">
      <c r="A4723" s="1" t="s">
        <v>53</v>
      </c>
      <c r="B4723">
        <v>2</v>
      </c>
      <c r="C4723" s="1" t="s">
        <v>6548</v>
      </c>
      <c r="D4723" s="2">
        <v>45927</v>
      </c>
      <c r="E4723" t="s">
        <v>5944</v>
      </c>
      <c r="F4723" s="1" t="s">
        <v>5945</v>
      </c>
      <c r="G4723">
        <v>5</v>
      </c>
      <c r="H4723">
        <v>80</v>
      </c>
      <c r="I4723" s="1" t="s">
        <v>5945</v>
      </c>
      <c r="J4723">
        <v>2500</v>
      </c>
      <c r="K4723" s="1" t="s">
        <v>2729</v>
      </c>
      <c r="L4723">
        <v>8</v>
      </c>
      <c r="M4723">
        <v>231.4</v>
      </c>
      <c r="N4723">
        <v>4</v>
      </c>
      <c r="O4723">
        <v>7</v>
      </c>
      <c r="Q4723">
        <v>227.4</v>
      </c>
      <c r="R4723" s="1"/>
      <c r="V4723">
        <v>0</v>
      </c>
      <c r="W4723">
        <v>0</v>
      </c>
      <c r="AF4723">
        <v>0</v>
      </c>
      <c r="AG4723">
        <v>0</v>
      </c>
      <c r="AH4723">
        <v>0</v>
      </c>
      <c r="AI4723">
        <v>12</v>
      </c>
      <c r="AJ4723">
        <v>12</v>
      </c>
    </row>
    <row r="4724" spans="1:36" x14ac:dyDescent="0.2">
      <c r="A4724" s="1" t="s">
        <v>46</v>
      </c>
      <c r="B4724">
        <v>3</v>
      </c>
      <c r="C4724" s="1" t="s">
        <v>6593</v>
      </c>
      <c r="D4724" s="2">
        <v>45927</v>
      </c>
      <c r="E4724" t="s">
        <v>6594</v>
      </c>
      <c r="F4724" s="1" t="s">
        <v>106</v>
      </c>
      <c r="G4724">
        <v>15</v>
      </c>
      <c r="H4724" t="s">
        <v>51</v>
      </c>
      <c r="I4724" s="1" t="s">
        <v>106</v>
      </c>
      <c r="J4724">
        <v>1000</v>
      </c>
      <c r="K4724" s="1" t="s">
        <v>2729</v>
      </c>
      <c r="L4724">
        <v>1</v>
      </c>
      <c r="M4724">
        <v>68.599999999999994</v>
      </c>
      <c r="N4724">
        <v>1.9</v>
      </c>
      <c r="Q4724">
        <v>66.699999999999989</v>
      </c>
      <c r="R4724" s="1"/>
      <c r="V4724">
        <v>0</v>
      </c>
      <c r="W4724">
        <v>0</v>
      </c>
      <c r="AF4724">
        <v>0</v>
      </c>
      <c r="AG4724">
        <v>0</v>
      </c>
      <c r="AH4724">
        <v>0</v>
      </c>
      <c r="AI4724">
        <v>12</v>
      </c>
      <c r="AJ4724">
        <v>12</v>
      </c>
    </row>
    <row r="4725" spans="1:36" x14ac:dyDescent="0.2">
      <c r="A4725" s="1" t="s">
        <v>46</v>
      </c>
      <c r="B4725">
        <v>3</v>
      </c>
      <c r="C4725" s="1" t="s">
        <v>6616</v>
      </c>
      <c r="D4725" s="2">
        <v>45927</v>
      </c>
      <c r="E4725" t="s">
        <v>6467</v>
      </c>
      <c r="F4725" s="1" t="s">
        <v>106</v>
      </c>
      <c r="G4725">
        <v>15</v>
      </c>
      <c r="H4725" t="s">
        <v>4068</v>
      </c>
      <c r="I4725" s="1" t="s">
        <v>106</v>
      </c>
      <c r="J4725">
        <v>100</v>
      </c>
      <c r="K4725" s="1" t="s">
        <v>2729</v>
      </c>
      <c r="L4725">
        <v>2</v>
      </c>
      <c r="M4725">
        <v>117.2</v>
      </c>
      <c r="N4725">
        <v>3.8</v>
      </c>
      <c r="Q4725">
        <v>113.4</v>
      </c>
      <c r="R4725" s="1"/>
      <c r="V4725">
        <v>0</v>
      </c>
      <c r="W4725">
        <v>0</v>
      </c>
      <c r="AF4725">
        <v>0</v>
      </c>
      <c r="AG4725">
        <v>0</v>
      </c>
      <c r="AH4725">
        <v>0</v>
      </c>
      <c r="AI4725">
        <v>12</v>
      </c>
      <c r="AJ4725">
        <v>12</v>
      </c>
    </row>
    <row r="4726" spans="1:36" x14ac:dyDescent="0.2">
      <c r="A4726" s="1" t="s">
        <v>46</v>
      </c>
      <c r="B4726">
        <v>3</v>
      </c>
      <c r="C4726" s="1" t="s">
        <v>6617</v>
      </c>
      <c r="D4726" s="2">
        <v>45927</v>
      </c>
      <c r="E4726" t="s">
        <v>2387</v>
      </c>
      <c r="F4726" s="1" t="s">
        <v>106</v>
      </c>
      <c r="G4726">
        <v>19</v>
      </c>
      <c r="H4726" t="s">
        <v>3224</v>
      </c>
      <c r="I4726" s="1" t="s">
        <v>106</v>
      </c>
      <c r="J4726">
        <v>100</v>
      </c>
      <c r="K4726" s="1" t="s">
        <v>2729</v>
      </c>
      <c r="L4726">
        <v>2</v>
      </c>
      <c r="M4726">
        <v>103</v>
      </c>
      <c r="N4726">
        <v>4.5999999999999996</v>
      </c>
      <c r="Q4726">
        <v>98.4</v>
      </c>
      <c r="R4726" s="1"/>
      <c r="V4726">
        <v>0</v>
      </c>
      <c r="W4726">
        <v>0</v>
      </c>
      <c r="AF4726">
        <v>0</v>
      </c>
      <c r="AG4726">
        <v>0</v>
      </c>
      <c r="AH4726">
        <v>0</v>
      </c>
      <c r="AI4726">
        <v>12</v>
      </c>
      <c r="AJ4726">
        <v>12</v>
      </c>
    </row>
    <row r="4727" spans="1:36" x14ac:dyDescent="0.2">
      <c r="A4727" s="1" t="s">
        <v>46</v>
      </c>
      <c r="B4727">
        <v>3</v>
      </c>
      <c r="C4727" s="1" t="s">
        <v>6618</v>
      </c>
      <c r="D4727" s="2">
        <v>45927</v>
      </c>
      <c r="E4727" t="s">
        <v>2387</v>
      </c>
      <c r="F4727" s="1" t="s">
        <v>106</v>
      </c>
      <c r="G4727">
        <v>19</v>
      </c>
      <c r="H4727" t="s">
        <v>3224</v>
      </c>
      <c r="I4727" s="1" t="s">
        <v>106</v>
      </c>
      <c r="J4727">
        <v>60</v>
      </c>
      <c r="K4727" s="1" t="s">
        <v>2729</v>
      </c>
      <c r="L4727">
        <v>1</v>
      </c>
      <c r="M4727">
        <v>70.2</v>
      </c>
      <c r="N4727">
        <v>2.4</v>
      </c>
      <c r="Q4727">
        <v>67.8</v>
      </c>
      <c r="R4727" s="1"/>
      <c r="V4727">
        <v>0</v>
      </c>
      <c r="W4727">
        <v>0</v>
      </c>
      <c r="AF4727">
        <v>0</v>
      </c>
      <c r="AG4727">
        <v>0</v>
      </c>
      <c r="AH4727">
        <v>0</v>
      </c>
      <c r="AI4727">
        <v>12</v>
      </c>
      <c r="AJ4727">
        <v>12</v>
      </c>
    </row>
    <row r="4728" spans="1:36" x14ac:dyDescent="0.2">
      <c r="A4728" s="1" t="s">
        <v>46</v>
      </c>
      <c r="B4728">
        <v>3</v>
      </c>
      <c r="C4728" s="1" t="s">
        <v>6619</v>
      </c>
      <c r="D4728" s="2">
        <v>45927</v>
      </c>
      <c r="E4728" t="s">
        <v>2387</v>
      </c>
      <c r="F4728" s="1" t="s">
        <v>106</v>
      </c>
      <c r="G4728">
        <v>19</v>
      </c>
      <c r="H4728" t="s">
        <v>3224</v>
      </c>
      <c r="I4728" s="1" t="s">
        <v>106</v>
      </c>
      <c r="J4728">
        <v>60</v>
      </c>
      <c r="K4728" s="1" t="s">
        <v>2729</v>
      </c>
      <c r="L4728">
        <v>1</v>
      </c>
      <c r="M4728">
        <v>61.4</v>
      </c>
      <c r="N4728">
        <v>2.2999999999999998</v>
      </c>
      <c r="Q4728">
        <v>59.1</v>
      </c>
      <c r="R4728" s="1"/>
      <c r="V4728">
        <v>0</v>
      </c>
      <c r="W4728">
        <v>0</v>
      </c>
      <c r="AF4728">
        <v>0</v>
      </c>
      <c r="AG4728">
        <v>0</v>
      </c>
      <c r="AH4728">
        <v>0</v>
      </c>
      <c r="AI4728">
        <v>12</v>
      </c>
      <c r="AJ4728">
        <v>12</v>
      </c>
    </row>
    <row r="4729" spans="1:36" x14ac:dyDescent="0.2">
      <c r="A4729" s="1" t="s">
        <v>53</v>
      </c>
      <c r="B4729">
        <v>3</v>
      </c>
      <c r="C4729" s="1" t="s">
        <v>6620</v>
      </c>
      <c r="D4729" s="2">
        <v>45927</v>
      </c>
      <c r="E4729" t="s">
        <v>6621</v>
      </c>
      <c r="F4729" s="1" t="s">
        <v>106</v>
      </c>
      <c r="G4729">
        <v>16</v>
      </c>
      <c r="H4729" t="s">
        <v>2740</v>
      </c>
      <c r="I4729" s="1" t="s">
        <v>106</v>
      </c>
      <c r="J4729">
        <v>100</v>
      </c>
      <c r="K4729" s="1" t="s">
        <v>2729</v>
      </c>
      <c r="L4729">
        <v>2</v>
      </c>
      <c r="M4729">
        <v>108.8</v>
      </c>
      <c r="N4729">
        <v>3.8</v>
      </c>
      <c r="Q4729">
        <v>105</v>
      </c>
      <c r="R4729" s="1"/>
      <c r="V4729">
        <v>0</v>
      </c>
      <c r="W4729">
        <v>0</v>
      </c>
      <c r="AF4729">
        <v>0</v>
      </c>
      <c r="AG4729">
        <v>0</v>
      </c>
      <c r="AH4729">
        <v>0</v>
      </c>
      <c r="AI4729">
        <v>12</v>
      </c>
      <c r="AJ4729">
        <v>12</v>
      </c>
    </row>
    <row r="4730" spans="1:36" x14ac:dyDescent="0.2">
      <c r="A4730" s="1" t="s">
        <v>53</v>
      </c>
      <c r="B4730">
        <v>3</v>
      </c>
      <c r="C4730" s="1" t="s">
        <v>6622</v>
      </c>
      <c r="D4730" s="2">
        <v>45927</v>
      </c>
      <c r="E4730" t="s">
        <v>6623</v>
      </c>
      <c r="F4730" s="1" t="s">
        <v>246</v>
      </c>
      <c r="G4730">
        <v>23</v>
      </c>
      <c r="H4730">
        <v>15</v>
      </c>
      <c r="I4730" s="1" t="s">
        <v>246</v>
      </c>
      <c r="J4730">
        <v>1000</v>
      </c>
      <c r="K4730" s="1" t="s">
        <v>2729</v>
      </c>
      <c r="L4730">
        <v>4</v>
      </c>
      <c r="M4730">
        <v>327</v>
      </c>
      <c r="N4730">
        <v>11.2</v>
      </c>
      <c r="Q4730">
        <v>315.8</v>
      </c>
      <c r="R4730" s="1"/>
      <c r="V4730">
        <v>0</v>
      </c>
      <c r="W4730">
        <v>0</v>
      </c>
      <c r="AF4730">
        <v>0</v>
      </c>
      <c r="AG4730">
        <v>0</v>
      </c>
      <c r="AH4730">
        <v>0</v>
      </c>
      <c r="AI4730">
        <v>12</v>
      </c>
      <c r="AJ4730">
        <v>12</v>
      </c>
    </row>
    <row r="4731" spans="1:36" x14ac:dyDescent="0.2">
      <c r="A4731" s="1" t="s">
        <v>46</v>
      </c>
      <c r="B4731">
        <v>4</v>
      </c>
      <c r="C4731" s="1" t="s">
        <v>6597</v>
      </c>
      <c r="D4731" s="2">
        <v>45927</v>
      </c>
      <c r="E4731" t="s">
        <v>625</v>
      </c>
      <c r="F4731" s="1" t="s">
        <v>246</v>
      </c>
      <c r="G4731">
        <v>18</v>
      </c>
      <c r="H4731" t="s">
        <v>99</v>
      </c>
      <c r="I4731" s="1" t="s">
        <v>246</v>
      </c>
      <c r="J4731">
        <v>800</v>
      </c>
      <c r="K4731" s="1" t="s">
        <v>2729</v>
      </c>
      <c r="L4731">
        <v>4</v>
      </c>
      <c r="M4731">
        <v>254.40000000000003</v>
      </c>
      <c r="N4731">
        <v>8.4</v>
      </c>
      <c r="Q4731">
        <v>246.00000000000003</v>
      </c>
      <c r="R4731" s="1"/>
      <c r="V4731">
        <v>0</v>
      </c>
      <c r="W4731">
        <v>0</v>
      </c>
      <c r="AF4731">
        <v>0</v>
      </c>
      <c r="AG4731">
        <v>0</v>
      </c>
      <c r="AH4731">
        <v>0</v>
      </c>
      <c r="AI4731">
        <v>12</v>
      </c>
      <c r="AJ4731">
        <v>12</v>
      </c>
    </row>
    <row r="4732" spans="1:36" x14ac:dyDescent="0.2">
      <c r="A4732" s="1" t="s">
        <v>46</v>
      </c>
      <c r="B4732">
        <v>4</v>
      </c>
      <c r="C4732" s="1" t="s">
        <v>6624</v>
      </c>
      <c r="D4732" s="2">
        <v>45927</v>
      </c>
      <c r="E4732" t="s">
        <v>625</v>
      </c>
      <c r="F4732" s="1" t="s">
        <v>246</v>
      </c>
      <c r="G4732">
        <v>19</v>
      </c>
      <c r="H4732" t="s">
        <v>134</v>
      </c>
      <c r="I4732" s="1" t="s">
        <v>246</v>
      </c>
      <c r="J4732">
        <v>230</v>
      </c>
      <c r="K4732" s="1" t="s">
        <v>2729</v>
      </c>
      <c r="L4732">
        <v>3</v>
      </c>
      <c r="M4732">
        <v>106</v>
      </c>
      <c r="N4732">
        <v>6.7</v>
      </c>
      <c r="Q4732">
        <v>99.3</v>
      </c>
      <c r="R4732" s="1"/>
      <c r="V4732">
        <v>0</v>
      </c>
      <c r="W4732">
        <v>0</v>
      </c>
      <c r="AF4732">
        <v>0</v>
      </c>
      <c r="AG4732">
        <v>0</v>
      </c>
      <c r="AH4732">
        <v>0</v>
      </c>
      <c r="AI4732">
        <v>12</v>
      </c>
      <c r="AJ4732">
        <v>12</v>
      </c>
    </row>
    <row r="4733" spans="1:36" x14ac:dyDescent="0.2">
      <c r="A4733" s="1" t="s">
        <v>53</v>
      </c>
      <c r="B4733">
        <v>4</v>
      </c>
      <c r="C4733" s="1" t="s">
        <v>6624</v>
      </c>
      <c r="D4733" s="2">
        <v>45927</v>
      </c>
      <c r="E4733" t="s">
        <v>625</v>
      </c>
      <c r="F4733" s="1" t="s">
        <v>246</v>
      </c>
      <c r="G4733">
        <v>19</v>
      </c>
      <c r="H4733" t="s">
        <v>134</v>
      </c>
      <c r="I4733" s="1" t="s">
        <v>246</v>
      </c>
      <c r="J4733">
        <v>230</v>
      </c>
      <c r="K4733" s="1" t="s">
        <v>2729</v>
      </c>
      <c r="L4733">
        <v>4</v>
      </c>
      <c r="M4733">
        <v>139.68</v>
      </c>
      <c r="N4733">
        <v>8.8000000000000007</v>
      </c>
      <c r="Q4733">
        <v>130.88</v>
      </c>
      <c r="R4733" s="1"/>
      <c r="S4733">
        <v>4</v>
      </c>
      <c r="V4733">
        <v>4</v>
      </c>
      <c r="W4733">
        <v>6.6666666666666666E-2</v>
      </c>
      <c r="AF4733">
        <v>0</v>
      </c>
      <c r="AG4733">
        <v>0</v>
      </c>
      <c r="AH4733">
        <v>6.6666666666666666E-2</v>
      </c>
      <c r="AI4733">
        <v>11.933333333333334</v>
      </c>
      <c r="AJ4733">
        <v>12</v>
      </c>
    </row>
    <row r="4734" spans="1:36" x14ac:dyDescent="0.2">
      <c r="A4734" s="1" t="s">
        <v>53</v>
      </c>
      <c r="B4734">
        <v>4</v>
      </c>
      <c r="C4734" s="1" t="s">
        <v>6625</v>
      </c>
      <c r="D4734" s="2">
        <v>45927</v>
      </c>
      <c r="E4734" t="s">
        <v>625</v>
      </c>
      <c r="F4734" s="1" t="s">
        <v>246</v>
      </c>
      <c r="G4734">
        <v>21</v>
      </c>
      <c r="H4734" t="s">
        <v>134</v>
      </c>
      <c r="I4734" s="1" t="s">
        <v>246</v>
      </c>
      <c r="J4734">
        <v>395</v>
      </c>
      <c r="K4734" s="1" t="s">
        <v>2729</v>
      </c>
      <c r="L4734">
        <v>4</v>
      </c>
      <c r="M4734">
        <v>182.42000000000002</v>
      </c>
      <c r="N4734">
        <v>10</v>
      </c>
      <c r="Q4734">
        <v>172.42000000000002</v>
      </c>
      <c r="R4734" s="1"/>
      <c r="V4734">
        <v>0</v>
      </c>
      <c r="W4734">
        <v>0</v>
      </c>
      <c r="AF4734">
        <v>0</v>
      </c>
      <c r="AG4734">
        <v>0</v>
      </c>
      <c r="AH4734">
        <v>0</v>
      </c>
      <c r="AI4734">
        <v>12</v>
      </c>
      <c r="AJ4734">
        <v>12</v>
      </c>
    </row>
    <row r="4735" spans="1:36" x14ac:dyDescent="0.2">
      <c r="A4735" s="1" t="s">
        <v>46</v>
      </c>
      <c r="B4735">
        <v>6</v>
      </c>
      <c r="C4735" s="1" t="s">
        <v>6609</v>
      </c>
      <c r="D4735" s="2">
        <v>45927</v>
      </c>
      <c r="E4735" t="s">
        <v>6607</v>
      </c>
      <c r="F4735" s="1" t="s">
        <v>246</v>
      </c>
      <c r="G4735" t="s">
        <v>6608</v>
      </c>
      <c r="H4735" t="s">
        <v>201</v>
      </c>
      <c r="I4735" s="1" t="s">
        <v>246</v>
      </c>
      <c r="J4735">
        <v>500</v>
      </c>
      <c r="K4735" s="1" t="s">
        <v>2729</v>
      </c>
      <c r="L4735">
        <v>2</v>
      </c>
      <c r="M4735">
        <v>121.80000000000001</v>
      </c>
      <c r="N4735">
        <v>4.4000000000000004</v>
      </c>
      <c r="Q4735">
        <v>117.4</v>
      </c>
      <c r="R4735" s="1"/>
      <c r="S4735">
        <v>5</v>
      </c>
      <c r="V4735">
        <v>5</v>
      </c>
      <c r="W4735">
        <v>8.3333333333333329E-2</v>
      </c>
      <c r="AF4735">
        <v>0</v>
      </c>
      <c r="AG4735">
        <v>0</v>
      </c>
      <c r="AH4735">
        <v>8.3333333333333329E-2</v>
      </c>
      <c r="AI4735">
        <v>11.916666666666666</v>
      </c>
      <c r="AJ4735">
        <v>12</v>
      </c>
    </row>
    <row r="4736" spans="1:36" x14ac:dyDescent="0.2">
      <c r="A4736" s="1" t="s">
        <v>46</v>
      </c>
      <c r="B4736">
        <v>6</v>
      </c>
      <c r="C4736" s="1" t="s">
        <v>6626</v>
      </c>
      <c r="D4736" s="2">
        <v>45927</v>
      </c>
      <c r="E4736" t="s">
        <v>6354</v>
      </c>
      <c r="F4736" s="1" t="s">
        <v>246</v>
      </c>
      <c r="G4736">
        <v>22</v>
      </c>
      <c r="H4736" t="s">
        <v>79</v>
      </c>
      <c r="I4736" s="1" t="s">
        <v>246</v>
      </c>
      <c r="J4736">
        <v>300</v>
      </c>
      <c r="K4736" s="1" t="s">
        <v>2729</v>
      </c>
      <c r="L4736">
        <v>1</v>
      </c>
      <c r="M4736">
        <v>72.8</v>
      </c>
      <c r="N4736">
        <v>1.8</v>
      </c>
      <c r="Q4736">
        <v>71</v>
      </c>
      <c r="R4736" s="1"/>
      <c r="V4736">
        <v>0</v>
      </c>
      <c r="W4736">
        <v>0</v>
      </c>
      <c r="AF4736">
        <v>0</v>
      </c>
      <c r="AG4736">
        <v>0</v>
      </c>
      <c r="AH4736">
        <v>0</v>
      </c>
      <c r="AI4736">
        <v>12</v>
      </c>
      <c r="AJ4736">
        <v>12</v>
      </c>
    </row>
    <row r="4737" spans="1:38" x14ac:dyDescent="0.2">
      <c r="A4737" s="1" t="s">
        <v>46</v>
      </c>
      <c r="B4737">
        <v>6</v>
      </c>
      <c r="C4737" s="1" t="s">
        <v>6627</v>
      </c>
      <c r="D4737" s="2">
        <v>45927</v>
      </c>
      <c r="E4737" t="s">
        <v>625</v>
      </c>
      <c r="F4737" s="1" t="s">
        <v>246</v>
      </c>
      <c r="G4737" t="s">
        <v>5827</v>
      </c>
      <c r="H4737" t="s">
        <v>3041</v>
      </c>
      <c r="I4737" s="1" t="s">
        <v>246</v>
      </c>
      <c r="J4737">
        <v>250</v>
      </c>
      <c r="K4737" s="1" t="s">
        <v>2729</v>
      </c>
      <c r="L4737">
        <v>6</v>
      </c>
      <c r="M4737">
        <v>392.99999999999994</v>
      </c>
      <c r="N4737">
        <v>25.200000000000003</v>
      </c>
      <c r="Q4737">
        <v>367.79999999999995</v>
      </c>
      <c r="R4737" s="1"/>
      <c r="V4737">
        <v>0</v>
      </c>
      <c r="W4737">
        <v>0</v>
      </c>
      <c r="AF4737">
        <v>0</v>
      </c>
      <c r="AG4737">
        <v>0</v>
      </c>
      <c r="AH4737">
        <v>0</v>
      </c>
      <c r="AI4737">
        <v>12</v>
      </c>
      <c r="AJ4737">
        <v>12</v>
      </c>
    </row>
    <row r="4738" spans="1:38" x14ac:dyDescent="0.2">
      <c r="A4738" s="1" t="s">
        <v>53</v>
      </c>
      <c r="B4738">
        <v>6</v>
      </c>
      <c r="C4738" s="1" t="s">
        <v>6628</v>
      </c>
      <c r="D4738" s="2">
        <v>45927</v>
      </c>
      <c r="E4738" t="s">
        <v>625</v>
      </c>
      <c r="F4738" s="1" t="s">
        <v>246</v>
      </c>
      <c r="G4738" t="s">
        <v>5872</v>
      </c>
      <c r="H4738" t="s">
        <v>3041</v>
      </c>
      <c r="I4738" s="1" t="s">
        <v>246</v>
      </c>
      <c r="J4738">
        <v>275</v>
      </c>
      <c r="K4738" s="1" t="s">
        <v>2729</v>
      </c>
      <c r="L4738">
        <v>4</v>
      </c>
      <c r="M4738">
        <v>293.60000000000002</v>
      </c>
      <c r="N4738">
        <v>18.399999999999999</v>
      </c>
      <c r="Q4738">
        <v>275.20000000000005</v>
      </c>
      <c r="R4738" s="1"/>
      <c r="V4738">
        <v>0</v>
      </c>
      <c r="W4738">
        <v>0</v>
      </c>
      <c r="AF4738">
        <v>0</v>
      </c>
      <c r="AG4738">
        <v>0</v>
      </c>
      <c r="AH4738">
        <v>0</v>
      </c>
      <c r="AI4738">
        <v>12</v>
      </c>
      <c r="AJ4738">
        <v>12</v>
      </c>
    </row>
    <row r="4739" spans="1:38" x14ac:dyDescent="0.2">
      <c r="A4739" s="1" t="s">
        <v>53</v>
      </c>
      <c r="B4739">
        <v>6</v>
      </c>
      <c r="C4739" s="1" t="s">
        <v>6629</v>
      </c>
      <c r="D4739" s="2">
        <v>45927</v>
      </c>
      <c r="E4739" t="s">
        <v>6243</v>
      </c>
      <c r="F4739" s="1" t="s">
        <v>246</v>
      </c>
      <c r="G4739">
        <v>28</v>
      </c>
      <c r="H4739" t="s">
        <v>5753</v>
      </c>
      <c r="I4739" s="1" t="s">
        <v>246</v>
      </c>
      <c r="J4739">
        <v>200</v>
      </c>
      <c r="K4739" s="1" t="s">
        <v>2729</v>
      </c>
      <c r="L4739">
        <v>3</v>
      </c>
      <c r="M4739">
        <v>213.39999999999998</v>
      </c>
      <c r="N4739">
        <v>10.8</v>
      </c>
      <c r="Q4739">
        <v>202.59999999999997</v>
      </c>
      <c r="R4739" s="1"/>
      <c r="V4739">
        <v>0</v>
      </c>
      <c r="W4739">
        <v>0</v>
      </c>
      <c r="AF4739">
        <v>0</v>
      </c>
      <c r="AG4739">
        <v>0</v>
      </c>
      <c r="AH4739">
        <v>0</v>
      </c>
      <c r="AI4739">
        <v>12</v>
      </c>
      <c r="AJ4739">
        <v>12</v>
      </c>
    </row>
    <row r="4740" spans="1:38" x14ac:dyDescent="0.2">
      <c r="A4740" s="1" t="s">
        <v>53</v>
      </c>
      <c r="B4740">
        <v>6</v>
      </c>
      <c r="C4740" s="1" t="s">
        <v>6603</v>
      </c>
      <c r="D4740" s="2">
        <v>45927</v>
      </c>
      <c r="E4740" t="s">
        <v>3699</v>
      </c>
      <c r="F4740" s="1" t="s">
        <v>246</v>
      </c>
      <c r="G4740" t="s">
        <v>5606</v>
      </c>
      <c r="H4740" t="s">
        <v>6604</v>
      </c>
      <c r="I4740" s="1" t="s">
        <v>246</v>
      </c>
      <c r="J4740">
        <v>1750</v>
      </c>
      <c r="K4740" s="1" t="s">
        <v>2729</v>
      </c>
      <c r="L4740">
        <v>2</v>
      </c>
      <c r="M4740">
        <v>227</v>
      </c>
      <c r="N4740">
        <v>6</v>
      </c>
      <c r="Q4740">
        <v>221</v>
      </c>
      <c r="R4740" s="1"/>
      <c r="V4740">
        <v>0</v>
      </c>
      <c r="W4740">
        <v>0</v>
      </c>
      <c r="AF4740">
        <v>0</v>
      </c>
      <c r="AG4740">
        <v>0</v>
      </c>
      <c r="AH4740">
        <v>0</v>
      </c>
      <c r="AI4740">
        <v>12</v>
      </c>
      <c r="AJ4740">
        <v>12</v>
      </c>
    </row>
    <row r="4741" spans="1:38" x14ac:dyDescent="0.2">
      <c r="A4741" s="1" t="s">
        <v>46</v>
      </c>
      <c r="B4741">
        <v>1</v>
      </c>
      <c r="C4741" s="1" t="s">
        <v>6615</v>
      </c>
      <c r="D4741" s="2">
        <v>45928</v>
      </c>
      <c r="E4741" t="s">
        <v>6614</v>
      </c>
      <c r="F4741" s="1" t="s">
        <v>246</v>
      </c>
      <c r="G4741">
        <v>5.5</v>
      </c>
      <c r="H4741" t="s">
        <v>2645</v>
      </c>
      <c r="I4741" s="1" t="s">
        <v>246</v>
      </c>
      <c r="J4741">
        <v>100</v>
      </c>
      <c r="K4741" s="1" t="s">
        <v>2729</v>
      </c>
      <c r="L4741">
        <v>1</v>
      </c>
      <c r="M4741">
        <v>30.8</v>
      </c>
      <c r="N4741">
        <v>0.7</v>
      </c>
      <c r="Q4741">
        <v>30.1</v>
      </c>
      <c r="R4741" s="1" t="s">
        <v>6551</v>
      </c>
      <c r="V4741">
        <v>0</v>
      </c>
      <c r="W4741">
        <v>0</v>
      </c>
      <c r="AF4741">
        <v>0</v>
      </c>
      <c r="AG4741">
        <v>0</v>
      </c>
      <c r="AH4741">
        <v>0</v>
      </c>
      <c r="AI4741">
        <v>12</v>
      </c>
      <c r="AJ4741">
        <v>12</v>
      </c>
      <c r="AL4741">
        <v>2483.5</v>
      </c>
    </row>
    <row r="4742" spans="1:38" x14ac:dyDescent="0.2">
      <c r="A4742" s="1" t="s">
        <v>46</v>
      </c>
      <c r="B4742">
        <v>1</v>
      </c>
      <c r="C4742" s="1" t="s">
        <v>6630</v>
      </c>
      <c r="D4742" s="2">
        <v>45928</v>
      </c>
      <c r="E4742" t="s">
        <v>625</v>
      </c>
      <c r="F4742" s="1" t="s">
        <v>246</v>
      </c>
      <c r="G4742">
        <v>5</v>
      </c>
      <c r="H4742" t="s">
        <v>214</v>
      </c>
      <c r="I4742" s="1" t="s">
        <v>246</v>
      </c>
      <c r="J4742">
        <v>125</v>
      </c>
      <c r="K4742" s="1" t="s">
        <v>2729</v>
      </c>
      <c r="L4742">
        <v>5</v>
      </c>
      <c r="M4742">
        <v>89.6</v>
      </c>
      <c r="N4742">
        <v>3</v>
      </c>
      <c r="Q4742">
        <v>86.6</v>
      </c>
      <c r="R4742" s="1" t="s">
        <v>6551</v>
      </c>
      <c r="V4742">
        <v>0</v>
      </c>
      <c r="W4742">
        <v>0</v>
      </c>
      <c r="AF4742">
        <v>0</v>
      </c>
      <c r="AG4742">
        <v>0</v>
      </c>
      <c r="AH4742">
        <v>0</v>
      </c>
      <c r="AI4742">
        <v>12</v>
      </c>
      <c r="AJ4742">
        <v>12</v>
      </c>
    </row>
    <row r="4743" spans="1:38" x14ac:dyDescent="0.2">
      <c r="A4743" s="1" t="s">
        <v>53</v>
      </c>
      <c r="B4743">
        <v>1</v>
      </c>
      <c r="C4743" s="1" t="s">
        <v>6630</v>
      </c>
      <c r="D4743" s="2">
        <v>45928</v>
      </c>
      <c r="E4743" t="s">
        <v>625</v>
      </c>
      <c r="F4743" s="1" t="s">
        <v>246</v>
      </c>
      <c r="G4743">
        <v>5</v>
      </c>
      <c r="H4743" t="s">
        <v>214</v>
      </c>
      <c r="I4743" s="1" t="s">
        <v>246</v>
      </c>
      <c r="J4743">
        <v>125</v>
      </c>
      <c r="K4743" s="1" t="s">
        <v>2729</v>
      </c>
      <c r="L4743">
        <v>2</v>
      </c>
      <c r="M4743">
        <v>61.3</v>
      </c>
      <c r="N4743">
        <v>1.2</v>
      </c>
      <c r="O4743">
        <v>1.3</v>
      </c>
      <c r="Q4743">
        <v>60.099999999999994</v>
      </c>
      <c r="R4743" s="1" t="s">
        <v>6589</v>
      </c>
      <c r="S4743">
        <v>2</v>
      </c>
      <c r="V4743">
        <v>2</v>
      </c>
      <c r="W4743">
        <v>3.3333333333333333E-2</v>
      </c>
      <c r="AF4743">
        <v>0</v>
      </c>
      <c r="AG4743">
        <v>0</v>
      </c>
      <c r="AH4743">
        <v>3.3333333333333333E-2</v>
      </c>
      <c r="AI4743">
        <v>11.966666666666669</v>
      </c>
      <c r="AJ4743">
        <v>12</v>
      </c>
    </row>
    <row r="4744" spans="1:38" x14ac:dyDescent="0.2">
      <c r="A4744" s="1" t="s">
        <v>53</v>
      </c>
      <c r="B4744">
        <v>1</v>
      </c>
      <c r="C4744" s="1" t="s">
        <v>6567</v>
      </c>
      <c r="D4744" s="2">
        <v>45928</v>
      </c>
      <c r="E4744" t="s">
        <v>783</v>
      </c>
      <c r="F4744" s="1" t="s">
        <v>246</v>
      </c>
      <c r="G4744">
        <v>5</v>
      </c>
      <c r="H4744">
        <v>10</v>
      </c>
      <c r="I4744" s="1" t="s">
        <v>246</v>
      </c>
      <c r="J4744">
        <v>80</v>
      </c>
      <c r="K4744" s="1" t="s">
        <v>2729</v>
      </c>
      <c r="L4744">
        <v>1</v>
      </c>
      <c r="M4744">
        <v>36.799999999999997</v>
      </c>
      <c r="N4744">
        <v>0.7</v>
      </c>
      <c r="Q4744">
        <v>36.099999999999994</v>
      </c>
      <c r="R4744" s="1" t="s">
        <v>6589</v>
      </c>
      <c r="V4744">
        <v>0</v>
      </c>
      <c r="W4744">
        <v>0</v>
      </c>
      <c r="AF4744">
        <v>0</v>
      </c>
      <c r="AG4744">
        <v>0</v>
      </c>
      <c r="AH4744">
        <v>0</v>
      </c>
      <c r="AI4744">
        <v>12</v>
      </c>
      <c r="AJ4744">
        <v>12</v>
      </c>
    </row>
    <row r="4745" spans="1:38" x14ac:dyDescent="0.2">
      <c r="A4745" s="1" t="s">
        <v>53</v>
      </c>
      <c r="B4745">
        <v>1</v>
      </c>
      <c r="C4745" s="1" t="s">
        <v>6631</v>
      </c>
      <c r="D4745" s="2">
        <v>45928</v>
      </c>
      <c r="E4745" t="s">
        <v>8103</v>
      </c>
      <c r="F4745" s="1" t="s">
        <v>761</v>
      </c>
      <c r="G4745" t="s">
        <v>5379</v>
      </c>
      <c r="H4745" t="s">
        <v>4020</v>
      </c>
      <c r="I4745" s="1" t="s">
        <v>761</v>
      </c>
      <c r="J4745">
        <v>125</v>
      </c>
      <c r="K4745" s="1" t="s">
        <v>2729</v>
      </c>
      <c r="L4745">
        <v>1</v>
      </c>
      <c r="M4745">
        <v>35.4</v>
      </c>
      <c r="N4745">
        <v>0.7</v>
      </c>
      <c r="Q4745">
        <v>34.699999999999996</v>
      </c>
      <c r="R4745" s="1" t="s">
        <v>6589</v>
      </c>
      <c r="V4745">
        <v>0</v>
      </c>
      <c r="W4745">
        <v>0</v>
      </c>
      <c r="AF4745">
        <v>0</v>
      </c>
      <c r="AG4745">
        <v>0</v>
      </c>
      <c r="AH4745">
        <v>0</v>
      </c>
      <c r="AI4745">
        <v>12</v>
      </c>
      <c r="AJ4745">
        <v>12</v>
      </c>
    </row>
    <row r="4746" spans="1:38" x14ac:dyDescent="0.2">
      <c r="A4746" s="1" t="s">
        <v>46</v>
      </c>
      <c r="B4746">
        <v>2</v>
      </c>
      <c r="C4746" s="1" t="s">
        <v>6548</v>
      </c>
      <c r="D4746" s="2">
        <v>45928</v>
      </c>
      <c r="E4746" t="s">
        <v>5944</v>
      </c>
      <c r="F4746" s="1" t="s">
        <v>5945</v>
      </c>
      <c r="G4746">
        <v>5</v>
      </c>
      <c r="H4746">
        <v>80</v>
      </c>
      <c r="I4746" s="1" t="s">
        <v>5945</v>
      </c>
      <c r="J4746">
        <v>2500</v>
      </c>
      <c r="K4746" s="1" t="s">
        <v>2729</v>
      </c>
      <c r="L4746">
        <v>9</v>
      </c>
      <c r="M4746">
        <v>249.32000000000002</v>
      </c>
      <c r="N4746">
        <v>1.8</v>
      </c>
      <c r="O4746">
        <v>12</v>
      </c>
      <c r="Q4746">
        <v>247.52</v>
      </c>
      <c r="R4746" s="1" t="s">
        <v>6555</v>
      </c>
      <c r="V4746">
        <v>0</v>
      </c>
      <c r="W4746">
        <v>0</v>
      </c>
      <c r="AF4746">
        <v>0</v>
      </c>
      <c r="AG4746">
        <v>0</v>
      </c>
      <c r="AH4746">
        <v>0</v>
      </c>
      <c r="AI4746">
        <v>12</v>
      </c>
      <c r="AJ4746">
        <v>12</v>
      </c>
    </row>
    <row r="4747" spans="1:38" x14ac:dyDescent="0.2">
      <c r="A4747" s="1" t="s">
        <v>53</v>
      </c>
      <c r="B4747">
        <v>2</v>
      </c>
      <c r="C4747" s="1" t="s">
        <v>6548</v>
      </c>
      <c r="D4747" s="2">
        <v>45928</v>
      </c>
      <c r="E4747" t="s">
        <v>5944</v>
      </c>
      <c r="F4747" s="1" t="s">
        <v>5945</v>
      </c>
      <c r="G4747">
        <v>5</v>
      </c>
      <c r="H4747">
        <v>80</v>
      </c>
      <c r="I4747" s="1" t="s">
        <v>5945</v>
      </c>
      <c r="J4747">
        <v>2500</v>
      </c>
      <c r="K4747" s="1" t="s">
        <v>2729</v>
      </c>
      <c r="L4747">
        <v>10</v>
      </c>
      <c r="M4747">
        <v>236.63</v>
      </c>
      <c r="N4747">
        <v>1</v>
      </c>
      <c r="O4747">
        <v>15</v>
      </c>
      <c r="Q4747">
        <v>235.63</v>
      </c>
      <c r="R4747" s="1" t="s">
        <v>6551</v>
      </c>
      <c r="V4747">
        <v>0</v>
      </c>
      <c r="W4747">
        <v>0</v>
      </c>
      <c r="AF4747">
        <v>0</v>
      </c>
      <c r="AG4747">
        <v>0</v>
      </c>
      <c r="AH4747">
        <v>0</v>
      </c>
      <c r="AI4747">
        <v>12</v>
      </c>
      <c r="AJ4747">
        <v>12</v>
      </c>
    </row>
    <row r="4748" spans="1:38" x14ac:dyDescent="0.2">
      <c r="A4748" s="1" t="s">
        <v>46</v>
      </c>
      <c r="B4748">
        <v>3</v>
      </c>
      <c r="C4748" s="1" t="s">
        <v>6622</v>
      </c>
      <c r="D4748" s="2">
        <v>45928</v>
      </c>
      <c r="E4748" t="s">
        <v>6623</v>
      </c>
      <c r="F4748" s="1" t="s">
        <v>246</v>
      </c>
      <c r="G4748">
        <v>23</v>
      </c>
      <c r="H4748">
        <v>15</v>
      </c>
      <c r="I4748" s="1" t="s">
        <v>246</v>
      </c>
      <c r="J4748">
        <v>1000</v>
      </c>
      <c r="K4748" s="1" t="s">
        <v>2729</v>
      </c>
      <c r="L4748">
        <v>4</v>
      </c>
      <c r="M4748">
        <v>317.39999999999998</v>
      </c>
      <c r="N4748">
        <v>14</v>
      </c>
      <c r="O4748">
        <v>9</v>
      </c>
      <c r="Q4748">
        <v>303.39999999999998</v>
      </c>
      <c r="R4748" s="1" t="s">
        <v>6555</v>
      </c>
      <c r="S4748">
        <v>20</v>
      </c>
      <c r="V4748">
        <v>20</v>
      </c>
      <c r="W4748">
        <v>0.33333333333333331</v>
      </c>
      <c r="AF4748">
        <v>0</v>
      </c>
      <c r="AG4748">
        <v>0</v>
      </c>
      <c r="AH4748">
        <v>0.33333333333333331</v>
      </c>
      <c r="AI4748">
        <v>11.666666666666666</v>
      </c>
      <c r="AJ4748">
        <v>12</v>
      </c>
    </row>
    <row r="4749" spans="1:38" x14ac:dyDescent="0.2">
      <c r="A4749" s="1" t="s">
        <v>53</v>
      </c>
      <c r="B4749">
        <v>3</v>
      </c>
      <c r="C4749" s="1" t="s">
        <v>6622</v>
      </c>
      <c r="D4749" s="2">
        <v>45928</v>
      </c>
      <c r="E4749" t="s">
        <v>6623</v>
      </c>
      <c r="F4749" s="1" t="s">
        <v>246</v>
      </c>
      <c r="G4749">
        <v>23</v>
      </c>
      <c r="H4749">
        <v>15</v>
      </c>
      <c r="I4749" s="1" t="s">
        <v>246</v>
      </c>
      <c r="J4749">
        <v>1000</v>
      </c>
      <c r="K4749" s="1" t="s">
        <v>2729</v>
      </c>
      <c r="L4749">
        <v>4</v>
      </c>
      <c r="M4749">
        <v>286.60000000000002</v>
      </c>
      <c r="N4749">
        <v>12</v>
      </c>
      <c r="O4749">
        <v>26</v>
      </c>
      <c r="Q4749">
        <v>274.60000000000002</v>
      </c>
      <c r="R4749" s="1" t="s">
        <v>6557</v>
      </c>
      <c r="V4749">
        <v>0</v>
      </c>
      <c r="W4749">
        <v>0</v>
      </c>
      <c r="AF4749">
        <v>0</v>
      </c>
      <c r="AG4749">
        <v>0</v>
      </c>
      <c r="AH4749">
        <v>0</v>
      </c>
      <c r="AI4749">
        <v>12</v>
      </c>
      <c r="AJ4749">
        <v>12</v>
      </c>
    </row>
    <row r="4750" spans="1:38" x14ac:dyDescent="0.2">
      <c r="A4750" s="1" t="s">
        <v>53</v>
      </c>
      <c r="B4750">
        <v>3</v>
      </c>
      <c r="C4750" s="1" t="s">
        <v>6632</v>
      </c>
      <c r="D4750" s="2">
        <v>45928</v>
      </c>
      <c r="E4750" t="s">
        <v>6633</v>
      </c>
      <c r="F4750" s="1" t="s">
        <v>246</v>
      </c>
      <c r="G4750">
        <v>10</v>
      </c>
      <c r="H4750" t="s">
        <v>2915</v>
      </c>
      <c r="I4750" s="1" t="s">
        <v>246</v>
      </c>
      <c r="J4750">
        <v>200</v>
      </c>
      <c r="K4750" s="1" t="s">
        <v>2729</v>
      </c>
      <c r="L4750">
        <v>1</v>
      </c>
      <c r="M4750">
        <v>62.2</v>
      </c>
      <c r="N4750">
        <v>1.2</v>
      </c>
      <c r="Q4750">
        <v>61</v>
      </c>
      <c r="R4750" s="1" t="s">
        <v>6557</v>
      </c>
      <c r="V4750">
        <v>0</v>
      </c>
      <c r="W4750">
        <v>0</v>
      </c>
      <c r="AF4750">
        <v>0</v>
      </c>
      <c r="AG4750">
        <v>0</v>
      </c>
      <c r="AH4750">
        <v>0</v>
      </c>
      <c r="AI4750">
        <v>12</v>
      </c>
      <c r="AJ4750">
        <v>12</v>
      </c>
    </row>
    <row r="4751" spans="1:38" x14ac:dyDescent="0.2">
      <c r="A4751" s="1" t="s">
        <v>46</v>
      </c>
      <c r="B4751">
        <v>4</v>
      </c>
      <c r="C4751" s="1" t="s">
        <v>6625</v>
      </c>
      <c r="D4751" s="2">
        <v>45928</v>
      </c>
      <c r="E4751" t="s">
        <v>625</v>
      </c>
      <c r="F4751" s="1" t="s">
        <v>246</v>
      </c>
      <c r="G4751">
        <v>21</v>
      </c>
      <c r="H4751" t="s">
        <v>134</v>
      </c>
      <c r="I4751" s="1" t="s">
        <v>246</v>
      </c>
      <c r="J4751">
        <v>395</v>
      </c>
      <c r="K4751" s="1" t="s">
        <v>2729</v>
      </c>
      <c r="L4751">
        <v>5</v>
      </c>
      <c r="M4751">
        <v>276.2</v>
      </c>
      <c r="N4751">
        <v>12.5</v>
      </c>
      <c r="O4751">
        <v>16</v>
      </c>
      <c r="Q4751">
        <v>263.7</v>
      </c>
      <c r="R4751" s="1" t="s">
        <v>6555</v>
      </c>
      <c r="V4751">
        <v>0</v>
      </c>
      <c r="W4751">
        <v>0</v>
      </c>
      <c r="AF4751">
        <v>0</v>
      </c>
      <c r="AG4751">
        <v>0</v>
      </c>
      <c r="AH4751">
        <v>0</v>
      </c>
      <c r="AI4751">
        <v>12</v>
      </c>
      <c r="AJ4751">
        <v>12</v>
      </c>
    </row>
    <row r="4752" spans="1:38" x14ac:dyDescent="0.2">
      <c r="A4752" s="1" t="s">
        <v>53</v>
      </c>
      <c r="B4752">
        <v>4</v>
      </c>
      <c r="C4752" s="1" t="s">
        <v>6634</v>
      </c>
      <c r="D4752" s="2">
        <v>45928</v>
      </c>
      <c r="E4752" t="s">
        <v>625</v>
      </c>
      <c r="F4752" s="1" t="s">
        <v>246</v>
      </c>
      <c r="G4752">
        <v>21</v>
      </c>
      <c r="H4752" t="s">
        <v>93</v>
      </c>
      <c r="I4752" s="1" t="s">
        <v>246</v>
      </c>
      <c r="J4752">
        <v>200</v>
      </c>
      <c r="K4752" s="1" t="s">
        <v>2729</v>
      </c>
      <c r="L4752">
        <v>4</v>
      </c>
      <c r="M4752">
        <v>206</v>
      </c>
      <c r="N4752">
        <v>10</v>
      </c>
      <c r="O4752">
        <v>10</v>
      </c>
      <c r="Q4752">
        <v>196</v>
      </c>
      <c r="R4752" s="1" t="s">
        <v>6557</v>
      </c>
      <c r="V4752">
        <v>0</v>
      </c>
      <c r="W4752">
        <v>0</v>
      </c>
      <c r="AF4752">
        <v>0</v>
      </c>
      <c r="AG4752">
        <v>0</v>
      </c>
      <c r="AH4752">
        <v>0</v>
      </c>
      <c r="AI4752">
        <v>12</v>
      </c>
      <c r="AJ4752">
        <v>12</v>
      </c>
    </row>
    <row r="4753" spans="1:42" x14ac:dyDescent="0.2">
      <c r="A4753" s="1" t="s">
        <v>53</v>
      </c>
      <c r="B4753">
        <v>4</v>
      </c>
      <c r="C4753" s="1" t="s">
        <v>6635</v>
      </c>
      <c r="D4753" s="2">
        <v>45928</v>
      </c>
      <c r="E4753" t="s">
        <v>625</v>
      </c>
      <c r="F4753" s="1" t="s">
        <v>246</v>
      </c>
      <c r="G4753">
        <v>19</v>
      </c>
      <c r="H4753" t="s">
        <v>99</v>
      </c>
      <c r="I4753" s="1" t="s">
        <v>246</v>
      </c>
      <c r="J4753">
        <v>60</v>
      </c>
      <c r="K4753" s="1" t="s">
        <v>2729</v>
      </c>
      <c r="L4753">
        <v>1</v>
      </c>
      <c r="M4753">
        <v>60</v>
      </c>
      <c r="N4753">
        <v>2.2999999999999998</v>
      </c>
      <c r="Q4753">
        <v>57.7</v>
      </c>
      <c r="R4753" s="1" t="s">
        <v>6557</v>
      </c>
      <c r="V4753">
        <v>0</v>
      </c>
      <c r="W4753">
        <v>0</v>
      </c>
      <c r="AF4753">
        <v>0</v>
      </c>
      <c r="AG4753">
        <v>0</v>
      </c>
      <c r="AH4753">
        <v>0</v>
      </c>
      <c r="AI4753">
        <v>12</v>
      </c>
      <c r="AJ4753">
        <v>12</v>
      </c>
    </row>
    <row r="4754" spans="1:42" x14ac:dyDescent="0.2">
      <c r="A4754" s="1" t="s">
        <v>53</v>
      </c>
      <c r="B4754">
        <v>4</v>
      </c>
      <c r="C4754" s="1" t="s">
        <v>6636</v>
      </c>
      <c r="D4754" s="2">
        <v>45928</v>
      </c>
      <c r="E4754" t="s">
        <v>625</v>
      </c>
      <c r="F4754" s="1" t="s">
        <v>246</v>
      </c>
      <c r="G4754">
        <v>19</v>
      </c>
      <c r="H4754" t="s">
        <v>99</v>
      </c>
      <c r="I4754" s="1" t="s">
        <v>246</v>
      </c>
      <c r="J4754">
        <v>200</v>
      </c>
      <c r="K4754" s="1" t="s">
        <v>2729</v>
      </c>
      <c r="L4754">
        <v>1</v>
      </c>
      <c r="M4754">
        <v>61.6</v>
      </c>
      <c r="N4754">
        <v>2.2000000000000002</v>
      </c>
      <c r="Q4754">
        <v>59.4</v>
      </c>
      <c r="R4754" s="1" t="s">
        <v>6557</v>
      </c>
      <c r="V4754">
        <v>0</v>
      </c>
      <c r="W4754">
        <v>0</v>
      </c>
      <c r="AF4754">
        <v>0</v>
      </c>
      <c r="AG4754">
        <v>0</v>
      </c>
      <c r="AH4754">
        <v>0</v>
      </c>
      <c r="AI4754">
        <v>12</v>
      </c>
      <c r="AJ4754">
        <v>12</v>
      </c>
    </row>
    <row r="4755" spans="1:42" x14ac:dyDescent="0.2">
      <c r="A4755" s="1" t="s">
        <v>46</v>
      </c>
      <c r="B4755">
        <v>6</v>
      </c>
      <c r="C4755" s="1" t="s">
        <v>6603</v>
      </c>
      <c r="D4755" s="2">
        <v>45928</v>
      </c>
      <c r="E4755" t="s">
        <v>3699</v>
      </c>
      <c r="F4755" s="1" t="s">
        <v>246</v>
      </c>
      <c r="G4755" t="s">
        <v>5606</v>
      </c>
      <c r="H4755" t="s">
        <v>6604</v>
      </c>
      <c r="I4755" s="1" t="s">
        <v>246</v>
      </c>
      <c r="J4755">
        <v>1750</v>
      </c>
      <c r="K4755" s="1" t="s">
        <v>2729</v>
      </c>
      <c r="L4755">
        <v>6</v>
      </c>
      <c r="M4755">
        <v>641</v>
      </c>
      <c r="N4755">
        <v>18.2</v>
      </c>
      <c r="O4755">
        <v>12</v>
      </c>
      <c r="Q4755">
        <v>622.79999999999995</v>
      </c>
      <c r="R4755" s="1" t="s">
        <v>6557</v>
      </c>
      <c r="V4755">
        <v>0</v>
      </c>
      <c r="W4755">
        <v>0</v>
      </c>
      <c r="AF4755">
        <v>0</v>
      </c>
      <c r="AG4755">
        <v>0</v>
      </c>
      <c r="AH4755">
        <v>0</v>
      </c>
      <c r="AI4755">
        <v>12</v>
      </c>
      <c r="AJ4755">
        <v>12</v>
      </c>
    </row>
    <row r="4756" spans="1:42" x14ac:dyDescent="0.2">
      <c r="A4756" s="1" t="s">
        <v>53</v>
      </c>
      <c r="B4756">
        <v>6</v>
      </c>
      <c r="C4756" s="1" t="s">
        <v>6603</v>
      </c>
      <c r="D4756" s="2">
        <v>45928</v>
      </c>
      <c r="E4756" t="s">
        <v>3699</v>
      </c>
      <c r="F4756" s="1" t="s">
        <v>246</v>
      </c>
      <c r="G4756" t="s">
        <v>5606</v>
      </c>
      <c r="H4756" t="s">
        <v>6604</v>
      </c>
      <c r="I4756" s="1" t="s">
        <v>246</v>
      </c>
      <c r="J4756">
        <v>1750</v>
      </c>
      <c r="K4756" s="1" t="s">
        <v>2729</v>
      </c>
      <c r="L4756">
        <v>5</v>
      </c>
      <c r="M4756">
        <v>602.59999999999991</v>
      </c>
      <c r="N4756">
        <v>15</v>
      </c>
      <c r="Q4756">
        <v>587.59999999999991</v>
      </c>
      <c r="R4756" s="1" t="s">
        <v>6563</v>
      </c>
      <c r="V4756">
        <v>0</v>
      </c>
      <c r="W4756">
        <v>0</v>
      </c>
      <c r="AF4756">
        <v>0</v>
      </c>
      <c r="AG4756">
        <v>0</v>
      </c>
      <c r="AH4756">
        <v>0</v>
      </c>
      <c r="AI4756">
        <v>12</v>
      </c>
      <c r="AJ4756">
        <v>12</v>
      </c>
    </row>
    <row r="4757" spans="1:42" x14ac:dyDescent="0.2">
      <c r="A4757" s="1" t="s">
        <v>46</v>
      </c>
      <c r="B4757">
        <v>7</v>
      </c>
      <c r="C4757" s="1" t="s">
        <v>6599</v>
      </c>
      <c r="D4757" s="2">
        <v>45928</v>
      </c>
      <c r="E4757" t="s">
        <v>6407</v>
      </c>
      <c r="F4757" s="1" t="s">
        <v>246</v>
      </c>
      <c r="G4757">
        <v>18</v>
      </c>
      <c r="H4757">
        <v>13</v>
      </c>
      <c r="I4757" s="1" t="s">
        <v>246</v>
      </c>
      <c r="J4757">
        <v>2000</v>
      </c>
      <c r="K4757" s="1" t="s">
        <v>2729</v>
      </c>
      <c r="L4757">
        <v>4</v>
      </c>
      <c r="M4757">
        <v>358.9</v>
      </c>
      <c r="N4757">
        <v>8.8000000000000007</v>
      </c>
      <c r="O4757">
        <v>4</v>
      </c>
      <c r="Q4757">
        <v>350.09999999999997</v>
      </c>
      <c r="R4757" s="1" t="s">
        <v>6610</v>
      </c>
      <c r="V4757">
        <v>0</v>
      </c>
      <c r="W4757">
        <v>0</v>
      </c>
      <c r="AF4757">
        <v>0</v>
      </c>
      <c r="AG4757">
        <v>0</v>
      </c>
      <c r="AH4757">
        <v>0</v>
      </c>
      <c r="AI4757">
        <v>12</v>
      </c>
      <c r="AJ4757">
        <v>12</v>
      </c>
    </row>
    <row r="4758" spans="1:42" x14ac:dyDescent="0.2">
      <c r="A4758" s="1" t="s">
        <v>46</v>
      </c>
      <c r="B4758">
        <v>7</v>
      </c>
      <c r="C4758" s="1" t="s">
        <v>6626</v>
      </c>
      <c r="D4758" s="2">
        <v>45928</v>
      </c>
      <c r="E4758" t="s">
        <v>6354</v>
      </c>
      <c r="F4758" s="1" t="s">
        <v>246</v>
      </c>
      <c r="G4758">
        <v>22</v>
      </c>
      <c r="H4758" t="s">
        <v>79</v>
      </c>
      <c r="I4758" s="1" t="s">
        <v>246</v>
      </c>
      <c r="J4758">
        <v>300</v>
      </c>
      <c r="K4758" s="1" t="s">
        <v>2729</v>
      </c>
      <c r="L4758">
        <v>1</v>
      </c>
      <c r="M4758">
        <v>52.85</v>
      </c>
      <c r="N4758">
        <v>2.9</v>
      </c>
      <c r="Q4758">
        <v>49.95</v>
      </c>
      <c r="R4758" s="1" t="s">
        <v>6610</v>
      </c>
      <c r="V4758">
        <v>0</v>
      </c>
      <c r="W4758">
        <v>0</v>
      </c>
      <c r="AF4758">
        <v>0</v>
      </c>
      <c r="AG4758">
        <v>0</v>
      </c>
      <c r="AH4758">
        <v>0</v>
      </c>
      <c r="AI4758">
        <v>12</v>
      </c>
      <c r="AJ4758">
        <v>12</v>
      </c>
    </row>
    <row r="4759" spans="1:42" x14ac:dyDescent="0.2">
      <c r="A4759" s="1" t="s">
        <v>53</v>
      </c>
      <c r="B4759">
        <v>7</v>
      </c>
      <c r="C4759" s="1" t="s">
        <v>6626</v>
      </c>
      <c r="D4759" s="2">
        <v>45928</v>
      </c>
      <c r="E4759" t="s">
        <v>6354</v>
      </c>
      <c r="F4759" s="1" t="s">
        <v>246</v>
      </c>
      <c r="G4759">
        <v>22</v>
      </c>
      <c r="H4759" t="s">
        <v>79</v>
      </c>
      <c r="I4759" s="1" t="s">
        <v>246</v>
      </c>
      <c r="J4759">
        <v>300</v>
      </c>
      <c r="K4759" s="1" t="s">
        <v>2729</v>
      </c>
      <c r="L4759">
        <v>3</v>
      </c>
      <c r="M4759">
        <v>181.2</v>
      </c>
      <c r="N4759">
        <v>7.1999999999999993</v>
      </c>
      <c r="O4759">
        <v>8</v>
      </c>
      <c r="Q4759">
        <v>174</v>
      </c>
      <c r="R4759" s="1" t="s">
        <v>6563</v>
      </c>
      <c r="V4759">
        <v>0</v>
      </c>
      <c r="W4759">
        <v>0</v>
      </c>
      <c r="AF4759">
        <v>0</v>
      </c>
      <c r="AG4759">
        <v>0</v>
      </c>
      <c r="AH4759">
        <v>0</v>
      </c>
      <c r="AI4759">
        <v>12</v>
      </c>
      <c r="AJ4759">
        <v>12</v>
      </c>
    </row>
    <row r="4760" spans="1:42" x14ac:dyDescent="0.2">
      <c r="A4760" s="1" t="s">
        <v>53</v>
      </c>
      <c r="B4760">
        <v>7</v>
      </c>
      <c r="C4760" s="1" t="s">
        <v>6637</v>
      </c>
      <c r="D4760" s="2">
        <v>45928</v>
      </c>
      <c r="E4760" t="s">
        <v>6540</v>
      </c>
      <c r="F4760" s="1" t="s">
        <v>246</v>
      </c>
      <c r="G4760">
        <v>22</v>
      </c>
      <c r="H4760" t="s">
        <v>214</v>
      </c>
      <c r="I4760" s="1" t="s">
        <v>246</v>
      </c>
      <c r="J4760">
        <v>200</v>
      </c>
      <c r="K4760" s="1" t="s">
        <v>2729</v>
      </c>
      <c r="L4760">
        <v>2</v>
      </c>
      <c r="M4760">
        <v>141.69999999999999</v>
      </c>
      <c r="N4760">
        <v>4.8</v>
      </c>
      <c r="Q4760">
        <v>136.89999999999998</v>
      </c>
      <c r="R4760" s="1" t="s">
        <v>6563</v>
      </c>
      <c r="V4760">
        <v>0</v>
      </c>
      <c r="W4760">
        <v>0</v>
      </c>
      <c r="AF4760">
        <v>0</v>
      </c>
      <c r="AG4760">
        <v>0</v>
      </c>
      <c r="AH4760">
        <v>0</v>
      </c>
      <c r="AI4760">
        <v>12</v>
      </c>
      <c r="AJ4760">
        <v>12</v>
      </c>
    </row>
    <row r="4761" spans="1:42" x14ac:dyDescent="0.2">
      <c r="A4761" s="1" t="s">
        <v>53</v>
      </c>
      <c r="B4761">
        <v>7</v>
      </c>
      <c r="C4761" s="1" t="s">
        <v>6638</v>
      </c>
      <c r="D4761" s="2">
        <v>45928</v>
      </c>
      <c r="E4761" t="s">
        <v>625</v>
      </c>
      <c r="F4761" s="1" t="s">
        <v>246</v>
      </c>
      <c r="G4761">
        <v>16</v>
      </c>
      <c r="H4761" t="s">
        <v>209</v>
      </c>
      <c r="I4761" s="1" t="s">
        <v>246</v>
      </c>
      <c r="J4761">
        <v>100</v>
      </c>
      <c r="K4761" s="1" t="s">
        <v>2729</v>
      </c>
      <c r="L4761">
        <v>2</v>
      </c>
      <c r="M4761">
        <v>104.4</v>
      </c>
      <c r="N4761">
        <v>3.2</v>
      </c>
      <c r="Q4761">
        <v>101.2</v>
      </c>
      <c r="R4761" s="1" t="s">
        <v>6563</v>
      </c>
      <c r="V4761">
        <v>0</v>
      </c>
      <c r="W4761">
        <v>0</v>
      </c>
      <c r="AF4761">
        <v>0</v>
      </c>
      <c r="AG4761">
        <v>0</v>
      </c>
      <c r="AH4761">
        <v>0</v>
      </c>
      <c r="AI4761">
        <v>12</v>
      </c>
      <c r="AJ4761">
        <v>12</v>
      </c>
    </row>
    <row r="4762" spans="1:42" x14ac:dyDescent="0.2">
      <c r="A4762" s="1" t="s">
        <v>46</v>
      </c>
      <c r="B4762">
        <v>1</v>
      </c>
      <c r="C4762" s="1" t="s">
        <v>6639</v>
      </c>
      <c r="D4762" s="2">
        <v>45929</v>
      </c>
      <c r="E4762" t="s">
        <v>783</v>
      </c>
      <c r="F4762" s="1" t="s">
        <v>246</v>
      </c>
      <c r="G4762">
        <v>5</v>
      </c>
      <c r="H4762">
        <v>10</v>
      </c>
      <c r="I4762" s="1" t="s">
        <v>246</v>
      </c>
      <c r="J4762">
        <v>80</v>
      </c>
      <c r="K4762" s="1" t="s">
        <v>2729</v>
      </c>
      <c r="L4762">
        <v>2</v>
      </c>
      <c r="M4762">
        <v>48.4</v>
      </c>
      <c r="N4762">
        <v>1.4</v>
      </c>
      <c r="O4762">
        <v>4</v>
      </c>
      <c r="Q4762">
        <v>47</v>
      </c>
      <c r="R4762" s="1"/>
      <c r="V4762">
        <v>0</v>
      </c>
      <c r="W4762">
        <v>0</v>
      </c>
      <c r="AF4762">
        <v>0</v>
      </c>
      <c r="AG4762">
        <v>0</v>
      </c>
      <c r="AH4762">
        <v>0</v>
      </c>
      <c r="AI4762">
        <v>12</v>
      </c>
      <c r="AJ4762">
        <v>12</v>
      </c>
      <c r="AL4762">
        <v>2331.5</v>
      </c>
      <c r="AN4762">
        <v>57</v>
      </c>
      <c r="AO4762">
        <v>372</v>
      </c>
      <c r="AP4762">
        <v>40</v>
      </c>
    </row>
    <row r="4763" spans="1:42" x14ac:dyDescent="0.2">
      <c r="A4763" s="1" t="s">
        <v>46</v>
      </c>
      <c r="B4763">
        <v>1</v>
      </c>
      <c r="C4763" s="1" t="s">
        <v>6640</v>
      </c>
      <c r="D4763" s="2">
        <v>45929</v>
      </c>
      <c r="E4763" t="s">
        <v>783</v>
      </c>
      <c r="F4763" s="1" t="s">
        <v>246</v>
      </c>
      <c r="G4763">
        <v>5</v>
      </c>
      <c r="H4763">
        <v>10</v>
      </c>
      <c r="I4763" s="1" t="s">
        <v>246</v>
      </c>
      <c r="J4763">
        <v>100</v>
      </c>
      <c r="K4763" s="1" t="s">
        <v>2729</v>
      </c>
      <c r="L4763">
        <v>4</v>
      </c>
      <c r="M4763">
        <v>103.4</v>
      </c>
      <c r="N4763">
        <v>2.4</v>
      </c>
      <c r="Q4763">
        <v>101</v>
      </c>
      <c r="R4763" s="1"/>
      <c r="V4763">
        <v>0</v>
      </c>
      <c r="W4763">
        <v>0</v>
      </c>
      <c r="AF4763">
        <v>0</v>
      </c>
      <c r="AG4763">
        <v>0</v>
      </c>
      <c r="AH4763">
        <v>0</v>
      </c>
      <c r="AI4763">
        <v>12</v>
      </c>
      <c r="AJ4763">
        <v>12</v>
      </c>
      <c r="AN4763">
        <v>111</v>
      </c>
      <c r="AP4763">
        <v>40</v>
      </c>
    </row>
    <row r="4764" spans="1:42" x14ac:dyDescent="0.2">
      <c r="A4764" s="1" t="s">
        <v>53</v>
      </c>
      <c r="B4764">
        <v>1</v>
      </c>
      <c r="C4764" s="1" t="s">
        <v>6641</v>
      </c>
      <c r="D4764" s="2">
        <v>45929</v>
      </c>
      <c r="E4764" t="s">
        <v>783</v>
      </c>
      <c r="F4764" s="1" t="s">
        <v>246</v>
      </c>
      <c r="G4764">
        <v>4</v>
      </c>
      <c r="H4764">
        <v>10</v>
      </c>
      <c r="I4764" s="1" t="s">
        <v>246</v>
      </c>
      <c r="J4764">
        <v>100</v>
      </c>
      <c r="K4764" s="1" t="s">
        <v>2729</v>
      </c>
      <c r="L4764">
        <v>2</v>
      </c>
      <c r="M4764">
        <v>98.2</v>
      </c>
      <c r="N4764">
        <v>1.6</v>
      </c>
      <c r="O4764">
        <v>4</v>
      </c>
      <c r="Q4764">
        <v>96.600000000000009</v>
      </c>
      <c r="R4764" s="1"/>
      <c r="V4764">
        <v>0</v>
      </c>
      <c r="W4764">
        <v>0</v>
      </c>
      <c r="AF4764">
        <v>0</v>
      </c>
      <c r="AG4764">
        <v>0</v>
      </c>
      <c r="AH4764">
        <v>0</v>
      </c>
      <c r="AI4764">
        <v>12</v>
      </c>
      <c r="AJ4764">
        <v>12</v>
      </c>
      <c r="AN4764">
        <v>106.6</v>
      </c>
      <c r="AP4764">
        <v>40</v>
      </c>
    </row>
    <row r="4765" spans="1:42" x14ac:dyDescent="0.2">
      <c r="A4765" s="1" t="s">
        <v>53</v>
      </c>
      <c r="B4765">
        <v>1</v>
      </c>
      <c r="C4765" s="1" t="s">
        <v>6642</v>
      </c>
      <c r="D4765" s="2">
        <v>45929</v>
      </c>
      <c r="E4765" t="s">
        <v>6643</v>
      </c>
      <c r="F4765" s="1" t="s">
        <v>246</v>
      </c>
      <c r="G4765">
        <v>12</v>
      </c>
      <c r="H4765" t="s">
        <v>3332</v>
      </c>
      <c r="I4765" s="1" t="s">
        <v>246</v>
      </c>
      <c r="J4765">
        <v>100</v>
      </c>
      <c r="K4765" s="1" t="s">
        <v>2729</v>
      </c>
      <c r="L4765">
        <v>1</v>
      </c>
      <c r="M4765">
        <v>45.2</v>
      </c>
      <c r="N4765">
        <v>1.4</v>
      </c>
      <c r="Q4765">
        <v>43.800000000000004</v>
      </c>
      <c r="R4765" s="1"/>
      <c r="V4765">
        <v>0</v>
      </c>
      <c r="W4765">
        <v>0</v>
      </c>
      <c r="AF4765">
        <v>0</v>
      </c>
      <c r="AG4765">
        <v>0</v>
      </c>
      <c r="AH4765">
        <v>0</v>
      </c>
      <c r="AI4765">
        <v>12</v>
      </c>
      <c r="AJ4765">
        <v>12</v>
      </c>
      <c r="AN4765">
        <v>53.8</v>
      </c>
      <c r="AP4765">
        <v>40</v>
      </c>
    </row>
    <row r="4766" spans="1:42" x14ac:dyDescent="0.2">
      <c r="A4766" s="1" t="s">
        <v>46</v>
      </c>
      <c r="B4766">
        <v>2</v>
      </c>
      <c r="C4766" s="1" t="s">
        <v>6548</v>
      </c>
      <c r="D4766" s="2">
        <v>45929</v>
      </c>
      <c r="E4766" t="s">
        <v>5944</v>
      </c>
      <c r="F4766" s="1" t="s">
        <v>5945</v>
      </c>
      <c r="G4766">
        <v>5</v>
      </c>
      <c r="H4766">
        <v>80</v>
      </c>
      <c r="I4766" s="1" t="s">
        <v>5945</v>
      </c>
      <c r="J4766">
        <v>2500</v>
      </c>
      <c r="K4766" s="1" t="s">
        <v>2729</v>
      </c>
      <c r="L4766">
        <v>2</v>
      </c>
      <c r="M4766">
        <v>61.2</v>
      </c>
      <c r="N4766">
        <v>1</v>
      </c>
      <c r="O4766">
        <v>14.5</v>
      </c>
      <c r="Q4766">
        <v>60.2</v>
      </c>
      <c r="R4766" s="1"/>
      <c r="V4766">
        <v>0</v>
      </c>
      <c r="W4766">
        <v>0</v>
      </c>
      <c r="AF4766">
        <v>0</v>
      </c>
      <c r="AG4766">
        <v>0</v>
      </c>
      <c r="AH4766">
        <v>0</v>
      </c>
      <c r="AI4766">
        <v>12</v>
      </c>
      <c r="AJ4766">
        <v>12</v>
      </c>
      <c r="AN4766">
        <v>70.2</v>
      </c>
      <c r="AP4766">
        <v>40</v>
      </c>
    </row>
    <row r="4767" spans="1:42" x14ac:dyDescent="0.2">
      <c r="A4767" s="1" t="s">
        <v>46</v>
      </c>
      <c r="B4767">
        <v>2</v>
      </c>
      <c r="C4767" s="1" t="s">
        <v>6644</v>
      </c>
      <c r="D4767" s="2">
        <v>45929</v>
      </c>
      <c r="E4767" t="s">
        <v>5944</v>
      </c>
      <c r="F4767" s="1" t="s">
        <v>5945</v>
      </c>
      <c r="G4767">
        <v>6</v>
      </c>
      <c r="H4767">
        <v>80</v>
      </c>
      <c r="I4767" s="1" t="s">
        <v>5945</v>
      </c>
      <c r="J4767">
        <v>2500</v>
      </c>
      <c r="K4767" s="1" t="s">
        <v>2729</v>
      </c>
      <c r="L4767">
        <v>6</v>
      </c>
      <c r="M4767">
        <v>176.4</v>
      </c>
      <c r="N4767">
        <v>3.5999999999999996</v>
      </c>
      <c r="Q4767">
        <v>172.8</v>
      </c>
      <c r="R4767" s="1"/>
      <c r="V4767">
        <v>0</v>
      </c>
      <c r="W4767">
        <v>0</v>
      </c>
      <c r="AF4767">
        <v>0</v>
      </c>
      <c r="AG4767">
        <v>0</v>
      </c>
      <c r="AH4767">
        <v>0</v>
      </c>
      <c r="AI4767">
        <v>12</v>
      </c>
      <c r="AJ4767">
        <v>12</v>
      </c>
      <c r="AN4767">
        <v>182.8</v>
      </c>
      <c r="AP4767">
        <v>40</v>
      </c>
    </row>
    <row r="4768" spans="1:42" x14ac:dyDescent="0.2">
      <c r="A4768" s="1" t="s">
        <v>53</v>
      </c>
      <c r="B4768">
        <v>2</v>
      </c>
      <c r="C4768" s="1" t="s">
        <v>6644</v>
      </c>
      <c r="D4768" s="2">
        <v>45929</v>
      </c>
      <c r="E4768" t="s">
        <v>5944</v>
      </c>
      <c r="F4768" s="1" t="s">
        <v>5945</v>
      </c>
      <c r="G4768">
        <v>6</v>
      </c>
      <c r="H4768">
        <v>80</v>
      </c>
      <c r="I4768" s="1" t="s">
        <v>5945</v>
      </c>
      <c r="J4768">
        <v>2500</v>
      </c>
      <c r="K4768" s="1" t="s">
        <v>2729</v>
      </c>
      <c r="L4768">
        <v>9</v>
      </c>
      <c r="M4768">
        <v>259.14</v>
      </c>
      <c r="N4768">
        <v>5.3999999999999995</v>
      </c>
      <c r="O4768">
        <v>16</v>
      </c>
      <c r="Q4768">
        <v>253.73999999999998</v>
      </c>
      <c r="R4768" s="1"/>
      <c r="V4768">
        <v>0</v>
      </c>
      <c r="W4768">
        <v>0</v>
      </c>
      <c r="AF4768">
        <v>0</v>
      </c>
      <c r="AG4768">
        <v>0</v>
      </c>
      <c r="AH4768">
        <v>0</v>
      </c>
      <c r="AI4768">
        <v>12</v>
      </c>
      <c r="AJ4768">
        <v>12</v>
      </c>
      <c r="AN4768">
        <v>263.74</v>
      </c>
      <c r="AP4768">
        <v>40</v>
      </c>
    </row>
    <row r="4769" spans="1:42" x14ac:dyDescent="0.2">
      <c r="A4769" s="1" t="s">
        <v>46</v>
      </c>
      <c r="B4769">
        <v>3</v>
      </c>
      <c r="C4769" s="1" t="s">
        <v>6632</v>
      </c>
      <c r="D4769" s="2">
        <v>45929</v>
      </c>
      <c r="E4769" t="s">
        <v>6633</v>
      </c>
      <c r="F4769" s="1" t="s">
        <v>246</v>
      </c>
      <c r="G4769">
        <v>10</v>
      </c>
      <c r="H4769" t="s">
        <v>2915</v>
      </c>
      <c r="I4769" s="1" t="s">
        <v>246</v>
      </c>
      <c r="J4769">
        <v>200</v>
      </c>
      <c r="K4769" s="1" t="s">
        <v>2729</v>
      </c>
      <c r="L4769">
        <v>3</v>
      </c>
      <c r="M4769">
        <v>155</v>
      </c>
      <c r="N4769">
        <v>6.6000000000000005</v>
      </c>
      <c r="O4769">
        <v>12</v>
      </c>
      <c r="Q4769">
        <v>148.4</v>
      </c>
      <c r="R4769" s="1"/>
      <c r="S4769">
        <v>3</v>
      </c>
      <c r="V4769">
        <v>3</v>
      </c>
      <c r="W4769">
        <v>0.05</v>
      </c>
      <c r="AD4769">
        <v>65</v>
      </c>
      <c r="AF4769">
        <v>65</v>
      </c>
      <c r="AG4769">
        <v>1.0833333333333333</v>
      </c>
      <c r="AH4769">
        <v>1.1333333333333333</v>
      </c>
      <c r="AI4769">
        <v>10.866666666666667</v>
      </c>
      <c r="AJ4769">
        <v>12</v>
      </c>
      <c r="AN4769">
        <v>158.4</v>
      </c>
      <c r="AP4769">
        <v>40</v>
      </c>
    </row>
    <row r="4770" spans="1:42" x14ac:dyDescent="0.2">
      <c r="A4770" s="1" t="s">
        <v>46</v>
      </c>
      <c r="B4770">
        <v>3</v>
      </c>
      <c r="C4770" s="1" t="s">
        <v>6642</v>
      </c>
      <c r="D4770" s="2">
        <v>45929</v>
      </c>
      <c r="E4770" t="s">
        <v>6643</v>
      </c>
      <c r="F4770" s="1" t="s">
        <v>246</v>
      </c>
      <c r="G4770">
        <v>12</v>
      </c>
      <c r="H4770" t="s">
        <v>3332</v>
      </c>
      <c r="I4770" s="1" t="s">
        <v>246</v>
      </c>
      <c r="J4770">
        <v>100</v>
      </c>
      <c r="K4770" s="1" t="s">
        <v>2729</v>
      </c>
      <c r="L4770">
        <v>1</v>
      </c>
      <c r="M4770">
        <v>45.2</v>
      </c>
      <c r="N4770">
        <v>1.4</v>
      </c>
      <c r="Q4770">
        <v>43.800000000000004</v>
      </c>
      <c r="R4770" s="1"/>
      <c r="V4770">
        <v>0</v>
      </c>
      <c r="W4770">
        <v>0</v>
      </c>
      <c r="AF4770">
        <v>0</v>
      </c>
      <c r="AG4770">
        <v>0</v>
      </c>
      <c r="AH4770">
        <v>0</v>
      </c>
      <c r="AI4770">
        <v>12</v>
      </c>
      <c r="AJ4770">
        <v>12</v>
      </c>
      <c r="AN4770">
        <v>53.8</v>
      </c>
      <c r="AP4770">
        <v>40</v>
      </c>
    </row>
    <row r="4771" spans="1:42" x14ac:dyDescent="0.2">
      <c r="A4771" s="1" t="s">
        <v>46</v>
      </c>
      <c r="B4771">
        <v>4</v>
      </c>
      <c r="C4771" s="1" t="s">
        <v>6636</v>
      </c>
      <c r="D4771" s="2">
        <v>45929</v>
      </c>
      <c r="E4771" t="s">
        <v>625</v>
      </c>
      <c r="F4771" s="1" t="s">
        <v>246</v>
      </c>
      <c r="G4771">
        <v>19</v>
      </c>
      <c r="H4771" t="s">
        <v>99</v>
      </c>
      <c r="I4771" s="1" t="s">
        <v>246</v>
      </c>
      <c r="J4771">
        <v>200</v>
      </c>
      <c r="K4771" s="1" t="s">
        <v>2729</v>
      </c>
      <c r="L4771">
        <v>2</v>
      </c>
      <c r="M4771">
        <v>93.4</v>
      </c>
      <c r="N4771">
        <v>4.4000000000000004</v>
      </c>
      <c r="O4771">
        <v>4</v>
      </c>
      <c r="Q4771">
        <v>89</v>
      </c>
      <c r="R4771" s="1"/>
      <c r="V4771">
        <v>0</v>
      </c>
      <c r="W4771">
        <v>0</v>
      </c>
      <c r="AF4771">
        <v>0</v>
      </c>
      <c r="AG4771">
        <v>0</v>
      </c>
      <c r="AH4771">
        <v>0</v>
      </c>
      <c r="AI4771">
        <v>12</v>
      </c>
      <c r="AJ4771">
        <v>12</v>
      </c>
      <c r="AN4771">
        <v>99</v>
      </c>
      <c r="AP4771">
        <v>40</v>
      </c>
    </row>
    <row r="4772" spans="1:42" x14ac:dyDescent="0.2">
      <c r="A4772" s="1" t="s">
        <v>46</v>
      </c>
      <c r="B4772">
        <v>4</v>
      </c>
      <c r="C4772" s="1" t="s">
        <v>6645</v>
      </c>
      <c r="D4772" s="2">
        <v>45929</v>
      </c>
      <c r="E4772" t="s">
        <v>625</v>
      </c>
      <c r="F4772" s="1" t="s">
        <v>246</v>
      </c>
      <c r="G4772">
        <v>17</v>
      </c>
      <c r="H4772" t="s">
        <v>99</v>
      </c>
      <c r="I4772" s="1" t="s">
        <v>246</v>
      </c>
      <c r="J4772">
        <v>55</v>
      </c>
      <c r="K4772" s="1" t="s">
        <v>2729</v>
      </c>
      <c r="L4772">
        <v>1</v>
      </c>
      <c r="M4772">
        <v>64</v>
      </c>
      <c r="N4772">
        <v>2</v>
      </c>
      <c r="Q4772">
        <v>62</v>
      </c>
      <c r="R4772" s="1"/>
      <c r="V4772">
        <v>0</v>
      </c>
      <c r="W4772">
        <v>0</v>
      </c>
      <c r="AF4772">
        <v>0</v>
      </c>
      <c r="AG4772">
        <v>0</v>
      </c>
      <c r="AH4772">
        <v>0</v>
      </c>
      <c r="AI4772">
        <v>12</v>
      </c>
      <c r="AJ4772">
        <v>12</v>
      </c>
      <c r="AN4772">
        <v>72</v>
      </c>
      <c r="AP4772">
        <v>40</v>
      </c>
    </row>
    <row r="4773" spans="1:42" x14ac:dyDescent="0.2">
      <c r="A4773" s="1" t="s">
        <v>46</v>
      </c>
      <c r="B4773">
        <v>4</v>
      </c>
      <c r="C4773" s="1" t="s">
        <v>6646</v>
      </c>
      <c r="D4773" s="2">
        <v>45929</v>
      </c>
      <c r="E4773" t="s">
        <v>625</v>
      </c>
      <c r="F4773" s="1" t="s">
        <v>246</v>
      </c>
      <c r="G4773">
        <v>17</v>
      </c>
      <c r="H4773" t="s">
        <v>332</v>
      </c>
      <c r="I4773" s="1" t="s">
        <v>246</v>
      </c>
      <c r="J4773">
        <v>1000</v>
      </c>
      <c r="K4773" s="1" t="s">
        <v>2729</v>
      </c>
      <c r="L4773">
        <v>1</v>
      </c>
      <c r="M4773">
        <v>87.6</v>
      </c>
      <c r="N4773">
        <v>2</v>
      </c>
      <c r="Q4773">
        <v>85.6</v>
      </c>
      <c r="R4773" s="1"/>
      <c r="V4773">
        <v>0</v>
      </c>
      <c r="W4773">
        <v>0</v>
      </c>
      <c r="AF4773">
        <v>0</v>
      </c>
      <c r="AG4773">
        <v>0</v>
      </c>
      <c r="AH4773">
        <v>0</v>
      </c>
      <c r="AI4773">
        <v>12</v>
      </c>
      <c r="AJ4773">
        <v>12</v>
      </c>
      <c r="AN4773">
        <v>95.6</v>
      </c>
      <c r="AP4773">
        <v>40</v>
      </c>
    </row>
    <row r="4774" spans="1:42" x14ac:dyDescent="0.2">
      <c r="A4774" s="1" t="s">
        <v>53</v>
      </c>
      <c r="B4774">
        <v>4</v>
      </c>
      <c r="C4774" s="1" t="s">
        <v>6646</v>
      </c>
      <c r="D4774" s="2">
        <v>45929</v>
      </c>
      <c r="E4774" t="s">
        <v>625</v>
      </c>
      <c r="F4774" s="1" t="s">
        <v>246</v>
      </c>
      <c r="G4774">
        <v>17</v>
      </c>
      <c r="H4774" t="s">
        <v>332</v>
      </c>
      <c r="I4774" s="1" t="s">
        <v>246</v>
      </c>
      <c r="J4774">
        <v>1000</v>
      </c>
      <c r="K4774" s="1" t="s">
        <v>2729</v>
      </c>
      <c r="L4774">
        <v>5</v>
      </c>
      <c r="M4774">
        <v>349.59999999999997</v>
      </c>
      <c r="N4774">
        <v>10</v>
      </c>
      <c r="Q4774">
        <v>339.59999999999997</v>
      </c>
      <c r="R4774" s="1"/>
      <c r="V4774">
        <v>0</v>
      </c>
      <c r="W4774">
        <v>0</v>
      </c>
      <c r="AF4774">
        <v>0</v>
      </c>
      <c r="AG4774">
        <v>0</v>
      </c>
      <c r="AH4774">
        <v>0</v>
      </c>
      <c r="AI4774">
        <v>12</v>
      </c>
      <c r="AJ4774">
        <v>12</v>
      </c>
      <c r="AN4774">
        <v>349.59999999999997</v>
      </c>
      <c r="AP4774">
        <v>40</v>
      </c>
    </row>
    <row r="4775" spans="1:42" x14ac:dyDescent="0.2">
      <c r="A4775" s="1" t="s">
        <v>46</v>
      </c>
      <c r="B4775">
        <v>6</v>
      </c>
      <c r="C4775" s="1" t="s">
        <v>6603</v>
      </c>
      <c r="D4775" s="2">
        <v>45929</v>
      </c>
      <c r="E4775" t="s">
        <v>3699</v>
      </c>
      <c r="F4775" s="1" t="s">
        <v>246</v>
      </c>
      <c r="G4775" t="s">
        <v>5606</v>
      </c>
      <c r="H4775" t="s">
        <v>6604</v>
      </c>
      <c r="I4775" s="1" t="s">
        <v>246</v>
      </c>
      <c r="J4775">
        <v>1750</v>
      </c>
      <c r="K4775" s="1" t="s">
        <v>2729</v>
      </c>
      <c r="L4775">
        <v>2</v>
      </c>
      <c r="M4775">
        <v>252</v>
      </c>
      <c r="N4775">
        <v>6</v>
      </c>
      <c r="O4775">
        <v>34</v>
      </c>
      <c r="Q4775">
        <v>246</v>
      </c>
      <c r="R4775" s="1"/>
      <c r="V4775">
        <v>0</v>
      </c>
      <c r="W4775">
        <v>0</v>
      </c>
      <c r="AF4775">
        <v>0</v>
      </c>
      <c r="AG4775">
        <v>0</v>
      </c>
      <c r="AH4775">
        <v>0</v>
      </c>
      <c r="AI4775">
        <v>12</v>
      </c>
      <c r="AJ4775">
        <v>12</v>
      </c>
      <c r="AN4775">
        <v>256</v>
      </c>
      <c r="AP4775">
        <v>40</v>
      </c>
    </row>
    <row r="4776" spans="1:42" x14ac:dyDescent="0.2">
      <c r="A4776" s="1" t="s">
        <v>46</v>
      </c>
      <c r="B4776">
        <v>6</v>
      </c>
      <c r="C4776" s="1" t="s">
        <v>6647</v>
      </c>
      <c r="D4776" s="2">
        <v>45929</v>
      </c>
      <c r="E4776" t="s">
        <v>658</v>
      </c>
      <c r="F4776" s="1" t="s">
        <v>246</v>
      </c>
      <c r="G4776" t="s">
        <v>2750</v>
      </c>
      <c r="H4776" t="s">
        <v>2744</v>
      </c>
      <c r="I4776" s="1" t="s">
        <v>246</v>
      </c>
      <c r="J4776">
        <v>500</v>
      </c>
      <c r="K4776" s="1" t="s">
        <v>2729</v>
      </c>
      <c r="L4776">
        <v>6</v>
      </c>
      <c r="M4776">
        <v>546.29999999999995</v>
      </c>
      <c r="N4776">
        <v>19.200000000000003</v>
      </c>
      <c r="Q4776">
        <v>527.09999999999991</v>
      </c>
      <c r="R4776" s="1"/>
      <c r="V4776">
        <v>0</v>
      </c>
      <c r="W4776">
        <v>0</v>
      </c>
      <c r="AF4776">
        <v>0</v>
      </c>
      <c r="AG4776">
        <v>0</v>
      </c>
      <c r="AH4776">
        <v>0</v>
      </c>
      <c r="AI4776">
        <v>12</v>
      </c>
      <c r="AJ4776">
        <v>12</v>
      </c>
      <c r="AN4776">
        <v>537.09999999999991</v>
      </c>
      <c r="AP4776">
        <v>40</v>
      </c>
    </row>
    <row r="4777" spans="1:42" x14ac:dyDescent="0.2">
      <c r="A4777" s="1" t="s">
        <v>53</v>
      </c>
      <c r="B4777">
        <v>6</v>
      </c>
      <c r="C4777" s="1" t="s">
        <v>6648</v>
      </c>
      <c r="D4777" s="2">
        <v>45929</v>
      </c>
      <c r="E4777" t="s">
        <v>625</v>
      </c>
      <c r="F4777" s="1" t="s">
        <v>246</v>
      </c>
      <c r="G4777">
        <v>27</v>
      </c>
      <c r="H4777" t="s">
        <v>214</v>
      </c>
      <c r="I4777" s="1" t="s">
        <v>246</v>
      </c>
      <c r="J4777">
        <v>100</v>
      </c>
      <c r="K4777" s="1" t="s">
        <v>2729</v>
      </c>
      <c r="L4777">
        <v>2</v>
      </c>
      <c r="M4777">
        <v>114.6</v>
      </c>
      <c r="N4777">
        <v>7.2</v>
      </c>
      <c r="O4777">
        <v>12.8</v>
      </c>
      <c r="Q4777">
        <v>107.39999999999999</v>
      </c>
      <c r="R4777" s="1"/>
      <c r="S4777">
        <v>10</v>
      </c>
      <c r="V4777">
        <v>10</v>
      </c>
      <c r="W4777">
        <v>0.16666666666666666</v>
      </c>
      <c r="AF4777">
        <v>0</v>
      </c>
      <c r="AG4777">
        <v>0</v>
      </c>
      <c r="AH4777">
        <v>0.16666666666666666</v>
      </c>
      <c r="AI4777">
        <v>11.833333333333334</v>
      </c>
      <c r="AJ4777">
        <v>12</v>
      </c>
      <c r="AN4777">
        <v>117.4</v>
      </c>
      <c r="AP4777">
        <v>40</v>
      </c>
    </row>
    <row r="4778" spans="1:42" x14ac:dyDescent="0.2">
      <c r="A4778" s="1" t="s">
        <v>53</v>
      </c>
      <c r="B4778">
        <v>6</v>
      </c>
      <c r="C4778" s="1" t="s">
        <v>6649</v>
      </c>
      <c r="D4778" s="2">
        <v>45929</v>
      </c>
      <c r="E4778" t="s">
        <v>3699</v>
      </c>
      <c r="F4778" s="1" t="s">
        <v>246</v>
      </c>
      <c r="G4778" t="s">
        <v>5986</v>
      </c>
      <c r="H4778">
        <v>45</v>
      </c>
      <c r="I4778" s="1" t="s">
        <v>246</v>
      </c>
      <c r="J4778">
        <v>470</v>
      </c>
      <c r="K4778" s="1" t="s">
        <v>2729</v>
      </c>
      <c r="L4778">
        <v>7</v>
      </c>
      <c r="M4778">
        <v>524.23</v>
      </c>
      <c r="N4778">
        <v>26.8</v>
      </c>
      <c r="Q4778">
        <v>497.43</v>
      </c>
      <c r="R4778" s="1"/>
      <c r="V4778">
        <v>0</v>
      </c>
      <c r="W4778">
        <v>0</v>
      </c>
      <c r="AF4778">
        <v>0</v>
      </c>
      <c r="AG4778">
        <v>0</v>
      </c>
      <c r="AH4778">
        <v>0</v>
      </c>
      <c r="AI4778">
        <v>12</v>
      </c>
      <c r="AJ4778">
        <v>12</v>
      </c>
      <c r="AN4778">
        <v>507.43</v>
      </c>
      <c r="AP4778">
        <v>40</v>
      </c>
    </row>
    <row r="4779" spans="1:42" x14ac:dyDescent="0.2">
      <c r="A4779" s="1" t="s">
        <v>46</v>
      </c>
      <c r="B4779">
        <v>7</v>
      </c>
      <c r="C4779" s="1" t="s">
        <v>6650</v>
      </c>
      <c r="D4779" s="2">
        <v>45929</v>
      </c>
      <c r="E4779" t="s">
        <v>625</v>
      </c>
      <c r="F4779" s="1" t="s">
        <v>246</v>
      </c>
      <c r="G4779">
        <v>15</v>
      </c>
      <c r="H4779" t="s">
        <v>167</v>
      </c>
      <c r="I4779" s="1" t="s">
        <v>246</v>
      </c>
      <c r="J4779">
        <v>80</v>
      </c>
      <c r="K4779" s="1" t="s">
        <v>2729</v>
      </c>
      <c r="L4779">
        <v>1</v>
      </c>
      <c r="M4779">
        <v>80.400000000000006</v>
      </c>
      <c r="N4779">
        <v>1.8</v>
      </c>
      <c r="O4779">
        <v>11</v>
      </c>
      <c r="Q4779">
        <v>78.600000000000009</v>
      </c>
      <c r="R4779" s="1"/>
      <c r="V4779">
        <v>0</v>
      </c>
      <c r="W4779">
        <v>0</v>
      </c>
      <c r="AF4779">
        <v>0</v>
      </c>
      <c r="AG4779">
        <v>0</v>
      </c>
      <c r="AH4779">
        <v>0</v>
      </c>
      <c r="AI4779">
        <v>12</v>
      </c>
      <c r="AJ4779">
        <v>12</v>
      </c>
      <c r="AN4779">
        <v>88.600000000000023</v>
      </c>
      <c r="AP4779">
        <v>40</v>
      </c>
    </row>
    <row r="4780" spans="1:42" x14ac:dyDescent="0.2">
      <c r="A4780" s="1" t="s">
        <v>46</v>
      </c>
      <c r="B4780">
        <v>7</v>
      </c>
      <c r="C4780" s="1" t="s">
        <v>6651</v>
      </c>
      <c r="D4780" s="2">
        <v>45929</v>
      </c>
      <c r="E4780" t="s">
        <v>6652</v>
      </c>
      <c r="F4780" s="1" t="s">
        <v>246</v>
      </c>
      <c r="G4780">
        <v>15</v>
      </c>
      <c r="H4780" t="s">
        <v>93</v>
      </c>
      <c r="I4780" s="1" t="s">
        <v>246</v>
      </c>
      <c r="J4780">
        <v>120</v>
      </c>
      <c r="K4780" s="1" t="s">
        <v>2729</v>
      </c>
      <c r="L4780">
        <v>2</v>
      </c>
      <c r="M4780">
        <v>115.4</v>
      </c>
      <c r="N4780">
        <v>3.6</v>
      </c>
      <c r="Q4780">
        <v>111.80000000000001</v>
      </c>
      <c r="R4780" s="1"/>
      <c r="V4780">
        <v>0</v>
      </c>
      <c r="W4780">
        <v>0</v>
      </c>
      <c r="AF4780">
        <v>0</v>
      </c>
      <c r="AG4780">
        <v>0</v>
      </c>
      <c r="AH4780">
        <v>0</v>
      </c>
      <c r="AI4780">
        <v>12</v>
      </c>
      <c r="AJ4780">
        <v>12</v>
      </c>
      <c r="AN4780">
        <v>121.8</v>
      </c>
      <c r="AP4780">
        <v>40</v>
      </c>
    </row>
    <row r="4781" spans="1:42" x14ac:dyDescent="0.2">
      <c r="A4781" s="1" t="s">
        <v>46</v>
      </c>
      <c r="B4781">
        <v>7</v>
      </c>
      <c r="C4781" s="1" t="s">
        <v>6653</v>
      </c>
      <c r="D4781" s="2">
        <v>45929</v>
      </c>
      <c r="E4781" t="s">
        <v>6654</v>
      </c>
      <c r="F4781" s="1" t="s">
        <v>246</v>
      </c>
      <c r="G4781">
        <v>14</v>
      </c>
      <c r="H4781" t="s">
        <v>2811</v>
      </c>
      <c r="I4781" s="1" t="s">
        <v>246</v>
      </c>
      <c r="J4781">
        <v>0</v>
      </c>
      <c r="K4781" s="1" t="s">
        <v>2729</v>
      </c>
      <c r="L4781">
        <v>2</v>
      </c>
      <c r="M4781">
        <v>104</v>
      </c>
      <c r="N4781">
        <v>3.5999999999999996</v>
      </c>
      <c r="Q4781">
        <v>100.4</v>
      </c>
      <c r="R4781" s="1"/>
      <c r="V4781">
        <v>0</v>
      </c>
      <c r="W4781">
        <v>0</v>
      </c>
      <c r="AF4781">
        <v>0</v>
      </c>
      <c r="AG4781">
        <v>0</v>
      </c>
      <c r="AH4781">
        <v>0</v>
      </c>
      <c r="AI4781">
        <v>12</v>
      </c>
      <c r="AJ4781">
        <v>12</v>
      </c>
      <c r="AN4781">
        <v>110.4</v>
      </c>
      <c r="AP4781">
        <v>40</v>
      </c>
    </row>
    <row r="4782" spans="1:42" x14ac:dyDescent="0.2">
      <c r="A4782" s="1" t="s">
        <v>46</v>
      </c>
      <c r="B4782">
        <v>7</v>
      </c>
      <c r="C4782" s="1" t="s">
        <v>6655</v>
      </c>
      <c r="D4782" s="2">
        <v>45929</v>
      </c>
      <c r="E4782" t="s">
        <v>625</v>
      </c>
      <c r="F4782" s="1" t="s">
        <v>246</v>
      </c>
      <c r="G4782">
        <v>13</v>
      </c>
      <c r="H4782" t="s">
        <v>167</v>
      </c>
      <c r="I4782" s="1" t="s">
        <v>246</v>
      </c>
      <c r="J4782">
        <v>100</v>
      </c>
      <c r="K4782" s="1" t="s">
        <v>2729</v>
      </c>
      <c r="L4782">
        <v>1</v>
      </c>
      <c r="M4782">
        <v>52.2</v>
      </c>
      <c r="N4782">
        <v>1.5</v>
      </c>
      <c r="Q4782">
        <v>50.7</v>
      </c>
      <c r="R4782" s="1"/>
      <c r="V4782">
        <v>0</v>
      </c>
      <c r="W4782">
        <v>0</v>
      </c>
      <c r="AF4782">
        <v>0</v>
      </c>
      <c r="AG4782">
        <v>0</v>
      </c>
      <c r="AH4782">
        <v>0</v>
      </c>
      <c r="AI4782">
        <v>12</v>
      </c>
      <c r="AJ4782">
        <v>12</v>
      </c>
      <c r="AN4782">
        <v>60.7</v>
      </c>
      <c r="AP4782">
        <v>40</v>
      </c>
    </row>
    <row r="4783" spans="1:42" x14ac:dyDescent="0.2">
      <c r="A4783" s="1" t="s">
        <v>53</v>
      </c>
      <c r="B4783">
        <v>7</v>
      </c>
      <c r="C4783" s="1" t="s">
        <v>6655</v>
      </c>
      <c r="D4783" s="2">
        <v>45929</v>
      </c>
      <c r="E4783" t="s">
        <v>625</v>
      </c>
      <c r="F4783" s="1" t="s">
        <v>246</v>
      </c>
      <c r="G4783">
        <v>13</v>
      </c>
      <c r="H4783" t="s">
        <v>167</v>
      </c>
      <c r="I4783" s="1" t="s">
        <v>246</v>
      </c>
      <c r="J4783">
        <v>100</v>
      </c>
      <c r="K4783" s="1" t="s">
        <v>2729</v>
      </c>
      <c r="L4783">
        <v>2</v>
      </c>
      <c r="M4783">
        <v>117.7</v>
      </c>
      <c r="N4783">
        <v>3</v>
      </c>
      <c r="O4783">
        <v>3.6</v>
      </c>
      <c r="Q4783">
        <v>114.7</v>
      </c>
      <c r="R4783" s="1"/>
      <c r="S4783">
        <v>5</v>
      </c>
      <c r="V4783">
        <v>5</v>
      </c>
      <c r="W4783">
        <v>8.3333333333333329E-2</v>
      </c>
      <c r="AF4783">
        <v>0</v>
      </c>
      <c r="AG4783">
        <v>0</v>
      </c>
      <c r="AH4783">
        <v>8.3333333333333329E-2</v>
      </c>
      <c r="AI4783">
        <v>11.916666666666666</v>
      </c>
      <c r="AJ4783">
        <v>12</v>
      </c>
      <c r="AN4783">
        <v>124.7</v>
      </c>
      <c r="AP4783">
        <v>40</v>
      </c>
    </row>
    <row r="4784" spans="1:42" x14ac:dyDescent="0.2">
      <c r="A4784" s="1" t="s">
        <v>53</v>
      </c>
      <c r="B4784">
        <v>7</v>
      </c>
      <c r="C4784" s="1" t="s">
        <v>6646</v>
      </c>
      <c r="D4784" s="2">
        <v>45929</v>
      </c>
      <c r="E4784" t="s">
        <v>625</v>
      </c>
      <c r="F4784" s="1" t="s">
        <v>246</v>
      </c>
      <c r="G4784">
        <v>17</v>
      </c>
      <c r="H4784" t="s">
        <v>332</v>
      </c>
      <c r="I4784" s="1" t="s">
        <v>246</v>
      </c>
      <c r="J4784">
        <v>1000</v>
      </c>
      <c r="K4784" s="1" t="s">
        <v>2729</v>
      </c>
      <c r="L4784">
        <v>6</v>
      </c>
      <c r="M4784">
        <v>396.96000000000004</v>
      </c>
      <c r="N4784">
        <v>12</v>
      </c>
      <c r="Q4784">
        <v>384.96000000000004</v>
      </c>
      <c r="R4784" s="1"/>
      <c r="V4784">
        <v>0</v>
      </c>
      <c r="W4784">
        <v>0</v>
      </c>
      <c r="AF4784">
        <v>0</v>
      </c>
      <c r="AG4784">
        <v>0</v>
      </c>
      <c r="AH4784">
        <v>0</v>
      </c>
      <c r="AI4784">
        <v>12</v>
      </c>
      <c r="AJ4784">
        <v>12</v>
      </c>
      <c r="AN4784">
        <v>394.96</v>
      </c>
      <c r="AP4784">
        <v>40</v>
      </c>
    </row>
    <row r="4785" spans="1:42" x14ac:dyDescent="0.2">
      <c r="A4785" s="1" t="s">
        <v>46</v>
      </c>
      <c r="B4785">
        <v>1</v>
      </c>
      <c r="C4785" s="1" t="s">
        <v>6642</v>
      </c>
      <c r="D4785" s="2">
        <v>45930</v>
      </c>
      <c r="E4785" t="s">
        <v>6643</v>
      </c>
      <c r="F4785" s="1" t="s">
        <v>246</v>
      </c>
      <c r="G4785">
        <v>12</v>
      </c>
      <c r="H4785" t="s">
        <v>3332</v>
      </c>
      <c r="I4785" s="1" t="s">
        <v>246</v>
      </c>
      <c r="J4785">
        <v>100</v>
      </c>
      <c r="K4785" s="1" t="s">
        <v>2729</v>
      </c>
      <c r="L4785">
        <v>1</v>
      </c>
      <c r="M4785">
        <v>72</v>
      </c>
      <c r="N4785">
        <v>1.4</v>
      </c>
      <c r="O4785">
        <v>8</v>
      </c>
      <c r="Q4785">
        <v>70.599999999999994</v>
      </c>
      <c r="R4785" s="1"/>
      <c r="S4785">
        <v>5</v>
      </c>
      <c r="V4785">
        <v>5</v>
      </c>
      <c r="W4785">
        <v>8.3333333333333329E-2</v>
      </c>
      <c r="AF4785">
        <v>0</v>
      </c>
      <c r="AG4785">
        <v>0</v>
      </c>
      <c r="AH4785">
        <v>8.3333333333333329E-2</v>
      </c>
      <c r="AI4785">
        <v>11.916666666666666</v>
      </c>
      <c r="AJ4785">
        <v>12</v>
      </c>
      <c r="AL4785">
        <v>2272</v>
      </c>
      <c r="AN4785">
        <v>80.599999999999994</v>
      </c>
      <c r="AO4785">
        <v>372</v>
      </c>
      <c r="AP4785">
        <v>40</v>
      </c>
    </row>
    <row r="4786" spans="1:42" x14ac:dyDescent="0.2">
      <c r="A4786" s="1" t="s">
        <v>46</v>
      </c>
      <c r="B4786">
        <v>1</v>
      </c>
      <c r="C4786" s="1" t="s">
        <v>6656</v>
      </c>
      <c r="D4786" s="2">
        <v>45930</v>
      </c>
      <c r="E4786" t="s">
        <v>6657</v>
      </c>
      <c r="F4786" s="1" t="s">
        <v>246</v>
      </c>
      <c r="G4786">
        <v>12</v>
      </c>
      <c r="H4786">
        <v>18</v>
      </c>
      <c r="I4786" s="1" t="s">
        <v>246</v>
      </c>
      <c r="J4786">
        <v>250</v>
      </c>
      <c r="K4786" s="1" t="s">
        <v>2729</v>
      </c>
      <c r="L4786">
        <v>3</v>
      </c>
      <c r="M4786">
        <v>153.67000000000002</v>
      </c>
      <c r="N4786">
        <v>4.1999999999999993</v>
      </c>
      <c r="Q4786">
        <v>149.47000000000003</v>
      </c>
      <c r="R4786" s="1"/>
      <c r="V4786">
        <v>0</v>
      </c>
      <c r="W4786">
        <v>0</v>
      </c>
      <c r="AF4786">
        <v>0</v>
      </c>
      <c r="AG4786">
        <v>0</v>
      </c>
      <c r="AH4786">
        <v>0</v>
      </c>
      <c r="AI4786">
        <v>12</v>
      </c>
      <c r="AJ4786">
        <v>12</v>
      </c>
      <c r="AN4786">
        <v>159.47000000000003</v>
      </c>
      <c r="AP4786">
        <v>40</v>
      </c>
    </row>
    <row r="4787" spans="1:42" x14ac:dyDescent="0.2">
      <c r="A4787" s="1" t="s">
        <v>53</v>
      </c>
      <c r="B4787">
        <v>1</v>
      </c>
      <c r="C4787" s="1" t="s">
        <v>6656</v>
      </c>
      <c r="D4787" s="2">
        <v>45930</v>
      </c>
      <c r="E4787" t="s">
        <v>6657</v>
      </c>
      <c r="F4787" s="1" t="s">
        <v>246</v>
      </c>
      <c r="G4787">
        <v>12</v>
      </c>
      <c r="H4787">
        <v>18</v>
      </c>
      <c r="I4787" s="1" t="s">
        <v>246</v>
      </c>
      <c r="J4787">
        <v>250</v>
      </c>
      <c r="K4787" s="1" t="s">
        <v>2729</v>
      </c>
      <c r="L4787">
        <v>2</v>
      </c>
      <c r="M4787">
        <v>114.8</v>
      </c>
      <c r="N4787">
        <v>2.8</v>
      </c>
      <c r="O4787">
        <v>7</v>
      </c>
      <c r="Q4787">
        <v>112</v>
      </c>
      <c r="R4787" s="1"/>
      <c r="S4787">
        <v>5</v>
      </c>
      <c r="V4787">
        <v>5</v>
      </c>
      <c r="W4787">
        <v>8.3333333333333329E-2</v>
      </c>
      <c r="Y4787">
        <v>20</v>
      </c>
      <c r="AF4787">
        <v>20</v>
      </c>
      <c r="AG4787">
        <v>0.33333333333333331</v>
      </c>
      <c r="AH4787">
        <v>0.41666666666666663</v>
      </c>
      <c r="AI4787">
        <v>11.583333333333334</v>
      </c>
      <c r="AJ4787">
        <v>12</v>
      </c>
      <c r="AN4787">
        <v>122</v>
      </c>
      <c r="AP4787">
        <v>40</v>
      </c>
    </row>
    <row r="4788" spans="1:42" x14ac:dyDescent="0.2">
      <c r="A4788" s="1" t="s">
        <v>53</v>
      </c>
      <c r="B4788">
        <v>1</v>
      </c>
      <c r="C4788" s="1" t="s">
        <v>6658</v>
      </c>
      <c r="D4788" s="2">
        <v>45930</v>
      </c>
      <c r="E4788" t="s">
        <v>6659</v>
      </c>
      <c r="F4788" s="1" t="s">
        <v>246</v>
      </c>
      <c r="G4788" t="s">
        <v>6660</v>
      </c>
      <c r="H4788" t="s">
        <v>6661</v>
      </c>
      <c r="I4788" s="1" t="s">
        <v>246</v>
      </c>
      <c r="J4788">
        <v>500</v>
      </c>
      <c r="K4788" s="1" t="s">
        <v>2729</v>
      </c>
      <c r="L4788">
        <v>2</v>
      </c>
      <c r="M4788">
        <v>99.1</v>
      </c>
      <c r="N4788">
        <v>1.5</v>
      </c>
      <c r="Q4788">
        <v>97.6</v>
      </c>
      <c r="R4788" s="1"/>
      <c r="V4788">
        <v>0</v>
      </c>
      <c r="W4788">
        <v>0</v>
      </c>
      <c r="AF4788">
        <v>0</v>
      </c>
      <c r="AG4788">
        <v>0</v>
      </c>
      <c r="AH4788">
        <v>0</v>
      </c>
      <c r="AI4788">
        <v>12</v>
      </c>
      <c r="AJ4788">
        <v>12</v>
      </c>
      <c r="AN4788">
        <v>107.6</v>
      </c>
      <c r="AP4788">
        <v>40</v>
      </c>
    </row>
    <row r="4789" spans="1:42" x14ac:dyDescent="0.2">
      <c r="A4789" s="1" t="s">
        <v>46</v>
      </c>
      <c r="B4789">
        <v>2</v>
      </c>
      <c r="C4789" s="1" t="s">
        <v>6644</v>
      </c>
      <c r="D4789" s="2">
        <v>45930</v>
      </c>
      <c r="E4789" t="s">
        <v>5944</v>
      </c>
      <c r="F4789" s="1" t="s">
        <v>5945</v>
      </c>
      <c r="G4789">
        <v>6</v>
      </c>
      <c r="H4789">
        <v>80</v>
      </c>
      <c r="I4789" s="1" t="s">
        <v>5945</v>
      </c>
      <c r="J4789">
        <v>2500</v>
      </c>
      <c r="K4789" s="1" t="s">
        <v>2729</v>
      </c>
      <c r="L4789">
        <v>5</v>
      </c>
      <c r="M4789">
        <v>157.69999999999999</v>
      </c>
      <c r="N4789">
        <v>3.5999999999999996</v>
      </c>
      <c r="O4789">
        <v>76</v>
      </c>
      <c r="Q4789">
        <v>154.1</v>
      </c>
      <c r="R4789" s="1"/>
      <c r="U4789">
        <v>120</v>
      </c>
      <c r="V4789">
        <v>120</v>
      </c>
      <c r="W4789">
        <v>2</v>
      </c>
      <c r="AC4789">
        <v>240</v>
      </c>
      <c r="AF4789">
        <v>240</v>
      </c>
      <c r="AG4789">
        <v>4</v>
      </c>
      <c r="AH4789">
        <v>6</v>
      </c>
      <c r="AI4789">
        <v>6</v>
      </c>
      <c r="AJ4789">
        <v>12</v>
      </c>
      <c r="AN4789">
        <v>164.1</v>
      </c>
      <c r="AP4789">
        <v>40</v>
      </c>
    </row>
    <row r="4790" spans="1:42" x14ac:dyDescent="0.2">
      <c r="A4790" s="1" t="s">
        <v>53</v>
      </c>
      <c r="B4790">
        <v>2</v>
      </c>
      <c r="C4790" s="1" t="s">
        <v>6644</v>
      </c>
      <c r="D4790" s="2">
        <v>45930</v>
      </c>
      <c r="E4790" t="s">
        <v>5944</v>
      </c>
      <c r="F4790" s="1" t="s">
        <v>5945</v>
      </c>
      <c r="G4790">
        <v>6</v>
      </c>
      <c r="H4790">
        <v>80</v>
      </c>
      <c r="I4790" s="1" t="s">
        <v>5945</v>
      </c>
      <c r="J4790">
        <v>2500</v>
      </c>
      <c r="K4790" s="1" t="s">
        <v>2729</v>
      </c>
      <c r="L4790">
        <v>4</v>
      </c>
      <c r="M4790">
        <v>116.15</v>
      </c>
      <c r="N4790">
        <v>2.4</v>
      </c>
      <c r="O4790">
        <v>90</v>
      </c>
      <c r="Q4790">
        <v>113.75</v>
      </c>
      <c r="R4790" s="1"/>
      <c r="S4790">
        <v>95</v>
      </c>
      <c r="V4790">
        <v>95</v>
      </c>
      <c r="W4790">
        <v>1.5833333333333333</v>
      </c>
      <c r="AE4790">
        <v>20</v>
      </c>
      <c r="AF4790">
        <v>20</v>
      </c>
      <c r="AG4790">
        <v>0.33333333333333331</v>
      </c>
      <c r="AH4790">
        <v>1.9166666666666663</v>
      </c>
      <c r="AI4790">
        <v>10.083333333333334</v>
      </c>
      <c r="AJ4790">
        <v>12</v>
      </c>
      <c r="AN4790">
        <v>123.75</v>
      </c>
      <c r="AP4790">
        <v>40</v>
      </c>
    </row>
    <row r="4791" spans="1:42" x14ac:dyDescent="0.2">
      <c r="A4791" s="1" t="s">
        <v>53</v>
      </c>
      <c r="B4791">
        <v>2</v>
      </c>
      <c r="C4791" s="1" t="s">
        <v>6662</v>
      </c>
      <c r="D4791" s="2">
        <v>45930</v>
      </c>
      <c r="E4791" t="s">
        <v>6389</v>
      </c>
      <c r="F4791" s="1" t="s">
        <v>5293</v>
      </c>
      <c r="G4791">
        <v>18</v>
      </c>
      <c r="H4791" t="s">
        <v>3224</v>
      </c>
      <c r="I4791" s="1" t="s">
        <v>246</v>
      </c>
      <c r="J4791">
        <v>100</v>
      </c>
      <c r="K4791" s="1" t="s">
        <v>2729</v>
      </c>
      <c r="L4791">
        <v>2</v>
      </c>
      <c r="M4791">
        <v>91.4</v>
      </c>
      <c r="N4791">
        <v>4.4000000000000004</v>
      </c>
      <c r="Q4791">
        <v>87</v>
      </c>
      <c r="R4791" s="1"/>
      <c r="V4791">
        <v>0</v>
      </c>
      <c r="W4791">
        <v>0</v>
      </c>
      <c r="AF4791">
        <v>0</v>
      </c>
      <c r="AG4791">
        <v>0</v>
      </c>
      <c r="AH4791">
        <v>0</v>
      </c>
      <c r="AI4791">
        <v>12</v>
      </c>
      <c r="AJ4791">
        <v>12</v>
      </c>
      <c r="AN4791">
        <v>97</v>
      </c>
      <c r="AP4791">
        <v>40</v>
      </c>
    </row>
    <row r="4792" spans="1:42" x14ac:dyDescent="0.2">
      <c r="A4792" s="1" t="s">
        <v>53</v>
      </c>
      <c r="B4792">
        <v>3</v>
      </c>
      <c r="C4792" s="1" t="s">
        <v>6663</v>
      </c>
      <c r="D4792" s="2">
        <v>45930</v>
      </c>
      <c r="E4792" t="s">
        <v>5944</v>
      </c>
      <c r="F4792" s="1" t="s">
        <v>5945</v>
      </c>
      <c r="G4792">
        <v>8</v>
      </c>
      <c r="H4792">
        <v>80</v>
      </c>
      <c r="I4792" s="1" t="s">
        <v>5945</v>
      </c>
      <c r="J4792">
        <v>5000</v>
      </c>
      <c r="K4792" s="1" t="s">
        <v>2729</v>
      </c>
      <c r="L4792">
        <v>13</v>
      </c>
      <c r="M4792">
        <v>371.5</v>
      </c>
      <c r="N4792">
        <v>10.4</v>
      </c>
      <c r="O4792">
        <v>50</v>
      </c>
      <c r="Q4792">
        <v>361.1</v>
      </c>
      <c r="R4792" s="1"/>
      <c r="S4792">
        <v>120</v>
      </c>
      <c r="V4792">
        <v>120</v>
      </c>
      <c r="W4792">
        <v>2</v>
      </c>
      <c r="Z4792">
        <v>90</v>
      </c>
      <c r="AA4792">
        <v>30</v>
      </c>
      <c r="AF4792">
        <v>120</v>
      </c>
      <c r="AG4792">
        <v>2</v>
      </c>
      <c r="AH4792">
        <v>4</v>
      </c>
      <c r="AI4792">
        <v>8</v>
      </c>
      <c r="AJ4792">
        <v>12</v>
      </c>
      <c r="AN4792">
        <v>371.1</v>
      </c>
      <c r="AP4792">
        <v>40</v>
      </c>
    </row>
    <row r="4793" spans="1:42" x14ac:dyDescent="0.2">
      <c r="A4793" s="1" t="s">
        <v>46</v>
      </c>
      <c r="B4793">
        <v>6</v>
      </c>
      <c r="C4793" s="1" t="s">
        <v>6394</v>
      </c>
      <c r="D4793" s="2">
        <v>45930</v>
      </c>
      <c r="E4793" t="s">
        <v>6395</v>
      </c>
      <c r="F4793" s="1" t="s">
        <v>246</v>
      </c>
      <c r="G4793" t="s">
        <v>5667</v>
      </c>
      <c r="H4793" t="s">
        <v>6396</v>
      </c>
      <c r="I4793" s="1" t="s">
        <v>246</v>
      </c>
      <c r="J4793">
        <v>4750</v>
      </c>
      <c r="K4793" s="1" t="s">
        <v>2729</v>
      </c>
      <c r="L4793">
        <v>3</v>
      </c>
      <c r="M4793">
        <v>275</v>
      </c>
      <c r="N4793">
        <v>10.8</v>
      </c>
      <c r="O4793">
        <v>54</v>
      </c>
      <c r="Q4793">
        <v>264.2</v>
      </c>
      <c r="R4793" s="1"/>
      <c r="S4793">
        <v>10</v>
      </c>
      <c r="V4793">
        <v>10</v>
      </c>
      <c r="W4793">
        <v>0.16666666666666666</v>
      </c>
      <c r="AF4793">
        <v>0</v>
      </c>
      <c r="AG4793">
        <v>0</v>
      </c>
      <c r="AH4793">
        <v>0.16666666666666666</v>
      </c>
      <c r="AI4793">
        <v>11.833333333333334</v>
      </c>
      <c r="AJ4793">
        <v>12</v>
      </c>
      <c r="AN4793">
        <v>274.2</v>
      </c>
      <c r="AP4793">
        <v>40</v>
      </c>
    </row>
    <row r="4794" spans="1:42" x14ac:dyDescent="0.2">
      <c r="A4794" s="1" t="s">
        <v>46</v>
      </c>
      <c r="B4794">
        <v>6</v>
      </c>
      <c r="C4794" s="1" t="s">
        <v>6664</v>
      </c>
      <c r="D4794" s="2">
        <v>45930</v>
      </c>
      <c r="E4794" t="s">
        <v>625</v>
      </c>
      <c r="F4794" s="1" t="s">
        <v>246</v>
      </c>
      <c r="G4794" t="s">
        <v>5665</v>
      </c>
      <c r="H4794" t="s">
        <v>3041</v>
      </c>
      <c r="I4794" s="1" t="s">
        <v>246</v>
      </c>
      <c r="J4794">
        <v>125</v>
      </c>
      <c r="K4794" s="1" t="s">
        <v>2729</v>
      </c>
      <c r="L4794">
        <v>2</v>
      </c>
      <c r="M4794">
        <v>143.80000000000001</v>
      </c>
      <c r="N4794">
        <v>7.2</v>
      </c>
      <c r="Q4794">
        <v>136.60000000000002</v>
      </c>
      <c r="R4794" s="1"/>
      <c r="V4794">
        <v>0</v>
      </c>
      <c r="W4794">
        <v>0</v>
      </c>
      <c r="AF4794">
        <v>0</v>
      </c>
      <c r="AG4794">
        <v>0</v>
      </c>
      <c r="AH4794">
        <v>0</v>
      </c>
      <c r="AI4794">
        <v>12</v>
      </c>
      <c r="AJ4794">
        <v>12</v>
      </c>
      <c r="AN4794">
        <v>146.60000000000002</v>
      </c>
      <c r="AP4794">
        <v>40</v>
      </c>
    </row>
    <row r="4795" spans="1:42" x14ac:dyDescent="0.2">
      <c r="A4795" s="1" t="s">
        <v>46</v>
      </c>
      <c r="B4795">
        <v>6</v>
      </c>
      <c r="C4795" s="1" t="s">
        <v>6665</v>
      </c>
      <c r="D4795" s="2">
        <v>45930</v>
      </c>
      <c r="E4795" t="s">
        <v>6666</v>
      </c>
      <c r="F4795" s="1" t="s">
        <v>246</v>
      </c>
      <c r="G4795" t="s">
        <v>4056</v>
      </c>
      <c r="H4795" t="s">
        <v>2786</v>
      </c>
      <c r="I4795" s="1" t="s">
        <v>246</v>
      </c>
      <c r="J4795">
        <v>120</v>
      </c>
      <c r="K4795" s="1" t="s">
        <v>2729</v>
      </c>
      <c r="L4795">
        <v>2</v>
      </c>
      <c r="M4795">
        <v>115</v>
      </c>
      <c r="N4795">
        <v>5.2</v>
      </c>
      <c r="Q4795">
        <v>109.8</v>
      </c>
      <c r="R4795" s="1"/>
      <c r="V4795">
        <v>0</v>
      </c>
      <c r="W4795">
        <v>0</v>
      </c>
      <c r="AF4795">
        <v>0</v>
      </c>
      <c r="AG4795">
        <v>0</v>
      </c>
      <c r="AH4795">
        <v>0</v>
      </c>
      <c r="AI4795">
        <v>12</v>
      </c>
      <c r="AJ4795">
        <v>12</v>
      </c>
      <c r="AN4795">
        <v>119.8</v>
      </c>
      <c r="AP4795">
        <v>40</v>
      </c>
    </row>
    <row r="4796" spans="1:42" x14ac:dyDescent="0.2">
      <c r="A4796" s="1" t="s">
        <v>53</v>
      </c>
      <c r="B4796">
        <v>6</v>
      </c>
      <c r="C4796" s="1" t="s">
        <v>6667</v>
      </c>
      <c r="D4796" s="2">
        <v>45930</v>
      </c>
      <c r="E4796" t="s">
        <v>6666</v>
      </c>
      <c r="F4796" s="1" t="s">
        <v>246</v>
      </c>
      <c r="G4796" t="s">
        <v>4056</v>
      </c>
      <c r="H4796" t="s">
        <v>2786</v>
      </c>
      <c r="I4796" s="1" t="s">
        <v>246</v>
      </c>
      <c r="J4796">
        <v>120</v>
      </c>
      <c r="K4796" s="1" t="s">
        <v>2729</v>
      </c>
      <c r="L4796">
        <v>1</v>
      </c>
      <c r="M4796">
        <v>123.4</v>
      </c>
      <c r="N4796">
        <v>2.6</v>
      </c>
      <c r="Q4796">
        <v>120.80000000000001</v>
      </c>
      <c r="R4796" s="1"/>
      <c r="V4796">
        <v>0</v>
      </c>
      <c r="W4796">
        <v>0</v>
      </c>
      <c r="AF4796">
        <v>0</v>
      </c>
      <c r="AG4796">
        <v>0</v>
      </c>
      <c r="AH4796">
        <v>0</v>
      </c>
      <c r="AI4796">
        <v>12</v>
      </c>
      <c r="AJ4796">
        <v>12</v>
      </c>
      <c r="AN4796">
        <v>130.80000000000001</v>
      </c>
      <c r="AP4796">
        <v>40</v>
      </c>
    </row>
    <row r="4797" spans="1:42" x14ac:dyDescent="0.2">
      <c r="A4797" s="1" t="s">
        <v>53</v>
      </c>
      <c r="B4797">
        <v>6</v>
      </c>
      <c r="C4797" s="1" t="s">
        <v>6668</v>
      </c>
      <c r="D4797" s="2">
        <v>45930</v>
      </c>
      <c r="E4797" t="s">
        <v>6666</v>
      </c>
      <c r="F4797" s="1" t="s">
        <v>246</v>
      </c>
      <c r="G4797" t="s">
        <v>4056</v>
      </c>
      <c r="H4797" t="s">
        <v>2786</v>
      </c>
      <c r="I4797" s="1" t="s">
        <v>246</v>
      </c>
      <c r="J4797">
        <v>120</v>
      </c>
      <c r="K4797" s="1" t="s">
        <v>2729</v>
      </c>
      <c r="L4797">
        <v>1</v>
      </c>
      <c r="M4797">
        <v>123.2</v>
      </c>
      <c r="N4797">
        <v>2.6</v>
      </c>
      <c r="Q4797">
        <v>120.60000000000001</v>
      </c>
      <c r="R4797" s="1"/>
      <c r="V4797">
        <v>0</v>
      </c>
      <c r="W4797">
        <v>0</v>
      </c>
      <c r="AF4797">
        <v>0</v>
      </c>
      <c r="AG4797">
        <v>0</v>
      </c>
      <c r="AH4797">
        <v>0</v>
      </c>
      <c r="AI4797">
        <v>12</v>
      </c>
      <c r="AJ4797">
        <v>12</v>
      </c>
      <c r="AN4797">
        <v>130.60000000000002</v>
      </c>
      <c r="AP4797">
        <v>40</v>
      </c>
    </row>
    <row r="4798" spans="1:42" x14ac:dyDescent="0.2">
      <c r="A4798" s="1" t="s">
        <v>53</v>
      </c>
      <c r="B4798">
        <v>6</v>
      </c>
      <c r="C4798" s="1" t="s">
        <v>6669</v>
      </c>
      <c r="D4798" s="2">
        <v>45930</v>
      </c>
      <c r="E4798" t="s">
        <v>783</v>
      </c>
      <c r="F4798" s="1" t="s">
        <v>246</v>
      </c>
      <c r="G4798">
        <v>26</v>
      </c>
      <c r="H4798">
        <v>5</v>
      </c>
      <c r="I4798" s="1" t="s">
        <v>246</v>
      </c>
      <c r="J4798">
        <v>100</v>
      </c>
      <c r="K4798" s="1" t="s">
        <v>2729</v>
      </c>
      <c r="L4798">
        <v>3</v>
      </c>
      <c r="M4798">
        <v>102</v>
      </c>
      <c r="N4798">
        <v>10.8</v>
      </c>
      <c r="Q4798">
        <v>91.2</v>
      </c>
      <c r="R4798" s="1"/>
      <c r="V4798">
        <v>0</v>
      </c>
      <c r="W4798">
        <v>0</v>
      </c>
      <c r="AF4798">
        <v>0</v>
      </c>
      <c r="AG4798">
        <v>0</v>
      </c>
      <c r="AH4798">
        <v>0</v>
      </c>
      <c r="AI4798">
        <v>12</v>
      </c>
      <c r="AJ4798">
        <v>12</v>
      </c>
      <c r="AN4798">
        <v>101.2</v>
      </c>
      <c r="AP4798">
        <v>40</v>
      </c>
    </row>
    <row r="4799" spans="1:42" x14ac:dyDescent="0.2">
      <c r="A4799" s="1" t="s">
        <v>53</v>
      </c>
      <c r="B4799">
        <v>6</v>
      </c>
      <c r="C4799" s="1" t="s">
        <v>6394</v>
      </c>
      <c r="D4799" s="2">
        <v>45930</v>
      </c>
      <c r="E4799" t="s">
        <v>6395</v>
      </c>
      <c r="F4799" s="1" t="s">
        <v>246</v>
      </c>
      <c r="G4799" t="s">
        <v>5667</v>
      </c>
      <c r="H4799" t="s">
        <v>6396</v>
      </c>
      <c r="I4799" s="1" t="s">
        <v>246</v>
      </c>
      <c r="J4799">
        <v>4750</v>
      </c>
      <c r="K4799" s="1" t="s">
        <v>2729</v>
      </c>
      <c r="L4799">
        <v>3</v>
      </c>
      <c r="M4799">
        <v>343.6</v>
      </c>
      <c r="N4799">
        <v>10.8</v>
      </c>
      <c r="Q4799">
        <v>332.8</v>
      </c>
      <c r="R4799" s="1"/>
      <c r="V4799">
        <v>0</v>
      </c>
      <c r="W4799">
        <v>0</v>
      </c>
      <c r="AF4799">
        <v>0</v>
      </c>
      <c r="AG4799">
        <v>0</v>
      </c>
      <c r="AH4799">
        <v>0</v>
      </c>
      <c r="AI4799">
        <v>12</v>
      </c>
      <c r="AJ4799">
        <v>12</v>
      </c>
      <c r="AN4799">
        <v>342.8</v>
      </c>
      <c r="AP4799">
        <v>40</v>
      </c>
    </row>
    <row r="4800" spans="1:42" x14ac:dyDescent="0.2">
      <c r="A4800" s="1" t="s">
        <v>46</v>
      </c>
      <c r="B4800">
        <v>7</v>
      </c>
      <c r="C4800" s="1" t="s">
        <v>6646</v>
      </c>
      <c r="D4800" s="2">
        <v>45930</v>
      </c>
      <c r="E4800" t="s">
        <v>625</v>
      </c>
      <c r="F4800" s="1" t="s">
        <v>246</v>
      </c>
      <c r="G4800">
        <v>17</v>
      </c>
      <c r="H4800" t="s">
        <v>332</v>
      </c>
      <c r="I4800" s="1" t="s">
        <v>246</v>
      </c>
      <c r="J4800">
        <v>1000</v>
      </c>
      <c r="K4800" s="1" t="s">
        <v>2729</v>
      </c>
      <c r="L4800">
        <v>2</v>
      </c>
      <c r="M4800">
        <v>95.199999999999989</v>
      </c>
      <c r="N4800">
        <v>4</v>
      </c>
      <c r="O4800">
        <v>49</v>
      </c>
      <c r="Q4800">
        <v>91.199999999999989</v>
      </c>
      <c r="R4800" s="1"/>
      <c r="V4800">
        <v>0</v>
      </c>
      <c r="W4800">
        <v>0</v>
      </c>
      <c r="AB4800">
        <v>20</v>
      </c>
      <c r="AF4800">
        <v>20</v>
      </c>
      <c r="AG4800">
        <v>0.33333333333333331</v>
      </c>
      <c r="AH4800">
        <v>0.33333333333333331</v>
      </c>
      <c r="AI4800">
        <v>11.666666666666666</v>
      </c>
      <c r="AJ4800">
        <v>12</v>
      </c>
      <c r="AN4800">
        <v>101.2</v>
      </c>
      <c r="AP4800">
        <v>40</v>
      </c>
    </row>
    <row r="4801" spans="1:42" x14ac:dyDescent="0.2">
      <c r="A4801" s="1" t="s">
        <v>46</v>
      </c>
      <c r="B4801">
        <v>7</v>
      </c>
      <c r="C4801" s="1" t="s">
        <v>6595</v>
      </c>
      <c r="D4801" s="2">
        <v>45930</v>
      </c>
      <c r="E4801" t="s">
        <v>6566</v>
      </c>
      <c r="F4801" s="1" t="s">
        <v>246</v>
      </c>
      <c r="G4801">
        <v>14</v>
      </c>
      <c r="H4801" t="s">
        <v>2740</v>
      </c>
      <c r="I4801" s="1" t="s">
        <v>246</v>
      </c>
      <c r="J4801">
        <v>100</v>
      </c>
      <c r="K4801" s="1" t="s">
        <v>2729</v>
      </c>
      <c r="L4801">
        <v>1</v>
      </c>
      <c r="M4801">
        <v>62.8</v>
      </c>
      <c r="N4801">
        <v>1.7</v>
      </c>
      <c r="Q4801">
        <v>61.099999999999994</v>
      </c>
      <c r="R4801" s="1"/>
      <c r="V4801">
        <v>0</v>
      </c>
      <c r="W4801">
        <v>0</v>
      </c>
      <c r="AF4801">
        <v>0</v>
      </c>
      <c r="AG4801">
        <v>0</v>
      </c>
      <c r="AH4801">
        <v>0</v>
      </c>
      <c r="AI4801">
        <v>12</v>
      </c>
      <c r="AJ4801">
        <v>12</v>
      </c>
      <c r="AN4801">
        <v>71.099999999999994</v>
      </c>
      <c r="AP4801">
        <v>40</v>
      </c>
    </row>
    <row r="4802" spans="1:42" x14ac:dyDescent="0.2">
      <c r="A4802" s="1" t="s">
        <v>46</v>
      </c>
      <c r="B4802">
        <v>7</v>
      </c>
      <c r="C4802" s="1" t="s">
        <v>6670</v>
      </c>
      <c r="D4802" s="2">
        <v>45930</v>
      </c>
      <c r="E4802" t="s">
        <v>6566</v>
      </c>
      <c r="F4802" s="1" t="s">
        <v>246</v>
      </c>
      <c r="G4802">
        <v>13</v>
      </c>
      <c r="H4802" t="s">
        <v>3073</v>
      </c>
      <c r="I4802" s="1" t="s">
        <v>246</v>
      </c>
      <c r="J4802">
        <v>100</v>
      </c>
      <c r="K4802" s="1" t="s">
        <v>2729</v>
      </c>
      <c r="L4802">
        <v>2</v>
      </c>
      <c r="M4802">
        <v>105.30000000000001</v>
      </c>
      <c r="N4802">
        <v>3.4</v>
      </c>
      <c r="Q4802">
        <v>101.9</v>
      </c>
      <c r="R4802" s="1"/>
      <c r="V4802">
        <v>0</v>
      </c>
      <c r="W4802">
        <v>0</v>
      </c>
      <c r="AF4802">
        <v>0</v>
      </c>
      <c r="AG4802">
        <v>0</v>
      </c>
      <c r="AH4802">
        <v>0</v>
      </c>
      <c r="AI4802">
        <v>12</v>
      </c>
      <c r="AJ4802">
        <v>12</v>
      </c>
      <c r="AN4802">
        <v>111.9</v>
      </c>
      <c r="AP4802">
        <v>40</v>
      </c>
    </row>
    <row r="4803" spans="1:42" x14ac:dyDescent="0.2">
      <c r="A4803" s="1" t="s">
        <v>53</v>
      </c>
      <c r="B4803">
        <v>7</v>
      </c>
      <c r="C4803" s="1" t="s">
        <v>6646</v>
      </c>
      <c r="D4803" s="2">
        <v>45930</v>
      </c>
      <c r="E4803" t="s">
        <v>625</v>
      </c>
      <c r="F4803" s="1" t="s">
        <v>246</v>
      </c>
      <c r="G4803">
        <v>17</v>
      </c>
      <c r="H4803" t="s">
        <v>332</v>
      </c>
      <c r="I4803" s="1" t="s">
        <v>246</v>
      </c>
      <c r="J4803">
        <v>1000</v>
      </c>
      <c r="K4803" s="1" t="s">
        <v>2729</v>
      </c>
      <c r="L4803">
        <v>1</v>
      </c>
      <c r="M4803">
        <v>101.7</v>
      </c>
      <c r="N4803">
        <v>2</v>
      </c>
      <c r="O4803">
        <v>10</v>
      </c>
      <c r="Q4803">
        <v>99.7</v>
      </c>
      <c r="R4803" s="1"/>
      <c r="S4803">
        <v>10</v>
      </c>
      <c r="V4803">
        <v>10</v>
      </c>
      <c r="W4803">
        <v>0.16666666666666666</v>
      </c>
      <c r="AF4803">
        <v>0</v>
      </c>
      <c r="AG4803">
        <v>0</v>
      </c>
      <c r="AH4803">
        <v>0.16666666666666666</v>
      </c>
      <c r="AI4803">
        <v>11.833333333333334</v>
      </c>
      <c r="AJ4803">
        <v>12</v>
      </c>
      <c r="AN4803">
        <v>109.7</v>
      </c>
      <c r="AP4803">
        <v>40</v>
      </c>
    </row>
    <row r="4804" spans="1:42" x14ac:dyDescent="0.2">
      <c r="A4804" s="1" t="s">
        <v>53</v>
      </c>
      <c r="B4804">
        <v>7</v>
      </c>
      <c r="C4804" s="1" t="s">
        <v>6671</v>
      </c>
      <c r="D4804" s="2">
        <v>45930</v>
      </c>
      <c r="E4804" t="s">
        <v>625</v>
      </c>
      <c r="F4804" s="1" t="s">
        <v>246</v>
      </c>
      <c r="G4804">
        <v>21</v>
      </c>
      <c r="H4804" t="s">
        <v>332</v>
      </c>
      <c r="I4804" s="1" t="s">
        <v>246</v>
      </c>
      <c r="J4804">
        <v>900</v>
      </c>
      <c r="K4804" s="1" t="s">
        <v>2729</v>
      </c>
      <c r="L4804">
        <v>5</v>
      </c>
      <c r="M4804">
        <v>430.2</v>
      </c>
      <c r="N4804">
        <v>14</v>
      </c>
      <c r="Q4804">
        <v>416.2</v>
      </c>
      <c r="R4804" s="1"/>
      <c r="V4804">
        <v>0</v>
      </c>
      <c r="W4804">
        <v>0</v>
      </c>
      <c r="AF4804">
        <v>0</v>
      </c>
      <c r="AG4804">
        <v>0</v>
      </c>
      <c r="AH4804">
        <v>0</v>
      </c>
      <c r="AI4804">
        <v>12</v>
      </c>
      <c r="AJ4804">
        <v>12</v>
      </c>
      <c r="AN4804">
        <v>426.2</v>
      </c>
      <c r="AP4804">
        <v>40</v>
      </c>
    </row>
    <row r="4805" spans="1:42" x14ac:dyDescent="0.2">
      <c r="A4805" s="1" t="s">
        <v>46</v>
      </c>
      <c r="B4805">
        <v>1</v>
      </c>
      <c r="C4805" s="1" t="s">
        <v>6658</v>
      </c>
      <c r="D4805" s="2">
        <v>45931</v>
      </c>
      <c r="E4805" t="s">
        <v>6659</v>
      </c>
      <c r="F4805" s="1" t="s">
        <v>246</v>
      </c>
      <c r="G4805" t="s">
        <v>6660</v>
      </c>
      <c r="H4805" t="s">
        <v>6661</v>
      </c>
      <c r="I4805" s="1" t="s">
        <v>246</v>
      </c>
      <c r="J4805">
        <v>500</v>
      </c>
      <c r="K4805" s="1" t="s">
        <v>2729</v>
      </c>
      <c r="L4805">
        <v>3</v>
      </c>
      <c r="M4805">
        <v>133.1</v>
      </c>
      <c r="N4805">
        <v>2.0999999999999996</v>
      </c>
      <c r="Q4805">
        <v>131</v>
      </c>
      <c r="R4805" s="1"/>
      <c r="V4805">
        <v>0</v>
      </c>
      <c r="W4805">
        <v>0</v>
      </c>
      <c r="AF4805">
        <v>0</v>
      </c>
      <c r="AG4805">
        <v>0</v>
      </c>
      <c r="AH4805">
        <v>0</v>
      </c>
      <c r="AI4805">
        <v>12</v>
      </c>
      <c r="AJ4805">
        <v>12</v>
      </c>
      <c r="AL4805">
        <v>2272</v>
      </c>
      <c r="AN4805">
        <v>141</v>
      </c>
      <c r="AO4805">
        <v>372</v>
      </c>
      <c r="AP4805">
        <v>40</v>
      </c>
    </row>
    <row r="4806" spans="1:42" x14ac:dyDescent="0.2">
      <c r="A4806" s="1" t="s">
        <v>53</v>
      </c>
      <c r="B4806">
        <v>1</v>
      </c>
      <c r="C4806" s="1" t="s">
        <v>6658</v>
      </c>
      <c r="D4806" s="2">
        <v>45931</v>
      </c>
      <c r="E4806" t="s">
        <v>6659</v>
      </c>
      <c r="F4806" s="1" t="s">
        <v>246</v>
      </c>
      <c r="G4806" t="s">
        <v>6660</v>
      </c>
      <c r="H4806" t="s">
        <v>6661</v>
      </c>
      <c r="I4806" s="1" t="s">
        <v>246</v>
      </c>
      <c r="J4806">
        <v>500</v>
      </c>
      <c r="K4806" s="1" t="s">
        <v>2729</v>
      </c>
      <c r="L4806">
        <v>3</v>
      </c>
      <c r="M4806">
        <v>156.29999999999998</v>
      </c>
      <c r="N4806">
        <v>2.65</v>
      </c>
      <c r="Q4806">
        <v>153.64999999999998</v>
      </c>
      <c r="R4806" s="1"/>
      <c r="V4806">
        <v>0</v>
      </c>
      <c r="W4806">
        <v>0</v>
      </c>
      <c r="AF4806">
        <v>0</v>
      </c>
      <c r="AG4806">
        <v>0</v>
      </c>
      <c r="AH4806">
        <v>0</v>
      </c>
      <c r="AI4806">
        <v>12</v>
      </c>
      <c r="AJ4806">
        <v>12</v>
      </c>
      <c r="AN4806">
        <v>163.64999999999998</v>
      </c>
      <c r="AP4806">
        <v>40</v>
      </c>
    </row>
    <row r="4807" spans="1:42" x14ac:dyDescent="0.2">
      <c r="A4807" s="1" t="s">
        <v>46</v>
      </c>
      <c r="B4807">
        <v>2</v>
      </c>
      <c r="C4807" s="1" t="s">
        <v>6672</v>
      </c>
      <c r="D4807" s="2">
        <v>45931</v>
      </c>
      <c r="E4807" t="s">
        <v>6673</v>
      </c>
      <c r="F4807" s="1" t="s">
        <v>2816</v>
      </c>
      <c r="G4807">
        <v>18</v>
      </c>
      <c r="H4807" t="s">
        <v>338</v>
      </c>
      <c r="I4807" s="1" t="s">
        <v>106</v>
      </c>
      <c r="J4807">
        <v>250</v>
      </c>
      <c r="K4807" s="1" t="s">
        <v>2729</v>
      </c>
      <c r="L4807">
        <v>3</v>
      </c>
      <c r="M4807">
        <v>272.2</v>
      </c>
      <c r="N4807">
        <v>6.3000000000000007</v>
      </c>
      <c r="Q4807">
        <v>265.89999999999998</v>
      </c>
      <c r="R4807" s="1"/>
      <c r="V4807">
        <v>0</v>
      </c>
      <c r="W4807">
        <v>0</v>
      </c>
      <c r="Z4807">
        <v>64</v>
      </c>
      <c r="AF4807">
        <v>64</v>
      </c>
      <c r="AG4807">
        <v>1.0666666666666669</v>
      </c>
      <c r="AH4807">
        <v>1.0666666666666669</v>
      </c>
      <c r="AI4807">
        <v>10.933333333333334</v>
      </c>
      <c r="AJ4807">
        <v>12</v>
      </c>
      <c r="AN4807">
        <v>275.89999999999998</v>
      </c>
      <c r="AP4807">
        <v>40</v>
      </c>
    </row>
    <row r="4808" spans="1:42" x14ac:dyDescent="0.2">
      <c r="A4808" s="1" t="s">
        <v>46</v>
      </c>
      <c r="B4808">
        <v>2</v>
      </c>
      <c r="C4808" s="1" t="s">
        <v>6644</v>
      </c>
      <c r="D4808" s="2">
        <v>45931</v>
      </c>
      <c r="E4808" t="s">
        <v>5944</v>
      </c>
      <c r="F4808" s="1" t="s">
        <v>5945</v>
      </c>
      <c r="G4808">
        <v>6</v>
      </c>
      <c r="H4808">
        <v>80</v>
      </c>
      <c r="I4808" s="1" t="s">
        <v>5945</v>
      </c>
      <c r="J4808">
        <v>2500</v>
      </c>
      <c r="K4808" s="1" t="s">
        <v>2729</v>
      </c>
      <c r="L4808">
        <v>2</v>
      </c>
      <c r="M4808">
        <v>69.86</v>
      </c>
      <c r="N4808">
        <v>1.2</v>
      </c>
      <c r="Q4808">
        <v>68.66</v>
      </c>
      <c r="R4808" s="1"/>
      <c r="V4808">
        <v>0</v>
      </c>
      <c r="W4808">
        <v>0</v>
      </c>
      <c r="AF4808">
        <v>0</v>
      </c>
      <c r="AG4808">
        <v>0</v>
      </c>
      <c r="AH4808">
        <v>0</v>
      </c>
      <c r="AI4808">
        <v>12</v>
      </c>
      <c r="AJ4808">
        <v>12</v>
      </c>
      <c r="AN4808">
        <v>78.66</v>
      </c>
      <c r="AP4808">
        <v>40</v>
      </c>
    </row>
    <row r="4809" spans="1:42" x14ac:dyDescent="0.2">
      <c r="A4809" s="1" t="s">
        <v>53</v>
      </c>
      <c r="B4809">
        <v>2</v>
      </c>
      <c r="C4809" s="1" t="s">
        <v>6644</v>
      </c>
      <c r="D4809" s="2">
        <v>45931</v>
      </c>
      <c r="E4809" t="s">
        <v>5944</v>
      </c>
      <c r="F4809" s="1" t="s">
        <v>5945</v>
      </c>
      <c r="G4809">
        <v>6</v>
      </c>
      <c r="H4809">
        <v>80</v>
      </c>
      <c r="I4809" s="1" t="s">
        <v>5945</v>
      </c>
      <c r="J4809">
        <v>2500</v>
      </c>
      <c r="K4809" s="1" t="s">
        <v>2729</v>
      </c>
      <c r="L4809">
        <v>10</v>
      </c>
      <c r="M4809">
        <v>298.93</v>
      </c>
      <c r="N4809">
        <v>6</v>
      </c>
      <c r="Q4809">
        <v>292.93</v>
      </c>
      <c r="R4809" s="1"/>
      <c r="S4809">
        <v>30</v>
      </c>
      <c r="V4809">
        <v>30</v>
      </c>
      <c r="W4809">
        <v>0.5</v>
      </c>
      <c r="AF4809">
        <v>0</v>
      </c>
      <c r="AG4809">
        <v>0</v>
      </c>
      <c r="AH4809">
        <v>0.5</v>
      </c>
      <c r="AI4809">
        <v>11.5</v>
      </c>
      <c r="AJ4809">
        <v>12</v>
      </c>
      <c r="AN4809">
        <v>302.93</v>
      </c>
      <c r="AP4809">
        <v>40</v>
      </c>
    </row>
    <row r="4810" spans="1:42" x14ac:dyDescent="0.2">
      <c r="A4810" s="1" t="s">
        <v>46</v>
      </c>
      <c r="B4810">
        <v>3</v>
      </c>
      <c r="C4810" s="1" t="s">
        <v>6663</v>
      </c>
      <c r="D4810" s="2">
        <v>45931</v>
      </c>
      <c r="E4810" t="s">
        <v>5944</v>
      </c>
      <c r="F4810" s="1" t="s">
        <v>5945</v>
      </c>
      <c r="G4810">
        <v>8</v>
      </c>
      <c r="H4810">
        <v>80</v>
      </c>
      <c r="I4810" s="1" t="s">
        <v>5945</v>
      </c>
      <c r="J4810">
        <v>5000</v>
      </c>
      <c r="K4810" s="1" t="s">
        <v>2729</v>
      </c>
      <c r="L4810">
        <v>10</v>
      </c>
      <c r="M4810">
        <v>298.68999999999994</v>
      </c>
      <c r="N4810">
        <v>8</v>
      </c>
      <c r="Q4810">
        <v>290.68999999999994</v>
      </c>
      <c r="R4810" s="1"/>
      <c r="V4810">
        <v>0</v>
      </c>
      <c r="W4810">
        <v>0</v>
      </c>
      <c r="AF4810">
        <v>0</v>
      </c>
      <c r="AG4810">
        <v>0</v>
      </c>
      <c r="AH4810">
        <v>0</v>
      </c>
      <c r="AI4810">
        <v>12</v>
      </c>
      <c r="AJ4810">
        <v>12</v>
      </c>
      <c r="AN4810">
        <v>300.68999999999994</v>
      </c>
      <c r="AP4810">
        <v>40</v>
      </c>
    </row>
    <row r="4811" spans="1:42" x14ac:dyDescent="0.2">
      <c r="A4811" s="1" t="s">
        <v>53</v>
      </c>
      <c r="B4811">
        <v>3</v>
      </c>
      <c r="C4811" s="1" t="s">
        <v>6663</v>
      </c>
      <c r="D4811" s="2">
        <v>45931</v>
      </c>
      <c r="E4811" t="s">
        <v>5944</v>
      </c>
      <c r="F4811" s="1" t="s">
        <v>5945</v>
      </c>
      <c r="G4811">
        <v>8</v>
      </c>
      <c r="H4811">
        <v>80</v>
      </c>
      <c r="I4811" s="1" t="s">
        <v>5945</v>
      </c>
      <c r="J4811">
        <v>5000</v>
      </c>
      <c r="K4811" s="1" t="s">
        <v>2729</v>
      </c>
      <c r="L4811">
        <v>7</v>
      </c>
      <c r="M4811">
        <v>193.8</v>
      </c>
      <c r="N4811">
        <v>6.4</v>
      </c>
      <c r="O4811">
        <v>13.5</v>
      </c>
      <c r="Q4811">
        <v>187.4</v>
      </c>
      <c r="R4811" s="1"/>
      <c r="V4811">
        <v>0</v>
      </c>
      <c r="W4811">
        <v>0</v>
      </c>
      <c r="Z4811">
        <v>100</v>
      </c>
      <c r="AF4811">
        <v>100</v>
      </c>
      <c r="AG4811">
        <v>1.6666666666666667</v>
      </c>
      <c r="AH4811">
        <v>1.6666666666666667</v>
      </c>
      <c r="AI4811">
        <v>10.333333333333334</v>
      </c>
      <c r="AJ4811">
        <v>12</v>
      </c>
      <c r="AN4811">
        <v>197.4</v>
      </c>
      <c r="AP4811">
        <v>40</v>
      </c>
    </row>
    <row r="4812" spans="1:42" x14ac:dyDescent="0.2">
      <c r="A4812" s="1" t="s">
        <v>53</v>
      </c>
      <c r="B4812">
        <v>4</v>
      </c>
      <c r="C4812" s="1" t="s">
        <v>6674</v>
      </c>
      <c r="D4812" s="2">
        <v>45931</v>
      </c>
      <c r="E4812" t="s">
        <v>2272</v>
      </c>
      <c r="F4812" s="1" t="s">
        <v>246</v>
      </c>
      <c r="G4812">
        <v>22</v>
      </c>
      <c r="H4812" t="s">
        <v>735</v>
      </c>
      <c r="I4812" s="1" t="s">
        <v>246</v>
      </c>
      <c r="J4812">
        <v>305</v>
      </c>
      <c r="K4812" s="1" t="s">
        <v>2729</v>
      </c>
      <c r="L4812">
        <v>3</v>
      </c>
      <c r="M4812">
        <v>235.79999999999998</v>
      </c>
      <c r="N4812">
        <v>8.6</v>
      </c>
      <c r="O4812">
        <v>15</v>
      </c>
      <c r="Q4812">
        <v>227.2</v>
      </c>
      <c r="R4812" s="1"/>
      <c r="S4812">
        <v>5</v>
      </c>
      <c r="U4812">
        <v>120</v>
      </c>
      <c r="V4812">
        <v>125</v>
      </c>
      <c r="W4812">
        <v>2.0833333333333335</v>
      </c>
      <c r="AF4812">
        <v>0</v>
      </c>
      <c r="AG4812">
        <v>0</v>
      </c>
      <c r="AH4812">
        <v>2.0833333333333335</v>
      </c>
      <c r="AI4812">
        <v>9.9166666666666661</v>
      </c>
      <c r="AJ4812">
        <v>12</v>
      </c>
      <c r="AN4812">
        <v>237.2</v>
      </c>
      <c r="AP4812">
        <v>40</v>
      </c>
    </row>
    <row r="4813" spans="1:42" x14ac:dyDescent="0.2">
      <c r="A4813" s="1" t="s">
        <v>53</v>
      </c>
      <c r="B4813">
        <v>4</v>
      </c>
      <c r="C4813" s="1" t="s">
        <v>6646</v>
      </c>
      <c r="D4813" s="2">
        <v>45931</v>
      </c>
      <c r="E4813" t="s">
        <v>625</v>
      </c>
      <c r="F4813" s="1" t="s">
        <v>246</v>
      </c>
      <c r="G4813">
        <v>17</v>
      </c>
      <c r="H4813" t="s">
        <v>332</v>
      </c>
      <c r="I4813" s="1" t="s">
        <v>246</v>
      </c>
      <c r="J4813">
        <v>1000</v>
      </c>
      <c r="K4813" s="1" t="s">
        <v>2729</v>
      </c>
      <c r="L4813">
        <v>1</v>
      </c>
      <c r="M4813">
        <v>35</v>
      </c>
      <c r="N4813">
        <v>1.2</v>
      </c>
      <c r="Q4813">
        <v>33.799999999999997</v>
      </c>
      <c r="R4813" s="1"/>
      <c r="V4813">
        <v>0</v>
      </c>
      <c r="W4813">
        <v>0</v>
      </c>
      <c r="AF4813">
        <v>0</v>
      </c>
      <c r="AG4813">
        <v>0</v>
      </c>
      <c r="AH4813">
        <v>0</v>
      </c>
      <c r="AI4813">
        <v>12</v>
      </c>
      <c r="AJ4813">
        <v>12</v>
      </c>
      <c r="AN4813">
        <v>43.8</v>
      </c>
      <c r="AP4813">
        <v>40</v>
      </c>
    </row>
    <row r="4814" spans="1:42" x14ac:dyDescent="0.2">
      <c r="A4814" s="1" t="s">
        <v>53</v>
      </c>
      <c r="B4814">
        <v>5</v>
      </c>
      <c r="C4814" s="1" t="s">
        <v>6675</v>
      </c>
      <c r="D4814" s="2">
        <v>45931</v>
      </c>
      <c r="E4814" t="s">
        <v>658</v>
      </c>
      <c r="F4814" s="1" t="s">
        <v>246</v>
      </c>
      <c r="G4814" t="s">
        <v>2750</v>
      </c>
      <c r="H4814" t="s">
        <v>2744</v>
      </c>
      <c r="I4814" s="1" t="s">
        <v>246</v>
      </c>
      <c r="J4814">
        <v>500</v>
      </c>
      <c r="K4814" s="1" t="s">
        <v>2729</v>
      </c>
      <c r="L4814">
        <v>4</v>
      </c>
      <c r="M4814">
        <v>427.6</v>
      </c>
      <c r="N4814">
        <v>11.399999999999999</v>
      </c>
      <c r="O4814">
        <v>17</v>
      </c>
      <c r="Q4814">
        <v>416.20000000000005</v>
      </c>
      <c r="R4814" s="1"/>
      <c r="V4814">
        <v>0</v>
      </c>
      <c r="W4814">
        <v>0</v>
      </c>
      <c r="AF4814">
        <v>0</v>
      </c>
      <c r="AG4814">
        <v>0</v>
      </c>
      <c r="AH4814">
        <v>0</v>
      </c>
      <c r="AI4814">
        <v>12</v>
      </c>
      <c r="AJ4814">
        <v>12</v>
      </c>
      <c r="AN4814">
        <v>426.2000000000001</v>
      </c>
      <c r="AP4814">
        <v>40</v>
      </c>
    </row>
    <row r="4815" spans="1:42" x14ac:dyDescent="0.2">
      <c r="A4815" s="1" t="s">
        <v>46</v>
      </c>
      <c r="B4815">
        <v>6</v>
      </c>
      <c r="C4815" s="1" t="s">
        <v>6394</v>
      </c>
      <c r="D4815" s="2">
        <v>45931</v>
      </c>
      <c r="E4815" t="s">
        <v>6395</v>
      </c>
      <c r="F4815" s="1" t="s">
        <v>246</v>
      </c>
      <c r="G4815" t="s">
        <v>5667</v>
      </c>
      <c r="H4815" t="s">
        <v>6396</v>
      </c>
      <c r="I4815" s="1" t="s">
        <v>246</v>
      </c>
      <c r="J4815">
        <v>4750</v>
      </c>
      <c r="K4815" s="1" t="s">
        <v>2729</v>
      </c>
      <c r="L4815">
        <v>2</v>
      </c>
      <c r="M4815">
        <v>228.4</v>
      </c>
      <c r="N4815">
        <v>7.2</v>
      </c>
      <c r="Q4815">
        <v>221.20000000000002</v>
      </c>
      <c r="R4815" s="1"/>
      <c r="S4815">
        <v>10</v>
      </c>
      <c r="V4815">
        <v>10</v>
      </c>
      <c r="W4815">
        <v>0.16666666666666666</v>
      </c>
      <c r="AF4815">
        <v>0</v>
      </c>
      <c r="AG4815">
        <v>0</v>
      </c>
      <c r="AH4815">
        <v>0.16666666666666666</v>
      </c>
      <c r="AI4815">
        <v>11.833333333333334</v>
      </c>
      <c r="AJ4815">
        <v>12</v>
      </c>
      <c r="AN4815">
        <v>231.2</v>
      </c>
      <c r="AP4815">
        <v>40</v>
      </c>
    </row>
    <row r="4816" spans="1:42" x14ac:dyDescent="0.2">
      <c r="A4816" s="1" t="s">
        <v>46</v>
      </c>
      <c r="B4816">
        <v>6</v>
      </c>
      <c r="C4816" s="1" t="s">
        <v>6676</v>
      </c>
      <c r="D4816" s="2">
        <v>45931</v>
      </c>
      <c r="E4816" t="s">
        <v>625</v>
      </c>
      <c r="F4816" s="1" t="s">
        <v>246</v>
      </c>
      <c r="G4816">
        <v>28</v>
      </c>
      <c r="H4816" t="s">
        <v>214</v>
      </c>
      <c r="I4816" s="1" t="s">
        <v>246</v>
      </c>
      <c r="J4816">
        <v>100</v>
      </c>
      <c r="K4816" s="1" t="s">
        <v>2729</v>
      </c>
      <c r="L4816">
        <v>2</v>
      </c>
      <c r="M4816">
        <v>115</v>
      </c>
      <c r="N4816">
        <v>7.2</v>
      </c>
      <c r="Q4816">
        <v>107.8</v>
      </c>
      <c r="R4816" s="1"/>
      <c r="V4816">
        <v>0</v>
      </c>
      <c r="W4816">
        <v>0</v>
      </c>
      <c r="AF4816">
        <v>0</v>
      </c>
      <c r="AG4816">
        <v>0</v>
      </c>
      <c r="AH4816">
        <v>0</v>
      </c>
      <c r="AI4816">
        <v>12</v>
      </c>
      <c r="AJ4816">
        <v>12</v>
      </c>
      <c r="AN4816">
        <v>117.8</v>
      </c>
      <c r="AP4816">
        <v>40</v>
      </c>
    </row>
    <row r="4817" spans="1:42" x14ac:dyDescent="0.2">
      <c r="A4817" s="1" t="s">
        <v>46</v>
      </c>
      <c r="B4817">
        <v>6</v>
      </c>
      <c r="C4817" s="1" t="s">
        <v>6677</v>
      </c>
      <c r="D4817" s="2">
        <v>45931</v>
      </c>
      <c r="E4817" t="s">
        <v>625</v>
      </c>
      <c r="F4817" s="1" t="s">
        <v>246</v>
      </c>
      <c r="G4817" t="s">
        <v>5827</v>
      </c>
      <c r="H4817" t="s">
        <v>3041</v>
      </c>
      <c r="I4817" s="1" t="s">
        <v>246</v>
      </c>
      <c r="J4817">
        <v>300</v>
      </c>
      <c r="K4817" s="1" t="s">
        <v>2729</v>
      </c>
      <c r="L4817">
        <v>4</v>
      </c>
      <c r="M4817">
        <v>303</v>
      </c>
      <c r="N4817">
        <v>13.399999999999999</v>
      </c>
      <c r="Q4817">
        <v>289.60000000000002</v>
      </c>
      <c r="R4817" s="1"/>
      <c r="V4817">
        <v>0</v>
      </c>
      <c r="W4817">
        <v>0</v>
      </c>
      <c r="AF4817">
        <v>0</v>
      </c>
      <c r="AG4817">
        <v>0</v>
      </c>
      <c r="AH4817">
        <v>0</v>
      </c>
      <c r="AI4817">
        <v>12</v>
      </c>
      <c r="AJ4817">
        <v>12</v>
      </c>
      <c r="AN4817">
        <v>299.60000000000002</v>
      </c>
      <c r="AP4817">
        <v>40</v>
      </c>
    </row>
    <row r="4818" spans="1:42" x14ac:dyDescent="0.2">
      <c r="A4818" s="1" t="s">
        <v>46</v>
      </c>
      <c r="B4818">
        <v>6</v>
      </c>
      <c r="C4818" s="1" t="s">
        <v>6678</v>
      </c>
      <c r="D4818" s="2">
        <v>45931</v>
      </c>
      <c r="E4818" t="s">
        <v>6679</v>
      </c>
      <c r="F4818" s="1" t="s">
        <v>106</v>
      </c>
      <c r="G4818" t="s">
        <v>6680</v>
      </c>
      <c r="H4818" t="s">
        <v>6681</v>
      </c>
      <c r="I4818" s="1" t="s">
        <v>106</v>
      </c>
      <c r="J4818">
        <v>150</v>
      </c>
      <c r="K4818" s="1" t="s">
        <v>2729</v>
      </c>
      <c r="L4818">
        <v>3</v>
      </c>
      <c r="M4818">
        <v>169.8</v>
      </c>
      <c r="N4818">
        <v>11</v>
      </c>
      <c r="O4818">
        <v>60</v>
      </c>
      <c r="Q4818">
        <v>158.80000000000001</v>
      </c>
      <c r="R4818" s="1"/>
      <c r="S4818">
        <v>25</v>
      </c>
      <c r="V4818">
        <v>25</v>
      </c>
      <c r="W4818">
        <v>0.41666666666666674</v>
      </c>
      <c r="AF4818">
        <v>0</v>
      </c>
      <c r="AG4818">
        <v>0</v>
      </c>
      <c r="AH4818">
        <v>0.41666666666666674</v>
      </c>
      <c r="AI4818">
        <v>11.583333333333334</v>
      </c>
      <c r="AJ4818">
        <v>12</v>
      </c>
      <c r="AN4818">
        <v>168.8</v>
      </c>
      <c r="AP4818">
        <v>40</v>
      </c>
    </row>
    <row r="4819" spans="1:42" x14ac:dyDescent="0.2">
      <c r="A4819" s="1" t="s">
        <v>53</v>
      </c>
      <c r="B4819">
        <v>6</v>
      </c>
      <c r="C4819" s="1" t="s">
        <v>6682</v>
      </c>
      <c r="D4819" s="2">
        <v>45931</v>
      </c>
      <c r="E4819" t="s">
        <v>6633</v>
      </c>
      <c r="F4819" s="1" t="s">
        <v>2816</v>
      </c>
      <c r="G4819">
        <v>14</v>
      </c>
      <c r="H4819" t="s">
        <v>2915</v>
      </c>
      <c r="I4819" s="1" t="s">
        <v>106</v>
      </c>
      <c r="J4819">
        <v>300</v>
      </c>
      <c r="K4819" s="1" t="s">
        <v>2729</v>
      </c>
      <c r="L4819">
        <v>6</v>
      </c>
      <c r="M4819">
        <v>309.8</v>
      </c>
      <c r="N4819">
        <v>10.200000000000001</v>
      </c>
      <c r="O4819">
        <v>45</v>
      </c>
      <c r="Q4819">
        <v>299.60000000000002</v>
      </c>
      <c r="R4819" s="1"/>
      <c r="V4819">
        <v>0</v>
      </c>
      <c r="W4819">
        <v>0</v>
      </c>
      <c r="AF4819">
        <v>0</v>
      </c>
      <c r="AG4819">
        <v>0</v>
      </c>
      <c r="AH4819">
        <v>0</v>
      </c>
      <c r="AI4819">
        <v>12</v>
      </c>
      <c r="AJ4819">
        <v>12</v>
      </c>
      <c r="AN4819">
        <v>309.60000000000002</v>
      </c>
      <c r="AP4819">
        <v>40</v>
      </c>
    </row>
    <row r="4820" spans="1:42" x14ac:dyDescent="0.2">
      <c r="A4820" s="1" t="s">
        <v>53</v>
      </c>
      <c r="B4820">
        <v>6</v>
      </c>
      <c r="C4820" s="1" t="s">
        <v>6683</v>
      </c>
      <c r="D4820" s="2">
        <v>45931</v>
      </c>
      <c r="E4820" t="s">
        <v>6684</v>
      </c>
      <c r="F4820" s="1" t="s">
        <v>5764</v>
      </c>
      <c r="G4820">
        <v>18</v>
      </c>
      <c r="H4820" t="s">
        <v>107</v>
      </c>
      <c r="I4820" s="1" t="s">
        <v>106</v>
      </c>
      <c r="J4820">
        <v>100</v>
      </c>
      <c r="K4820" s="1" t="s">
        <v>2729</v>
      </c>
      <c r="L4820">
        <v>2</v>
      </c>
      <c r="M4820">
        <v>80.8</v>
      </c>
      <c r="N4820">
        <v>2.6</v>
      </c>
      <c r="Q4820">
        <v>78.2</v>
      </c>
      <c r="R4820" s="1"/>
      <c r="V4820">
        <v>0</v>
      </c>
      <c r="W4820">
        <v>0</v>
      </c>
      <c r="AF4820">
        <v>0</v>
      </c>
      <c r="AG4820">
        <v>0</v>
      </c>
      <c r="AH4820">
        <v>0</v>
      </c>
      <c r="AI4820">
        <v>12</v>
      </c>
      <c r="AJ4820">
        <v>12</v>
      </c>
      <c r="AN4820">
        <v>88.2</v>
      </c>
      <c r="AP4820">
        <v>40</v>
      </c>
    </row>
    <row r="4821" spans="1:42" x14ac:dyDescent="0.2">
      <c r="A4821" s="1" t="s">
        <v>46</v>
      </c>
      <c r="B4821">
        <v>7</v>
      </c>
      <c r="C4821" s="1" t="s">
        <v>6685</v>
      </c>
      <c r="D4821" s="2">
        <v>45931</v>
      </c>
      <c r="E4821" t="s">
        <v>625</v>
      </c>
      <c r="F4821" s="1" t="s">
        <v>49</v>
      </c>
      <c r="G4821">
        <v>17</v>
      </c>
      <c r="H4821" t="s">
        <v>79</v>
      </c>
      <c r="I4821" s="1" t="s">
        <v>49</v>
      </c>
      <c r="J4821">
        <v>45</v>
      </c>
      <c r="K4821" s="1" t="s">
        <v>2729</v>
      </c>
      <c r="L4821">
        <v>3</v>
      </c>
      <c r="M4821">
        <v>290.2</v>
      </c>
      <c r="N4821">
        <v>7.1999999999999993</v>
      </c>
      <c r="Q4821">
        <v>283</v>
      </c>
      <c r="R4821" s="1"/>
      <c r="V4821">
        <v>0</v>
      </c>
      <c r="W4821">
        <v>0</v>
      </c>
      <c r="AF4821">
        <v>0</v>
      </c>
      <c r="AG4821">
        <v>0</v>
      </c>
      <c r="AH4821">
        <v>0</v>
      </c>
      <c r="AI4821">
        <v>12</v>
      </c>
      <c r="AJ4821">
        <v>12</v>
      </c>
      <c r="AN4821">
        <v>293</v>
      </c>
      <c r="AP4821">
        <v>40</v>
      </c>
    </row>
    <row r="4822" spans="1:42" x14ac:dyDescent="0.2">
      <c r="A4822" s="1" t="s">
        <v>46</v>
      </c>
      <c r="B4822">
        <v>7</v>
      </c>
      <c r="C4822" s="1" t="s">
        <v>6686</v>
      </c>
      <c r="D4822" s="2">
        <v>45931</v>
      </c>
      <c r="E4822" t="s">
        <v>625</v>
      </c>
      <c r="F4822" s="1" t="s">
        <v>246</v>
      </c>
      <c r="G4822">
        <v>18</v>
      </c>
      <c r="H4822" t="s">
        <v>93</v>
      </c>
      <c r="I4822" s="1" t="s">
        <v>246</v>
      </c>
      <c r="J4822">
        <v>95</v>
      </c>
      <c r="K4822" s="1" t="s">
        <v>2729</v>
      </c>
      <c r="L4822">
        <v>1</v>
      </c>
      <c r="M4822">
        <v>58</v>
      </c>
      <c r="N4822">
        <v>2.1</v>
      </c>
      <c r="Q4822">
        <v>55.9</v>
      </c>
      <c r="R4822" s="1"/>
      <c r="V4822">
        <v>0</v>
      </c>
      <c r="W4822">
        <v>0</v>
      </c>
      <c r="AF4822">
        <v>0</v>
      </c>
      <c r="AG4822">
        <v>0</v>
      </c>
      <c r="AH4822">
        <v>0</v>
      </c>
      <c r="AI4822">
        <v>12</v>
      </c>
      <c r="AJ4822">
        <v>12</v>
      </c>
      <c r="AN4822">
        <v>65.900000000000006</v>
      </c>
      <c r="AP4822">
        <v>40</v>
      </c>
    </row>
    <row r="4823" spans="1:42" x14ac:dyDescent="0.2">
      <c r="A4823" s="1" t="s">
        <v>46</v>
      </c>
      <c r="B4823">
        <v>7</v>
      </c>
      <c r="C4823" s="1" t="s">
        <v>6687</v>
      </c>
      <c r="D4823" s="2">
        <v>45931</v>
      </c>
      <c r="E4823" t="s">
        <v>625</v>
      </c>
      <c r="F4823" s="1" t="s">
        <v>246</v>
      </c>
      <c r="G4823">
        <v>18</v>
      </c>
      <c r="H4823" t="s">
        <v>93</v>
      </c>
      <c r="I4823" s="1" t="s">
        <v>246</v>
      </c>
      <c r="J4823">
        <v>90</v>
      </c>
      <c r="K4823" s="1" t="s">
        <v>2729</v>
      </c>
      <c r="L4823">
        <v>1</v>
      </c>
      <c r="M4823">
        <v>54</v>
      </c>
      <c r="N4823">
        <v>2.1</v>
      </c>
      <c r="Q4823">
        <v>51.9</v>
      </c>
      <c r="R4823" s="1"/>
      <c r="V4823">
        <v>0</v>
      </c>
      <c r="W4823">
        <v>0</v>
      </c>
      <c r="AF4823">
        <v>0</v>
      </c>
      <c r="AG4823">
        <v>0</v>
      </c>
      <c r="AH4823">
        <v>0</v>
      </c>
      <c r="AI4823">
        <v>12</v>
      </c>
      <c r="AJ4823">
        <v>12</v>
      </c>
      <c r="AN4823">
        <v>61.9</v>
      </c>
      <c r="AP4823">
        <v>40</v>
      </c>
    </row>
    <row r="4824" spans="1:42" x14ac:dyDescent="0.2">
      <c r="A4824" s="1" t="s">
        <v>53</v>
      </c>
      <c r="B4824">
        <v>7</v>
      </c>
      <c r="C4824" s="1" t="s">
        <v>6687</v>
      </c>
      <c r="D4824" s="2">
        <v>45931</v>
      </c>
      <c r="E4824" t="s">
        <v>625</v>
      </c>
      <c r="F4824" s="1" t="s">
        <v>246</v>
      </c>
      <c r="G4824">
        <v>18</v>
      </c>
      <c r="H4824" t="s">
        <v>93</v>
      </c>
      <c r="I4824" s="1" t="s">
        <v>246</v>
      </c>
      <c r="J4824">
        <v>90</v>
      </c>
      <c r="K4824" s="1" t="s">
        <v>2729</v>
      </c>
      <c r="L4824">
        <v>1</v>
      </c>
      <c r="M4824">
        <v>51.9</v>
      </c>
      <c r="N4824">
        <v>1.8</v>
      </c>
      <c r="Q4824">
        <v>50.1</v>
      </c>
      <c r="R4824" s="1"/>
      <c r="V4824">
        <v>0</v>
      </c>
      <c r="W4824">
        <v>0</v>
      </c>
      <c r="AF4824">
        <v>0</v>
      </c>
      <c r="AG4824">
        <v>0</v>
      </c>
      <c r="AH4824">
        <v>0</v>
      </c>
      <c r="AI4824">
        <v>12</v>
      </c>
      <c r="AJ4824">
        <v>12</v>
      </c>
      <c r="AN4824">
        <v>60.1</v>
      </c>
      <c r="AP4824">
        <v>40</v>
      </c>
    </row>
    <row r="4825" spans="1:42" x14ac:dyDescent="0.2">
      <c r="A4825" s="1" t="s">
        <v>53</v>
      </c>
      <c r="B4825">
        <v>7</v>
      </c>
      <c r="C4825" s="1" t="s">
        <v>6686</v>
      </c>
      <c r="D4825" s="2">
        <v>45931</v>
      </c>
      <c r="E4825" t="s">
        <v>625</v>
      </c>
      <c r="F4825" s="1" t="s">
        <v>246</v>
      </c>
      <c r="G4825">
        <v>18</v>
      </c>
      <c r="H4825" t="s">
        <v>93</v>
      </c>
      <c r="I4825" s="1" t="s">
        <v>246</v>
      </c>
      <c r="J4825">
        <v>95</v>
      </c>
      <c r="K4825" s="1" t="s">
        <v>2729</v>
      </c>
      <c r="L4825">
        <v>1</v>
      </c>
      <c r="M4825">
        <v>41.5</v>
      </c>
      <c r="N4825">
        <v>1.8</v>
      </c>
      <c r="Q4825">
        <v>39.700000000000003</v>
      </c>
      <c r="R4825" s="1"/>
      <c r="V4825">
        <v>0</v>
      </c>
      <c r="W4825">
        <v>0</v>
      </c>
      <c r="AF4825">
        <v>0</v>
      </c>
      <c r="AG4825">
        <v>0</v>
      </c>
      <c r="AH4825">
        <v>0</v>
      </c>
      <c r="AI4825">
        <v>12</v>
      </c>
      <c r="AJ4825">
        <v>12</v>
      </c>
      <c r="AN4825">
        <v>49.7</v>
      </c>
      <c r="AP4825">
        <v>40</v>
      </c>
    </row>
    <row r="4826" spans="1:42" x14ac:dyDescent="0.2">
      <c r="A4826" s="1" t="s">
        <v>53</v>
      </c>
      <c r="B4826">
        <v>7</v>
      </c>
      <c r="C4826" s="1" t="s">
        <v>2684</v>
      </c>
      <c r="D4826" s="2">
        <v>45931</v>
      </c>
      <c r="E4826" t="s">
        <v>625</v>
      </c>
      <c r="F4826" s="1" t="s">
        <v>49</v>
      </c>
      <c r="G4826">
        <v>20</v>
      </c>
      <c r="H4826" t="s">
        <v>209</v>
      </c>
      <c r="I4826" s="1" t="s">
        <v>49</v>
      </c>
      <c r="J4826">
        <v>150</v>
      </c>
      <c r="K4826" s="1" t="s">
        <v>2729</v>
      </c>
      <c r="L4826">
        <v>6</v>
      </c>
      <c r="M4826">
        <v>319.81</v>
      </c>
      <c r="N4826">
        <v>12.8</v>
      </c>
      <c r="Q4826">
        <v>307.01</v>
      </c>
      <c r="R4826" s="1"/>
      <c r="V4826">
        <v>0</v>
      </c>
      <c r="W4826">
        <v>0</v>
      </c>
      <c r="AF4826">
        <v>0</v>
      </c>
      <c r="AG4826">
        <v>0</v>
      </c>
      <c r="AH4826">
        <v>0</v>
      </c>
      <c r="AI4826">
        <v>12</v>
      </c>
      <c r="AJ4826">
        <v>12</v>
      </c>
      <c r="AN4826">
        <v>317.01</v>
      </c>
      <c r="AP4826">
        <v>40</v>
      </c>
    </row>
    <row r="4827" spans="1:42" x14ac:dyDescent="0.2">
      <c r="A4827" s="1" t="s">
        <v>46</v>
      </c>
      <c r="B4827">
        <v>1</v>
      </c>
      <c r="C4827" s="1" t="s">
        <v>6658</v>
      </c>
      <c r="D4827" s="2">
        <v>45932</v>
      </c>
      <c r="E4827" t="s">
        <v>6659</v>
      </c>
      <c r="F4827" s="1" t="s">
        <v>246</v>
      </c>
      <c r="G4827" t="s">
        <v>6660</v>
      </c>
      <c r="H4827" t="s">
        <v>6661</v>
      </c>
      <c r="I4827" s="1" t="s">
        <v>246</v>
      </c>
      <c r="J4827">
        <v>500</v>
      </c>
      <c r="K4827" s="1" t="s">
        <v>2729</v>
      </c>
      <c r="L4827">
        <v>4</v>
      </c>
      <c r="M4827">
        <v>119.4</v>
      </c>
      <c r="N4827">
        <v>2.4</v>
      </c>
      <c r="Q4827">
        <v>117</v>
      </c>
      <c r="R4827" s="1"/>
      <c r="V4827">
        <v>0</v>
      </c>
      <c r="W4827">
        <v>0</v>
      </c>
      <c r="AF4827">
        <v>0</v>
      </c>
      <c r="AG4827">
        <v>0</v>
      </c>
      <c r="AH4827">
        <v>0</v>
      </c>
      <c r="AI4827">
        <v>12</v>
      </c>
      <c r="AJ4827">
        <v>12</v>
      </c>
      <c r="AL4827">
        <v>2864</v>
      </c>
      <c r="AN4827">
        <v>127</v>
      </c>
      <c r="AO4827">
        <v>372</v>
      </c>
      <c r="AP4827">
        <v>40</v>
      </c>
    </row>
    <row r="4828" spans="1:42" x14ac:dyDescent="0.2">
      <c r="A4828" s="1" t="s">
        <v>53</v>
      </c>
      <c r="B4828">
        <v>1</v>
      </c>
      <c r="C4828" s="1" t="s">
        <v>6688</v>
      </c>
      <c r="D4828" s="2">
        <v>45932</v>
      </c>
      <c r="E4828" t="s">
        <v>2272</v>
      </c>
      <c r="F4828" s="1" t="s">
        <v>246</v>
      </c>
      <c r="G4828">
        <v>8</v>
      </c>
      <c r="H4828" t="s">
        <v>735</v>
      </c>
      <c r="I4828" s="1" t="s">
        <v>246</v>
      </c>
      <c r="J4828">
        <v>250</v>
      </c>
      <c r="K4828" s="1" t="s">
        <v>2729</v>
      </c>
      <c r="L4828">
        <v>4</v>
      </c>
      <c r="M4828">
        <v>149.69999999999999</v>
      </c>
      <c r="N4828">
        <v>3.6</v>
      </c>
      <c r="O4828">
        <v>2</v>
      </c>
      <c r="Q4828">
        <v>146.1</v>
      </c>
      <c r="R4828" s="1"/>
      <c r="V4828">
        <v>0</v>
      </c>
      <c r="W4828">
        <v>0</v>
      </c>
      <c r="AF4828">
        <v>0</v>
      </c>
      <c r="AG4828">
        <v>0</v>
      </c>
      <c r="AH4828">
        <v>0</v>
      </c>
      <c r="AI4828">
        <v>12</v>
      </c>
      <c r="AJ4828">
        <v>12</v>
      </c>
      <c r="AN4828">
        <v>156.1</v>
      </c>
      <c r="AP4828">
        <v>40</v>
      </c>
    </row>
    <row r="4829" spans="1:42" x14ac:dyDescent="0.2">
      <c r="A4829" s="1" t="s">
        <v>46</v>
      </c>
      <c r="B4829">
        <v>2</v>
      </c>
      <c r="C4829" s="1" t="s">
        <v>6644</v>
      </c>
      <c r="D4829" s="2">
        <v>45932</v>
      </c>
      <c r="E4829" t="s">
        <v>5944</v>
      </c>
      <c r="F4829" s="1" t="s">
        <v>5945</v>
      </c>
      <c r="G4829">
        <v>6</v>
      </c>
      <c r="H4829">
        <v>80</v>
      </c>
      <c r="I4829" s="1" t="s">
        <v>5945</v>
      </c>
      <c r="J4829">
        <v>2500</v>
      </c>
      <c r="K4829" s="1" t="s">
        <v>2729</v>
      </c>
      <c r="L4829">
        <v>3</v>
      </c>
      <c r="M4829">
        <v>93</v>
      </c>
      <c r="N4829">
        <v>1.7999999999999998</v>
      </c>
      <c r="O4829">
        <v>13</v>
      </c>
      <c r="Q4829">
        <v>91.2</v>
      </c>
      <c r="R4829" s="1"/>
      <c r="S4829">
        <v>5</v>
      </c>
      <c r="V4829">
        <v>5</v>
      </c>
      <c r="W4829">
        <v>8.3333333333333329E-2</v>
      </c>
      <c r="AF4829">
        <v>0</v>
      </c>
      <c r="AG4829">
        <v>0</v>
      </c>
      <c r="AH4829">
        <v>8.3333333333333329E-2</v>
      </c>
      <c r="AI4829">
        <v>11.916666666666666</v>
      </c>
      <c r="AJ4829">
        <v>12</v>
      </c>
      <c r="AN4829">
        <v>101.2</v>
      </c>
      <c r="AP4829">
        <v>40</v>
      </c>
    </row>
    <row r="4830" spans="1:42" x14ac:dyDescent="0.2">
      <c r="A4830" s="1" t="s">
        <v>46</v>
      </c>
      <c r="B4830">
        <v>2</v>
      </c>
      <c r="C4830" s="1" t="s">
        <v>6663</v>
      </c>
      <c r="D4830" s="2">
        <v>45932</v>
      </c>
      <c r="E4830" t="s">
        <v>5944</v>
      </c>
      <c r="F4830" s="1" t="s">
        <v>5945</v>
      </c>
      <c r="G4830">
        <v>8</v>
      </c>
      <c r="H4830">
        <v>80</v>
      </c>
      <c r="I4830" s="1" t="s">
        <v>5945</v>
      </c>
      <c r="J4830">
        <v>5000</v>
      </c>
      <c r="K4830" s="1" t="s">
        <v>2729</v>
      </c>
      <c r="L4830">
        <v>10</v>
      </c>
      <c r="M4830">
        <v>278.5</v>
      </c>
      <c r="N4830">
        <v>8</v>
      </c>
      <c r="Q4830">
        <v>270.5</v>
      </c>
      <c r="R4830" s="1"/>
      <c r="V4830">
        <v>0</v>
      </c>
      <c r="W4830">
        <v>0</v>
      </c>
      <c r="AF4830">
        <v>0</v>
      </c>
      <c r="AG4830">
        <v>0</v>
      </c>
      <c r="AH4830">
        <v>0</v>
      </c>
      <c r="AI4830">
        <v>12</v>
      </c>
      <c r="AJ4830">
        <v>12</v>
      </c>
      <c r="AN4830">
        <v>280.5</v>
      </c>
      <c r="AP4830">
        <v>40</v>
      </c>
    </row>
    <row r="4831" spans="1:42" x14ac:dyDescent="0.2">
      <c r="A4831" s="1" t="s">
        <v>53</v>
      </c>
      <c r="B4831">
        <v>2</v>
      </c>
      <c r="C4831" s="1" t="s">
        <v>6663</v>
      </c>
      <c r="D4831" s="2">
        <v>45932</v>
      </c>
      <c r="E4831" t="s">
        <v>5944</v>
      </c>
      <c r="F4831" s="1" t="s">
        <v>5945</v>
      </c>
      <c r="G4831">
        <v>8</v>
      </c>
      <c r="H4831">
        <v>80</v>
      </c>
      <c r="I4831" s="1" t="s">
        <v>5945</v>
      </c>
      <c r="J4831">
        <v>5000</v>
      </c>
      <c r="K4831" s="1" t="s">
        <v>2729</v>
      </c>
      <c r="L4831">
        <v>15</v>
      </c>
      <c r="M4831">
        <v>407.56</v>
      </c>
      <c r="N4831">
        <v>8</v>
      </c>
      <c r="Q4831">
        <v>399.56</v>
      </c>
      <c r="R4831" s="1"/>
      <c r="V4831">
        <v>0</v>
      </c>
      <c r="W4831">
        <v>0</v>
      </c>
      <c r="AF4831">
        <v>0</v>
      </c>
      <c r="AG4831">
        <v>0</v>
      </c>
      <c r="AH4831">
        <v>0</v>
      </c>
      <c r="AI4831">
        <v>12</v>
      </c>
      <c r="AJ4831">
        <v>12</v>
      </c>
      <c r="AN4831">
        <v>409.56</v>
      </c>
      <c r="AP4831">
        <v>40</v>
      </c>
    </row>
    <row r="4832" spans="1:42" x14ac:dyDescent="0.2">
      <c r="A4832" s="1" t="s">
        <v>46</v>
      </c>
      <c r="B4832">
        <v>4</v>
      </c>
      <c r="C4832" s="1" t="s">
        <v>6674</v>
      </c>
      <c r="D4832" s="2">
        <v>45932</v>
      </c>
      <c r="E4832" t="s">
        <v>2272</v>
      </c>
      <c r="F4832" s="1" t="s">
        <v>246</v>
      </c>
      <c r="G4832">
        <v>22</v>
      </c>
      <c r="H4832" t="s">
        <v>735</v>
      </c>
      <c r="I4832" s="1" t="s">
        <v>246</v>
      </c>
      <c r="J4832">
        <v>305</v>
      </c>
      <c r="K4832" s="1" t="s">
        <v>2729</v>
      </c>
      <c r="L4832">
        <v>1</v>
      </c>
      <c r="M4832">
        <v>100.2</v>
      </c>
      <c r="N4832">
        <v>2.2000000000000002</v>
      </c>
      <c r="O4832">
        <v>8</v>
      </c>
      <c r="Q4832">
        <v>98</v>
      </c>
      <c r="R4832" s="1"/>
      <c r="S4832">
        <v>3</v>
      </c>
      <c r="V4832">
        <v>3</v>
      </c>
      <c r="W4832">
        <v>0.05</v>
      </c>
      <c r="AF4832">
        <v>0</v>
      </c>
      <c r="AG4832">
        <v>0</v>
      </c>
      <c r="AH4832">
        <v>0.05</v>
      </c>
      <c r="AI4832">
        <v>11.95</v>
      </c>
      <c r="AJ4832">
        <v>12</v>
      </c>
      <c r="AN4832">
        <v>108</v>
      </c>
      <c r="AP4832">
        <v>40</v>
      </c>
    </row>
    <row r="4833" spans="1:42" x14ac:dyDescent="0.2">
      <c r="A4833" s="1" t="s">
        <v>46</v>
      </c>
      <c r="B4833">
        <v>4</v>
      </c>
      <c r="C4833" s="1" t="s">
        <v>6689</v>
      </c>
      <c r="D4833" s="2">
        <v>45932</v>
      </c>
      <c r="E4833" t="s">
        <v>2272</v>
      </c>
      <c r="F4833" s="1" t="s">
        <v>246</v>
      </c>
      <c r="G4833">
        <v>26</v>
      </c>
      <c r="H4833" t="s">
        <v>735</v>
      </c>
      <c r="I4833" s="1" t="s">
        <v>246</v>
      </c>
      <c r="J4833">
        <v>450</v>
      </c>
      <c r="K4833" s="1" t="s">
        <v>2729</v>
      </c>
      <c r="L4833">
        <v>3</v>
      </c>
      <c r="M4833">
        <v>275.2</v>
      </c>
      <c r="N4833">
        <v>10</v>
      </c>
      <c r="Q4833">
        <v>265.2</v>
      </c>
      <c r="R4833" s="1"/>
      <c r="V4833">
        <v>0</v>
      </c>
      <c r="W4833">
        <v>0</v>
      </c>
      <c r="AF4833">
        <v>0</v>
      </c>
      <c r="AG4833">
        <v>0</v>
      </c>
      <c r="AH4833">
        <v>0</v>
      </c>
      <c r="AI4833">
        <v>12</v>
      </c>
      <c r="AJ4833">
        <v>12</v>
      </c>
      <c r="AN4833">
        <v>275.2</v>
      </c>
      <c r="AP4833">
        <v>40</v>
      </c>
    </row>
    <row r="4834" spans="1:42" x14ac:dyDescent="0.2">
      <c r="A4834" s="1" t="s">
        <v>53</v>
      </c>
      <c r="B4834">
        <v>4</v>
      </c>
      <c r="C4834" s="1" t="s">
        <v>6689</v>
      </c>
      <c r="D4834" s="2">
        <v>45932</v>
      </c>
      <c r="E4834" t="s">
        <v>2272</v>
      </c>
      <c r="F4834" s="1" t="s">
        <v>246</v>
      </c>
      <c r="G4834">
        <v>26</v>
      </c>
      <c r="H4834" t="s">
        <v>735</v>
      </c>
      <c r="I4834" s="1" t="s">
        <v>246</v>
      </c>
      <c r="J4834">
        <v>450</v>
      </c>
      <c r="K4834" s="1" t="s">
        <v>2729</v>
      </c>
      <c r="L4834">
        <v>3</v>
      </c>
      <c r="M4834">
        <v>201</v>
      </c>
      <c r="N4834">
        <v>11</v>
      </c>
      <c r="O4834">
        <v>14.6</v>
      </c>
      <c r="Q4834">
        <v>190</v>
      </c>
      <c r="R4834" s="1"/>
      <c r="S4834">
        <v>10</v>
      </c>
      <c r="V4834">
        <v>10</v>
      </c>
      <c r="W4834">
        <v>0.16666666666666666</v>
      </c>
      <c r="AF4834">
        <v>0</v>
      </c>
      <c r="AG4834">
        <v>0</v>
      </c>
      <c r="AH4834">
        <v>0.16666666666666666</v>
      </c>
      <c r="AI4834">
        <v>11.833333333333334</v>
      </c>
      <c r="AJ4834">
        <v>12</v>
      </c>
      <c r="AN4834">
        <v>200</v>
      </c>
      <c r="AP4834">
        <v>40</v>
      </c>
    </row>
    <row r="4835" spans="1:42" x14ac:dyDescent="0.2">
      <c r="A4835" s="1" t="s">
        <v>53</v>
      </c>
      <c r="B4835">
        <v>4</v>
      </c>
      <c r="C4835" s="1" t="s">
        <v>6690</v>
      </c>
      <c r="D4835" s="2">
        <v>45932</v>
      </c>
      <c r="E4835" t="s">
        <v>2272</v>
      </c>
      <c r="F4835" s="1" t="s">
        <v>246</v>
      </c>
      <c r="G4835">
        <v>22</v>
      </c>
      <c r="H4835" t="s">
        <v>338</v>
      </c>
      <c r="I4835" s="1" t="s">
        <v>246</v>
      </c>
      <c r="J4835">
        <v>215</v>
      </c>
      <c r="K4835" s="1" t="s">
        <v>2729</v>
      </c>
      <c r="L4835">
        <v>3</v>
      </c>
      <c r="M4835">
        <v>219</v>
      </c>
      <c r="N4835">
        <v>8.3999999999999986</v>
      </c>
      <c r="Q4835">
        <v>210.6</v>
      </c>
      <c r="R4835" s="1"/>
      <c r="V4835">
        <v>0</v>
      </c>
      <c r="W4835">
        <v>0</v>
      </c>
      <c r="AF4835">
        <v>0</v>
      </c>
      <c r="AG4835">
        <v>0</v>
      </c>
      <c r="AH4835">
        <v>0</v>
      </c>
      <c r="AI4835">
        <v>12</v>
      </c>
      <c r="AJ4835">
        <v>12</v>
      </c>
      <c r="AN4835">
        <v>220.6</v>
      </c>
      <c r="AP4835">
        <v>40</v>
      </c>
    </row>
    <row r="4836" spans="1:42" x14ac:dyDescent="0.2">
      <c r="A4836" s="1" t="s">
        <v>46</v>
      </c>
      <c r="B4836">
        <v>5</v>
      </c>
      <c r="C4836" s="1" t="s">
        <v>6691</v>
      </c>
      <c r="D4836" s="2">
        <v>45932</v>
      </c>
      <c r="E4836" t="s">
        <v>2272</v>
      </c>
      <c r="F4836" s="1" t="s">
        <v>106</v>
      </c>
      <c r="G4836" t="s">
        <v>2273</v>
      </c>
      <c r="H4836" t="s">
        <v>287</v>
      </c>
      <c r="I4836" s="1" t="s">
        <v>106</v>
      </c>
      <c r="J4836">
        <v>700</v>
      </c>
      <c r="K4836" s="1" t="s">
        <v>2729</v>
      </c>
      <c r="L4836">
        <v>4</v>
      </c>
      <c r="M4836">
        <v>299.20000000000005</v>
      </c>
      <c r="N4836">
        <v>8.8000000000000007</v>
      </c>
      <c r="O4836">
        <v>22</v>
      </c>
      <c r="Q4836">
        <v>290.40000000000003</v>
      </c>
      <c r="R4836" s="1"/>
      <c r="S4836">
        <v>5</v>
      </c>
      <c r="V4836">
        <v>5</v>
      </c>
      <c r="W4836">
        <v>8.3333333333333329E-2</v>
      </c>
      <c r="AF4836">
        <v>0</v>
      </c>
      <c r="AG4836">
        <v>0</v>
      </c>
      <c r="AH4836">
        <v>8.3333333333333329E-2</v>
      </c>
      <c r="AI4836">
        <v>11.916666666666666</v>
      </c>
      <c r="AJ4836">
        <v>12</v>
      </c>
      <c r="AN4836">
        <v>300.40000000000003</v>
      </c>
      <c r="AP4836">
        <v>40</v>
      </c>
    </row>
    <row r="4837" spans="1:42" x14ac:dyDescent="0.2">
      <c r="A4837" s="1" t="s">
        <v>53</v>
      </c>
      <c r="B4837">
        <v>5</v>
      </c>
      <c r="C4837" s="1" t="s">
        <v>6691</v>
      </c>
      <c r="D4837" s="2">
        <v>45932</v>
      </c>
      <c r="E4837" t="s">
        <v>2272</v>
      </c>
      <c r="F4837" s="1" t="s">
        <v>106</v>
      </c>
      <c r="G4837" t="s">
        <v>2273</v>
      </c>
      <c r="H4837" t="s">
        <v>287</v>
      </c>
      <c r="I4837" s="1" t="s">
        <v>106</v>
      </c>
      <c r="J4837">
        <v>700</v>
      </c>
      <c r="K4837" s="1" t="s">
        <v>2729</v>
      </c>
      <c r="L4837">
        <v>7</v>
      </c>
      <c r="M4837">
        <v>427.59999999999997</v>
      </c>
      <c r="N4837">
        <v>12.200000000000001</v>
      </c>
      <c r="O4837">
        <v>46</v>
      </c>
      <c r="Q4837">
        <v>415.4</v>
      </c>
      <c r="R4837" s="1"/>
      <c r="V4837">
        <v>0</v>
      </c>
      <c r="W4837">
        <v>0</v>
      </c>
      <c r="AF4837">
        <v>0</v>
      </c>
      <c r="AG4837">
        <v>0</v>
      </c>
      <c r="AH4837">
        <v>0</v>
      </c>
      <c r="AI4837">
        <v>12</v>
      </c>
      <c r="AJ4837">
        <v>12</v>
      </c>
      <c r="AN4837">
        <v>425.4</v>
      </c>
      <c r="AP4837">
        <v>40</v>
      </c>
    </row>
    <row r="4838" spans="1:42" x14ac:dyDescent="0.2">
      <c r="A4838" s="1" t="s">
        <v>53</v>
      </c>
      <c r="B4838">
        <v>5</v>
      </c>
      <c r="C4838" s="1" t="s">
        <v>6692</v>
      </c>
      <c r="D4838" s="2">
        <v>45932</v>
      </c>
      <c r="E4838" t="s">
        <v>6693</v>
      </c>
      <c r="F4838" s="1" t="s">
        <v>106</v>
      </c>
      <c r="G4838" t="s">
        <v>2931</v>
      </c>
      <c r="H4838" t="s">
        <v>287</v>
      </c>
      <c r="I4838" s="1" t="s">
        <v>106</v>
      </c>
      <c r="J4838">
        <v>1500</v>
      </c>
      <c r="K4838" s="1" t="s">
        <v>2729</v>
      </c>
      <c r="L4838">
        <v>2</v>
      </c>
      <c r="M4838">
        <v>152.39999999999998</v>
      </c>
      <c r="N4838">
        <v>4.8</v>
      </c>
      <c r="Q4838">
        <v>147.59999999999997</v>
      </c>
      <c r="R4838" s="1"/>
      <c r="V4838">
        <v>0</v>
      </c>
      <c r="W4838">
        <v>0</v>
      </c>
      <c r="AF4838">
        <v>0</v>
      </c>
      <c r="AG4838">
        <v>0</v>
      </c>
      <c r="AH4838">
        <v>0</v>
      </c>
      <c r="AI4838">
        <v>12</v>
      </c>
      <c r="AJ4838">
        <v>12</v>
      </c>
      <c r="AN4838">
        <v>157.59999999999997</v>
      </c>
      <c r="AP4838">
        <v>40</v>
      </c>
    </row>
    <row r="4839" spans="1:42" x14ac:dyDescent="0.2">
      <c r="A4839" s="1" t="s">
        <v>46</v>
      </c>
      <c r="B4839">
        <v>6</v>
      </c>
      <c r="C4839" s="1" t="s">
        <v>6694</v>
      </c>
      <c r="D4839" s="2">
        <v>45932</v>
      </c>
      <c r="E4839" t="s">
        <v>6163</v>
      </c>
      <c r="F4839" s="1" t="s">
        <v>2816</v>
      </c>
      <c r="G4839">
        <v>18</v>
      </c>
      <c r="H4839" t="s">
        <v>51</v>
      </c>
      <c r="I4839" s="1" t="s">
        <v>106</v>
      </c>
      <c r="J4839">
        <v>2000</v>
      </c>
      <c r="K4839" s="1" t="s">
        <v>2729</v>
      </c>
      <c r="L4839">
        <v>6</v>
      </c>
      <c r="M4839">
        <v>767.50000000000011</v>
      </c>
      <c r="N4839">
        <v>13.200000000000001</v>
      </c>
      <c r="O4839">
        <v>19</v>
      </c>
      <c r="Q4839">
        <v>754.30000000000007</v>
      </c>
      <c r="R4839" s="1"/>
      <c r="V4839">
        <v>0</v>
      </c>
      <c r="W4839">
        <v>0</v>
      </c>
      <c r="AF4839">
        <v>0</v>
      </c>
      <c r="AG4839">
        <v>0</v>
      </c>
      <c r="AH4839">
        <v>0</v>
      </c>
      <c r="AI4839">
        <v>12</v>
      </c>
      <c r="AJ4839">
        <v>12</v>
      </c>
      <c r="AN4839">
        <v>764.3</v>
      </c>
      <c r="AP4839">
        <v>40</v>
      </c>
    </row>
    <row r="4840" spans="1:42" x14ac:dyDescent="0.2">
      <c r="A4840" s="1" t="s">
        <v>53</v>
      </c>
      <c r="B4840">
        <v>6</v>
      </c>
      <c r="C4840" s="1" t="s">
        <v>6694</v>
      </c>
      <c r="D4840" s="2">
        <v>45932</v>
      </c>
      <c r="E4840" t="s">
        <v>6163</v>
      </c>
      <c r="F4840" s="1" t="s">
        <v>2816</v>
      </c>
      <c r="G4840">
        <v>18</v>
      </c>
      <c r="H4840" t="s">
        <v>51</v>
      </c>
      <c r="I4840" s="1" t="s">
        <v>106</v>
      </c>
      <c r="J4840">
        <v>2000</v>
      </c>
      <c r="K4840" s="1" t="s">
        <v>2729</v>
      </c>
      <c r="L4840">
        <v>5</v>
      </c>
      <c r="M4840">
        <v>666</v>
      </c>
      <c r="N4840">
        <v>11</v>
      </c>
      <c r="O4840">
        <v>13</v>
      </c>
      <c r="Q4840">
        <v>655</v>
      </c>
      <c r="R4840" s="1"/>
      <c r="V4840">
        <v>0</v>
      </c>
      <c r="W4840">
        <v>0</v>
      </c>
      <c r="AF4840">
        <v>0</v>
      </c>
      <c r="AG4840">
        <v>0</v>
      </c>
      <c r="AH4840">
        <v>0</v>
      </c>
      <c r="AI4840">
        <v>12</v>
      </c>
      <c r="AJ4840">
        <v>12</v>
      </c>
      <c r="AN4840">
        <v>665</v>
      </c>
      <c r="AP4840">
        <v>40</v>
      </c>
    </row>
    <row r="4841" spans="1:42" x14ac:dyDescent="0.2">
      <c r="A4841" s="1" t="s">
        <v>46</v>
      </c>
      <c r="B4841">
        <v>7</v>
      </c>
      <c r="C4841" s="1" t="s">
        <v>6695</v>
      </c>
      <c r="D4841" s="2">
        <v>45932</v>
      </c>
      <c r="E4841" t="s">
        <v>625</v>
      </c>
      <c r="F4841" s="1" t="s">
        <v>246</v>
      </c>
      <c r="G4841">
        <v>18</v>
      </c>
      <c r="H4841" t="s">
        <v>134</v>
      </c>
      <c r="I4841" s="1" t="s">
        <v>246</v>
      </c>
      <c r="J4841">
        <v>370</v>
      </c>
      <c r="K4841" s="1" t="s">
        <v>2729</v>
      </c>
      <c r="L4841">
        <v>2</v>
      </c>
      <c r="M4841">
        <v>137.80000000000001</v>
      </c>
      <c r="N4841">
        <v>4</v>
      </c>
      <c r="Q4841">
        <v>133.80000000000001</v>
      </c>
      <c r="R4841" s="1"/>
      <c r="S4841">
        <v>2</v>
      </c>
      <c r="V4841">
        <v>2</v>
      </c>
      <c r="W4841">
        <v>3.3333333333333333E-2</v>
      </c>
      <c r="AF4841">
        <v>0</v>
      </c>
      <c r="AG4841">
        <v>0</v>
      </c>
      <c r="AH4841">
        <v>3.3333333333333333E-2</v>
      </c>
      <c r="AI4841">
        <v>11.966666666666669</v>
      </c>
      <c r="AJ4841">
        <v>12</v>
      </c>
      <c r="AN4841">
        <v>143.80000000000001</v>
      </c>
      <c r="AP4841">
        <v>40</v>
      </c>
    </row>
    <row r="4842" spans="1:42" x14ac:dyDescent="0.2">
      <c r="A4842" s="1" t="s">
        <v>46</v>
      </c>
      <c r="B4842">
        <v>7</v>
      </c>
      <c r="C4842" s="1" t="s">
        <v>6696</v>
      </c>
      <c r="D4842" s="2">
        <v>45932</v>
      </c>
      <c r="E4842" t="s">
        <v>625</v>
      </c>
      <c r="F4842" s="1" t="s">
        <v>246</v>
      </c>
      <c r="G4842">
        <v>15</v>
      </c>
      <c r="H4842" t="s">
        <v>332</v>
      </c>
      <c r="I4842" s="1" t="s">
        <v>246</v>
      </c>
      <c r="J4842">
        <v>200</v>
      </c>
      <c r="K4842" s="1" t="s">
        <v>2729</v>
      </c>
      <c r="L4842">
        <v>3</v>
      </c>
      <c r="M4842">
        <v>200.4</v>
      </c>
      <c r="N4842">
        <v>3.8</v>
      </c>
      <c r="Q4842">
        <v>196.6</v>
      </c>
      <c r="R4842" s="1"/>
      <c r="V4842">
        <v>0</v>
      </c>
      <c r="W4842">
        <v>0</v>
      </c>
      <c r="AF4842">
        <v>0</v>
      </c>
      <c r="AG4842">
        <v>0</v>
      </c>
      <c r="AH4842">
        <v>0</v>
      </c>
      <c r="AI4842">
        <v>12</v>
      </c>
      <c r="AJ4842">
        <v>12</v>
      </c>
      <c r="AN4842">
        <v>206.6</v>
      </c>
      <c r="AP4842">
        <v>40</v>
      </c>
    </row>
    <row r="4843" spans="1:42" x14ac:dyDescent="0.2">
      <c r="A4843" s="1" t="s">
        <v>46</v>
      </c>
      <c r="B4843">
        <v>7</v>
      </c>
      <c r="C4843" s="1" t="s">
        <v>6697</v>
      </c>
      <c r="D4843" s="2">
        <v>45932</v>
      </c>
      <c r="E4843" t="s">
        <v>625</v>
      </c>
      <c r="F4843" s="1" t="s">
        <v>246</v>
      </c>
      <c r="G4843">
        <v>15</v>
      </c>
      <c r="H4843" t="s">
        <v>332</v>
      </c>
      <c r="I4843" s="1" t="s">
        <v>246</v>
      </c>
      <c r="J4843">
        <v>200</v>
      </c>
      <c r="K4843" s="1" t="s">
        <v>2729</v>
      </c>
      <c r="L4843">
        <v>2</v>
      </c>
      <c r="M4843">
        <v>134.80000000000001</v>
      </c>
      <c r="N4843">
        <v>3.8</v>
      </c>
      <c r="Q4843">
        <v>131</v>
      </c>
      <c r="R4843" s="1"/>
      <c r="V4843">
        <v>0</v>
      </c>
      <c r="W4843">
        <v>0</v>
      </c>
      <c r="AF4843">
        <v>0</v>
      </c>
      <c r="AG4843">
        <v>0</v>
      </c>
      <c r="AH4843">
        <v>0</v>
      </c>
      <c r="AI4843">
        <v>12</v>
      </c>
      <c r="AJ4843">
        <v>12</v>
      </c>
      <c r="AN4843">
        <v>141</v>
      </c>
      <c r="AP4843">
        <v>40</v>
      </c>
    </row>
    <row r="4844" spans="1:42" x14ac:dyDescent="0.2">
      <c r="A4844" s="1" t="s">
        <v>53</v>
      </c>
      <c r="B4844">
        <v>7</v>
      </c>
      <c r="C4844" s="1" t="s">
        <v>6697</v>
      </c>
      <c r="D4844" s="2">
        <v>45932</v>
      </c>
      <c r="E4844" t="s">
        <v>625</v>
      </c>
      <c r="F4844" s="1" t="s">
        <v>246</v>
      </c>
      <c r="G4844">
        <v>15</v>
      </c>
      <c r="H4844" t="s">
        <v>332</v>
      </c>
      <c r="I4844" s="1" t="s">
        <v>246</v>
      </c>
      <c r="J4844">
        <v>200</v>
      </c>
      <c r="K4844" s="1" t="s">
        <v>2729</v>
      </c>
      <c r="L4844">
        <v>1</v>
      </c>
      <c r="M4844">
        <v>73.099999999999994</v>
      </c>
      <c r="N4844">
        <v>1.5</v>
      </c>
      <c r="Q4844">
        <v>71.599999999999994</v>
      </c>
      <c r="R4844" s="1"/>
      <c r="V4844">
        <v>0</v>
      </c>
      <c r="W4844">
        <v>0</v>
      </c>
      <c r="AF4844">
        <v>0</v>
      </c>
      <c r="AG4844">
        <v>0</v>
      </c>
      <c r="AH4844">
        <v>0</v>
      </c>
      <c r="AI4844">
        <v>12</v>
      </c>
      <c r="AJ4844">
        <v>12</v>
      </c>
      <c r="AN4844">
        <v>81.599999999999994</v>
      </c>
      <c r="AP4844">
        <v>40</v>
      </c>
    </row>
    <row r="4845" spans="1:42" x14ac:dyDescent="0.2">
      <c r="A4845" s="1" t="s">
        <v>53</v>
      </c>
      <c r="B4845">
        <v>7</v>
      </c>
      <c r="C4845" s="1" t="s">
        <v>6698</v>
      </c>
      <c r="D4845" s="2">
        <v>45932</v>
      </c>
      <c r="E4845" t="s">
        <v>625</v>
      </c>
      <c r="F4845" s="1" t="s">
        <v>246</v>
      </c>
      <c r="G4845">
        <v>15</v>
      </c>
      <c r="H4845" t="s">
        <v>332</v>
      </c>
      <c r="I4845" s="1" t="s">
        <v>246</v>
      </c>
      <c r="J4845">
        <v>200</v>
      </c>
      <c r="K4845" s="1" t="s">
        <v>2729</v>
      </c>
      <c r="L4845">
        <v>3</v>
      </c>
      <c r="M4845">
        <v>209.3</v>
      </c>
      <c r="N4845">
        <v>4.5</v>
      </c>
      <c r="Q4845">
        <v>204.8</v>
      </c>
      <c r="R4845" s="1"/>
      <c r="V4845">
        <v>0</v>
      </c>
      <c r="W4845">
        <v>0</v>
      </c>
      <c r="AF4845">
        <v>0</v>
      </c>
      <c r="AG4845">
        <v>0</v>
      </c>
      <c r="AH4845">
        <v>0</v>
      </c>
      <c r="AI4845">
        <v>12</v>
      </c>
      <c r="AJ4845">
        <v>12</v>
      </c>
      <c r="AN4845">
        <v>214.8</v>
      </c>
      <c r="AP4845">
        <v>40</v>
      </c>
    </row>
    <row r="4846" spans="1:42" x14ac:dyDescent="0.2">
      <c r="A4846" s="1" t="s">
        <v>46</v>
      </c>
      <c r="B4846">
        <v>1</v>
      </c>
      <c r="C4846" s="1" t="s">
        <v>6688</v>
      </c>
      <c r="D4846" s="2">
        <v>45933</v>
      </c>
      <c r="E4846" t="s">
        <v>2272</v>
      </c>
      <c r="F4846" s="1" t="s">
        <v>246</v>
      </c>
      <c r="G4846">
        <v>8</v>
      </c>
      <c r="H4846" t="s">
        <v>735</v>
      </c>
      <c r="I4846" s="1" t="s">
        <v>246</v>
      </c>
      <c r="J4846">
        <v>250</v>
      </c>
      <c r="K4846" s="1" t="s">
        <v>2729</v>
      </c>
      <c r="L4846">
        <v>3</v>
      </c>
      <c r="M4846">
        <v>108.89999999999999</v>
      </c>
      <c r="N4846">
        <v>3</v>
      </c>
      <c r="O4846">
        <v>2</v>
      </c>
      <c r="Q4846">
        <v>105.89999999999999</v>
      </c>
      <c r="R4846" s="1"/>
      <c r="V4846">
        <v>0</v>
      </c>
      <c r="W4846">
        <v>0</v>
      </c>
      <c r="AF4846">
        <v>0</v>
      </c>
      <c r="AG4846">
        <v>0</v>
      </c>
      <c r="AH4846">
        <v>0</v>
      </c>
      <c r="AI4846">
        <v>12</v>
      </c>
      <c r="AJ4846">
        <v>12</v>
      </c>
      <c r="AL4846">
        <v>2797</v>
      </c>
      <c r="AN4846">
        <v>115.9</v>
      </c>
      <c r="AO4846">
        <v>372</v>
      </c>
      <c r="AP4846">
        <v>40</v>
      </c>
    </row>
    <row r="4847" spans="1:42" x14ac:dyDescent="0.2">
      <c r="A4847" s="1" t="s">
        <v>46</v>
      </c>
      <c r="B4847">
        <v>1</v>
      </c>
      <c r="C4847" s="1" t="s">
        <v>7496</v>
      </c>
      <c r="D4847" s="2">
        <v>45933</v>
      </c>
      <c r="E4847" t="s">
        <v>2272</v>
      </c>
      <c r="F4847" s="1" t="s">
        <v>246</v>
      </c>
      <c r="G4847">
        <v>9</v>
      </c>
      <c r="H4847" t="s">
        <v>735</v>
      </c>
      <c r="I4847" s="1" t="s">
        <v>246</v>
      </c>
      <c r="J4847">
        <v>360</v>
      </c>
      <c r="K4847" s="1" t="s">
        <v>2729</v>
      </c>
      <c r="L4847">
        <v>1</v>
      </c>
      <c r="M4847">
        <v>37.799999999999997</v>
      </c>
      <c r="N4847">
        <v>1.1000000000000001</v>
      </c>
      <c r="Q4847">
        <v>36.699999999999996</v>
      </c>
      <c r="R4847" s="1"/>
      <c r="V4847">
        <v>0</v>
      </c>
      <c r="W4847">
        <v>0</v>
      </c>
      <c r="AF4847">
        <v>0</v>
      </c>
      <c r="AG4847">
        <v>0</v>
      </c>
      <c r="AH4847">
        <v>0</v>
      </c>
      <c r="AI4847">
        <v>12</v>
      </c>
      <c r="AJ4847">
        <v>12</v>
      </c>
      <c r="AN4847">
        <v>46.7</v>
      </c>
      <c r="AP4847">
        <v>40</v>
      </c>
    </row>
    <row r="4848" spans="1:42" x14ac:dyDescent="0.2">
      <c r="A4848" s="1" t="s">
        <v>53</v>
      </c>
      <c r="B4848">
        <v>1</v>
      </c>
      <c r="C4848" s="1" t="s">
        <v>7496</v>
      </c>
      <c r="D4848" s="2">
        <v>45933</v>
      </c>
      <c r="E4848" t="s">
        <v>2272</v>
      </c>
      <c r="F4848" s="1" t="s">
        <v>246</v>
      </c>
      <c r="G4848">
        <v>9</v>
      </c>
      <c r="H4848" t="s">
        <v>735</v>
      </c>
      <c r="I4848" s="1" t="s">
        <v>246</v>
      </c>
      <c r="J4848">
        <v>360</v>
      </c>
      <c r="K4848" s="1" t="s">
        <v>2729</v>
      </c>
      <c r="L4848">
        <v>4</v>
      </c>
      <c r="M4848">
        <v>176.09999999999997</v>
      </c>
      <c r="N4848">
        <v>4</v>
      </c>
      <c r="Q4848">
        <v>172.09999999999997</v>
      </c>
      <c r="R4848" s="1"/>
      <c r="V4848">
        <v>0</v>
      </c>
      <c r="W4848">
        <v>0</v>
      </c>
      <c r="AF4848">
        <v>0</v>
      </c>
      <c r="AG4848">
        <v>0</v>
      </c>
      <c r="AH4848">
        <v>0</v>
      </c>
      <c r="AI4848">
        <v>12</v>
      </c>
      <c r="AJ4848">
        <v>12</v>
      </c>
      <c r="AN4848">
        <v>182.09999999999997</v>
      </c>
      <c r="AP4848">
        <v>40</v>
      </c>
    </row>
    <row r="4849" spans="1:42" x14ac:dyDescent="0.2">
      <c r="A4849" s="1" t="s">
        <v>46</v>
      </c>
      <c r="B4849">
        <v>2</v>
      </c>
      <c r="C4849" s="1" t="s">
        <v>6663</v>
      </c>
      <c r="D4849" s="2">
        <v>45933</v>
      </c>
      <c r="E4849" t="s">
        <v>5944</v>
      </c>
      <c r="F4849" s="1" t="s">
        <v>5945</v>
      </c>
      <c r="G4849">
        <v>8</v>
      </c>
      <c r="H4849">
        <v>80</v>
      </c>
      <c r="I4849" s="1" t="s">
        <v>5945</v>
      </c>
      <c r="J4849">
        <v>5000</v>
      </c>
      <c r="K4849" s="1" t="s">
        <v>2729</v>
      </c>
      <c r="L4849">
        <v>13</v>
      </c>
      <c r="M4849">
        <v>342.90000000000003</v>
      </c>
      <c r="N4849">
        <v>10.4</v>
      </c>
      <c r="O4849">
        <v>10</v>
      </c>
      <c r="Q4849">
        <v>332.50000000000006</v>
      </c>
      <c r="R4849" s="1"/>
      <c r="V4849">
        <v>0</v>
      </c>
      <c r="W4849">
        <v>0</v>
      </c>
      <c r="AF4849">
        <v>0</v>
      </c>
      <c r="AG4849">
        <v>0</v>
      </c>
      <c r="AH4849">
        <v>0</v>
      </c>
      <c r="AI4849">
        <v>12</v>
      </c>
      <c r="AJ4849">
        <v>12</v>
      </c>
      <c r="AN4849">
        <v>342.50000000000006</v>
      </c>
      <c r="AP4849">
        <v>40</v>
      </c>
    </row>
    <row r="4850" spans="1:42" x14ac:dyDescent="0.2">
      <c r="A4850" s="1" t="s">
        <v>46</v>
      </c>
      <c r="B4850">
        <v>2</v>
      </c>
      <c r="C4850" s="1" t="s">
        <v>6663</v>
      </c>
      <c r="D4850" s="2">
        <v>45933</v>
      </c>
      <c r="E4850" t="s">
        <v>5944</v>
      </c>
      <c r="F4850" s="1" t="s">
        <v>5945</v>
      </c>
      <c r="G4850">
        <v>8</v>
      </c>
      <c r="H4850">
        <v>80</v>
      </c>
      <c r="I4850" s="1" t="s">
        <v>5945</v>
      </c>
      <c r="J4850">
        <v>5000</v>
      </c>
      <c r="K4850" s="1" t="s">
        <v>2729</v>
      </c>
      <c r="L4850">
        <v>1</v>
      </c>
      <c r="M4850">
        <v>31</v>
      </c>
      <c r="N4850">
        <v>0.8</v>
      </c>
      <c r="Q4850">
        <v>30.2</v>
      </c>
      <c r="R4850" s="1"/>
      <c r="V4850">
        <v>0</v>
      </c>
      <c r="W4850">
        <v>0</v>
      </c>
      <c r="AF4850">
        <v>0</v>
      </c>
      <c r="AG4850">
        <v>0</v>
      </c>
      <c r="AH4850">
        <v>0</v>
      </c>
      <c r="AI4850">
        <v>12</v>
      </c>
      <c r="AJ4850">
        <v>12</v>
      </c>
      <c r="AN4850">
        <v>40.200000000000003</v>
      </c>
      <c r="AP4850">
        <v>40</v>
      </c>
    </row>
    <row r="4851" spans="1:42" x14ac:dyDescent="0.2">
      <c r="A4851" s="1" t="s">
        <v>46</v>
      </c>
      <c r="B4851">
        <v>2</v>
      </c>
      <c r="C4851" s="1" t="s">
        <v>7497</v>
      </c>
      <c r="D4851" s="2">
        <v>45933</v>
      </c>
      <c r="E4851" t="s">
        <v>5944</v>
      </c>
      <c r="F4851" s="1" t="s">
        <v>5945</v>
      </c>
      <c r="G4851">
        <v>10</v>
      </c>
      <c r="H4851">
        <v>80</v>
      </c>
      <c r="I4851" s="1" t="s">
        <v>5945</v>
      </c>
      <c r="J4851">
        <v>1250</v>
      </c>
      <c r="K4851" s="1" t="s">
        <v>2729</v>
      </c>
      <c r="L4851">
        <v>1</v>
      </c>
      <c r="M4851">
        <v>27.8</v>
      </c>
      <c r="N4851">
        <v>1</v>
      </c>
      <c r="Q4851">
        <v>26.8</v>
      </c>
      <c r="R4851" s="1"/>
      <c r="V4851">
        <v>0</v>
      </c>
      <c r="W4851">
        <v>0</v>
      </c>
      <c r="AF4851">
        <v>0</v>
      </c>
      <c r="AG4851">
        <v>0</v>
      </c>
      <c r="AH4851">
        <v>0</v>
      </c>
      <c r="AI4851">
        <v>12</v>
      </c>
      <c r="AJ4851">
        <v>12</v>
      </c>
      <c r="AN4851">
        <v>36.799999999999997</v>
      </c>
      <c r="AP4851">
        <v>40</v>
      </c>
    </row>
    <row r="4852" spans="1:42" x14ac:dyDescent="0.2">
      <c r="A4852" s="1" t="s">
        <v>53</v>
      </c>
      <c r="B4852">
        <v>2</v>
      </c>
      <c r="C4852" s="1" t="s">
        <v>7497</v>
      </c>
      <c r="D4852" s="2">
        <v>45933</v>
      </c>
      <c r="E4852" t="s">
        <v>5944</v>
      </c>
      <c r="F4852" s="1" t="s">
        <v>5945</v>
      </c>
      <c r="G4852">
        <v>10</v>
      </c>
      <c r="H4852">
        <v>80</v>
      </c>
      <c r="I4852" s="1" t="s">
        <v>5945</v>
      </c>
      <c r="J4852">
        <v>1250</v>
      </c>
      <c r="K4852" s="1" t="s">
        <v>2729</v>
      </c>
      <c r="L4852">
        <v>13</v>
      </c>
      <c r="M4852">
        <v>366.82</v>
      </c>
      <c r="N4852">
        <v>1.3</v>
      </c>
      <c r="Q4852">
        <v>365.52</v>
      </c>
      <c r="R4852" s="1"/>
      <c r="V4852">
        <v>0</v>
      </c>
      <c r="W4852">
        <v>0</v>
      </c>
      <c r="AF4852">
        <v>0</v>
      </c>
      <c r="AG4852">
        <v>0</v>
      </c>
      <c r="AH4852">
        <v>0</v>
      </c>
      <c r="AI4852">
        <v>12</v>
      </c>
      <c r="AJ4852">
        <v>12</v>
      </c>
      <c r="AN4852">
        <v>375.52</v>
      </c>
      <c r="AP4852">
        <v>40</v>
      </c>
    </row>
    <row r="4853" spans="1:42" x14ac:dyDescent="0.2">
      <c r="A4853" s="1" t="s">
        <v>53</v>
      </c>
      <c r="B4853">
        <v>3</v>
      </c>
      <c r="C4853" s="1" t="s">
        <v>7497</v>
      </c>
      <c r="D4853" s="2">
        <v>45933</v>
      </c>
      <c r="E4853" t="s">
        <v>5944</v>
      </c>
      <c r="F4853" s="1" t="s">
        <v>5945</v>
      </c>
      <c r="G4853">
        <v>10</v>
      </c>
      <c r="H4853">
        <v>80</v>
      </c>
      <c r="I4853" s="1" t="s">
        <v>5945</v>
      </c>
      <c r="J4853">
        <v>1250</v>
      </c>
      <c r="K4853" s="1" t="s">
        <v>2729</v>
      </c>
      <c r="L4853">
        <v>10</v>
      </c>
      <c r="M4853">
        <v>287.36</v>
      </c>
      <c r="N4853">
        <v>10</v>
      </c>
      <c r="O4853">
        <v>25</v>
      </c>
      <c r="Q4853">
        <v>277.36</v>
      </c>
      <c r="R4853" s="1"/>
      <c r="U4853">
        <v>120</v>
      </c>
      <c r="V4853">
        <v>120</v>
      </c>
      <c r="W4853">
        <v>2</v>
      </c>
      <c r="AF4853">
        <v>0</v>
      </c>
      <c r="AG4853">
        <v>0</v>
      </c>
      <c r="AH4853">
        <v>2</v>
      </c>
      <c r="AI4853">
        <v>10</v>
      </c>
      <c r="AJ4853">
        <v>12</v>
      </c>
      <c r="AN4853">
        <v>287.36</v>
      </c>
      <c r="AP4853">
        <v>40</v>
      </c>
    </row>
    <row r="4854" spans="1:42" x14ac:dyDescent="0.2">
      <c r="A4854" s="1" t="s">
        <v>46</v>
      </c>
      <c r="B4854">
        <v>4</v>
      </c>
      <c r="C4854" s="1" t="s">
        <v>7406</v>
      </c>
      <c r="D4854" s="2">
        <v>45933</v>
      </c>
      <c r="E4854" t="s">
        <v>2272</v>
      </c>
      <c r="F4854" s="1" t="s">
        <v>246</v>
      </c>
      <c r="G4854">
        <v>21</v>
      </c>
      <c r="H4854" t="s">
        <v>2963</v>
      </c>
      <c r="I4854" s="1" t="s">
        <v>246</v>
      </c>
      <c r="J4854">
        <v>80</v>
      </c>
      <c r="K4854" s="1" t="s">
        <v>2729</v>
      </c>
      <c r="L4854">
        <v>2</v>
      </c>
      <c r="M4854">
        <v>106.4</v>
      </c>
      <c r="N4854">
        <v>4.5</v>
      </c>
      <c r="O4854">
        <v>8</v>
      </c>
      <c r="Q4854">
        <v>101.9</v>
      </c>
      <c r="R4854" s="1"/>
      <c r="V4854">
        <v>0</v>
      </c>
      <c r="W4854">
        <v>0</v>
      </c>
      <c r="AF4854">
        <v>0</v>
      </c>
      <c r="AG4854">
        <v>0</v>
      </c>
      <c r="AH4854">
        <v>0</v>
      </c>
      <c r="AI4854">
        <v>12</v>
      </c>
      <c r="AJ4854">
        <v>12</v>
      </c>
      <c r="AN4854">
        <v>111.9</v>
      </c>
      <c r="AP4854">
        <v>40</v>
      </c>
    </row>
    <row r="4855" spans="1:42" x14ac:dyDescent="0.2">
      <c r="A4855" s="1" t="s">
        <v>53</v>
      </c>
      <c r="B4855">
        <v>4</v>
      </c>
      <c r="C4855" s="1" t="s">
        <v>7405</v>
      </c>
      <c r="D4855" s="2">
        <v>45933</v>
      </c>
      <c r="E4855" t="s">
        <v>2272</v>
      </c>
      <c r="F4855" s="1" t="s">
        <v>246</v>
      </c>
      <c r="G4855">
        <v>19</v>
      </c>
      <c r="H4855" t="s">
        <v>735</v>
      </c>
      <c r="I4855" s="1" t="s">
        <v>246</v>
      </c>
      <c r="J4855">
        <v>280</v>
      </c>
      <c r="K4855" s="1" t="s">
        <v>2729</v>
      </c>
      <c r="L4855">
        <v>2</v>
      </c>
      <c r="M4855">
        <v>151.4</v>
      </c>
      <c r="N4855">
        <v>4.8</v>
      </c>
      <c r="O4855">
        <v>5.2</v>
      </c>
      <c r="Q4855">
        <v>146.6</v>
      </c>
      <c r="R4855" s="1"/>
      <c r="S4855">
        <v>10</v>
      </c>
      <c r="V4855">
        <v>10</v>
      </c>
      <c r="W4855">
        <v>0.16666666666666666</v>
      </c>
      <c r="AF4855">
        <v>0</v>
      </c>
      <c r="AG4855">
        <v>0</v>
      </c>
      <c r="AH4855">
        <v>0.16666666666666666</v>
      </c>
      <c r="AI4855">
        <v>11.833333333333334</v>
      </c>
      <c r="AJ4855">
        <v>12</v>
      </c>
      <c r="AN4855">
        <v>156.6</v>
      </c>
      <c r="AP4855">
        <v>40</v>
      </c>
    </row>
    <row r="4856" spans="1:42" x14ac:dyDescent="0.2">
      <c r="A4856" s="1" t="s">
        <v>53</v>
      </c>
      <c r="B4856">
        <v>4</v>
      </c>
      <c r="C4856" s="1" t="s">
        <v>7404</v>
      </c>
      <c r="D4856" s="2">
        <v>45933</v>
      </c>
      <c r="E4856" t="s">
        <v>6243</v>
      </c>
      <c r="F4856" s="1" t="s">
        <v>246</v>
      </c>
      <c r="G4856">
        <v>17.5</v>
      </c>
      <c r="H4856" t="s">
        <v>735</v>
      </c>
      <c r="I4856" s="1" t="s">
        <v>246</v>
      </c>
      <c r="J4856">
        <v>100</v>
      </c>
      <c r="K4856" s="1" t="s">
        <v>2729</v>
      </c>
      <c r="L4856">
        <v>2</v>
      </c>
      <c r="M4856">
        <v>108.6</v>
      </c>
      <c r="N4856">
        <v>3.9</v>
      </c>
      <c r="Q4856">
        <v>104.69999999999999</v>
      </c>
      <c r="R4856" s="1"/>
      <c r="V4856">
        <v>0</v>
      </c>
      <c r="W4856">
        <v>0</v>
      </c>
      <c r="AF4856">
        <v>0</v>
      </c>
      <c r="AG4856">
        <v>0</v>
      </c>
      <c r="AH4856">
        <v>0</v>
      </c>
      <c r="AI4856">
        <v>12</v>
      </c>
      <c r="AJ4856">
        <v>12</v>
      </c>
      <c r="AN4856">
        <v>114.7</v>
      </c>
      <c r="AP4856">
        <v>40</v>
      </c>
    </row>
    <row r="4857" spans="1:42" x14ac:dyDescent="0.2">
      <c r="A4857" s="1" t="s">
        <v>53</v>
      </c>
      <c r="B4857">
        <v>4</v>
      </c>
      <c r="C4857" s="1" t="s">
        <v>7498</v>
      </c>
      <c r="D4857" s="2">
        <v>45933</v>
      </c>
      <c r="E4857" t="s">
        <v>2272</v>
      </c>
      <c r="F4857" s="1" t="s">
        <v>246</v>
      </c>
      <c r="G4857">
        <v>16</v>
      </c>
      <c r="H4857" t="s">
        <v>338</v>
      </c>
      <c r="I4857" s="1" t="s">
        <v>246</v>
      </c>
      <c r="J4857">
        <v>250</v>
      </c>
      <c r="K4857" s="1" t="s">
        <v>2729</v>
      </c>
      <c r="L4857">
        <v>2</v>
      </c>
      <c r="M4857">
        <v>148.19999999999999</v>
      </c>
      <c r="N4857">
        <v>3.8</v>
      </c>
      <c r="Q4857">
        <v>144.39999999999998</v>
      </c>
      <c r="R4857" s="1"/>
      <c r="V4857">
        <v>0</v>
      </c>
      <c r="W4857">
        <v>0</v>
      </c>
      <c r="AF4857">
        <v>0</v>
      </c>
      <c r="AG4857">
        <v>0</v>
      </c>
      <c r="AH4857">
        <v>0</v>
      </c>
      <c r="AI4857">
        <v>12</v>
      </c>
      <c r="AJ4857">
        <v>12</v>
      </c>
      <c r="AN4857">
        <v>154.39999999999998</v>
      </c>
      <c r="AP4857">
        <v>40</v>
      </c>
    </row>
    <row r="4858" spans="1:42" x14ac:dyDescent="0.2">
      <c r="A4858" s="1" t="s">
        <v>46</v>
      </c>
      <c r="B4858">
        <v>5</v>
      </c>
      <c r="C4858" s="1" t="s">
        <v>6692</v>
      </c>
      <c r="D4858" s="2">
        <v>45933</v>
      </c>
      <c r="E4858" t="s">
        <v>6693</v>
      </c>
      <c r="F4858" s="1" t="s">
        <v>106</v>
      </c>
      <c r="G4858" t="s">
        <v>2931</v>
      </c>
      <c r="H4858" t="s">
        <v>287</v>
      </c>
      <c r="I4858" s="1" t="s">
        <v>106</v>
      </c>
      <c r="J4858">
        <v>1500</v>
      </c>
      <c r="K4858" s="1" t="s">
        <v>2729</v>
      </c>
      <c r="L4858">
        <v>9</v>
      </c>
      <c r="M4858">
        <v>687.2</v>
      </c>
      <c r="N4858">
        <v>21.599999999999998</v>
      </c>
      <c r="O4858">
        <v>70</v>
      </c>
      <c r="Q4858">
        <v>665.6</v>
      </c>
      <c r="R4858" s="1"/>
      <c r="V4858">
        <v>0</v>
      </c>
      <c r="W4858">
        <v>0</v>
      </c>
      <c r="AF4858">
        <v>0</v>
      </c>
      <c r="AG4858">
        <v>0</v>
      </c>
      <c r="AH4858">
        <v>0</v>
      </c>
      <c r="AI4858">
        <v>12</v>
      </c>
      <c r="AJ4858">
        <v>12</v>
      </c>
      <c r="AN4858">
        <v>675.6</v>
      </c>
      <c r="AP4858">
        <v>40</v>
      </c>
    </row>
    <row r="4859" spans="1:42" x14ac:dyDescent="0.2">
      <c r="A4859" s="1" t="s">
        <v>53</v>
      </c>
      <c r="B4859">
        <v>5</v>
      </c>
      <c r="C4859" s="1" t="s">
        <v>6692</v>
      </c>
      <c r="D4859" s="2">
        <v>45933</v>
      </c>
      <c r="E4859" t="s">
        <v>6693</v>
      </c>
      <c r="F4859" s="1" t="s">
        <v>106</v>
      </c>
      <c r="G4859" t="s">
        <v>2931</v>
      </c>
      <c r="H4859" t="s">
        <v>287</v>
      </c>
      <c r="I4859" s="1" t="s">
        <v>106</v>
      </c>
      <c r="J4859">
        <v>1500</v>
      </c>
      <c r="K4859" s="1" t="s">
        <v>2729</v>
      </c>
      <c r="L4859">
        <v>6</v>
      </c>
      <c r="M4859">
        <v>440.79999999999995</v>
      </c>
      <c r="N4859">
        <v>14.399999999999999</v>
      </c>
      <c r="Q4859">
        <v>426.4</v>
      </c>
      <c r="R4859" s="1"/>
      <c r="V4859">
        <v>0</v>
      </c>
      <c r="W4859">
        <v>0</v>
      </c>
      <c r="AF4859">
        <v>0</v>
      </c>
      <c r="AG4859">
        <v>0</v>
      </c>
      <c r="AH4859">
        <v>0</v>
      </c>
      <c r="AI4859">
        <v>12</v>
      </c>
      <c r="AJ4859">
        <v>12</v>
      </c>
      <c r="AN4859">
        <v>436.4</v>
      </c>
      <c r="AP4859">
        <v>40</v>
      </c>
    </row>
    <row r="4860" spans="1:42" x14ac:dyDescent="0.2">
      <c r="A4860" s="1" t="s">
        <v>46</v>
      </c>
      <c r="B4860">
        <v>6</v>
      </c>
      <c r="C4860" s="1" t="s">
        <v>6694</v>
      </c>
      <c r="D4860" s="2">
        <v>45933</v>
      </c>
      <c r="E4860" t="s">
        <v>6163</v>
      </c>
      <c r="F4860" s="1" t="s">
        <v>2816</v>
      </c>
      <c r="G4860">
        <v>18</v>
      </c>
      <c r="H4860" t="s">
        <v>51</v>
      </c>
      <c r="I4860" s="1" t="s">
        <v>106</v>
      </c>
      <c r="J4860">
        <v>2000</v>
      </c>
      <c r="K4860" s="1" t="s">
        <v>2729</v>
      </c>
      <c r="L4860">
        <v>3</v>
      </c>
      <c r="M4860">
        <v>475.6</v>
      </c>
      <c r="N4860">
        <v>6.6000000000000005</v>
      </c>
      <c r="Q4860">
        <v>469</v>
      </c>
      <c r="R4860" s="1"/>
      <c r="V4860">
        <v>0</v>
      </c>
      <c r="W4860">
        <v>0</v>
      </c>
      <c r="AF4860">
        <v>0</v>
      </c>
      <c r="AG4860">
        <v>0</v>
      </c>
      <c r="AH4860">
        <v>0</v>
      </c>
      <c r="AI4860">
        <v>12</v>
      </c>
      <c r="AJ4860">
        <v>12</v>
      </c>
      <c r="AN4860">
        <v>479</v>
      </c>
      <c r="AP4860">
        <v>40</v>
      </c>
    </row>
    <row r="4861" spans="1:42" x14ac:dyDescent="0.2">
      <c r="A4861" s="1" t="s">
        <v>53</v>
      </c>
      <c r="B4861">
        <v>6</v>
      </c>
      <c r="C4861" s="1" t="s">
        <v>6694</v>
      </c>
      <c r="D4861" s="2">
        <v>45933</v>
      </c>
      <c r="E4861" t="s">
        <v>6163</v>
      </c>
      <c r="F4861" s="1" t="s">
        <v>2816</v>
      </c>
      <c r="G4861">
        <v>18</v>
      </c>
      <c r="H4861" t="s">
        <v>51</v>
      </c>
      <c r="I4861" s="1" t="s">
        <v>106</v>
      </c>
      <c r="J4861">
        <v>2000</v>
      </c>
      <c r="K4861" s="1" t="s">
        <v>2729</v>
      </c>
      <c r="L4861">
        <v>2</v>
      </c>
      <c r="M4861">
        <v>252.6</v>
      </c>
      <c r="N4861">
        <v>4.4000000000000004</v>
      </c>
      <c r="Q4861">
        <v>248.2</v>
      </c>
      <c r="R4861" s="1"/>
      <c r="V4861">
        <v>0</v>
      </c>
      <c r="W4861">
        <v>0</v>
      </c>
      <c r="AF4861">
        <v>0</v>
      </c>
      <c r="AG4861">
        <v>0</v>
      </c>
      <c r="AH4861">
        <v>0</v>
      </c>
      <c r="AI4861">
        <v>12</v>
      </c>
      <c r="AJ4861">
        <v>12</v>
      </c>
      <c r="AN4861">
        <v>258.2</v>
      </c>
      <c r="AP4861">
        <v>40</v>
      </c>
    </row>
    <row r="4862" spans="1:42" x14ac:dyDescent="0.2">
      <c r="A4862" s="1" t="s">
        <v>53</v>
      </c>
      <c r="B4862">
        <v>6</v>
      </c>
      <c r="C4862" s="1" t="s">
        <v>7403</v>
      </c>
      <c r="D4862" s="2">
        <v>45933</v>
      </c>
      <c r="E4862" t="s">
        <v>2697</v>
      </c>
      <c r="F4862" s="1" t="s">
        <v>2816</v>
      </c>
      <c r="G4862" t="s">
        <v>2743</v>
      </c>
      <c r="H4862" t="s">
        <v>3994</v>
      </c>
      <c r="I4862" s="1" t="s">
        <v>106</v>
      </c>
      <c r="J4862">
        <v>300</v>
      </c>
      <c r="K4862" s="1" t="s">
        <v>2729</v>
      </c>
      <c r="L4862">
        <v>11</v>
      </c>
      <c r="M4862">
        <v>311.5</v>
      </c>
      <c r="N4862">
        <v>15.399999999999999</v>
      </c>
      <c r="Q4862">
        <v>296.10000000000002</v>
      </c>
      <c r="R4862" s="1"/>
      <c r="V4862">
        <v>0</v>
      </c>
      <c r="W4862">
        <v>0</v>
      </c>
      <c r="AF4862">
        <v>0</v>
      </c>
      <c r="AG4862">
        <v>0</v>
      </c>
      <c r="AH4862">
        <v>0</v>
      </c>
      <c r="AI4862">
        <v>12</v>
      </c>
      <c r="AJ4862">
        <v>12</v>
      </c>
      <c r="AN4862">
        <v>306.10000000000002</v>
      </c>
      <c r="AP4862">
        <v>40</v>
      </c>
    </row>
    <row r="4863" spans="1:42" x14ac:dyDescent="0.2">
      <c r="A4863" s="1" t="s">
        <v>53</v>
      </c>
      <c r="B4863">
        <v>6</v>
      </c>
      <c r="C4863" s="1" t="s">
        <v>7499</v>
      </c>
      <c r="D4863" s="2">
        <v>45933</v>
      </c>
      <c r="E4863" t="s">
        <v>2697</v>
      </c>
      <c r="F4863" s="1" t="s">
        <v>2816</v>
      </c>
      <c r="G4863" t="s">
        <v>3884</v>
      </c>
      <c r="H4863" t="s">
        <v>3994</v>
      </c>
      <c r="I4863" s="1" t="s">
        <v>106</v>
      </c>
      <c r="J4863">
        <v>300</v>
      </c>
      <c r="K4863" s="1" t="s">
        <v>2729</v>
      </c>
      <c r="L4863">
        <v>3</v>
      </c>
      <c r="M4863">
        <v>88.8</v>
      </c>
      <c r="N4863">
        <v>5.4</v>
      </c>
      <c r="Q4863">
        <v>83.399999999999991</v>
      </c>
      <c r="R4863" s="1"/>
      <c r="V4863">
        <v>0</v>
      </c>
      <c r="W4863">
        <v>0</v>
      </c>
      <c r="AF4863">
        <v>0</v>
      </c>
      <c r="AG4863">
        <v>0</v>
      </c>
      <c r="AH4863">
        <v>0</v>
      </c>
      <c r="AI4863">
        <v>12</v>
      </c>
      <c r="AJ4863">
        <v>12</v>
      </c>
      <c r="AN4863">
        <v>93.399999999999977</v>
      </c>
      <c r="AP4863">
        <v>40</v>
      </c>
    </row>
    <row r="4864" spans="1:42" x14ac:dyDescent="0.2">
      <c r="A4864" s="1" t="s">
        <v>46</v>
      </c>
      <c r="B4864">
        <v>7</v>
      </c>
      <c r="C4864" s="1" t="s">
        <v>7400</v>
      </c>
      <c r="D4864" s="2">
        <v>45933</v>
      </c>
      <c r="E4864" t="s">
        <v>625</v>
      </c>
      <c r="F4864" s="1" t="s">
        <v>246</v>
      </c>
      <c r="G4864">
        <v>11</v>
      </c>
      <c r="H4864" t="s">
        <v>332</v>
      </c>
      <c r="I4864" s="1" t="s">
        <v>246</v>
      </c>
      <c r="J4864">
        <v>550</v>
      </c>
      <c r="K4864" s="1" t="s">
        <v>2729</v>
      </c>
      <c r="L4864">
        <v>4</v>
      </c>
      <c r="M4864">
        <v>288.8</v>
      </c>
      <c r="N4864">
        <v>5.4</v>
      </c>
      <c r="Q4864">
        <v>283.40000000000003</v>
      </c>
      <c r="R4864" s="1"/>
      <c r="V4864">
        <v>0</v>
      </c>
      <c r="W4864">
        <v>0</v>
      </c>
      <c r="AF4864">
        <v>0</v>
      </c>
      <c r="AG4864">
        <v>0</v>
      </c>
      <c r="AH4864">
        <v>0</v>
      </c>
      <c r="AI4864">
        <v>12</v>
      </c>
      <c r="AJ4864">
        <v>12</v>
      </c>
      <c r="AN4864">
        <v>293.40000000000003</v>
      </c>
      <c r="AP4864">
        <v>40</v>
      </c>
    </row>
    <row r="4865" spans="1:42" x14ac:dyDescent="0.2">
      <c r="A4865" s="1" t="s">
        <v>53</v>
      </c>
      <c r="B4865">
        <v>7</v>
      </c>
      <c r="C4865" s="1" t="s">
        <v>7400</v>
      </c>
      <c r="D4865" s="2">
        <v>45933</v>
      </c>
      <c r="E4865" t="s">
        <v>625</v>
      </c>
      <c r="F4865" s="1" t="s">
        <v>246</v>
      </c>
      <c r="G4865">
        <v>11</v>
      </c>
      <c r="H4865" t="s">
        <v>332</v>
      </c>
      <c r="I4865" s="1" t="s">
        <v>246</v>
      </c>
      <c r="J4865">
        <v>550</v>
      </c>
      <c r="K4865" s="1" t="s">
        <v>2729</v>
      </c>
      <c r="L4865">
        <v>4</v>
      </c>
      <c r="M4865">
        <v>228.94</v>
      </c>
      <c r="N4865">
        <v>5.6</v>
      </c>
      <c r="Q4865">
        <v>223.34</v>
      </c>
      <c r="R4865" s="1"/>
      <c r="V4865">
        <v>0</v>
      </c>
      <c r="W4865">
        <v>0</v>
      </c>
      <c r="AF4865">
        <v>0</v>
      </c>
      <c r="AG4865">
        <v>0</v>
      </c>
      <c r="AH4865">
        <v>0</v>
      </c>
      <c r="AI4865">
        <v>12</v>
      </c>
      <c r="AJ4865">
        <v>12</v>
      </c>
      <c r="AN4865">
        <v>233.34</v>
      </c>
      <c r="AP4865">
        <v>40</v>
      </c>
    </row>
    <row r="4866" spans="1:42" x14ac:dyDescent="0.2">
      <c r="A4866" s="1" t="s">
        <v>53</v>
      </c>
      <c r="B4866">
        <v>7</v>
      </c>
      <c r="C4866" s="1" t="s">
        <v>7401</v>
      </c>
      <c r="D4866" s="2">
        <v>45933</v>
      </c>
      <c r="E4866" t="s">
        <v>625</v>
      </c>
      <c r="F4866" s="1" t="s">
        <v>246</v>
      </c>
      <c r="G4866">
        <v>11</v>
      </c>
      <c r="H4866" t="s">
        <v>167</v>
      </c>
      <c r="I4866" s="1" t="s">
        <v>246</v>
      </c>
      <c r="J4866">
        <v>25</v>
      </c>
      <c r="K4866" s="1" t="s">
        <v>2729</v>
      </c>
      <c r="L4866">
        <v>1</v>
      </c>
      <c r="M4866">
        <v>73.400000000000006</v>
      </c>
      <c r="N4866">
        <v>2</v>
      </c>
      <c r="Q4866">
        <v>71.400000000000006</v>
      </c>
      <c r="R4866" s="1"/>
      <c r="V4866">
        <v>0</v>
      </c>
      <c r="W4866">
        <v>0</v>
      </c>
      <c r="AF4866">
        <v>0</v>
      </c>
      <c r="AG4866">
        <v>0</v>
      </c>
      <c r="AH4866">
        <v>0</v>
      </c>
      <c r="AI4866">
        <v>12</v>
      </c>
      <c r="AJ4866">
        <v>12</v>
      </c>
      <c r="AN4866">
        <v>81.400000000000006</v>
      </c>
      <c r="AP4866">
        <v>40</v>
      </c>
    </row>
    <row r="4867" spans="1:42" x14ac:dyDescent="0.2">
      <c r="A4867" s="1" t="s">
        <v>53</v>
      </c>
      <c r="B4867">
        <v>7</v>
      </c>
      <c r="C4867" s="1" t="s">
        <v>7500</v>
      </c>
      <c r="D4867" s="2">
        <v>45933</v>
      </c>
      <c r="E4867" t="s">
        <v>625</v>
      </c>
      <c r="F4867" s="1" t="s">
        <v>246</v>
      </c>
      <c r="G4867">
        <v>19</v>
      </c>
      <c r="H4867" t="s">
        <v>2243</v>
      </c>
      <c r="I4867" s="1" t="s">
        <v>246</v>
      </c>
      <c r="J4867">
        <v>110</v>
      </c>
      <c r="K4867" s="1" t="s">
        <v>2729</v>
      </c>
      <c r="L4867">
        <v>1</v>
      </c>
      <c r="M4867">
        <v>70.28</v>
      </c>
      <c r="N4867">
        <v>2.2000000000000002</v>
      </c>
      <c r="Q4867">
        <v>68.08</v>
      </c>
      <c r="R4867" s="1"/>
      <c r="V4867">
        <v>0</v>
      </c>
      <c r="W4867">
        <v>0</v>
      </c>
      <c r="AF4867">
        <v>0</v>
      </c>
      <c r="AG4867">
        <v>0</v>
      </c>
      <c r="AH4867">
        <v>0</v>
      </c>
      <c r="AI4867">
        <v>12</v>
      </c>
      <c r="AJ4867">
        <v>12</v>
      </c>
      <c r="AN4867">
        <v>78.08</v>
      </c>
      <c r="AP4867">
        <v>40</v>
      </c>
    </row>
    <row r="4868" spans="1:42" x14ac:dyDescent="0.2">
      <c r="A4868" s="1" t="s">
        <v>46</v>
      </c>
      <c r="B4868">
        <v>1</v>
      </c>
      <c r="C4868" s="1" t="s">
        <v>7496</v>
      </c>
      <c r="D4868" s="2">
        <v>45934</v>
      </c>
      <c r="E4868" t="s">
        <v>2272</v>
      </c>
      <c r="F4868" s="1" t="s">
        <v>246</v>
      </c>
      <c r="G4868">
        <v>9</v>
      </c>
      <c r="H4868" t="s">
        <v>735</v>
      </c>
      <c r="I4868" s="1" t="s">
        <v>246</v>
      </c>
      <c r="J4868">
        <v>360</v>
      </c>
      <c r="K4868" s="1" t="s">
        <v>2729</v>
      </c>
      <c r="L4868">
        <v>3</v>
      </c>
      <c r="M4868">
        <v>120.01000000000002</v>
      </c>
      <c r="N4868">
        <v>3.3000000000000003</v>
      </c>
      <c r="O4868">
        <v>5</v>
      </c>
      <c r="Q4868">
        <v>116.71000000000002</v>
      </c>
      <c r="R4868" s="1"/>
      <c r="V4868">
        <v>0</v>
      </c>
      <c r="W4868">
        <v>0</v>
      </c>
      <c r="AF4868">
        <v>0</v>
      </c>
      <c r="AG4868">
        <v>0</v>
      </c>
      <c r="AH4868">
        <v>0</v>
      </c>
      <c r="AI4868">
        <v>12</v>
      </c>
      <c r="AJ4868">
        <v>12</v>
      </c>
      <c r="AL4868">
        <v>2856.5</v>
      </c>
      <c r="AN4868">
        <v>126.71000000000002</v>
      </c>
      <c r="AO4868">
        <v>372</v>
      </c>
      <c r="AP4868">
        <v>40</v>
      </c>
    </row>
    <row r="4869" spans="1:42" x14ac:dyDescent="0.2">
      <c r="A4869" s="1" t="s">
        <v>53</v>
      </c>
      <c r="B4869">
        <v>1</v>
      </c>
      <c r="C4869" s="1" t="s">
        <v>7496</v>
      </c>
      <c r="D4869" s="2">
        <v>45934</v>
      </c>
      <c r="E4869" t="s">
        <v>2272</v>
      </c>
      <c r="F4869" s="1" t="s">
        <v>246</v>
      </c>
      <c r="G4869">
        <v>9</v>
      </c>
      <c r="H4869" t="s">
        <v>735</v>
      </c>
      <c r="I4869" s="1" t="s">
        <v>246</v>
      </c>
      <c r="J4869">
        <v>360</v>
      </c>
      <c r="K4869" s="1" t="s">
        <v>2729</v>
      </c>
      <c r="L4869">
        <v>1</v>
      </c>
      <c r="M4869">
        <v>45.4</v>
      </c>
      <c r="N4869">
        <v>1</v>
      </c>
      <c r="Q4869">
        <v>44.4</v>
      </c>
      <c r="R4869" s="1"/>
      <c r="V4869">
        <v>0</v>
      </c>
      <c r="W4869">
        <v>0</v>
      </c>
      <c r="AF4869">
        <v>0</v>
      </c>
      <c r="AG4869">
        <v>0</v>
      </c>
      <c r="AH4869">
        <v>0</v>
      </c>
      <c r="AI4869">
        <v>12</v>
      </c>
      <c r="AJ4869">
        <v>12</v>
      </c>
      <c r="AN4869">
        <v>54.4</v>
      </c>
      <c r="AP4869">
        <v>40</v>
      </c>
    </row>
    <row r="4870" spans="1:42" x14ac:dyDescent="0.2">
      <c r="A4870" s="1" t="s">
        <v>53</v>
      </c>
      <c r="B4870">
        <v>1</v>
      </c>
      <c r="C4870" s="1" t="s">
        <v>7501</v>
      </c>
      <c r="D4870" s="2">
        <v>45934</v>
      </c>
      <c r="E4870" t="s">
        <v>783</v>
      </c>
      <c r="F4870" s="1" t="s">
        <v>246</v>
      </c>
      <c r="G4870">
        <v>2.5</v>
      </c>
      <c r="H4870">
        <v>14</v>
      </c>
      <c r="I4870" s="1" t="s">
        <v>246</v>
      </c>
      <c r="J4870">
        <v>300</v>
      </c>
      <c r="K4870" s="1" t="s">
        <v>2729</v>
      </c>
      <c r="L4870">
        <v>3</v>
      </c>
      <c r="M4870">
        <v>59.95</v>
      </c>
      <c r="N4870">
        <v>5.4</v>
      </c>
      <c r="Q4870">
        <v>54.550000000000004</v>
      </c>
      <c r="R4870" s="1"/>
      <c r="V4870">
        <v>0</v>
      </c>
      <c r="W4870">
        <v>0</v>
      </c>
      <c r="AF4870">
        <v>0</v>
      </c>
      <c r="AG4870">
        <v>0</v>
      </c>
      <c r="AH4870">
        <v>0</v>
      </c>
      <c r="AI4870">
        <v>12</v>
      </c>
      <c r="AJ4870">
        <v>12</v>
      </c>
      <c r="AN4870">
        <v>64.550000000000011</v>
      </c>
      <c r="AP4870">
        <v>40</v>
      </c>
    </row>
    <row r="4871" spans="1:42" x14ac:dyDescent="0.2">
      <c r="A4871" s="1" t="s">
        <v>46</v>
      </c>
      <c r="B4871">
        <v>2</v>
      </c>
      <c r="C4871" s="1" t="s">
        <v>7497</v>
      </c>
      <c r="D4871" s="2">
        <v>45934</v>
      </c>
      <c r="E4871" t="s">
        <v>5944</v>
      </c>
      <c r="F4871" s="1" t="s">
        <v>5945</v>
      </c>
      <c r="G4871">
        <v>10</v>
      </c>
      <c r="H4871">
        <v>80</v>
      </c>
      <c r="I4871" s="1" t="s">
        <v>5945</v>
      </c>
      <c r="J4871">
        <v>1250</v>
      </c>
      <c r="K4871" s="1" t="s">
        <v>2729</v>
      </c>
      <c r="L4871">
        <v>3</v>
      </c>
      <c r="M4871">
        <v>102.1</v>
      </c>
      <c r="N4871">
        <v>0.30000000000000004</v>
      </c>
      <c r="O4871">
        <v>10</v>
      </c>
      <c r="Q4871">
        <v>101.8</v>
      </c>
      <c r="R4871" s="1"/>
      <c r="S4871">
        <v>5</v>
      </c>
      <c r="V4871">
        <v>5</v>
      </c>
      <c r="W4871">
        <v>8.3333333333333329E-2</v>
      </c>
      <c r="AF4871">
        <v>0</v>
      </c>
      <c r="AG4871">
        <v>0</v>
      </c>
      <c r="AH4871">
        <v>8.3333333333333329E-2</v>
      </c>
      <c r="AI4871">
        <v>11.916666666666666</v>
      </c>
      <c r="AJ4871">
        <v>12</v>
      </c>
      <c r="AN4871">
        <v>111.8</v>
      </c>
      <c r="AP4871">
        <v>40</v>
      </c>
    </row>
    <row r="4872" spans="1:42" x14ac:dyDescent="0.2">
      <c r="A4872" s="1" t="s">
        <v>46</v>
      </c>
      <c r="B4872">
        <v>2</v>
      </c>
      <c r="C4872" s="1" t="s">
        <v>6644</v>
      </c>
      <c r="D4872" s="2">
        <v>45934</v>
      </c>
      <c r="E4872" t="s">
        <v>5944</v>
      </c>
      <c r="F4872" s="1" t="s">
        <v>5945</v>
      </c>
      <c r="G4872">
        <v>6</v>
      </c>
      <c r="H4872">
        <v>80</v>
      </c>
      <c r="I4872" s="1" t="s">
        <v>5945</v>
      </c>
      <c r="J4872">
        <v>2500</v>
      </c>
      <c r="K4872" s="1" t="s">
        <v>2729</v>
      </c>
      <c r="L4872">
        <v>5</v>
      </c>
      <c r="M4872">
        <v>163</v>
      </c>
      <c r="N4872">
        <v>3</v>
      </c>
      <c r="Q4872">
        <v>160</v>
      </c>
      <c r="R4872" s="1"/>
      <c r="V4872">
        <v>0</v>
      </c>
      <c r="W4872">
        <v>0</v>
      </c>
      <c r="AF4872">
        <v>0</v>
      </c>
      <c r="AG4872">
        <v>0</v>
      </c>
      <c r="AH4872">
        <v>0</v>
      </c>
      <c r="AI4872">
        <v>12</v>
      </c>
      <c r="AJ4872">
        <v>12</v>
      </c>
      <c r="AN4872">
        <v>170</v>
      </c>
      <c r="AP4872">
        <v>40</v>
      </c>
    </row>
    <row r="4873" spans="1:42" x14ac:dyDescent="0.2">
      <c r="A4873" s="1" t="s">
        <v>53</v>
      </c>
      <c r="B4873">
        <v>2</v>
      </c>
      <c r="C4873" s="1" t="s">
        <v>6644</v>
      </c>
      <c r="D4873" s="2">
        <v>45934</v>
      </c>
      <c r="E4873" t="s">
        <v>5944</v>
      </c>
      <c r="F4873" s="1" t="s">
        <v>5945</v>
      </c>
      <c r="G4873">
        <v>6</v>
      </c>
      <c r="H4873">
        <v>80</v>
      </c>
      <c r="I4873" s="1" t="s">
        <v>5945</v>
      </c>
      <c r="J4873">
        <v>2500</v>
      </c>
      <c r="K4873" s="1" t="s">
        <v>2729</v>
      </c>
      <c r="L4873">
        <v>4</v>
      </c>
      <c r="M4873">
        <v>129</v>
      </c>
      <c r="N4873">
        <v>2.4</v>
      </c>
      <c r="Q4873">
        <v>126.6</v>
      </c>
      <c r="R4873" s="1"/>
      <c r="V4873">
        <v>0</v>
      </c>
      <c r="W4873">
        <v>0</v>
      </c>
      <c r="AF4873">
        <v>0</v>
      </c>
      <c r="AG4873">
        <v>0</v>
      </c>
      <c r="AH4873">
        <v>0</v>
      </c>
      <c r="AI4873">
        <v>12</v>
      </c>
      <c r="AJ4873">
        <v>12</v>
      </c>
      <c r="AN4873">
        <v>136.6</v>
      </c>
      <c r="AP4873">
        <v>40</v>
      </c>
    </row>
    <row r="4874" spans="1:42" x14ac:dyDescent="0.2">
      <c r="A4874" s="1" t="s">
        <v>46</v>
      </c>
      <c r="B4874">
        <v>3</v>
      </c>
      <c r="C4874" s="1" t="s">
        <v>7497</v>
      </c>
      <c r="D4874" s="2">
        <v>45934</v>
      </c>
      <c r="E4874" t="s">
        <v>5944</v>
      </c>
      <c r="F4874" s="1" t="s">
        <v>5945</v>
      </c>
      <c r="G4874">
        <v>10</v>
      </c>
      <c r="H4874">
        <v>80</v>
      </c>
      <c r="I4874" s="1" t="s">
        <v>5945</v>
      </c>
      <c r="J4874">
        <v>1250</v>
      </c>
      <c r="K4874" s="1" t="s">
        <v>2729</v>
      </c>
      <c r="L4874">
        <v>10</v>
      </c>
      <c r="M4874">
        <v>348.72999999999996</v>
      </c>
      <c r="N4874">
        <v>1</v>
      </c>
      <c r="O4874">
        <v>10</v>
      </c>
      <c r="Q4874">
        <v>347.72999999999996</v>
      </c>
      <c r="R4874" s="1"/>
      <c r="V4874">
        <v>0</v>
      </c>
      <c r="W4874">
        <v>0</v>
      </c>
      <c r="AA4874">
        <v>10</v>
      </c>
      <c r="AF4874">
        <v>10</v>
      </c>
      <c r="AG4874">
        <v>0.16666666666666666</v>
      </c>
      <c r="AH4874">
        <v>0.16666666666666666</v>
      </c>
      <c r="AI4874">
        <v>11.833333333333334</v>
      </c>
      <c r="AJ4874">
        <v>12</v>
      </c>
      <c r="AN4874">
        <v>357.72999999999996</v>
      </c>
      <c r="AP4874">
        <v>40</v>
      </c>
    </row>
    <row r="4875" spans="1:42" x14ac:dyDescent="0.2">
      <c r="A4875" s="1" t="s">
        <v>53</v>
      </c>
      <c r="B4875">
        <v>3</v>
      </c>
      <c r="C4875" s="1" t="s">
        <v>7497</v>
      </c>
      <c r="D4875" s="2">
        <v>45934</v>
      </c>
      <c r="E4875" t="s">
        <v>5944</v>
      </c>
      <c r="F4875" s="1" t="s">
        <v>5945</v>
      </c>
      <c r="G4875">
        <v>10</v>
      </c>
      <c r="H4875">
        <v>80</v>
      </c>
      <c r="I4875" s="1" t="s">
        <v>5945</v>
      </c>
      <c r="J4875">
        <v>1250</v>
      </c>
      <c r="K4875" s="1" t="s">
        <v>2729</v>
      </c>
      <c r="L4875">
        <v>14</v>
      </c>
      <c r="M4875">
        <v>391.17</v>
      </c>
      <c r="N4875">
        <v>1.4000000000000001</v>
      </c>
      <c r="Q4875">
        <v>389.77000000000004</v>
      </c>
      <c r="R4875" s="1"/>
      <c r="V4875">
        <v>0</v>
      </c>
      <c r="W4875">
        <v>0</v>
      </c>
      <c r="AF4875">
        <v>0</v>
      </c>
      <c r="AG4875">
        <v>0</v>
      </c>
      <c r="AH4875">
        <v>0</v>
      </c>
      <c r="AI4875">
        <v>12</v>
      </c>
      <c r="AJ4875">
        <v>12</v>
      </c>
      <c r="AN4875">
        <v>399.77</v>
      </c>
      <c r="AP4875">
        <v>40</v>
      </c>
    </row>
    <row r="4876" spans="1:42" x14ac:dyDescent="0.2">
      <c r="A4876" s="1" t="s">
        <v>46</v>
      </c>
      <c r="B4876">
        <v>4</v>
      </c>
      <c r="C4876" s="1" t="s">
        <v>7498</v>
      </c>
      <c r="D4876" s="2">
        <v>45934</v>
      </c>
      <c r="E4876" t="s">
        <v>2272</v>
      </c>
      <c r="F4876" s="1" t="s">
        <v>246</v>
      </c>
      <c r="G4876">
        <v>16</v>
      </c>
      <c r="H4876" t="s">
        <v>338</v>
      </c>
      <c r="I4876" s="1" t="s">
        <v>246</v>
      </c>
      <c r="J4876">
        <v>250</v>
      </c>
      <c r="K4876" s="1" t="s">
        <v>2729</v>
      </c>
      <c r="L4876">
        <v>2</v>
      </c>
      <c r="M4876">
        <v>109.2</v>
      </c>
      <c r="N4876">
        <v>3.8</v>
      </c>
      <c r="O4876">
        <v>5</v>
      </c>
      <c r="Q4876">
        <v>105.4</v>
      </c>
      <c r="R4876" s="1"/>
      <c r="S4876">
        <v>15</v>
      </c>
      <c r="V4876">
        <v>15</v>
      </c>
      <c r="W4876">
        <v>0.25</v>
      </c>
      <c r="AF4876">
        <v>0</v>
      </c>
      <c r="AG4876">
        <v>0</v>
      </c>
      <c r="AH4876">
        <v>0.25</v>
      </c>
      <c r="AI4876">
        <v>11.75</v>
      </c>
      <c r="AJ4876">
        <v>12</v>
      </c>
      <c r="AN4876">
        <v>115.4</v>
      </c>
      <c r="AP4876">
        <v>40</v>
      </c>
    </row>
    <row r="4877" spans="1:42" x14ac:dyDescent="0.2">
      <c r="A4877" s="1" t="s">
        <v>46</v>
      </c>
      <c r="B4877">
        <v>4</v>
      </c>
      <c r="C4877" s="1" t="s">
        <v>7502</v>
      </c>
      <c r="D4877" s="2">
        <v>45934</v>
      </c>
      <c r="E4877" t="s">
        <v>2272</v>
      </c>
      <c r="F4877" s="1" t="s">
        <v>246</v>
      </c>
      <c r="G4877">
        <v>12</v>
      </c>
      <c r="H4877" t="s">
        <v>735</v>
      </c>
      <c r="I4877" s="1" t="s">
        <v>246</v>
      </c>
      <c r="J4877">
        <v>155</v>
      </c>
      <c r="K4877" s="1" t="s">
        <v>2729</v>
      </c>
      <c r="L4877">
        <v>3</v>
      </c>
      <c r="M4877">
        <v>176.8</v>
      </c>
      <c r="N4877">
        <v>4.7</v>
      </c>
      <c r="Q4877">
        <v>172.10000000000002</v>
      </c>
      <c r="R4877" s="1"/>
      <c r="V4877">
        <v>0</v>
      </c>
      <c r="W4877">
        <v>0</v>
      </c>
      <c r="AF4877">
        <v>0</v>
      </c>
      <c r="AG4877">
        <v>0</v>
      </c>
      <c r="AH4877">
        <v>0</v>
      </c>
      <c r="AI4877">
        <v>12</v>
      </c>
      <c r="AJ4877">
        <v>12</v>
      </c>
      <c r="AN4877">
        <v>182.1</v>
      </c>
      <c r="AP4877">
        <v>40</v>
      </c>
    </row>
    <row r="4878" spans="1:42" x14ac:dyDescent="0.2">
      <c r="A4878" s="1" t="s">
        <v>53</v>
      </c>
      <c r="B4878">
        <v>4</v>
      </c>
      <c r="C4878" s="1" t="s">
        <v>7503</v>
      </c>
      <c r="D4878" s="2">
        <v>45934</v>
      </c>
      <c r="E4878" t="s">
        <v>6633</v>
      </c>
      <c r="F4878" s="1" t="s">
        <v>246</v>
      </c>
      <c r="G4878">
        <v>14</v>
      </c>
      <c r="H4878" t="s">
        <v>2883</v>
      </c>
      <c r="I4878" s="1" t="s">
        <v>246</v>
      </c>
      <c r="J4878">
        <v>200</v>
      </c>
      <c r="K4878" s="1" t="s">
        <v>2729</v>
      </c>
      <c r="L4878">
        <v>3</v>
      </c>
      <c r="M4878">
        <v>207.8</v>
      </c>
      <c r="N4878">
        <v>5.3</v>
      </c>
      <c r="Q4878">
        <v>202.5</v>
      </c>
      <c r="R4878" s="1"/>
      <c r="V4878">
        <v>0</v>
      </c>
      <c r="W4878">
        <v>0</v>
      </c>
      <c r="AF4878">
        <v>0</v>
      </c>
      <c r="AG4878">
        <v>0</v>
      </c>
      <c r="AH4878">
        <v>0</v>
      </c>
      <c r="AI4878">
        <v>12</v>
      </c>
      <c r="AJ4878">
        <v>12</v>
      </c>
      <c r="AN4878">
        <v>212.5</v>
      </c>
      <c r="AP4878">
        <v>40</v>
      </c>
    </row>
    <row r="4879" spans="1:42" x14ac:dyDescent="0.2">
      <c r="A4879" s="1" t="s">
        <v>53</v>
      </c>
      <c r="B4879">
        <v>4</v>
      </c>
      <c r="C4879" s="1" t="s">
        <v>7504</v>
      </c>
      <c r="D4879" s="2">
        <v>45934</v>
      </c>
      <c r="E4879" t="s">
        <v>625</v>
      </c>
      <c r="F4879" s="1" t="s">
        <v>246</v>
      </c>
      <c r="G4879">
        <v>15</v>
      </c>
      <c r="H4879" t="s">
        <v>167</v>
      </c>
      <c r="I4879" s="1" t="s">
        <v>246</v>
      </c>
      <c r="J4879">
        <v>65</v>
      </c>
      <c r="K4879" s="1" t="s">
        <v>2729</v>
      </c>
      <c r="L4879">
        <v>1</v>
      </c>
      <c r="M4879">
        <v>43.8</v>
      </c>
      <c r="N4879">
        <v>1.7</v>
      </c>
      <c r="Q4879">
        <v>42.099999999999994</v>
      </c>
      <c r="R4879" s="1"/>
      <c r="V4879">
        <v>0</v>
      </c>
      <c r="W4879">
        <v>0</v>
      </c>
      <c r="AF4879">
        <v>0</v>
      </c>
      <c r="AG4879">
        <v>0</v>
      </c>
      <c r="AH4879">
        <v>0</v>
      </c>
      <c r="AI4879">
        <v>12</v>
      </c>
      <c r="AJ4879">
        <v>12</v>
      </c>
      <c r="AN4879">
        <v>52.099999999999994</v>
      </c>
      <c r="AP4879">
        <v>40</v>
      </c>
    </row>
    <row r="4880" spans="1:42" x14ac:dyDescent="0.2">
      <c r="A4880" s="1" t="s">
        <v>46</v>
      </c>
      <c r="B4880">
        <v>5</v>
      </c>
      <c r="C4880" s="1" t="s">
        <v>6692</v>
      </c>
      <c r="D4880" s="2">
        <v>45934</v>
      </c>
      <c r="E4880" t="s">
        <v>6693</v>
      </c>
      <c r="F4880" s="1" t="s">
        <v>106</v>
      </c>
      <c r="G4880" t="s">
        <v>2931</v>
      </c>
      <c r="H4880" t="s">
        <v>287</v>
      </c>
      <c r="I4880" s="1" t="s">
        <v>106</v>
      </c>
      <c r="J4880">
        <v>1500</v>
      </c>
      <c r="K4880" s="1" t="s">
        <v>2729</v>
      </c>
      <c r="L4880">
        <v>2</v>
      </c>
      <c r="M4880">
        <v>218</v>
      </c>
      <c r="N4880">
        <v>4.8</v>
      </c>
      <c r="O4880">
        <v>100</v>
      </c>
      <c r="Q4880">
        <v>213.2</v>
      </c>
      <c r="R4880" s="1"/>
      <c r="V4880">
        <v>0</v>
      </c>
      <c r="W4880">
        <v>0</v>
      </c>
      <c r="AB4880">
        <v>60</v>
      </c>
      <c r="AD4880">
        <v>50</v>
      </c>
      <c r="AF4880">
        <v>110</v>
      </c>
      <c r="AG4880">
        <v>1.8333333333333333</v>
      </c>
      <c r="AH4880">
        <v>1.8333333333333333</v>
      </c>
      <c r="AI4880">
        <v>10.166666666666666</v>
      </c>
      <c r="AJ4880">
        <v>12</v>
      </c>
      <c r="AN4880">
        <v>223.2</v>
      </c>
      <c r="AP4880">
        <v>40</v>
      </c>
    </row>
    <row r="4881" spans="1:42" x14ac:dyDescent="0.2">
      <c r="A4881" s="1" t="s">
        <v>46</v>
      </c>
      <c r="B4881">
        <v>5</v>
      </c>
      <c r="C4881" s="1" t="s">
        <v>7505</v>
      </c>
      <c r="D4881" s="2">
        <v>45934</v>
      </c>
      <c r="E4881" t="s">
        <v>6693</v>
      </c>
      <c r="F4881" s="1" t="s">
        <v>106</v>
      </c>
      <c r="G4881" t="s">
        <v>2931</v>
      </c>
      <c r="H4881" t="s">
        <v>287</v>
      </c>
      <c r="I4881" s="1" t="s">
        <v>106</v>
      </c>
      <c r="J4881">
        <v>3000</v>
      </c>
      <c r="K4881" s="1" t="s">
        <v>2729</v>
      </c>
      <c r="L4881">
        <v>4</v>
      </c>
      <c r="M4881">
        <v>343.40000000000003</v>
      </c>
      <c r="N4881">
        <v>10</v>
      </c>
      <c r="Q4881">
        <v>333.40000000000003</v>
      </c>
      <c r="R4881" s="1"/>
      <c r="V4881">
        <v>0</v>
      </c>
      <c r="W4881">
        <v>0</v>
      </c>
      <c r="AF4881">
        <v>0</v>
      </c>
      <c r="AG4881">
        <v>0</v>
      </c>
      <c r="AH4881">
        <v>0</v>
      </c>
      <c r="AI4881">
        <v>12</v>
      </c>
      <c r="AJ4881">
        <v>12</v>
      </c>
      <c r="AN4881">
        <v>343.40000000000003</v>
      </c>
      <c r="AP4881">
        <v>40</v>
      </c>
    </row>
    <row r="4882" spans="1:42" x14ac:dyDescent="0.2">
      <c r="A4882" s="1" t="s">
        <v>53</v>
      </c>
      <c r="B4882">
        <v>5</v>
      </c>
      <c r="C4882" s="1" t="s">
        <v>7505</v>
      </c>
      <c r="D4882" s="2">
        <v>45934</v>
      </c>
      <c r="E4882" t="s">
        <v>6693</v>
      </c>
      <c r="F4882" s="1" t="s">
        <v>106</v>
      </c>
      <c r="G4882" t="s">
        <v>2931</v>
      </c>
      <c r="H4882" t="s">
        <v>287</v>
      </c>
      <c r="I4882" s="1" t="s">
        <v>106</v>
      </c>
      <c r="J4882">
        <v>3000</v>
      </c>
      <c r="K4882" s="1" t="s">
        <v>2729</v>
      </c>
      <c r="L4882">
        <v>6</v>
      </c>
      <c r="M4882">
        <v>545.80000000000007</v>
      </c>
      <c r="N4882">
        <v>15</v>
      </c>
      <c r="Q4882">
        <v>530.80000000000007</v>
      </c>
      <c r="R4882" s="1"/>
      <c r="V4882">
        <v>0</v>
      </c>
      <c r="W4882">
        <v>0</v>
      </c>
      <c r="AF4882">
        <v>0</v>
      </c>
      <c r="AG4882">
        <v>0</v>
      </c>
      <c r="AH4882">
        <v>0</v>
      </c>
      <c r="AI4882">
        <v>12</v>
      </c>
      <c r="AJ4882">
        <v>12</v>
      </c>
      <c r="AN4882">
        <v>540.80000000000007</v>
      </c>
      <c r="AP4882">
        <v>40</v>
      </c>
    </row>
    <row r="4883" spans="1:42" x14ac:dyDescent="0.2">
      <c r="A4883" s="1" t="s">
        <v>46</v>
      </c>
      <c r="B4883">
        <v>6</v>
      </c>
      <c r="C4883" s="1" t="s">
        <v>7499</v>
      </c>
      <c r="D4883" s="2">
        <v>45934</v>
      </c>
      <c r="E4883" t="s">
        <v>2697</v>
      </c>
      <c r="F4883" s="1" t="s">
        <v>2816</v>
      </c>
      <c r="G4883" t="s">
        <v>3884</v>
      </c>
      <c r="H4883" t="s">
        <v>3994</v>
      </c>
      <c r="I4883" s="1" t="s">
        <v>106</v>
      </c>
      <c r="J4883">
        <v>300</v>
      </c>
      <c r="K4883" s="1" t="s">
        <v>2729</v>
      </c>
      <c r="L4883">
        <v>6</v>
      </c>
      <c r="M4883">
        <v>173.79999999999998</v>
      </c>
      <c r="N4883">
        <v>10.8</v>
      </c>
      <c r="O4883">
        <v>25</v>
      </c>
      <c r="Q4883">
        <v>162.99999999999997</v>
      </c>
      <c r="R4883" s="1"/>
      <c r="S4883">
        <v>15</v>
      </c>
      <c r="V4883">
        <v>15</v>
      </c>
      <c r="W4883">
        <v>0.25</v>
      </c>
      <c r="AF4883">
        <v>0</v>
      </c>
      <c r="AG4883">
        <v>0</v>
      </c>
      <c r="AH4883">
        <v>0.25</v>
      </c>
      <c r="AI4883">
        <v>11.75</v>
      </c>
      <c r="AJ4883">
        <v>12</v>
      </c>
      <c r="AN4883">
        <v>172.99999999999997</v>
      </c>
      <c r="AP4883">
        <v>40</v>
      </c>
    </row>
    <row r="4884" spans="1:42" x14ac:dyDescent="0.2">
      <c r="A4884" s="1" t="s">
        <v>46</v>
      </c>
      <c r="B4884">
        <v>6</v>
      </c>
      <c r="C4884" s="1" t="s">
        <v>7506</v>
      </c>
      <c r="D4884" s="2">
        <v>45934</v>
      </c>
      <c r="E4884" t="s">
        <v>7128</v>
      </c>
      <c r="F4884" s="1" t="s">
        <v>2816</v>
      </c>
      <c r="G4884">
        <v>18</v>
      </c>
      <c r="H4884" t="s">
        <v>2817</v>
      </c>
      <c r="I4884" s="1" t="s">
        <v>106</v>
      </c>
      <c r="J4884">
        <v>100</v>
      </c>
      <c r="K4884" s="1" t="s">
        <v>2729</v>
      </c>
      <c r="L4884">
        <v>2</v>
      </c>
      <c r="M4884">
        <v>109.2</v>
      </c>
      <c r="N4884">
        <v>4.4000000000000004</v>
      </c>
      <c r="Q4884">
        <v>104.8</v>
      </c>
      <c r="R4884" s="1"/>
      <c r="V4884">
        <v>0</v>
      </c>
      <c r="W4884">
        <v>0</v>
      </c>
      <c r="AF4884">
        <v>0</v>
      </c>
      <c r="AG4884">
        <v>0</v>
      </c>
      <c r="AH4884">
        <v>0</v>
      </c>
      <c r="AI4884">
        <v>12</v>
      </c>
      <c r="AJ4884">
        <v>12</v>
      </c>
      <c r="AN4884">
        <v>114.8</v>
      </c>
      <c r="AP4884">
        <v>40</v>
      </c>
    </row>
    <row r="4885" spans="1:42" x14ac:dyDescent="0.2">
      <c r="A4885" s="1" t="s">
        <v>46</v>
      </c>
      <c r="B4885">
        <v>6</v>
      </c>
      <c r="C4885" s="1" t="s">
        <v>7507</v>
      </c>
      <c r="D4885" s="2">
        <v>45934</v>
      </c>
      <c r="E4885" t="s">
        <v>6462</v>
      </c>
      <c r="F4885" s="1" t="s">
        <v>2816</v>
      </c>
      <c r="G4885">
        <v>17</v>
      </c>
      <c r="H4885" t="s">
        <v>51</v>
      </c>
      <c r="I4885" s="1" t="s">
        <v>106</v>
      </c>
      <c r="J4885">
        <v>580</v>
      </c>
      <c r="K4885" s="1" t="s">
        <v>2729</v>
      </c>
      <c r="L4885">
        <v>1</v>
      </c>
      <c r="M4885">
        <v>247.2</v>
      </c>
      <c r="N4885">
        <v>2.2000000000000002</v>
      </c>
      <c r="Q4885">
        <v>245</v>
      </c>
      <c r="R4885" s="1"/>
      <c r="V4885">
        <v>0</v>
      </c>
      <c r="W4885">
        <v>0</v>
      </c>
      <c r="AF4885">
        <v>0</v>
      </c>
      <c r="AG4885">
        <v>0</v>
      </c>
      <c r="AH4885">
        <v>0</v>
      </c>
      <c r="AI4885">
        <v>12</v>
      </c>
      <c r="AJ4885">
        <v>12</v>
      </c>
      <c r="AN4885">
        <v>255</v>
      </c>
      <c r="AP4885">
        <v>40</v>
      </c>
    </row>
    <row r="4886" spans="1:42" x14ac:dyDescent="0.2">
      <c r="A4886" s="1" t="s">
        <v>46</v>
      </c>
      <c r="B4886">
        <v>6</v>
      </c>
      <c r="C4886" s="1" t="s">
        <v>7499</v>
      </c>
      <c r="D4886" s="2">
        <v>45934</v>
      </c>
      <c r="E4886" t="s">
        <v>2697</v>
      </c>
      <c r="F4886" s="1" t="s">
        <v>2816</v>
      </c>
      <c r="G4886" t="s">
        <v>3884</v>
      </c>
      <c r="H4886" t="s">
        <v>3994</v>
      </c>
      <c r="I4886" s="1" t="s">
        <v>106</v>
      </c>
      <c r="J4886">
        <v>300</v>
      </c>
      <c r="K4886" s="1" t="s">
        <v>2729</v>
      </c>
      <c r="L4886">
        <v>2</v>
      </c>
      <c r="M4886">
        <v>45.2</v>
      </c>
      <c r="N4886">
        <v>3.6</v>
      </c>
      <c r="Q4886">
        <v>41.6</v>
      </c>
      <c r="R4886" s="1"/>
      <c r="V4886">
        <v>0</v>
      </c>
      <c r="W4886">
        <v>0</v>
      </c>
      <c r="AF4886">
        <v>0</v>
      </c>
      <c r="AG4886">
        <v>0</v>
      </c>
      <c r="AH4886">
        <v>0</v>
      </c>
      <c r="AI4886">
        <v>12</v>
      </c>
      <c r="AJ4886">
        <v>12</v>
      </c>
      <c r="AN4886">
        <v>51.6</v>
      </c>
      <c r="AP4886">
        <v>40</v>
      </c>
    </row>
    <row r="4887" spans="1:42" x14ac:dyDescent="0.2">
      <c r="A4887" s="1" t="s">
        <v>53</v>
      </c>
      <c r="B4887">
        <v>6</v>
      </c>
      <c r="C4887" s="1" t="s">
        <v>7507</v>
      </c>
      <c r="D4887" s="2">
        <v>45934</v>
      </c>
      <c r="E4887" t="s">
        <v>6462</v>
      </c>
      <c r="F4887" s="1" t="s">
        <v>2816</v>
      </c>
      <c r="G4887">
        <v>17</v>
      </c>
      <c r="H4887" t="s">
        <v>51</v>
      </c>
      <c r="I4887" s="1" t="s">
        <v>106</v>
      </c>
      <c r="J4887">
        <v>580</v>
      </c>
      <c r="K4887" s="1" t="s">
        <v>2729</v>
      </c>
      <c r="L4887">
        <v>2</v>
      </c>
      <c r="M4887">
        <v>371</v>
      </c>
      <c r="N4887">
        <v>4.4000000000000004</v>
      </c>
      <c r="O4887">
        <v>40</v>
      </c>
      <c r="Q4887">
        <v>366.6</v>
      </c>
      <c r="R4887" s="1"/>
      <c r="S4887">
        <v>60</v>
      </c>
      <c r="V4887">
        <v>60</v>
      </c>
      <c r="W4887">
        <v>1</v>
      </c>
      <c r="AF4887">
        <v>0</v>
      </c>
      <c r="AG4887">
        <v>0</v>
      </c>
      <c r="AH4887">
        <v>1</v>
      </c>
      <c r="AI4887">
        <v>11</v>
      </c>
      <c r="AJ4887">
        <v>12</v>
      </c>
      <c r="AN4887">
        <v>376.6</v>
      </c>
      <c r="AP4887">
        <v>40</v>
      </c>
    </row>
    <row r="4888" spans="1:42" x14ac:dyDescent="0.2">
      <c r="A4888" s="1" t="s">
        <v>53</v>
      </c>
      <c r="B4888">
        <v>6</v>
      </c>
      <c r="C4888" s="1" t="s">
        <v>7508</v>
      </c>
      <c r="D4888" s="2">
        <v>45934</v>
      </c>
      <c r="E4888" t="s">
        <v>2697</v>
      </c>
      <c r="F4888" s="1" t="s">
        <v>3319</v>
      </c>
      <c r="G4888" t="s">
        <v>762</v>
      </c>
      <c r="H4888" t="s">
        <v>3994</v>
      </c>
      <c r="I4888" s="1" t="s">
        <v>106</v>
      </c>
      <c r="J4888">
        <v>100</v>
      </c>
      <c r="K4888" s="1" t="s">
        <v>2729</v>
      </c>
      <c r="L4888">
        <v>5</v>
      </c>
      <c r="M4888">
        <v>140</v>
      </c>
      <c r="N4888">
        <v>5</v>
      </c>
      <c r="Q4888">
        <v>135</v>
      </c>
      <c r="R4888" s="1"/>
      <c r="V4888">
        <v>0</v>
      </c>
      <c r="W4888">
        <v>0</v>
      </c>
      <c r="AF4888">
        <v>0</v>
      </c>
      <c r="AG4888">
        <v>0</v>
      </c>
      <c r="AH4888">
        <v>0</v>
      </c>
      <c r="AI4888">
        <v>12</v>
      </c>
      <c r="AJ4888">
        <v>12</v>
      </c>
      <c r="AN4888">
        <v>145</v>
      </c>
      <c r="AP4888">
        <v>40</v>
      </c>
    </row>
    <row r="4889" spans="1:42" x14ac:dyDescent="0.2">
      <c r="A4889" s="1" t="s">
        <v>46</v>
      </c>
      <c r="B4889">
        <v>7</v>
      </c>
      <c r="C4889" s="1" t="s">
        <v>6512</v>
      </c>
      <c r="D4889" s="2">
        <v>45934</v>
      </c>
      <c r="E4889" t="s">
        <v>2954</v>
      </c>
      <c r="F4889" s="1" t="s">
        <v>246</v>
      </c>
      <c r="G4889" t="s">
        <v>6513</v>
      </c>
      <c r="H4889" t="s">
        <v>6514</v>
      </c>
      <c r="I4889" s="1" t="s">
        <v>246</v>
      </c>
      <c r="J4889">
        <v>4500</v>
      </c>
      <c r="K4889" s="1" t="s">
        <v>2729</v>
      </c>
      <c r="L4889">
        <v>4</v>
      </c>
      <c r="M4889">
        <v>505.91999999999996</v>
      </c>
      <c r="N4889">
        <v>12</v>
      </c>
      <c r="Q4889">
        <v>493.91999999999996</v>
      </c>
      <c r="R4889" s="1"/>
      <c r="V4889">
        <v>0</v>
      </c>
      <c r="W4889">
        <v>0</v>
      </c>
      <c r="AF4889">
        <v>0</v>
      </c>
      <c r="AG4889">
        <v>0</v>
      </c>
      <c r="AH4889">
        <v>0</v>
      </c>
      <c r="AI4889">
        <v>12</v>
      </c>
      <c r="AJ4889">
        <v>12</v>
      </c>
      <c r="AN4889">
        <v>503.92</v>
      </c>
      <c r="AP4889">
        <v>40</v>
      </c>
    </row>
    <row r="4890" spans="1:42" x14ac:dyDescent="0.2">
      <c r="A4890" s="1" t="s">
        <v>53</v>
      </c>
      <c r="B4890">
        <v>7</v>
      </c>
      <c r="C4890" s="1" t="s">
        <v>7509</v>
      </c>
      <c r="D4890" s="2">
        <v>45934</v>
      </c>
      <c r="E4890" t="s">
        <v>625</v>
      </c>
      <c r="F4890" s="1" t="s">
        <v>246</v>
      </c>
      <c r="G4890">
        <v>19</v>
      </c>
      <c r="H4890" t="s">
        <v>2243</v>
      </c>
      <c r="I4890" s="1" t="s">
        <v>246</v>
      </c>
      <c r="J4890">
        <v>160</v>
      </c>
      <c r="K4890" s="1" t="s">
        <v>2729</v>
      </c>
      <c r="L4890">
        <v>1</v>
      </c>
      <c r="M4890">
        <v>92.8</v>
      </c>
      <c r="N4890">
        <v>2.1</v>
      </c>
      <c r="O4890">
        <v>5</v>
      </c>
      <c r="Q4890">
        <v>90.7</v>
      </c>
      <c r="R4890" s="1"/>
      <c r="S4890">
        <v>10</v>
      </c>
      <c r="V4890">
        <v>10</v>
      </c>
      <c r="W4890">
        <v>0.16666666666666666</v>
      </c>
      <c r="Z4890">
        <v>120</v>
      </c>
      <c r="AF4890">
        <v>120</v>
      </c>
      <c r="AG4890">
        <v>2</v>
      </c>
      <c r="AH4890">
        <v>2.1666666666666665</v>
      </c>
      <c r="AI4890">
        <v>9.8333333333333339</v>
      </c>
      <c r="AJ4890">
        <v>12</v>
      </c>
      <c r="AN4890">
        <v>100.7</v>
      </c>
      <c r="AP4890">
        <v>40</v>
      </c>
    </row>
    <row r="4891" spans="1:42" x14ac:dyDescent="0.2">
      <c r="A4891" s="1" t="s">
        <v>53</v>
      </c>
      <c r="B4891">
        <v>7</v>
      </c>
      <c r="C4891" s="1" t="s">
        <v>7500</v>
      </c>
      <c r="D4891" s="2">
        <v>45934</v>
      </c>
      <c r="E4891" t="s">
        <v>625</v>
      </c>
      <c r="F4891" s="1" t="s">
        <v>246</v>
      </c>
      <c r="G4891">
        <v>19</v>
      </c>
      <c r="H4891" t="s">
        <v>2243</v>
      </c>
      <c r="I4891" s="1" t="s">
        <v>246</v>
      </c>
      <c r="J4891">
        <v>110</v>
      </c>
      <c r="K4891" s="1" t="s">
        <v>2729</v>
      </c>
      <c r="L4891">
        <v>1</v>
      </c>
      <c r="M4891">
        <v>54</v>
      </c>
      <c r="N4891">
        <v>2.1</v>
      </c>
      <c r="Q4891">
        <v>51.9</v>
      </c>
      <c r="R4891" s="1"/>
      <c r="V4891">
        <v>0</v>
      </c>
      <c r="W4891">
        <v>0</v>
      </c>
      <c r="AF4891">
        <v>0</v>
      </c>
      <c r="AG4891">
        <v>0</v>
      </c>
      <c r="AH4891">
        <v>0</v>
      </c>
      <c r="AI4891">
        <v>12</v>
      </c>
      <c r="AJ4891">
        <v>12</v>
      </c>
      <c r="AN4891">
        <v>61.9</v>
      </c>
      <c r="AP4891">
        <v>40</v>
      </c>
    </row>
    <row r="4892" spans="1:42" x14ac:dyDescent="0.2">
      <c r="A4892" s="1" t="s">
        <v>53</v>
      </c>
      <c r="B4892">
        <v>7</v>
      </c>
      <c r="C4892" s="1" t="s">
        <v>7510</v>
      </c>
      <c r="D4892" s="2">
        <v>45934</v>
      </c>
      <c r="E4892" t="s">
        <v>625</v>
      </c>
      <c r="F4892" s="1" t="s">
        <v>246</v>
      </c>
      <c r="G4892">
        <v>19</v>
      </c>
      <c r="H4892" t="s">
        <v>76</v>
      </c>
      <c r="I4892" s="1" t="s">
        <v>246</v>
      </c>
      <c r="J4892">
        <v>190</v>
      </c>
      <c r="K4892" s="1" t="s">
        <v>2729</v>
      </c>
      <c r="L4892">
        <v>2</v>
      </c>
      <c r="M4892">
        <v>98</v>
      </c>
      <c r="N4892">
        <v>4.4000000000000004</v>
      </c>
      <c r="Q4892">
        <v>93.6</v>
      </c>
      <c r="R4892" s="1"/>
      <c r="V4892">
        <v>0</v>
      </c>
      <c r="W4892">
        <v>0</v>
      </c>
      <c r="AF4892">
        <v>0</v>
      </c>
      <c r="AG4892">
        <v>0</v>
      </c>
      <c r="AH4892">
        <v>0</v>
      </c>
      <c r="AI4892">
        <v>12</v>
      </c>
      <c r="AJ4892">
        <v>12</v>
      </c>
      <c r="AN4892">
        <v>103.6</v>
      </c>
      <c r="AP4892">
        <v>40</v>
      </c>
    </row>
    <row r="4893" spans="1:42" x14ac:dyDescent="0.2">
      <c r="A4893" s="1" t="s">
        <v>53</v>
      </c>
      <c r="B4893">
        <v>7</v>
      </c>
      <c r="C4893" s="1" t="s">
        <v>6512</v>
      </c>
      <c r="D4893" s="2">
        <v>45934</v>
      </c>
      <c r="E4893" t="s">
        <v>2954</v>
      </c>
      <c r="F4893" s="1" t="s">
        <v>246</v>
      </c>
      <c r="G4893" t="s">
        <v>6513</v>
      </c>
      <c r="H4893" t="s">
        <v>6514</v>
      </c>
      <c r="I4893" s="1" t="s">
        <v>246</v>
      </c>
      <c r="J4893">
        <v>4500</v>
      </c>
      <c r="K4893" s="1" t="s">
        <v>2729</v>
      </c>
      <c r="L4893">
        <v>1</v>
      </c>
      <c r="M4893">
        <v>115</v>
      </c>
      <c r="N4893">
        <v>2.4</v>
      </c>
      <c r="Q4893">
        <v>112.6</v>
      </c>
      <c r="R4893" s="1"/>
      <c r="V4893">
        <v>0</v>
      </c>
      <c r="W4893">
        <v>0</v>
      </c>
      <c r="AF4893">
        <v>0</v>
      </c>
      <c r="AG4893">
        <v>0</v>
      </c>
      <c r="AH4893">
        <v>0</v>
      </c>
      <c r="AI4893">
        <v>12</v>
      </c>
      <c r="AJ4893">
        <v>12</v>
      </c>
      <c r="AN4893">
        <v>122.6</v>
      </c>
      <c r="AP4893">
        <v>40</v>
      </c>
    </row>
    <row r="4894" spans="1:42" x14ac:dyDescent="0.2">
      <c r="A4894" s="1" t="s">
        <v>46</v>
      </c>
      <c r="B4894">
        <v>1</v>
      </c>
      <c r="C4894" s="1" t="s">
        <v>7501</v>
      </c>
      <c r="D4894" s="2">
        <v>45935</v>
      </c>
      <c r="E4894" t="s">
        <v>783</v>
      </c>
      <c r="F4894" s="1" t="s">
        <v>246</v>
      </c>
      <c r="G4894">
        <v>2.5</v>
      </c>
      <c r="H4894">
        <v>14</v>
      </c>
      <c r="I4894" s="1" t="s">
        <v>246</v>
      </c>
      <c r="J4894">
        <v>300</v>
      </c>
      <c r="K4894" s="1" t="s">
        <v>2729</v>
      </c>
      <c r="L4894">
        <v>4</v>
      </c>
      <c r="M4894">
        <v>83.81</v>
      </c>
      <c r="N4894">
        <v>0.4</v>
      </c>
      <c r="O4894">
        <v>60</v>
      </c>
      <c r="Q4894">
        <v>83.41</v>
      </c>
      <c r="R4894" s="1" t="s">
        <v>7536</v>
      </c>
      <c r="S4894">
        <v>4</v>
      </c>
      <c r="V4894">
        <v>4</v>
      </c>
      <c r="W4894">
        <v>6.6666666666666666E-2</v>
      </c>
      <c r="AF4894">
        <v>0</v>
      </c>
      <c r="AG4894">
        <v>0</v>
      </c>
      <c r="AH4894">
        <v>6.6666666666666666E-2</v>
      </c>
      <c r="AI4894">
        <v>11.933333333333334</v>
      </c>
      <c r="AJ4894">
        <v>12</v>
      </c>
      <c r="AL4894">
        <v>2836.5</v>
      </c>
      <c r="AN4894">
        <v>93.41</v>
      </c>
      <c r="AO4894">
        <v>372</v>
      </c>
      <c r="AP4894">
        <v>40</v>
      </c>
    </row>
    <row r="4895" spans="1:42" x14ac:dyDescent="0.2">
      <c r="A4895" s="1" t="s">
        <v>46</v>
      </c>
      <c r="B4895">
        <v>1</v>
      </c>
      <c r="C4895" s="1" t="s">
        <v>7511</v>
      </c>
      <c r="D4895" s="2">
        <v>45935</v>
      </c>
      <c r="E4895" t="s">
        <v>6659</v>
      </c>
      <c r="F4895" s="1" t="s">
        <v>246</v>
      </c>
      <c r="G4895" t="s">
        <v>7512</v>
      </c>
      <c r="H4895" t="s">
        <v>2883</v>
      </c>
      <c r="I4895" s="1" t="s">
        <v>246</v>
      </c>
      <c r="J4895">
        <v>1000</v>
      </c>
      <c r="K4895" s="1" t="s">
        <v>2729</v>
      </c>
      <c r="L4895">
        <v>1</v>
      </c>
      <c r="M4895">
        <v>26.25</v>
      </c>
      <c r="N4895">
        <v>0.8</v>
      </c>
      <c r="Q4895">
        <v>25.45</v>
      </c>
      <c r="R4895" s="1" t="s">
        <v>7809</v>
      </c>
      <c r="V4895">
        <v>0</v>
      </c>
      <c r="W4895">
        <v>0</v>
      </c>
      <c r="AF4895">
        <v>0</v>
      </c>
      <c r="AG4895">
        <v>0</v>
      </c>
      <c r="AH4895">
        <v>0</v>
      </c>
      <c r="AI4895">
        <v>12</v>
      </c>
      <c r="AJ4895">
        <v>12</v>
      </c>
      <c r="AN4895">
        <v>35.450000000000003</v>
      </c>
      <c r="AP4895">
        <v>40</v>
      </c>
    </row>
    <row r="4896" spans="1:42" x14ac:dyDescent="0.2">
      <c r="A4896" s="1" t="s">
        <v>53</v>
      </c>
      <c r="B4896">
        <v>1</v>
      </c>
      <c r="C4896" s="1" t="s">
        <v>7501</v>
      </c>
      <c r="D4896" s="2">
        <v>45935</v>
      </c>
      <c r="E4896" t="s">
        <v>783</v>
      </c>
      <c r="F4896" s="1" t="s">
        <v>246</v>
      </c>
      <c r="G4896">
        <v>2.5</v>
      </c>
      <c r="H4896">
        <v>14</v>
      </c>
      <c r="I4896" s="1" t="s">
        <v>246</v>
      </c>
      <c r="J4896">
        <v>300</v>
      </c>
      <c r="K4896" s="1" t="s">
        <v>2729</v>
      </c>
      <c r="L4896">
        <v>4</v>
      </c>
      <c r="M4896">
        <v>74.290000000000006</v>
      </c>
      <c r="N4896">
        <v>1.6</v>
      </c>
      <c r="O4896">
        <v>80</v>
      </c>
      <c r="Q4896">
        <v>72.690000000000012</v>
      </c>
      <c r="R4896" s="1" t="s">
        <v>7536</v>
      </c>
      <c r="V4896">
        <v>0</v>
      </c>
      <c r="W4896">
        <v>0</v>
      </c>
      <c r="AF4896">
        <v>0</v>
      </c>
      <c r="AG4896">
        <v>0</v>
      </c>
      <c r="AH4896">
        <v>0</v>
      </c>
      <c r="AI4896">
        <v>12</v>
      </c>
      <c r="AJ4896">
        <v>12</v>
      </c>
      <c r="AN4896">
        <v>82.690000000000012</v>
      </c>
      <c r="AP4896">
        <v>40</v>
      </c>
    </row>
    <row r="4897" spans="1:42" x14ac:dyDescent="0.2">
      <c r="A4897" s="1" t="s">
        <v>46</v>
      </c>
      <c r="B4897">
        <v>2</v>
      </c>
      <c r="C4897" s="1" t="s">
        <v>6644</v>
      </c>
      <c r="D4897" s="2">
        <v>45935</v>
      </c>
      <c r="E4897" t="s">
        <v>5944</v>
      </c>
      <c r="F4897" s="1" t="s">
        <v>5945</v>
      </c>
      <c r="G4897">
        <v>6</v>
      </c>
      <c r="H4897">
        <v>80</v>
      </c>
      <c r="I4897" s="1" t="s">
        <v>5945</v>
      </c>
      <c r="J4897">
        <v>2500</v>
      </c>
      <c r="K4897" s="1" t="s">
        <v>2729</v>
      </c>
      <c r="L4897">
        <v>8</v>
      </c>
      <c r="M4897">
        <v>197.70000000000002</v>
      </c>
      <c r="N4897">
        <v>0.8</v>
      </c>
      <c r="Q4897">
        <v>196.9</v>
      </c>
      <c r="R4897" s="1" t="s">
        <v>7650</v>
      </c>
      <c r="V4897">
        <v>0</v>
      </c>
      <c r="W4897">
        <v>0</v>
      </c>
      <c r="AF4897">
        <v>0</v>
      </c>
      <c r="AG4897">
        <v>0</v>
      </c>
      <c r="AH4897">
        <v>0</v>
      </c>
      <c r="AI4897">
        <v>12</v>
      </c>
      <c r="AJ4897">
        <v>12</v>
      </c>
      <c r="AN4897">
        <v>206.9</v>
      </c>
      <c r="AP4897">
        <v>40</v>
      </c>
    </row>
    <row r="4898" spans="1:42" x14ac:dyDescent="0.2">
      <c r="A4898" s="1" t="s">
        <v>53</v>
      </c>
      <c r="B4898">
        <v>2</v>
      </c>
      <c r="C4898" s="1" t="s">
        <v>6644</v>
      </c>
      <c r="D4898" s="2">
        <v>45935</v>
      </c>
      <c r="E4898" t="s">
        <v>5944</v>
      </c>
      <c r="F4898" s="1" t="s">
        <v>5945</v>
      </c>
      <c r="G4898">
        <v>6</v>
      </c>
      <c r="H4898">
        <v>80</v>
      </c>
      <c r="I4898" s="1" t="s">
        <v>5945</v>
      </c>
      <c r="J4898">
        <v>2500</v>
      </c>
      <c r="K4898" s="1" t="s">
        <v>2729</v>
      </c>
      <c r="L4898">
        <v>8</v>
      </c>
      <c r="M4898">
        <v>217.9</v>
      </c>
      <c r="N4898">
        <v>0.8</v>
      </c>
      <c r="Q4898">
        <v>217.1</v>
      </c>
      <c r="R4898" s="1" t="s">
        <v>7650</v>
      </c>
      <c r="V4898">
        <v>0</v>
      </c>
      <c r="W4898">
        <v>0</v>
      </c>
      <c r="AF4898">
        <v>0</v>
      </c>
      <c r="AG4898">
        <v>0</v>
      </c>
      <c r="AH4898">
        <v>0</v>
      </c>
      <c r="AI4898">
        <v>12</v>
      </c>
      <c r="AJ4898">
        <v>12</v>
      </c>
      <c r="AN4898">
        <v>227.1</v>
      </c>
      <c r="AP4898">
        <v>40</v>
      </c>
    </row>
    <row r="4899" spans="1:42" x14ac:dyDescent="0.2">
      <c r="A4899" s="1" t="s">
        <v>46</v>
      </c>
      <c r="B4899">
        <v>3</v>
      </c>
      <c r="C4899" s="1" t="s">
        <v>7497</v>
      </c>
      <c r="D4899" s="2">
        <v>45935</v>
      </c>
      <c r="E4899" t="s">
        <v>5944</v>
      </c>
      <c r="F4899" s="1" t="s">
        <v>5945</v>
      </c>
      <c r="G4899">
        <v>10</v>
      </c>
      <c r="H4899">
        <v>80</v>
      </c>
      <c r="I4899" s="1" t="s">
        <v>5945</v>
      </c>
      <c r="J4899">
        <v>1250</v>
      </c>
      <c r="K4899" s="1" t="s">
        <v>2729</v>
      </c>
      <c r="L4899">
        <v>13</v>
      </c>
      <c r="M4899">
        <v>390.51000000000005</v>
      </c>
      <c r="N4899">
        <v>13</v>
      </c>
      <c r="Q4899">
        <v>377.51000000000005</v>
      </c>
      <c r="R4899" s="1" t="s">
        <v>7537</v>
      </c>
      <c r="S4899">
        <v>20</v>
      </c>
      <c r="V4899">
        <v>20</v>
      </c>
      <c r="W4899">
        <v>0.33333333333333331</v>
      </c>
      <c r="AF4899">
        <v>0</v>
      </c>
      <c r="AG4899">
        <v>0</v>
      </c>
      <c r="AH4899">
        <v>0.33333333333333331</v>
      </c>
      <c r="AI4899">
        <v>11.666666666666666</v>
      </c>
      <c r="AJ4899">
        <v>12</v>
      </c>
      <c r="AN4899">
        <v>387.5100000000001</v>
      </c>
      <c r="AP4899">
        <v>40</v>
      </c>
    </row>
    <row r="4900" spans="1:42" x14ac:dyDescent="0.2">
      <c r="A4900" s="1" t="s">
        <v>53</v>
      </c>
      <c r="B4900">
        <v>3</v>
      </c>
      <c r="C4900" s="1" t="s">
        <v>7497</v>
      </c>
      <c r="D4900" s="2">
        <v>45935</v>
      </c>
      <c r="E4900" t="s">
        <v>5944</v>
      </c>
      <c r="F4900" s="1" t="s">
        <v>5945</v>
      </c>
      <c r="G4900">
        <v>10</v>
      </c>
      <c r="H4900">
        <v>80</v>
      </c>
      <c r="I4900" s="1" t="s">
        <v>5945</v>
      </c>
      <c r="J4900">
        <v>1250</v>
      </c>
      <c r="K4900" s="1" t="s">
        <v>2729</v>
      </c>
      <c r="L4900">
        <v>13</v>
      </c>
      <c r="M4900">
        <v>394.09999999999997</v>
      </c>
      <c r="N4900">
        <v>13</v>
      </c>
      <c r="Q4900">
        <v>381.09999999999997</v>
      </c>
      <c r="R4900" s="1" t="s">
        <v>7537</v>
      </c>
      <c r="V4900">
        <v>0</v>
      </c>
      <c r="W4900">
        <v>0</v>
      </c>
      <c r="AF4900">
        <v>0</v>
      </c>
      <c r="AG4900">
        <v>0</v>
      </c>
      <c r="AH4900">
        <v>0</v>
      </c>
      <c r="AI4900">
        <v>12</v>
      </c>
      <c r="AJ4900">
        <v>12</v>
      </c>
      <c r="AN4900">
        <v>391.1</v>
      </c>
      <c r="AP4900">
        <v>40</v>
      </c>
    </row>
    <row r="4901" spans="1:42" x14ac:dyDescent="0.2">
      <c r="A4901" s="1" t="s">
        <v>46</v>
      </c>
      <c r="B4901">
        <v>4</v>
      </c>
      <c r="C4901" s="1" t="s">
        <v>7504</v>
      </c>
      <c r="D4901" s="2">
        <v>45935</v>
      </c>
      <c r="E4901" t="s">
        <v>625</v>
      </c>
      <c r="F4901" s="1" t="s">
        <v>246</v>
      </c>
      <c r="G4901">
        <v>15</v>
      </c>
      <c r="H4901" t="s">
        <v>167</v>
      </c>
      <c r="I4901" s="1" t="s">
        <v>246</v>
      </c>
      <c r="J4901">
        <v>65</v>
      </c>
      <c r="K4901" s="1" t="s">
        <v>2729</v>
      </c>
      <c r="L4901">
        <v>1</v>
      </c>
      <c r="M4901">
        <v>65.8</v>
      </c>
      <c r="N4901">
        <v>1</v>
      </c>
      <c r="Q4901">
        <v>64.8</v>
      </c>
      <c r="R4901" s="1" t="s">
        <v>7513</v>
      </c>
      <c r="V4901">
        <v>0</v>
      </c>
      <c r="W4901">
        <v>0</v>
      </c>
      <c r="AD4901">
        <v>35</v>
      </c>
      <c r="AF4901">
        <v>35</v>
      </c>
      <c r="AG4901">
        <v>0.58333333333333337</v>
      </c>
      <c r="AH4901">
        <v>0.58333333333333337</v>
      </c>
      <c r="AI4901">
        <v>11.416666666666666</v>
      </c>
      <c r="AJ4901">
        <v>12</v>
      </c>
      <c r="AN4901">
        <v>74.8</v>
      </c>
      <c r="AP4901">
        <v>40</v>
      </c>
    </row>
    <row r="4902" spans="1:42" x14ac:dyDescent="0.2">
      <c r="A4902" s="1" t="s">
        <v>46</v>
      </c>
      <c r="B4902">
        <v>4</v>
      </c>
      <c r="C4902" s="1" t="s">
        <v>7514</v>
      </c>
      <c r="D4902" s="2">
        <v>45935</v>
      </c>
      <c r="E4902" t="s">
        <v>625</v>
      </c>
      <c r="F4902" s="1" t="s">
        <v>246</v>
      </c>
      <c r="G4902">
        <v>16</v>
      </c>
      <c r="H4902" t="s">
        <v>167</v>
      </c>
      <c r="I4902" s="1" t="s">
        <v>246</v>
      </c>
      <c r="J4902">
        <v>115</v>
      </c>
      <c r="K4902" s="1" t="s">
        <v>2729</v>
      </c>
      <c r="L4902">
        <v>2</v>
      </c>
      <c r="M4902">
        <v>120.2</v>
      </c>
      <c r="N4902">
        <v>3.8</v>
      </c>
      <c r="Q4902">
        <v>116.4</v>
      </c>
      <c r="R4902" s="1" t="s">
        <v>7515</v>
      </c>
      <c r="V4902">
        <v>0</v>
      </c>
      <c r="W4902">
        <v>0</v>
      </c>
      <c r="AF4902">
        <v>0</v>
      </c>
      <c r="AG4902">
        <v>0</v>
      </c>
      <c r="AH4902">
        <v>0</v>
      </c>
      <c r="AI4902">
        <v>12</v>
      </c>
      <c r="AJ4902">
        <v>12</v>
      </c>
      <c r="AN4902">
        <v>126.4</v>
      </c>
      <c r="AP4902">
        <v>40</v>
      </c>
    </row>
    <row r="4903" spans="1:42" x14ac:dyDescent="0.2">
      <c r="A4903" s="1" t="s">
        <v>46</v>
      </c>
      <c r="B4903">
        <v>4</v>
      </c>
      <c r="C4903" s="1" t="s">
        <v>7516</v>
      </c>
      <c r="D4903" s="2">
        <v>45935</v>
      </c>
      <c r="E4903" t="s">
        <v>625</v>
      </c>
      <c r="F4903" s="1" t="s">
        <v>246</v>
      </c>
      <c r="G4903">
        <v>19</v>
      </c>
      <c r="H4903" t="s">
        <v>214</v>
      </c>
      <c r="I4903" s="1" t="s">
        <v>246</v>
      </c>
      <c r="J4903">
        <v>85</v>
      </c>
      <c r="K4903" s="1" t="s">
        <v>2729</v>
      </c>
      <c r="L4903">
        <v>1</v>
      </c>
      <c r="M4903">
        <v>39.4</v>
      </c>
      <c r="N4903">
        <v>2.1</v>
      </c>
      <c r="Q4903">
        <v>37.299999999999997</v>
      </c>
      <c r="R4903" s="1" t="s">
        <v>7651</v>
      </c>
      <c r="V4903">
        <v>0</v>
      </c>
      <c r="W4903">
        <v>0</v>
      </c>
      <c r="AF4903">
        <v>0</v>
      </c>
      <c r="AG4903">
        <v>0</v>
      </c>
      <c r="AH4903">
        <v>0</v>
      </c>
      <c r="AI4903">
        <v>12</v>
      </c>
      <c r="AJ4903">
        <v>12</v>
      </c>
      <c r="AN4903">
        <v>47.3</v>
      </c>
      <c r="AP4903">
        <v>40</v>
      </c>
    </row>
    <row r="4904" spans="1:42" x14ac:dyDescent="0.2">
      <c r="A4904" s="1" t="s">
        <v>53</v>
      </c>
      <c r="B4904">
        <v>4</v>
      </c>
      <c r="C4904" s="1" t="s">
        <v>7516</v>
      </c>
      <c r="D4904" s="2">
        <v>45935</v>
      </c>
      <c r="E4904" t="s">
        <v>625</v>
      </c>
      <c r="F4904" s="1" t="s">
        <v>246</v>
      </c>
      <c r="G4904">
        <v>19</v>
      </c>
      <c r="H4904" t="s">
        <v>214</v>
      </c>
      <c r="I4904" s="1" t="s">
        <v>246</v>
      </c>
      <c r="J4904">
        <v>85</v>
      </c>
      <c r="K4904" s="1" t="s">
        <v>2729</v>
      </c>
      <c r="L4904">
        <v>1</v>
      </c>
      <c r="M4904">
        <v>53.2</v>
      </c>
      <c r="N4904">
        <v>2.2000000000000002</v>
      </c>
      <c r="Q4904">
        <v>51</v>
      </c>
      <c r="R4904" s="1" t="s">
        <v>7651</v>
      </c>
      <c r="V4904">
        <v>0</v>
      </c>
      <c r="W4904">
        <v>0</v>
      </c>
      <c r="AC4904">
        <v>20</v>
      </c>
      <c r="AF4904">
        <v>20</v>
      </c>
      <c r="AG4904">
        <v>0.33333333333333331</v>
      </c>
      <c r="AH4904">
        <v>0.33333333333333331</v>
      </c>
      <c r="AI4904">
        <v>11.666666666666666</v>
      </c>
      <c r="AJ4904">
        <v>12</v>
      </c>
      <c r="AN4904">
        <v>61</v>
      </c>
      <c r="AP4904">
        <v>40</v>
      </c>
    </row>
    <row r="4905" spans="1:42" x14ac:dyDescent="0.2">
      <c r="A4905" s="1" t="s">
        <v>53</v>
      </c>
      <c r="B4905">
        <v>4</v>
      </c>
      <c r="C4905" s="1" t="s">
        <v>7517</v>
      </c>
      <c r="D4905" s="2">
        <v>45935</v>
      </c>
      <c r="E4905" t="s">
        <v>7098</v>
      </c>
      <c r="F4905" s="1" t="s">
        <v>246</v>
      </c>
      <c r="G4905">
        <v>20</v>
      </c>
      <c r="H4905" t="s">
        <v>214</v>
      </c>
      <c r="I4905" s="1" t="s">
        <v>246</v>
      </c>
      <c r="J4905">
        <v>300</v>
      </c>
      <c r="K4905" s="1" t="s">
        <v>2729</v>
      </c>
      <c r="L4905">
        <v>3</v>
      </c>
      <c r="M4905">
        <v>212.20000000000002</v>
      </c>
      <c r="N4905">
        <v>7.1999999999999993</v>
      </c>
      <c r="Q4905">
        <v>205.00000000000003</v>
      </c>
      <c r="R4905" s="1" t="s">
        <v>7538</v>
      </c>
      <c r="V4905">
        <v>0</v>
      </c>
      <c r="W4905">
        <v>0</v>
      </c>
      <c r="AF4905">
        <v>0</v>
      </c>
      <c r="AG4905">
        <v>0</v>
      </c>
      <c r="AH4905">
        <v>0</v>
      </c>
      <c r="AI4905">
        <v>12</v>
      </c>
      <c r="AJ4905">
        <v>12</v>
      </c>
      <c r="AN4905">
        <v>215.00000000000003</v>
      </c>
      <c r="AP4905">
        <v>40</v>
      </c>
    </row>
    <row r="4906" spans="1:42" x14ac:dyDescent="0.2">
      <c r="A4906" s="1" t="s">
        <v>46</v>
      </c>
      <c r="B4906">
        <v>5</v>
      </c>
      <c r="C4906" s="1" t="s">
        <v>7505</v>
      </c>
      <c r="D4906" s="2">
        <v>45935</v>
      </c>
      <c r="E4906" t="s">
        <v>6693</v>
      </c>
      <c r="F4906" s="1" t="s">
        <v>106</v>
      </c>
      <c r="G4906" t="s">
        <v>2931</v>
      </c>
      <c r="H4906" t="s">
        <v>287</v>
      </c>
      <c r="I4906" s="1" t="s">
        <v>106</v>
      </c>
      <c r="J4906">
        <v>3000</v>
      </c>
      <c r="K4906" s="1" t="s">
        <v>2729</v>
      </c>
      <c r="L4906">
        <v>6</v>
      </c>
      <c r="M4906">
        <v>386.40000000000003</v>
      </c>
      <c r="N4906">
        <v>15</v>
      </c>
      <c r="Q4906">
        <v>371.40000000000003</v>
      </c>
      <c r="R4906" s="1" t="s">
        <v>7652</v>
      </c>
      <c r="V4906">
        <v>0</v>
      </c>
      <c r="W4906">
        <v>0</v>
      </c>
      <c r="AA4906">
        <v>20</v>
      </c>
      <c r="AD4906">
        <v>40</v>
      </c>
      <c r="AF4906">
        <v>60</v>
      </c>
      <c r="AG4906">
        <v>1</v>
      </c>
      <c r="AH4906">
        <v>1</v>
      </c>
      <c r="AI4906">
        <v>11</v>
      </c>
      <c r="AJ4906">
        <v>12</v>
      </c>
      <c r="AN4906">
        <v>381.4</v>
      </c>
      <c r="AP4906">
        <v>40</v>
      </c>
    </row>
    <row r="4907" spans="1:42" x14ac:dyDescent="0.2">
      <c r="A4907" s="1" t="s">
        <v>53</v>
      </c>
      <c r="B4907">
        <v>5</v>
      </c>
      <c r="C4907" s="1" t="s">
        <v>7505</v>
      </c>
      <c r="D4907" s="2">
        <v>45935</v>
      </c>
      <c r="E4907" t="s">
        <v>6693</v>
      </c>
      <c r="F4907" s="1" t="s">
        <v>106</v>
      </c>
      <c r="G4907" t="s">
        <v>2931</v>
      </c>
      <c r="H4907" t="s">
        <v>287</v>
      </c>
      <c r="I4907" s="1" t="s">
        <v>106</v>
      </c>
      <c r="J4907">
        <v>3000</v>
      </c>
      <c r="K4907" s="1" t="s">
        <v>2729</v>
      </c>
      <c r="L4907">
        <v>6</v>
      </c>
      <c r="M4907">
        <v>474.20000000000005</v>
      </c>
      <c r="N4907">
        <v>12.3</v>
      </c>
      <c r="Q4907">
        <v>461.90000000000003</v>
      </c>
      <c r="R4907" s="1" t="s">
        <v>7652</v>
      </c>
      <c r="V4907">
        <v>0</v>
      </c>
      <c r="W4907">
        <v>0</v>
      </c>
      <c r="AF4907">
        <v>0</v>
      </c>
      <c r="AG4907">
        <v>0</v>
      </c>
      <c r="AH4907">
        <v>0</v>
      </c>
      <c r="AI4907">
        <v>12</v>
      </c>
      <c r="AJ4907">
        <v>12</v>
      </c>
      <c r="AN4907">
        <v>471.9</v>
      </c>
      <c r="AP4907">
        <v>40</v>
      </c>
    </row>
    <row r="4908" spans="1:42" x14ac:dyDescent="0.2">
      <c r="A4908" s="1" t="s">
        <v>46</v>
      </c>
      <c r="B4908">
        <v>6</v>
      </c>
      <c r="C4908" s="1" t="s">
        <v>7518</v>
      </c>
      <c r="D4908" s="2">
        <v>45935</v>
      </c>
      <c r="E4908" t="s">
        <v>2387</v>
      </c>
      <c r="F4908" s="1" t="s">
        <v>5932</v>
      </c>
      <c r="G4908">
        <v>19</v>
      </c>
      <c r="H4908" t="s">
        <v>3224</v>
      </c>
      <c r="I4908" s="1" t="s">
        <v>106</v>
      </c>
      <c r="J4908">
        <v>200</v>
      </c>
      <c r="K4908" s="1" t="s">
        <v>2729</v>
      </c>
      <c r="L4908">
        <v>3</v>
      </c>
      <c r="M4908">
        <v>216.3</v>
      </c>
      <c r="N4908">
        <v>6.6000000000000005</v>
      </c>
      <c r="Q4908">
        <v>209.70000000000002</v>
      </c>
      <c r="R4908" s="1" t="s">
        <v>7519</v>
      </c>
      <c r="S4908">
        <v>45</v>
      </c>
      <c r="V4908">
        <v>45</v>
      </c>
      <c r="W4908">
        <v>0.75</v>
      </c>
      <c r="AF4908">
        <v>0</v>
      </c>
      <c r="AG4908">
        <v>0</v>
      </c>
      <c r="AH4908">
        <v>0.75</v>
      </c>
      <c r="AI4908">
        <v>11.25</v>
      </c>
      <c r="AJ4908">
        <v>12</v>
      </c>
      <c r="AN4908">
        <v>219.7</v>
      </c>
      <c r="AP4908">
        <v>40</v>
      </c>
    </row>
    <row r="4909" spans="1:42" x14ac:dyDescent="0.2">
      <c r="A4909" s="1" t="s">
        <v>46</v>
      </c>
      <c r="B4909">
        <v>6</v>
      </c>
      <c r="C4909" s="1" t="s">
        <v>711</v>
      </c>
      <c r="D4909" s="2">
        <v>45935</v>
      </c>
      <c r="E4909" t="s">
        <v>51</v>
      </c>
      <c r="F4909" s="1"/>
      <c r="G4909">
        <v>30</v>
      </c>
      <c r="I4909" s="1"/>
      <c r="K4909" s="1" t="s">
        <v>2729</v>
      </c>
      <c r="L4909">
        <v>1</v>
      </c>
      <c r="M4909">
        <v>75.599999999999994</v>
      </c>
      <c r="N4909">
        <v>3</v>
      </c>
      <c r="Q4909">
        <v>72.599999999999994</v>
      </c>
      <c r="R4909" s="1" t="s">
        <v>8104</v>
      </c>
      <c r="V4909">
        <v>0</v>
      </c>
      <c r="W4909">
        <v>0</v>
      </c>
      <c r="AF4909">
        <v>0</v>
      </c>
      <c r="AG4909">
        <v>0</v>
      </c>
      <c r="AH4909">
        <v>0</v>
      </c>
      <c r="AI4909">
        <v>12</v>
      </c>
      <c r="AJ4909">
        <v>12</v>
      </c>
      <c r="AN4909">
        <v>82.6</v>
      </c>
      <c r="AP4909">
        <v>40</v>
      </c>
    </row>
    <row r="4910" spans="1:42" x14ac:dyDescent="0.2">
      <c r="A4910" s="1" t="s">
        <v>46</v>
      </c>
      <c r="B4910">
        <v>6</v>
      </c>
      <c r="C4910" s="1" t="s">
        <v>7520</v>
      </c>
      <c r="D4910" s="2">
        <v>45935</v>
      </c>
      <c r="E4910" t="s">
        <v>2229</v>
      </c>
      <c r="F4910" s="1" t="s">
        <v>246</v>
      </c>
      <c r="G4910" t="s">
        <v>3915</v>
      </c>
      <c r="H4910" t="s">
        <v>2847</v>
      </c>
      <c r="I4910" s="1" t="s">
        <v>246</v>
      </c>
      <c r="J4910">
        <v>300</v>
      </c>
      <c r="K4910" s="1" t="s">
        <v>2729</v>
      </c>
      <c r="L4910">
        <v>6</v>
      </c>
      <c r="M4910">
        <v>320.65000000000003</v>
      </c>
      <c r="N4910">
        <v>14.8</v>
      </c>
      <c r="Q4910">
        <v>305.85000000000002</v>
      </c>
      <c r="R4910" s="1" t="s">
        <v>7521</v>
      </c>
      <c r="V4910">
        <v>0</v>
      </c>
      <c r="W4910">
        <v>0</v>
      </c>
      <c r="AF4910">
        <v>0</v>
      </c>
      <c r="AG4910">
        <v>0</v>
      </c>
      <c r="AH4910">
        <v>0</v>
      </c>
      <c r="AI4910">
        <v>12</v>
      </c>
      <c r="AJ4910">
        <v>12</v>
      </c>
      <c r="AN4910">
        <v>315.85000000000002</v>
      </c>
      <c r="AP4910">
        <v>40</v>
      </c>
    </row>
    <row r="4911" spans="1:42" x14ac:dyDescent="0.2">
      <c r="A4911" s="1" t="s">
        <v>53</v>
      </c>
      <c r="B4911">
        <v>6</v>
      </c>
      <c r="C4911" s="1" t="s">
        <v>7522</v>
      </c>
      <c r="D4911" s="2">
        <v>45935</v>
      </c>
      <c r="E4911" t="s">
        <v>6407</v>
      </c>
      <c r="F4911" s="1" t="s">
        <v>246</v>
      </c>
      <c r="G4911">
        <v>20</v>
      </c>
      <c r="H4911" t="s">
        <v>2934</v>
      </c>
      <c r="I4911" s="1" t="s">
        <v>246</v>
      </c>
      <c r="J4911">
        <v>3000</v>
      </c>
      <c r="K4911" s="1" t="s">
        <v>2729</v>
      </c>
      <c r="L4911">
        <v>6</v>
      </c>
      <c r="M4911">
        <v>644.79999999999995</v>
      </c>
      <c r="N4911">
        <v>15.600000000000001</v>
      </c>
      <c r="Q4911">
        <v>629.19999999999993</v>
      </c>
      <c r="R4911" s="1" t="s">
        <v>7653</v>
      </c>
      <c r="V4911">
        <v>0</v>
      </c>
      <c r="W4911">
        <v>0</v>
      </c>
      <c r="AF4911">
        <v>0</v>
      </c>
      <c r="AG4911">
        <v>0</v>
      </c>
      <c r="AH4911">
        <v>0</v>
      </c>
      <c r="AI4911">
        <v>12</v>
      </c>
      <c r="AJ4911">
        <v>12</v>
      </c>
      <c r="AN4911">
        <v>639.19999999999993</v>
      </c>
      <c r="AP4911">
        <v>40</v>
      </c>
    </row>
    <row r="4912" spans="1:42" x14ac:dyDescent="0.2">
      <c r="A4912" s="1" t="s">
        <v>46</v>
      </c>
      <c r="B4912">
        <v>7</v>
      </c>
      <c r="C4912" s="1" t="s">
        <v>6512</v>
      </c>
      <c r="D4912" s="2">
        <v>45935</v>
      </c>
      <c r="E4912" t="s">
        <v>2954</v>
      </c>
      <c r="F4912" s="1" t="s">
        <v>246</v>
      </c>
      <c r="G4912" t="s">
        <v>6513</v>
      </c>
      <c r="H4912" t="s">
        <v>6514</v>
      </c>
      <c r="I4912" s="1" t="s">
        <v>246</v>
      </c>
      <c r="J4912">
        <v>4500</v>
      </c>
      <c r="K4912" s="1" t="s">
        <v>2729</v>
      </c>
      <c r="L4912">
        <v>3</v>
      </c>
      <c r="M4912">
        <v>412.1</v>
      </c>
      <c r="N4912">
        <v>10.199999999999999</v>
      </c>
      <c r="Q4912">
        <v>401.90000000000003</v>
      </c>
      <c r="R4912" s="1" t="s">
        <v>7523</v>
      </c>
      <c r="V4912">
        <v>0</v>
      </c>
      <c r="W4912">
        <v>0</v>
      </c>
      <c r="AF4912">
        <v>0</v>
      </c>
      <c r="AG4912">
        <v>0</v>
      </c>
      <c r="AH4912">
        <v>0</v>
      </c>
      <c r="AI4912">
        <v>12</v>
      </c>
      <c r="AJ4912">
        <v>12</v>
      </c>
      <c r="AN4912">
        <v>411.9</v>
      </c>
      <c r="AP4912">
        <v>40</v>
      </c>
    </row>
    <row r="4913" spans="1:42" x14ac:dyDescent="0.2">
      <c r="A4913" s="1" t="s">
        <v>53</v>
      </c>
      <c r="B4913">
        <v>7</v>
      </c>
      <c r="C4913" s="1" t="s">
        <v>6512</v>
      </c>
      <c r="D4913" s="2">
        <v>45935</v>
      </c>
      <c r="E4913" t="s">
        <v>2954</v>
      </c>
      <c r="F4913" s="1" t="s">
        <v>246</v>
      </c>
      <c r="G4913" t="s">
        <v>6513</v>
      </c>
      <c r="H4913" t="s">
        <v>6514</v>
      </c>
      <c r="I4913" s="1" t="s">
        <v>246</v>
      </c>
      <c r="J4913">
        <v>4500</v>
      </c>
      <c r="K4913" s="1" t="s">
        <v>2729</v>
      </c>
      <c r="L4913">
        <v>1</v>
      </c>
      <c r="M4913">
        <v>128.4</v>
      </c>
      <c r="N4913">
        <v>3.4</v>
      </c>
      <c r="Q4913">
        <v>125</v>
      </c>
      <c r="R4913" s="1" t="s">
        <v>7523</v>
      </c>
      <c r="S4913">
        <v>15</v>
      </c>
      <c r="V4913">
        <v>15</v>
      </c>
      <c r="W4913">
        <v>0.25</v>
      </c>
      <c r="AF4913">
        <v>0</v>
      </c>
      <c r="AG4913">
        <v>0</v>
      </c>
      <c r="AH4913">
        <v>0.25</v>
      </c>
      <c r="AI4913">
        <v>11.75</v>
      </c>
      <c r="AJ4913">
        <v>12</v>
      </c>
      <c r="AN4913">
        <v>135</v>
      </c>
      <c r="AP4913">
        <v>40</v>
      </c>
    </row>
    <row r="4914" spans="1:42" x14ac:dyDescent="0.2">
      <c r="A4914" s="1" t="s">
        <v>53</v>
      </c>
      <c r="B4914">
        <v>7</v>
      </c>
      <c r="C4914" s="1" t="s">
        <v>7524</v>
      </c>
      <c r="D4914" s="2">
        <v>45935</v>
      </c>
      <c r="E4914" t="s">
        <v>625</v>
      </c>
      <c r="F4914" s="1" t="s">
        <v>246</v>
      </c>
      <c r="G4914">
        <v>26</v>
      </c>
      <c r="H4914" t="s">
        <v>99</v>
      </c>
      <c r="I4914" s="1" t="s">
        <v>246</v>
      </c>
      <c r="J4914">
        <v>200</v>
      </c>
      <c r="K4914" s="1" t="s">
        <v>2729</v>
      </c>
      <c r="L4914">
        <v>3</v>
      </c>
      <c r="M4914">
        <v>216.79999999999998</v>
      </c>
      <c r="N4914">
        <v>11.100000000000001</v>
      </c>
      <c r="Q4914">
        <v>205.7</v>
      </c>
      <c r="R4914" s="1" t="s">
        <v>7525</v>
      </c>
      <c r="V4914">
        <v>0</v>
      </c>
      <c r="W4914">
        <v>0</v>
      </c>
      <c r="AF4914">
        <v>0</v>
      </c>
      <c r="AG4914">
        <v>0</v>
      </c>
      <c r="AH4914">
        <v>0</v>
      </c>
      <c r="AI4914">
        <v>12</v>
      </c>
      <c r="AJ4914">
        <v>12</v>
      </c>
      <c r="AN4914">
        <v>215.7</v>
      </c>
      <c r="AP4914">
        <v>40</v>
      </c>
    </row>
    <row r="4915" spans="1:42" x14ac:dyDescent="0.2">
      <c r="A4915" s="1" t="s">
        <v>53</v>
      </c>
      <c r="B4915">
        <v>7</v>
      </c>
      <c r="C4915" s="1" t="s">
        <v>7526</v>
      </c>
      <c r="D4915" s="2">
        <v>45935</v>
      </c>
      <c r="E4915" t="s">
        <v>625</v>
      </c>
      <c r="F4915" s="1" t="s">
        <v>246</v>
      </c>
      <c r="G4915">
        <v>30</v>
      </c>
      <c r="H4915" t="s">
        <v>99</v>
      </c>
      <c r="I4915" s="1" t="s">
        <v>246</v>
      </c>
      <c r="J4915">
        <v>250</v>
      </c>
      <c r="K4915" s="1" t="s">
        <v>2729</v>
      </c>
      <c r="L4915">
        <v>3</v>
      </c>
      <c r="M4915">
        <v>264.8</v>
      </c>
      <c r="N4915">
        <v>12.899999999999999</v>
      </c>
      <c r="Q4915">
        <v>251.9</v>
      </c>
      <c r="R4915" s="1" t="s">
        <v>7527</v>
      </c>
      <c r="V4915">
        <v>0</v>
      </c>
      <c r="W4915">
        <v>0</v>
      </c>
      <c r="AF4915">
        <v>0</v>
      </c>
      <c r="AG4915">
        <v>0</v>
      </c>
      <c r="AH4915">
        <v>0</v>
      </c>
      <c r="AI4915">
        <v>12</v>
      </c>
      <c r="AJ4915">
        <v>12</v>
      </c>
      <c r="AN4915">
        <v>261.89999999999998</v>
      </c>
      <c r="AP4915">
        <v>40</v>
      </c>
    </row>
    <row r="4916" spans="1:42" x14ac:dyDescent="0.2">
      <c r="A4916" s="1" t="s">
        <v>53</v>
      </c>
      <c r="B4916">
        <v>8</v>
      </c>
      <c r="C4916" s="1" t="s">
        <v>7501</v>
      </c>
      <c r="D4916" s="2">
        <v>45935</v>
      </c>
      <c r="E4916" t="s">
        <v>783</v>
      </c>
      <c r="F4916" s="1" t="s">
        <v>246</v>
      </c>
      <c r="G4916">
        <v>2.5</v>
      </c>
      <c r="H4916">
        <v>14</v>
      </c>
      <c r="I4916" s="1" t="s">
        <v>246</v>
      </c>
      <c r="J4916">
        <v>300</v>
      </c>
      <c r="K4916" s="1" t="s">
        <v>2729</v>
      </c>
      <c r="L4916">
        <v>3</v>
      </c>
      <c r="M4916">
        <v>68.209999999999994</v>
      </c>
      <c r="N4916">
        <v>5.4</v>
      </c>
      <c r="Q4916">
        <v>62.809999999999995</v>
      </c>
      <c r="R4916" s="1" t="s">
        <v>7536</v>
      </c>
      <c r="U4916">
        <v>120</v>
      </c>
      <c r="V4916">
        <v>120</v>
      </c>
      <c r="W4916">
        <v>2</v>
      </c>
      <c r="AF4916">
        <v>0</v>
      </c>
      <c r="AG4916">
        <v>0</v>
      </c>
      <c r="AH4916">
        <v>2</v>
      </c>
      <c r="AI4916">
        <v>10</v>
      </c>
      <c r="AJ4916">
        <v>12</v>
      </c>
      <c r="AN4916">
        <v>72.81</v>
      </c>
      <c r="AP4916">
        <v>40</v>
      </c>
    </row>
    <row r="4917" spans="1:42" x14ac:dyDescent="0.2">
      <c r="A4917" s="1" t="s">
        <v>53</v>
      </c>
      <c r="B4917">
        <v>8</v>
      </c>
      <c r="C4917" s="1" t="s">
        <v>7509</v>
      </c>
      <c r="D4917" s="2">
        <v>45935</v>
      </c>
      <c r="E4917" t="s">
        <v>625</v>
      </c>
      <c r="F4917" s="1" t="s">
        <v>246</v>
      </c>
      <c r="G4917">
        <v>19</v>
      </c>
      <c r="H4917" t="s">
        <v>2243</v>
      </c>
      <c r="I4917" s="1" t="s">
        <v>246</v>
      </c>
      <c r="J4917">
        <v>160</v>
      </c>
      <c r="K4917" s="1" t="s">
        <v>2729</v>
      </c>
      <c r="L4917">
        <v>1</v>
      </c>
      <c r="M4917">
        <v>27</v>
      </c>
      <c r="N4917">
        <v>1</v>
      </c>
      <c r="Q4917">
        <v>26</v>
      </c>
      <c r="R4917" s="1" t="s">
        <v>7528</v>
      </c>
      <c r="V4917">
        <v>0</v>
      </c>
      <c r="W4917">
        <v>0</v>
      </c>
      <c r="AF4917">
        <v>0</v>
      </c>
      <c r="AG4917">
        <v>0</v>
      </c>
      <c r="AH4917">
        <v>0</v>
      </c>
      <c r="AI4917">
        <v>12</v>
      </c>
      <c r="AJ4917">
        <v>12</v>
      </c>
      <c r="AN4917">
        <v>36</v>
      </c>
      <c r="AP4917">
        <v>40</v>
      </c>
    </row>
    <row r="4918" spans="1:42" x14ac:dyDescent="0.2">
      <c r="A4918" s="1" t="s">
        <v>46</v>
      </c>
      <c r="B4918">
        <v>1</v>
      </c>
      <c r="C4918" s="1" t="s">
        <v>7511</v>
      </c>
      <c r="D4918" s="2">
        <v>45936</v>
      </c>
      <c r="E4918" t="s">
        <v>6659</v>
      </c>
      <c r="F4918" s="1" t="s">
        <v>246</v>
      </c>
      <c r="G4918" t="s">
        <v>7512</v>
      </c>
      <c r="H4918" t="s">
        <v>2883</v>
      </c>
      <c r="I4918" s="1" t="s">
        <v>246</v>
      </c>
      <c r="J4918">
        <v>1000</v>
      </c>
      <c r="K4918" s="1" t="s">
        <v>2729</v>
      </c>
      <c r="L4918">
        <v>3</v>
      </c>
      <c r="M4918">
        <v>115.38</v>
      </c>
      <c r="N4918">
        <v>2.6</v>
      </c>
      <c r="P4918">
        <v>266</v>
      </c>
      <c r="Q4918">
        <v>112.78</v>
      </c>
      <c r="R4918" s="1" t="s">
        <v>7809</v>
      </c>
      <c r="V4918">
        <v>0</v>
      </c>
      <c r="W4918">
        <v>0</v>
      </c>
      <c r="AF4918">
        <v>0</v>
      </c>
      <c r="AG4918">
        <v>0</v>
      </c>
      <c r="AH4918">
        <v>0</v>
      </c>
      <c r="AI4918">
        <v>12</v>
      </c>
      <c r="AJ4918">
        <v>12</v>
      </c>
      <c r="AL4918">
        <v>3082</v>
      </c>
      <c r="AN4918">
        <v>118.78</v>
      </c>
      <c r="AO4918">
        <v>372</v>
      </c>
      <c r="AP4918">
        <v>41</v>
      </c>
    </row>
    <row r="4919" spans="1:42" x14ac:dyDescent="0.2">
      <c r="A4919" s="1" t="s">
        <v>53</v>
      </c>
      <c r="B4919">
        <v>1</v>
      </c>
      <c r="C4919" s="1" t="s">
        <v>7511</v>
      </c>
      <c r="D4919" s="2">
        <v>45936</v>
      </c>
      <c r="E4919" t="s">
        <v>6659</v>
      </c>
      <c r="F4919" s="1" t="s">
        <v>246</v>
      </c>
      <c r="G4919" t="s">
        <v>7512</v>
      </c>
      <c r="H4919" t="s">
        <v>2883</v>
      </c>
      <c r="I4919" s="1" t="s">
        <v>246</v>
      </c>
      <c r="J4919">
        <v>1000</v>
      </c>
      <c r="K4919" s="1" t="s">
        <v>2729</v>
      </c>
      <c r="L4919">
        <v>4</v>
      </c>
      <c r="M4919">
        <v>133.75</v>
      </c>
      <c r="N4919">
        <v>3.2</v>
      </c>
      <c r="Q4919">
        <v>130.55000000000001</v>
      </c>
      <c r="R4919" s="1" t="s">
        <v>7809</v>
      </c>
      <c r="V4919">
        <v>0</v>
      </c>
      <c r="W4919">
        <v>0</v>
      </c>
      <c r="AF4919">
        <v>0</v>
      </c>
      <c r="AG4919">
        <v>0</v>
      </c>
      <c r="AH4919">
        <v>0</v>
      </c>
      <c r="AI4919">
        <v>12</v>
      </c>
      <c r="AJ4919">
        <v>12</v>
      </c>
      <c r="AN4919">
        <v>136.55000000000001</v>
      </c>
      <c r="AP4919">
        <v>41</v>
      </c>
    </row>
    <row r="4920" spans="1:42" x14ac:dyDescent="0.2">
      <c r="A4920" s="1" t="s">
        <v>46</v>
      </c>
      <c r="B4920">
        <v>2</v>
      </c>
      <c r="C4920" s="1" t="s">
        <v>6644</v>
      </c>
      <c r="D4920" s="2">
        <v>45936</v>
      </c>
      <c r="E4920" t="s">
        <v>5944</v>
      </c>
      <c r="F4920" s="1" t="s">
        <v>5945</v>
      </c>
      <c r="G4920">
        <v>6</v>
      </c>
      <c r="H4920">
        <v>80</v>
      </c>
      <c r="I4920" s="1" t="s">
        <v>5945</v>
      </c>
      <c r="J4920">
        <v>2500</v>
      </c>
      <c r="K4920" s="1" t="s">
        <v>2729</v>
      </c>
      <c r="L4920">
        <v>6</v>
      </c>
      <c r="M4920">
        <v>164.13</v>
      </c>
      <c r="N4920">
        <v>3.5999999999999996</v>
      </c>
      <c r="Q4920">
        <v>160.53</v>
      </c>
      <c r="R4920" s="1" t="s">
        <v>7650</v>
      </c>
      <c r="V4920">
        <v>0</v>
      </c>
      <c r="W4920">
        <v>0</v>
      </c>
      <c r="AF4920">
        <v>0</v>
      </c>
      <c r="AG4920">
        <v>0</v>
      </c>
      <c r="AH4920">
        <v>0</v>
      </c>
      <c r="AI4920">
        <v>12</v>
      </c>
      <c r="AJ4920">
        <v>12</v>
      </c>
      <c r="AN4920">
        <v>166.53</v>
      </c>
      <c r="AP4920">
        <v>41</v>
      </c>
    </row>
    <row r="4921" spans="1:42" x14ac:dyDescent="0.2">
      <c r="A4921" s="1" t="s">
        <v>53</v>
      </c>
      <c r="B4921">
        <v>2</v>
      </c>
      <c r="C4921" s="1" t="s">
        <v>6644</v>
      </c>
      <c r="D4921" s="2">
        <v>45936</v>
      </c>
      <c r="E4921" t="s">
        <v>5944</v>
      </c>
      <c r="F4921" s="1" t="s">
        <v>5945</v>
      </c>
      <c r="G4921">
        <v>6</v>
      </c>
      <c r="H4921">
        <v>80</v>
      </c>
      <c r="I4921" s="1" t="s">
        <v>5945</v>
      </c>
      <c r="J4921">
        <v>2500</v>
      </c>
      <c r="K4921" s="1" t="s">
        <v>2729</v>
      </c>
      <c r="L4921">
        <v>6</v>
      </c>
      <c r="M4921">
        <v>158.49999999999997</v>
      </c>
      <c r="N4921">
        <v>3.5999999999999996</v>
      </c>
      <c r="Q4921">
        <v>154.89999999999998</v>
      </c>
      <c r="R4921" s="1" t="s">
        <v>7650</v>
      </c>
      <c r="V4921">
        <v>0</v>
      </c>
      <c r="W4921">
        <v>0</v>
      </c>
      <c r="AF4921">
        <v>0</v>
      </c>
      <c r="AG4921">
        <v>0</v>
      </c>
      <c r="AH4921">
        <v>0</v>
      </c>
      <c r="AI4921">
        <v>12</v>
      </c>
      <c r="AJ4921">
        <v>12</v>
      </c>
      <c r="AN4921">
        <v>160.89999999999998</v>
      </c>
      <c r="AP4921">
        <v>41</v>
      </c>
    </row>
    <row r="4922" spans="1:42" x14ac:dyDescent="0.2">
      <c r="A4922" s="1" t="s">
        <v>46</v>
      </c>
      <c r="B4922">
        <v>5</v>
      </c>
      <c r="C4922" s="1" t="s">
        <v>7517</v>
      </c>
      <c r="D4922" s="2">
        <v>45936</v>
      </c>
      <c r="E4922" t="s">
        <v>7098</v>
      </c>
      <c r="F4922" s="1" t="s">
        <v>246</v>
      </c>
      <c r="G4922">
        <v>20</v>
      </c>
      <c r="H4922" t="s">
        <v>214</v>
      </c>
      <c r="I4922" s="1" t="s">
        <v>246</v>
      </c>
      <c r="J4922">
        <v>300</v>
      </c>
      <c r="K4922" s="1" t="s">
        <v>2729</v>
      </c>
      <c r="L4922">
        <v>2</v>
      </c>
      <c r="M4922">
        <v>117.6</v>
      </c>
      <c r="N4922">
        <v>5</v>
      </c>
      <c r="Q4922">
        <v>112.6</v>
      </c>
      <c r="R4922" s="1" t="s">
        <v>7538</v>
      </c>
      <c r="V4922">
        <v>0</v>
      </c>
      <c r="W4922">
        <v>0</v>
      </c>
      <c r="AF4922">
        <v>0</v>
      </c>
      <c r="AG4922">
        <v>0</v>
      </c>
      <c r="AH4922">
        <v>0</v>
      </c>
      <c r="AI4922">
        <v>12</v>
      </c>
      <c r="AJ4922">
        <v>12</v>
      </c>
      <c r="AN4922">
        <v>118.6</v>
      </c>
      <c r="AP4922">
        <v>41</v>
      </c>
    </row>
    <row r="4923" spans="1:42" x14ac:dyDescent="0.2">
      <c r="A4923" s="1" t="s">
        <v>46</v>
      </c>
      <c r="B4923">
        <v>5</v>
      </c>
      <c r="C4923" s="1" t="s">
        <v>7533</v>
      </c>
      <c r="D4923" s="2">
        <v>45936</v>
      </c>
      <c r="E4923" t="s">
        <v>783</v>
      </c>
      <c r="F4923" s="1" t="s">
        <v>246</v>
      </c>
      <c r="G4923">
        <v>20</v>
      </c>
      <c r="H4923" t="s">
        <v>64</v>
      </c>
      <c r="I4923" s="1" t="s">
        <v>246</v>
      </c>
      <c r="J4923">
        <v>150</v>
      </c>
      <c r="K4923" s="1" t="s">
        <v>2729</v>
      </c>
      <c r="L4923">
        <v>3</v>
      </c>
      <c r="M4923">
        <v>168.6</v>
      </c>
      <c r="N4923">
        <v>7.4</v>
      </c>
      <c r="Q4923">
        <v>161.19999999999999</v>
      </c>
      <c r="R4923" s="1" t="s">
        <v>7539</v>
      </c>
      <c r="V4923">
        <v>0</v>
      </c>
      <c r="W4923">
        <v>0</v>
      </c>
      <c r="AF4923">
        <v>0</v>
      </c>
      <c r="AG4923">
        <v>0</v>
      </c>
      <c r="AH4923">
        <v>0</v>
      </c>
      <c r="AI4923">
        <v>12</v>
      </c>
      <c r="AJ4923">
        <v>12</v>
      </c>
      <c r="AN4923">
        <v>167.2</v>
      </c>
      <c r="AP4923">
        <v>41</v>
      </c>
    </row>
    <row r="4924" spans="1:42" x14ac:dyDescent="0.2">
      <c r="A4924" s="1" t="s">
        <v>46</v>
      </c>
      <c r="B4924">
        <v>5</v>
      </c>
      <c r="C4924" s="1" t="s">
        <v>7532</v>
      </c>
      <c r="D4924" s="2">
        <v>45936</v>
      </c>
      <c r="E4924" t="s">
        <v>625</v>
      </c>
      <c r="F4924" s="1" t="s">
        <v>246</v>
      </c>
      <c r="G4924">
        <v>24</v>
      </c>
      <c r="H4924" t="s">
        <v>134</v>
      </c>
      <c r="I4924" s="1" t="s">
        <v>246</v>
      </c>
      <c r="J4924">
        <v>36</v>
      </c>
      <c r="K4924" s="1" t="s">
        <v>2729</v>
      </c>
      <c r="L4924">
        <v>1</v>
      </c>
      <c r="M4924">
        <v>82.4</v>
      </c>
      <c r="N4924">
        <v>3.4</v>
      </c>
      <c r="Q4924">
        <v>79</v>
      </c>
      <c r="R4924" s="1" t="s">
        <v>7540</v>
      </c>
      <c r="V4924">
        <v>0</v>
      </c>
      <c r="W4924">
        <v>0</v>
      </c>
      <c r="AF4924">
        <v>0</v>
      </c>
      <c r="AG4924">
        <v>0</v>
      </c>
      <c r="AH4924">
        <v>0</v>
      </c>
      <c r="AI4924">
        <v>12</v>
      </c>
      <c r="AJ4924">
        <v>12</v>
      </c>
      <c r="AN4924">
        <v>85</v>
      </c>
      <c r="AP4924">
        <v>41</v>
      </c>
    </row>
    <row r="4925" spans="1:42" x14ac:dyDescent="0.2">
      <c r="A4925" s="1" t="s">
        <v>46</v>
      </c>
      <c r="B4925">
        <v>5</v>
      </c>
      <c r="C4925" s="1" t="s">
        <v>7531</v>
      </c>
      <c r="D4925" s="2">
        <v>45936</v>
      </c>
      <c r="E4925" t="s">
        <v>7541</v>
      </c>
      <c r="F4925" s="1" t="s">
        <v>246</v>
      </c>
      <c r="G4925">
        <v>25</v>
      </c>
      <c r="H4925" t="s">
        <v>2983</v>
      </c>
      <c r="I4925" s="1" t="s">
        <v>246</v>
      </c>
      <c r="J4925">
        <v>50</v>
      </c>
      <c r="K4925" s="1" t="s">
        <v>2729</v>
      </c>
      <c r="L4925">
        <v>1</v>
      </c>
      <c r="M4925">
        <v>55.8</v>
      </c>
      <c r="N4925">
        <v>3.6</v>
      </c>
      <c r="Q4925">
        <v>52.199999999999996</v>
      </c>
      <c r="R4925" s="1" t="s">
        <v>7542</v>
      </c>
      <c r="V4925">
        <v>0</v>
      </c>
      <c r="W4925">
        <v>0</v>
      </c>
      <c r="AF4925">
        <v>0</v>
      </c>
      <c r="AG4925">
        <v>0</v>
      </c>
      <c r="AH4925">
        <v>0</v>
      </c>
      <c r="AI4925">
        <v>12</v>
      </c>
      <c r="AJ4925">
        <v>12</v>
      </c>
      <c r="AN4925">
        <v>58.2</v>
      </c>
      <c r="AP4925">
        <v>41</v>
      </c>
    </row>
    <row r="4926" spans="1:42" x14ac:dyDescent="0.2">
      <c r="A4926" s="1" t="s">
        <v>53</v>
      </c>
      <c r="B4926">
        <v>5</v>
      </c>
      <c r="C4926" s="1" t="s">
        <v>7529</v>
      </c>
      <c r="D4926" s="2">
        <v>45936</v>
      </c>
      <c r="E4926" t="s">
        <v>7541</v>
      </c>
      <c r="F4926" s="1" t="s">
        <v>246</v>
      </c>
      <c r="G4926">
        <v>23</v>
      </c>
      <c r="H4926" t="s">
        <v>2983</v>
      </c>
      <c r="I4926" s="1" t="s">
        <v>246</v>
      </c>
      <c r="J4926">
        <v>50</v>
      </c>
      <c r="K4926" s="1" t="s">
        <v>2729</v>
      </c>
      <c r="L4926">
        <v>1</v>
      </c>
      <c r="M4926">
        <v>59.4</v>
      </c>
      <c r="N4926">
        <v>2.6</v>
      </c>
      <c r="O4926">
        <v>5</v>
      </c>
      <c r="Q4926">
        <v>56.8</v>
      </c>
      <c r="R4926" s="1" t="s">
        <v>7543</v>
      </c>
      <c r="V4926">
        <v>0</v>
      </c>
      <c r="W4926">
        <v>0</v>
      </c>
      <c r="AF4926">
        <v>0</v>
      </c>
      <c r="AG4926">
        <v>0</v>
      </c>
      <c r="AH4926">
        <v>0</v>
      </c>
      <c r="AI4926">
        <v>12</v>
      </c>
      <c r="AJ4926">
        <v>12</v>
      </c>
      <c r="AN4926">
        <v>62.8</v>
      </c>
      <c r="AP4926">
        <v>41</v>
      </c>
    </row>
    <row r="4927" spans="1:42" x14ac:dyDescent="0.2">
      <c r="A4927" s="1" t="s">
        <v>53</v>
      </c>
      <c r="B4927">
        <v>5</v>
      </c>
      <c r="C4927" s="1" t="s">
        <v>7544</v>
      </c>
      <c r="D4927" s="2">
        <v>45936</v>
      </c>
      <c r="E4927" t="s">
        <v>7541</v>
      </c>
      <c r="F4927" s="1" t="s">
        <v>246</v>
      </c>
      <c r="G4927">
        <v>23</v>
      </c>
      <c r="H4927" t="s">
        <v>2983</v>
      </c>
      <c r="I4927" s="1" t="s">
        <v>246</v>
      </c>
      <c r="J4927">
        <v>50</v>
      </c>
      <c r="K4927" s="1" t="s">
        <v>2729</v>
      </c>
      <c r="L4927">
        <v>1</v>
      </c>
      <c r="M4927">
        <v>65.400000000000006</v>
      </c>
      <c r="N4927">
        <v>2.6</v>
      </c>
      <c r="Q4927">
        <v>62.800000000000004</v>
      </c>
      <c r="R4927" s="1" t="s">
        <v>7545</v>
      </c>
      <c r="V4927">
        <v>0</v>
      </c>
      <c r="W4927">
        <v>0</v>
      </c>
      <c r="AF4927">
        <v>0</v>
      </c>
      <c r="AG4927">
        <v>0</v>
      </c>
      <c r="AH4927">
        <v>0</v>
      </c>
      <c r="AI4927">
        <v>12</v>
      </c>
      <c r="AJ4927">
        <v>12</v>
      </c>
      <c r="AN4927">
        <v>68.800000000000011</v>
      </c>
      <c r="AP4927">
        <v>41</v>
      </c>
    </row>
    <row r="4928" spans="1:42" x14ac:dyDescent="0.2">
      <c r="A4928" s="1" t="s">
        <v>53</v>
      </c>
      <c r="B4928">
        <v>5</v>
      </c>
      <c r="C4928" s="1" t="s">
        <v>7546</v>
      </c>
      <c r="D4928" s="2">
        <v>45936</v>
      </c>
      <c r="E4928" t="s">
        <v>7547</v>
      </c>
      <c r="F4928" s="1" t="s">
        <v>246</v>
      </c>
      <c r="G4928">
        <v>22</v>
      </c>
      <c r="H4928" t="s">
        <v>2323</v>
      </c>
      <c r="I4928" s="1" t="s">
        <v>246</v>
      </c>
      <c r="J4928">
        <v>100</v>
      </c>
      <c r="K4928" s="1" t="s">
        <v>2729</v>
      </c>
      <c r="L4928">
        <v>2</v>
      </c>
      <c r="M4928">
        <v>113.6</v>
      </c>
      <c r="N4928">
        <v>5</v>
      </c>
      <c r="Q4928">
        <v>108.6</v>
      </c>
      <c r="R4928" s="1" t="s">
        <v>7548</v>
      </c>
      <c r="V4928">
        <v>0</v>
      </c>
      <c r="W4928">
        <v>0</v>
      </c>
      <c r="AF4928">
        <v>0</v>
      </c>
      <c r="AG4928">
        <v>0</v>
      </c>
      <c r="AH4928">
        <v>0</v>
      </c>
      <c r="AI4928">
        <v>12</v>
      </c>
      <c r="AJ4928">
        <v>12</v>
      </c>
      <c r="AN4928">
        <v>114.6</v>
      </c>
      <c r="AP4928">
        <v>41</v>
      </c>
    </row>
    <row r="4929" spans="1:42" x14ac:dyDescent="0.2">
      <c r="A4929" s="1" t="s">
        <v>53</v>
      </c>
      <c r="B4929">
        <v>5</v>
      </c>
      <c r="C4929" s="1" t="s">
        <v>7549</v>
      </c>
      <c r="D4929" s="2">
        <v>45936</v>
      </c>
      <c r="E4929" t="s">
        <v>6253</v>
      </c>
      <c r="F4929" s="1" t="s">
        <v>246</v>
      </c>
      <c r="G4929">
        <v>16</v>
      </c>
      <c r="H4929">
        <v>8</v>
      </c>
      <c r="I4929" s="1" t="s">
        <v>246</v>
      </c>
      <c r="J4929">
        <v>0</v>
      </c>
      <c r="K4929" s="1" t="s">
        <v>2729</v>
      </c>
      <c r="L4929">
        <v>2</v>
      </c>
      <c r="M4929">
        <v>104.3</v>
      </c>
      <c r="N4929">
        <v>3.8</v>
      </c>
      <c r="Q4929">
        <v>100.5</v>
      </c>
      <c r="R4929" s="1" t="s">
        <v>7654</v>
      </c>
      <c r="V4929">
        <v>0</v>
      </c>
      <c r="W4929">
        <v>0</v>
      </c>
      <c r="AF4929">
        <v>0</v>
      </c>
      <c r="AG4929">
        <v>0</v>
      </c>
      <c r="AH4929">
        <v>0</v>
      </c>
      <c r="AI4929">
        <v>12</v>
      </c>
      <c r="AJ4929">
        <v>12</v>
      </c>
      <c r="AN4929">
        <v>106.5</v>
      </c>
      <c r="AP4929">
        <v>41</v>
      </c>
    </row>
    <row r="4930" spans="1:42" x14ac:dyDescent="0.2">
      <c r="A4930" s="1" t="s">
        <v>46</v>
      </c>
      <c r="B4930">
        <v>4</v>
      </c>
      <c r="C4930" s="1" t="s">
        <v>7497</v>
      </c>
      <c r="D4930" s="2">
        <v>45936</v>
      </c>
      <c r="E4930" t="s">
        <v>5944</v>
      </c>
      <c r="F4930" s="1" t="s">
        <v>5945</v>
      </c>
      <c r="G4930">
        <v>10</v>
      </c>
      <c r="H4930">
        <v>80</v>
      </c>
      <c r="I4930" s="1" t="s">
        <v>5945</v>
      </c>
      <c r="J4930">
        <v>1250</v>
      </c>
      <c r="K4930" s="1" t="s">
        <v>2729</v>
      </c>
      <c r="L4930">
        <v>11</v>
      </c>
      <c r="M4930">
        <v>313.08000000000004</v>
      </c>
      <c r="N4930">
        <v>1.1000000000000001</v>
      </c>
      <c r="Q4930">
        <v>311.98</v>
      </c>
      <c r="R4930" s="1" t="s">
        <v>7537</v>
      </c>
      <c r="V4930">
        <v>0</v>
      </c>
      <c r="W4930">
        <v>0</v>
      </c>
      <c r="AF4930">
        <v>0</v>
      </c>
      <c r="AG4930">
        <v>0</v>
      </c>
      <c r="AH4930">
        <v>0</v>
      </c>
      <c r="AI4930">
        <v>12</v>
      </c>
      <c r="AJ4930">
        <v>12</v>
      </c>
      <c r="AN4930">
        <v>317.98</v>
      </c>
      <c r="AP4930">
        <v>41</v>
      </c>
    </row>
    <row r="4931" spans="1:42" x14ac:dyDescent="0.2">
      <c r="A4931" s="1" t="s">
        <v>53</v>
      </c>
      <c r="B4931">
        <v>4</v>
      </c>
      <c r="C4931" s="1" t="s">
        <v>7497</v>
      </c>
      <c r="D4931" s="2">
        <v>45936</v>
      </c>
      <c r="E4931" t="s">
        <v>5944</v>
      </c>
      <c r="F4931" s="1" t="s">
        <v>5945</v>
      </c>
      <c r="G4931">
        <v>10</v>
      </c>
      <c r="H4931">
        <v>80</v>
      </c>
      <c r="I4931" s="1" t="s">
        <v>5945</v>
      </c>
      <c r="J4931">
        <v>1250</v>
      </c>
      <c r="K4931" s="1" t="s">
        <v>2729</v>
      </c>
      <c r="L4931">
        <v>12</v>
      </c>
      <c r="M4931">
        <v>373.1</v>
      </c>
      <c r="N4931">
        <v>1.2000000000000002</v>
      </c>
      <c r="Q4931">
        <v>371.90000000000003</v>
      </c>
      <c r="R4931" s="1" t="s">
        <v>7537</v>
      </c>
      <c r="V4931">
        <v>0</v>
      </c>
      <c r="W4931">
        <v>0</v>
      </c>
      <c r="AF4931">
        <v>0</v>
      </c>
      <c r="AG4931">
        <v>0</v>
      </c>
      <c r="AH4931">
        <v>0</v>
      </c>
      <c r="AI4931">
        <v>12</v>
      </c>
      <c r="AJ4931">
        <v>12</v>
      </c>
      <c r="AN4931">
        <v>377.9</v>
      </c>
      <c r="AP4931">
        <v>41</v>
      </c>
    </row>
    <row r="4932" spans="1:42" x14ac:dyDescent="0.2">
      <c r="A4932" s="1" t="s">
        <v>46</v>
      </c>
      <c r="B4932">
        <v>5</v>
      </c>
      <c r="C4932" s="1" t="s">
        <v>7505</v>
      </c>
      <c r="D4932" s="2">
        <v>45936</v>
      </c>
      <c r="E4932" t="s">
        <v>6693</v>
      </c>
      <c r="F4932" s="1" t="s">
        <v>106</v>
      </c>
      <c r="G4932" t="s">
        <v>2931</v>
      </c>
      <c r="H4932" t="s">
        <v>287</v>
      </c>
      <c r="I4932" s="1" t="s">
        <v>106</v>
      </c>
      <c r="J4932">
        <v>3000</v>
      </c>
      <c r="K4932" s="1" t="s">
        <v>2729</v>
      </c>
      <c r="L4932">
        <v>4</v>
      </c>
      <c r="M4932">
        <v>395.20000000000005</v>
      </c>
      <c r="N4932">
        <v>10</v>
      </c>
      <c r="O4932">
        <v>40</v>
      </c>
      <c r="Q4932">
        <v>385.20000000000005</v>
      </c>
      <c r="R4932" s="1" t="s">
        <v>7652</v>
      </c>
      <c r="V4932">
        <v>0</v>
      </c>
      <c r="W4932">
        <v>0</v>
      </c>
      <c r="AF4932">
        <v>0</v>
      </c>
      <c r="AG4932">
        <v>0</v>
      </c>
      <c r="AH4932">
        <v>0</v>
      </c>
      <c r="AI4932">
        <v>12</v>
      </c>
      <c r="AJ4932">
        <v>12</v>
      </c>
      <c r="AN4932">
        <v>391.2000000000001</v>
      </c>
      <c r="AP4932">
        <v>41</v>
      </c>
    </row>
    <row r="4933" spans="1:42" x14ac:dyDescent="0.2">
      <c r="A4933" s="1" t="s">
        <v>53</v>
      </c>
      <c r="B4933">
        <v>5</v>
      </c>
      <c r="C4933" s="1" t="s">
        <v>7505</v>
      </c>
      <c r="D4933" s="2">
        <v>45936</v>
      </c>
      <c r="E4933" t="s">
        <v>6693</v>
      </c>
      <c r="F4933" s="1" t="s">
        <v>106</v>
      </c>
      <c r="G4933" t="s">
        <v>2931</v>
      </c>
      <c r="H4933" t="s">
        <v>287</v>
      </c>
      <c r="I4933" s="1" t="s">
        <v>106</v>
      </c>
      <c r="J4933">
        <v>3000</v>
      </c>
      <c r="K4933" s="1" t="s">
        <v>2729</v>
      </c>
      <c r="L4933">
        <v>7</v>
      </c>
      <c r="M4933">
        <v>713.4</v>
      </c>
      <c r="N4933">
        <v>17.5</v>
      </c>
      <c r="O4933">
        <v>60</v>
      </c>
      <c r="Q4933">
        <v>695.9</v>
      </c>
      <c r="R4933" s="1" t="s">
        <v>7652</v>
      </c>
      <c r="V4933">
        <v>0</v>
      </c>
      <c r="W4933">
        <v>0</v>
      </c>
      <c r="AF4933">
        <v>0</v>
      </c>
      <c r="AG4933">
        <v>0</v>
      </c>
      <c r="AH4933">
        <v>0</v>
      </c>
      <c r="AI4933">
        <v>12</v>
      </c>
      <c r="AJ4933">
        <v>12</v>
      </c>
      <c r="AN4933">
        <v>701.9</v>
      </c>
      <c r="AP4933">
        <v>41</v>
      </c>
    </row>
    <row r="4934" spans="1:42" x14ac:dyDescent="0.2">
      <c r="A4934" s="1" t="s">
        <v>46</v>
      </c>
      <c r="B4934">
        <v>6</v>
      </c>
      <c r="C4934" s="1" t="s">
        <v>7522</v>
      </c>
      <c r="D4934" s="2">
        <v>45936</v>
      </c>
      <c r="E4934" t="s">
        <v>6407</v>
      </c>
      <c r="F4934" s="1" t="s">
        <v>246</v>
      </c>
      <c r="G4934">
        <v>20</v>
      </c>
      <c r="H4934" t="s">
        <v>2934</v>
      </c>
      <c r="I4934" s="1" t="s">
        <v>246</v>
      </c>
      <c r="J4934">
        <v>3000</v>
      </c>
      <c r="K4934" s="1" t="s">
        <v>2729</v>
      </c>
      <c r="L4934">
        <v>3</v>
      </c>
      <c r="M4934">
        <v>283.8</v>
      </c>
      <c r="N4934">
        <v>6.8000000000000007</v>
      </c>
      <c r="O4934">
        <v>23</v>
      </c>
      <c r="Q4934">
        <v>277</v>
      </c>
      <c r="R4934" s="1" t="s">
        <v>7653</v>
      </c>
      <c r="V4934">
        <v>0</v>
      </c>
      <c r="W4934">
        <v>0</v>
      </c>
      <c r="Y4934">
        <v>15</v>
      </c>
      <c r="AF4934">
        <v>15</v>
      </c>
      <c r="AG4934">
        <v>0.25</v>
      </c>
      <c r="AH4934">
        <v>0.25</v>
      </c>
      <c r="AI4934">
        <v>11.75</v>
      </c>
      <c r="AJ4934">
        <v>12</v>
      </c>
      <c r="AN4934">
        <v>283</v>
      </c>
      <c r="AP4934">
        <v>41</v>
      </c>
    </row>
    <row r="4935" spans="1:42" x14ac:dyDescent="0.2">
      <c r="A4935" s="1" t="s">
        <v>46</v>
      </c>
      <c r="B4935">
        <v>6</v>
      </c>
      <c r="C4935" s="1" t="s">
        <v>7534</v>
      </c>
      <c r="D4935" s="2">
        <v>45936</v>
      </c>
      <c r="E4935" t="s">
        <v>625</v>
      </c>
      <c r="F4935" s="1" t="s">
        <v>246</v>
      </c>
      <c r="G4935">
        <v>36</v>
      </c>
      <c r="H4935" t="s">
        <v>3041</v>
      </c>
      <c r="I4935" s="1" t="s">
        <v>246</v>
      </c>
      <c r="J4935">
        <v>350</v>
      </c>
      <c r="K4935" s="1" t="s">
        <v>2729</v>
      </c>
      <c r="L4935">
        <v>4</v>
      </c>
      <c r="M4935">
        <v>396.6</v>
      </c>
      <c r="N4935">
        <v>18.399999999999999</v>
      </c>
      <c r="Q4935">
        <v>378.20000000000005</v>
      </c>
      <c r="R4935" s="1" t="s">
        <v>7550</v>
      </c>
      <c r="V4935">
        <v>0</v>
      </c>
      <c r="W4935">
        <v>0</v>
      </c>
      <c r="AF4935">
        <v>0</v>
      </c>
      <c r="AG4935">
        <v>0</v>
      </c>
      <c r="AH4935">
        <v>0</v>
      </c>
      <c r="AI4935">
        <v>12</v>
      </c>
      <c r="AJ4935">
        <v>12</v>
      </c>
      <c r="AN4935">
        <v>384.2000000000001</v>
      </c>
      <c r="AP4935">
        <v>41</v>
      </c>
    </row>
    <row r="4936" spans="1:42" x14ac:dyDescent="0.2">
      <c r="A4936" s="1" t="s">
        <v>53</v>
      </c>
      <c r="B4936">
        <v>6</v>
      </c>
      <c r="C4936" s="1" t="s">
        <v>7534</v>
      </c>
      <c r="D4936" s="2">
        <v>45936</v>
      </c>
      <c r="E4936" t="s">
        <v>625</v>
      </c>
      <c r="F4936" s="1" t="s">
        <v>246</v>
      </c>
      <c r="G4936">
        <v>36</v>
      </c>
      <c r="H4936" t="s">
        <v>3041</v>
      </c>
      <c r="I4936" s="1" t="s">
        <v>246</v>
      </c>
      <c r="J4936">
        <v>350</v>
      </c>
      <c r="K4936" s="1" t="s">
        <v>2729</v>
      </c>
      <c r="L4936">
        <v>4</v>
      </c>
      <c r="M4936">
        <v>396.6</v>
      </c>
      <c r="N4936">
        <v>18.399999999999999</v>
      </c>
      <c r="O4936">
        <v>13</v>
      </c>
      <c r="Q4936">
        <v>378.20000000000005</v>
      </c>
      <c r="R4936" s="1" t="s">
        <v>7550</v>
      </c>
      <c r="S4936">
        <v>10</v>
      </c>
      <c r="V4936">
        <v>10</v>
      </c>
      <c r="W4936">
        <v>0.16666666666666666</v>
      </c>
      <c r="AF4936">
        <v>0</v>
      </c>
      <c r="AG4936">
        <v>0</v>
      </c>
      <c r="AH4936">
        <v>0.16666666666666666</v>
      </c>
      <c r="AI4936">
        <v>11.833333333333334</v>
      </c>
      <c r="AJ4936">
        <v>12</v>
      </c>
      <c r="AN4936">
        <v>384.2000000000001</v>
      </c>
      <c r="AP4936">
        <v>41</v>
      </c>
    </row>
    <row r="4937" spans="1:42" x14ac:dyDescent="0.2">
      <c r="A4937" s="1" t="s">
        <v>53</v>
      </c>
      <c r="B4937">
        <v>6</v>
      </c>
      <c r="C4937" s="1" t="s">
        <v>7535</v>
      </c>
      <c r="D4937" s="2">
        <v>45936</v>
      </c>
      <c r="E4937" t="s">
        <v>625</v>
      </c>
      <c r="F4937" s="1" t="s">
        <v>246</v>
      </c>
      <c r="G4937">
        <v>30</v>
      </c>
      <c r="H4937" t="s">
        <v>3041</v>
      </c>
      <c r="I4937" s="1" t="s">
        <v>246</v>
      </c>
      <c r="J4937">
        <v>100</v>
      </c>
      <c r="K4937" s="1" t="s">
        <v>2729</v>
      </c>
      <c r="L4937">
        <v>2</v>
      </c>
      <c r="M4937">
        <v>123</v>
      </c>
      <c r="N4937">
        <v>7.2</v>
      </c>
      <c r="Q4937">
        <v>115.8</v>
      </c>
      <c r="R4937" s="1" t="s">
        <v>7655</v>
      </c>
      <c r="V4937">
        <v>0</v>
      </c>
      <c r="W4937">
        <v>0</v>
      </c>
      <c r="AF4937">
        <v>0</v>
      </c>
      <c r="AG4937">
        <v>0</v>
      </c>
      <c r="AH4937">
        <v>0</v>
      </c>
      <c r="AI4937">
        <v>12</v>
      </c>
      <c r="AJ4937">
        <v>12</v>
      </c>
      <c r="AN4937">
        <v>121.8</v>
      </c>
      <c r="AP4937">
        <v>41</v>
      </c>
    </row>
    <row r="4938" spans="1:42" x14ac:dyDescent="0.2">
      <c r="A4938" s="1" t="s">
        <v>53</v>
      </c>
      <c r="B4938">
        <v>6</v>
      </c>
      <c r="C4938" s="1" t="s">
        <v>7551</v>
      </c>
      <c r="D4938" s="2">
        <v>45936</v>
      </c>
      <c r="E4938" t="s">
        <v>7552</v>
      </c>
      <c r="F4938" s="1" t="s">
        <v>246</v>
      </c>
      <c r="G4938">
        <v>23</v>
      </c>
      <c r="H4938">
        <v>15</v>
      </c>
      <c r="I4938" s="1" t="s">
        <v>246</v>
      </c>
      <c r="J4938">
        <v>1000</v>
      </c>
      <c r="K4938" s="1" t="s">
        <v>2729</v>
      </c>
      <c r="L4938">
        <v>2</v>
      </c>
      <c r="M4938">
        <v>236.8</v>
      </c>
      <c r="N4938">
        <v>6.4</v>
      </c>
      <c r="Q4938">
        <v>230.4</v>
      </c>
      <c r="R4938" s="1" t="s">
        <v>7656</v>
      </c>
      <c r="V4938">
        <v>0</v>
      </c>
      <c r="W4938">
        <v>0</v>
      </c>
      <c r="AF4938">
        <v>0</v>
      </c>
      <c r="AG4938">
        <v>0</v>
      </c>
      <c r="AH4938">
        <v>0</v>
      </c>
      <c r="AI4938">
        <v>12</v>
      </c>
      <c r="AJ4938">
        <v>12</v>
      </c>
      <c r="AN4938">
        <v>236.4</v>
      </c>
      <c r="AP4938">
        <v>41</v>
      </c>
    </row>
    <row r="4939" spans="1:42" x14ac:dyDescent="0.2">
      <c r="A4939" s="1" t="s">
        <v>46</v>
      </c>
      <c r="B4939">
        <v>7</v>
      </c>
      <c r="C4939" s="1" t="s">
        <v>7553</v>
      </c>
      <c r="D4939" s="2">
        <v>45936</v>
      </c>
      <c r="E4939" t="s">
        <v>625</v>
      </c>
      <c r="F4939" s="1" t="s">
        <v>246</v>
      </c>
      <c r="G4939">
        <v>32</v>
      </c>
      <c r="H4939" t="s">
        <v>93</v>
      </c>
      <c r="I4939" s="1" t="s">
        <v>246</v>
      </c>
      <c r="J4939">
        <v>1375</v>
      </c>
      <c r="K4939" s="1" t="s">
        <v>2729</v>
      </c>
      <c r="L4939">
        <v>5</v>
      </c>
      <c r="M4939">
        <v>524.82999999999993</v>
      </c>
      <c r="N4939">
        <v>16</v>
      </c>
      <c r="Q4939">
        <v>508.82999999999993</v>
      </c>
      <c r="R4939" s="1" t="s">
        <v>7657</v>
      </c>
      <c r="V4939">
        <v>0</v>
      </c>
      <c r="W4939">
        <v>0</v>
      </c>
      <c r="AF4939">
        <v>0</v>
      </c>
      <c r="AG4939">
        <v>0</v>
      </c>
      <c r="AH4939">
        <v>0</v>
      </c>
      <c r="AI4939">
        <v>12</v>
      </c>
      <c r="AJ4939">
        <v>12</v>
      </c>
      <c r="AN4939">
        <v>514.82999999999993</v>
      </c>
      <c r="AP4939">
        <v>41</v>
      </c>
    </row>
    <row r="4940" spans="1:42" x14ac:dyDescent="0.2">
      <c r="A4940" s="1" t="s">
        <v>53</v>
      </c>
      <c r="B4940">
        <v>7</v>
      </c>
      <c r="C4940" s="1" t="s">
        <v>7553</v>
      </c>
      <c r="D4940" s="2">
        <v>45936</v>
      </c>
      <c r="E4940" t="s">
        <v>625</v>
      </c>
      <c r="F4940" s="1" t="s">
        <v>246</v>
      </c>
      <c r="G4940">
        <v>32</v>
      </c>
      <c r="H4940" t="s">
        <v>93</v>
      </c>
      <c r="I4940" s="1" t="s">
        <v>246</v>
      </c>
      <c r="J4940">
        <v>1375</v>
      </c>
      <c r="K4940" s="1" t="s">
        <v>2729</v>
      </c>
      <c r="L4940">
        <v>6</v>
      </c>
      <c r="M4940">
        <v>535.70000000000005</v>
      </c>
      <c r="N4940">
        <v>23.799999999999997</v>
      </c>
      <c r="Q4940">
        <v>511.90000000000003</v>
      </c>
      <c r="R4940" s="1" t="s">
        <v>7657</v>
      </c>
      <c r="V4940">
        <v>0</v>
      </c>
      <c r="W4940">
        <v>0</v>
      </c>
      <c r="AF4940">
        <v>0</v>
      </c>
      <c r="AG4940">
        <v>0</v>
      </c>
      <c r="AH4940">
        <v>0</v>
      </c>
      <c r="AI4940">
        <v>12</v>
      </c>
      <c r="AJ4940">
        <v>12</v>
      </c>
      <c r="AN4940">
        <v>517.90000000000009</v>
      </c>
      <c r="AP4940">
        <v>41</v>
      </c>
    </row>
    <row r="4941" spans="1:42" x14ac:dyDescent="0.2">
      <c r="A4941" s="1" t="s">
        <v>46</v>
      </c>
      <c r="B4941">
        <v>8</v>
      </c>
      <c r="C4941" s="1" t="s">
        <v>7501</v>
      </c>
      <c r="D4941" s="2">
        <v>45936</v>
      </c>
      <c r="E4941" t="s">
        <v>783</v>
      </c>
      <c r="F4941" s="1" t="s">
        <v>246</v>
      </c>
      <c r="G4941">
        <v>2.5</v>
      </c>
      <c r="H4941">
        <v>14</v>
      </c>
      <c r="I4941" s="1" t="s">
        <v>246</v>
      </c>
      <c r="J4941">
        <v>300</v>
      </c>
      <c r="K4941" s="1" t="s">
        <v>2729</v>
      </c>
      <c r="L4941">
        <v>2</v>
      </c>
      <c r="M4941">
        <v>37.620000000000005</v>
      </c>
      <c r="N4941">
        <v>4.4000000000000004</v>
      </c>
      <c r="Q4941">
        <v>33.220000000000006</v>
      </c>
      <c r="R4941" s="1" t="s">
        <v>7536</v>
      </c>
      <c r="V4941">
        <v>0</v>
      </c>
      <c r="W4941">
        <v>0</v>
      </c>
      <c r="AF4941">
        <v>0</v>
      </c>
      <c r="AG4941">
        <v>0</v>
      </c>
      <c r="AH4941">
        <v>0</v>
      </c>
      <c r="AI4941">
        <v>12</v>
      </c>
      <c r="AJ4941">
        <v>12</v>
      </c>
      <c r="AN4941">
        <v>39.220000000000006</v>
      </c>
      <c r="AP4941">
        <v>41</v>
      </c>
    </row>
    <row r="4942" spans="1:42" x14ac:dyDescent="0.2">
      <c r="A4942" s="1" t="s">
        <v>46</v>
      </c>
      <c r="B4942">
        <v>8</v>
      </c>
      <c r="C4942" s="1" t="s">
        <v>7554</v>
      </c>
      <c r="D4942" s="2">
        <v>45936</v>
      </c>
      <c r="E4942" t="s">
        <v>783</v>
      </c>
      <c r="F4942" s="1" t="s">
        <v>246</v>
      </c>
      <c r="G4942">
        <v>2</v>
      </c>
      <c r="H4942">
        <v>14</v>
      </c>
      <c r="I4942" s="1" t="s">
        <v>246</v>
      </c>
      <c r="J4942">
        <v>300</v>
      </c>
      <c r="K4942" s="1" t="s">
        <v>2729</v>
      </c>
      <c r="L4942">
        <v>3</v>
      </c>
      <c r="M4942">
        <v>59.39</v>
      </c>
      <c r="N4942">
        <v>1.56</v>
      </c>
      <c r="Q4942">
        <v>57.83</v>
      </c>
      <c r="R4942" s="1" t="s">
        <v>7658</v>
      </c>
      <c r="V4942">
        <v>0</v>
      </c>
      <c r="W4942">
        <v>0</v>
      </c>
      <c r="AF4942">
        <v>0</v>
      </c>
      <c r="AG4942">
        <v>0</v>
      </c>
      <c r="AH4942">
        <v>0</v>
      </c>
      <c r="AI4942">
        <v>12</v>
      </c>
      <c r="AJ4942">
        <v>12</v>
      </c>
      <c r="AN4942">
        <v>63.83</v>
      </c>
      <c r="AP4942">
        <v>41</v>
      </c>
    </row>
    <row r="4943" spans="1:42" x14ac:dyDescent="0.2">
      <c r="A4943" s="1" t="s">
        <v>53</v>
      </c>
      <c r="B4943">
        <v>8</v>
      </c>
      <c r="C4943" s="1" t="s">
        <v>7554</v>
      </c>
      <c r="D4943" s="2">
        <v>45936</v>
      </c>
      <c r="E4943" t="s">
        <v>783</v>
      </c>
      <c r="F4943" s="1" t="s">
        <v>246</v>
      </c>
      <c r="G4943">
        <v>2</v>
      </c>
      <c r="H4943">
        <v>14</v>
      </c>
      <c r="I4943" s="1" t="s">
        <v>246</v>
      </c>
      <c r="J4943">
        <v>300</v>
      </c>
      <c r="K4943" s="1" t="s">
        <v>2729</v>
      </c>
      <c r="L4943">
        <v>5</v>
      </c>
      <c r="M4943">
        <v>103.57</v>
      </c>
      <c r="N4943">
        <v>2.6</v>
      </c>
      <c r="O4943">
        <v>7.8</v>
      </c>
      <c r="Q4943">
        <v>100.97</v>
      </c>
      <c r="R4943" s="1" t="s">
        <v>7658</v>
      </c>
      <c r="V4943">
        <v>0</v>
      </c>
      <c r="W4943">
        <v>0</v>
      </c>
      <c r="AF4943">
        <v>0</v>
      </c>
      <c r="AG4943">
        <v>0</v>
      </c>
      <c r="AH4943">
        <v>0</v>
      </c>
      <c r="AI4943">
        <v>12</v>
      </c>
      <c r="AJ4943">
        <v>12</v>
      </c>
      <c r="AN4943">
        <v>106.97</v>
      </c>
      <c r="AP4943">
        <v>41</v>
      </c>
    </row>
    <row r="4944" spans="1:42" x14ac:dyDescent="0.2">
      <c r="A4944" s="1" t="s">
        <v>46</v>
      </c>
      <c r="B4944">
        <v>1</v>
      </c>
      <c r="C4944" s="1" t="s">
        <v>7511</v>
      </c>
      <c r="D4944" s="2">
        <v>45937</v>
      </c>
      <c r="E4944" t="s">
        <v>6659</v>
      </c>
      <c r="F4944" s="1" t="s">
        <v>246</v>
      </c>
      <c r="G4944" t="s">
        <v>7512</v>
      </c>
      <c r="H4944" t="s">
        <v>2883</v>
      </c>
      <c r="I4944" s="1" t="s">
        <v>246</v>
      </c>
      <c r="J4944">
        <v>1000</v>
      </c>
      <c r="K4944" s="1" t="s">
        <v>2729</v>
      </c>
      <c r="L4944">
        <v>3</v>
      </c>
      <c r="M4944">
        <v>120.6</v>
      </c>
      <c r="N4944">
        <v>2.4000000000000004</v>
      </c>
      <c r="Q4944">
        <v>118.19999999999999</v>
      </c>
      <c r="R4944" s="1" t="s">
        <v>7809</v>
      </c>
      <c r="S4944">
        <v>32</v>
      </c>
      <c r="V4944">
        <v>32</v>
      </c>
      <c r="W4944">
        <v>0.53333333333333333</v>
      </c>
      <c r="AF4944">
        <v>0</v>
      </c>
      <c r="AG4944">
        <v>0</v>
      </c>
      <c r="AH4944">
        <v>0.53333333333333333</v>
      </c>
      <c r="AI4944">
        <v>11.466666666666669</v>
      </c>
      <c r="AJ4944">
        <v>12</v>
      </c>
      <c r="AL4944">
        <v>2762.5</v>
      </c>
      <c r="AN4944">
        <v>124.2</v>
      </c>
      <c r="AO4944">
        <v>372</v>
      </c>
      <c r="AP4944">
        <v>41</v>
      </c>
    </row>
    <row r="4945" spans="1:42" x14ac:dyDescent="0.2">
      <c r="A4945" s="1" t="s">
        <v>53</v>
      </c>
      <c r="B4945">
        <v>1</v>
      </c>
      <c r="C4945" s="1" t="s">
        <v>7511</v>
      </c>
      <c r="D4945" s="2">
        <v>45937</v>
      </c>
      <c r="E4945" t="s">
        <v>6659</v>
      </c>
      <c r="F4945" s="1" t="s">
        <v>246</v>
      </c>
      <c r="G4945" t="s">
        <v>7512</v>
      </c>
      <c r="H4945" t="s">
        <v>2883</v>
      </c>
      <c r="I4945" s="1" t="s">
        <v>246</v>
      </c>
      <c r="J4945">
        <v>1000</v>
      </c>
      <c r="K4945" s="1" t="s">
        <v>2729</v>
      </c>
      <c r="L4945">
        <v>4</v>
      </c>
      <c r="M4945">
        <v>144.55000000000001</v>
      </c>
      <c r="N4945">
        <v>3.2</v>
      </c>
      <c r="O4945">
        <v>2</v>
      </c>
      <c r="Q4945">
        <v>141.35000000000002</v>
      </c>
      <c r="R4945" s="1" t="s">
        <v>7809</v>
      </c>
      <c r="V4945">
        <v>0</v>
      </c>
      <c r="W4945">
        <v>0</v>
      </c>
      <c r="AF4945">
        <v>0</v>
      </c>
      <c r="AG4945">
        <v>0</v>
      </c>
      <c r="AH4945">
        <v>0</v>
      </c>
      <c r="AI4945">
        <v>12</v>
      </c>
      <c r="AJ4945">
        <v>12</v>
      </c>
      <c r="AN4945">
        <v>147.35000000000002</v>
      </c>
      <c r="AP4945">
        <v>41</v>
      </c>
    </row>
    <row r="4946" spans="1:42" x14ac:dyDescent="0.2">
      <c r="A4946" s="1" t="s">
        <v>46</v>
      </c>
      <c r="B4946">
        <v>3</v>
      </c>
      <c r="C4946" s="1" t="s">
        <v>6644</v>
      </c>
      <c r="D4946" s="2">
        <v>45937</v>
      </c>
      <c r="E4946" t="s">
        <v>5944</v>
      </c>
      <c r="F4946" s="1" t="s">
        <v>5945</v>
      </c>
      <c r="G4946">
        <v>6</v>
      </c>
      <c r="H4946">
        <v>80</v>
      </c>
      <c r="I4946" s="1" t="s">
        <v>5945</v>
      </c>
      <c r="J4946">
        <v>2500</v>
      </c>
      <c r="K4946" s="1" t="s">
        <v>2729</v>
      </c>
      <c r="L4946">
        <v>12</v>
      </c>
      <c r="M4946">
        <v>357.74</v>
      </c>
      <c r="N4946">
        <v>1.2000000000000002</v>
      </c>
      <c r="O4946">
        <v>57</v>
      </c>
      <c r="Q4946">
        <v>356.54</v>
      </c>
      <c r="R4946" s="1" t="s">
        <v>7650</v>
      </c>
      <c r="V4946">
        <v>0</v>
      </c>
      <c r="W4946">
        <v>0</v>
      </c>
      <c r="AF4946">
        <v>0</v>
      </c>
      <c r="AG4946">
        <v>0</v>
      </c>
      <c r="AH4946">
        <v>0</v>
      </c>
      <c r="AI4946">
        <v>12</v>
      </c>
      <c r="AJ4946">
        <v>12</v>
      </c>
      <c r="AN4946">
        <v>362.54</v>
      </c>
      <c r="AP4946">
        <v>41</v>
      </c>
    </row>
    <row r="4947" spans="1:42" x14ac:dyDescent="0.2">
      <c r="A4947" s="1" t="s">
        <v>46</v>
      </c>
      <c r="B4947">
        <v>3</v>
      </c>
      <c r="C4947" s="1" t="s">
        <v>6663</v>
      </c>
      <c r="D4947" s="2">
        <v>45937</v>
      </c>
      <c r="E4947" t="s">
        <v>5944</v>
      </c>
      <c r="F4947" s="1" t="s">
        <v>5945</v>
      </c>
      <c r="G4947">
        <v>8</v>
      </c>
      <c r="H4947">
        <v>80</v>
      </c>
      <c r="I4947" s="1" t="s">
        <v>5945</v>
      </c>
      <c r="J4947">
        <v>5000</v>
      </c>
      <c r="K4947" s="1" t="s">
        <v>2729</v>
      </c>
      <c r="L4947">
        <v>2</v>
      </c>
      <c r="M4947">
        <v>54.370000000000005</v>
      </c>
      <c r="N4947">
        <v>1.6</v>
      </c>
      <c r="Q4947">
        <v>52.77</v>
      </c>
      <c r="R4947" s="1" t="s">
        <v>7810</v>
      </c>
      <c r="V4947">
        <v>0</v>
      </c>
      <c r="W4947">
        <v>0</v>
      </c>
      <c r="AF4947">
        <v>0</v>
      </c>
      <c r="AG4947">
        <v>0</v>
      </c>
      <c r="AH4947">
        <v>0</v>
      </c>
      <c r="AI4947">
        <v>12</v>
      </c>
      <c r="AJ4947">
        <v>12</v>
      </c>
      <c r="AN4947">
        <v>58.77</v>
      </c>
      <c r="AP4947">
        <v>41</v>
      </c>
    </row>
    <row r="4948" spans="1:42" x14ac:dyDescent="0.2">
      <c r="A4948" s="1" t="s">
        <v>53</v>
      </c>
      <c r="B4948">
        <v>3</v>
      </c>
      <c r="C4948" s="1" t="s">
        <v>6663</v>
      </c>
      <c r="D4948" s="2">
        <v>45937</v>
      </c>
      <c r="E4948" t="s">
        <v>5944</v>
      </c>
      <c r="F4948" s="1" t="s">
        <v>5945</v>
      </c>
      <c r="G4948">
        <v>8</v>
      </c>
      <c r="H4948">
        <v>80</v>
      </c>
      <c r="I4948" s="1" t="s">
        <v>5945</v>
      </c>
      <c r="J4948">
        <v>5000</v>
      </c>
      <c r="K4948" s="1" t="s">
        <v>2729</v>
      </c>
      <c r="L4948">
        <v>6</v>
      </c>
      <c r="M4948">
        <v>171.74</v>
      </c>
      <c r="N4948">
        <v>4.8000000000000007</v>
      </c>
      <c r="Q4948">
        <v>166.94</v>
      </c>
      <c r="R4948" s="1" t="s">
        <v>7810</v>
      </c>
      <c r="V4948">
        <v>0</v>
      </c>
      <c r="W4948">
        <v>0</v>
      </c>
      <c r="AF4948">
        <v>0</v>
      </c>
      <c r="AG4948">
        <v>0</v>
      </c>
      <c r="AH4948">
        <v>0</v>
      </c>
      <c r="AI4948">
        <v>12</v>
      </c>
      <c r="AJ4948">
        <v>12</v>
      </c>
      <c r="AN4948">
        <v>172.94</v>
      </c>
      <c r="AP4948">
        <v>41</v>
      </c>
    </row>
    <row r="4949" spans="1:42" x14ac:dyDescent="0.2">
      <c r="A4949" s="1" t="s">
        <v>46</v>
      </c>
      <c r="B4949">
        <v>4</v>
      </c>
      <c r="C4949" s="1" t="s">
        <v>7549</v>
      </c>
      <c r="D4949" s="2">
        <v>45937</v>
      </c>
      <c r="E4949" t="s">
        <v>6253</v>
      </c>
      <c r="F4949" s="1" t="s">
        <v>246</v>
      </c>
      <c r="G4949">
        <v>16</v>
      </c>
      <c r="H4949">
        <v>8</v>
      </c>
      <c r="I4949" s="1" t="s">
        <v>246</v>
      </c>
      <c r="J4949">
        <v>0</v>
      </c>
      <c r="K4949" s="1" t="s">
        <v>2729</v>
      </c>
      <c r="L4949">
        <v>4</v>
      </c>
      <c r="M4949">
        <v>260.8</v>
      </c>
      <c r="N4949">
        <v>7.6</v>
      </c>
      <c r="Q4949">
        <v>253.20000000000002</v>
      </c>
      <c r="R4949" s="1" t="s">
        <v>7654</v>
      </c>
      <c r="V4949">
        <v>0</v>
      </c>
      <c r="W4949">
        <v>0</v>
      </c>
      <c r="AF4949">
        <v>0</v>
      </c>
      <c r="AG4949">
        <v>0</v>
      </c>
      <c r="AH4949">
        <v>0</v>
      </c>
      <c r="AI4949">
        <v>12</v>
      </c>
      <c r="AJ4949">
        <v>12</v>
      </c>
      <c r="AN4949">
        <v>259.20000000000005</v>
      </c>
      <c r="AP4949">
        <v>41</v>
      </c>
    </row>
    <row r="4950" spans="1:42" x14ac:dyDescent="0.2">
      <c r="A4950" s="1" t="s">
        <v>46</v>
      </c>
      <c r="B4950">
        <v>4</v>
      </c>
      <c r="C4950" s="1" t="s">
        <v>7659</v>
      </c>
      <c r="D4950" s="2">
        <v>45937</v>
      </c>
      <c r="E4950" t="s">
        <v>7547</v>
      </c>
      <c r="F4950" s="1" t="s">
        <v>246</v>
      </c>
      <c r="G4950">
        <v>15</v>
      </c>
      <c r="H4950" t="s">
        <v>99</v>
      </c>
      <c r="I4950" s="1" t="s">
        <v>246</v>
      </c>
      <c r="J4950">
        <v>100</v>
      </c>
      <c r="K4950" s="1" t="s">
        <v>2729</v>
      </c>
      <c r="L4950">
        <v>2</v>
      </c>
      <c r="M4950">
        <v>108.6</v>
      </c>
      <c r="N4950">
        <v>3</v>
      </c>
      <c r="Q4950">
        <v>105.6</v>
      </c>
      <c r="R4950" s="1" t="s">
        <v>7660</v>
      </c>
      <c r="V4950">
        <v>0</v>
      </c>
      <c r="W4950">
        <v>0</v>
      </c>
      <c r="AF4950">
        <v>0</v>
      </c>
      <c r="AG4950">
        <v>0</v>
      </c>
      <c r="AH4950">
        <v>0</v>
      </c>
      <c r="AI4950">
        <v>12</v>
      </c>
      <c r="AJ4950">
        <v>12</v>
      </c>
      <c r="AN4950">
        <v>111.6</v>
      </c>
      <c r="AP4950">
        <v>41</v>
      </c>
    </row>
    <row r="4951" spans="1:42" x14ac:dyDescent="0.2">
      <c r="A4951" s="1" t="s">
        <v>53</v>
      </c>
      <c r="B4951">
        <v>4</v>
      </c>
      <c r="C4951" s="1" t="s">
        <v>7516</v>
      </c>
      <c r="D4951" s="2">
        <v>45937</v>
      </c>
      <c r="E4951" t="s">
        <v>625</v>
      </c>
      <c r="F4951" s="1" t="s">
        <v>246</v>
      </c>
      <c r="G4951">
        <v>19</v>
      </c>
      <c r="H4951" t="s">
        <v>214</v>
      </c>
      <c r="I4951" s="1" t="s">
        <v>246</v>
      </c>
      <c r="J4951">
        <v>85</v>
      </c>
      <c r="K4951" s="1" t="s">
        <v>2729</v>
      </c>
      <c r="L4951">
        <v>2</v>
      </c>
      <c r="M4951">
        <v>94.3</v>
      </c>
      <c r="N4951">
        <v>4.5</v>
      </c>
      <c r="O4951">
        <v>6</v>
      </c>
      <c r="Q4951">
        <v>89.8</v>
      </c>
      <c r="R4951" s="1" t="s">
        <v>7651</v>
      </c>
      <c r="V4951">
        <v>0</v>
      </c>
      <c r="W4951">
        <v>0</v>
      </c>
      <c r="AF4951">
        <v>0</v>
      </c>
      <c r="AG4951">
        <v>0</v>
      </c>
      <c r="AH4951">
        <v>0</v>
      </c>
      <c r="AI4951">
        <v>12</v>
      </c>
      <c r="AJ4951">
        <v>12</v>
      </c>
      <c r="AN4951">
        <v>95.8</v>
      </c>
      <c r="AP4951">
        <v>41</v>
      </c>
    </row>
    <row r="4952" spans="1:42" x14ac:dyDescent="0.2">
      <c r="A4952" s="1" t="s">
        <v>53</v>
      </c>
      <c r="B4952">
        <v>4</v>
      </c>
      <c r="C4952" s="1" t="s">
        <v>7661</v>
      </c>
      <c r="D4952" s="2">
        <v>45937</v>
      </c>
      <c r="E4952" t="s">
        <v>7541</v>
      </c>
      <c r="F4952" s="1" t="s">
        <v>246</v>
      </c>
      <c r="G4952">
        <v>19</v>
      </c>
      <c r="H4952" t="s">
        <v>2983</v>
      </c>
      <c r="I4952" s="1" t="s">
        <v>246</v>
      </c>
      <c r="J4952">
        <v>50</v>
      </c>
      <c r="K4952" s="1" t="s">
        <v>2729</v>
      </c>
      <c r="L4952">
        <v>1</v>
      </c>
      <c r="M4952">
        <v>53.2</v>
      </c>
      <c r="N4952">
        <v>2.4</v>
      </c>
      <c r="Q4952">
        <v>50.800000000000004</v>
      </c>
      <c r="R4952" s="1" t="s">
        <v>7662</v>
      </c>
      <c r="V4952">
        <v>0</v>
      </c>
      <c r="W4952">
        <v>0</v>
      </c>
      <c r="AF4952">
        <v>0</v>
      </c>
      <c r="AG4952">
        <v>0</v>
      </c>
      <c r="AH4952">
        <v>0</v>
      </c>
      <c r="AI4952">
        <v>12</v>
      </c>
      <c r="AJ4952">
        <v>12</v>
      </c>
      <c r="AN4952">
        <v>56.8</v>
      </c>
      <c r="AP4952">
        <v>41</v>
      </c>
    </row>
    <row r="4953" spans="1:42" x14ac:dyDescent="0.2">
      <c r="A4953" s="1" t="s">
        <v>53</v>
      </c>
      <c r="B4953">
        <v>4</v>
      </c>
      <c r="C4953" s="1" t="s">
        <v>7663</v>
      </c>
      <c r="D4953" s="2">
        <v>45937</v>
      </c>
      <c r="E4953" t="s">
        <v>625</v>
      </c>
      <c r="F4953" s="1" t="s">
        <v>246</v>
      </c>
      <c r="G4953">
        <v>20</v>
      </c>
      <c r="H4953" t="s">
        <v>93</v>
      </c>
      <c r="I4953" s="1" t="s">
        <v>246</v>
      </c>
      <c r="J4953">
        <v>270</v>
      </c>
      <c r="K4953" s="1" t="s">
        <v>2729</v>
      </c>
      <c r="L4953">
        <v>3</v>
      </c>
      <c r="M4953">
        <v>197.60000000000002</v>
      </c>
      <c r="N4953">
        <v>7.1999999999999993</v>
      </c>
      <c r="Q4953">
        <v>190.40000000000003</v>
      </c>
      <c r="R4953" s="1" t="s">
        <v>7664</v>
      </c>
      <c r="V4953">
        <v>0</v>
      </c>
      <c r="W4953">
        <v>0</v>
      </c>
      <c r="AF4953">
        <v>0</v>
      </c>
      <c r="AG4953">
        <v>0</v>
      </c>
      <c r="AH4953">
        <v>0</v>
      </c>
      <c r="AI4953">
        <v>12</v>
      </c>
      <c r="AJ4953">
        <v>12</v>
      </c>
      <c r="AN4953">
        <v>196.40000000000003</v>
      </c>
      <c r="AP4953">
        <v>41</v>
      </c>
    </row>
    <row r="4954" spans="1:42" x14ac:dyDescent="0.2">
      <c r="A4954" s="1" t="s">
        <v>46</v>
      </c>
      <c r="B4954">
        <v>5</v>
      </c>
      <c r="C4954" s="1" t="s">
        <v>7505</v>
      </c>
      <c r="D4954" s="2">
        <v>45937</v>
      </c>
      <c r="E4954" t="s">
        <v>6693</v>
      </c>
      <c r="F4954" s="1" t="s">
        <v>106</v>
      </c>
      <c r="G4954" t="s">
        <v>2931</v>
      </c>
      <c r="H4954" t="s">
        <v>287</v>
      </c>
      <c r="I4954" s="1" t="s">
        <v>106</v>
      </c>
      <c r="J4954">
        <v>3000</v>
      </c>
      <c r="K4954" s="1" t="s">
        <v>2729</v>
      </c>
      <c r="L4954">
        <v>2</v>
      </c>
      <c r="M4954">
        <v>235.72</v>
      </c>
      <c r="N4954">
        <v>5</v>
      </c>
      <c r="Q4954">
        <v>230.72</v>
      </c>
      <c r="R4954" s="1" t="s">
        <v>7652</v>
      </c>
      <c r="S4954">
        <v>5</v>
      </c>
      <c r="V4954">
        <v>5</v>
      </c>
      <c r="W4954">
        <v>8.3333333333333329E-2</v>
      </c>
      <c r="AF4954">
        <v>0</v>
      </c>
      <c r="AG4954">
        <v>0</v>
      </c>
      <c r="AH4954">
        <v>8.3333333333333329E-2</v>
      </c>
      <c r="AI4954">
        <v>11.916666666666666</v>
      </c>
      <c r="AJ4954">
        <v>12</v>
      </c>
      <c r="AN4954">
        <v>236.72</v>
      </c>
      <c r="AP4954">
        <v>41</v>
      </c>
    </row>
    <row r="4955" spans="1:42" x14ac:dyDescent="0.2">
      <c r="A4955" s="1" t="s">
        <v>46</v>
      </c>
      <c r="B4955">
        <v>5</v>
      </c>
      <c r="C4955" s="1" t="s">
        <v>7665</v>
      </c>
      <c r="D4955" s="2">
        <v>45937</v>
      </c>
      <c r="E4955" t="s">
        <v>6633</v>
      </c>
      <c r="F4955" s="1" t="s">
        <v>106</v>
      </c>
      <c r="G4955">
        <v>14</v>
      </c>
      <c r="H4955" t="s">
        <v>2883</v>
      </c>
      <c r="I4955" s="1" t="s">
        <v>106</v>
      </c>
      <c r="J4955">
        <v>500</v>
      </c>
      <c r="K4955" s="1" t="s">
        <v>2729</v>
      </c>
      <c r="L4955">
        <v>2</v>
      </c>
      <c r="M4955">
        <v>148.83999999999997</v>
      </c>
      <c r="N4955">
        <v>3.2</v>
      </c>
      <c r="Q4955">
        <v>145.63999999999999</v>
      </c>
      <c r="R4955" s="1" t="s">
        <v>7666</v>
      </c>
      <c r="V4955">
        <v>0</v>
      </c>
      <c r="W4955">
        <v>0</v>
      </c>
      <c r="AF4955">
        <v>0</v>
      </c>
      <c r="AG4955">
        <v>0</v>
      </c>
      <c r="AH4955">
        <v>0</v>
      </c>
      <c r="AI4955">
        <v>12</v>
      </c>
      <c r="AJ4955">
        <v>12</v>
      </c>
      <c r="AN4955">
        <v>151.63999999999999</v>
      </c>
      <c r="AP4955">
        <v>41</v>
      </c>
    </row>
    <row r="4956" spans="1:42" x14ac:dyDescent="0.2">
      <c r="A4956" s="1" t="s">
        <v>53</v>
      </c>
      <c r="B4956">
        <v>5</v>
      </c>
      <c r="C4956" s="1" t="s">
        <v>7667</v>
      </c>
      <c r="D4956" s="2">
        <v>45937</v>
      </c>
      <c r="E4956" t="s">
        <v>7624</v>
      </c>
      <c r="F4956" s="1" t="s">
        <v>106</v>
      </c>
      <c r="G4956">
        <v>16</v>
      </c>
      <c r="H4956" t="s">
        <v>2963</v>
      </c>
      <c r="I4956" s="1" t="s">
        <v>106</v>
      </c>
      <c r="J4956">
        <v>100</v>
      </c>
      <c r="K4956" s="1" t="s">
        <v>2729</v>
      </c>
      <c r="L4956">
        <v>1</v>
      </c>
      <c r="M4956">
        <v>53.4</v>
      </c>
      <c r="N4956">
        <v>1.6</v>
      </c>
      <c r="O4956">
        <v>7</v>
      </c>
      <c r="Q4956">
        <v>51.8</v>
      </c>
      <c r="R4956" s="1" t="s">
        <v>7668</v>
      </c>
      <c r="V4956">
        <v>0</v>
      </c>
      <c r="W4956">
        <v>0</v>
      </c>
      <c r="AF4956">
        <v>0</v>
      </c>
      <c r="AG4956">
        <v>0</v>
      </c>
      <c r="AH4956">
        <v>0</v>
      </c>
      <c r="AI4956">
        <v>12</v>
      </c>
      <c r="AJ4956">
        <v>12</v>
      </c>
      <c r="AN4956">
        <v>57.8</v>
      </c>
      <c r="AP4956">
        <v>41</v>
      </c>
    </row>
    <row r="4957" spans="1:42" x14ac:dyDescent="0.2">
      <c r="A4957" s="1" t="s">
        <v>53</v>
      </c>
      <c r="B4957">
        <v>5</v>
      </c>
      <c r="C4957" s="1" t="s">
        <v>7669</v>
      </c>
      <c r="D4957" s="2">
        <v>45937</v>
      </c>
      <c r="E4957" t="s">
        <v>7624</v>
      </c>
      <c r="F4957" s="1" t="s">
        <v>106</v>
      </c>
      <c r="G4957">
        <v>12</v>
      </c>
      <c r="H4957" t="s">
        <v>2740</v>
      </c>
      <c r="I4957" s="1" t="s">
        <v>106</v>
      </c>
      <c r="J4957">
        <v>100</v>
      </c>
      <c r="K4957" s="1" t="s">
        <v>2729</v>
      </c>
      <c r="L4957">
        <v>2</v>
      </c>
      <c r="M4957">
        <v>97.68</v>
      </c>
      <c r="N4957">
        <v>3</v>
      </c>
      <c r="Q4957">
        <v>94.68</v>
      </c>
      <c r="R4957" s="1" t="s">
        <v>7670</v>
      </c>
      <c r="S4957">
        <v>5</v>
      </c>
      <c r="V4957">
        <v>5</v>
      </c>
      <c r="W4957">
        <v>8.3333333333333329E-2</v>
      </c>
      <c r="AF4957">
        <v>0</v>
      </c>
      <c r="AG4957">
        <v>0</v>
      </c>
      <c r="AH4957">
        <v>8.3333333333333329E-2</v>
      </c>
      <c r="AI4957">
        <v>11.916666666666666</v>
      </c>
      <c r="AJ4957">
        <v>12</v>
      </c>
      <c r="AN4957">
        <v>100.68</v>
      </c>
      <c r="AP4957">
        <v>41</v>
      </c>
    </row>
    <row r="4958" spans="1:42" x14ac:dyDescent="0.2">
      <c r="A4958" s="1" t="s">
        <v>53</v>
      </c>
      <c r="B4958">
        <v>5</v>
      </c>
      <c r="C4958" s="1" t="s">
        <v>7665</v>
      </c>
      <c r="D4958" s="2">
        <v>45937</v>
      </c>
      <c r="E4958" t="s">
        <v>6633</v>
      </c>
      <c r="F4958" s="1" t="s">
        <v>106</v>
      </c>
      <c r="G4958">
        <v>14</v>
      </c>
      <c r="H4958" t="s">
        <v>2883</v>
      </c>
      <c r="I4958" s="1" t="s">
        <v>106</v>
      </c>
      <c r="J4958">
        <v>500</v>
      </c>
      <c r="K4958" s="1" t="s">
        <v>2729</v>
      </c>
      <c r="L4958">
        <v>4</v>
      </c>
      <c r="M4958">
        <v>361.7</v>
      </c>
      <c r="N4958">
        <v>6.6000000000000005</v>
      </c>
      <c r="Q4958">
        <v>355.09999999999997</v>
      </c>
      <c r="R4958" s="1" t="s">
        <v>7666</v>
      </c>
      <c r="S4958">
        <v>5</v>
      </c>
      <c r="V4958">
        <v>5</v>
      </c>
      <c r="W4958">
        <v>8.3333333333333329E-2</v>
      </c>
      <c r="AF4958">
        <v>0</v>
      </c>
      <c r="AG4958">
        <v>0</v>
      </c>
      <c r="AH4958">
        <v>8.3333333333333329E-2</v>
      </c>
      <c r="AI4958">
        <v>11.916666666666666</v>
      </c>
      <c r="AJ4958">
        <v>12</v>
      </c>
      <c r="AN4958">
        <v>361.1</v>
      </c>
      <c r="AP4958">
        <v>41</v>
      </c>
    </row>
    <row r="4959" spans="1:42" x14ac:dyDescent="0.2">
      <c r="A4959" s="1" t="s">
        <v>46</v>
      </c>
      <c r="B4959">
        <v>6</v>
      </c>
      <c r="C4959" s="1" t="s">
        <v>7551</v>
      </c>
      <c r="D4959" s="2">
        <v>45937</v>
      </c>
      <c r="E4959" t="s">
        <v>7552</v>
      </c>
      <c r="F4959" s="1" t="s">
        <v>246</v>
      </c>
      <c r="G4959">
        <v>23</v>
      </c>
      <c r="H4959">
        <v>15</v>
      </c>
      <c r="I4959" s="1" t="s">
        <v>246</v>
      </c>
      <c r="J4959">
        <v>1000</v>
      </c>
      <c r="K4959" s="1" t="s">
        <v>2729</v>
      </c>
      <c r="L4959">
        <v>3</v>
      </c>
      <c r="M4959">
        <v>312.26000000000005</v>
      </c>
      <c r="N4959">
        <v>7.1999999999999993</v>
      </c>
      <c r="Q4959">
        <v>305.06000000000006</v>
      </c>
      <c r="R4959" s="1" t="s">
        <v>7656</v>
      </c>
      <c r="V4959">
        <v>0</v>
      </c>
      <c r="W4959">
        <v>0</v>
      </c>
      <c r="AF4959">
        <v>0</v>
      </c>
      <c r="AG4959">
        <v>0</v>
      </c>
      <c r="AH4959">
        <v>0</v>
      </c>
      <c r="AI4959">
        <v>12</v>
      </c>
      <c r="AJ4959">
        <v>12</v>
      </c>
      <c r="AN4959">
        <v>311.06000000000006</v>
      </c>
      <c r="AP4959">
        <v>41</v>
      </c>
    </row>
    <row r="4960" spans="1:42" x14ac:dyDescent="0.2">
      <c r="A4960" s="1" t="s">
        <v>46</v>
      </c>
      <c r="B4960">
        <v>6</v>
      </c>
      <c r="C4960" s="1" t="s">
        <v>7522</v>
      </c>
      <c r="D4960" s="2">
        <v>45937</v>
      </c>
      <c r="E4960" t="s">
        <v>6407</v>
      </c>
      <c r="F4960" s="1" t="s">
        <v>246</v>
      </c>
      <c r="G4960">
        <v>20</v>
      </c>
      <c r="H4960" t="s">
        <v>2934</v>
      </c>
      <c r="I4960" s="1" t="s">
        <v>246</v>
      </c>
      <c r="J4960">
        <v>3000</v>
      </c>
      <c r="K4960" s="1" t="s">
        <v>2729</v>
      </c>
      <c r="L4960">
        <v>3</v>
      </c>
      <c r="M4960">
        <v>316.5</v>
      </c>
      <c r="N4960">
        <v>7.3</v>
      </c>
      <c r="Q4960">
        <v>309.2</v>
      </c>
      <c r="R4960" s="1" t="s">
        <v>7653</v>
      </c>
      <c r="V4960">
        <v>0</v>
      </c>
      <c r="W4960">
        <v>0</v>
      </c>
      <c r="AF4960">
        <v>0</v>
      </c>
      <c r="AG4960">
        <v>0</v>
      </c>
      <c r="AH4960">
        <v>0</v>
      </c>
      <c r="AI4960">
        <v>12</v>
      </c>
      <c r="AJ4960">
        <v>12</v>
      </c>
      <c r="AN4960">
        <v>315.2</v>
      </c>
      <c r="AP4960">
        <v>41</v>
      </c>
    </row>
    <row r="4961" spans="1:42" x14ac:dyDescent="0.2">
      <c r="A4961" s="1" t="s">
        <v>53</v>
      </c>
      <c r="B4961">
        <v>6</v>
      </c>
      <c r="C4961" s="1" t="s">
        <v>7522</v>
      </c>
      <c r="D4961" s="2">
        <v>45937</v>
      </c>
      <c r="E4961" t="s">
        <v>6407</v>
      </c>
      <c r="F4961" s="1" t="s">
        <v>246</v>
      </c>
      <c r="G4961">
        <v>20</v>
      </c>
      <c r="H4961" t="s">
        <v>2934</v>
      </c>
      <c r="I4961" s="1" t="s">
        <v>246</v>
      </c>
      <c r="J4961">
        <v>3000</v>
      </c>
      <c r="K4961" s="1" t="s">
        <v>2729</v>
      </c>
      <c r="L4961">
        <v>6</v>
      </c>
      <c r="M4961">
        <v>665.19999999999993</v>
      </c>
      <c r="N4961">
        <v>15.4</v>
      </c>
      <c r="Q4961">
        <v>649.79999999999995</v>
      </c>
      <c r="R4961" s="1" t="s">
        <v>7653</v>
      </c>
      <c r="V4961">
        <v>0</v>
      </c>
      <c r="W4961">
        <v>0</v>
      </c>
      <c r="AF4961">
        <v>0</v>
      </c>
      <c r="AG4961">
        <v>0</v>
      </c>
      <c r="AH4961">
        <v>0</v>
      </c>
      <c r="AI4961">
        <v>12</v>
      </c>
      <c r="AJ4961">
        <v>12</v>
      </c>
      <c r="AN4961">
        <v>655.8</v>
      </c>
      <c r="AP4961">
        <v>41</v>
      </c>
    </row>
    <row r="4962" spans="1:42" x14ac:dyDescent="0.2">
      <c r="A4962" s="1" t="s">
        <v>46</v>
      </c>
      <c r="B4962">
        <v>7</v>
      </c>
      <c r="C4962" s="1" t="s">
        <v>7553</v>
      </c>
      <c r="D4962" s="2">
        <v>45937</v>
      </c>
      <c r="E4962" t="s">
        <v>625</v>
      </c>
      <c r="F4962" s="1" t="s">
        <v>246</v>
      </c>
      <c r="G4962">
        <v>32</v>
      </c>
      <c r="H4962" t="s">
        <v>93</v>
      </c>
      <c r="I4962" s="1" t="s">
        <v>246</v>
      </c>
      <c r="J4962">
        <v>1375</v>
      </c>
      <c r="K4962" s="1" t="s">
        <v>2729</v>
      </c>
      <c r="L4962">
        <v>4</v>
      </c>
      <c r="M4962">
        <v>327.89</v>
      </c>
      <c r="N4962">
        <v>18</v>
      </c>
      <c r="Q4962">
        <v>309.89</v>
      </c>
      <c r="R4962" s="1" t="s">
        <v>7657</v>
      </c>
      <c r="V4962">
        <v>0</v>
      </c>
      <c r="W4962">
        <v>0</v>
      </c>
      <c r="AF4962">
        <v>0</v>
      </c>
      <c r="AG4962">
        <v>0</v>
      </c>
      <c r="AH4962">
        <v>0</v>
      </c>
      <c r="AI4962">
        <v>12</v>
      </c>
      <c r="AJ4962">
        <v>12</v>
      </c>
      <c r="AN4962">
        <v>315.89</v>
      </c>
      <c r="AP4962">
        <v>41</v>
      </c>
    </row>
    <row r="4963" spans="1:42" x14ac:dyDescent="0.2">
      <c r="A4963" s="1" t="s">
        <v>46</v>
      </c>
      <c r="B4963">
        <v>7</v>
      </c>
      <c r="C4963" s="1" t="s">
        <v>7671</v>
      </c>
      <c r="D4963" s="2">
        <v>45937</v>
      </c>
      <c r="E4963" t="s">
        <v>625</v>
      </c>
      <c r="F4963" s="1" t="s">
        <v>246</v>
      </c>
      <c r="G4963">
        <v>30</v>
      </c>
      <c r="H4963" t="s">
        <v>99</v>
      </c>
      <c r="I4963" s="1" t="s">
        <v>246</v>
      </c>
      <c r="J4963">
        <v>250</v>
      </c>
      <c r="K4963" s="1" t="s">
        <v>2729</v>
      </c>
      <c r="L4963">
        <v>2</v>
      </c>
      <c r="M4963">
        <v>163.56</v>
      </c>
      <c r="N4963">
        <v>7.8</v>
      </c>
      <c r="Q4963">
        <v>155.76</v>
      </c>
      <c r="R4963" s="1" t="s">
        <v>7672</v>
      </c>
      <c r="V4963">
        <v>0</v>
      </c>
      <c r="W4963">
        <v>0</v>
      </c>
      <c r="AF4963">
        <v>0</v>
      </c>
      <c r="AG4963">
        <v>0</v>
      </c>
      <c r="AH4963">
        <v>0</v>
      </c>
      <c r="AI4963">
        <v>12</v>
      </c>
      <c r="AJ4963">
        <v>12</v>
      </c>
      <c r="AN4963">
        <v>161.76</v>
      </c>
      <c r="AP4963">
        <v>41</v>
      </c>
    </row>
    <row r="4964" spans="1:42" x14ac:dyDescent="0.2">
      <c r="A4964" s="1" t="s">
        <v>53</v>
      </c>
      <c r="B4964">
        <v>7</v>
      </c>
      <c r="C4964" s="1" t="s">
        <v>7673</v>
      </c>
      <c r="D4964" s="2">
        <v>45937</v>
      </c>
      <c r="E4964" t="s">
        <v>625</v>
      </c>
      <c r="F4964" s="1" t="s">
        <v>246</v>
      </c>
      <c r="G4964">
        <v>31</v>
      </c>
      <c r="H4964" t="s">
        <v>214</v>
      </c>
      <c r="I4964" s="1" t="s">
        <v>246</v>
      </c>
      <c r="J4964">
        <v>55</v>
      </c>
      <c r="K4964" s="1" t="s">
        <v>2729</v>
      </c>
      <c r="L4964">
        <v>1</v>
      </c>
      <c r="M4964">
        <v>72.599999999999994</v>
      </c>
      <c r="N4964">
        <v>3.1</v>
      </c>
      <c r="O4964">
        <v>18</v>
      </c>
      <c r="Q4964">
        <v>69.5</v>
      </c>
      <c r="R4964" s="1" t="s">
        <v>7674</v>
      </c>
      <c r="V4964">
        <v>0</v>
      </c>
      <c r="W4964">
        <v>0</v>
      </c>
      <c r="AF4964">
        <v>0</v>
      </c>
      <c r="AG4964">
        <v>0</v>
      </c>
      <c r="AH4964">
        <v>0</v>
      </c>
      <c r="AI4964">
        <v>12</v>
      </c>
      <c r="AJ4964">
        <v>12</v>
      </c>
      <c r="AN4964">
        <v>75.5</v>
      </c>
      <c r="AP4964">
        <v>41</v>
      </c>
    </row>
    <row r="4965" spans="1:42" x14ac:dyDescent="0.2">
      <c r="A4965" s="1" t="s">
        <v>53</v>
      </c>
      <c r="B4965">
        <v>7</v>
      </c>
      <c r="C4965" s="1" t="s">
        <v>7671</v>
      </c>
      <c r="D4965" s="2">
        <v>45937</v>
      </c>
      <c r="E4965" t="s">
        <v>625</v>
      </c>
      <c r="F4965" s="1" t="s">
        <v>246</v>
      </c>
      <c r="G4965">
        <v>30</v>
      </c>
      <c r="H4965" t="s">
        <v>99</v>
      </c>
      <c r="I4965" s="1" t="s">
        <v>246</v>
      </c>
      <c r="J4965">
        <v>250</v>
      </c>
      <c r="K4965" s="1" t="s">
        <v>2729</v>
      </c>
      <c r="L4965">
        <v>1</v>
      </c>
      <c r="M4965">
        <v>108.4</v>
      </c>
      <c r="N4965">
        <v>3</v>
      </c>
      <c r="Q4965">
        <v>105.4</v>
      </c>
      <c r="R4965" s="1" t="s">
        <v>7672</v>
      </c>
      <c r="S4965">
        <v>5</v>
      </c>
      <c r="V4965">
        <v>5</v>
      </c>
      <c r="W4965">
        <v>8.3333333333333329E-2</v>
      </c>
      <c r="AF4965">
        <v>0</v>
      </c>
      <c r="AG4965">
        <v>0</v>
      </c>
      <c r="AH4965">
        <v>8.3333333333333329E-2</v>
      </c>
      <c r="AI4965">
        <v>11.916666666666666</v>
      </c>
      <c r="AJ4965">
        <v>12</v>
      </c>
      <c r="AN4965">
        <v>111.4</v>
      </c>
      <c r="AP4965">
        <v>41</v>
      </c>
    </row>
    <row r="4966" spans="1:42" x14ac:dyDescent="0.2">
      <c r="A4966" s="1" t="s">
        <v>53</v>
      </c>
      <c r="B4966">
        <v>7</v>
      </c>
      <c r="C4966" s="1" t="s">
        <v>7675</v>
      </c>
      <c r="D4966" s="2">
        <v>45937</v>
      </c>
      <c r="E4966" t="s">
        <v>625</v>
      </c>
      <c r="F4966" s="1" t="s">
        <v>246</v>
      </c>
      <c r="G4966">
        <v>26</v>
      </c>
      <c r="H4966" t="s">
        <v>99</v>
      </c>
      <c r="I4966" s="1" t="s">
        <v>246</v>
      </c>
      <c r="J4966">
        <v>200</v>
      </c>
      <c r="K4966" s="1" t="s">
        <v>2729</v>
      </c>
      <c r="L4966">
        <v>3</v>
      </c>
      <c r="M4966">
        <v>221.60999999999999</v>
      </c>
      <c r="N4966">
        <v>11.399999999999999</v>
      </c>
      <c r="Q4966">
        <v>210.20999999999998</v>
      </c>
      <c r="R4966" s="1" t="s">
        <v>7676</v>
      </c>
      <c r="S4966">
        <v>4</v>
      </c>
      <c r="V4966">
        <v>4</v>
      </c>
      <c r="W4966">
        <v>6.6666666666666666E-2</v>
      </c>
      <c r="AF4966">
        <v>0</v>
      </c>
      <c r="AG4966">
        <v>0</v>
      </c>
      <c r="AH4966">
        <v>6.6666666666666666E-2</v>
      </c>
      <c r="AI4966">
        <v>11.933333333333334</v>
      </c>
      <c r="AJ4966">
        <v>12</v>
      </c>
      <c r="AN4966">
        <v>216.21</v>
      </c>
      <c r="AP4966">
        <v>41</v>
      </c>
    </row>
    <row r="4967" spans="1:42" x14ac:dyDescent="0.2">
      <c r="A4967" s="1" t="s">
        <v>53</v>
      </c>
      <c r="B4967">
        <v>7</v>
      </c>
      <c r="C4967" s="1" t="s">
        <v>7553</v>
      </c>
      <c r="D4967" s="2">
        <v>45937</v>
      </c>
      <c r="E4967" t="s">
        <v>625</v>
      </c>
      <c r="F4967" s="1" t="s">
        <v>246</v>
      </c>
      <c r="G4967">
        <v>32</v>
      </c>
      <c r="H4967" t="s">
        <v>93</v>
      </c>
      <c r="I4967" s="1" t="s">
        <v>246</v>
      </c>
      <c r="J4967">
        <v>1375</v>
      </c>
      <c r="K4967" s="1" t="s">
        <v>2729</v>
      </c>
      <c r="L4967">
        <v>1</v>
      </c>
      <c r="M4967">
        <v>75.099999999999994</v>
      </c>
      <c r="N4967">
        <v>4.5</v>
      </c>
      <c r="Q4967">
        <v>70.599999999999994</v>
      </c>
      <c r="R4967" s="1" t="s">
        <v>7657</v>
      </c>
      <c r="S4967">
        <v>4</v>
      </c>
      <c r="V4967">
        <v>4</v>
      </c>
      <c r="W4967">
        <v>6.6666666666666666E-2</v>
      </c>
      <c r="AF4967">
        <v>0</v>
      </c>
      <c r="AG4967">
        <v>0</v>
      </c>
      <c r="AH4967">
        <v>6.6666666666666666E-2</v>
      </c>
      <c r="AI4967">
        <v>11.933333333333334</v>
      </c>
      <c r="AJ4967">
        <v>12</v>
      </c>
      <c r="AN4967">
        <v>76.599999999999994</v>
      </c>
      <c r="AP4967">
        <v>41</v>
      </c>
    </row>
    <row r="4968" spans="1:42" x14ac:dyDescent="0.2">
      <c r="A4968" s="1" t="s">
        <v>53</v>
      </c>
      <c r="B4968">
        <v>7</v>
      </c>
      <c r="C4968" s="1" t="s">
        <v>7677</v>
      </c>
      <c r="D4968" s="2">
        <v>45937</v>
      </c>
      <c r="E4968" t="s">
        <v>625</v>
      </c>
      <c r="F4968" s="1" t="s">
        <v>246</v>
      </c>
      <c r="G4968">
        <v>24</v>
      </c>
      <c r="H4968" t="s">
        <v>99</v>
      </c>
      <c r="I4968" s="1" t="s">
        <v>246</v>
      </c>
      <c r="J4968">
        <v>90</v>
      </c>
      <c r="K4968" s="1" t="s">
        <v>2729</v>
      </c>
      <c r="L4968">
        <v>1</v>
      </c>
      <c r="M4968">
        <v>58.5</v>
      </c>
      <c r="N4968">
        <v>3</v>
      </c>
      <c r="Q4968">
        <v>55.5</v>
      </c>
      <c r="R4968" s="1" t="s">
        <v>7678</v>
      </c>
      <c r="S4968">
        <v>5</v>
      </c>
      <c r="V4968">
        <v>5</v>
      </c>
      <c r="W4968">
        <v>8.3333333333333329E-2</v>
      </c>
      <c r="AF4968">
        <v>0</v>
      </c>
      <c r="AG4968">
        <v>0</v>
      </c>
      <c r="AH4968">
        <v>8.3333333333333329E-2</v>
      </c>
      <c r="AI4968">
        <v>11.916666666666666</v>
      </c>
      <c r="AJ4968">
        <v>12</v>
      </c>
      <c r="AN4968">
        <v>61.5</v>
      </c>
      <c r="AP4968">
        <v>41</v>
      </c>
    </row>
    <row r="4969" spans="1:42" x14ac:dyDescent="0.2">
      <c r="A4969" s="1" t="s">
        <v>46</v>
      </c>
      <c r="B4969">
        <v>8</v>
      </c>
      <c r="C4969" s="1" t="s">
        <v>7554</v>
      </c>
      <c r="D4969" s="2">
        <v>45937</v>
      </c>
      <c r="E4969" t="s">
        <v>783</v>
      </c>
      <c r="F4969" s="1" t="s">
        <v>246</v>
      </c>
      <c r="G4969">
        <v>2</v>
      </c>
      <c r="H4969">
        <v>14</v>
      </c>
      <c r="I4969" s="1" t="s">
        <v>246</v>
      </c>
      <c r="J4969">
        <v>300</v>
      </c>
      <c r="K4969" s="1" t="s">
        <v>2729</v>
      </c>
      <c r="L4969">
        <v>4</v>
      </c>
      <c r="M4969">
        <v>84.34</v>
      </c>
      <c r="N4969">
        <v>2.08</v>
      </c>
      <c r="Q4969">
        <v>82.26</v>
      </c>
      <c r="R4969" s="1" t="s">
        <v>7658</v>
      </c>
      <c r="V4969">
        <v>0</v>
      </c>
      <c r="W4969">
        <v>0</v>
      </c>
      <c r="AF4969">
        <v>0</v>
      </c>
      <c r="AG4969">
        <v>0</v>
      </c>
      <c r="AH4969">
        <v>0</v>
      </c>
      <c r="AI4969">
        <v>12</v>
      </c>
      <c r="AJ4969">
        <v>12</v>
      </c>
      <c r="AN4969">
        <v>88.26</v>
      </c>
      <c r="AP4969">
        <v>41</v>
      </c>
    </row>
    <row r="4970" spans="1:42" x14ac:dyDescent="0.2">
      <c r="A4970" s="1" t="s">
        <v>53</v>
      </c>
      <c r="B4970">
        <v>8</v>
      </c>
      <c r="C4970" s="1" t="s">
        <v>7554</v>
      </c>
      <c r="D4970" s="2">
        <v>45937</v>
      </c>
      <c r="E4970" t="s">
        <v>783</v>
      </c>
      <c r="F4970" s="1" t="s">
        <v>246</v>
      </c>
      <c r="G4970">
        <v>2</v>
      </c>
      <c r="H4970">
        <v>14</v>
      </c>
      <c r="I4970" s="1" t="s">
        <v>246</v>
      </c>
      <c r="J4970">
        <v>300</v>
      </c>
      <c r="K4970" s="1" t="s">
        <v>2729</v>
      </c>
      <c r="L4970">
        <v>3</v>
      </c>
      <c r="M4970">
        <v>65.36</v>
      </c>
      <c r="N4970">
        <v>1.56</v>
      </c>
      <c r="O4970">
        <v>5</v>
      </c>
      <c r="Q4970">
        <v>63.8</v>
      </c>
      <c r="R4970" s="1" t="s">
        <v>7658</v>
      </c>
      <c r="S4970">
        <v>5</v>
      </c>
      <c r="V4970">
        <v>5</v>
      </c>
      <c r="W4970">
        <v>8.3333333333333329E-2</v>
      </c>
      <c r="AF4970">
        <v>0</v>
      </c>
      <c r="AG4970">
        <v>0</v>
      </c>
      <c r="AH4970">
        <v>8.3333333333333329E-2</v>
      </c>
      <c r="AI4970">
        <v>11.916666666666666</v>
      </c>
      <c r="AJ4970">
        <v>12</v>
      </c>
      <c r="AN4970">
        <v>69.8</v>
      </c>
      <c r="AP4970">
        <v>41</v>
      </c>
    </row>
    <row r="4971" spans="1:42" x14ac:dyDescent="0.2">
      <c r="A4971" s="1" t="s">
        <v>53</v>
      </c>
      <c r="B4971">
        <v>8</v>
      </c>
      <c r="C4971" s="1" t="s">
        <v>7679</v>
      </c>
      <c r="D4971" s="2">
        <v>45937</v>
      </c>
      <c r="E4971" t="s">
        <v>783</v>
      </c>
      <c r="F4971" s="1" t="s">
        <v>246</v>
      </c>
      <c r="G4971">
        <v>4</v>
      </c>
      <c r="H4971">
        <v>10</v>
      </c>
      <c r="I4971" s="1" t="s">
        <v>246</v>
      </c>
      <c r="J4971">
        <v>150</v>
      </c>
      <c r="K4971" s="1" t="s">
        <v>2729</v>
      </c>
      <c r="L4971">
        <v>1</v>
      </c>
      <c r="M4971">
        <v>49.34</v>
      </c>
      <c r="N4971">
        <v>0.95</v>
      </c>
      <c r="Q4971">
        <v>48.39</v>
      </c>
      <c r="R4971" s="1" t="s">
        <v>7811</v>
      </c>
      <c r="V4971">
        <v>0</v>
      </c>
      <c r="W4971">
        <v>0</v>
      </c>
      <c r="AF4971">
        <v>0</v>
      </c>
      <c r="AG4971">
        <v>0</v>
      </c>
      <c r="AH4971">
        <v>0</v>
      </c>
      <c r="AI4971">
        <v>12</v>
      </c>
      <c r="AJ4971">
        <v>12</v>
      </c>
      <c r="AN4971">
        <v>54.39</v>
      </c>
      <c r="AP4971">
        <v>41</v>
      </c>
    </row>
    <row r="4972" spans="1:42" x14ac:dyDescent="0.2">
      <c r="A4972" s="1" t="s">
        <v>46</v>
      </c>
      <c r="B4972">
        <v>1</v>
      </c>
      <c r="C4972" s="1" t="s">
        <v>7511</v>
      </c>
      <c r="D4972" s="2">
        <v>45938</v>
      </c>
      <c r="E4972" t="s">
        <v>6659</v>
      </c>
      <c r="F4972" s="1" t="s">
        <v>246</v>
      </c>
      <c r="G4972" t="s">
        <v>7512</v>
      </c>
      <c r="H4972" t="s">
        <v>2883</v>
      </c>
      <c r="I4972" s="1" t="s">
        <v>246</v>
      </c>
      <c r="J4972">
        <v>1000</v>
      </c>
      <c r="K4972" s="1" t="s">
        <v>2729</v>
      </c>
      <c r="L4972">
        <v>2</v>
      </c>
      <c r="M4972">
        <v>103.30000000000001</v>
      </c>
      <c r="N4972">
        <v>1.8</v>
      </c>
      <c r="Q4972">
        <v>101.50000000000001</v>
      </c>
      <c r="R4972" s="1" t="s">
        <v>7809</v>
      </c>
      <c r="V4972">
        <v>0</v>
      </c>
      <c r="W4972">
        <v>0</v>
      </c>
      <c r="AF4972">
        <v>0</v>
      </c>
      <c r="AG4972">
        <v>0</v>
      </c>
      <c r="AH4972">
        <v>0</v>
      </c>
      <c r="AI4972">
        <v>12</v>
      </c>
      <c r="AJ4972">
        <v>12</v>
      </c>
      <c r="AL4972">
        <v>2361</v>
      </c>
      <c r="AN4972">
        <v>107.5</v>
      </c>
      <c r="AO4972">
        <v>372</v>
      </c>
      <c r="AP4972">
        <v>41</v>
      </c>
    </row>
    <row r="4973" spans="1:42" x14ac:dyDescent="0.2">
      <c r="A4973" s="1" t="s">
        <v>53</v>
      </c>
      <c r="B4973">
        <v>1</v>
      </c>
      <c r="C4973" s="1" t="s">
        <v>7511</v>
      </c>
      <c r="D4973" s="2">
        <v>45938</v>
      </c>
      <c r="E4973" t="s">
        <v>6659</v>
      </c>
      <c r="F4973" s="1" t="s">
        <v>246</v>
      </c>
      <c r="G4973" t="s">
        <v>7512</v>
      </c>
      <c r="H4973" t="s">
        <v>2883</v>
      </c>
      <c r="I4973" s="1" t="s">
        <v>246</v>
      </c>
      <c r="J4973">
        <v>1000</v>
      </c>
      <c r="K4973" s="1" t="s">
        <v>2729</v>
      </c>
      <c r="L4973">
        <v>3</v>
      </c>
      <c r="M4973">
        <v>109.27</v>
      </c>
      <c r="N4973">
        <v>2.4000000000000004</v>
      </c>
      <c r="O4973">
        <v>5</v>
      </c>
      <c r="Q4973">
        <v>106.86999999999999</v>
      </c>
      <c r="R4973" s="1" t="s">
        <v>7809</v>
      </c>
      <c r="V4973">
        <v>0</v>
      </c>
      <c r="W4973">
        <v>0</v>
      </c>
      <c r="AD4973">
        <v>35</v>
      </c>
      <c r="AF4973">
        <v>35</v>
      </c>
      <c r="AG4973">
        <v>0.58333333333333337</v>
      </c>
      <c r="AH4973">
        <v>0.58333333333333337</v>
      </c>
      <c r="AI4973">
        <v>11.416666666666666</v>
      </c>
      <c r="AJ4973">
        <v>12</v>
      </c>
      <c r="AN4973">
        <v>112.87</v>
      </c>
      <c r="AP4973">
        <v>41</v>
      </c>
    </row>
    <row r="4974" spans="1:42" x14ac:dyDescent="0.2">
      <c r="A4974" s="1" t="s">
        <v>46</v>
      </c>
      <c r="B4974">
        <v>4</v>
      </c>
      <c r="C4974" s="1" t="s">
        <v>7663</v>
      </c>
      <c r="D4974" s="2">
        <v>45938</v>
      </c>
      <c r="E4974" t="s">
        <v>625</v>
      </c>
      <c r="F4974" s="1" t="s">
        <v>246</v>
      </c>
      <c r="G4974">
        <v>20</v>
      </c>
      <c r="H4974" t="s">
        <v>93</v>
      </c>
      <c r="I4974" s="1" t="s">
        <v>246</v>
      </c>
      <c r="J4974">
        <v>270</v>
      </c>
      <c r="K4974" s="1" t="s">
        <v>2729</v>
      </c>
      <c r="L4974">
        <v>1</v>
      </c>
      <c r="M4974">
        <v>76.599999999999994</v>
      </c>
      <c r="N4974">
        <v>2.4</v>
      </c>
      <c r="Q4974">
        <v>74.199999999999989</v>
      </c>
      <c r="R4974" s="1" t="s">
        <v>7664</v>
      </c>
      <c r="V4974">
        <v>0</v>
      </c>
      <c r="W4974">
        <v>0</v>
      </c>
      <c r="AF4974">
        <v>0</v>
      </c>
      <c r="AG4974">
        <v>0</v>
      </c>
      <c r="AH4974">
        <v>0</v>
      </c>
      <c r="AI4974">
        <v>12</v>
      </c>
      <c r="AJ4974">
        <v>12</v>
      </c>
      <c r="AN4974">
        <v>80.199999999999989</v>
      </c>
      <c r="AP4974">
        <v>41</v>
      </c>
    </row>
    <row r="4975" spans="1:42" x14ac:dyDescent="0.2">
      <c r="A4975" s="1" t="s">
        <v>46</v>
      </c>
      <c r="B4975">
        <v>4</v>
      </c>
      <c r="C4975" s="1" t="s">
        <v>7680</v>
      </c>
      <c r="D4975" s="2">
        <v>45938</v>
      </c>
      <c r="E4975" t="s">
        <v>625</v>
      </c>
      <c r="F4975" s="1" t="s">
        <v>246</v>
      </c>
      <c r="G4975">
        <v>16</v>
      </c>
      <c r="H4975" t="s">
        <v>167</v>
      </c>
      <c r="I4975" s="1" t="s">
        <v>246</v>
      </c>
      <c r="J4975">
        <v>76</v>
      </c>
      <c r="K4975" s="1" t="s">
        <v>2729</v>
      </c>
      <c r="L4975">
        <v>2</v>
      </c>
      <c r="M4975">
        <v>107.6</v>
      </c>
      <c r="N4975">
        <v>3.8</v>
      </c>
      <c r="Q4975">
        <v>103.8</v>
      </c>
      <c r="R4975" s="1" t="s">
        <v>7812</v>
      </c>
      <c r="V4975">
        <v>0</v>
      </c>
      <c r="W4975">
        <v>0</v>
      </c>
      <c r="AF4975">
        <v>0</v>
      </c>
      <c r="AG4975">
        <v>0</v>
      </c>
      <c r="AH4975">
        <v>0</v>
      </c>
      <c r="AI4975">
        <v>12</v>
      </c>
      <c r="AJ4975">
        <v>12</v>
      </c>
      <c r="AN4975">
        <v>109.8</v>
      </c>
      <c r="AP4975">
        <v>41</v>
      </c>
    </row>
    <row r="4976" spans="1:42" x14ac:dyDescent="0.2">
      <c r="A4976" s="1" t="s">
        <v>46</v>
      </c>
      <c r="B4976">
        <v>4</v>
      </c>
      <c r="C4976" s="1" t="s">
        <v>7681</v>
      </c>
      <c r="D4976" s="2">
        <v>45938</v>
      </c>
      <c r="E4976" t="s">
        <v>7682</v>
      </c>
      <c r="F4976" s="1" t="s">
        <v>246</v>
      </c>
      <c r="G4976">
        <v>16</v>
      </c>
      <c r="H4976">
        <v>14</v>
      </c>
      <c r="I4976" s="1" t="s">
        <v>246</v>
      </c>
      <c r="J4976">
        <v>150</v>
      </c>
      <c r="K4976" s="1" t="s">
        <v>2729</v>
      </c>
      <c r="L4976">
        <v>1</v>
      </c>
      <c r="M4976">
        <v>72.400000000000006</v>
      </c>
      <c r="N4976">
        <v>1.9</v>
      </c>
      <c r="Q4976">
        <v>70.5</v>
      </c>
      <c r="R4976" s="1" t="s">
        <v>7813</v>
      </c>
      <c r="V4976">
        <v>0</v>
      </c>
      <c r="W4976">
        <v>0</v>
      </c>
      <c r="AF4976">
        <v>0</v>
      </c>
      <c r="AG4976">
        <v>0</v>
      </c>
      <c r="AH4976">
        <v>0</v>
      </c>
      <c r="AI4976">
        <v>12</v>
      </c>
      <c r="AJ4976">
        <v>12</v>
      </c>
      <c r="AN4976">
        <v>76.5</v>
      </c>
      <c r="AP4976">
        <v>41</v>
      </c>
    </row>
    <row r="4977" spans="1:42" x14ac:dyDescent="0.2">
      <c r="A4977" s="1" t="s">
        <v>53</v>
      </c>
      <c r="B4977">
        <v>4</v>
      </c>
      <c r="C4977" s="1" t="s">
        <v>7681</v>
      </c>
      <c r="D4977" s="2">
        <v>45938</v>
      </c>
      <c r="E4977" t="s">
        <v>7682</v>
      </c>
      <c r="F4977" s="1" t="s">
        <v>246</v>
      </c>
      <c r="G4977">
        <v>16</v>
      </c>
      <c r="H4977">
        <v>14</v>
      </c>
      <c r="I4977" s="1" t="s">
        <v>246</v>
      </c>
      <c r="J4977">
        <v>150</v>
      </c>
      <c r="K4977" s="1" t="s">
        <v>2729</v>
      </c>
      <c r="L4977">
        <v>1</v>
      </c>
      <c r="M4977">
        <v>65.3</v>
      </c>
      <c r="N4977">
        <v>1.9</v>
      </c>
      <c r="Q4977">
        <v>63.4</v>
      </c>
      <c r="R4977" s="1" t="s">
        <v>7813</v>
      </c>
      <c r="V4977">
        <v>0</v>
      </c>
      <c r="W4977">
        <v>0</v>
      </c>
      <c r="AF4977">
        <v>0</v>
      </c>
      <c r="AG4977">
        <v>0</v>
      </c>
      <c r="AH4977">
        <v>0</v>
      </c>
      <c r="AI4977">
        <v>12</v>
      </c>
      <c r="AJ4977">
        <v>12</v>
      </c>
      <c r="AN4977">
        <v>69.400000000000006</v>
      </c>
      <c r="AP4977">
        <v>41</v>
      </c>
    </row>
    <row r="4978" spans="1:42" x14ac:dyDescent="0.2">
      <c r="A4978" s="1" t="s">
        <v>53</v>
      </c>
      <c r="B4978">
        <v>4</v>
      </c>
      <c r="C4978" s="1" t="s">
        <v>7683</v>
      </c>
      <c r="D4978" s="2">
        <v>45938</v>
      </c>
      <c r="E4978" t="s">
        <v>625</v>
      </c>
      <c r="F4978" s="1" t="s">
        <v>246</v>
      </c>
      <c r="G4978">
        <v>15</v>
      </c>
      <c r="H4978" t="s">
        <v>167</v>
      </c>
      <c r="I4978" s="1" t="s">
        <v>246</v>
      </c>
      <c r="J4978">
        <v>85</v>
      </c>
      <c r="K4978" s="1" t="s">
        <v>2729</v>
      </c>
      <c r="L4978">
        <v>2</v>
      </c>
      <c r="M4978">
        <v>109.6</v>
      </c>
      <c r="N4978">
        <v>2.6</v>
      </c>
      <c r="Q4978">
        <v>107</v>
      </c>
      <c r="R4978" s="1" t="s">
        <v>7814</v>
      </c>
      <c r="V4978">
        <v>0</v>
      </c>
      <c r="W4978">
        <v>0</v>
      </c>
      <c r="AF4978">
        <v>0</v>
      </c>
      <c r="AG4978">
        <v>0</v>
      </c>
      <c r="AH4978">
        <v>0</v>
      </c>
      <c r="AI4978">
        <v>12</v>
      </c>
      <c r="AJ4978">
        <v>12</v>
      </c>
      <c r="AN4978">
        <v>113</v>
      </c>
      <c r="AP4978">
        <v>41</v>
      </c>
    </row>
    <row r="4979" spans="1:42" x14ac:dyDescent="0.2">
      <c r="A4979" s="1" t="s">
        <v>53</v>
      </c>
      <c r="B4979">
        <v>4</v>
      </c>
      <c r="C4979" s="1" t="s">
        <v>7684</v>
      </c>
      <c r="D4979" s="2">
        <v>45938</v>
      </c>
      <c r="E4979" t="s">
        <v>625</v>
      </c>
      <c r="F4979" s="1" t="s">
        <v>246</v>
      </c>
      <c r="G4979">
        <v>14</v>
      </c>
      <c r="H4979" t="s">
        <v>2979</v>
      </c>
      <c r="I4979" s="1" t="s">
        <v>246</v>
      </c>
      <c r="J4979">
        <v>24</v>
      </c>
      <c r="K4979" s="1" t="s">
        <v>2729</v>
      </c>
      <c r="L4979">
        <v>1</v>
      </c>
      <c r="M4979">
        <v>46.3</v>
      </c>
      <c r="N4979">
        <v>1.7</v>
      </c>
      <c r="Q4979">
        <v>44.599999999999994</v>
      </c>
      <c r="R4979" s="1" t="s">
        <v>7815</v>
      </c>
      <c r="V4979">
        <v>0</v>
      </c>
      <c r="W4979">
        <v>0</v>
      </c>
      <c r="AF4979">
        <v>0</v>
      </c>
      <c r="AG4979">
        <v>0</v>
      </c>
      <c r="AH4979">
        <v>0</v>
      </c>
      <c r="AI4979">
        <v>12</v>
      </c>
      <c r="AJ4979">
        <v>12</v>
      </c>
      <c r="AN4979">
        <v>50.599999999999994</v>
      </c>
      <c r="AP4979">
        <v>41</v>
      </c>
    </row>
    <row r="4980" spans="1:42" x14ac:dyDescent="0.2">
      <c r="A4980" s="1" t="s">
        <v>46</v>
      </c>
      <c r="B4980">
        <v>5</v>
      </c>
      <c r="C4980" s="1" t="s">
        <v>7667</v>
      </c>
      <c r="D4980" s="2">
        <v>45938</v>
      </c>
      <c r="E4980" t="s">
        <v>7624</v>
      </c>
      <c r="F4980" s="1" t="s">
        <v>106</v>
      </c>
      <c r="G4980">
        <v>16</v>
      </c>
      <c r="H4980" t="s">
        <v>2963</v>
      </c>
      <c r="I4980" s="1" t="s">
        <v>106</v>
      </c>
      <c r="J4980">
        <v>100</v>
      </c>
      <c r="K4980" s="1" t="s">
        <v>2729</v>
      </c>
      <c r="L4980">
        <v>2</v>
      </c>
      <c r="M4980">
        <v>106.62</v>
      </c>
      <c r="N4980">
        <v>4</v>
      </c>
      <c r="Q4980">
        <v>102.62</v>
      </c>
      <c r="R4980" s="1" t="s">
        <v>7668</v>
      </c>
      <c r="V4980">
        <v>0</v>
      </c>
      <c r="W4980">
        <v>0</v>
      </c>
      <c r="AE4980">
        <v>180</v>
      </c>
      <c r="AF4980">
        <v>180</v>
      </c>
      <c r="AG4980">
        <v>3</v>
      </c>
      <c r="AH4980">
        <v>3</v>
      </c>
      <c r="AI4980">
        <v>9</v>
      </c>
      <c r="AJ4980">
        <v>12</v>
      </c>
      <c r="AN4980">
        <v>108.62</v>
      </c>
      <c r="AP4980">
        <v>41</v>
      </c>
    </row>
    <row r="4981" spans="1:42" x14ac:dyDescent="0.2">
      <c r="A4981" s="1" t="s">
        <v>46</v>
      </c>
      <c r="B4981">
        <v>5</v>
      </c>
      <c r="C4981" s="1" t="s">
        <v>7685</v>
      </c>
      <c r="D4981" s="2">
        <v>45938</v>
      </c>
      <c r="E4981" t="s">
        <v>7686</v>
      </c>
      <c r="F4981" s="1" t="s">
        <v>106</v>
      </c>
      <c r="G4981">
        <v>9</v>
      </c>
      <c r="H4981">
        <v>12</v>
      </c>
      <c r="I4981" s="1" t="s">
        <v>106</v>
      </c>
      <c r="J4981">
        <v>100</v>
      </c>
      <c r="K4981" s="1" t="s">
        <v>2729</v>
      </c>
      <c r="L4981">
        <v>4</v>
      </c>
      <c r="M4981">
        <v>110.86</v>
      </c>
      <c r="N4981">
        <v>4.5</v>
      </c>
      <c r="Q4981">
        <v>106.36</v>
      </c>
      <c r="R4981" s="1" t="s">
        <v>7816</v>
      </c>
      <c r="V4981">
        <v>0</v>
      </c>
      <c r="W4981">
        <v>0</v>
      </c>
      <c r="AF4981">
        <v>0</v>
      </c>
      <c r="AG4981">
        <v>0</v>
      </c>
      <c r="AH4981">
        <v>0</v>
      </c>
      <c r="AI4981">
        <v>12</v>
      </c>
      <c r="AJ4981">
        <v>12</v>
      </c>
      <c r="AN4981">
        <v>112.36</v>
      </c>
      <c r="AP4981">
        <v>41</v>
      </c>
    </row>
    <row r="4982" spans="1:42" x14ac:dyDescent="0.2">
      <c r="A4982" s="1" t="s">
        <v>53</v>
      </c>
      <c r="B4982">
        <v>5</v>
      </c>
      <c r="C4982" s="1" t="s">
        <v>7687</v>
      </c>
      <c r="D4982" s="2">
        <v>45938</v>
      </c>
      <c r="E4982" t="s">
        <v>7686</v>
      </c>
      <c r="F4982" s="1" t="s">
        <v>106</v>
      </c>
      <c r="G4982">
        <v>7</v>
      </c>
      <c r="H4982">
        <v>12</v>
      </c>
      <c r="I4982" s="1" t="s">
        <v>106</v>
      </c>
      <c r="J4982">
        <v>100</v>
      </c>
      <c r="K4982" s="1" t="s">
        <v>2729</v>
      </c>
      <c r="L4982">
        <v>3</v>
      </c>
      <c r="M4982">
        <v>104.10000000000001</v>
      </c>
      <c r="N4982">
        <v>2.0999999999999996</v>
      </c>
      <c r="Q4982">
        <v>102.00000000000001</v>
      </c>
      <c r="R4982" s="1" t="s">
        <v>7817</v>
      </c>
      <c r="S4982">
        <v>5</v>
      </c>
      <c r="V4982">
        <v>5</v>
      </c>
      <c r="W4982">
        <v>8.3333333333333329E-2</v>
      </c>
      <c r="AF4982">
        <v>0</v>
      </c>
      <c r="AG4982">
        <v>0</v>
      </c>
      <c r="AH4982">
        <v>8.3333333333333329E-2</v>
      </c>
      <c r="AI4982">
        <v>11.916666666666666</v>
      </c>
      <c r="AJ4982">
        <v>12</v>
      </c>
      <c r="AN4982">
        <v>108</v>
      </c>
      <c r="AP4982">
        <v>41</v>
      </c>
    </row>
    <row r="4983" spans="1:42" x14ac:dyDescent="0.2">
      <c r="A4983" s="1" t="s">
        <v>53</v>
      </c>
      <c r="B4983">
        <v>5</v>
      </c>
      <c r="C4983" s="1" t="s">
        <v>7688</v>
      </c>
      <c r="D4983" s="2">
        <v>45938</v>
      </c>
      <c r="E4983" t="s">
        <v>6304</v>
      </c>
      <c r="F4983" s="1" t="s">
        <v>106</v>
      </c>
      <c r="G4983">
        <v>14</v>
      </c>
      <c r="H4983" t="s">
        <v>2817</v>
      </c>
      <c r="I4983" s="1" t="s">
        <v>106</v>
      </c>
      <c r="J4983">
        <v>120</v>
      </c>
      <c r="K4983" s="1" t="s">
        <v>2729</v>
      </c>
      <c r="L4983">
        <v>3</v>
      </c>
      <c r="M4983">
        <v>120.10000000000001</v>
      </c>
      <c r="N4983">
        <v>2.4000000000000004</v>
      </c>
      <c r="Q4983">
        <v>117.7</v>
      </c>
      <c r="R4983" s="1" t="s">
        <v>7818</v>
      </c>
      <c r="V4983">
        <v>0</v>
      </c>
      <c r="W4983">
        <v>0</v>
      </c>
      <c r="AF4983">
        <v>0</v>
      </c>
      <c r="AG4983">
        <v>0</v>
      </c>
      <c r="AH4983">
        <v>0</v>
      </c>
      <c r="AI4983">
        <v>12</v>
      </c>
      <c r="AJ4983">
        <v>12</v>
      </c>
      <c r="AN4983">
        <v>123.7</v>
      </c>
      <c r="AP4983">
        <v>41</v>
      </c>
    </row>
    <row r="4984" spans="1:42" x14ac:dyDescent="0.2">
      <c r="A4984" s="1" t="s">
        <v>46</v>
      </c>
      <c r="B4984">
        <v>6</v>
      </c>
      <c r="C4984" s="1" t="s">
        <v>7522</v>
      </c>
      <c r="D4984" s="2">
        <v>45938</v>
      </c>
      <c r="E4984" t="s">
        <v>6407</v>
      </c>
      <c r="F4984" s="1" t="s">
        <v>246</v>
      </c>
      <c r="G4984">
        <v>20</v>
      </c>
      <c r="H4984" t="s">
        <v>2934</v>
      </c>
      <c r="I4984" s="1" t="s">
        <v>246</v>
      </c>
      <c r="J4984">
        <v>3000</v>
      </c>
      <c r="K4984" s="1" t="s">
        <v>2729</v>
      </c>
      <c r="L4984">
        <v>5</v>
      </c>
      <c r="M4984">
        <v>585.9</v>
      </c>
      <c r="N4984">
        <v>12</v>
      </c>
      <c r="O4984">
        <v>35</v>
      </c>
      <c r="Q4984">
        <v>573.9</v>
      </c>
      <c r="R4984" s="1" t="s">
        <v>7653</v>
      </c>
      <c r="V4984">
        <v>0</v>
      </c>
      <c r="W4984">
        <v>0</v>
      </c>
      <c r="AF4984">
        <v>0</v>
      </c>
      <c r="AG4984">
        <v>0</v>
      </c>
      <c r="AH4984">
        <v>0</v>
      </c>
      <c r="AI4984">
        <v>12</v>
      </c>
      <c r="AJ4984">
        <v>12</v>
      </c>
      <c r="AN4984">
        <v>579.9</v>
      </c>
      <c r="AP4984">
        <v>41</v>
      </c>
    </row>
    <row r="4985" spans="1:42" x14ac:dyDescent="0.2">
      <c r="A4985" s="1" t="s">
        <v>53</v>
      </c>
      <c r="B4985">
        <v>6</v>
      </c>
      <c r="C4985" s="1" t="s">
        <v>7522</v>
      </c>
      <c r="D4985" s="2">
        <v>45938</v>
      </c>
      <c r="E4985" t="s">
        <v>6407</v>
      </c>
      <c r="F4985" s="1" t="s">
        <v>246</v>
      </c>
      <c r="G4985">
        <v>20</v>
      </c>
      <c r="H4985" t="s">
        <v>2934</v>
      </c>
      <c r="I4985" s="1" t="s">
        <v>246</v>
      </c>
      <c r="J4985">
        <v>3000</v>
      </c>
      <c r="K4985" s="1" t="s">
        <v>2729</v>
      </c>
      <c r="L4985">
        <v>4</v>
      </c>
      <c r="M4985">
        <v>432.7</v>
      </c>
      <c r="N4985">
        <v>10</v>
      </c>
      <c r="O4985">
        <v>45</v>
      </c>
      <c r="Q4985">
        <v>422.7</v>
      </c>
      <c r="R4985" s="1" t="s">
        <v>7653</v>
      </c>
      <c r="S4985">
        <v>5</v>
      </c>
      <c r="V4985">
        <v>5</v>
      </c>
      <c r="W4985">
        <v>8.3333333333333329E-2</v>
      </c>
      <c r="AA4985">
        <v>5</v>
      </c>
      <c r="AF4985">
        <v>5</v>
      </c>
      <c r="AG4985">
        <v>8.3333333333333329E-2</v>
      </c>
      <c r="AH4985">
        <v>0.16666666666666666</v>
      </c>
      <c r="AI4985">
        <v>11.833333333333334</v>
      </c>
      <c r="AJ4985">
        <v>12</v>
      </c>
      <c r="AN4985">
        <v>428.7</v>
      </c>
      <c r="AP4985">
        <v>41</v>
      </c>
    </row>
    <row r="4986" spans="1:42" x14ac:dyDescent="0.2">
      <c r="A4986" s="1" t="s">
        <v>53</v>
      </c>
      <c r="B4986">
        <v>6</v>
      </c>
      <c r="C4986" s="1" t="s">
        <v>7689</v>
      </c>
      <c r="D4986" s="2">
        <v>45938</v>
      </c>
      <c r="E4986" t="s">
        <v>7682</v>
      </c>
      <c r="F4986" s="1" t="s">
        <v>246</v>
      </c>
      <c r="G4986">
        <v>20</v>
      </c>
      <c r="H4986">
        <v>14</v>
      </c>
      <c r="I4986" s="1" t="s">
        <v>246</v>
      </c>
      <c r="J4986">
        <v>150</v>
      </c>
      <c r="K4986" s="1" t="s">
        <v>2729</v>
      </c>
      <c r="L4986">
        <v>2</v>
      </c>
      <c r="M4986">
        <v>155.19999999999999</v>
      </c>
      <c r="N4986">
        <v>5.2</v>
      </c>
      <c r="Q4986">
        <v>150</v>
      </c>
      <c r="R4986" s="1" t="s">
        <v>7819</v>
      </c>
      <c r="S4986">
        <v>5</v>
      </c>
      <c r="V4986">
        <v>5</v>
      </c>
      <c r="W4986">
        <v>8.3333333333333329E-2</v>
      </c>
      <c r="AA4986">
        <v>5</v>
      </c>
      <c r="AF4986">
        <v>5</v>
      </c>
      <c r="AG4986">
        <v>8.3333333333333329E-2</v>
      </c>
      <c r="AH4986">
        <v>0.16666666666666666</v>
      </c>
      <c r="AI4986">
        <v>11.833333333333334</v>
      </c>
      <c r="AJ4986">
        <v>12</v>
      </c>
      <c r="AN4986">
        <v>156</v>
      </c>
      <c r="AP4986">
        <v>41</v>
      </c>
    </row>
    <row r="4987" spans="1:42" x14ac:dyDescent="0.2">
      <c r="A4987" s="1" t="s">
        <v>46</v>
      </c>
      <c r="B4987">
        <v>7</v>
      </c>
      <c r="C4987" s="1" t="s">
        <v>7510</v>
      </c>
      <c r="D4987" s="2">
        <v>45938</v>
      </c>
      <c r="E4987" t="s">
        <v>625</v>
      </c>
      <c r="F4987" s="1" t="s">
        <v>246</v>
      </c>
      <c r="G4987">
        <v>19</v>
      </c>
      <c r="H4987" t="s">
        <v>76</v>
      </c>
      <c r="I4987" s="1" t="s">
        <v>246</v>
      </c>
      <c r="J4987">
        <v>190</v>
      </c>
      <c r="K4987" s="1" t="s">
        <v>2729</v>
      </c>
      <c r="L4987">
        <v>2</v>
      </c>
      <c r="M4987">
        <v>118.4</v>
      </c>
      <c r="N4987">
        <v>4.4000000000000004</v>
      </c>
      <c r="Q4987">
        <v>114</v>
      </c>
      <c r="R4987" s="1" t="s">
        <v>7820</v>
      </c>
      <c r="V4987">
        <v>0</v>
      </c>
      <c r="W4987">
        <v>0</v>
      </c>
      <c r="AF4987">
        <v>0</v>
      </c>
      <c r="AG4987">
        <v>0</v>
      </c>
      <c r="AH4987">
        <v>0</v>
      </c>
      <c r="AI4987">
        <v>12</v>
      </c>
      <c r="AJ4987">
        <v>12</v>
      </c>
      <c r="AN4987">
        <v>120</v>
      </c>
      <c r="AP4987">
        <v>41</v>
      </c>
    </row>
    <row r="4988" spans="1:42" x14ac:dyDescent="0.2">
      <c r="A4988" s="1" t="s">
        <v>46</v>
      </c>
      <c r="B4988">
        <v>7</v>
      </c>
      <c r="C4988" s="1" t="s">
        <v>7690</v>
      </c>
      <c r="D4988" s="2">
        <v>45938</v>
      </c>
      <c r="E4988" t="s">
        <v>625</v>
      </c>
      <c r="F4988" s="1" t="s">
        <v>246</v>
      </c>
      <c r="G4988">
        <v>17.5</v>
      </c>
      <c r="H4988" t="s">
        <v>2245</v>
      </c>
      <c r="I4988" s="1" t="s">
        <v>246</v>
      </c>
      <c r="J4988">
        <v>35</v>
      </c>
      <c r="K4988" s="1" t="s">
        <v>2729</v>
      </c>
      <c r="L4988">
        <v>1</v>
      </c>
      <c r="M4988">
        <v>32.700000000000003</v>
      </c>
      <c r="N4988">
        <v>1.7</v>
      </c>
      <c r="Q4988">
        <v>31.000000000000004</v>
      </c>
      <c r="R4988" s="1" t="s">
        <v>7821</v>
      </c>
      <c r="V4988">
        <v>0</v>
      </c>
      <c r="W4988">
        <v>0</v>
      </c>
      <c r="AF4988">
        <v>0</v>
      </c>
      <c r="AG4988">
        <v>0</v>
      </c>
      <c r="AH4988">
        <v>0</v>
      </c>
      <c r="AI4988">
        <v>12</v>
      </c>
      <c r="AJ4988">
        <v>12</v>
      </c>
      <c r="AN4988">
        <v>37</v>
      </c>
      <c r="AP4988">
        <v>41</v>
      </c>
    </row>
    <row r="4989" spans="1:42" x14ac:dyDescent="0.2">
      <c r="A4989" s="1" t="s">
        <v>46</v>
      </c>
      <c r="B4989">
        <v>7</v>
      </c>
      <c r="C4989" s="1" t="s">
        <v>7691</v>
      </c>
      <c r="D4989" s="2">
        <v>45938</v>
      </c>
      <c r="E4989" t="s">
        <v>625</v>
      </c>
      <c r="F4989" s="1" t="s">
        <v>246</v>
      </c>
      <c r="G4989">
        <v>17</v>
      </c>
      <c r="H4989" t="s">
        <v>79</v>
      </c>
      <c r="I4989" s="1" t="s">
        <v>246</v>
      </c>
      <c r="J4989">
        <v>1000</v>
      </c>
      <c r="K4989" s="1" t="s">
        <v>2729</v>
      </c>
      <c r="L4989">
        <v>2</v>
      </c>
      <c r="M4989">
        <v>162.89999999999998</v>
      </c>
      <c r="N4989">
        <v>3.4</v>
      </c>
      <c r="Q4989">
        <v>159.49999999999997</v>
      </c>
      <c r="R4989" s="1" t="s">
        <v>7950</v>
      </c>
      <c r="V4989">
        <v>0</v>
      </c>
      <c r="W4989">
        <v>0</v>
      </c>
      <c r="AF4989">
        <v>0</v>
      </c>
      <c r="AG4989">
        <v>0</v>
      </c>
      <c r="AH4989">
        <v>0</v>
      </c>
      <c r="AI4989">
        <v>12</v>
      </c>
      <c r="AJ4989">
        <v>12</v>
      </c>
      <c r="AN4989">
        <v>165.49999999999997</v>
      </c>
      <c r="AP4989">
        <v>41</v>
      </c>
    </row>
    <row r="4990" spans="1:42" x14ac:dyDescent="0.2">
      <c r="A4990" s="1" t="s">
        <v>53</v>
      </c>
      <c r="B4990">
        <v>7</v>
      </c>
      <c r="C4990" s="1" t="s">
        <v>7691</v>
      </c>
      <c r="D4990" s="2">
        <v>45938</v>
      </c>
      <c r="E4990" t="s">
        <v>625</v>
      </c>
      <c r="F4990" s="1" t="s">
        <v>246</v>
      </c>
      <c r="G4990">
        <v>17</v>
      </c>
      <c r="H4990" t="s">
        <v>79</v>
      </c>
      <c r="I4990" s="1" t="s">
        <v>246</v>
      </c>
      <c r="J4990">
        <v>1000</v>
      </c>
      <c r="K4990" s="1" t="s">
        <v>2729</v>
      </c>
      <c r="L4990">
        <v>1</v>
      </c>
      <c r="M4990">
        <v>69.7</v>
      </c>
      <c r="N4990">
        <v>2.1</v>
      </c>
      <c r="Q4990">
        <v>67.600000000000009</v>
      </c>
      <c r="R4990" s="1" t="s">
        <v>7950</v>
      </c>
      <c r="V4990">
        <v>0</v>
      </c>
      <c r="W4990">
        <v>0</v>
      </c>
      <c r="AF4990">
        <v>0</v>
      </c>
      <c r="AG4990">
        <v>0</v>
      </c>
      <c r="AH4990">
        <v>0</v>
      </c>
      <c r="AI4990">
        <v>12</v>
      </c>
      <c r="AJ4990">
        <v>12</v>
      </c>
      <c r="AN4990">
        <v>73.600000000000023</v>
      </c>
      <c r="AP4990">
        <v>41</v>
      </c>
    </row>
    <row r="4991" spans="1:42" x14ac:dyDescent="0.2">
      <c r="A4991" s="1" t="s">
        <v>53</v>
      </c>
      <c r="B4991">
        <v>7</v>
      </c>
      <c r="C4991" s="1" t="s">
        <v>7692</v>
      </c>
      <c r="D4991" s="2">
        <v>45938</v>
      </c>
      <c r="E4991" t="s">
        <v>625</v>
      </c>
      <c r="F4991" s="1" t="s">
        <v>246</v>
      </c>
      <c r="G4991">
        <v>21</v>
      </c>
      <c r="H4991" t="s">
        <v>167</v>
      </c>
      <c r="I4991" s="1" t="s">
        <v>246</v>
      </c>
      <c r="J4991">
        <v>600</v>
      </c>
      <c r="K4991" s="1" t="s">
        <v>2729</v>
      </c>
      <c r="L4991">
        <v>6</v>
      </c>
      <c r="M4991">
        <v>405.5</v>
      </c>
      <c r="N4991">
        <v>21.4</v>
      </c>
      <c r="Q4991">
        <v>384.1</v>
      </c>
      <c r="R4991" s="1" t="s">
        <v>7822</v>
      </c>
      <c r="V4991">
        <v>0</v>
      </c>
      <c r="W4991">
        <v>0</v>
      </c>
      <c r="AF4991">
        <v>0</v>
      </c>
      <c r="AG4991">
        <v>0</v>
      </c>
      <c r="AH4991">
        <v>0</v>
      </c>
      <c r="AI4991">
        <v>12</v>
      </c>
      <c r="AJ4991">
        <v>12</v>
      </c>
      <c r="AN4991">
        <v>390.1</v>
      </c>
      <c r="AP4991">
        <v>41</v>
      </c>
    </row>
    <row r="4992" spans="1:42" x14ac:dyDescent="0.2">
      <c r="A4992" s="1" t="s">
        <v>46</v>
      </c>
      <c r="B4992">
        <v>8</v>
      </c>
      <c r="C4992" s="1" t="s">
        <v>7679</v>
      </c>
      <c r="D4992" s="2">
        <v>45938</v>
      </c>
      <c r="E4992" t="s">
        <v>783</v>
      </c>
      <c r="F4992" s="1" t="s">
        <v>246</v>
      </c>
      <c r="G4992">
        <v>4</v>
      </c>
      <c r="H4992">
        <v>10</v>
      </c>
      <c r="I4992" s="1" t="s">
        <v>246</v>
      </c>
      <c r="J4992">
        <v>150</v>
      </c>
      <c r="K4992" s="1" t="s">
        <v>2729</v>
      </c>
      <c r="L4992">
        <v>2</v>
      </c>
      <c r="M4992">
        <v>100.3</v>
      </c>
      <c r="N4992">
        <v>2</v>
      </c>
      <c r="Q4992">
        <v>98.3</v>
      </c>
      <c r="R4992" s="1" t="s">
        <v>7811</v>
      </c>
      <c r="V4992">
        <v>0</v>
      </c>
      <c r="W4992">
        <v>0</v>
      </c>
      <c r="AF4992">
        <v>0</v>
      </c>
      <c r="AG4992">
        <v>0</v>
      </c>
      <c r="AH4992">
        <v>0</v>
      </c>
      <c r="AI4992">
        <v>12</v>
      </c>
      <c r="AJ4992">
        <v>12</v>
      </c>
      <c r="AN4992">
        <v>104.3</v>
      </c>
      <c r="AP4992">
        <v>41</v>
      </c>
    </row>
    <row r="4993" spans="1:42" x14ac:dyDescent="0.2">
      <c r="A4993" s="1" t="s">
        <v>53</v>
      </c>
      <c r="B4993">
        <v>8</v>
      </c>
      <c r="C4993" s="1" t="s">
        <v>7693</v>
      </c>
      <c r="D4993" s="2">
        <v>45938</v>
      </c>
      <c r="E4993" t="s">
        <v>783</v>
      </c>
      <c r="F4993" s="1" t="s">
        <v>246</v>
      </c>
      <c r="G4993">
        <v>6</v>
      </c>
      <c r="H4993">
        <v>10</v>
      </c>
      <c r="I4993" s="1" t="s">
        <v>246</v>
      </c>
      <c r="J4993">
        <v>150</v>
      </c>
      <c r="K4993" s="1" t="s">
        <v>2729</v>
      </c>
      <c r="L4993">
        <v>4</v>
      </c>
      <c r="M4993">
        <v>151.43</v>
      </c>
      <c r="N4993">
        <v>3.02</v>
      </c>
      <c r="O4993">
        <v>8</v>
      </c>
      <c r="Q4993">
        <v>148.41</v>
      </c>
      <c r="R4993" s="1" t="s">
        <v>7823</v>
      </c>
      <c r="V4993">
        <v>0</v>
      </c>
      <c r="W4993">
        <v>0</v>
      </c>
      <c r="AF4993">
        <v>0</v>
      </c>
      <c r="AG4993">
        <v>0</v>
      </c>
      <c r="AH4993">
        <v>0</v>
      </c>
      <c r="AI4993">
        <v>12</v>
      </c>
      <c r="AJ4993">
        <v>12</v>
      </c>
      <c r="AN4993">
        <v>154.41</v>
      </c>
      <c r="AP4993">
        <v>41</v>
      </c>
    </row>
    <row r="4994" spans="1:42" x14ac:dyDescent="0.2">
      <c r="A4994" s="1" t="s">
        <v>53</v>
      </c>
      <c r="B4994">
        <v>8</v>
      </c>
      <c r="C4994" s="1" t="s">
        <v>7694</v>
      </c>
      <c r="D4994" s="2">
        <v>45938</v>
      </c>
      <c r="E4994" t="s">
        <v>783</v>
      </c>
      <c r="F4994" s="1" t="s">
        <v>246</v>
      </c>
      <c r="G4994">
        <v>5</v>
      </c>
      <c r="H4994">
        <v>10</v>
      </c>
      <c r="I4994" s="1" t="s">
        <v>246</v>
      </c>
      <c r="J4994">
        <v>150</v>
      </c>
      <c r="K4994" s="1" t="s">
        <v>2729</v>
      </c>
      <c r="L4994">
        <v>1</v>
      </c>
      <c r="M4994">
        <v>30.46</v>
      </c>
      <c r="N4994">
        <v>0.6</v>
      </c>
      <c r="Q4994">
        <v>29.86</v>
      </c>
      <c r="R4994" s="1" t="s">
        <v>7951</v>
      </c>
      <c r="S4994">
        <v>5</v>
      </c>
      <c r="V4994">
        <v>5</v>
      </c>
      <c r="W4994">
        <v>8.3333333333333329E-2</v>
      </c>
      <c r="AF4994">
        <v>0</v>
      </c>
      <c r="AG4994">
        <v>0</v>
      </c>
      <c r="AH4994">
        <v>8.3333333333333329E-2</v>
      </c>
      <c r="AI4994">
        <v>11.916666666666666</v>
      </c>
      <c r="AJ4994">
        <v>12</v>
      </c>
      <c r="AN4994">
        <v>35.86</v>
      </c>
      <c r="AP4994">
        <v>41</v>
      </c>
    </row>
    <row r="4995" spans="1:42" x14ac:dyDescent="0.2">
      <c r="A4995" s="1" t="s">
        <v>46</v>
      </c>
      <c r="B4995">
        <v>1</v>
      </c>
      <c r="C4995" s="1" t="s">
        <v>7511</v>
      </c>
      <c r="D4995" s="2">
        <v>45939</v>
      </c>
      <c r="E4995" t="s">
        <v>6659</v>
      </c>
      <c r="F4995" s="1" t="s">
        <v>246</v>
      </c>
      <c r="G4995" t="s">
        <v>7512</v>
      </c>
      <c r="H4995" t="s">
        <v>2883</v>
      </c>
      <c r="I4995" s="1" t="s">
        <v>246</v>
      </c>
      <c r="J4995">
        <v>1000</v>
      </c>
      <c r="K4995" s="1" t="s">
        <v>2729</v>
      </c>
      <c r="L4995">
        <v>3</v>
      </c>
      <c r="M4995">
        <v>125.31</v>
      </c>
      <c r="N4995">
        <v>3.2</v>
      </c>
      <c r="P4995">
        <v>464</v>
      </c>
      <c r="Q4995">
        <v>122.11</v>
      </c>
      <c r="R4995" s="1" t="s">
        <v>7809</v>
      </c>
      <c r="V4995">
        <v>0</v>
      </c>
      <c r="W4995">
        <v>0</v>
      </c>
      <c r="AF4995">
        <v>0</v>
      </c>
      <c r="AG4995">
        <v>0</v>
      </c>
      <c r="AH4995">
        <v>0</v>
      </c>
      <c r="AI4995">
        <v>12</v>
      </c>
      <c r="AJ4995">
        <v>12</v>
      </c>
      <c r="AL4995">
        <v>2543.5</v>
      </c>
      <c r="AN4995">
        <v>128.11000000000001</v>
      </c>
      <c r="AO4995">
        <v>372</v>
      </c>
      <c r="AP4995">
        <v>41</v>
      </c>
    </row>
    <row r="4996" spans="1:42" x14ac:dyDescent="0.2">
      <c r="A4996" s="1" t="s">
        <v>53</v>
      </c>
      <c r="B4996">
        <v>1</v>
      </c>
      <c r="C4996" s="1" t="s">
        <v>7511</v>
      </c>
      <c r="D4996" s="2">
        <v>45939</v>
      </c>
      <c r="E4996" t="s">
        <v>6659</v>
      </c>
      <c r="F4996" s="1" t="s">
        <v>246</v>
      </c>
      <c r="G4996" t="s">
        <v>7512</v>
      </c>
      <c r="H4996" t="s">
        <v>2883</v>
      </c>
      <c r="I4996" s="1" t="s">
        <v>246</v>
      </c>
      <c r="J4996">
        <v>1000</v>
      </c>
      <c r="K4996" s="1" t="s">
        <v>2729</v>
      </c>
      <c r="L4996">
        <v>1</v>
      </c>
      <c r="M4996">
        <v>58.96</v>
      </c>
      <c r="N4996">
        <v>1.2</v>
      </c>
      <c r="Q4996">
        <v>57.76</v>
      </c>
      <c r="R4996" s="1" t="s">
        <v>7809</v>
      </c>
      <c r="S4996">
        <v>5</v>
      </c>
      <c r="V4996">
        <v>5</v>
      </c>
      <c r="W4996">
        <v>8.3333333333333329E-2</v>
      </c>
      <c r="AF4996">
        <v>0</v>
      </c>
      <c r="AG4996">
        <v>0</v>
      </c>
      <c r="AH4996">
        <v>8.3333333333333329E-2</v>
      </c>
      <c r="AI4996">
        <v>11.916666666666666</v>
      </c>
      <c r="AJ4996">
        <v>12</v>
      </c>
      <c r="AN4996">
        <v>63.76</v>
      </c>
      <c r="AP4996">
        <v>41</v>
      </c>
    </row>
    <row r="4997" spans="1:42" x14ac:dyDescent="0.2">
      <c r="A4997" s="1" t="s">
        <v>53</v>
      </c>
      <c r="B4997">
        <v>1</v>
      </c>
      <c r="C4997" s="1" t="s">
        <v>7797</v>
      </c>
      <c r="D4997" s="2">
        <v>45939</v>
      </c>
      <c r="E4997" t="s">
        <v>783</v>
      </c>
      <c r="F4997" s="1" t="s">
        <v>246</v>
      </c>
      <c r="G4997">
        <v>6</v>
      </c>
      <c r="H4997">
        <v>10</v>
      </c>
      <c r="I4997" s="1" t="s">
        <v>246</v>
      </c>
      <c r="J4997">
        <v>150</v>
      </c>
      <c r="K4997" s="1" t="s">
        <v>2729</v>
      </c>
      <c r="L4997">
        <v>1</v>
      </c>
      <c r="M4997">
        <v>41.06</v>
      </c>
      <c r="N4997">
        <v>0.8</v>
      </c>
      <c r="Q4997">
        <v>40.260000000000005</v>
      </c>
      <c r="R4997" s="1" t="s">
        <v>7824</v>
      </c>
      <c r="V4997">
        <v>0</v>
      </c>
      <c r="W4997">
        <v>0</v>
      </c>
      <c r="AF4997">
        <v>0</v>
      </c>
      <c r="AG4997">
        <v>0</v>
      </c>
      <c r="AH4997">
        <v>0</v>
      </c>
      <c r="AI4997">
        <v>12</v>
      </c>
      <c r="AJ4997">
        <v>12</v>
      </c>
      <c r="AN4997">
        <v>46.260000000000005</v>
      </c>
      <c r="AP4997">
        <v>41</v>
      </c>
    </row>
    <row r="4998" spans="1:42" x14ac:dyDescent="0.2">
      <c r="A4998" s="1" t="s">
        <v>46</v>
      </c>
      <c r="B4998">
        <v>3</v>
      </c>
      <c r="C4998" s="1" t="s">
        <v>7825</v>
      </c>
      <c r="D4998" s="2">
        <v>45939</v>
      </c>
      <c r="E4998" t="s">
        <v>783</v>
      </c>
      <c r="F4998" s="1" t="s">
        <v>246</v>
      </c>
      <c r="G4998">
        <v>6</v>
      </c>
      <c r="H4998">
        <v>10</v>
      </c>
      <c r="I4998" s="1" t="s">
        <v>246</v>
      </c>
      <c r="J4998">
        <v>100</v>
      </c>
      <c r="K4998" s="1" t="s">
        <v>2729</v>
      </c>
      <c r="L4998">
        <v>3</v>
      </c>
      <c r="M4998">
        <v>100.26</v>
      </c>
      <c r="N4998">
        <v>2.0999999999999996</v>
      </c>
      <c r="O4998">
        <v>48</v>
      </c>
      <c r="Q4998">
        <v>98.160000000000011</v>
      </c>
      <c r="R4998" s="1" t="s">
        <v>7826</v>
      </c>
      <c r="V4998">
        <v>0</v>
      </c>
      <c r="W4998">
        <v>0</v>
      </c>
      <c r="AF4998">
        <v>0</v>
      </c>
      <c r="AG4998">
        <v>0</v>
      </c>
      <c r="AH4998">
        <v>0</v>
      </c>
      <c r="AI4998">
        <v>12</v>
      </c>
      <c r="AJ4998">
        <v>12</v>
      </c>
      <c r="AN4998">
        <v>104.16</v>
      </c>
      <c r="AP4998">
        <v>41</v>
      </c>
    </row>
    <row r="4999" spans="1:42" x14ac:dyDescent="0.2">
      <c r="A4999" s="1" t="s">
        <v>53</v>
      </c>
      <c r="B4999">
        <v>3</v>
      </c>
      <c r="C4999" s="1" t="s">
        <v>7797</v>
      </c>
      <c r="D4999" s="2">
        <v>45939</v>
      </c>
      <c r="E4999" t="s">
        <v>783</v>
      </c>
      <c r="F4999" s="1" t="s">
        <v>246</v>
      </c>
      <c r="G4999">
        <v>6</v>
      </c>
      <c r="H4999">
        <v>10</v>
      </c>
      <c r="I4999" s="1" t="s">
        <v>246</v>
      </c>
      <c r="J4999">
        <v>150</v>
      </c>
      <c r="K4999" s="1" t="s">
        <v>2729</v>
      </c>
      <c r="L4999">
        <v>1</v>
      </c>
      <c r="M4999">
        <v>37.44</v>
      </c>
      <c r="N4999">
        <v>0.8</v>
      </c>
      <c r="O4999">
        <v>77</v>
      </c>
      <c r="Q4999">
        <v>36.64</v>
      </c>
      <c r="R4999" s="1" t="s">
        <v>7824</v>
      </c>
      <c r="V4999">
        <v>0</v>
      </c>
      <c r="W4999">
        <v>0</v>
      </c>
      <c r="Z4999">
        <v>120</v>
      </c>
      <c r="AD4999">
        <v>30</v>
      </c>
      <c r="AF4999">
        <v>150</v>
      </c>
      <c r="AG4999">
        <v>2.5</v>
      </c>
      <c r="AH4999">
        <v>2.5</v>
      </c>
      <c r="AI4999">
        <v>9.5</v>
      </c>
      <c r="AJ4999">
        <v>12</v>
      </c>
      <c r="AN4999">
        <v>42.64</v>
      </c>
      <c r="AP4999">
        <v>41</v>
      </c>
    </row>
    <row r="5000" spans="1:42" x14ac:dyDescent="0.2">
      <c r="A5000" s="1" t="s">
        <v>53</v>
      </c>
      <c r="B5000">
        <v>3</v>
      </c>
      <c r="C5000" s="1" t="s">
        <v>6663</v>
      </c>
      <c r="D5000" s="2">
        <v>45939</v>
      </c>
      <c r="E5000" t="s">
        <v>5944</v>
      </c>
      <c r="F5000" s="1" t="s">
        <v>5945</v>
      </c>
      <c r="G5000">
        <v>8</v>
      </c>
      <c r="H5000">
        <v>80</v>
      </c>
      <c r="I5000" s="1" t="s">
        <v>5945</v>
      </c>
      <c r="J5000">
        <v>5000</v>
      </c>
      <c r="K5000" s="1" t="s">
        <v>2729</v>
      </c>
      <c r="L5000">
        <v>5</v>
      </c>
      <c r="M5000">
        <v>115.46</v>
      </c>
      <c r="N5000">
        <v>4</v>
      </c>
      <c r="Q5000">
        <v>111.46</v>
      </c>
      <c r="R5000" s="1" t="s">
        <v>7810</v>
      </c>
      <c r="V5000">
        <v>0</v>
      </c>
      <c r="W5000">
        <v>0</v>
      </c>
      <c r="AF5000">
        <v>0</v>
      </c>
      <c r="AG5000">
        <v>0</v>
      </c>
      <c r="AH5000">
        <v>0</v>
      </c>
      <c r="AI5000">
        <v>12</v>
      </c>
      <c r="AJ5000">
        <v>12</v>
      </c>
      <c r="AN5000">
        <v>117.46</v>
      </c>
      <c r="AP5000">
        <v>41</v>
      </c>
    </row>
    <row r="5001" spans="1:42" x14ac:dyDescent="0.2">
      <c r="A5001" s="1" t="s">
        <v>46</v>
      </c>
      <c r="B5001">
        <v>4</v>
      </c>
      <c r="C5001" s="1" t="s">
        <v>7684</v>
      </c>
      <c r="D5001" s="2">
        <v>45939</v>
      </c>
      <c r="E5001" t="s">
        <v>625</v>
      </c>
      <c r="F5001" s="1" t="s">
        <v>246</v>
      </c>
      <c r="G5001">
        <v>14</v>
      </c>
      <c r="H5001" t="s">
        <v>2979</v>
      </c>
      <c r="I5001" s="1" t="s">
        <v>246</v>
      </c>
      <c r="J5001">
        <v>24</v>
      </c>
      <c r="K5001" s="1" t="s">
        <v>2729</v>
      </c>
      <c r="L5001">
        <v>1</v>
      </c>
      <c r="M5001">
        <v>63</v>
      </c>
      <c r="N5001">
        <v>1.9</v>
      </c>
      <c r="Q5001">
        <v>61.1</v>
      </c>
      <c r="R5001" s="1" t="s">
        <v>7815</v>
      </c>
      <c r="V5001">
        <v>0</v>
      </c>
      <c r="W5001">
        <v>0</v>
      </c>
      <c r="AF5001">
        <v>0</v>
      </c>
      <c r="AG5001">
        <v>0</v>
      </c>
      <c r="AH5001">
        <v>0</v>
      </c>
      <c r="AI5001">
        <v>12</v>
      </c>
      <c r="AJ5001">
        <v>12</v>
      </c>
      <c r="AN5001">
        <v>67.099999999999994</v>
      </c>
      <c r="AP5001">
        <v>41</v>
      </c>
    </row>
    <row r="5002" spans="1:42" x14ac:dyDescent="0.2">
      <c r="A5002" s="1" t="s">
        <v>46</v>
      </c>
      <c r="B5002">
        <v>4</v>
      </c>
      <c r="C5002" s="1" t="s">
        <v>7755</v>
      </c>
      <c r="D5002" s="2">
        <v>45939</v>
      </c>
      <c r="E5002" t="s">
        <v>625</v>
      </c>
      <c r="F5002" s="1" t="s">
        <v>246</v>
      </c>
      <c r="G5002">
        <v>13</v>
      </c>
      <c r="H5002" t="s">
        <v>167</v>
      </c>
      <c r="I5002" s="1" t="s">
        <v>246</v>
      </c>
      <c r="J5002">
        <v>70</v>
      </c>
      <c r="K5002" s="1" t="s">
        <v>2729</v>
      </c>
      <c r="L5002">
        <v>2</v>
      </c>
      <c r="M5002">
        <v>78.800000000000011</v>
      </c>
      <c r="N5002">
        <v>3.4</v>
      </c>
      <c r="Q5002">
        <v>75.400000000000006</v>
      </c>
      <c r="R5002" s="1" t="s">
        <v>7827</v>
      </c>
      <c r="V5002">
        <v>0</v>
      </c>
      <c r="W5002">
        <v>0</v>
      </c>
      <c r="AF5002">
        <v>0</v>
      </c>
      <c r="AG5002">
        <v>0</v>
      </c>
      <c r="AH5002">
        <v>0</v>
      </c>
      <c r="AI5002">
        <v>12</v>
      </c>
      <c r="AJ5002">
        <v>12</v>
      </c>
      <c r="AN5002">
        <v>81.400000000000006</v>
      </c>
      <c r="AP5002">
        <v>41</v>
      </c>
    </row>
    <row r="5003" spans="1:42" x14ac:dyDescent="0.2">
      <c r="A5003" s="1" t="s">
        <v>46</v>
      </c>
      <c r="B5003">
        <v>4</v>
      </c>
      <c r="C5003" s="1" t="s">
        <v>7828</v>
      </c>
      <c r="D5003" s="2">
        <v>45939</v>
      </c>
      <c r="E5003" t="s">
        <v>6370</v>
      </c>
      <c r="F5003" s="1" t="s">
        <v>246</v>
      </c>
      <c r="G5003">
        <v>20</v>
      </c>
      <c r="H5003" t="s">
        <v>93</v>
      </c>
      <c r="I5003" s="1" t="s">
        <v>246</v>
      </c>
      <c r="J5003">
        <v>200</v>
      </c>
      <c r="K5003" s="1" t="s">
        <v>2729</v>
      </c>
      <c r="L5003">
        <v>4</v>
      </c>
      <c r="M5003">
        <v>209.7</v>
      </c>
      <c r="N5003">
        <v>10</v>
      </c>
      <c r="Q5003">
        <v>199.7</v>
      </c>
      <c r="R5003" s="1" t="s">
        <v>7829</v>
      </c>
      <c r="V5003">
        <v>0</v>
      </c>
      <c r="W5003">
        <v>0</v>
      </c>
      <c r="AF5003">
        <v>0</v>
      </c>
      <c r="AG5003">
        <v>0</v>
      </c>
      <c r="AH5003">
        <v>0</v>
      </c>
      <c r="AI5003">
        <v>12</v>
      </c>
      <c r="AJ5003">
        <v>12</v>
      </c>
      <c r="AN5003">
        <v>205.7</v>
      </c>
      <c r="AP5003">
        <v>41</v>
      </c>
    </row>
    <row r="5004" spans="1:42" x14ac:dyDescent="0.2">
      <c r="A5004" s="1" t="s">
        <v>46</v>
      </c>
      <c r="B5004">
        <v>4</v>
      </c>
      <c r="C5004" s="1" t="s">
        <v>7830</v>
      </c>
      <c r="D5004" s="2">
        <v>45939</v>
      </c>
      <c r="E5004" t="s">
        <v>6370</v>
      </c>
      <c r="F5004" s="1" t="s">
        <v>246</v>
      </c>
      <c r="G5004">
        <v>22</v>
      </c>
      <c r="H5004" t="s">
        <v>93</v>
      </c>
      <c r="I5004" s="1" t="s">
        <v>246</v>
      </c>
      <c r="J5004">
        <v>300</v>
      </c>
      <c r="K5004" s="1" t="s">
        <v>2729</v>
      </c>
      <c r="L5004">
        <v>1</v>
      </c>
      <c r="M5004">
        <v>53.1</v>
      </c>
      <c r="N5004">
        <v>2.6</v>
      </c>
      <c r="Q5004">
        <v>50.5</v>
      </c>
      <c r="R5004" s="1" t="s">
        <v>7831</v>
      </c>
      <c r="V5004">
        <v>0</v>
      </c>
      <c r="W5004">
        <v>0</v>
      </c>
      <c r="AF5004">
        <v>0</v>
      </c>
      <c r="AG5004">
        <v>0</v>
      </c>
      <c r="AH5004">
        <v>0</v>
      </c>
      <c r="AI5004">
        <v>12</v>
      </c>
      <c r="AJ5004">
        <v>12</v>
      </c>
      <c r="AN5004">
        <v>56.5</v>
      </c>
      <c r="AP5004">
        <v>41</v>
      </c>
    </row>
    <row r="5005" spans="1:42" x14ac:dyDescent="0.2">
      <c r="A5005" s="1" t="s">
        <v>53</v>
      </c>
      <c r="B5005">
        <v>4</v>
      </c>
      <c r="C5005" s="1" t="s">
        <v>7830</v>
      </c>
      <c r="D5005" s="2">
        <v>45939</v>
      </c>
      <c r="E5005" t="s">
        <v>6370</v>
      </c>
      <c r="F5005" s="1" t="s">
        <v>246</v>
      </c>
      <c r="G5005">
        <v>22</v>
      </c>
      <c r="H5005" t="s">
        <v>93</v>
      </c>
      <c r="I5005" s="1" t="s">
        <v>246</v>
      </c>
      <c r="J5005">
        <v>300</v>
      </c>
      <c r="K5005" s="1" t="s">
        <v>2729</v>
      </c>
      <c r="L5005">
        <v>4</v>
      </c>
      <c r="M5005">
        <v>249.6</v>
      </c>
      <c r="N5005">
        <v>10.4</v>
      </c>
      <c r="Q5005">
        <v>239.2</v>
      </c>
      <c r="R5005" s="1" t="s">
        <v>7831</v>
      </c>
      <c r="V5005">
        <v>0</v>
      </c>
      <c r="W5005">
        <v>0</v>
      </c>
      <c r="AF5005">
        <v>0</v>
      </c>
      <c r="AG5005">
        <v>0</v>
      </c>
      <c r="AH5005">
        <v>0</v>
      </c>
      <c r="AI5005">
        <v>12</v>
      </c>
      <c r="AJ5005">
        <v>12</v>
      </c>
      <c r="AN5005">
        <v>245.2</v>
      </c>
      <c r="AP5005">
        <v>41</v>
      </c>
    </row>
    <row r="5006" spans="1:42" x14ac:dyDescent="0.2">
      <c r="A5006" s="1" t="s">
        <v>53</v>
      </c>
      <c r="B5006">
        <v>4</v>
      </c>
      <c r="C5006" s="1" t="s">
        <v>7832</v>
      </c>
      <c r="D5006" s="2">
        <v>45939</v>
      </c>
      <c r="E5006" t="s">
        <v>7732</v>
      </c>
      <c r="F5006" s="1" t="s">
        <v>246</v>
      </c>
      <c r="G5006">
        <v>21</v>
      </c>
      <c r="H5006" t="s">
        <v>214</v>
      </c>
      <c r="I5006" s="1" t="s">
        <v>246</v>
      </c>
      <c r="J5006">
        <v>100</v>
      </c>
      <c r="K5006" s="1" t="s">
        <v>2729</v>
      </c>
      <c r="L5006">
        <v>1</v>
      </c>
      <c r="M5006">
        <v>36.1</v>
      </c>
      <c r="N5006">
        <v>2.6</v>
      </c>
      <c r="Q5006">
        <v>33.5</v>
      </c>
      <c r="R5006" s="1" t="s">
        <v>7952</v>
      </c>
      <c r="V5006">
        <v>0</v>
      </c>
      <c r="W5006">
        <v>0</v>
      </c>
      <c r="AF5006">
        <v>0</v>
      </c>
      <c r="AG5006">
        <v>0</v>
      </c>
      <c r="AH5006">
        <v>0</v>
      </c>
      <c r="AI5006">
        <v>12</v>
      </c>
      <c r="AJ5006">
        <v>12</v>
      </c>
      <c r="AN5006">
        <v>39.5</v>
      </c>
      <c r="AP5006">
        <v>41</v>
      </c>
    </row>
    <row r="5007" spans="1:42" x14ac:dyDescent="0.2">
      <c r="A5007" s="1" t="s">
        <v>46</v>
      </c>
      <c r="B5007">
        <v>5</v>
      </c>
      <c r="C5007" s="1" t="s">
        <v>7833</v>
      </c>
      <c r="D5007" s="2">
        <v>45939</v>
      </c>
      <c r="E5007" t="s">
        <v>6306</v>
      </c>
      <c r="F5007" s="1" t="s">
        <v>106</v>
      </c>
      <c r="G5007">
        <v>7</v>
      </c>
      <c r="H5007">
        <v>18</v>
      </c>
      <c r="I5007" s="1" t="s">
        <v>106</v>
      </c>
      <c r="J5007">
        <v>125</v>
      </c>
      <c r="K5007" s="1" t="s">
        <v>2729</v>
      </c>
      <c r="L5007">
        <v>3</v>
      </c>
      <c r="M5007">
        <v>141.69999999999999</v>
      </c>
      <c r="N5007">
        <v>2.4000000000000004</v>
      </c>
      <c r="Q5007">
        <v>139.29999999999998</v>
      </c>
      <c r="R5007" s="1" t="s">
        <v>7834</v>
      </c>
      <c r="V5007">
        <v>0</v>
      </c>
      <c r="W5007">
        <v>0</v>
      </c>
      <c r="AF5007">
        <v>0</v>
      </c>
      <c r="AG5007">
        <v>0</v>
      </c>
      <c r="AH5007">
        <v>0</v>
      </c>
      <c r="AI5007">
        <v>12</v>
      </c>
      <c r="AJ5007">
        <v>12</v>
      </c>
      <c r="AN5007">
        <v>145.29999999999998</v>
      </c>
      <c r="AP5007">
        <v>41</v>
      </c>
    </row>
    <row r="5008" spans="1:42" x14ac:dyDescent="0.2">
      <c r="A5008" s="1" t="s">
        <v>46</v>
      </c>
      <c r="B5008">
        <v>5</v>
      </c>
      <c r="C5008" s="1" t="s">
        <v>7835</v>
      </c>
      <c r="D5008" s="2">
        <v>45939</v>
      </c>
      <c r="E5008" t="s">
        <v>6306</v>
      </c>
      <c r="F5008" s="1" t="s">
        <v>106</v>
      </c>
      <c r="G5008">
        <v>7</v>
      </c>
      <c r="H5008">
        <v>18</v>
      </c>
      <c r="I5008" s="1" t="s">
        <v>106</v>
      </c>
      <c r="J5008">
        <v>125</v>
      </c>
      <c r="K5008" s="1" t="s">
        <v>2729</v>
      </c>
      <c r="L5008">
        <v>3</v>
      </c>
      <c r="M5008">
        <v>111.5</v>
      </c>
      <c r="N5008">
        <v>2.0999999999999996</v>
      </c>
      <c r="Q5008">
        <v>109.4</v>
      </c>
      <c r="R5008" s="1" t="s">
        <v>7836</v>
      </c>
      <c r="V5008">
        <v>0</v>
      </c>
      <c r="W5008">
        <v>0</v>
      </c>
      <c r="AF5008">
        <v>0</v>
      </c>
      <c r="AG5008">
        <v>0</v>
      </c>
      <c r="AH5008">
        <v>0</v>
      </c>
      <c r="AI5008">
        <v>12</v>
      </c>
      <c r="AJ5008">
        <v>12</v>
      </c>
      <c r="AN5008">
        <v>115.4</v>
      </c>
      <c r="AP5008">
        <v>41</v>
      </c>
    </row>
    <row r="5009" spans="1:42" x14ac:dyDescent="0.2">
      <c r="A5009" s="1" t="s">
        <v>53</v>
      </c>
      <c r="B5009">
        <v>5</v>
      </c>
      <c r="C5009" s="1" t="s">
        <v>7837</v>
      </c>
      <c r="D5009" s="2">
        <v>45939</v>
      </c>
      <c r="E5009" t="s">
        <v>7182</v>
      </c>
      <c r="F5009" s="1" t="s">
        <v>106</v>
      </c>
      <c r="G5009">
        <v>7</v>
      </c>
      <c r="H5009" t="s">
        <v>2817</v>
      </c>
      <c r="I5009" s="1" t="s">
        <v>106</v>
      </c>
      <c r="J5009">
        <v>120</v>
      </c>
      <c r="K5009" s="1" t="s">
        <v>2729</v>
      </c>
      <c r="L5009">
        <v>4</v>
      </c>
      <c r="M5009">
        <v>128.1</v>
      </c>
      <c r="N5009">
        <v>3.2</v>
      </c>
      <c r="Q5009">
        <v>124.89999999999999</v>
      </c>
      <c r="R5009" s="1" t="s">
        <v>7838</v>
      </c>
      <c r="V5009">
        <v>0</v>
      </c>
      <c r="W5009">
        <v>0</v>
      </c>
      <c r="AF5009">
        <v>0</v>
      </c>
      <c r="AG5009">
        <v>0</v>
      </c>
      <c r="AH5009">
        <v>0</v>
      </c>
      <c r="AI5009">
        <v>12</v>
      </c>
      <c r="AJ5009">
        <v>12</v>
      </c>
      <c r="AN5009">
        <v>130.89999999999998</v>
      </c>
      <c r="AP5009">
        <v>41</v>
      </c>
    </row>
    <row r="5010" spans="1:42" x14ac:dyDescent="0.2">
      <c r="A5010" s="1" t="s">
        <v>46</v>
      </c>
      <c r="B5010">
        <v>6</v>
      </c>
      <c r="C5010" s="1" t="s">
        <v>7839</v>
      </c>
      <c r="D5010" s="2">
        <v>45939</v>
      </c>
      <c r="E5010" t="s">
        <v>7098</v>
      </c>
      <c r="F5010" s="1" t="s">
        <v>246</v>
      </c>
      <c r="G5010">
        <v>20</v>
      </c>
      <c r="H5010" t="s">
        <v>214</v>
      </c>
      <c r="I5010" s="1" t="s">
        <v>246</v>
      </c>
      <c r="J5010">
        <v>200</v>
      </c>
      <c r="K5010" s="1" t="s">
        <v>2729</v>
      </c>
      <c r="L5010">
        <v>4</v>
      </c>
      <c r="M5010">
        <v>207.45</v>
      </c>
      <c r="N5010">
        <v>9.6</v>
      </c>
      <c r="Q5010">
        <v>197.85</v>
      </c>
      <c r="R5010" s="1" t="s">
        <v>7840</v>
      </c>
      <c r="V5010">
        <v>0</v>
      </c>
      <c r="W5010">
        <v>0</v>
      </c>
      <c r="AF5010">
        <v>0</v>
      </c>
      <c r="AG5010">
        <v>0</v>
      </c>
      <c r="AH5010">
        <v>0</v>
      </c>
      <c r="AI5010">
        <v>12</v>
      </c>
      <c r="AJ5010">
        <v>12</v>
      </c>
      <c r="AN5010">
        <v>203.85</v>
      </c>
      <c r="AP5010">
        <v>41</v>
      </c>
    </row>
    <row r="5011" spans="1:42" x14ac:dyDescent="0.2">
      <c r="A5011" s="1" t="s">
        <v>46</v>
      </c>
      <c r="B5011">
        <v>6</v>
      </c>
      <c r="C5011" s="1" t="s">
        <v>7841</v>
      </c>
      <c r="D5011" s="2">
        <v>45939</v>
      </c>
      <c r="E5011" t="s">
        <v>7768</v>
      </c>
      <c r="F5011" s="1" t="s">
        <v>246</v>
      </c>
      <c r="G5011" t="s">
        <v>3573</v>
      </c>
      <c r="H5011" t="s">
        <v>2786</v>
      </c>
      <c r="I5011" s="1" t="s">
        <v>246</v>
      </c>
      <c r="J5011">
        <v>600</v>
      </c>
      <c r="K5011" s="1" t="s">
        <v>2729</v>
      </c>
      <c r="L5011">
        <v>4</v>
      </c>
      <c r="M5011">
        <v>362.3</v>
      </c>
      <c r="N5011">
        <v>9.6</v>
      </c>
      <c r="Q5011">
        <v>352.7</v>
      </c>
      <c r="R5011" s="1" t="s">
        <v>7842</v>
      </c>
      <c r="V5011">
        <v>0</v>
      </c>
      <c r="W5011">
        <v>0</v>
      </c>
      <c r="AF5011">
        <v>0</v>
      </c>
      <c r="AG5011">
        <v>0</v>
      </c>
      <c r="AH5011">
        <v>0</v>
      </c>
      <c r="AI5011">
        <v>12</v>
      </c>
      <c r="AJ5011">
        <v>12</v>
      </c>
      <c r="AN5011">
        <v>358.7</v>
      </c>
      <c r="AP5011">
        <v>41</v>
      </c>
    </row>
    <row r="5012" spans="1:42" x14ac:dyDescent="0.2">
      <c r="A5012" s="1" t="s">
        <v>53</v>
      </c>
      <c r="B5012">
        <v>6</v>
      </c>
      <c r="C5012" s="1" t="s">
        <v>7841</v>
      </c>
      <c r="D5012" s="2">
        <v>45939</v>
      </c>
      <c r="E5012" t="s">
        <v>7768</v>
      </c>
      <c r="F5012" s="1" t="s">
        <v>246</v>
      </c>
      <c r="G5012" t="s">
        <v>3573</v>
      </c>
      <c r="H5012" t="s">
        <v>2786</v>
      </c>
      <c r="I5012" s="1" t="s">
        <v>246</v>
      </c>
      <c r="J5012">
        <v>600</v>
      </c>
      <c r="K5012" s="1" t="s">
        <v>2729</v>
      </c>
      <c r="L5012">
        <v>2</v>
      </c>
      <c r="M5012">
        <v>231.7</v>
      </c>
      <c r="N5012">
        <v>5.2</v>
      </c>
      <c r="Q5012">
        <v>226.5</v>
      </c>
      <c r="R5012" s="1" t="s">
        <v>7842</v>
      </c>
      <c r="V5012">
        <v>0</v>
      </c>
      <c r="W5012">
        <v>0</v>
      </c>
      <c r="AF5012">
        <v>0</v>
      </c>
      <c r="AG5012">
        <v>0</v>
      </c>
      <c r="AH5012">
        <v>0</v>
      </c>
      <c r="AI5012">
        <v>12</v>
      </c>
      <c r="AJ5012">
        <v>12</v>
      </c>
      <c r="AN5012">
        <v>232.5</v>
      </c>
      <c r="AP5012">
        <v>41</v>
      </c>
    </row>
    <row r="5013" spans="1:42" x14ac:dyDescent="0.2">
      <c r="A5013" s="1" t="s">
        <v>53</v>
      </c>
      <c r="B5013">
        <v>6</v>
      </c>
      <c r="C5013" s="1" t="s">
        <v>7843</v>
      </c>
      <c r="D5013" s="2">
        <v>45939</v>
      </c>
      <c r="E5013" t="s">
        <v>7768</v>
      </c>
      <c r="F5013" s="1" t="s">
        <v>246</v>
      </c>
      <c r="G5013" t="s">
        <v>3573</v>
      </c>
      <c r="H5013" t="s">
        <v>2786</v>
      </c>
      <c r="I5013" s="1" t="s">
        <v>246</v>
      </c>
      <c r="J5013">
        <v>300</v>
      </c>
      <c r="K5013" s="1" t="s">
        <v>2729</v>
      </c>
      <c r="L5013">
        <v>3</v>
      </c>
      <c r="M5013">
        <v>311.3</v>
      </c>
      <c r="N5013">
        <v>4.8</v>
      </c>
      <c r="Q5013">
        <v>306.5</v>
      </c>
      <c r="R5013" s="1" t="s">
        <v>7844</v>
      </c>
      <c r="V5013">
        <v>0</v>
      </c>
      <c r="W5013">
        <v>0</v>
      </c>
      <c r="AF5013">
        <v>0</v>
      </c>
      <c r="AG5013">
        <v>0</v>
      </c>
      <c r="AH5013">
        <v>0</v>
      </c>
      <c r="AI5013">
        <v>12</v>
      </c>
      <c r="AJ5013">
        <v>12</v>
      </c>
      <c r="AN5013">
        <v>312.5</v>
      </c>
      <c r="AP5013">
        <v>41</v>
      </c>
    </row>
    <row r="5014" spans="1:42" x14ac:dyDescent="0.2">
      <c r="A5014" s="1" t="s">
        <v>53</v>
      </c>
      <c r="B5014">
        <v>6</v>
      </c>
      <c r="C5014" s="1" t="s">
        <v>7801</v>
      </c>
      <c r="D5014" s="2">
        <v>45939</v>
      </c>
      <c r="E5014" t="s">
        <v>7768</v>
      </c>
      <c r="F5014" s="1" t="s">
        <v>246</v>
      </c>
      <c r="G5014" t="s">
        <v>3573</v>
      </c>
      <c r="H5014" t="s">
        <v>2786</v>
      </c>
      <c r="I5014" s="1" t="s">
        <v>246</v>
      </c>
      <c r="J5014">
        <v>400</v>
      </c>
      <c r="K5014" s="1" t="s">
        <v>2729</v>
      </c>
      <c r="L5014">
        <v>1</v>
      </c>
      <c r="M5014">
        <v>97.6</v>
      </c>
      <c r="N5014">
        <v>0.5</v>
      </c>
      <c r="Q5014">
        <v>97.1</v>
      </c>
      <c r="R5014" s="1" t="s">
        <v>7845</v>
      </c>
      <c r="V5014">
        <v>0</v>
      </c>
      <c r="W5014">
        <v>0</v>
      </c>
      <c r="AF5014">
        <v>0</v>
      </c>
      <c r="AG5014">
        <v>0</v>
      </c>
      <c r="AH5014">
        <v>0</v>
      </c>
      <c r="AI5014">
        <v>12</v>
      </c>
      <c r="AJ5014">
        <v>12</v>
      </c>
      <c r="AN5014">
        <v>103.1</v>
      </c>
      <c r="AP5014">
        <v>41</v>
      </c>
    </row>
    <row r="5015" spans="1:42" x14ac:dyDescent="0.2">
      <c r="A5015" s="1" t="s">
        <v>46</v>
      </c>
      <c r="B5015">
        <v>7</v>
      </c>
      <c r="C5015" s="1" t="s">
        <v>7692</v>
      </c>
      <c r="D5015" s="2">
        <v>45939</v>
      </c>
      <c r="E5015" t="s">
        <v>625</v>
      </c>
      <c r="F5015" s="1" t="s">
        <v>246</v>
      </c>
      <c r="G5015">
        <v>21</v>
      </c>
      <c r="H5015" t="s">
        <v>167</v>
      </c>
      <c r="I5015" s="1" t="s">
        <v>246</v>
      </c>
      <c r="J5015">
        <v>600</v>
      </c>
      <c r="K5015" s="1" t="s">
        <v>2729</v>
      </c>
      <c r="L5015">
        <v>4</v>
      </c>
      <c r="M5015">
        <v>287.2</v>
      </c>
      <c r="N5015">
        <v>8.4</v>
      </c>
      <c r="Q5015">
        <v>278.8</v>
      </c>
      <c r="R5015" s="1" t="s">
        <v>7822</v>
      </c>
      <c r="V5015">
        <v>0</v>
      </c>
      <c r="W5015">
        <v>0</v>
      </c>
      <c r="AF5015">
        <v>0</v>
      </c>
      <c r="AG5015">
        <v>0</v>
      </c>
      <c r="AH5015">
        <v>0</v>
      </c>
      <c r="AI5015">
        <v>12</v>
      </c>
      <c r="AJ5015">
        <v>12</v>
      </c>
      <c r="AN5015">
        <v>284.8</v>
      </c>
      <c r="AP5015">
        <v>41</v>
      </c>
    </row>
    <row r="5016" spans="1:42" x14ac:dyDescent="0.2">
      <c r="A5016" s="1" t="s">
        <v>46</v>
      </c>
      <c r="B5016">
        <v>7</v>
      </c>
      <c r="C5016" s="1" t="s">
        <v>7846</v>
      </c>
      <c r="D5016" s="2">
        <v>45939</v>
      </c>
      <c r="E5016" t="s">
        <v>625</v>
      </c>
      <c r="F5016" s="1" t="s">
        <v>246</v>
      </c>
      <c r="G5016">
        <v>21</v>
      </c>
      <c r="H5016" t="s">
        <v>167</v>
      </c>
      <c r="I5016" s="1" t="s">
        <v>246</v>
      </c>
      <c r="J5016">
        <v>60</v>
      </c>
      <c r="K5016" s="1" t="s">
        <v>2729</v>
      </c>
      <c r="L5016">
        <v>3</v>
      </c>
      <c r="M5016">
        <v>202.95</v>
      </c>
      <c r="N5016">
        <v>4.8</v>
      </c>
      <c r="Q5016">
        <v>198.14999999999998</v>
      </c>
      <c r="R5016" s="1" t="s">
        <v>7847</v>
      </c>
      <c r="V5016">
        <v>0</v>
      </c>
      <c r="W5016">
        <v>0</v>
      </c>
      <c r="AF5016">
        <v>0</v>
      </c>
      <c r="AG5016">
        <v>0</v>
      </c>
      <c r="AH5016">
        <v>0</v>
      </c>
      <c r="AI5016">
        <v>12</v>
      </c>
      <c r="AJ5016">
        <v>12</v>
      </c>
      <c r="AN5016">
        <v>204.15</v>
      </c>
      <c r="AP5016">
        <v>41</v>
      </c>
    </row>
    <row r="5017" spans="1:42" x14ac:dyDescent="0.2">
      <c r="A5017" s="1" t="s">
        <v>46</v>
      </c>
      <c r="B5017">
        <v>7</v>
      </c>
      <c r="C5017" s="1" t="s">
        <v>7848</v>
      </c>
      <c r="D5017" s="2">
        <v>45939</v>
      </c>
      <c r="E5017" t="s">
        <v>625</v>
      </c>
      <c r="F5017" s="1" t="s">
        <v>246</v>
      </c>
      <c r="G5017">
        <v>17</v>
      </c>
      <c r="H5017" t="s">
        <v>79</v>
      </c>
      <c r="I5017" s="1" t="s">
        <v>246</v>
      </c>
      <c r="J5017">
        <v>170</v>
      </c>
      <c r="K5017" s="1" t="s">
        <v>2729</v>
      </c>
      <c r="L5017">
        <v>1</v>
      </c>
      <c r="M5017">
        <v>52.12</v>
      </c>
      <c r="N5017">
        <v>2.4</v>
      </c>
      <c r="Q5017">
        <v>49.72</v>
      </c>
      <c r="R5017" s="1" t="s">
        <v>7849</v>
      </c>
      <c r="V5017">
        <v>0</v>
      </c>
      <c r="W5017">
        <v>0</v>
      </c>
      <c r="AF5017">
        <v>0</v>
      </c>
      <c r="AG5017">
        <v>0</v>
      </c>
      <c r="AH5017">
        <v>0</v>
      </c>
      <c r="AI5017">
        <v>12</v>
      </c>
      <c r="AJ5017">
        <v>12</v>
      </c>
      <c r="AN5017">
        <v>55.72</v>
      </c>
      <c r="AP5017">
        <v>41</v>
      </c>
    </row>
    <row r="5018" spans="1:42" x14ac:dyDescent="0.2">
      <c r="A5018" s="1" t="s">
        <v>53</v>
      </c>
      <c r="B5018">
        <v>7</v>
      </c>
      <c r="C5018" s="1" t="s">
        <v>7848</v>
      </c>
      <c r="D5018" s="2">
        <v>45939</v>
      </c>
      <c r="E5018" t="s">
        <v>625</v>
      </c>
      <c r="F5018" s="1" t="s">
        <v>246</v>
      </c>
      <c r="G5018">
        <v>17</v>
      </c>
      <c r="H5018" t="s">
        <v>79</v>
      </c>
      <c r="I5018" s="1" t="s">
        <v>246</v>
      </c>
      <c r="J5018">
        <v>170</v>
      </c>
      <c r="K5018" s="1" t="s">
        <v>2729</v>
      </c>
      <c r="L5018">
        <v>2</v>
      </c>
      <c r="M5018">
        <v>146.10000000000002</v>
      </c>
      <c r="N5018">
        <v>4.4000000000000004</v>
      </c>
      <c r="Q5018">
        <v>141.70000000000002</v>
      </c>
      <c r="R5018" s="1" t="s">
        <v>7849</v>
      </c>
      <c r="V5018">
        <v>0</v>
      </c>
      <c r="W5018">
        <v>0</v>
      </c>
      <c r="AF5018">
        <v>0</v>
      </c>
      <c r="AG5018">
        <v>0</v>
      </c>
      <c r="AH5018">
        <v>0</v>
      </c>
      <c r="AI5018">
        <v>12</v>
      </c>
      <c r="AJ5018">
        <v>12</v>
      </c>
      <c r="AN5018">
        <v>147.70000000000002</v>
      </c>
      <c r="AP5018">
        <v>41</v>
      </c>
    </row>
    <row r="5019" spans="1:42" x14ac:dyDescent="0.2">
      <c r="A5019" s="1" t="s">
        <v>53</v>
      </c>
      <c r="B5019">
        <v>7</v>
      </c>
      <c r="C5019" s="1" t="s">
        <v>7850</v>
      </c>
      <c r="D5019" s="2">
        <v>45939</v>
      </c>
      <c r="E5019" t="s">
        <v>625</v>
      </c>
      <c r="F5019" s="1" t="s">
        <v>246</v>
      </c>
      <c r="G5019">
        <v>19</v>
      </c>
      <c r="H5019" t="s">
        <v>332</v>
      </c>
      <c r="I5019" s="1" t="s">
        <v>246</v>
      </c>
      <c r="J5019">
        <v>600</v>
      </c>
      <c r="K5019" s="1" t="s">
        <v>2729</v>
      </c>
      <c r="L5019">
        <v>4</v>
      </c>
      <c r="M5019">
        <v>359.03000000000003</v>
      </c>
      <c r="N5019">
        <v>9.6</v>
      </c>
      <c r="Q5019">
        <v>349.43</v>
      </c>
      <c r="R5019" s="1" t="s">
        <v>7851</v>
      </c>
      <c r="V5019">
        <v>0</v>
      </c>
      <c r="W5019">
        <v>0</v>
      </c>
      <c r="AF5019">
        <v>0</v>
      </c>
      <c r="AG5019">
        <v>0</v>
      </c>
      <c r="AH5019">
        <v>0</v>
      </c>
      <c r="AI5019">
        <v>12</v>
      </c>
      <c r="AJ5019">
        <v>12</v>
      </c>
      <c r="AN5019">
        <v>355.43</v>
      </c>
      <c r="AP5019">
        <v>41</v>
      </c>
    </row>
    <row r="5020" spans="1:42" x14ac:dyDescent="0.2">
      <c r="A5020" s="1" t="s">
        <v>46</v>
      </c>
      <c r="B5020">
        <v>1</v>
      </c>
      <c r="C5020" s="1" t="s">
        <v>7797</v>
      </c>
      <c r="D5020" s="2">
        <v>45940</v>
      </c>
      <c r="E5020" t="s">
        <v>783</v>
      </c>
      <c r="F5020" s="1" t="s">
        <v>246</v>
      </c>
      <c r="G5020">
        <v>6</v>
      </c>
      <c r="H5020">
        <v>10</v>
      </c>
      <c r="I5020" s="1" t="s">
        <v>246</v>
      </c>
      <c r="J5020">
        <v>150</v>
      </c>
      <c r="K5020" s="1" t="s">
        <v>2729</v>
      </c>
      <c r="L5020">
        <v>2</v>
      </c>
      <c r="M5020">
        <v>67.319999999999993</v>
      </c>
      <c r="N5020">
        <v>1.8</v>
      </c>
      <c r="O5020">
        <v>10</v>
      </c>
      <c r="P5020">
        <v>301</v>
      </c>
      <c r="Q5020">
        <v>65.52</v>
      </c>
      <c r="R5020" s="1" t="s">
        <v>7824</v>
      </c>
      <c r="S5020">
        <v>25</v>
      </c>
      <c r="V5020">
        <v>25</v>
      </c>
      <c r="W5020">
        <v>0.41666666666666674</v>
      </c>
      <c r="AD5020">
        <v>30</v>
      </c>
      <c r="AF5020">
        <v>30</v>
      </c>
      <c r="AG5020">
        <v>0.5</v>
      </c>
      <c r="AH5020">
        <v>0.91666666666666674</v>
      </c>
      <c r="AI5020">
        <v>11.083333333333334</v>
      </c>
      <c r="AJ5020">
        <v>12</v>
      </c>
      <c r="AL5020">
        <v>2336</v>
      </c>
      <c r="AN5020">
        <v>71.52</v>
      </c>
      <c r="AO5020">
        <v>372</v>
      </c>
      <c r="AP5020">
        <v>41</v>
      </c>
    </row>
    <row r="5021" spans="1:42" x14ac:dyDescent="0.2">
      <c r="A5021" s="1" t="s">
        <v>46</v>
      </c>
      <c r="B5021">
        <v>1</v>
      </c>
      <c r="C5021" s="1" t="s">
        <v>7825</v>
      </c>
      <c r="D5021" s="2">
        <v>45940</v>
      </c>
      <c r="E5021" t="s">
        <v>783</v>
      </c>
      <c r="F5021" s="1" t="s">
        <v>246</v>
      </c>
      <c r="G5021">
        <v>6</v>
      </c>
      <c r="H5021">
        <v>10</v>
      </c>
      <c r="I5021" s="1" t="s">
        <v>246</v>
      </c>
      <c r="J5021">
        <v>100</v>
      </c>
      <c r="K5021" s="1" t="s">
        <v>2729</v>
      </c>
      <c r="L5021">
        <v>1</v>
      </c>
      <c r="M5021">
        <v>21.9</v>
      </c>
      <c r="N5021">
        <v>0.8</v>
      </c>
      <c r="P5021">
        <v>364</v>
      </c>
      <c r="Q5021">
        <v>21.099999999999998</v>
      </c>
      <c r="R5021" s="1" t="s">
        <v>7826</v>
      </c>
      <c r="V5021">
        <v>0</v>
      </c>
      <c r="W5021">
        <v>0</v>
      </c>
      <c r="AF5021">
        <v>0</v>
      </c>
      <c r="AG5021">
        <v>0</v>
      </c>
      <c r="AH5021">
        <v>0</v>
      </c>
      <c r="AI5021">
        <v>12</v>
      </c>
      <c r="AJ5021">
        <v>12</v>
      </c>
      <c r="AN5021">
        <v>27.1</v>
      </c>
      <c r="AP5021">
        <v>41</v>
      </c>
    </row>
    <row r="5022" spans="1:42" x14ac:dyDescent="0.2">
      <c r="A5022" s="1" t="s">
        <v>46</v>
      </c>
      <c r="B5022">
        <v>1</v>
      </c>
      <c r="C5022" s="1" t="s">
        <v>7852</v>
      </c>
      <c r="D5022" s="2">
        <v>45940</v>
      </c>
      <c r="E5022" t="s">
        <v>783</v>
      </c>
      <c r="F5022" s="1" t="s">
        <v>246</v>
      </c>
      <c r="G5022">
        <v>7</v>
      </c>
      <c r="H5022">
        <v>10</v>
      </c>
      <c r="I5022" s="1" t="s">
        <v>246</v>
      </c>
      <c r="J5022">
        <v>150</v>
      </c>
      <c r="K5022" s="1" t="s">
        <v>2729</v>
      </c>
      <c r="L5022">
        <v>1</v>
      </c>
      <c r="M5022">
        <v>18.100000000000001</v>
      </c>
      <c r="N5022">
        <v>0.9</v>
      </c>
      <c r="Q5022">
        <v>17.200000000000003</v>
      </c>
      <c r="R5022" s="1" t="s">
        <v>7953</v>
      </c>
      <c r="V5022">
        <v>0</v>
      </c>
      <c r="W5022">
        <v>0</v>
      </c>
      <c r="AF5022">
        <v>0</v>
      </c>
      <c r="AG5022">
        <v>0</v>
      </c>
      <c r="AH5022">
        <v>0</v>
      </c>
      <c r="AI5022">
        <v>12</v>
      </c>
      <c r="AJ5022">
        <v>12</v>
      </c>
      <c r="AN5022">
        <v>23.200000000000003</v>
      </c>
      <c r="AP5022">
        <v>41</v>
      </c>
    </row>
    <row r="5023" spans="1:42" x14ac:dyDescent="0.2">
      <c r="A5023" s="1" t="s">
        <v>53</v>
      </c>
      <c r="B5023">
        <v>1</v>
      </c>
      <c r="C5023" s="1" t="s">
        <v>7511</v>
      </c>
      <c r="D5023" s="2">
        <v>45940</v>
      </c>
      <c r="E5023" t="s">
        <v>6659</v>
      </c>
      <c r="F5023" s="1" t="s">
        <v>246</v>
      </c>
      <c r="G5023" t="s">
        <v>7512</v>
      </c>
      <c r="H5023" t="s">
        <v>2883</v>
      </c>
      <c r="I5023" s="1" t="s">
        <v>246</v>
      </c>
      <c r="J5023">
        <v>1000</v>
      </c>
      <c r="K5023" s="1" t="s">
        <v>2729</v>
      </c>
      <c r="L5023">
        <v>1</v>
      </c>
      <c r="M5023">
        <v>52.3</v>
      </c>
      <c r="N5023">
        <v>0.8</v>
      </c>
      <c r="O5023">
        <v>5.4</v>
      </c>
      <c r="Q5023">
        <v>51.5</v>
      </c>
      <c r="R5023" s="1" t="s">
        <v>7809</v>
      </c>
      <c r="V5023">
        <v>0</v>
      </c>
      <c r="W5023">
        <v>0</v>
      </c>
      <c r="AF5023">
        <v>0</v>
      </c>
      <c r="AG5023">
        <v>0</v>
      </c>
      <c r="AH5023">
        <v>0</v>
      </c>
      <c r="AI5023">
        <v>12</v>
      </c>
      <c r="AJ5023">
        <v>12</v>
      </c>
      <c r="AN5023">
        <v>57.5</v>
      </c>
      <c r="AP5023">
        <v>41</v>
      </c>
    </row>
    <row r="5024" spans="1:42" x14ac:dyDescent="0.2">
      <c r="A5024" s="1" t="s">
        <v>53</v>
      </c>
      <c r="B5024">
        <v>1</v>
      </c>
      <c r="C5024" s="1" t="s">
        <v>7853</v>
      </c>
      <c r="D5024" s="2">
        <v>45940</v>
      </c>
      <c r="E5024" t="s">
        <v>6659</v>
      </c>
      <c r="F5024" s="1" t="s">
        <v>5764</v>
      </c>
      <c r="G5024" t="s">
        <v>7854</v>
      </c>
      <c r="H5024" t="s">
        <v>7855</v>
      </c>
      <c r="I5024" s="1" t="s">
        <v>106</v>
      </c>
      <c r="J5024">
        <v>500</v>
      </c>
      <c r="K5024" s="1" t="s">
        <v>2729</v>
      </c>
      <c r="L5024">
        <v>2</v>
      </c>
      <c r="M5024">
        <v>107.09</v>
      </c>
      <c r="N5024">
        <v>2.4</v>
      </c>
      <c r="Q5024">
        <v>104.69</v>
      </c>
      <c r="R5024" s="1" t="s">
        <v>7954</v>
      </c>
      <c r="V5024">
        <v>0</v>
      </c>
      <c r="W5024">
        <v>0</v>
      </c>
      <c r="AF5024">
        <v>0</v>
      </c>
      <c r="AG5024">
        <v>0</v>
      </c>
      <c r="AH5024">
        <v>0</v>
      </c>
      <c r="AI5024">
        <v>12</v>
      </c>
      <c r="AJ5024">
        <v>12</v>
      </c>
      <c r="AN5024">
        <v>110.69</v>
      </c>
      <c r="AP5024">
        <v>41</v>
      </c>
    </row>
    <row r="5025" spans="1:42" x14ac:dyDescent="0.2">
      <c r="A5025" s="1" t="s">
        <v>46</v>
      </c>
      <c r="B5025">
        <v>3</v>
      </c>
      <c r="C5025" s="1" t="s">
        <v>6663</v>
      </c>
      <c r="D5025" s="2">
        <v>45940</v>
      </c>
      <c r="E5025" t="s">
        <v>5944</v>
      </c>
      <c r="F5025" s="1" t="s">
        <v>5945</v>
      </c>
      <c r="G5025">
        <v>8</v>
      </c>
      <c r="H5025">
        <v>80</v>
      </c>
      <c r="I5025" s="1" t="s">
        <v>5945</v>
      </c>
      <c r="J5025">
        <v>5000</v>
      </c>
      <c r="K5025" s="1" t="s">
        <v>2729</v>
      </c>
      <c r="L5025">
        <v>14</v>
      </c>
      <c r="M5025">
        <v>400.5</v>
      </c>
      <c r="N5025">
        <v>11.200000000000001</v>
      </c>
      <c r="Q5025">
        <v>389.3</v>
      </c>
      <c r="R5025" s="1" t="s">
        <v>7810</v>
      </c>
      <c r="V5025">
        <v>0</v>
      </c>
      <c r="W5025">
        <v>0</v>
      </c>
      <c r="AF5025">
        <v>0</v>
      </c>
      <c r="AG5025">
        <v>0</v>
      </c>
      <c r="AH5025">
        <v>0</v>
      </c>
      <c r="AI5025">
        <v>12</v>
      </c>
      <c r="AJ5025">
        <v>12</v>
      </c>
      <c r="AN5025">
        <v>395.3</v>
      </c>
      <c r="AP5025">
        <v>41</v>
      </c>
    </row>
    <row r="5026" spans="1:42" x14ac:dyDescent="0.2">
      <c r="A5026" s="1" t="s">
        <v>53</v>
      </c>
      <c r="B5026">
        <v>3</v>
      </c>
      <c r="C5026" s="1" t="s">
        <v>7856</v>
      </c>
      <c r="D5026" s="2">
        <v>45940</v>
      </c>
      <c r="E5026" t="s">
        <v>3699</v>
      </c>
      <c r="F5026" s="1" t="s">
        <v>246</v>
      </c>
      <c r="G5026">
        <v>23</v>
      </c>
      <c r="H5026" t="s">
        <v>6604</v>
      </c>
      <c r="I5026" s="1" t="s">
        <v>246</v>
      </c>
      <c r="J5026">
        <v>4900</v>
      </c>
      <c r="K5026" s="1" t="s">
        <v>2729</v>
      </c>
      <c r="L5026">
        <v>4</v>
      </c>
      <c r="M5026">
        <v>438.79</v>
      </c>
      <c r="N5026">
        <v>11.2</v>
      </c>
      <c r="O5026">
        <v>60</v>
      </c>
      <c r="Q5026">
        <v>427.59000000000003</v>
      </c>
      <c r="R5026" s="1" t="s">
        <v>8105</v>
      </c>
      <c r="V5026">
        <v>0</v>
      </c>
      <c r="W5026">
        <v>0</v>
      </c>
      <c r="AF5026">
        <v>0</v>
      </c>
      <c r="AG5026">
        <v>0</v>
      </c>
      <c r="AH5026">
        <v>0</v>
      </c>
      <c r="AI5026">
        <v>12</v>
      </c>
      <c r="AJ5026">
        <v>12</v>
      </c>
      <c r="AN5026">
        <v>433.59</v>
      </c>
      <c r="AP5026">
        <v>41</v>
      </c>
    </row>
    <row r="5027" spans="1:42" x14ac:dyDescent="0.2">
      <c r="A5027" s="1" t="s">
        <v>46</v>
      </c>
      <c r="B5027">
        <v>5</v>
      </c>
      <c r="C5027" s="1" t="s">
        <v>7857</v>
      </c>
      <c r="D5027" s="2">
        <v>45940</v>
      </c>
      <c r="E5027" t="s">
        <v>7858</v>
      </c>
      <c r="F5027" s="1" t="s">
        <v>106</v>
      </c>
      <c r="G5027">
        <v>9</v>
      </c>
      <c r="H5027">
        <v>18</v>
      </c>
      <c r="I5027" s="1" t="s">
        <v>106</v>
      </c>
      <c r="J5027">
        <v>250</v>
      </c>
      <c r="K5027" s="1" t="s">
        <v>2729</v>
      </c>
      <c r="L5027">
        <v>6</v>
      </c>
      <c r="M5027">
        <v>247.31</v>
      </c>
      <c r="N5027">
        <v>6</v>
      </c>
      <c r="Q5027">
        <v>241.31</v>
      </c>
      <c r="R5027" s="1" t="s">
        <v>7859</v>
      </c>
      <c r="V5027">
        <v>0</v>
      </c>
      <c r="W5027">
        <v>0</v>
      </c>
      <c r="AF5027">
        <v>0</v>
      </c>
      <c r="AG5027">
        <v>0</v>
      </c>
      <c r="AH5027">
        <v>0</v>
      </c>
      <c r="AI5027">
        <v>12</v>
      </c>
      <c r="AJ5027">
        <v>12</v>
      </c>
      <c r="AN5027">
        <v>247.31</v>
      </c>
      <c r="AP5027">
        <v>41</v>
      </c>
    </row>
    <row r="5028" spans="1:42" x14ac:dyDescent="0.2">
      <c r="A5028" s="1" t="s">
        <v>53</v>
      </c>
      <c r="B5028">
        <v>5</v>
      </c>
      <c r="C5028" s="1" t="s">
        <v>7857</v>
      </c>
      <c r="D5028" s="2">
        <v>45940</v>
      </c>
      <c r="E5028" t="s">
        <v>7858</v>
      </c>
      <c r="F5028" s="1" t="s">
        <v>106</v>
      </c>
      <c r="G5028">
        <v>9</v>
      </c>
      <c r="H5028">
        <v>18</v>
      </c>
      <c r="I5028" s="1" t="s">
        <v>106</v>
      </c>
      <c r="J5028">
        <v>250</v>
      </c>
      <c r="K5028" s="1" t="s">
        <v>2729</v>
      </c>
      <c r="L5028">
        <v>1</v>
      </c>
      <c r="M5028">
        <v>43.2</v>
      </c>
      <c r="N5028">
        <v>1.1000000000000001</v>
      </c>
      <c r="Q5028">
        <v>42.1</v>
      </c>
      <c r="R5028" s="1" t="s">
        <v>7859</v>
      </c>
      <c r="S5028">
        <v>5</v>
      </c>
      <c r="V5028">
        <v>5</v>
      </c>
      <c r="W5028">
        <v>8.3333333333333329E-2</v>
      </c>
      <c r="AF5028">
        <v>0</v>
      </c>
      <c r="AG5028">
        <v>0</v>
      </c>
      <c r="AH5028">
        <v>8.3333333333333329E-2</v>
      </c>
      <c r="AI5028">
        <v>11.916666666666666</v>
      </c>
      <c r="AJ5028">
        <v>12</v>
      </c>
      <c r="AN5028">
        <v>48.1</v>
      </c>
      <c r="AP5028">
        <v>41</v>
      </c>
    </row>
    <row r="5029" spans="1:42" x14ac:dyDescent="0.2">
      <c r="A5029" s="1" t="s">
        <v>53</v>
      </c>
      <c r="B5029">
        <v>5</v>
      </c>
      <c r="C5029" s="1" t="s">
        <v>7793</v>
      </c>
      <c r="D5029" s="2">
        <v>45940</v>
      </c>
      <c r="E5029" t="s">
        <v>7794</v>
      </c>
      <c r="F5029" s="1" t="s">
        <v>106</v>
      </c>
      <c r="G5029">
        <v>24</v>
      </c>
      <c r="H5029" t="s">
        <v>107</v>
      </c>
      <c r="I5029" s="1" t="s">
        <v>106</v>
      </c>
      <c r="J5029">
        <v>100</v>
      </c>
      <c r="K5029" s="1" t="s">
        <v>2729</v>
      </c>
      <c r="L5029">
        <v>1</v>
      </c>
      <c r="M5029">
        <v>97.1</v>
      </c>
      <c r="N5029">
        <v>3</v>
      </c>
      <c r="Q5029">
        <v>94.1</v>
      </c>
      <c r="R5029" s="1" t="s">
        <v>7860</v>
      </c>
      <c r="S5029">
        <v>5</v>
      </c>
      <c r="V5029">
        <v>5</v>
      </c>
      <c r="W5029">
        <v>8.3333333333333329E-2</v>
      </c>
      <c r="AF5029">
        <v>0</v>
      </c>
      <c r="AG5029">
        <v>0</v>
      </c>
      <c r="AH5029">
        <v>8.3333333333333329E-2</v>
      </c>
      <c r="AI5029">
        <v>11.916666666666666</v>
      </c>
      <c r="AJ5029">
        <v>12</v>
      </c>
      <c r="AN5029">
        <v>100.1</v>
      </c>
      <c r="AP5029">
        <v>41</v>
      </c>
    </row>
    <row r="5030" spans="1:42" x14ac:dyDescent="0.2">
      <c r="A5030" s="1" t="s">
        <v>53</v>
      </c>
      <c r="B5030">
        <v>5</v>
      </c>
      <c r="C5030" s="1" t="s">
        <v>7790</v>
      </c>
      <c r="D5030" s="2">
        <v>45940</v>
      </c>
      <c r="E5030" t="s">
        <v>7791</v>
      </c>
      <c r="F5030" s="1" t="s">
        <v>106</v>
      </c>
      <c r="G5030">
        <v>18</v>
      </c>
      <c r="H5030" t="s">
        <v>2740</v>
      </c>
      <c r="I5030" s="1" t="s">
        <v>106</v>
      </c>
      <c r="J5030">
        <v>100</v>
      </c>
      <c r="K5030" s="1" t="s">
        <v>2729</v>
      </c>
      <c r="L5030">
        <v>2</v>
      </c>
      <c r="M5030">
        <v>93.5</v>
      </c>
      <c r="N5030">
        <v>4.4000000000000004</v>
      </c>
      <c r="Q5030">
        <v>89.1</v>
      </c>
      <c r="R5030" s="1" t="s">
        <v>7861</v>
      </c>
      <c r="S5030">
        <v>10</v>
      </c>
      <c r="V5030">
        <v>10</v>
      </c>
      <c r="W5030">
        <v>0.16666666666666666</v>
      </c>
      <c r="AF5030">
        <v>0</v>
      </c>
      <c r="AG5030">
        <v>0</v>
      </c>
      <c r="AH5030">
        <v>0.16666666666666666</v>
      </c>
      <c r="AI5030">
        <v>11.833333333333334</v>
      </c>
      <c r="AJ5030">
        <v>12</v>
      </c>
      <c r="AN5030">
        <v>95.1</v>
      </c>
      <c r="AP5030">
        <v>41</v>
      </c>
    </row>
    <row r="5031" spans="1:42" x14ac:dyDescent="0.2">
      <c r="A5031" s="1" t="s">
        <v>53</v>
      </c>
      <c r="B5031">
        <v>5</v>
      </c>
      <c r="C5031" s="1" t="s">
        <v>7856</v>
      </c>
      <c r="D5031" s="2">
        <v>45940</v>
      </c>
      <c r="E5031" t="s">
        <v>3699</v>
      </c>
      <c r="F5031" s="1" t="s">
        <v>246</v>
      </c>
      <c r="G5031">
        <v>23</v>
      </c>
      <c r="H5031" t="s">
        <v>6604</v>
      </c>
      <c r="I5031" s="1" t="s">
        <v>246</v>
      </c>
      <c r="J5031">
        <v>4900</v>
      </c>
      <c r="K5031" s="1" t="s">
        <v>2729</v>
      </c>
      <c r="L5031">
        <v>1</v>
      </c>
      <c r="M5031">
        <v>141.80000000000001</v>
      </c>
      <c r="N5031">
        <v>2.8</v>
      </c>
      <c r="Q5031">
        <v>139</v>
      </c>
      <c r="R5031" s="1" t="s">
        <v>8105</v>
      </c>
      <c r="V5031">
        <v>0</v>
      </c>
      <c r="W5031">
        <v>0</v>
      </c>
      <c r="AF5031">
        <v>0</v>
      </c>
      <c r="AG5031">
        <v>0</v>
      </c>
      <c r="AH5031">
        <v>0</v>
      </c>
      <c r="AI5031">
        <v>12</v>
      </c>
      <c r="AJ5031">
        <v>12</v>
      </c>
      <c r="AN5031">
        <v>145</v>
      </c>
      <c r="AP5031">
        <v>41</v>
      </c>
    </row>
    <row r="5032" spans="1:42" x14ac:dyDescent="0.2">
      <c r="A5032" s="1" t="s">
        <v>53</v>
      </c>
      <c r="B5032">
        <v>5</v>
      </c>
      <c r="C5032" s="1" t="s">
        <v>711</v>
      </c>
      <c r="D5032" s="2">
        <v>45940</v>
      </c>
      <c r="E5032" t="s">
        <v>51</v>
      </c>
      <c r="F5032" s="1" t="s">
        <v>246</v>
      </c>
      <c r="I5032" s="1"/>
      <c r="K5032" s="1" t="s">
        <v>2729</v>
      </c>
      <c r="L5032">
        <v>1</v>
      </c>
      <c r="M5032">
        <v>89.1</v>
      </c>
      <c r="N5032">
        <v>0.8</v>
      </c>
      <c r="Q5032">
        <v>88.3</v>
      </c>
      <c r="R5032" s="1" t="s">
        <v>8104</v>
      </c>
      <c r="V5032">
        <v>0</v>
      </c>
      <c r="W5032">
        <v>0</v>
      </c>
      <c r="AF5032">
        <v>0</v>
      </c>
      <c r="AG5032">
        <v>0</v>
      </c>
      <c r="AH5032">
        <v>0</v>
      </c>
      <c r="AI5032">
        <v>12</v>
      </c>
      <c r="AJ5032">
        <v>12</v>
      </c>
      <c r="AN5032">
        <v>94.3</v>
      </c>
      <c r="AP5032">
        <v>41</v>
      </c>
    </row>
    <row r="5033" spans="1:42" x14ac:dyDescent="0.2">
      <c r="A5033" s="1" t="s">
        <v>46</v>
      </c>
      <c r="B5033">
        <v>6</v>
      </c>
      <c r="C5033" s="1" t="s">
        <v>7801</v>
      </c>
      <c r="D5033" s="2">
        <v>45940</v>
      </c>
      <c r="E5033" t="s">
        <v>7768</v>
      </c>
      <c r="F5033" s="1" t="s">
        <v>246</v>
      </c>
      <c r="G5033" t="s">
        <v>3573</v>
      </c>
      <c r="H5033" t="s">
        <v>2786</v>
      </c>
      <c r="I5033" s="1" t="s">
        <v>246</v>
      </c>
      <c r="J5033">
        <v>400</v>
      </c>
      <c r="K5033" s="1" t="s">
        <v>2729</v>
      </c>
      <c r="L5033">
        <v>4</v>
      </c>
      <c r="M5033">
        <v>413.8</v>
      </c>
      <c r="N5033">
        <v>9.6</v>
      </c>
      <c r="O5033">
        <v>30</v>
      </c>
      <c r="Q5033">
        <v>404.2</v>
      </c>
      <c r="R5033" s="1" t="s">
        <v>7845</v>
      </c>
      <c r="V5033">
        <v>0</v>
      </c>
      <c r="W5033">
        <v>0</v>
      </c>
      <c r="AF5033">
        <v>0</v>
      </c>
      <c r="AG5033">
        <v>0</v>
      </c>
      <c r="AH5033">
        <v>0</v>
      </c>
      <c r="AI5033">
        <v>12</v>
      </c>
      <c r="AJ5033">
        <v>12</v>
      </c>
      <c r="AN5033">
        <v>410.2</v>
      </c>
      <c r="AP5033">
        <v>41</v>
      </c>
    </row>
    <row r="5034" spans="1:42" x14ac:dyDescent="0.2">
      <c r="A5034" s="1" t="s">
        <v>46</v>
      </c>
      <c r="B5034">
        <v>6</v>
      </c>
      <c r="C5034" s="1" t="s">
        <v>7803</v>
      </c>
      <c r="D5034" s="2">
        <v>45940</v>
      </c>
      <c r="E5034" t="s">
        <v>7768</v>
      </c>
      <c r="F5034" s="1" t="s">
        <v>246</v>
      </c>
      <c r="G5034" t="s">
        <v>3573</v>
      </c>
      <c r="H5034" t="s">
        <v>2786</v>
      </c>
      <c r="I5034" s="1" t="s">
        <v>246</v>
      </c>
      <c r="J5034">
        <v>300</v>
      </c>
      <c r="K5034" s="1" t="s">
        <v>2729</v>
      </c>
      <c r="L5034">
        <v>2</v>
      </c>
      <c r="M5034">
        <v>209.1</v>
      </c>
      <c r="N5034">
        <v>4.8</v>
      </c>
      <c r="Q5034">
        <v>204.29999999999998</v>
      </c>
      <c r="R5034" s="1" t="s">
        <v>7862</v>
      </c>
      <c r="V5034">
        <v>0</v>
      </c>
      <c r="W5034">
        <v>0</v>
      </c>
      <c r="AF5034">
        <v>0</v>
      </c>
      <c r="AG5034">
        <v>0</v>
      </c>
      <c r="AH5034">
        <v>0</v>
      </c>
      <c r="AI5034">
        <v>12</v>
      </c>
      <c r="AJ5034">
        <v>12</v>
      </c>
      <c r="AN5034">
        <v>210.3</v>
      </c>
      <c r="AP5034">
        <v>41</v>
      </c>
    </row>
    <row r="5035" spans="1:42" x14ac:dyDescent="0.2">
      <c r="A5035" s="1" t="s">
        <v>53</v>
      </c>
      <c r="B5035">
        <v>6</v>
      </c>
      <c r="C5035" s="1" t="s">
        <v>7799</v>
      </c>
      <c r="D5035" s="2">
        <v>45940</v>
      </c>
      <c r="E5035" t="s">
        <v>7768</v>
      </c>
      <c r="F5035" s="1" t="s">
        <v>246</v>
      </c>
      <c r="G5035" t="s">
        <v>3573</v>
      </c>
      <c r="H5035" t="s">
        <v>2786</v>
      </c>
      <c r="I5035" s="1" t="s">
        <v>246</v>
      </c>
      <c r="J5035">
        <v>300</v>
      </c>
      <c r="K5035" s="1" t="s">
        <v>2729</v>
      </c>
      <c r="L5035">
        <v>4</v>
      </c>
      <c r="M5035">
        <v>335.53000000000003</v>
      </c>
      <c r="N5035">
        <v>9.6</v>
      </c>
      <c r="Q5035">
        <v>325.93</v>
      </c>
      <c r="R5035" s="1" t="s">
        <v>7863</v>
      </c>
      <c r="V5035">
        <v>0</v>
      </c>
      <c r="W5035">
        <v>0</v>
      </c>
      <c r="AF5035">
        <v>0</v>
      </c>
      <c r="AG5035">
        <v>0</v>
      </c>
      <c r="AH5035">
        <v>0</v>
      </c>
      <c r="AI5035">
        <v>12</v>
      </c>
      <c r="AJ5035">
        <v>12</v>
      </c>
      <c r="AN5035">
        <v>331.93</v>
      </c>
      <c r="AP5035">
        <v>41</v>
      </c>
    </row>
    <row r="5036" spans="1:42" x14ac:dyDescent="0.2">
      <c r="A5036" s="1" t="s">
        <v>53</v>
      </c>
      <c r="B5036">
        <v>6</v>
      </c>
      <c r="C5036" s="1" t="s">
        <v>7803</v>
      </c>
      <c r="D5036" s="2">
        <v>45940</v>
      </c>
      <c r="E5036" t="s">
        <v>7768</v>
      </c>
      <c r="F5036" s="1" t="s">
        <v>246</v>
      </c>
      <c r="G5036" t="s">
        <v>3573</v>
      </c>
      <c r="H5036" t="s">
        <v>2786</v>
      </c>
      <c r="I5036" s="1" t="s">
        <v>246</v>
      </c>
      <c r="J5036">
        <v>300</v>
      </c>
      <c r="K5036" s="1" t="s">
        <v>2729</v>
      </c>
      <c r="L5036">
        <v>2</v>
      </c>
      <c r="M5036">
        <v>213.5</v>
      </c>
      <c r="N5036">
        <v>4.8</v>
      </c>
      <c r="Q5036">
        <v>208.7</v>
      </c>
      <c r="R5036" s="1" t="s">
        <v>7862</v>
      </c>
      <c r="V5036">
        <v>0</v>
      </c>
      <c r="W5036">
        <v>0</v>
      </c>
      <c r="AF5036">
        <v>0</v>
      </c>
      <c r="AG5036">
        <v>0</v>
      </c>
      <c r="AH5036">
        <v>0</v>
      </c>
      <c r="AI5036">
        <v>12</v>
      </c>
      <c r="AJ5036">
        <v>12</v>
      </c>
      <c r="AN5036">
        <v>214.7</v>
      </c>
      <c r="AP5036">
        <v>41</v>
      </c>
    </row>
    <row r="5037" spans="1:42" x14ac:dyDescent="0.2">
      <c r="A5037" s="1" t="s">
        <v>46</v>
      </c>
      <c r="B5037">
        <v>7</v>
      </c>
      <c r="C5037" s="1" t="s">
        <v>7850</v>
      </c>
      <c r="D5037" s="2">
        <v>45940</v>
      </c>
      <c r="E5037" t="s">
        <v>625</v>
      </c>
      <c r="F5037" s="1" t="s">
        <v>246</v>
      </c>
      <c r="G5037">
        <v>19</v>
      </c>
      <c r="H5037" t="s">
        <v>332</v>
      </c>
      <c r="I5037" s="1" t="s">
        <v>246</v>
      </c>
      <c r="J5037">
        <v>600</v>
      </c>
      <c r="K5037" s="1" t="s">
        <v>2729</v>
      </c>
      <c r="L5037">
        <v>4</v>
      </c>
      <c r="M5037">
        <v>318.88000000000005</v>
      </c>
      <c r="N5037">
        <v>9.6</v>
      </c>
      <c r="O5037">
        <v>13</v>
      </c>
      <c r="Q5037">
        <v>309.28000000000003</v>
      </c>
      <c r="R5037" s="1" t="s">
        <v>7851</v>
      </c>
      <c r="V5037">
        <v>0</v>
      </c>
      <c r="W5037">
        <v>0</v>
      </c>
      <c r="AF5037">
        <v>0</v>
      </c>
      <c r="AG5037">
        <v>0</v>
      </c>
      <c r="AH5037">
        <v>0</v>
      </c>
      <c r="AI5037">
        <v>12</v>
      </c>
      <c r="AJ5037">
        <v>12</v>
      </c>
      <c r="AN5037">
        <v>315.28000000000003</v>
      </c>
      <c r="AP5037">
        <v>41</v>
      </c>
    </row>
    <row r="5038" spans="1:42" x14ac:dyDescent="0.2">
      <c r="A5038" s="1" t="s">
        <v>46</v>
      </c>
      <c r="B5038">
        <v>7</v>
      </c>
      <c r="C5038" s="1" t="s">
        <v>7788</v>
      </c>
      <c r="D5038" s="2">
        <v>45940</v>
      </c>
      <c r="E5038" t="s">
        <v>625</v>
      </c>
      <c r="F5038" s="1" t="s">
        <v>246</v>
      </c>
      <c r="G5038">
        <v>17</v>
      </c>
      <c r="H5038" t="s">
        <v>332</v>
      </c>
      <c r="I5038" s="1" t="s">
        <v>246</v>
      </c>
      <c r="J5038">
        <v>200</v>
      </c>
      <c r="K5038" s="1" t="s">
        <v>2729</v>
      </c>
      <c r="L5038">
        <v>2</v>
      </c>
      <c r="M5038">
        <v>128.24</v>
      </c>
      <c r="N5038">
        <v>3.8</v>
      </c>
      <c r="Q5038">
        <v>124.44000000000001</v>
      </c>
      <c r="R5038" s="1" t="s">
        <v>7955</v>
      </c>
      <c r="V5038">
        <v>0</v>
      </c>
      <c r="W5038">
        <v>0</v>
      </c>
      <c r="AF5038">
        <v>0</v>
      </c>
      <c r="AG5038">
        <v>0</v>
      </c>
      <c r="AH5038">
        <v>0</v>
      </c>
      <c r="AI5038">
        <v>12</v>
      </c>
      <c r="AJ5038">
        <v>12</v>
      </c>
      <c r="AN5038">
        <v>130.44</v>
      </c>
      <c r="AP5038">
        <v>41</v>
      </c>
    </row>
    <row r="5039" spans="1:42" x14ac:dyDescent="0.2">
      <c r="A5039" s="1" t="s">
        <v>53</v>
      </c>
      <c r="B5039">
        <v>7</v>
      </c>
      <c r="C5039" s="1" t="s">
        <v>7864</v>
      </c>
      <c r="D5039" s="2">
        <v>45940</v>
      </c>
      <c r="E5039" t="s">
        <v>625</v>
      </c>
      <c r="F5039" s="1" t="s">
        <v>246</v>
      </c>
      <c r="G5039">
        <v>17.25</v>
      </c>
      <c r="H5039" t="s">
        <v>332</v>
      </c>
      <c r="I5039" s="1" t="s">
        <v>246</v>
      </c>
      <c r="J5039">
        <v>1000</v>
      </c>
      <c r="K5039" s="1" t="s">
        <v>2729</v>
      </c>
      <c r="L5039">
        <v>4</v>
      </c>
      <c r="M5039">
        <v>350.6</v>
      </c>
      <c r="N5039">
        <v>7.6</v>
      </c>
      <c r="Q5039">
        <v>343</v>
      </c>
      <c r="R5039" s="1" t="s">
        <v>7956</v>
      </c>
      <c r="S5039">
        <v>5</v>
      </c>
      <c r="V5039">
        <v>5</v>
      </c>
      <c r="W5039">
        <v>8.3333333333333329E-2</v>
      </c>
      <c r="AF5039">
        <v>0</v>
      </c>
      <c r="AG5039">
        <v>0</v>
      </c>
      <c r="AH5039">
        <v>8.3333333333333329E-2</v>
      </c>
      <c r="AI5039">
        <v>11.916666666666666</v>
      </c>
      <c r="AJ5039">
        <v>12</v>
      </c>
      <c r="AN5039">
        <v>349</v>
      </c>
      <c r="AP5039">
        <v>41</v>
      </c>
    </row>
    <row r="5040" spans="1:42" x14ac:dyDescent="0.2">
      <c r="A5040" s="1" t="s">
        <v>53</v>
      </c>
      <c r="B5040">
        <v>7</v>
      </c>
      <c r="C5040" s="1" t="s">
        <v>7788</v>
      </c>
      <c r="D5040" s="2">
        <v>45940</v>
      </c>
      <c r="E5040" t="s">
        <v>625</v>
      </c>
      <c r="F5040" s="1" t="s">
        <v>246</v>
      </c>
      <c r="G5040">
        <v>17</v>
      </c>
      <c r="H5040" t="s">
        <v>332</v>
      </c>
      <c r="I5040" s="1" t="s">
        <v>246</v>
      </c>
      <c r="J5040">
        <v>200</v>
      </c>
      <c r="K5040" s="1" t="s">
        <v>2729</v>
      </c>
      <c r="L5040">
        <v>1</v>
      </c>
      <c r="M5040">
        <v>91.8</v>
      </c>
      <c r="N5040">
        <v>1.7</v>
      </c>
      <c r="Q5040">
        <v>90.1</v>
      </c>
      <c r="R5040" s="1" t="s">
        <v>7955</v>
      </c>
      <c r="S5040">
        <v>5</v>
      </c>
      <c r="V5040">
        <v>5</v>
      </c>
      <c r="W5040">
        <v>8.3333333333333329E-2</v>
      </c>
      <c r="AF5040">
        <v>0</v>
      </c>
      <c r="AG5040">
        <v>0</v>
      </c>
      <c r="AH5040">
        <v>8.3333333333333329E-2</v>
      </c>
      <c r="AI5040">
        <v>11.916666666666666</v>
      </c>
      <c r="AJ5040">
        <v>12</v>
      </c>
      <c r="AN5040">
        <v>96.1</v>
      </c>
      <c r="AP5040">
        <v>41</v>
      </c>
    </row>
    <row r="5041" spans="1:42" x14ac:dyDescent="0.2">
      <c r="A5041" s="1" t="s">
        <v>46</v>
      </c>
      <c r="B5041">
        <v>1</v>
      </c>
      <c r="C5041" s="1" t="s">
        <v>7853</v>
      </c>
      <c r="D5041" s="2">
        <v>45941</v>
      </c>
      <c r="E5041" t="s">
        <v>6659</v>
      </c>
      <c r="F5041" s="1" t="s">
        <v>5764</v>
      </c>
      <c r="G5041" t="s">
        <v>7854</v>
      </c>
      <c r="H5041" t="s">
        <v>7855</v>
      </c>
      <c r="I5041" s="1" t="s">
        <v>106</v>
      </c>
      <c r="J5041">
        <v>500</v>
      </c>
      <c r="K5041" s="1" t="s">
        <v>2729</v>
      </c>
      <c r="L5041">
        <v>2</v>
      </c>
      <c r="M5041">
        <v>138.30000000000001</v>
      </c>
      <c r="N5041">
        <v>0.8</v>
      </c>
      <c r="Q5041">
        <v>137.5</v>
      </c>
      <c r="R5041" s="1" t="s">
        <v>7954</v>
      </c>
      <c r="V5041">
        <v>0</v>
      </c>
      <c r="W5041">
        <v>0</v>
      </c>
      <c r="AF5041">
        <v>0</v>
      </c>
      <c r="AG5041">
        <v>0</v>
      </c>
      <c r="AH5041">
        <v>0</v>
      </c>
      <c r="AI5041">
        <v>12</v>
      </c>
      <c r="AJ5041">
        <v>12</v>
      </c>
      <c r="AL5041">
        <v>2339</v>
      </c>
      <c r="AN5041">
        <v>143.5</v>
      </c>
      <c r="AO5041">
        <v>372</v>
      </c>
      <c r="AP5041">
        <v>41</v>
      </c>
    </row>
    <row r="5042" spans="1:42" x14ac:dyDescent="0.2">
      <c r="A5042" s="1" t="s">
        <v>53</v>
      </c>
      <c r="B5042">
        <v>1</v>
      </c>
      <c r="C5042" s="1" t="s">
        <v>7853</v>
      </c>
      <c r="D5042" s="2">
        <v>45941</v>
      </c>
      <c r="E5042" t="s">
        <v>6659</v>
      </c>
      <c r="F5042" s="1" t="s">
        <v>5764</v>
      </c>
      <c r="G5042" t="s">
        <v>7854</v>
      </c>
      <c r="H5042" t="s">
        <v>7855</v>
      </c>
      <c r="I5042" s="1" t="s">
        <v>106</v>
      </c>
      <c r="J5042">
        <v>500</v>
      </c>
      <c r="K5042" s="1" t="s">
        <v>2729</v>
      </c>
      <c r="L5042">
        <v>2</v>
      </c>
      <c r="M5042">
        <v>129.76</v>
      </c>
      <c r="N5042">
        <v>2.4</v>
      </c>
      <c r="Q5042">
        <v>127.35999999999999</v>
      </c>
      <c r="R5042" s="1" t="s">
        <v>7954</v>
      </c>
      <c r="V5042">
        <v>0</v>
      </c>
      <c r="W5042">
        <v>0</v>
      </c>
      <c r="AF5042">
        <v>0</v>
      </c>
      <c r="AG5042">
        <v>0</v>
      </c>
      <c r="AH5042">
        <v>0</v>
      </c>
      <c r="AI5042">
        <v>12</v>
      </c>
      <c r="AJ5042">
        <v>12</v>
      </c>
      <c r="AN5042">
        <v>133.36000000000001</v>
      </c>
      <c r="AP5042">
        <v>41</v>
      </c>
    </row>
    <row r="5043" spans="1:42" x14ac:dyDescent="0.2">
      <c r="A5043" s="1" t="s">
        <v>46</v>
      </c>
      <c r="B5043">
        <v>3</v>
      </c>
      <c r="C5043" s="1"/>
      <c r="D5043" s="2">
        <v>45941</v>
      </c>
      <c r="E5043" t="s">
        <v>51</v>
      </c>
      <c r="F5043" s="1" t="s">
        <v>7865</v>
      </c>
      <c r="G5043">
        <v>17</v>
      </c>
      <c r="H5043" t="s">
        <v>7866</v>
      </c>
      <c r="I5043" s="1"/>
      <c r="K5043" s="1" t="s">
        <v>2729</v>
      </c>
      <c r="L5043">
        <v>1</v>
      </c>
      <c r="M5043">
        <v>92.26</v>
      </c>
      <c r="N5043">
        <v>1.7</v>
      </c>
      <c r="O5043">
        <v>159</v>
      </c>
      <c r="Q5043">
        <v>90.56</v>
      </c>
      <c r="R5043" s="1" t="s">
        <v>1346</v>
      </c>
      <c r="V5043">
        <v>0</v>
      </c>
      <c r="W5043">
        <v>0</v>
      </c>
      <c r="AF5043">
        <v>0</v>
      </c>
      <c r="AG5043">
        <v>0</v>
      </c>
      <c r="AH5043">
        <v>0</v>
      </c>
      <c r="AI5043">
        <v>12</v>
      </c>
      <c r="AJ5043">
        <v>12</v>
      </c>
      <c r="AN5043">
        <v>96.56</v>
      </c>
      <c r="AP5043">
        <v>41</v>
      </c>
    </row>
    <row r="5044" spans="1:42" x14ac:dyDescent="0.2">
      <c r="A5044" s="1" t="s">
        <v>46</v>
      </c>
      <c r="B5044">
        <v>6</v>
      </c>
      <c r="C5044" s="1" t="s">
        <v>7867</v>
      </c>
      <c r="D5044" s="2">
        <v>45941</v>
      </c>
      <c r="E5044" t="s">
        <v>6322</v>
      </c>
      <c r="F5044" s="1" t="s">
        <v>106</v>
      </c>
      <c r="G5044" t="s">
        <v>2995</v>
      </c>
      <c r="H5044" t="s">
        <v>51</v>
      </c>
      <c r="I5044" s="1" t="s">
        <v>106</v>
      </c>
      <c r="J5044">
        <v>200</v>
      </c>
      <c r="K5044" s="1" t="s">
        <v>2729</v>
      </c>
      <c r="L5044">
        <v>1</v>
      </c>
      <c r="M5044">
        <v>36.5</v>
      </c>
      <c r="N5044">
        <v>2.4</v>
      </c>
      <c r="Q5044">
        <v>34.1</v>
      </c>
      <c r="R5044" s="1" t="s">
        <v>7868</v>
      </c>
      <c r="S5044">
        <v>5</v>
      </c>
      <c r="V5044">
        <v>5</v>
      </c>
      <c r="W5044">
        <v>8.3333333333333329E-2</v>
      </c>
      <c r="AA5044">
        <v>10</v>
      </c>
      <c r="AF5044">
        <v>10</v>
      </c>
      <c r="AG5044">
        <v>0.16666666666666666</v>
      </c>
      <c r="AH5044">
        <v>0.25</v>
      </c>
      <c r="AI5044">
        <v>11.75</v>
      </c>
      <c r="AJ5044">
        <v>12</v>
      </c>
      <c r="AN5044">
        <v>40.1</v>
      </c>
      <c r="AP5044">
        <v>41</v>
      </c>
    </row>
    <row r="5045" spans="1:42" x14ac:dyDescent="0.2">
      <c r="A5045" s="1" t="s">
        <v>46</v>
      </c>
      <c r="B5045">
        <v>3</v>
      </c>
      <c r="C5045" s="1" t="s">
        <v>7850</v>
      </c>
      <c r="D5045" s="2">
        <v>45941</v>
      </c>
      <c r="E5045" t="s">
        <v>625</v>
      </c>
      <c r="F5045" s="1" t="s">
        <v>246</v>
      </c>
      <c r="G5045">
        <v>19</v>
      </c>
      <c r="H5045" t="s">
        <v>332</v>
      </c>
      <c r="I5045" s="1" t="s">
        <v>246</v>
      </c>
      <c r="J5045">
        <v>600</v>
      </c>
      <c r="K5045" s="1" t="s">
        <v>2729</v>
      </c>
      <c r="L5045">
        <v>1</v>
      </c>
      <c r="M5045">
        <v>103</v>
      </c>
      <c r="N5045">
        <v>2.4</v>
      </c>
      <c r="Q5045">
        <v>100.6</v>
      </c>
      <c r="R5045" s="1" t="s">
        <v>7851</v>
      </c>
      <c r="V5045">
        <v>0</v>
      </c>
      <c r="W5045">
        <v>0</v>
      </c>
      <c r="AF5045">
        <v>0</v>
      </c>
      <c r="AG5045">
        <v>0</v>
      </c>
      <c r="AH5045">
        <v>0</v>
      </c>
      <c r="AI5045">
        <v>12</v>
      </c>
      <c r="AJ5045">
        <v>12</v>
      </c>
      <c r="AN5045">
        <v>106.6</v>
      </c>
      <c r="AP5045">
        <v>41</v>
      </c>
    </row>
    <row r="5046" spans="1:42" x14ac:dyDescent="0.2">
      <c r="A5046" s="1" t="s">
        <v>46</v>
      </c>
      <c r="B5046">
        <v>3</v>
      </c>
      <c r="C5046" s="1" t="s">
        <v>7869</v>
      </c>
      <c r="D5046" s="2">
        <v>45941</v>
      </c>
      <c r="E5046" t="s">
        <v>2272</v>
      </c>
      <c r="F5046" s="1" t="s">
        <v>246</v>
      </c>
      <c r="G5046">
        <v>16</v>
      </c>
      <c r="H5046" t="s">
        <v>2963</v>
      </c>
      <c r="I5046" s="1" t="s">
        <v>246</v>
      </c>
      <c r="J5046">
        <v>125</v>
      </c>
      <c r="K5046" s="1" t="s">
        <v>2729</v>
      </c>
      <c r="L5046">
        <v>1</v>
      </c>
      <c r="M5046">
        <v>26.3</v>
      </c>
      <c r="N5046">
        <v>1.8</v>
      </c>
      <c r="Q5046">
        <v>24.5</v>
      </c>
      <c r="R5046" s="1" t="s">
        <v>7957</v>
      </c>
      <c r="V5046">
        <v>0</v>
      </c>
      <c r="W5046">
        <v>0</v>
      </c>
      <c r="AF5046">
        <v>0</v>
      </c>
      <c r="AG5046">
        <v>0</v>
      </c>
      <c r="AH5046">
        <v>0</v>
      </c>
      <c r="AI5046">
        <v>12</v>
      </c>
      <c r="AJ5046">
        <v>12</v>
      </c>
      <c r="AN5046">
        <v>30.5</v>
      </c>
      <c r="AP5046">
        <v>41</v>
      </c>
    </row>
    <row r="5047" spans="1:42" x14ac:dyDescent="0.2">
      <c r="A5047" s="1" t="s">
        <v>46</v>
      </c>
      <c r="B5047">
        <v>6</v>
      </c>
      <c r="C5047" s="1" t="s">
        <v>7870</v>
      </c>
      <c r="D5047" s="2">
        <v>45941</v>
      </c>
      <c r="E5047" t="s">
        <v>6322</v>
      </c>
      <c r="F5047" s="1" t="s">
        <v>106</v>
      </c>
      <c r="G5047" t="s">
        <v>2995</v>
      </c>
      <c r="H5047" t="s">
        <v>51</v>
      </c>
      <c r="I5047" s="1" t="s">
        <v>106</v>
      </c>
      <c r="J5047">
        <v>200</v>
      </c>
      <c r="K5047" s="1" t="s">
        <v>2729</v>
      </c>
      <c r="L5047">
        <v>2</v>
      </c>
      <c r="M5047">
        <v>91</v>
      </c>
      <c r="N5047">
        <v>2.1</v>
      </c>
      <c r="Q5047">
        <v>88.9</v>
      </c>
      <c r="R5047" s="1" t="s">
        <v>7871</v>
      </c>
      <c r="V5047">
        <v>0</v>
      </c>
      <c r="W5047">
        <v>0</v>
      </c>
      <c r="AF5047">
        <v>0</v>
      </c>
      <c r="AG5047">
        <v>0</v>
      </c>
      <c r="AH5047">
        <v>0</v>
      </c>
      <c r="AI5047">
        <v>12</v>
      </c>
      <c r="AJ5047">
        <v>12</v>
      </c>
      <c r="AN5047">
        <v>94.9</v>
      </c>
      <c r="AP5047">
        <v>41</v>
      </c>
    </row>
    <row r="5048" spans="1:42" x14ac:dyDescent="0.2">
      <c r="A5048" s="1" t="s">
        <v>53</v>
      </c>
      <c r="B5048">
        <v>6</v>
      </c>
      <c r="C5048" s="1" t="s">
        <v>7870</v>
      </c>
      <c r="D5048" s="2">
        <v>45941</v>
      </c>
      <c r="E5048" t="s">
        <v>6322</v>
      </c>
      <c r="F5048" s="1" t="s">
        <v>106</v>
      </c>
      <c r="G5048" t="s">
        <v>2995</v>
      </c>
      <c r="H5048" t="s">
        <v>51</v>
      </c>
      <c r="I5048" s="1" t="s">
        <v>106</v>
      </c>
      <c r="J5048">
        <v>200</v>
      </c>
      <c r="K5048" s="1" t="s">
        <v>2729</v>
      </c>
      <c r="L5048">
        <v>2</v>
      </c>
      <c r="M5048">
        <v>107.5</v>
      </c>
      <c r="N5048">
        <v>4.3000000000000007</v>
      </c>
      <c r="Q5048">
        <v>103.2</v>
      </c>
      <c r="R5048" s="1" t="s">
        <v>7871</v>
      </c>
      <c r="V5048">
        <v>0</v>
      </c>
      <c r="W5048">
        <v>0</v>
      </c>
      <c r="AF5048">
        <v>0</v>
      </c>
      <c r="AG5048">
        <v>0</v>
      </c>
      <c r="AH5048">
        <v>0</v>
      </c>
      <c r="AI5048">
        <v>12</v>
      </c>
      <c r="AJ5048">
        <v>12</v>
      </c>
      <c r="AN5048">
        <v>109.2</v>
      </c>
      <c r="AP5048">
        <v>41</v>
      </c>
    </row>
    <row r="5049" spans="1:42" x14ac:dyDescent="0.2">
      <c r="A5049" s="1" t="s">
        <v>53</v>
      </c>
      <c r="B5049">
        <v>6</v>
      </c>
      <c r="C5049" s="1" t="s">
        <v>7867</v>
      </c>
      <c r="D5049" s="2">
        <v>45941</v>
      </c>
      <c r="E5049" t="s">
        <v>6322</v>
      </c>
      <c r="F5049" s="1" t="s">
        <v>106</v>
      </c>
      <c r="G5049" t="s">
        <v>2995</v>
      </c>
      <c r="H5049" t="s">
        <v>51</v>
      </c>
      <c r="I5049" s="1" t="s">
        <v>106</v>
      </c>
      <c r="J5049">
        <v>200</v>
      </c>
      <c r="K5049" s="1" t="s">
        <v>2729</v>
      </c>
      <c r="L5049">
        <v>5</v>
      </c>
      <c r="M5049">
        <v>235.5</v>
      </c>
      <c r="N5049">
        <v>11</v>
      </c>
      <c r="Q5049">
        <v>224.5</v>
      </c>
      <c r="R5049" s="1" t="s">
        <v>7868</v>
      </c>
      <c r="V5049">
        <v>0</v>
      </c>
      <c r="W5049">
        <v>0</v>
      </c>
      <c r="AF5049">
        <v>0</v>
      </c>
      <c r="AG5049">
        <v>0</v>
      </c>
      <c r="AH5049">
        <v>0</v>
      </c>
      <c r="AI5049">
        <v>12</v>
      </c>
      <c r="AJ5049">
        <v>12</v>
      </c>
      <c r="AN5049">
        <v>230.5</v>
      </c>
      <c r="AP5049">
        <v>41</v>
      </c>
    </row>
    <row r="5050" spans="1:42" x14ac:dyDescent="0.2">
      <c r="A5050" s="1" t="s">
        <v>53</v>
      </c>
      <c r="B5050">
        <v>6</v>
      </c>
      <c r="C5050" s="1" t="s">
        <v>7872</v>
      </c>
      <c r="D5050" s="2">
        <v>45941</v>
      </c>
      <c r="E5050" t="s">
        <v>6322</v>
      </c>
      <c r="F5050" s="1" t="s">
        <v>106</v>
      </c>
      <c r="G5050" t="s">
        <v>2995</v>
      </c>
      <c r="H5050" t="s">
        <v>51</v>
      </c>
      <c r="I5050" s="1" t="s">
        <v>106</v>
      </c>
      <c r="J5050">
        <v>100</v>
      </c>
      <c r="K5050" s="1" t="s">
        <v>2729</v>
      </c>
      <c r="L5050">
        <v>3</v>
      </c>
      <c r="M5050">
        <v>157.9</v>
      </c>
      <c r="N5050">
        <v>6.6000000000000005</v>
      </c>
      <c r="Q5050">
        <v>151.30000000000001</v>
      </c>
      <c r="R5050" s="1" t="s">
        <v>7873</v>
      </c>
      <c r="V5050">
        <v>0</v>
      </c>
      <c r="W5050">
        <v>0</v>
      </c>
      <c r="AF5050">
        <v>0</v>
      </c>
      <c r="AG5050">
        <v>0</v>
      </c>
      <c r="AH5050">
        <v>0</v>
      </c>
      <c r="AI5050">
        <v>12</v>
      </c>
      <c r="AJ5050">
        <v>12</v>
      </c>
      <c r="AN5050">
        <v>157.30000000000001</v>
      </c>
      <c r="AP5050">
        <v>41</v>
      </c>
    </row>
    <row r="5051" spans="1:42" x14ac:dyDescent="0.2">
      <c r="A5051" s="1" t="s">
        <v>46</v>
      </c>
      <c r="B5051">
        <v>4</v>
      </c>
      <c r="C5051" s="1" t="s">
        <v>7856</v>
      </c>
      <c r="D5051" s="2">
        <v>45941</v>
      </c>
      <c r="E5051" t="s">
        <v>3699</v>
      </c>
      <c r="F5051" s="1" t="s">
        <v>246</v>
      </c>
      <c r="G5051">
        <v>23</v>
      </c>
      <c r="H5051" t="s">
        <v>6604</v>
      </c>
      <c r="I5051" s="1" t="s">
        <v>246</v>
      </c>
      <c r="J5051">
        <v>4900</v>
      </c>
      <c r="K5051" s="1" t="s">
        <v>2729</v>
      </c>
      <c r="L5051">
        <v>3</v>
      </c>
      <c r="M5051">
        <v>446.09999999999997</v>
      </c>
      <c r="N5051">
        <v>8.5</v>
      </c>
      <c r="Q5051">
        <v>437.59999999999997</v>
      </c>
      <c r="R5051" s="1" t="s">
        <v>8105</v>
      </c>
      <c r="V5051">
        <v>0</v>
      </c>
      <c r="W5051">
        <v>0</v>
      </c>
      <c r="AF5051">
        <v>0</v>
      </c>
      <c r="AG5051">
        <v>0</v>
      </c>
      <c r="AH5051">
        <v>0</v>
      </c>
      <c r="AI5051">
        <v>12</v>
      </c>
      <c r="AJ5051">
        <v>12</v>
      </c>
      <c r="AN5051">
        <v>443.6</v>
      </c>
      <c r="AP5051">
        <v>41</v>
      </c>
    </row>
    <row r="5052" spans="1:42" x14ac:dyDescent="0.2">
      <c r="A5052" s="1" t="s">
        <v>53</v>
      </c>
      <c r="B5052">
        <v>4</v>
      </c>
      <c r="C5052" s="1" t="s">
        <v>7856</v>
      </c>
      <c r="D5052" s="2">
        <v>45941</v>
      </c>
      <c r="E5052" t="s">
        <v>3699</v>
      </c>
      <c r="F5052" s="1" t="s">
        <v>246</v>
      </c>
      <c r="G5052">
        <v>23</v>
      </c>
      <c r="H5052" t="s">
        <v>6604</v>
      </c>
      <c r="I5052" s="1" t="s">
        <v>246</v>
      </c>
      <c r="J5052">
        <v>4900</v>
      </c>
      <c r="K5052" s="1" t="s">
        <v>2729</v>
      </c>
      <c r="L5052">
        <v>4</v>
      </c>
      <c r="M5052">
        <v>487.95999999999992</v>
      </c>
      <c r="N5052">
        <v>11.2</v>
      </c>
      <c r="Q5052">
        <v>476.75999999999993</v>
      </c>
      <c r="R5052" s="1" t="s">
        <v>8105</v>
      </c>
      <c r="V5052">
        <v>0</v>
      </c>
      <c r="W5052">
        <v>0</v>
      </c>
      <c r="AF5052">
        <v>0</v>
      </c>
      <c r="AG5052">
        <v>0</v>
      </c>
      <c r="AH5052">
        <v>0</v>
      </c>
      <c r="AI5052">
        <v>12</v>
      </c>
      <c r="AJ5052">
        <v>12</v>
      </c>
      <c r="AN5052">
        <v>482.75999999999993</v>
      </c>
      <c r="AP5052">
        <v>41</v>
      </c>
    </row>
    <row r="5053" spans="1:42" x14ac:dyDescent="0.2">
      <c r="A5053" s="1" t="s">
        <v>46</v>
      </c>
      <c r="B5053">
        <v>5</v>
      </c>
      <c r="C5053" s="1" t="s">
        <v>7856</v>
      </c>
      <c r="D5053" s="2">
        <v>45941</v>
      </c>
      <c r="E5053" t="s">
        <v>3699</v>
      </c>
      <c r="F5053" s="1" t="s">
        <v>246</v>
      </c>
      <c r="G5053">
        <v>23</v>
      </c>
      <c r="H5053" t="s">
        <v>6604</v>
      </c>
      <c r="I5053" s="1" t="s">
        <v>246</v>
      </c>
      <c r="J5053">
        <v>4900</v>
      </c>
      <c r="K5053" s="1" t="s">
        <v>2729</v>
      </c>
      <c r="L5053">
        <v>5</v>
      </c>
      <c r="M5053">
        <v>671.37</v>
      </c>
      <c r="N5053">
        <v>14</v>
      </c>
      <c r="Q5053">
        <v>657.37</v>
      </c>
      <c r="R5053" s="1" t="s">
        <v>8105</v>
      </c>
      <c r="V5053">
        <v>0</v>
      </c>
      <c r="W5053">
        <v>0</v>
      </c>
      <c r="AF5053">
        <v>0</v>
      </c>
      <c r="AG5053">
        <v>0</v>
      </c>
      <c r="AH5053">
        <v>0</v>
      </c>
      <c r="AI5053">
        <v>12</v>
      </c>
      <c r="AJ5053">
        <v>12</v>
      </c>
      <c r="AN5053">
        <v>663.37</v>
      </c>
      <c r="AP5053">
        <v>41</v>
      </c>
    </row>
    <row r="5054" spans="1:42" x14ac:dyDescent="0.2">
      <c r="A5054" s="1" t="s">
        <v>53</v>
      </c>
      <c r="B5054">
        <v>5</v>
      </c>
      <c r="C5054" s="1" t="s">
        <v>7856</v>
      </c>
      <c r="D5054" s="2">
        <v>45941</v>
      </c>
      <c r="E5054" t="s">
        <v>3699</v>
      </c>
      <c r="F5054" s="1" t="s">
        <v>246</v>
      </c>
      <c r="G5054">
        <v>23</v>
      </c>
      <c r="H5054" t="s">
        <v>6604</v>
      </c>
      <c r="I5054" s="1" t="s">
        <v>246</v>
      </c>
      <c r="J5054">
        <v>4900</v>
      </c>
      <c r="K5054" s="1" t="s">
        <v>2729</v>
      </c>
      <c r="L5054">
        <v>5</v>
      </c>
      <c r="M5054">
        <v>651.18000000000006</v>
      </c>
      <c r="N5054">
        <v>14</v>
      </c>
      <c r="O5054">
        <v>86</v>
      </c>
      <c r="Q5054">
        <v>637.18000000000006</v>
      </c>
      <c r="R5054" s="1" t="s">
        <v>8105</v>
      </c>
      <c r="V5054">
        <v>0</v>
      </c>
      <c r="W5054">
        <v>0</v>
      </c>
      <c r="AF5054">
        <v>0</v>
      </c>
      <c r="AG5054">
        <v>0</v>
      </c>
      <c r="AH5054">
        <v>0</v>
      </c>
      <c r="AI5054">
        <v>12</v>
      </c>
      <c r="AJ5054">
        <v>12</v>
      </c>
      <c r="AN5054">
        <v>643.18000000000006</v>
      </c>
      <c r="AP5054">
        <v>41</v>
      </c>
    </row>
    <row r="5055" spans="1:42" x14ac:dyDescent="0.2">
      <c r="A5055" s="1" t="s">
        <v>53</v>
      </c>
      <c r="B5055">
        <v>5</v>
      </c>
      <c r="C5055" s="1" t="s">
        <v>7874</v>
      </c>
      <c r="D5055" s="2">
        <v>45941</v>
      </c>
      <c r="E5055" t="s">
        <v>7875</v>
      </c>
      <c r="F5055" s="1" t="s">
        <v>246</v>
      </c>
      <c r="G5055">
        <v>28</v>
      </c>
      <c r="H5055">
        <v>10</v>
      </c>
      <c r="I5055" s="1" t="s">
        <v>246</v>
      </c>
      <c r="J5055">
        <v>280</v>
      </c>
      <c r="K5055" s="1" t="s">
        <v>2729</v>
      </c>
      <c r="L5055">
        <v>1</v>
      </c>
      <c r="M5055">
        <v>47.2</v>
      </c>
      <c r="N5055">
        <v>3.6</v>
      </c>
      <c r="Q5055">
        <v>43.6</v>
      </c>
      <c r="R5055" s="1" t="s">
        <v>7958</v>
      </c>
      <c r="V5055">
        <v>0</v>
      </c>
      <c r="W5055">
        <v>0</v>
      </c>
      <c r="AF5055">
        <v>0</v>
      </c>
      <c r="AG5055">
        <v>0</v>
      </c>
      <c r="AH5055">
        <v>0</v>
      </c>
      <c r="AI5055">
        <v>12</v>
      </c>
      <c r="AJ5055">
        <v>12</v>
      </c>
      <c r="AN5055">
        <v>49.6</v>
      </c>
      <c r="AP5055">
        <v>41</v>
      </c>
    </row>
    <row r="5056" spans="1:42" x14ac:dyDescent="0.2">
      <c r="A5056" s="1" t="s">
        <v>46</v>
      </c>
      <c r="B5056">
        <v>7</v>
      </c>
      <c r="C5056" s="1" t="s">
        <v>7864</v>
      </c>
      <c r="D5056" s="2">
        <v>45941</v>
      </c>
      <c r="E5056" t="s">
        <v>625</v>
      </c>
      <c r="F5056" s="1" t="s">
        <v>246</v>
      </c>
      <c r="G5056">
        <v>17.25</v>
      </c>
      <c r="H5056" t="s">
        <v>332</v>
      </c>
      <c r="I5056" s="1" t="s">
        <v>246</v>
      </c>
      <c r="J5056">
        <v>1000</v>
      </c>
      <c r="K5056" s="1" t="s">
        <v>2729</v>
      </c>
      <c r="L5056">
        <v>4</v>
      </c>
      <c r="M5056">
        <v>394.34000000000003</v>
      </c>
      <c r="N5056">
        <v>6.8</v>
      </c>
      <c r="Q5056">
        <v>387.54</v>
      </c>
      <c r="R5056" s="1" t="s">
        <v>7956</v>
      </c>
      <c r="V5056">
        <v>0</v>
      </c>
      <c r="W5056">
        <v>0</v>
      </c>
      <c r="AF5056">
        <v>0</v>
      </c>
      <c r="AG5056">
        <v>0</v>
      </c>
      <c r="AH5056">
        <v>0</v>
      </c>
      <c r="AI5056">
        <v>12</v>
      </c>
      <c r="AJ5056">
        <v>12</v>
      </c>
      <c r="AN5056">
        <v>393.54</v>
      </c>
      <c r="AP5056">
        <v>41</v>
      </c>
    </row>
    <row r="5057" spans="1:42" x14ac:dyDescent="0.2">
      <c r="A5057" s="1" t="s">
        <v>53</v>
      </c>
      <c r="B5057">
        <v>7</v>
      </c>
      <c r="C5057" s="1" t="s">
        <v>7864</v>
      </c>
      <c r="D5057" s="2">
        <v>45941</v>
      </c>
      <c r="E5057" t="s">
        <v>625</v>
      </c>
      <c r="F5057" s="1" t="s">
        <v>246</v>
      </c>
      <c r="G5057">
        <v>17.25</v>
      </c>
      <c r="H5057" t="s">
        <v>332</v>
      </c>
      <c r="I5057" s="1" t="s">
        <v>246</v>
      </c>
      <c r="J5057">
        <v>1000</v>
      </c>
      <c r="K5057" s="1" t="s">
        <v>2729</v>
      </c>
      <c r="L5057">
        <v>3</v>
      </c>
      <c r="M5057">
        <v>289</v>
      </c>
      <c r="N5057">
        <v>5.6999999999999993</v>
      </c>
      <c r="Q5057">
        <v>283.3</v>
      </c>
      <c r="R5057" s="1" t="s">
        <v>7956</v>
      </c>
      <c r="V5057">
        <v>0</v>
      </c>
      <c r="W5057">
        <v>0</v>
      </c>
      <c r="AF5057">
        <v>0</v>
      </c>
      <c r="AG5057">
        <v>0</v>
      </c>
      <c r="AH5057">
        <v>0</v>
      </c>
      <c r="AI5057">
        <v>12</v>
      </c>
      <c r="AJ5057">
        <v>12</v>
      </c>
      <c r="AN5057">
        <v>289.3</v>
      </c>
      <c r="AP5057">
        <v>41</v>
      </c>
    </row>
    <row r="5058" spans="1:42" x14ac:dyDescent="0.2">
      <c r="A5058" s="1" t="s">
        <v>53</v>
      </c>
      <c r="B5058">
        <v>7</v>
      </c>
      <c r="C5058" s="1" t="s">
        <v>7691</v>
      </c>
      <c r="D5058" s="2">
        <v>45941</v>
      </c>
      <c r="E5058" t="s">
        <v>625</v>
      </c>
      <c r="F5058" s="1" t="s">
        <v>246</v>
      </c>
      <c r="G5058">
        <v>17</v>
      </c>
      <c r="H5058" t="s">
        <v>79</v>
      </c>
      <c r="I5058" s="1" t="s">
        <v>246</v>
      </c>
      <c r="J5058">
        <v>1000</v>
      </c>
      <c r="K5058" s="1" t="s">
        <v>2729</v>
      </c>
      <c r="L5058">
        <v>1</v>
      </c>
      <c r="M5058">
        <v>47.4</v>
      </c>
      <c r="N5058">
        <v>1.7</v>
      </c>
      <c r="Q5058">
        <v>45.699999999999996</v>
      </c>
      <c r="R5058" s="1" t="s">
        <v>7950</v>
      </c>
      <c r="V5058">
        <v>0</v>
      </c>
      <c r="W5058">
        <v>0</v>
      </c>
      <c r="AF5058">
        <v>0</v>
      </c>
      <c r="AG5058">
        <v>0</v>
      </c>
      <c r="AH5058">
        <v>0</v>
      </c>
      <c r="AI5058">
        <v>12</v>
      </c>
      <c r="AJ5058">
        <v>12</v>
      </c>
      <c r="AN5058">
        <v>51.7</v>
      </c>
      <c r="AP5058">
        <v>41</v>
      </c>
    </row>
    <row r="5059" spans="1:42" x14ac:dyDescent="0.2">
      <c r="A5059" s="1" t="s">
        <v>46</v>
      </c>
      <c r="B5059">
        <v>7</v>
      </c>
      <c r="C5059" s="1" t="s">
        <v>7691</v>
      </c>
      <c r="D5059" s="2">
        <v>45942</v>
      </c>
      <c r="E5059" t="s">
        <v>625</v>
      </c>
      <c r="F5059" s="1" t="s">
        <v>246</v>
      </c>
      <c r="G5059">
        <v>17</v>
      </c>
      <c r="H5059" t="s">
        <v>79</v>
      </c>
      <c r="I5059" s="1" t="s">
        <v>246</v>
      </c>
      <c r="J5059">
        <v>1000</v>
      </c>
      <c r="K5059" s="1" t="s">
        <v>2729</v>
      </c>
      <c r="L5059">
        <v>2</v>
      </c>
      <c r="M5059">
        <v>129.76</v>
      </c>
      <c r="N5059">
        <v>3.4</v>
      </c>
      <c r="Q5059">
        <v>126.35999999999999</v>
      </c>
      <c r="R5059" s="1" t="s">
        <v>7950</v>
      </c>
      <c r="V5059">
        <v>0</v>
      </c>
      <c r="W5059">
        <v>0</v>
      </c>
      <c r="Z5059">
        <v>15</v>
      </c>
      <c r="AD5059">
        <v>30</v>
      </c>
      <c r="AF5059">
        <v>45</v>
      </c>
      <c r="AG5059">
        <v>0.75</v>
      </c>
      <c r="AH5059">
        <v>0.75</v>
      </c>
      <c r="AI5059">
        <v>11.25</v>
      </c>
      <c r="AJ5059">
        <v>12</v>
      </c>
      <c r="AL5059">
        <v>2155.5</v>
      </c>
      <c r="AN5059">
        <v>132.36000000000001</v>
      </c>
      <c r="AO5059">
        <v>372</v>
      </c>
      <c r="AP5059">
        <v>41</v>
      </c>
    </row>
    <row r="5060" spans="1:42" x14ac:dyDescent="0.2">
      <c r="A5060" s="1" t="s">
        <v>46</v>
      </c>
      <c r="B5060">
        <v>7</v>
      </c>
      <c r="C5060" s="1" t="s">
        <v>7856</v>
      </c>
      <c r="D5060" s="2">
        <v>45942</v>
      </c>
      <c r="E5060" t="s">
        <v>3699</v>
      </c>
      <c r="F5060" s="1" t="s">
        <v>246</v>
      </c>
      <c r="G5060">
        <v>23</v>
      </c>
      <c r="H5060" t="s">
        <v>6604</v>
      </c>
      <c r="I5060" s="1" t="s">
        <v>246</v>
      </c>
      <c r="J5060">
        <v>4900</v>
      </c>
      <c r="K5060" s="1" t="s">
        <v>2729</v>
      </c>
      <c r="L5060">
        <v>3</v>
      </c>
      <c r="M5060">
        <v>356.4</v>
      </c>
      <c r="N5060">
        <v>6.8999999999999995</v>
      </c>
      <c r="Q5060">
        <v>349.5</v>
      </c>
      <c r="R5060" s="1" t="s">
        <v>8105</v>
      </c>
      <c r="V5060">
        <v>0</v>
      </c>
      <c r="W5060">
        <v>0</v>
      </c>
      <c r="AF5060">
        <v>0</v>
      </c>
      <c r="AG5060">
        <v>0</v>
      </c>
      <c r="AH5060">
        <v>0</v>
      </c>
      <c r="AI5060">
        <v>12</v>
      </c>
      <c r="AJ5060">
        <v>12</v>
      </c>
      <c r="AN5060">
        <v>355.5</v>
      </c>
      <c r="AP5060">
        <v>41</v>
      </c>
    </row>
    <row r="5061" spans="1:42" x14ac:dyDescent="0.2">
      <c r="A5061" s="1" t="s">
        <v>53</v>
      </c>
      <c r="B5061">
        <v>7</v>
      </c>
      <c r="C5061" s="1" t="s">
        <v>7856</v>
      </c>
      <c r="D5061" s="2">
        <v>45942</v>
      </c>
      <c r="E5061" t="s">
        <v>3699</v>
      </c>
      <c r="F5061" s="1" t="s">
        <v>246</v>
      </c>
      <c r="G5061">
        <v>23</v>
      </c>
      <c r="H5061" t="s">
        <v>6604</v>
      </c>
      <c r="I5061" s="1" t="s">
        <v>246</v>
      </c>
      <c r="J5061">
        <v>4900</v>
      </c>
      <c r="K5061" s="1" t="s">
        <v>2729</v>
      </c>
      <c r="L5061">
        <v>3</v>
      </c>
      <c r="M5061">
        <v>355.98</v>
      </c>
      <c r="N5061">
        <v>8.3999999999999986</v>
      </c>
      <c r="Q5061">
        <v>347.58000000000004</v>
      </c>
      <c r="R5061" s="1" t="s">
        <v>8105</v>
      </c>
      <c r="S5061">
        <v>4</v>
      </c>
      <c r="V5061">
        <v>4</v>
      </c>
      <c r="W5061">
        <v>6.6666666666666666E-2</v>
      </c>
      <c r="AF5061">
        <v>0</v>
      </c>
      <c r="AG5061">
        <v>0</v>
      </c>
      <c r="AH5061">
        <v>6.6666666666666666E-2</v>
      </c>
      <c r="AI5061">
        <v>11.933333333333334</v>
      </c>
      <c r="AJ5061">
        <v>12</v>
      </c>
      <c r="AN5061">
        <v>353.58000000000004</v>
      </c>
      <c r="AP5061">
        <v>41</v>
      </c>
    </row>
    <row r="5062" spans="1:42" x14ac:dyDescent="0.2">
      <c r="A5062" s="1" t="s">
        <v>53</v>
      </c>
      <c r="B5062">
        <v>7</v>
      </c>
      <c r="C5062" s="1" t="s">
        <v>7864</v>
      </c>
      <c r="D5062" s="2">
        <v>45942</v>
      </c>
      <c r="E5062" t="s">
        <v>625</v>
      </c>
      <c r="F5062" s="1" t="s">
        <v>246</v>
      </c>
      <c r="G5062">
        <v>17.25</v>
      </c>
      <c r="H5062" t="s">
        <v>332</v>
      </c>
      <c r="I5062" s="1" t="s">
        <v>246</v>
      </c>
      <c r="J5062">
        <v>1000</v>
      </c>
      <c r="K5062" s="1" t="s">
        <v>2729</v>
      </c>
      <c r="L5062">
        <v>1</v>
      </c>
      <c r="M5062">
        <v>94.94</v>
      </c>
      <c r="N5062">
        <v>1.7</v>
      </c>
      <c r="Q5062">
        <v>93.24</v>
      </c>
      <c r="R5062" s="1" t="s">
        <v>7956</v>
      </c>
      <c r="V5062">
        <v>0</v>
      </c>
      <c r="W5062">
        <v>0</v>
      </c>
      <c r="AF5062">
        <v>0</v>
      </c>
      <c r="AG5062">
        <v>0</v>
      </c>
      <c r="AH5062">
        <v>0</v>
      </c>
      <c r="AI5062">
        <v>12</v>
      </c>
      <c r="AJ5062">
        <v>12</v>
      </c>
      <c r="AN5062">
        <v>99.24</v>
      </c>
      <c r="AP5062">
        <v>41</v>
      </c>
    </row>
    <row r="5063" spans="1:42" x14ac:dyDescent="0.2">
      <c r="A5063" s="1" t="s">
        <v>46</v>
      </c>
      <c r="B5063">
        <v>2</v>
      </c>
      <c r="C5063" s="1" t="s">
        <v>7853</v>
      </c>
      <c r="D5063" s="2">
        <v>45942</v>
      </c>
      <c r="E5063" t="s">
        <v>6659</v>
      </c>
      <c r="F5063" s="1" t="s">
        <v>5764</v>
      </c>
      <c r="G5063" t="s">
        <v>7854</v>
      </c>
      <c r="H5063" t="s">
        <v>7855</v>
      </c>
      <c r="I5063" s="1" t="s">
        <v>106</v>
      </c>
      <c r="J5063">
        <v>500</v>
      </c>
      <c r="K5063" s="1" t="s">
        <v>2729</v>
      </c>
      <c r="L5063">
        <v>2</v>
      </c>
      <c r="M5063">
        <v>122.8</v>
      </c>
      <c r="N5063">
        <v>2.4</v>
      </c>
      <c r="O5063">
        <v>6.2</v>
      </c>
      <c r="Q5063">
        <v>120.39999999999999</v>
      </c>
      <c r="R5063" s="1" t="s">
        <v>7954</v>
      </c>
      <c r="V5063">
        <v>0</v>
      </c>
      <c r="W5063">
        <v>0</v>
      </c>
      <c r="AF5063">
        <v>0</v>
      </c>
      <c r="AG5063">
        <v>0</v>
      </c>
      <c r="AH5063">
        <v>0</v>
      </c>
      <c r="AI5063">
        <v>12</v>
      </c>
      <c r="AJ5063">
        <v>12</v>
      </c>
      <c r="AN5063">
        <v>126.4</v>
      </c>
      <c r="AP5063">
        <v>41</v>
      </c>
    </row>
    <row r="5064" spans="1:42" x14ac:dyDescent="0.2">
      <c r="A5064" s="1" t="s">
        <v>46</v>
      </c>
      <c r="B5064">
        <v>4</v>
      </c>
      <c r="C5064" s="1" t="s">
        <v>7922</v>
      </c>
      <c r="D5064" s="2">
        <v>45942</v>
      </c>
      <c r="E5064" t="s">
        <v>7923</v>
      </c>
      <c r="F5064" s="1" t="s">
        <v>246</v>
      </c>
      <c r="G5064">
        <v>24</v>
      </c>
      <c r="H5064" t="s">
        <v>51</v>
      </c>
      <c r="I5064" s="1" t="s">
        <v>246</v>
      </c>
      <c r="J5064">
        <v>620</v>
      </c>
      <c r="K5064" s="1" t="s">
        <v>2729</v>
      </c>
      <c r="L5064">
        <v>4</v>
      </c>
      <c r="M5064">
        <v>400.38</v>
      </c>
      <c r="N5064">
        <v>11.6</v>
      </c>
      <c r="Q5064">
        <v>388.78</v>
      </c>
      <c r="R5064" s="1" t="s">
        <v>7959</v>
      </c>
      <c r="V5064">
        <v>0</v>
      </c>
      <c r="W5064">
        <v>0</v>
      </c>
      <c r="AF5064">
        <v>0</v>
      </c>
      <c r="AG5064">
        <v>0</v>
      </c>
      <c r="AH5064">
        <v>0</v>
      </c>
      <c r="AI5064">
        <v>12</v>
      </c>
      <c r="AJ5064">
        <v>12</v>
      </c>
      <c r="AN5064">
        <v>394.78</v>
      </c>
      <c r="AP5064">
        <v>41</v>
      </c>
    </row>
    <row r="5065" spans="1:42" x14ac:dyDescent="0.2">
      <c r="A5065" s="1" t="s">
        <v>46</v>
      </c>
      <c r="B5065">
        <v>4</v>
      </c>
      <c r="C5065" s="1"/>
      <c r="D5065" s="2">
        <v>45942</v>
      </c>
      <c r="E5065" t="s">
        <v>51</v>
      </c>
      <c r="F5065" s="1"/>
      <c r="G5065">
        <v>24</v>
      </c>
      <c r="H5065">
        <v>100</v>
      </c>
      <c r="I5065" s="1"/>
      <c r="K5065" s="1" t="s">
        <v>2729</v>
      </c>
      <c r="L5065">
        <v>1</v>
      </c>
      <c r="M5065">
        <v>98.24</v>
      </c>
      <c r="N5065">
        <v>2.9</v>
      </c>
      <c r="Q5065">
        <v>95.339999999999989</v>
      </c>
      <c r="R5065" s="1" t="s">
        <v>1346</v>
      </c>
      <c r="V5065">
        <v>0</v>
      </c>
      <c r="W5065">
        <v>0</v>
      </c>
      <c r="AF5065">
        <v>0</v>
      </c>
      <c r="AG5065">
        <v>0</v>
      </c>
      <c r="AH5065">
        <v>0</v>
      </c>
      <c r="AI5065">
        <v>12</v>
      </c>
      <c r="AJ5065">
        <v>12</v>
      </c>
      <c r="AN5065">
        <v>101.34</v>
      </c>
      <c r="AP5065">
        <v>41</v>
      </c>
    </row>
    <row r="5066" spans="1:42" x14ac:dyDescent="0.2">
      <c r="A5066" s="1" t="s">
        <v>53</v>
      </c>
      <c r="B5066">
        <v>4</v>
      </c>
      <c r="C5066" s="1" t="s">
        <v>7922</v>
      </c>
      <c r="D5066" s="2">
        <v>45942</v>
      </c>
      <c r="E5066" t="s">
        <v>7923</v>
      </c>
      <c r="F5066" s="1" t="s">
        <v>246</v>
      </c>
      <c r="G5066">
        <v>24</v>
      </c>
      <c r="H5066" t="s">
        <v>51</v>
      </c>
      <c r="I5066" s="1" t="s">
        <v>246</v>
      </c>
      <c r="J5066">
        <v>620</v>
      </c>
      <c r="K5066" s="1" t="s">
        <v>2729</v>
      </c>
      <c r="L5066">
        <v>2</v>
      </c>
      <c r="M5066">
        <v>236.39999999999998</v>
      </c>
      <c r="N5066">
        <v>5.6</v>
      </c>
      <c r="Q5066">
        <v>230.79999999999998</v>
      </c>
      <c r="R5066" s="1" t="s">
        <v>7959</v>
      </c>
      <c r="S5066">
        <v>3</v>
      </c>
      <c r="V5066">
        <v>3</v>
      </c>
      <c r="W5066">
        <v>0.05</v>
      </c>
      <c r="AF5066">
        <v>0</v>
      </c>
      <c r="AG5066">
        <v>0</v>
      </c>
      <c r="AH5066">
        <v>0.05</v>
      </c>
      <c r="AI5066">
        <v>11.95</v>
      </c>
      <c r="AJ5066">
        <v>12</v>
      </c>
      <c r="AN5066">
        <v>236.8</v>
      </c>
      <c r="AP5066">
        <v>41</v>
      </c>
    </row>
    <row r="5067" spans="1:42" x14ac:dyDescent="0.2">
      <c r="A5067" s="1" t="s">
        <v>53</v>
      </c>
      <c r="B5067">
        <v>4</v>
      </c>
      <c r="C5067" s="1" t="s">
        <v>7856</v>
      </c>
      <c r="D5067" s="2">
        <v>45942</v>
      </c>
      <c r="E5067" t="s">
        <v>3699</v>
      </c>
      <c r="F5067" s="1" t="s">
        <v>246</v>
      </c>
      <c r="G5067">
        <v>23</v>
      </c>
      <c r="H5067" t="s">
        <v>6604</v>
      </c>
      <c r="I5067" s="1" t="s">
        <v>246</v>
      </c>
      <c r="J5067">
        <v>4900</v>
      </c>
      <c r="K5067" s="1" t="s">
        <v>2729</v>
      </c>
      <c r="L5067">
        <v>2</v>
      </c>
      <c r="M5067">
        <v>262.70000000000005</v>
      </c>
      <c r="N5067">
        <v>4.5999999999999996</v>
      </c>
      <c r="Q5067">
        <v>258.10000000000002</v>
      </c>
      <c r="R5067" s="1" t="s">
        <v>8105</v>
      </c>
      <c r="V5067">
        <v>0</v>
      </c>
      <c r="W5067">
        <v>0</v>
      </c>
      <c r="AF5067">
        <v>0</v>
      </c>
      <c r="AG5067">
        <v>0</v>
      </c>
      <c r="AH5067">
        <v>0</v>
      </c>
      <c r="AI5067">
        <v>12</v>
      </c>
      <c r="AJ5067">
        <v>12</v>
      </c>
      <c r="AN5067">
        <v>264.10000000000002</v>
      </c>
      <c r="AP5067">
        <v>41</v>
      </c>
    </row>
    <row r="5068" spans="1:42" x14ac:dyDescent="0.2">
      <c r="A5068" s="1" t="s">
        <v>46</v>
      </c>
      <c r="B5068">
        <v>5</v>
      </c>
      <c r="C5068" s="1" t="s">
        <v>7874</v>
      </c>
      <c r="D5068" s="2">
        <v>45942</v>
      </c>
      <c r="E5068" t="s">
        <v>7875</v>
      </c>
      <c r="F5068" s="1" t="s">
        <v>246</v>
      </c>
      <c r="G5068">
        <v>28</v>
      </c>
      <c r="H5068">
        <v>10</v>
      </c>
      <c r="I5068" s="1" t="s">
        <v>246</v>
      </c>
      <c r="J5068">
        <v>280</v>
      </c>
      <c r="K5068" s="1" t="s">
        <v>2729</v>
      </c>
      <c r="L5068">
        <v>4</v>
      </c>
      <c r="M5068">
        <v>275</v>
      </c>
      <c r="N5068">
        <v>14.4</v>
      </c>
      <c r="O5068">
        <v>78</v>
      </c>
      <c r="Q5068">
        <v>260.60000000000002</v>
      </c>
      <c r="R5068" s="1" t="s">
        <v>7958</v>
      </c>
      <c r="S5068">
        <v>5</v>
      </c>
      <c r="V5068">
        <v>5</v>
      </c>
      <c r="W5068">
        <v>8.3333333333333329E-2</v>
      </c>
      <c r="AA5068">
        <v>5</v>
      </c>
      <c r="AF5068">
        <v>5</v>
      </c>
      <c r="AG5068">
        <v>8.3333333333333329E-2</v>
      </c>
      <c r="AH5068">
        <v>0.16666666666666666</v>
      </c>
      <c r="AI5068">
        <v>11.833333333333334</v>
      </c>
      <c r="AJ5068">
        <v>12</v>
      </c>
      <c r="AN5068">
        <v>266.60000000000002</v>
      </c>
      <c r="AP5068">
        <v>41</v>
      </c>
    </row>
    <row r="5069" spans="1:42" x14ac:dyDescent="0.2">
      <c r="A5069" s="1" t="s">
        <v>46</v>
      </c>
      <c r="B5069">
        <v>5</v>
      </c>
      <c r="C5069" s="1" t="s">
        <v>7927</v>
      </c>
      <c r="D5069" s="2">
        <v>45942</v>
      </c>
      <c r="E5069" t="s">
        <v>2272</v>
      </c>
      <c r="F5069" s="1" t="s">
        <v>246</v>
      </c>
      <c r="G5069">
        <v>22</v>
      </c>
      <c r="H5069" t="s">
        <v>338</v>
      </c>
      <c r="I5069" s="1" t="s">
        <v>246</v>
      </c>
      <c r="J5069">
        <v>125</v>
      </c>
      <c r="K5069" s="1" t="s">
        <v>2729</v>
      </c>
      <c r="L5069">
        <v>2</v>
      </c>
      <c r="M5069">
        <v>152.19999999999999</v>
      </c>
      <c r="N5069">
        <v>4.4000000000000004</v>
      </c>
      <c r="Q5069">
        <v>147.79999999999998</v>
      </c>
      <c r="R5069" s="1" t="s">
        <v>7960</v>
      </c>
      <c r="S5069">
        <v>5</v>
      </c>
      <c r="V5069">
        <v>5</v>
      </c>
      <c r="W5069">
        <v>8.3333333333333329E-2</v>
      </c>
      <c r="AA5069">
        <v>5</v>
      </c>
      <c r="AF5069">
        <v>5</v>
      </c>
      <c r="AG5069">
        <v>8.3333333333333329E-2</v>
      </c>
      <c r="AH5069">
        <v>0.16666666666666666</v>
      </c>
      <c r="AI5069">
        <v>11.833333333333334</v>
      </c>
      <c r="AJ5069">
        <v>12</v>
      </c>
      <c r="AN5069">
        <v>153.79999999999998</v>
      </c>
      <c r="AP5069">
        <v>41</v>
      </c>
    </row>
    <row r="5070" spans="1:42" x14ac:dyDescent="0.2">
      <c r="A5070" s="1" t="s">
        <v>46</v>
      </c>
      <c r="B5070">
        <v>5</v>
      </c>
      <c r="C5070" s="1" t="s">
        <v>7832</v>
      </c>
      <c r="D5070" s="2">
        <v>45942</v>
      </c>
      <c r="E5070" t="s">
        <v>7732</v>
      </c>
      <c r="F5070" s="1" t="s">
        <v>246</v>
      </c>
      <c r="G5070">
        <v>21</v>
      </c>
      <c r="H5070" t="s">
        <v>214</v>
      </c>
      <c r="I5070" s="1" t="s">
        <v>246</v>
      </c>
      <c r="J5070">
        <v>100</v>
      </c>
      <c r="K5070" s="1" t="s">
        <v>2729</v>
      </c>
      <c r="L5070">
        <v>2</v>
      </c>
      <c r="M5070">
        <v>68.2</v>
      </c>
      <c r="N5070">
        <v>2.6</v>
      </c>
      <c r="Q5070">
        <v>65.600000000000009</v>
      </c>
      <c r="R5070" s="1" t="s">
        <v>7952</v>
      </c>
      <c r="S5070">
        <v>5</v>
      </c>
      <c r="V5070">
        <v>5</v>
      </c>
      <c r="W5070">
        <v>8.3333333333333329E-2</v>
      </c>
      <c r="AF5070">
        <v>0</v>
      </c>
      <c r="AG5070">
        <v>0</v>
      </c>
      <c r="AH5070">
        <v>8.3333333333333329E-2</v>
      </c>
      <c r="AI5070">
        <v>11.916666666666666</v>
      </c>
      <c r="AJ5070">
        <v>12</v>
      </c>
      <c r="AN5070">
        <v>71.600000000000009</v>
      </c>
      <c r="AP5070">
        <v>41</v>
      </c>
    </row>
    <row r="5071" spans="1:42" x14ac:dyDescent="0.2">
      <c r="A5071" s="1" t="s">
        <v>46</v>
      </c>
      <c r="B5071">
        <v>5</v>
      </c>
      <c r="C5071" s="1" t="s">
        <v>7921</v>
      </c>
      <c r="D5071" s="2">
        <v>45942</v>
      </c>
      <c r="E5071" t="s">
        <v>7732</v>
      </c>
      <c r="F5071" s="1" t="s">
        <v>246</v>
      </c>
      <c r="G5071">
        <v>21</v>
      </c>
      <c r="H5071" t="s">
        <v>214</v>
      </c>
      <c r="I5071" s="1" t="s">
        <v>246</v>
      </c>
      <c r="J5071">
        <v>100</v>
      </c>
      <c r="K5071" s="1" t="s">
        <v>2729</v>
      </c>
      <c r="L5071">
        <v>2</v>
      </c>
      <c r="M5071">
        <v>108.8</v>
      </c>
      <c r="N5071">
        <v>5.2</v>
      </c>
      <c r="Q5071">
        <v>103.6</v>
      </c>
      <c r="R5071" s="1" t="s">
        <v>7961</v>
      </c>
      <c r="S5071">
        <v>5</v>
      </c>
      <c r="V5071">
        <v>5</v>
      </c>
      <c r="W5071">
        <v>8.3333333333333329E-2</v>
      </c>
      <c r="AF5071">
        <v>0</v>
      </c>
      <c r="AG5071">
        <v>0</v>
      </c>
      <c r="AH5071">
        <v>8.3333333333333329E-2</v>
      </c>
      <c r="AI5071">
        <v>11.916666666666666</v>
      </c>
      <c r="AJ5071">
        <v>12</v>
      </c>
      <c r="AN5071">
        <v>109.6</v>
      </c>
      <c r="AP5071">
        <v>41</v>
      </c>
    </row>
    <row r="5072" spans="1:42" x14ac:dyDescent="0.2">
      <c r="A5072" s="1" t="s">
        <v>53</v>
      </c>
      <c r="B5072">
        <v>5</v>
      </c>
      <c r="C5072" s="1" t="s">
        <v>7832</v>
      </c>
      <c r="D5072" s="2">
        <v>45942</v>
      </c>
      <c r="E5072" t="s">
        <v>7732</v>
      </c>
      <c r="F5072" s="1" t="s">
        <v>246</v>
      </c>
      <c r="G5072">
        <v>21</v>
      </c>
      <c r="H5072" t="s">
        <v>214</v>
      </c>
      <c r="I5072" s="1" t="s">
        <v>246</v>
      </c>
      <c r="J5072">
        <v>100</v>
      </c>
      <c r="K5072" s="1" t="s">
        <v>2729</v>
      </c>
      <c r="L5072">
        <v>1</v>
      </c>
      <c r="M5072">
        <v>24.5</v>
      </c>
      <c r="N5072">
        <v>5.0999999999999996</v>
      </c>
      <c r="O5072">
        <v>49</v>
      </c>
      <c r="Q5072">
        <v>19.399999999999999</v>
      </c>
      <c r="R5072" s="1" t="s">
        <v>7952</v>
      </c>
      <c r="S5072">
        <v>5</v>
      </c>
      <c r="V5072">
        <v>5</v>
      </c>
      <c r="W5072">
        <v>8.3333333333333329E-2</v>
      </c>
      <c r="AF5072">
        <v>0</v>
      </c>
      <c r="AG5072">
        <v>0</v>
      </c>
      <c r="AH5072">
        <v>8.3333333333333329E-2</v>
      </c>
      <c r="AI5072">
        <v>11.916666666666666</v>
      </c>
      <c r="AJ5072">
        <v>12</v>
      </c>
      <c r="AN5072">
        <v>25.4</v>
      </c>
      <c r="AP5072">
        <v>41</v>
      </c>
    </row>
    <row r="5073" spans="1:42" x14ac:dyDescent="0.2">
      <c r="A5073" s="1" t="s">
        <v>53</v>
      </c>
      <c r="B5073">
        <v>5</v>
      </c>
      <c r="C5073" s="1" t="s">
        <v>7924</v>
      </c>
      <c r="D5073" s="2">
        <v>45942</v>
      </c>
      <c r="E5073" t="s">
        <v>7732</v>
      </c>
      <c r="F5073" s="1" t="s">
        <v>246</v>
      </c>
      <c r="G5073">
        <v>18</v>
      </c>
      <c r="H5073" t="s">
        <v>214</v>
      </c>
      <c r="I5073" s="1" t="s">
        <v>246</v>
      </c>
      <c r="J5073">
        <v>100</v>
      </c>
      <c r="K5073" s="1" t="s">
        <v>2729</v>
      </c>
      <c r="L5073">
        <v>2</v>
      </c>
      <c r="M5073">
        <v>97.300000000000011</v>
      </c>
      <c r="N5073">
        <v>4.2</v>
      </c>
      <c r="Q5073">
        <v>93.100000000000009</v>
      </c>
      <c r="R5073" s="1" t="s">
        <v>7962</v>
      </c>
      <c r="S5073">
        <v>5</v>
      </c>
      <c r="V5073">
        <v>5</v>
      </c>
      <c r="W5073">
        <v>8.3333333333333329E-2</v>
      </c>
      <c r="AF5073">
        <v>0</v>
      </c>
      <c r="AG5073">
        <v>0</v>
      </c>
      <c r="AH5073">
        <v>8.3333333333333329E-2</v>
      </c>
      <c r="AI5073">
        <v>11.916666666666666</v>
      </c>
      <c r="AJ5073">
        <v>12</v>
      </c>
      <c r="AN5073">
        <v>99.100000000000023</v>
      </c>
      <c r="AP5073">
        <v>41</v>
      </c>
    </row>
    <row r="5074" spans="1:42" x14ac:dyDescent="0.2">
      <c r="A5074" s="1" t="s">
        <v>53</v>
      </c>
      <c r="B5074">
        <v>5</v>
      </c>
      <c r="C5074" s="1" t="s">
        <v>7925</v>
      </c>
      <c r="D5074" s="2">
        <v>45942</v>
      </c>
      <c r="E5074" t="s">
        <v>7926</v>
      </c>
      <c r="F5074" s="1" t="s">
        <v>246</v>
      </c>
      <c r="G5074">
        <v>18</v>
      </c>
      <c r="H5074" t="s">
        <v>4153</v>
      </c>
      <c r="I5074" s="1" t="s">
        <v>246</v>
      </c>
      <c r="J5074">
        <v>100</v>
      </c>
      <c r="K5074" s="1" t="s">
        <v>2729</v>
      </c>
      <c r="L5074">
        <v>2</v>
      </c>
      <c r="M5074">
        <v>96.6</v>
      </c>
      <c r="N5074">
        <v>4.2</v>
      </c>
      <c r="Q5074">
        <v>92.399999999999991</v>
      </c>
      <c r="R5074" s="1" t="s">
        <v>7963</v>
      </c>
      <c r="S5074">
        <v>5</v>
      </c>
      <c r="V5074">
        <v>5</v>
      </c>
      <c r="W5074">
        <v>8.3333333333333329E-2</v>
      </c>
      <c r="AF5074">
        <v>0</v>
      </c>
      <c r="AG5074">
        <v>0</v>
      </c>
      <c r="AH5074">
        <v>8.3333333333333329E-2</v>
      </c>
      <c r="AI5074">
        <v>11.916666666666666</v>
      </c>
      <c r="AJ5074">
        <v>12</v>
      </c>
      <c r="AN5074">
        <v>98.399999999999977</v>
      </c>
      <c r="AP5074">
        <v>41</v>
      </c>
    </row>
    <row r="5075" spans="1:42" x14ac:dyDescent="0.2">
      <c r="A5075" s="1" t="s">
        <v>53</v>
      </c>
      <c r="B5075">
        <v>5</v>
      </c>
      <c r="C5075" s="1" t="s">
        <v>7930</v>
      </c>
      <c r="D5075" s="2">
        <v>45942</v>
      </c>
      <c r="E5075" t="s">
        <v>6231</v>
      </c>
      <c r="F5075" s="1" t="s">
        <v>246</v>
      </c>
      <c r="G5075">
        <v>18</v>
      </c>
      <c r="H5075" t="s">
        <v>2811</v>
      </c>
      <c r="I5075" s="1" t="s">
        <v>246</v>
      </c>
      <c r="J5075">
        <v>150</v>
      </c>
      <c r="K5075" s="1" t="s">
        <v>2729</v>
      </c>
      <c r="L5075">
        <v>3</v>
      </c>
      <c r="M5075">
        <v>154.12</v>
      </c>
      <c r="N5075">
        <v>6.6000000000000005</v>
      </c>
      <c r="Q5075">
        <v>147.52000000000001</v>
      </c>
      <c r="R5075" s="1" t="s">
        <v>7964</v>
      </c>
      <c r="V5075">
        <v>0</v>
      </c>
      <c r="W5075">
        <v>0</v>
      </c>
      <c r="AF5075">
        <v>0</v>
      </c>
      <c r="AG5075">
        <v>0</v>
      </c>
      <c r="AH5075">
        <v>0</v>
      </c>
      <c r="AI5075">
        <v>12</v>
      </c>
      <c r="AJ5075">
        <v>12</v>
      </c>
      <c r="AN5075">
        <v>153.52000000000001</v>
      </c>
      <c r="AP5075">
        <v>41</v>
      </c>
    </row>
    <row r="5076" spans="1:42" x14ac:dyDescent="0.2">
      <c r="A5076" s="1" t="s">
        <v>46</v>
      </c>
      <c r="B5076">
        <v>6</v>
      </c>
      <c r="C5076" s="1" t="s">
        <v>7929</v>
      </c>
      <c r="D5076" s="2">
        <v>45942</v>
      </c>
      <c r="E5076" t="s">
        <v>7128</v>
      </c>
      <c r="F5076" s="1" t="s">
        <v>106</v>
      </c>
      <c r="G5076" t="s">
        <v>2743</v>
      </c>
      <c r="H5076" t="s">
        <v>2847</v>
      </c>
      <c r="I5076" s="1" t="s">
        <v>106</v>
      </c>
      <c r="J5076">
        <v>125</v>
      </c>
      <c r="K5076" s="1" t="s">
        <v>2729</v>
      </c>
      <c r="L5076">
        <v>5</v>
      </c>
      <c r="M5076">
        <v>128.77999999999997</v>
      </c>
      <c r="N5076">
        <v>5.6</v>
      </c>
      <c r="Q5076">
        <v>123.17999999999998</v>
      </c>
      <c r="R5076" s="1" t="s">
        <v>7965</v>
      </c>
      <c r="V5076">
        <v>0</v>
      </c>
      <c r="W5076">
        <v>0</v>
      </c>
      <c r="AD5076">
        <v>30</v>
      </c>
      <c r="AF5076">
        <v>30</v>
      </c>
      <c r="AG5076">
        <v>0.5</v>
      </c>
      <c r="AH5076">
        <v>0.5</v>
      </c>
      <c r="AI5076">
        <v>11.5</v>
      </c>
      <c r="AJ5076">
        <v>12</v>
      </c>
      <c r="AN5076">
        <v>129.17999999999998</v>
      </c>
      <c r="AP5076">
        <v>41</v>
      </c>
    </row>
    <row r="5077" spans="1:42" x14ac:dyDescent="0.2">
      <c r="A5077" s="1" t="s">
        <v>46</v>
      </c>
      <c r="B5077">
        <v>6</v>
      </c>
      <c r="C5077" s="1" t="s">
        <v>7933</v>
      </c>
      <c r="D5077" s="2">
        <v>45942</v>
      </c>
      <c r="E5077" t="s">
        <v>7167</v>
      </c>
      <c r="F5077" s="1" t="s">
        <v>106</v>
      </c>
      <c r="G5077" t="s">
        <v>2743</v>
      </c>
      <c r="H5077" t="s">
        <v>2928</v>
      </c>
      <c r="I5077" s="1" t="s">
        <v>106</v>
      </c>
      <c r="J5077">
        <v>100</v>
      </c>
      <c r="K5077" s="1" t="s">
        <v>2729</v>
      </c>
      <c r="L5077">
        <v>3</v>
      </c>
      <c r="M5077">
        <v>102.92000000000002</v>
      </c>
      <c r="N5077">
        <v>3.5999999999999996</v>
      </c>
      <c r="Q5077">
        <v>99.320000000000022</v>
      </c>
      <c r="R5077" s="1" t="s">
        <v>7966</v>
      </c>
      <c r="V5077">
        <v>0</v>
      </c>
      <c r="W5077">
        <v>0</v>
      </c>
      <c r="AF5077">
        <v>0</v>
      </c>
      <c r="AG5077">
        <v>0</v>
      </c>
      <c r="AH5077">
        <v>0</v>
      </c>
      <c r="AI5077">
        <v>12</v>
      </c>
      <c r="AJ5077">
        <v>12</v>
      </c>
      <c r="AN5077">
        <v>105.32000000000002</v>
      </c>
      <c r="AP5077">
        <v>41</v>
      </c>
    </row>
    <row r="5078" spans="1:42" x14ac:dyDescent="0.2">
      <c r="A5078" s="1" t="s">
        <v>46</v>
      </c>
      <c r="B5078">
        <v>6</v>
      </c>
      <c r="C5078" s="1" t="s">
        <v>7919</v>
      </c>
      <c r="D5078" s="2">
        <v>45942</v>
      </c>
      <c r="E5078" t="s">
        <v>7920</v>
      </c>
      <c r="F5078" s="1" t="s">
        <v>106</v>
      </c>
      <c r="G5078" t="s">
        <v>3102</v>
      </c>
      <c r="H5078" t="s">
        <v>2847</v>
      </c>
      <c r="I5078" s="1" t="s">
        <v>106</v>
      </c>
      <c r="J5078">
        <v>250</v>
      </c>
      <c r="K5078" s="1" t="s">
        <v>2729</v>
      </c>
      <c r="L5078">
        <v>2</v>
      </c>
      <c r="M5078">
        <v>95.800000000000011</v>
      </c>
      <c r="N5078">
        <v>2.4</v>
      </c>
      <c r="Q5078">
        <v>93.4</v>
      </c>
      <c r="R5078" s="1" t="s">
        <v>7967</v>
      </c>
      <c r="V5078">
        <v>0</v>
      </c>
      <c r="W5078">
        <v>0</v>
      </c>
      <c r="AF5078">
        <v>0</v>
      </c>
      <c r="AG5078">
        <v>0</v>
      </c>
      <c r="AH5078">
        <v>0</v>
      </c>
      <c r="AI5078">
        <v>12</v>
      </c>
      <c r="AJ5078">
        <v>12</v>
      </c>
      <c r="AN5078">
        <v>99.4</v>
      </c>
      <c r="AP5078">
        <v>41</v>
      </c>
    </row>
    <row r="5079" spans="1:42" x14ac:dyDescent="0.2">
      <c r="A5079" s="1" t="s">
        <v>53</v>
      </c>
      <c r="B5079">
        <v>6</v>
      </c>
      <c r="C5079" s="1" t="s">
        <v>7919</v>
      </c>
      <c r="D5079" s="2">
        <v>45942</v>
      </c>
      <c r="E5079" t="s">
        <v>7920</v>
      </c>
      <c r="F5079" s="1" t="s">
        <v>106</v>
      </c>
      <c r="G5079" t="s">
        <v>3102</v>
      </c>
      <c r="H5079" t="s">
        <v>2847</v>
      </c>
      <c r="I5079" s="1" t="s">
        <v>106</v>
      </c>
      <c r="J5079">
        <v>250</v>
      </c>
      <c r="K5079" s="1" t="s">
        <v>2729</v>
      </c>
      <c r="L5079">
        <v>3</v>
      </c>
      <c r="M5079">
        <v>161.19999999999999</v>
      </c>
      <c r="N5079">
        <v>5.2</v>
      </c>
      <c r="Q5079">
        <v>156</v>
      </c>
      <c r="R5079" s="1" t="s">
        <v>7967</v>
      </c>
      <c r="S5079">
        <v>5</v>
      </c>
      <c r="V5079">
        <v>5</v>
      </c>
      <c r="W5079">
        <v>8.3333333333333329E-2</v>
      </c>
      <c r="AF5079">
        <v>0</v>
      </c>
      <c r="AG5079">
        <v>0</v>
      </c>
      <c r="AH5079">
        <v>8.3333333333333329E-2</v>
      </c>
      <c r="AI5079">
        <v>11.916666666666666</v>
      </c>
      <c r="AJ5079">
        <v>12</v>
      </c>
      <c r="AN5079">
        <v>162</v>
      </c>
      <c r="AP5079">
        <v>41</v>
      </c>
    </row>
    <row r="5080" spans="1:42" x14ac:dyDescent="0.2">
      <c r="A5080" s="1" t="s">
        <v>53</v>
      </c>
      <c r="B5080">
        <v>6</v>
      </c>
      <c r="C5080" s="1" t="s">
        <v>7932</v>
      </c>
      <c r="D5080" s="2">
        <v>45942</v>
      </c>
      <c r="E5080" t="s">
        <v>7167</v>
      </c>
      <c r="F5080" s="1" t="s">
        <v>106</v>
      </c>
      <c r="G5080" t="s">
        <v>3884</v>
      </c>
      <c r="H5080" t="s">
        <v>2928</v>
      </c>
      <c r="I5080" s="1" t="s">
        <v>106</v>
      </c>
      <c r="J5080">
        <v>100</v>
      </c>
      <c r="K5080" s="1" t="s">
        <v>2729</v>
      </c>
      <c r="L5080">
        <v>3</v>
      </c>
      <c r="M5080">
        <v>104.30000000000001</v>
      </c>
      <c r="N5080">
        <v>4.1999999999999993</v>
      </c>
      <c r="Q5080">
        <v>100.10000000000001</v>
      </c>
      <c r="R5080" s="1" t="s">
        <v>7968</v>
      </c>
      <c r="S5080">
        <v>5</v>
      </c>
      <c r="V5080">
        <v>5</v>
      </c>
      <c r="W5080">
        <v>8.3333333333333329E-2</v>
      </c>
      <c r="AF5080">
        <v>0</v>
      </c>
      <c r="AG5080">
        <v>0</v>
      </c>
      <c r="AH5080">
        <v>8.3333333333333329E-2</v>
      </c>
      <c r="AI5080">
        <v>11.916666666666666</v>
      </c>
      <c r="AJ5080">
        <v>12</v>
      </c>
      <c r="AN5080">
        <v>106.1</v>
      </c>
      <c r="AP5080">
        <v>41</v>
      </c>
    </row>
    <row r="5081" spans="1:42" x14ac:dyDescent="0.2">
      <c r="A5081" s="1" t="s">
        <v>53</v>
      </c>
      <c r="B5081">
        <v>6</v>
      </c>
      <c r="C5081" s="1" t="s">
        <v>7969</v>
      </c>
      <c r="D5081" s="2">
        <v>45942</v>
      </c>
      <c r="E5081" t="s">
        <v>6322</v>
      </c>
      <c r="F5081" s="1" t="s">
        <v>106</v>
      </c>
      <c r="G5081" t="s">
        <v>3001</v>
      </c>
      <c r="H5081" t="s">
        <v>51</v>
      </c>
      <c r="I5081" s="1" t="s">
        <v>106</v>
      </c>
      <c r="J5081">
        <v>600</v>
      </c>
      <c r="K5081" s="1" t="s">
        <v>2729</v>
      </c>
      <c r="L5081">
        <v>4</v>
      </c>
      <c r="M5081">
        <v>188</v>
      </c>
      <c r="N5081">
        <v>7.1999999999999993</v>
      </c>
      <c r="Q5081">
        <v>180.8</v>
      </c>
      <c r="R5081" s="1" t="s">
        <v>8106</v>
      </c>
      <c r="S5081">
        <v>5</v>
      </c>
      <c r="V5081">
        <v>5</v>
      </c>
      <c r="W5081">
        <v>8.3333333333333329E-2</v>
      </c>
      <c r="AF5081">
        <v>0</v>
      </c>
      <c r="AG5081">
        <v>0</v>
      </c>
      <c r="AH5081">
        <v>8.3333333333333329E-2</v>
      </c>
      <c r="AI5081">
        <v>11.916666666666666</v>
      </c>
      <c r="AJ5081">
        <v>12</v>
      </c>
      <c r="AN5081">
        <v>186.8</v>
      </c>
      <c r="AP5081">
        <v>41</v>
      </c>
    </row>
    <row r="5082" spans="1:42" x14ac:dyDescent="0.2">
      <c r="A5082" s="1" t="s">
        <v>53</v>
      </c>
      <c r="B5082">
        <v>6</v>
      </c>
      <c r="C5082" s="1" t="s">
        <v>7931</v>
      </c>
      <c r="D5082" s="2">
        <v>45942</v>
      </c>
      <c r="E5082" t="s">
        <v>7167</v>
      </c>
      <c r="F5082" s="1" t="s">
        <v>106</v>
      </c>
      <c r="G5082" t="s">
        <v>2927</v>
      </c>
      <c r="H5082" t="s">
        <v>2928</v>
      </c>
      <c r="I5082" s="1" t="s">
        <v>106</v>
      </c>
      <c r="J5082">
        <v>100</v>
      </c>
      <c r="K5082" s="1" t="s">
        <v>2729</v>
      </c>
      <c r="L5082">
        <v>4</v>
      </c>
      <c r="M5082">
        <v>122.42</v>
      </c>
      <c r="N5082">
        <v>4.8</v>
      </c>
      <c r="Q5082">
        <v>117.62</v>
      </c>
      <c r="R5082" s="1" t="s">
        <v>7970</v>
      </c>
      <c r="V5082">
        <v>0</v>
      </c>
      <c r="W5082">
        <v>0</v>
      </c>
      <c r="AF5082">
        <v>0</v>
      </c>
      <c r="AG5082">
        <v>0</v>
      </c>
      <c r="AH5082">
        <v>0</v>
      </c>
      <c r="AI5082">
        <v>12</v>
      </c>
      <c r="AJ5082">
        <v>12</v>
      </c>
      <c r="AN5082">
        <v>123.62</v>
      </c>
      <c r="AP5082">
        <v>41</v>
      </c>
    </row>
    <row r="5083" spans="1:42" x14ac:dyDescent="0.2">
      <c r="A5083" s="1" t="s">
        <v>46</v>
      </c>
      <c r="B5083">
        <v>1</v>
      </c>
      <c r="C5083" s="1" t="s">
        <v>7852</v>
      </c>
      <c r="D5083" s="2">
        <v>45943</v>
      </c>
      <c r="E5083" t="s">
        <v>783</v>
      </c>
      <c r="F5083" s="1" t="s">
        <v>246</v>
      </c>
      <c r="G5083">
        <v>7</v>
      </c>
      <c r="H5083">
        <v>10</v>
      </c>
      <c r="I5083" s="1" t="s">
        <v>246</v>
      </c>
      <c r="J5083">
        <v>150</v>
      </c>
      <c r="K5083" s="1" t="s">
        <v>2729</v>
      </c>
      <c r="L5083">
        <v>1</v>
      </c>
      <c r="M5083">
        <v>45.56</v>
      </c>
      <c r="N5083">
        <v>0.7</v>
      </c>
      <c r="O5083">
        <v>55</v>
      </c>
      <c r="Q5083">
        <v>44.86</v>
      </c>
      <c r="R5083" s="1" t="s">
        <v>7953</v>
      </c>
      <c r="V5083">
        <v>0</v>
      </c>
      <c r="W5083">
        <v>0</v>
      </c>
      <c r="Z5083">
        <v>240</v>
      </c>
      <c r="AF5083">
        <v>240</v>
      </c>
      <c r="AG5083">
        <v>4</v>
      </c>
      <c r="AH5083">
        <v>4</v>
      </c>
      <c r="AI5083">
        <v>8</v>
      </c>
      <c r="AJ5083">
        <v>12</v>
      </c>
      <c r="AL5083">
        <v>2293</v>
      </c>
      <c r="AN5083">
        <v>50.86</v>
      </c>
      <c r="AO5083">
        <v>372</v>
      </c>
      <c r="AP5083">
        <v>42</v>
      </c>
    </row>
    <row r="5084" spans="1:42" x14ac:dyDescent="0.2">
      <c r="A5084" s="1" t="s">
        <v>53</v>
      </c>
      <c r="B5084">
        <v>1</v>
      </c>
      <c r="C5084" s="1" t="s">
        <v>7852</v>
      </c>
      <c r="D5084" s="2">
        <v>45943</v>
      </c>
      <c r="E5084" t="s">
        <v>783</v>
      </c>
      <c r="F5084" s="1" t="s">
        <v>246</v>
      </c>
      <c r="G5084">
        <v>7</v>
      </c>
      <c r="H5084">
        <v>10</v>
      </c>
      <c r="I5084" s="1" t="s">
        <v>246</v>
      </c>
      <c r="J5084">
        <v>150</v>
      </c>
      <c r="K5084" s="1" t="s">
        <v>2729</v>
      </c>
      <c r="L5084">
        <v>2</v>
      </c>
      <c r="M5084">
        <v>102.1</v>
      </c>
      <c r="N5084">
        <v>1.5</v>
      </c>
      <c r="Q5084">
        <v>100.6</v>
      </c>
      <c r="R5084" s="1" t="s">
        <v>7953</v>
      </c>
      <c r="V5084">
        <v>0</v>
      </c>
      <c r="W5084">
        <v>0</v>
      </c>
      <c r="AF5084">
        <v>0</v>
      </c>
      <c r="AG5084">
        <v>0</v>
      </c>
      <c r="AH5084">
        <v>0</v>
      </c>
      <c r="AI5084">
        <v>12</v>
      </c>
      <c r="AJ5084">
        <v>12</v>
      </c>
      <c r="AN5084">
        <v>106.6</v>
      </c>
      <c r="AP5084">
        <v>42</v>
      </c>
    </row>
    <row r="5085" spans="1:42" x14ac:dyDescent="0.2">
      <c r="A5085" s="1" t="s">
        <v>53</v>
      </c>
      <c r="B5085">
        <v>1</v>
      </c>
      <c r="C5085" s="1" t="s">
        <v>7934</v>
      </c>
      <c r="D5085" s="2">
        <v>45943</v>
      </c>
      <c r="E5085" t="s">
        <v>783</v>
      </c>
      <c r="F5085" s="1" t="s">
        <v>246</v>
      </c>
      <c r="G5085">
        <v>7</v>
      </c>
      <c r="H5085">
        <v>10</v>
      </c>
      <c r="I5085" s="1" t="s">
        <v>246</v>
      </c>
      <c r="J5085">
        <v>150</v>
      </c>
      <c r="K5085" s="1" t="s">
        <v>2729</v>
      </c>
      <c r="L5085">
        <v>1</v>
      </c>
      <c r="M5085">
        <v>51.7</v>
      </c>
      <c r="N5085">
        <v>0.7</v>
      </c>
      <c r="Q5085">
        <v>51</v>
      </c>
      <c r="R5085" s="1" t="s">
        <v>7971</v>
      </c>
      <c r="V5085">
        <v>0</v>
      </c>
      <c r="W5085">
        <v>0</v>
      </c>
      <c r="AF5085">
        <v>0</v>
      </c>
      <c r="AG5085">
        <v>0</v>
      </c>
      <c r="AH5085">
        <v>0</v>
      </c>
      <c r="AI5085">
        <v>12</v>
      </c>
      <c r="AJ5085">
        <v>12</v>
      </c>
      <c r="AN5085">
        <v>57</v>
      </c>
      <c r="AP5085">
        <v>42</v>
      </c>
    </row>
    <row r="5086" spans="1:42" x14ac:dyDescent="0.2">
      <c r="A5086" s="1" t="s">
        <v>46</v>
      </c>
      <c r="B5086">
        <v>5</v>
      </c>
      <c r="C5086" s="1" t="s">
        <v>7856</v>
      </c>
      <c r="D5086" s="2">
        <v>45943</v>
      </c>
      <c r="E5086" t="s">
        <v>3699</v>
      </c>
      <c r="F5086" s="1" t="s">
        <v>246</v>
      </c>
      <c r="G5086">
        <v>23</v>
      </c>
      <c r="H5086" t="s">
        <v>6604</v>
      </c>
      <c r="I5086" s="1" t="s">
        <v>246</v>
      </c>
      <c r="J5086">
        <v>4900</v>
      </c>
      <c r="K5086" s="1" t="s">
        <v>2729</v>
      </c>
      <c r="L5086">
        <v>4</v>
      </c>
      <c r="M5086">
        <v>425.02</v>
      </c>
      <c r="N5086">
        <v>11.2</v>
      </c>
      <c r="Q5086">
        <v>413.82</v>
      </c>
      <c r="R5086" s="1" t="s">
        <v>8105</v>
      </c>
      <c r="V5086">
        <v>0</v>
      </c>
      <c r="W5086">
        <v>0</v>
      </c>
      <c r="AF5086">
        <v>0</v>
      </c>
      <c r="AG5086">
        <v>0</v>
      </c>
      <c r="AH5086">
        <v>0</v>
      </c>
      <c r="AI5086">
        <v>12</v>
      </c>
      <c r="AJ5086">
        <v>12</v>
      </c>
      <c r="AN5086">
        <v>419.82</v>
      </c>
      <c r="AP5086">
        <v>42</v>
      </c>
    </row>
    <row r="5087" spans="1:42" x14ac:dyDescent="0.2">
      <c r="A5087" s="1" t="s">
        <v>53</v>
      </c>
      <c r="B5087">
        <v>5</v>
      </c>
      <c r="C5087" s="1" t="s">
        <v>7856</v>
      </c>
      <c r="D5087" s="2">
        <v>45943</v>
      </c>
      <c r="E5087" t="s">
        <v>3699</v>
      </c>
      <c r="F5087" s="1" t="s">
        <v>246</v>
      </c>
      <c r="G5087">
        <v>23</v>
      </c>
      <c r="H5087" t="s">
        <v>6604</v>
      </c>
      <c r="I5087" s="1" t="s">
        <v>246</v>
      </c>
      <c r="J5087">
        <v>4900</v>
      </c>
      <c r="K5087" s="1" t="s">
        <v>2729</v>
      </c>
      <c r="L5087">
        <v>1</v>
      </c>
      <c r="M5087">
        <v>152.19999999999999</v>
      </c>
      <c r="N5087">
        <v>2.2999999999999998</v>
      </c>
      <c r="Q5087">
        <v>149.89999999999998</v>
      </c>
      <c r="R5087" s="1" t="s">
        <v>8105</v>
      </c>
      <c r="V5087">
        <v>0</v>
      </c>
      <c r="W5087">
        <v>0</v>
      </c>
      <c r="AF5087">
        <v>0</v>
      </c>
      <c r="AG5087">
        <v>0</v>
      </c>
      <c r="AH5087">
        <v>0</v>
      </c>
      <c r="AI5087">
        <v>12</v>
      </c>
      <c r="AJ5087">
        <v>12</v>
      </c>
      <c r="AN5087">
        <v>155.89999999999998</v>
      </c>
      <c r="AP5087">
        <v>42</v>
      </c>
    </row>
    <row r="5088" spans="1:42" x14ac:dyDescent="0.2">
      <c r="A5088" s="1" t="s">
        <v>53</v>
      </c>
      <c r="B5088">
        <v>5</v>
      </c>
      <c r="C5088" s="1" t="s">
        <v>7691</v>
      </c>
      <c r="D5088" s="2">
        <v>45943</v>
      </c>
      <c r="E5088" t="s">
        <v>625</v>
      </c>
      <c r="F5088" s="1" t="s">
        <v>246</v>
      </c>
      <c r="G5088">
        <v>17</v>
      </c>
      <c r="H5088" t="s">
        <v>79</v>
      </c>
      <c r="I5088" s="1" t="s">
        <v>246</v>
      </c>
      <c r="J5088">
        <v>1000</v>
      </c>
      <c r="K5088" s="1" t="s">
        <v>2729</v>
      </c>
      <c r="L5088">
        <v>2</v>
      </c>
      <c r="M5088">
        <v>151</v>
      </c>
      <c r="N5088">
        <v>4.2</v>
      </c>
      <c r="Q5088">
        <v>146.80000000000001</v>
      </c>
      <c r="R5088" s="1" t="s">
        <v>7950</v>
      </c>
      <c r="V5088">
        <v>0</v>
      </c>
      <c r="W5088">
        <v>0</v>
      </c>
      <c r="AF5088">
        <v>0</v>
      </c>
      <c r="AG5088">
        <v>0</v>
      </c>
      <c r="AH5088">
        <v>0</v>
      </c>
      <c r="AI5088">
        <v>12</v>
      </c>
      <c r="AJ5088">
        <v>12</v>
      </c>
      <c r="AN5088">
        <v>152.80000000000001</v>
      </c>
      <c r="AP5088">
        <v>42</v>
      </c>
    </row>
    <row r="5089" spans="1:42" x14ac:dyDescent="0.2">
      <c r="A5089" s="1" t="s">
        <v>46</v>
      </c>
      <c r="B5089">
        <v>6</v>
      </c>
      <c r="C5089" s="1" t="s">
        <v>7928</v>
      </c>
      <c r="D5089" s="2">
        <v>45943</v>
      </c>
      <c r="E5089" t="s">
        <v>7732</v>
      </c>
      <c r="F5089" s="1" t="s">
        <v>246</v>
      </c>
      <c r="G5089">
        <v>17</v>
      </c>
      <c r="H5089" t="s">
        <v>214</v>
      </c>
      <c r="I5089" s="1" t="s">
        <v>246</v>
      </c>
      <c r="J5089">
        <v>100</v>
      </c>
      <c r="K5089" s="1" t="s">
        <v>2729</v>
      </c>
      <c r="L5089">
        <v>2</v>
      </c>
      <c r="M5089">
        <v>88.2</v>
      </c>
      <c r="N5089">
        <v>4.4000000000000004</v>
      </c>
      <c r="Q5089">
        <v>83.8</v>
      </c>
      <c r="R5089" s="1" t="s">
        <v>7972</v>
      </c>
      <c r="V5089">
        <v>0</v>
      </c>
      <c r="W5089">
        <v>0</v>
      </c>
      <c r="AA5089">
        <v>5</v>
      </c>
      <c r="AF5089">
        <v>5</v>
      </c>
      <c r="AG5089">
        <v>8.3333333333333329E-2</v>
      </c>
      <c r="AH5089">
        <v>8.3333333333333329E-2</v>
      </c>
      <c r="AI5089">
        <v>11.916666666666666</v>
      </c>
      <c r="AJ5089">
        <v>12</v>
      </c>
      <c r="AN5089">
        <v>89.8</v>
      </c>
      <c r="AP5089">
        <v>42</v>
      </c>
    </row>
    <row r="5090" spans="1:42" x14ac:dyDescent="0.2">
      <c r="A5090" s="1" t="s">
        <v>46</v>
      </c>
      <c r="B5090">
        <v>6</v>
      </c>
      <c r="C5090" s="1" t="s">
        <v>7973</v>
      </c>
      <c r="D5090" s="2">
        <v>45943</v>
      </c>
      <c r="E5090" t="s">
        <v>6633</v>
      </c>
      <c r="F5090" s="1" t="s">
        <v>246</v>
      </c>
      <c r="G5090">
        <v>14</v>
      </c>
      <c r="H5090" t="s">
        <v>2883</v>
      </c>
      <c r="I5090" s="1" t="s">
        <v>246</v>
      </c>
      <c r="J5090">
        <v>500</v>
      </c>
      <c r="K5090" s="1" t="s">
        <v>2729</v>
      </c>
      <c r="L5090">
        <v>5</v>
      </c>
      <c r="M5090">
        <v>271.2</v>
      </c>
      <c r="N5090">
        <v>8.5</v>
      </c>
      <c r="Q5090">
        <v>262.7</v>
      </c>
      <c r="R5090" s="1" t="s">
        <v>7974</v>
      </c>
      <c r="V5090">
        <v>0</v>
      </c>
      <c r="W5090">
        <v>0</v>
      </c>
      <c r="AA5090">
        <v>4</v>
      </c>
      <c r="AF5090">
        <v>4</v>
      </c>
      <c r="AG5090">
        <v>6.6666666666666666E-2</v>
      </c>
      <c r="AH5090">
        <v>6.6666666666666666E-2</v>
      </c>
      <c r="AI5090">
        <v>11.933333333333334</v>
      </c>
      <c r="AJ5090">
        <v>12</v>
      </c>
      <c r="AN5090">
        <v>268.7</v>
      </c>
      <c r="AP5090">
        <v>42</v>
      </c>
    </row>
    <row r="5091" spans="1:42" x14ac:dyDescent="0.2">
      <c r="A5091" s="1" t="s">
        <v>53</v>
      </c>
      <c r="B5091">
        <v>6</v>
      </c>
      <c r="C5091" s="1" t="s">
        <v>7973</v>
      </c>
      <c r="D5091" s="2">
        <v>45943</v>
      </c>
      <c r="E5091" t="s">
        <v>6633</v>
      </c>
      <c r="F5091" s="1" t="s">
        <v>246</v>
      </c>
      <c r="G5091">
        <v>14</v>
      </c>
      <c r="H5091" t="s">
        <v>2883</v>
      </c>
      <c r="I5091" s="1" t="s">
        <v>246</v>
      </c>
      <c r="J5091">
        <v>500</v>
      </c>
      <c r="K5091" s="1" t="s">
        <v>2729</v>
      </c>
      <c r="L5091">
        <v>3</v>
      </c>
      <c r="M5091">
        <v>226.59999999999997</v>
      </c>
      <c r="N5091">
        <v>4.8000000000000007</v>
      </c>
      <c r="O5091">
        <v>68</v>
      </c>
      <c r="Q5091">
        <v>221.79999999999995</v>
      </c>
      <c r="R5091" s="1" t="s">
        <v>7974</v>
      </c>
      <c r="S5091">
        <v>5</v>
      </c>
      <c r="V5091">
        <v>5</v>
      </c>
      <c r="W5091">
        <v>8.3333333333333329E-2</v>
      </c>
      <c r="AF5091">
        <v>0</v>
      </c>
      <c r="AG5091">
        <v>0</v>
      </c>
      <c r="AH5091">
        <v>8.3333333333333329E-2</v>
      </c>
      <c r="AI5091">
        <v>11.916666666666666</v>
      </c>
      <c r="AJ5091">
        <v>12</v>
      </c>
      <c r="AN5091">
        <v>227.79999999999995</v>
      </c>
      <c r="AP5091">
        <v>42</v>
      </c>
    </row>
    <row r="5092" spans="1:42" x14ac:dyDescent="0.2">
      <c r="A5092" s="1" t="s">
        <v>53</v>
      </c>
      <c r="B5092">
        <v>6</v>
      </c>
      <c r="C5092" s="1" t="s">
        <v>7869</v>
      </c>
      <c r="D5092" s="2">
        <v>45943</v>
      </c>
      <c r="E5092" t="s">
        <v>2272</v>
      </c>
      <c r="F5092" s="1" t="s">
        <v>246</v>
      </c>
      <c r="G5092">
        <v>16</v>
      </c>
      <c r="H5092" t="s">
        <v>2963</v>
      </c>
      <c r="I5092" s="1" t="s">
        <v>246</v>
      </c>
      <c r="J5092">
        <v>125</v>
      </c>
      <c r="K5092" s="1" t="s">
        <v>2729</v>
      </c>
      <c r="L5092">
        <v>2</v>
      </c>
      <c r="M5092">
        <v>147.07999999999998</v>
      </c>
      <c r="N5092">
        <v>4</v>
      </c>
      <c r="Q5092">
        <v>143.07999999999998</v>
      </c>
      <c r="R5092" s="1" t="s">
        <v>7957</v>
      </c>
      <c r="V5092">
        <v>0</v>
      </c>
      <c r="W5092">
        <v>0</v>
      </c>
      <c r="AF5092">
        <v>0</v>
      </c>
      <c r="AG5092">
        <v>0</v>
      </c>
      <c r="AH5092">
        <v>0</v>
      </c>
      <c r="AI5092">
        <v>12</v>
      </c>
      <c r="AJ5092">
        <v>12</v>
      </c>
      <c r="AN5092">
        <v>149.07999999999998</v>
      </c>
      <c r="AP5092">
        <v>42</v>
      </c>
    </row>
    <row r="5093" spans="1:42" x14ac:dyDescent="0.2">
      <c r="A5093" s="1" t="s">
        <v>46</v>
      </c>
      <c r="B5093">
        <v>7</v>
      </c>
      <c r="C5093" s="1" t="s">
        <v>7975</v>
      </c>
      <c r="D5093" s="2">
        <v>45943</v>
      </c>
      <c r="E5093" t="s">
        <v>625</v>
      </c>
      <c r="F5093" s="1" t="s">
        <v>246</v>
      </c>
      <c r="G5093" t="s">
        <v>3047</v>
      </c>
      <c r="H5093" t="s">
        <v>287</v>
      </c>
      <c r="I5093" s="1" t="s">
        <v>246</v>
      </c>
      <c r="J5093">
        <v>1595</v>
      </c>
      <c r="K5093" s="1" t="s">
        <v>2729</v>
      </c>
      <c r="L5093">
        <v>9</v>
      </c>
      <c r="M5093">
        <v>673.50000000000011</v>
      </c>
      <c r="N5093">
        <v>22.9</v>
      </c>
      <c r="Q5093">
        <v>650.60000000000014</v>
      </c>
      <c r="R5093" s="1" t="s">
        <v>7976</v>
      </c>
      <c r="V5093">
        <v>0</v>
      </c>
      <c r="W5093">
        <v>0</v>
      </c>
      <c r="AF5093">
        <v>0</v>
      </c>
      <c r="AG5093">
        <v>0</v>
      </c>
      <c r="AH5093">
        <v>0</v>
      </c>
      <c r="AI5093">
        <v>12</v>
      </c>
      <c r="AJ5093">
        <v>12</v>
      </c>
      <c r="AN5093">
        <v>656.60000000000014</v>
      </c>
      <c r="AP5093">
        <v>42</v>
      </c>
    </row>
    <row r="5094" spans="1:42" x14ac:dyDescent="0.2">
      <c r="A5094" s="1" t="s">
        <v>46</v>
      </c>
      <c r="B5094">
        <v>7</v>
      </c>
      <c r="C5094" s="1" t="s">
        <v>711</v>
      </c>
      <c r="D5094" s="2">
        <v>45943</v>
      </c>
      <c r="E5094" t="s">
        <v>51</v>
      </c>
      <c r="F5094" s="1"/>
      <c r="G5094">
        <v>20</v>
      </c>
      <c r="I5094" s="1"/>
      <c r="K5094" s="1" t="s">
        <v>2729</v>
      </c>
      <c r="L5094">
        <v>1</v>
      </c>
      <c r="M5094">
        <v>74.400000000000006</v>
      </c>
      <c r="N5094">
        <v>2</v>
      </c>
      <c r="Q5094">
        <v>72.400000000000006</v>
      </c>
      <c r="R5094" s="1" t="s">
        <v>8104</v>
      </c>
      <c r="V5094">
        <v>0</v>
      </c>
      <c r="W5094">
        <v>0</v>
      </c>
      <c r="AF5094">
        <v>0</v>
      </c>
      <c r="AG5094">
        <v>0</v>
      </c>
      <c r="AH5094">
        <v>0</v>
      </c>
      <c r="AI5094">
        <v>12</v>
      </c>
      <c r="AJ5094">
        <v>12</v>
      </c>
      <c r="AN5094">
        <v>78.400000000000006</v>
      </c>
      <c r="AP5094">
        <v>42</v>
      </c>
    </row>
    <row r="5095" spans="1:42" x14ac:dyDescent="0.2">
      <c r="A5095" s="1" t="s">
        <v>53</v>
      </c>
      <c r="B5095">
        <v>7</v>
      </c>
      <c r="C5095" s="1" t="s">
        <v>7975</v>
      </c>
      <c r="D5095" s="2">
        <v>45943</v>
      </c>
      <c r="E5095" t="s">
        <v>625</v>
      </c>
      <c r="F5095" s="1" t="s">
        <v>246</v>
      </c>
      <c r="G5095" t="s">
        <v>3047</v>
      </c>
      <c r="H5095" t="s">
        <v>287</v>
      </c>
      <c r="I5095" s="1" t="s">
        <v>246</v>
      </c>
      <c r="J5095">
        <v>1595</v>
      </c>
      <c r="K5095" s="1" t="s">
        <v>2729</v>
      </c>
      <c r="L5095">
        <v>10</v>
      </c>
      <c r="M5095">
        <v>804.9</v>
      </c>
      <c r="N5095">
        <v>42</v>
      </c>
      <c r="Q5095">
        <v>762.9</v>
      </c>
      <c r="R5095" s="1" t="s">
        <v>7976</v>
      </c>
      <c r="S5095">
        <v>10</v>
      </c>
      <c r="V5095">
        <v>10</v>
      </c>
      <c r="W5095">
        <v>0.16666666666666666</v>
      </c>
      <c r="AC5095">
        <v>10</v>
      </c>
      <c r="AF5095">
        <v>10</v>
      </c>
      <c r="AG5095">
        <v>0.16666666666666666</v>
      </c>
      <c r="AH5095">
        <v>0.33333333333333331</v>
      </c>
      <c r="AI5095">
        <v>11.666666666666666</v>
      </c>
      <c r="AJ5095">
        <v>12</v>
      </c>
      <c r="AN5095">
        <v>768.9</v>
      </c>
      <c r="AP5095">
        <v>42</v>
      </c>
    </row>
    <row r="5096" spans="1:42" x14ac:dyDescent="0.2">
      <c r="A5096" s="1" t="s">
        <v>53</v>
      </c>
      <c r="B5096">
        <v>7</v>
      </c>
      <c r="C5096" s="1" t="s">
        <v>7977</v>
      </c>
      <c r="D5096" s="2">
        <v>45943</v>
      </c>
      <c r="E5096" t="s">
        <v>51</v>
      </c>
      <c r="F5096" s="1"/>
      <c r="I5096" s="1"/>
      <c r="K5096" s="1" t="s">
        <v>2729</v>
      </c>
      <c r="L5096">
        <v>1</v>
      </c>
      <c r="M5096">
        <v>69</v>
      </c>
      <c r="N5096">
        <v>4.2</v>
      </c>
      <c r="Q5096">
        <v>64.8</v>
      </c>
      <c r="R5096" s="1" t="s">
        <v>7978</v>
      </c>
      <c r="V5096">
        <v>0</v>
      </c>
      <c r="W5096">
        <v>0</v>
      </c>
      <c r="AF5096">
        <v>0</v>
      </c>
      <c r="AG5096">
        <v>0</v>
      </c>
      <c r="AH5096">
        <v>0</v>
      </c>
      <c r="AI5096">
        <v>12</v>
      </c>
      <c r="AJ5096">
        <v>12</v>
      </c>
      <c r="AN5096">
        <v>70.8</v>
      </c>
      <c r="AP5096">
        <v>42</v>
      </c>
    </row>
    <row r="5097" spans="1:42" x14ac:dyDescent="0.2">
      <c r="A5097" s="1" t="s">
        <v>46</v>
      </c>
      <c r="B5097">
        <v>8</v>
      </c>
      <c r="C5097" s="1" t="s">
        <v>7788</v>
      </c>
      <c r="D5097" s="2">
        <v>45943</v>
      </c>
      <c r="E5097" t="s">
        <v>625</v>
      </c>
      <c r="F5097" s="1" t="s">
        <v>246</v>
      </c>
      <c r="G5097">
        <v>17</v>
      </c>
      <c r="H5097" t="s">
        <v>332</v>
      </c>
      <c r="I5097" s="1" t="s">
        <v>246</v>
      </c>
      <c r="J5097">
        <v>200</v>
      </c>
      <c r="K5097" s="1" t="s">
        <v>2729</v>
      </c>
      <c r="L5097">
        <v>1</v>
      </c>
      <c r="M5097">
        <v>58.5</v>
      </c>
      <c r="N5097">
        <v>1.7</v>
      </c>
      <c r="Q5097">
        <v>56.8</v>
      </c>
      <c r="R5097" s="1" t="s">
        <v>7955</v>
      </c>
      <c r="S5097">
        <v>5</v>
      </c>
      <c r="V5097">
        <v>5</v>
      </c>
      <c r="W5097">
        <v>8.3333333333333329E-2</v>
      </c>
      <c r="AF5097">
        <v>0</v>
      </c>
      <c r="AG5097">
        <v>0</v>
      </c>
      <c r="AH5097">
        <v>8.3333333333333329E-2</v>
      </c>
      <c r="AI5097">
        <v>11.916666666666666</v>
      </c>
      <c r="AJ5097">
        <v>12</v>
      </c>
      <c r="AN5097">
        <v>62.8</v>
      </c>
      <c r="AP5097">
        <v>42</v>
      </c>
    </row>
    <row r="5098" spans="1:42" x14ac:dyDescent="0.2">
      <c r="A5098" s="1" t="s">
        <v>46</v>
      </c>
      <c r="B5098">
        <v>8</v>
      </c>
      <c r="C5098" s="1" t="s">
        <v>7691</v>
      </c>
      <c r="D5098" s="2">
        <v>45943</v>
      </c>
      <c r="E5098" t="s">
        <v>625</v>
      </c>
      <c r="F5098" s="1" t="s">
        <v>246</v>
      </c>
      <c r="G5098">
        <v>17</v>
      </c>
      <c r="H5098" t="s">
        <v>79</v>
      </c>
      <c r="I5098" s="1" t="s">
        <v>246</v>
      </c>
      <c r="J5098">
        <v>1000</v>
      </c>
      <c r="K5098" s="1" t="s">
        <v>2729</v>
      </c>
      <c r="L5098">
        <v>4</v>
      </c>
      <c r="M5098">
        <v>289.04000000000002</v>
      </c>
      <c r="N5098">
        <v>5.6</v>
      </c>
      <c r="Q5098">
        <v>283.44</v>
      </c>
      <c r="R5098" s="1" t="s">
        <v>7950</v>
      </c>
      <c r="S5098">
        <v>5</v>
      </c>
      <c r="V5098">
        <v>5</v>
      </c>
      <c r="W5098">
        <v>8.3333333333333329E-2</v>
      </c>
      <c r="AF5098">
        <v>0</v>
      </c>
      <c r="AG5098">
        <v>0</v>
      </c>
      <c r="AH5098">
        <v>8.3333333333333329E-2</v>
      </c>
      <c r="AI5098">
        <v>11.916666666666666</v>
      </c>
      <c r="AJ5098">
        <v>12</v>
      </c>
      <c r="AN5098">
        <v>289.44</v>
      </c>
      <c r="AP5098">
        <v>42</v>
      </c>
    </row>
    <row r="5099" spans="1:42" x14ac:dyDescent="0.2">
      <c r="A5099" s="1" t="s">
        <v>53</v>
      </c>
      <c r="B5099">
        <v>8</v>
      </c>
      <c r="C5099" s="1" t="s">
        <v>7691</v>
      </c>
      <c r="D5099" s="2">
        <v>45943</v>
      </c>
      <c r="E5099" t="s">
        <v>625</v>
      </c>
      <c r="F5099" s="1" t="s">
        <v>246</v>
      </c>
      <c r="G5099">
        <v>17</v>
      </c>
      <c r="H5099" t="s">
        <v>79</v>
      </c>
      <c r="I5099" s="1" t="s">
        <v>246</v>
      </c>
      <c r="J5099">
        <v>1000</v>
      </c>
      <c r="K5099" s="1" t="s">
        <v>2729</v>
      </c>
      <c r="L5099">
        <v>1</v>
      </c>
      <c r="M5099">
        <v>104</v>
      </c>
      <c r="N5099">
        <v>1.7</v>
      </c>
      <c r="Q5099">
        <v>102.3</v>
      </c>
      <c r="R5099" s="1" t="s">
        <v>7950</v>
      </c>
      <c r="S5099">
        <v>10</v>
      </c>
      <c r="V5099">
        <v>10</v>
      </c>
      <c r="W5099">
        <v>0.16666666666666666</v>
      </c>
      <c r="AF5099">
        <v>0</v>
      </c>
      <c r="AG5099">
        <v>0</v>
      </c>
      <c r="AH5099">
        <v>0.16666666666666666</v>
      </c>
      <c r="AI5099">
        <v>11.833333333333334</v>
      </c>
      <c r="AJ5099">
        <v>12</v>
      </c>
      <c r="AN5099">
        <v>108.3</v>
      </c>
      <c r="AP5099">
        <v>42</v>
      </c>
    </row>
    <row r="5100" spans="1:42" x14ac:dyDescent="0.2">
      <c r="A5100" s="1" t="s">
        <v>53</v>
      </c>
      <c r="B5100">
        <v>8</v>
      </c>
      <c r="C5100" s="1" t="s">
        <v>7979</v>
      </c>
      <c r="D5100" s="2">
        <v>45943</v>
      </c>
      <c r="E5100" t="s">
        <v>625</v>
      </c>
      <c r="F5100" s="1" t="s">
        <v>246</v>
      </c>
      <c r="G5100">
        <v>15</v>
      </c>
      <c r="H5100" t="s">
        <v>167</v>
      </c>
      <c r="I5100" s="1" t="s">
        <v>246</v>
      </c>
      <c r="J5100">
        <v>90</v>
      </c>
      <c r="K5100" s="1" t="s">
        <v>2729</v>
      </c>
      <c r="L5100">
        <v>2</v>
      </c>
      <c r="M5100">
        <v>98.35</v>
      </c>
      <c r="N5100">
        <v>3</v>
      </c>
      <c r="Q5100">
        <v>95.35</v>
      </c>
      <c r="R5100" s="1" t="s">
        <v>7980</v>
      </c>
      <c r="S5100">
        <v>5</v>
      </c>
      <c r="V5100">
        <v>5</v>
      </c>
      <c r="W5100">
        <v>8.3333333333333329E-2</v>
      </c>
      <c r="AF5100">
        <v>0</v>
      </c>
      <c r="AG5100">
        <v>0</v>
      </c>
      <c r="AH5100">
        <v>8.3333333333333329E-2</v>
      </c>
      <c r="AI5100">
        <v>11.916666666666666</v>
      </c>
      <c r="AJ5100">
        <v>12</v>
      </c>
      <c r="AN5100">
        <v>101.35</v>
      </c>
      <c r="AP5100">
        <v>42</v>
      </c>
    </row>
    <row r="5101" spans="1:42" x14ac:dyDescent="0.2">
      <c r="A5101" s="1" t="s">
        <v>53</v>
      </c>
      <c r="B5101">
        <v>8</v>
      </c>
      <c r="C5101" s="1" t="s">
        <v>7981</v>
      </c>
      <c r="D5101" s="2">
        <v>45943</v>
      </c>
      <c r="E5101" t="s">
        <v>7926</v>
      </c>
      <c r="F5101" s="1" t="s">
        <v>246</v>
      </c>
      <c r="G5101">
        <v>15</v>
      </c>
      <c r="H5101" t="s">
        <v>4153</v>
      </c>
      <c r="I5101" s="1" t="s">
        <v>246</v>
      </c>
      <c r="J5101">
        <v>100</v>
      </c>
      <c r="K5101" s="1" t="s">
        <v>2729</v>
      </c>
      <c r="L5101">
        <v>2</v>
      </c>
      <c r="M5101">
        <v>113.46000000000001</v>
      </c>
      <c r="N5101">
        <v>3</v>
      </c>
      <c r="Q5101">
        <v>110.46000000000001</v>
      </c>
      <c r="R5101" s="1" t="s">
        <v>7982</v>
      </c>
      <c r="V5101">
        <v>0</v>
      </c>
      <c r="W5101">
        <v>0</v>
      </c>
      <c r="AF5101">
        <v>0</v>
      </c>
      <c r="AG5101">
        <v>0</v>
      </c>
      <c r="AH5101">
        <v>0</v>
      </c>
      <c r="AI5101">
        <v>12</v>
      </c>
      <c r="AJ5101">
        <v>12</v>
      </c>
      <c r="AN5101">
        <v>116.46</v>
      </c>
      <c r="AP5101">
        <v>42</v>
      </c>
    </row>
    <row r="5102" spans="1:42" x14ac:dyDescent="0.2">
      <c r="A5102" s="1" t="s">
        <v>46</v>
      </c>
      <c r="B5102">
        <v>2</v>
      </c>
      <c r="C5102" s="1" t="s">
        <v>7947</v>
      </c>
      <c r="D5102" s="2">
        <v>45944</v>
      </c>
      <c r="E5102" t="s">
        <v>783</v>
      </c>
      <c r="F5102" s="1" t="s">
        <v>246</v>
      </c>
      <c r="G5102">
        <v>4</v>
      </c>
      <c r="H5102">
        <v>10</v>
      </c>
      <c r="I5102" s="1" t="s">
        <v>246</v>
      </c>
      <c r="J5102">
        <v>150</v>
      </c>
      <c r="K5102" s="1" t="s">
        <v>2729</v>
      </c>
      <c r="L5102">
        <v>1</v>
      </c>
      <c r="M5102">
        <v>45.74</v>
      </c>
      <c r="N5102">
        <v>1.8</v>
      </c>
      <c r="O5102">
        <v>98</v>
      </c>
      <c r="Q5102">
        <v>43.940000000000005</v>
      </c>
      <c r="R5102" s="1" t="s">
        <v>7983</v>
      </c>
      <c r="U5102">
        <v>120</v>
      </c>
      <c r="V5102">
        <v>120</v>
      </c>
      <c r="W5102">
        <v>2</v>
      </c>
      <c r="Y5102">
        <v>60</v>
      </c>
      <c r="AF5102">
        <v>60</v>
      </c>
      <c r="AG5102">
        <v>1</v>
      </c>
      <c r="AH5102">
        <v>3</v>
      </c>
      <c r="AI5102">
        <v>9</v>
      </c>
      <c r="AJ5102">
        <v>12</v>
      </c>
      <c r="AL5102">
        <v>2260</v>
      </c>
      <c r="AN5102">
        <v>49.940000000000005</v>
      </c>
      <c r="AO5102">
        <v>372</v>
      </c>
      <c r="AP5102">
        <v>42</v>
      </c>
    </row>
    <row r="5103" spans="1:42" x14ac:dyDescent="0.2">
      <c r="A5103" s="1" t="s">
        <v>46</v>
      </c>
      <c r="B5103">
        <v>2</v>
      </c>
      <c r="C5103" s="1" t="s">
        <v>3324</v>
      </c>
      <c r="D5103" s="2">
        <v>45944</v>
      </c>
      <c r="E5103" t="s">
        <v>51</v>
      </c>
      <c r="F5103" s="1"/>
      <c r="G5103">
        <v>20</v>
      </c>
      <c r="I5103" s="1"/>
      <c r="K5103" s="1" t="s">
        <v>2729</v>
      </c>
      <c r="L5103">
        <v>2</v>
      </c>
      <c r="M5103">
        <v>56.1</v>
      </c>
      <c r="N5103">
        <v>1</v>
      </c>
      <c r="Q5103">
        <v>55.1</v>
      </c>
      <c r="R5103" s="1" t="s">
        <v>7984</v>
      </c>
      <c r="V5103">
        <v>0</v>
      </c>
      <c r="W5103">
        <v>0</v>
      </c>
      <c r="AF5103">
        <v>0</v>
      </c>
      <c r="AG5103">
        <v>0</v>
      </c>
      <c r="AH5103">
        <v>0</v>
      </c>
      <c r="AI5103">
        <v>12</v>
      </c>
      <c r="AJ5103">
        <v>12</v>
      </c>
      <c r="AN5103">
        <v>61.1</v>
      </c>
      <c r="AP5103">
        <v>42</v>
      </c>
    </row>
    <row r="5104" spans="1:42" x14ac:dyDescent="0.2">
      <c r="A5104" s="1" t="s">
        <v>53</v>
      </c>
      <c r="B5104">
        <v>2</v>
      </c>
      <c r="C5104" s="1" t="s">
        <v>7947</v>
      </c>
      <c r="D5104" s="2">
        <v>45944</v>
      </c>
      <c r="E5104" t="s">
        <v>783</v>
      </c>
      <c r="F5104" s="1" t="s">
        <v>246</v>
      </c>
      <c r="G5104">
        <v>4</v>
      </c>
      <c r="H5104">
        <v>10</v>
      </c>
      <c r="I5104" s="1" t="s">
        <v>246</v>
      </c>
      <c r="J5104">
        <v>150</v>
      </c>
      <c r="K5104" s="1" t="s">
        <v>2729</v>
      </c>
      <c r="L5104">
        <v>4</v>
      </c>
      <c r="M5104">
        <v>120.69999999999999</v>
      </c>
      <c r="N5104">
        <v>2.8</v>
      </c>
      <c r="O5104">
        <v>120</v>
      </c>
      <c r="Q5104">
        <v>117.89999999999999</v>
      </c>
      <c r="R5104" s="1" t="s">
        <v>7983</v>
      </c>
      <c r="V5104">
        <v>0</v>
      </c>
      <c r="W5104">
        <v>0</v>
      </c>
      <c r="AF5104">
        <v>0</v>
      </c>
      <c r="AG5104">
        <v>0</v>
      </c>
      <c r="AH5104">
        <v>0</v>
      </c>
      <c r="AI5104">
        <v>12</v>
      </c>
      <c r="AJ5104">
        <v>12</v>
      </c>
      <c r="AN5104">
        <v>123.9</v>
      </c>
      <c r="AP5104">
        <v>42</v>
      </c>
    </row>
    <row r="5105" spans="1:42" x14ac:dyDescent="0.2">
      <c r="A5105" s="1" t="s">
        <v>46</v>
      </c>
      <c r="B5105">
        <v>1</v>
      </c>
      <c r="C5105" s="1" t="s">
        <v>7934</v>
      </c>
      <c r="D5105" s="2">
        <v>45944</v>
      </c>
      <c r="E5105" t="s">
        <v>783</v>
      </c>
      <c r="F5105" s="1" t="s">
        <v>246</v>
      </c>
      <c r="G5105">
        <v>7</v>
      </c>
      <c r="H5105">
        <v>10</v>
      </c>
      <c r="I5105" s="1" t="s">
        <v>246</v>
      </c>
      <c r="J5105">
        <v>150</v>
      </c>
      <c r="K5105" s="1" t="s">
        <v>2729</v>
      </c>
      <c r="L5105">
        <v>2</v>
      </c>
      <c r="M5105">
        <v>103.36</v>
      </c>
      <c r="N5105">
        <v>1.6</v>
      </c>
      <c r="Q5105">
        <v>101.76</v>
      </c>
      <c r="R5105" s="1" t="s">
        <v>7971</v>
      </c>
      <c r="V5105">
        <v>0</v>
      </c>
      <c r="W5105">
        <v>0</v>
      </c>
      <c r="AF5105">
        <v>0</v>
      </c>
      <c r="AG5105">
        <v>0</v>
      </c>
      <c r="AH5105">
        <v>0</v>
      </c>
      <c r="AI5105">
        <v>12</v>
      </c>
      <c r="AJ5105">
        <v>12</v>
      </c>
      <c r="AN5105">
        <v>107.76</v>
      </c>
      <c r="AP5105">
        <v>42</v>
      </c>
    </row>
    <row r="5106" spans="1:42" x14ac:dyDescent="0.2">
      <c r="A5106" s="1" t="s">
        <v>46</v>
      </c>
      <c r="B5106">
        <v>1</v>
      </c>
      <c r="C5106" s="1" t="s">
        <v>7694</v>
      </c>
      <c r="D5106" s="2">
        <v>45944</v>
      </c>
      <c r="E5106" t="s">
        <v>783</v>
      </c>
      <c r="F5106" s="1" t="s">
        <v>246</v>
      </c>
      <c r="G5106">
        <v>5</v>
      </c>
      <c r="H5106">
        <v>10</v>
      </c>
      <c r="I5106" s="1" t="s">
        <v>246</v>
      </c>
      <c r="J5106">
        <v>150</v>
      </c>
      <c r="K5106" s="1" t="s">
        <v>2729</v>
      </c>
      <c r="L5106">
        <v>1</v>
      </c>
      <c r="M5106">
        <v>61.6</v>
      </c>
      <c r="N5106">
        <v>1.24</v>
      </c>
      <c r="Q5106">
        <v>60.36</v>
      </c>
      <c r="R5106" s="1" t="s">
        <v>7951</v>
      </c>
      <c r="V5106">
        <v>0</v>
      </c>
      <c r="W5106">
        <v>0</v>
      </c>
      <c r="AF5106">
        <v>0</v>
      </c>
      <c r="AG5106">
        <v>0</v>
      </c>
      <c r="AH5106">
        <v>0</v>
      </c>
      <c r="AI5106">
        <v>12</v>
      </c>
      <c r="AJ5106">
        <v>12</v>
      </c>
      <c r="AN5106">
        <v>66.36</v>
      </c>
      <c r="AP5106">
        <v>42</v>
      </c>
    </row>
    <row r="5107" spans="1:42" x14ac:dyDescent="0.2">
      <c r="A5107" s="1" t="s">
        <v>53</v>
      </c>
      <c r="B5107">
        <v>1</v>
      </c>
      <c r="C5107" s="1" t="s">
        <v>7694</v>
      </c>
      <c r="D5107" s="2">
        <v>45944</v>
      </c>
      <c r="E5107" t="s">
        <v>783</v>
      </c>
      <c r="F5107" s="1" t="s">
        <v>246</v>
      </c>
      <c r="G5107">
        <v>5</v>
      </c>
      <c r="H5107">
        <v>10</v>
      </c>
      <c r="I5107" s="1" t="s">
        <v>246</v>
      </c>
      <c r="J5107">
        <v>150</v>
      </c>
      <c r="K5107" s="1" t="s">
        <v>2729</v>
      </c>
      <c r="L5107">
        <v>2</v>
      </c>
      <c r="M5107">
        <v>67.099999999999994</v>
      </c>
      <c r="N5107">
        <v>0.4</v>
      </c>
      <c r="Q5107">
        <v>66.699999999999989</v>
      </c>
      <c r="R5107" s="1" t="s">
        <v>7951</v>
      </c>
      <c r="S5107">
        <v>5</v>
      </c>
      <c r="V5107">
        <v>5</v>
      </c>
      <c r="W5107">
        <v>8.3333333333333329E-2</v>
      </c>
      <c r="AF5107">
        <v>0</v>
      </c>
      <c r="AG5107">
        <v>0</v>
      </c>
      <c r="AH5107">
        <v>8.3333333333333329E-2</v>
      </c>
      <c r="AI5107">
        <v>11.916666666666666</v>
      </c>
      <c r="AJ5107">
        <v>12</v>
      </c>
      <c r="AN5107">
        <v>72.699999999999989</v>
      </c>
      <c r="AP5107">
        <v>42</v>
      </c>
    </row>
    <row r="5108" spans="1:42" x14ac:dyDescent="0.2">
      <c r="A5108" s="1" t="s">
        <v>53</v>
      </c>
      <c r="B5108">
        <v>1</v>
      </c>
      <c r="C5108" s="1" t="s">
        <v>7985</v>
      </c>
      <c r="D5108" s="2">
        <v>45944</v>
      </c>
      <c r="E5108" t="s">
        <v>783</v>
      </c>
      <c r="F5108" s="1" t="s">
        <v>246</v>
      </c>
      <c r="G5108">
        <v>5</v>
      </c>
      <c r="H5108">
        <v>10</v>
      </c>
      <c r="I5108" s="1" t="s">
        <v>246</v>
      </c>
      <c r="J5108">
        <v>150</v>
      </c>
      <c r="K5108" s="1" t="s">
        <v>2729</v>
      </c>
      <c r="L5108">
        <v>1</v>
      </c>
      <c r="M5108">
        <v>44.8</v>
      </c>
      <c r="N5108">
        <v>0.2</v>
      </c>
      <c r="Q5108">
        <v>44.599999999999994</v>
      </c>
      <c r="R5108" s="1" t="s">
        <v>8107</v>
      </c>
      <c r="V5108">
        <v>0</v>
      </c>
      <c r="W5108">
        <v>0</v>
      </c>
      <c r="AF5108">
        <v>0</v>
      </c>
      <c r="AG5108">
        <v>0</v>
      </c>
      <c r="AH5108">
        <v>0</v>
      </c>
      <c r="AI5108">
        <v>12</v>
      </c>
      <c r="AJ5108">
        <v>12</v>
      </c>
      <c r="AN5108">
        <v>50.599999999999994</v>
      </c>
      <c r="AP5108">
        <v>42</v>
      </c>
    </row>
    <row r="5109" spans="1:42" x14ac:dyDescent="0.2">
      <c r="A5109" s="1" t="s">
        <v>46</v>
      </c>
      <c r="B5109">
        <v>5</v>
      </c>
      <c r="C5109" s="1" t="s">
        <v>7691</v>
      </c>
      <c r="D5109" s="2">
        <v>45944</v>
      </c>
      <c r="E5109" t="s">
        <v>625</v>
      </c>
      <c r="F5109" s="1" t="s">
        <v>246</v>
      </c>
      <c r="G5109">
        <v>17</v>
      </c>
      <c r="H5109" t="s">
        <v>79</v>
      </c>
      <c r="I5109" s="1" t="s">
        <v>246</v>
      </c>
      <c r="J5109">
        <v>1000</v>
      </c>
      <c r="K5109" s="1" t="s">
        <v>2729</v>
      </c>
      <c r="L5109">
        <v>3</v>
      </c>
      <c r="M5109">
        <v>193.02</v>
      </c>
      <c r="N5109">
        <v>6</v>
      </c>
      <c r="Q5109">
        <v>187.02</v>
      </c>
      <c r="R5109" s="1" t="s">
        <v>7950</v>
      </c>
      <c r="V5109">
        <v>0</v>
      </c>
      <c r="W5109">
        <v>0</v>
      </c>
      <c r="AF5109">
        <v>0</v>
      </c>
      <c r="AG5109">
        <v>0</v>
      </c>
      <c r="AH5109">
        <v>0</v>
      </c>
      <c r="AI5109">
        <v>12</v>
      </c>
      <c r="AJ5109">
        <v>12</v>
      </c>
      <c r="AN5109">
        <v>193.02</v>
      </c>
      <c r="AP5109">
        <v>42</v>
      </c>
    </row>
    <row r="5110" spans="1:42" x14ac:dyDescent="0.2">
      <c r="A5110" s="1" t="s">
        <v>46</v>
      </c>
      <c r="B5110">
        <v>5</v>
      </c>
      <c r="C5110" s="1" t="s">
        <v>7938</v>
      </c>
      <c r="D5110" s="2">
        <v>45944</v>
      </c>
      <c r="E5110" t="s">
        <v>625</v>
      </c>
      <c r="F5110" s="1" t="s">
        <v>246</v>
      </c>
      <c r="G5110">
        <v>18</v>
      </c>
      <c r="H5110" t="s">
        <v>93</v>
      </c>
      <c r="I5110" s="1" t="s">
        <v>246</v>
      </c>
      <c r="J5110">
        <v>90</v>
      </c>
      <c r="K5110" s="1" t="s">
        <v>2729</v>
      </c>
      <c r="L5110">
        <v>1</v>
      </c>
      <c r="M5110">
        <v>44.04</v>
      </c>
      <c r="N5110">
        <v>2.2999999999999998</v>
      </c>
      <c r="Q5110">
        <v>41.74</v>
      </c>
      <c r="R5110" s="1" t="s">
        <v>7986</v>
      </c>
      <c r="V5110">
        <v>0</v>
      </c>
      <c r="W5110">
        <v>0</v>
      </c>
      <c r="AF5110">
        <v>0</v>
      </c>
      <c r="AG5110">
        <v>0</v>
      </c>
      <c r="AH5110">
        <v>0</v>
      </c>
      <c r="AI5110">
        <v>12</v>
      </c>
      <c r="AJ5110">
        <v>12</v>
      </c>
      <c r="AN5110">
        <v>47.74</v>
      </c>
      <c r="AP5110">
        <v>42</v>
      </c>
    </row>
    <row r="5111" spans="1:42" x14ac:dyDescent="0.2">
      <c r="A5111" s="1" t="s">
        <v>53</v>
      </c>
      <c r="B5111">
        <v>5</v>
      </c>
      <c r="C5111" s="1" t="s">
        <v>7938</v>
      </c>
      <c r="D5111" s="2">
        <v>45944</v>
      </c>
      <c r="E5111" t="s">
        <v>625</v>
      </c>
      <c r="F5111" s="1" t="s">
        <v>246</v>
      </c>
      <c r="G5111">
        <v>18</v>
      </c>
      <c r="H5111" t="s">
        <v>93</v>
      </c>
      <c r="I5111" s="1" t="s">
        <v>246</v>
      </c>
      <c r="J5111">
        <v>90</v>
      </c>
      <c r="K5111" s="1" t="s">
        <v>2729</v>
      </c>
      <c r="L5111">
        <v>1</v>
      </c>
      <c r="M5111">
        <v>53.4</v>
      </c>
      <c r="N5111">
        <v>1.8</v>
      </c>
      <c r="Q5111">
        <v>51.6</v>
      </c>
      <c r="R5111" s="1" t="s">
        <v>7986</v>
      </c>
      <c r="S5111">
        <v>4</v>
      </c>
      <c r="V5111">
        <v>4</v>
      </c>
      <c r="W5111">
        <v>6.6666666666666666E-2</v>
      </c>
      <c r="AF5111">
        <v>0</v>
      </c>
      <c r="AG5111">
        <v>0</v>
      </c>
      <c r="AH5111">
        <v>6.6666666666666666E-2</v>
      </c>
      <c r="AI5111">
        <v>11.933333333333334</v>
      </c>
      <c r="AJ5111">
        <v>12</v>
      </c>
      <c r="AN5111">
        <v>57.6</v>
      </c>
      <c r="AP5111">
        <v>42</v>
      </c>
    </row>
    <row r="5112" spans="1:42" x14ac:dyDescent="0.2">
      <c r="A5112" s="1" t="s">
        <v>53</v>
      </c>
      <c r="B5112">
        <v>5</v>
      </c>
      <c r="C5112" s="1" t="s">
        <v>7939</v>
      </c>
      <c r="D5112" s="2">
        <v>45944</v>
      </c>
      <c r="E5112" t="s">
        <v>625</v>
      </c>
      <c r="F5112" s="1" t="s">
        <v>246</v>
      </c>
      <c r="G5112">
        <v>18</v>
      </c>
      <c r="H5112" t="s">
        <v>93</v>
      </c>
      <c r="I5112" s="1" t="s">
        <v>246</v>
      </c>
      <c r="J5112">
        <v>75</v>
      </c>
      <c r="K5112" s="1" t="s">
        <v>2729</v>
      </c>
      <c r="L5112">
        <v>2</v>
      </c>
      <c r="M5112">
        <v>84.3</v>
      </c>
      <c r="N5112">
        <v>4.2</v>
      </c>
      <c r="Q5112">
        <v>80.099999999999994</v>
      </c>
      <c r="R5112" s="1" t="s">
        <v>7987</v>
      </c>
      <c r="V5112">
        <v>0</v>
      </c>
      <c r="W5112">
        <v>0</v>
      </c>
      <c r="AF5112">
        <v>0</v>
      </c>
      <c r="AG5112">
        <v>0</v>
      </c>
      <c r="AH5112">
        <v>0</v>
      </c>
      <c r="AI5112">
        <v>12</v>
      </c>
      <c r="AJ5112">
        <v>12</v>
      </c>
      <c r="AN5112">
        <v>86.1</v>
      </c>
      <c r="AP5112">
        <v>42</v>
      </c>
    </row>
    <row r="5113" spans="1:42" x14ac:dyDescent="0.2">
      <c r="A5113" s="1" t="s">
        <v>53</v>
      </c>
      <c r="B5113">
        <v>5</v>
      </c>
      <c r="C5113" s="1" t="s">
        <v>7944</v>
      </c>
      <c r="D5113" s="2">
        <v>45944</v>
      </c>
      <c r="E5113" t="s">
        <v>625</v>
      </c>
      <c r="F5113" s="1" t="s">
        <v>246</v>
      </c>
      <c r="G5113">
        <v>18</v>
      </c>
      <c r="H5113" t="s">
        <v>6059</v>
      </c>
      <c r="I5113" s="1" t="s">
        <v>246</v>
      </c>
      <c r="J5113">
        <v>60</v>
      </c>
      <c r="K5113" s="1" t="s">
        <v>2729</v>
      </c>
      <c r="L5113">
        <v>1</v>
      </c>
      <c r="M5113">
        <v>71.5</v>
      </c>
      <c r="N5113">
        <v>2.1</v>
      </c>
      <c r="Q5113">
        <v>69.400000000000006</v>
      </c>
      <c r="R5113" s="1" t="s">
        <v>7988</v>
      </c>
      <c r="V5113">
        <v>0</v>
      </c>
      <c r="W5113">
        <v>0</v>
      </c>
      <c r="AF5113">
        <v>0</v>
      </c>
      <c r="AG5113">
        <v>0</v>
      </c>
      <c r="AH5113">
        <v>0</v>
      </c>
      <c r="AI5113">
        <v>12</v>
      </c>
      <c r="AJ5113">
        <v>12</v>
      </c>
      <c r="AN5113">
        <v>75.400000000000006</v>
      </c>
      <c r="AP5113">
        <v>42</v>
      </c>
    </row>
    <row r="5114" spans="1:42" x14ac:dyDescent="0.2">
      <c r="A5114" s="1" t="s">
        <v>53</v>
      </c>
      <c r="B5114">
        <v>5</v>
      </c>
      <c r="C5114" s="1" t="s">
        <v>7940</v>
      </c>
      <c r="D5114" s="2">
        <v>45944</v>
      </c>
      <c r="E5114" t="s">
        <v>625</v>
      </c>
      <c r="F5114" s="1" t="s">
        <v>246</v>
      </c>
      <c r="G5114">
        <v>25</v>
      </c>
      <c r="H5114" t="s">
        <v>79</v>
      </c>
      <c r="I5114" s="1" t="s">
        <v>246</v>
      </c>
      <c r="J5114">
        <v>110</v>
      </c>
      <c r="K5114" s="1" t="s">
        <v>2729</v>
      </c>
      <c r="L5114">
        <v>1</v>
      </c>
      <c r="M5114">
        <v>64.2</v>
      </c>
      <c r="N5114">
        <v>3.4</v>
      </c>
      <c r="Q5114">
        <v>60.800000000000004</v>
      </c>
      <c r="R5114" s="1" t="s">
        <v>8108</v>
      </c>
      <c r="V5114">
        <v>0</v>
      </c>
      <c r="W5114">
        <v>0</v>
      </c>
      <c r="AF5114">
        <v>0</v>
      </c>
      <c r="AG5114">
        <v>0</v>
      </c>
      <c r="AH5114">
        <v>0</v>
      </c>
      <c r="AI5114">
        <v>12</v>
      </c>
      <c r="AJ5114">
        <v>12</v>
      </c>
      <c r="AN5114">
        <v>66.800000000000011</v>
      </c>
      <c r="AP5114">
        <v>42</v>
      </c>
    </row>
    <row r="5115" spans="1:42" x14ac:dyDescent="0.2">
      <c r="A5115" s="1" t="s">
        <v>46</v>
      </c>
      <c r="B5115">
        <v>6</v>
      </c>
      <c r="C5115" s="1" t="s">
        <v>7935</v>
      </c>
      <c r="D5115" s="2">
        <v>45944</v>
      </c>
      <c r="E5115" t="s">
        <v>7936</v>
      </c>
      <c r="F5115" s="1" t="s">
        <v>106</v>
      </c>
      <c r="G5115">
        <v>12</v>
      </c>
      <c r="H5115" t="s">
        <v>93</v>
      </c>
      <c r="I5115" s="1" t="s">
        <v>106</v>
      </c>
      <c r="J5115">
        <v>100</v>
      </c>
      <c r="K5115" s="1" t="s">
        <v>2729</v>
      </c>
      <c r="L5115">
        <v>4</v>
      </c>
      <c r="M5115">
        <v>113.3</v>
      </c>
      <c r="N5115">
        <v>4.5</v>
      </c>
      <c r="Q5115">
        <v>108.8</v>
      </c>
      <c r="R5115" s="1" t="s">
        <v>7989</v>
      </c>
      <c r="S5115">
        <v>5</v>
      </c>
      <c r="V5115">
        <v>5</v>
      </c>
      <c r="W5115">
        <v>8.3333333333333329E-2</v>
      </c>
      <c r="AD5115">
        <v>45</v>
      </c>
      <c r="AF5115">
        <v>45</v>
      </c>
      <c r="AG5115">
        <v>0.75</v>
      </c>
      <c r="AH5115">
        <v>0.83333333333333348</v>
      </c>
      <c r="AI5115">
        <v>11.166666666666666</v>
      </c>
      <c r="AJ5115">
        <v>12</v>
      </c>
      <c r="AN5115">
        <v>114.8</v>
      </c>
      <c r="AP5115">
        <v>42</v>
      </c>
    </row>
    <row r="5116" spans="1:42" x14ac:dyDescent="0.2">
      <c r="A5116" s="1" t="s">
        <v>46</v>
      </c>
      <c r="B5116">
        <v>6</v>
      </c>
      <c r="C5116" s="1" t="s">
        <v>7945</v>
      </c>
      <c r="D5116" s="2">
        <v>45944</v>
      </c>
      <c r="E5116" t="s">
        <v>7946</v>
      </c>
      <c r="F5116" s="1" t="s">
        <v>3231</v>
      </c>
      <c r="G5116">
        <v>9</v>
      </c>
      <c r="H5116" t="s">
        <v>2817</v>
      </c>
      <c r="I5116" s="1" t="s">
        <v>106</v>
      </c>
      <c r="J5116">
        <v>120</v>
      </c>
      <c r="K5116" s="1" t="s">
        <v>2729</v>
      </c>
      <c r="L5116">
        <v>2</v>
      </c>
      <c r="M5116">
        <v>71.849999999999994</v>
      </c>
      <c r="N5116">
        <v>2.2000000000000002</v>
      </c>
      <c r="Q5116">
        <v>69.649999999999991</v>
      </c>
      <c r="R5116" s="1" t="s">
        <v>7990</v>
      </c>
      <c r="S5116">
        <v>5</v>
      </c>
      <c r="V5116">
        <v>5</v>
      </c>
      <c r="W5116">
        <v>8.3333333333333329E-2</v>
      </c>
      <c r="AF5116">
        <v>0</v>
      </c>
      <c r="AG5116">
        <v>0</v>
      </c>
      <c r="AH5116">
        <v>8.3333333333333329E-2</v>
      </c>
      <c r="AI5116">
        <v>11.916666666666666</v>
      </c>
      <c r="AJ5116">
        <v>12</v>
      </c>
      <c r="AN5116">
        <v>75.649999999999977</v>
      </c>
      <c r="AP5116">
        <v>42</v>
      </c>
    </row>
    <row r="5117" spans="1:42" x14ac:dyDescent="0.2">
      <c r="A5117" s="1" t="s">
        <v>53</v>
      </c>
      <c r="B5117">
        <v>6</v>
      </c>
      <c r="C5117" s="1" t="s">
        <v>7945</v>
      </c>
      <c r="D5117" s="2">
        <v>45944</v>
      </c>
      <c r="E5117" t="s">
        <v>7946</v>
      </c>
      <c r="F5117" s="1" t="s">
        <v>3231</v>
      </c>
      <c r="G5117">
        <v>9</v>
      </c>
      <c r="H5117" t="s">
        <v>2817</v>
      </c>
      <c r="I5117" s="1" t="s">
        <v>106</v>
      </c>
      <c r="J5117">
        <v>120</v>
      </c>
      <c r="K5117" s="1" t="s">
        <v>2729</v>
      </c>
      <c r="L5117">
        <v>2</v>
      </c>
      <c r="M5117">
        <v>54.099999999999994</v>
      </c>
      <c r="N5117">
        <v>2.2000000000000002</v>
      </c>
      <c r="Q5117">
        <v>51.899999999999991</v>
      </c>
      <c r="R5117" s="1" t="s">
        <v>7990</v>
      </c>
      <c r="S5117">
        <v>10</v>
      </c>
      <c r="V5117">
        <v>10</v>
      </c>
      <c r="W5117">
        <v>0.16666666666666666</v>
      </c>
      <c r="AA5117">
        <v>25</v>
      </c>
      <c r="AF5117">
        <v>25</v>
      </c>
      <c r="AG5117">
        <v>0.41666666666666674</v>
      </c>
      <c r="AH5117">
        <v>0.58333333333333337</v>
      </c>
      <c r="AI5117">
        <v>11.416666666666666</v>
      </c>
      <c r="AJ5117">
        <v>12</v>
      </c>
      <c r="AN5117">
        <v>57.899999999999991</v>
      </c>
      <c r="AP5117">
        <v>42</v>
      </c>
    </row>
    <row r="5118" spans="1:42" x14ac:dyDescent="0.2">
      <c r="A5118" s="1" t="s">
        <v>53</v>
      </c>
      <c r="B5118">
        <v>6</v>
      </c>
      <c r="C5118" s="1" t="s">
        <v>7941</v>
      </c>
      <c r="D5118" s="2">
        <v>45944</v>
      </c>
      <c r="E5118" t="s">
        <v>6231</v>
      </c>
      <c r="F5118" s="1" t="s">
        <v>7942</v>
      </c>
      <c r="G5118">
        <v>11</v>
      </c>
      <c r="H5118" t="s">
        <v>214</v>
      </c>
      <c r="I5118" s="1" t="s">
        <v>246</v>
      </c>
      <c r="J5118">
        <v>200</v>
      </c>
      <c r="K5118" s="1" t="s">
        <v>2729</v>
      </c>
      <c r="L5118">
        <v>4</v>
      </c>
      <c r="M5118">
        <v>204.2</v>
      </c>
      <c r="N5118">
        <v>5.2</v>
      </c>
      <c r="Q5118">
        <v>199</v>
      </c>
      <c r="R5118" s="1" t="s">
        <v>7991</v>
      </c>
      <c r="V5118">
        <v>0</v>
      </c>
      <c r="W5118">
        <v>0</v>
      </c>
      <c r="AF5118">
        <v>0</v>
      </c>
      <c r="AG5118">
        <v>0</v>
      </c>
      <c r="AH5118">
        <v>0</v>
      </c>
      <c r="AI5118">
        <v>12</v>
      </c>
      <c r="AJ5118">
        <v>12</v>
      </c>
      <c r="AN5118">
        <v>205</v>
      </c>
      <c r="AP5118">
        <v>42</v>
      </c>
    </row>
    <row r="5119" spans="1:42" x14ac:dyDescent="0.2">
      <c r="A5119" s="1" t="s">
        <v>53</v>
      </c>
      <c r="B5119">
        <v>6</v>
      </c>
      <c r="C5119" s="1" t="s">
        <v>7943</v>
      </c>
      <c r="D5119" s="2">
        <v>45944</v>
      </c>
      <c r="E5119" t="s">
        <v>6231</v>
      </c>
      <c r="F5119" s="1" t="s">
        <v>7942</v>
      </c>
      <c r="G5119">
        <v>14</v>
      </c>
      <c r="H5119" t="s">
        <v>214</v>
      </c>
      <c r="I5119" s="1" t="s">
        <v>246</v>
      </c>
      <c r="J5119">
        <v>100</v>
      </c>
      <c r="K5119" s="1" t="s">
        <v>2729</v>
      </c>
      <c r="L5119">
        <v>1</v>
      </c>
      <c r="M5119">
        <v>59.3</v>
      </c>
      <c r="N5119">
        <v>1.6</v>
      </c>
      <c r="Q5119">
        <v>57.699999999999996</v>
      </c>
      <c r="R5119" s="1" t="s">
        <v>8109</v>
      </c>
      <c r="V5119">
        <v>0</v>
      </c>
      <c r="W5119">
        <v>0</v>
      </c>
      <c r="AF5119">
        <v>0</v>
      </c>
      <c r="AG5119">
        <v>0</v>
      </c>
      <c r="AH5119">
        <v>0</v>
      </c>
      <c r="AI5119">
        <v>12</v>
      </c>
      <c r="AJ5119">
        <v>12</v>
      </c>
      <c r="AN5119">
        <v>63.7</v>
      </c>
      <c r="AP5119">
        <v>42</v>
      </c>
    </row>
    <row r="5120" spans="1:42" x14ac:dyDescent="0.2">
      <c r="A5120" s="1" t="s">
        <v>46</v>
      </c>
      <c r="B5120">
        <v>7</v>
      </c>
      <c r="C5120" s="1" t="s">
        <v>7937</v>
      </c>
      <c r="D5120" s="2">
        <v>45944</v>
      </c>
      <c r="E5120" t="s">
        <v>625</v>
      </c>
      <c r="F5120" s="1" t="s">
        <v>246</v>
      </c>
      <c r="G5120" t="s">
        <v>3203</v>
      </c>
      <c r="H5120" t="s">
        <v>287</v>
      </c>
      <c r="I5120" s="1" t="s">
        <v>246</v>
      </c>
      <c r="J5120">
        <v>670</v>
      </c>
      <c r="K5120" s="1" t="s">
        <v>2729</v>
      </c>
      <c r="L5120">
        <v>8</v>
      </c>
      <c r="M5120">
        <v>588.59999999999991</v>
      </c>
      <c r="N5120">
        <v>3.2</v>
      </c>
      <c r="Q5120">
        <v>585.39999999999986</v>
      </c>
      <c r="R5120" s="1" t="s">
        <v>7992</v>
      </c>
      <c r="V5120">
        <v>0</v>
      </c>
      <c r="W5120">
        <v>0</v>
      </c>
      <c r="AF5120">
        <v>0</v>
      </c>
      <c r="AG5120">
        <v>0</v>
      </c>
      <c r="AH5120">
        <v>0</v>
      </c>
      <c r="AI5120">
        <v>12</v>
      </c>
      <c r="AJ5120">
        <v>12</v>
      </c>
      <c r="AN5120">
        <v>591.39999999999986</v>
      </c>
      <c r="AP5120">
        <v>42</v>
      </c>
    </row>
    <row r="5121" spans="1:42" x14ac:dyDescent="0.2">
      <c r="A5121" s="1" t="s">
        <v>46</v>
      </c>
      <c r="B5121">
        <v>7</v>
      </c>
      <c r="C5121" s="1" t="s">
        <v>7949</v>
      </c>
      <c r="D5121" s="2">
        <v>45944</v>
      </c>
      <c r="E5121" t="s">
        <v>7768</v>
      </c>
      <c r="F5121" s="1" t="s">
        <v>246</v>
      </c>
      <c r="G5121" t="s">
        <v>3573</v>
      </c>
      <c r="H5121" t="s">
        <v>2786</v>
      </c>
      <c r="I5121" s="1" t="s">
        <v>246</v>
      </c>
      <c r="J5121">
        <v>300</v>
      </c>
      <c r="K5121" s="1" t="s">
        <v>2729</v>
      </c>
      <c r="L5121">
        <v>1</v>
      </c>
      <c r="M5121">
        <v>89.2</v>
      </c>
      <c r="N5121">
        <v>2.4</v>
      </c>
      <c r="Q5121">
        <v>86.8</v>
      </c>
      <c r="R5121" s="1" t="s">
        <v>7993</v>
      </c>
      <c r="V5121">
        <v>0</v>
      </c>
      <c r="W5121">
        <v>0</v>
      </c>
      <c r="AF5121">
        <v>0</v>
      </c>
      <c r="AG5121">
        <v>0</v>
      </c>
      <c r="AH5121">
        <v>0</v>
      </c>
      <c r="AI5121">
        <v>12</v>
      </c>
      <c r="AJ5121">
        <v>12</v>
      </c>
      <c r="AN5121">
        <v>92.8</v>
      </c>
      <c r="AP5121">
        <v>42</v>
      </c>
    </row>
    <row r="5122" spans="1:42" x14ac:dyDescent="0.2">
      <c r="A5122" s="1" t="s">
        <v>53</v>
      </c>
      <c r="B5122">
        <v>7</v>
      </c>
      <c r="C5122" s="1" t="s">
        <v>7949</v>
      </c>
      <c r="D5122" s="2">
        <v>45944</v>
      </c>
      <c r="E5122" t="s">
        <v>7768</v>
      </c>
      <c r="F5122" s="1" t="s">
        <v>246</v>
      </c>
      <c r="G5122" t="s">
        <v>3573</v>
      </c>
      <c r="H5122" t="s">
        <v>2786</v>
      </c>
      <c r="I5122" s="1" t="s">
        <v>246</v>
      </c>
      <c r="J5122">
        <v>300</v>
      </c>
      <c r="K5122" s="1" t="s">
        <v>2729</v>
      </c>
      <c r="L5122">
        <v>3</v>
      </c>
      <c r="M5122">
        <v>223.70000000000002</v>
      </c>
      <c r="N5122">
        <v>7.1999999999999993</v>
      </c>
      <c r="Q5122">
        <v>216.50000000000003</v>
      </c>
      <c r="R5122" s="1" t="s">
        <v>7993</v>
      </c>
      <c r="V5122">
        <v>0</v>
      </c>
      <c r="W5122">
        <v>0</v>
      </c>
      <c r="AF5122">
        <v>0</v>
      </c>
      <c r="AG5122">
        <v>0</v>
      </c>
      <c r="AH5122">
        <v>0</v>
      </c>
      <c r="AI5122">
        <v>12</v>
      </c>
      <c r="AJ5122">
        <v>12</v>
      </c>
      <c r="AN5122">
        <v>222.50000000000003</v>
      </c>
      <c r="AP5122">
        <v>42</v>
      </c>
    </row>
    <row r="5123" spans="1:42" x14ac:dyDescent="0.2">
      <c r="A5123" s="1" t="s">
        <v>53</v>
      </c>
      <c r="B5123">
        <v>7</v>
      </c>
      <c r="C5123" s="1" t="s">
        <v>7948</v>
      </c>
      <c r="D5123" s="2">
        <v>45944</v>
      </c>
      <c r="E5123" t="s">
        <v>7806</v>
      </c>
      <c r="F5123" s="1" t="s">
        <v>246</v>
      </c>
      <c r="G5123" t="s">
        <v>3573</v>
      </c>
      <c r="H5123" t="s">
        <v>2786</v>
      </c>
      <c r="I5123" s="1" t="s">
        <v>246</v>
      </c>
      <c r="J5123">
        <v>300</v>
      </c>
      <c r="K5123" s="1" t="s">
        <v>2729</v>
      </c>
      <c r="L5123">
        <v>4</v>
      </c>
      <c r="M5123">
        <v>314.99999999999994</v>
      </c>
      <c r="N5123">
        <v>9.6</v>
      </c>
      <c r="Q5123">
        <v>305.39999999999992</v>
      </c>
      <c r="R5123" s="1" t="s">
        <v>7994</v>
      </c>
      <c r="V5123">
        <v>0</v>
      </c>
      <c r="W5123">
        <v>0</v>
      </c>
      <c r="AF5123">
        <v>0</v>
      </c>
      <c r="AG5123">
        <v>0</v>
      </c>
      <c r="AH5123">
        <v>0</v>
      </c>
      <c r="AI5123">
        <v>12</v>
      </c>
      <c r="AJ5123">
        <v>12</v>
      </c>
      <c r="AN5123">
        <v>311.39999999999992</v>
      </c>
      <c r="AP5123">
        <v>42</v>
      </c>
    </row>
    <row r="5124" spans="1:42" x14ac:dyDescent="0.2">
      <c r="A5124" s="1" t="s">
        <v>46</v>
      </c>
      <c r="B5124">
        <v>8</v>
      </c>
      <c r="C5124" s="1" t="s">
        <v>7995</v>
      </c>
      <c r="D5124" s="2">
        <v>45944</v>
      </c>
      <c r="E5124" t="s">
        <v>7875</v>
      </c>
      <c r="F5124" s="1" t="s">
        <v>246</v>
      </c>
      <c r="G5124">
        <v>28</v>
      </c>
      <c r="H5124" t="s">
        <v>1733</v>
      </c>
      <c r="I5124" s="1" t="s">
        <v>246</v>
      </c>
      <c r="J5124">
        <v>125</v>
      </c>
      <c r="K5124" s="1" t="s">
        <v>2729</v>
      </c>
      <c r="L5124">
        <v>1</v>
      </c>
      <c r="M5124">
        <v>91.8</v>
      </c>
      <c r="N5124">
        <v>2.8</v>
      </c>
      <c r="Q5124">
        <v>89</v>
      </c>
      <c r="R5124" s="1" t="s">
        <v>7996</v>
      </c>
      <c r="V5124">
        <v>0</v>
      </c>
      <c r="W5124">
        <v>0</v>
      </c>
      <c r="AF5124">
        <v>0</v>
      </c>
      <c r="AG5124">
        <v>0</v>
      </c>
      <c r="AH5124">
        <v>0</v>
      </c>
      <c r="AI5124">
        <v>12</v>
      </c>
      <c r="AJ5124">
        <v>12</v>
      </c>
      <c r="AN5124">
        <v>95</v>
      </c>
      <c r="AP5124">
        <v>42</v>
      </c>
    </row>
    <row r="5125" spans="1:42" x14ac:dyDescent="0.2">
      <c r="A5125" s="1" t="s">
        <v>46</v>
      </c>
      <c r="B5125">
        <v>8</v>
      </c>
      <c r="C5125" s="1" t="s">
        <v>7410</v>
      </c>
      <c r="D5125" s="2">
        <v>45944</v>
      </c>
      <c r="E5125" t="s">
        <v>658</v>
      </c>
      <c r="F5125" s="1" t="s">
        <v>49</v>
      </c>
      <c r="G5125">
        <v>16</v>
      </c>
      <c r="H5125" t="s">
        <v>134</v>
      </c>
      <c r="I5125" s="1" t="s">
        <v>49</v>
      </c>
      <c r="J5125">
        <v>1000</v>
      </c>
      <c r="K5125" s="1" t="s">
        <v>2729</v>
      </c>
      <c r="L5125">
        <v>6</v>
      </c>
      <c r="M5125">
        <v>428</v>
      </c>
      <c r="N5125">
        <v>19.200000000000003</v>
      </c>
      <c r="Q5125">
        <v>408.8</v>
      </c>
      <c r="R5125" s="1" t="s">
        <v>7997</v>
      </c>
      <c r="V5125">
        <v>0</v>
      </c>
      <c r="W5125">
        <v>0</v>
      </c>
      <c r="AF5125">
        <v>0</v>
      </c>
      <c r="AG5125">
        <v>0</v>
      </c>
      <c r="AH5125">
        <v>0</v>
      </c>
      <c r="AI5125">
        <v>12</v>
      </c>
      <c r="AJ5125">
        <v>12</v>
      </c>
      <c r="AN5125">
        <v>414.8</v>
      </c>
      <c r="AP5125">
        <v>42</v>
      </c>
    </row>
    <row r="5126" spans="1:42" x14ac:dyDescent="0.2">
      <c r="A5126" s="1" t="s">
        <v>53</v>
      </c>
      <c r="B5126">
        <v>8</v>
      </c>
      <c r="C5126" s="1" t="s">
        <v>7998</v>
      </c>
      <c r="D5126" s="2">
        <v>45944</v>
      </c>
      <c r="E5126" t="s">
        <v>7133</v>
      </c>
      <c r="F5126" s="1" t="s">
        <v>246</v>
      </c>
      <c r="G5126">
        <v>25</v>
      </c>
      <c r="H5126" t="s">
        <v>241</v>
      </c>
      <c r="I5126" s="1" t="s">
        <v>246</v>
      </c>
      <c r="J5126">
        <v>2500</v>
      </c>
      <c r="K5126" s="1" t="s">
        <v>2729</v>
      </c>
      <c r="L5126">
        <v>10</v>
      </c>
      <c r="M5126">
        <v>343.40999999999997</v>
      </c>
      <c r="N5126">
        <v>32</v>
      </c>
      <c r="Q5126">
        <v>311.40999999999997</v>
      </c>
      <c r="R5126" s="1" t="s">
        <v>8110</v>
      </c>
      <c r="V5126">
        <v>0</v>
      </c>
      <c r="W5126">
        <v>0</v>
      </c>
      <c r="AF5126">
        <v>0</v>
      </c>
      <c r="AG5126">
        <v>0</v>
      </c>
      <c r="AH5126">
        <v>0</v>
      </c>
      <c r="AI5126">
        <v>12</v>
      </c>
      <c r="AJ5126">
        <v>12</v>
      </c>
      <c r="AN5126">
        <v>317.40999999999997</v>
      </c>
      <c r="AP5126">
        <v>42</v>
      </c>
    </row>
    <row r="5127" spans="1:42" x14ac:dyDescent="0.2">
      <c r="A5127" s="1" t="s">
        <v>53</v>
      </c>
      <c r="B5127">
        <v>8</v>
      </c>
      <c r="C5127" s="1" t="s">
        <v>7410</v>
      </c>
      <c r="D5127" s="2">
        <v>45944</v>
      </c>
      <c r="E5127" t="s">
        <v>658</v>
      </c>
      <c r="F5127" s="1" t="s">
        <v>49</v>
      </c>
      <c r="G5127">
        <v>16</v>
      </c>
      <c r="H5127" t="s">
        <v>134</v>
      </c>
      <c r="I5127" s="1" t="s">
        <v>49</v>
      </c>
      <c r="J5127">
        <v>1000</v>
      </c>
      <c r="K5127" s="1" t="s">
        <v>2729</v>
      </c>
      <c r="L5127">
        <v>2</v>
      </c>
      <c r="M5127">
        <v>103.27</v>
      </c>
      <c r="N5127">
        <v>5.2</v>
      </c>
      <c r="Q5127">
        <v>98.07</v>
      </c>
      <c r="R5127" s="1" t="s">
        <v>7997</v>
      </c>
      <c r="V5127">
        <v>0</v>
      </c>
      <c r="W5127">
        <v>0</v>
      </c>
      <c r="AF5127">
        <v>0</v>
      </c>
      <c r="AG5127">
        <v>0</v>
      </c>
      <c r="AH5127">
        <v>0</v>
      </c>
      <c r="AI5127">
        <v>12</v>
      </c>
      <c r="AJ5127">
        <v>12</v>
      </c>
      <c r="AN5127">
        <v>104.07</v>
      </c>
      <c r="AP5127">
        <v>42</v>
      </c>
    </row>
    <row r="5128" spans="1:42" x14ac:dyDescent="0.2">
      <c r="A5128" s="1" t="s">
        <v>46</v>
      </c>
      <c r="B5128">
        <v>1</v>
      </c>
      <c r="C5128" s="1" t="s">
        <v>7985</v>
      </c>
      <c r="D5128" s="2">
        <v>45945</v>
      </c>
      <c r="E5128" t="s">
        <v>783</v>
      </c>
      <c r="F5128" s="1" t="s">
        <v>246</v>
      </c>
      <c r="G5128">
        <v>5</v>
      </c>
      <c r="H5128">
        <v>10</v>
      </c>
      <c r="I5128" s="1" t="s">
        <v>246</v>
      </c>
      <c r="J5128">
        <v>150</v>
      </c>
      <c r="K5128" s="1" t="s">
        <v>2729</v>
      </c>
      <c r="L5128">
        <v>2</v>
      </c>
      <c r="M5128">
        <v>115.35999999999999</v>
      </c>
      <c r="N5128">
        <v>2.4</v>
      </c>
      <c r="O5128">
        <v>10</v>
      </c>
      <c r="Q5128">
        <v>112.95999999999998</v>
      </c>
      <c r="R5128" s="1" t="s">
        <v>8107</v>
      </c>
      <c r="S5128">
        <v>6</v>
      </c>
      <c r="V5128">
        <v>6</v>
      </c>
      <c r="W5128">
        <v>0.1</v>
      </c>
      <c r="AF5128">
        <v>0</v>
      </c>
      <c r="AG5128">
        <v>0</v>
      </c>
      <c r="AH5128">
        <v>0.1</v>
      </c>
      <c r="AI5128">
        <v>11.9</v>
      </c>
      <c r="AJ5128">
        <v>12</v>
      </c>
      <c r="AL5128">
        <v>2142</v>
      </c>
      <c r="AN5128">
        <v>118.95999999999998</v>
      </c>
      <c r="AO5128">
        <v>372</v>
      </c>
      <c r="AP5128">
        <v>42</v>
      </c>
    </row>
    <row r="5129" spans="1:42" x14ac:dyDescent="0.2">
      <c r="A5129" s="1" t="s">
        <v>46</v>
      </c>
      <c r="B5129">
        <v>1</v>
      </c>
      <c r="C5129" s="1" t="s">
        <v>8111</v>
      </c>
      <c r="D5129" s="2">
        <v>45945</v>
      </c>
      <c r="E5129" t="s">
        <v>8112</v>
      </c>
      <c r="F5129" s="1" t="s">
        <v>246</v>
      </c>
      <c r="G5129">
        <v>7</v>
      </c>
      <c r="H5129" t="s">
        <v>8113</v>
      </c>
      <c r="I5129" s="1" t="s">
        <v>246</v>
      </c>
      <c r="J5129">
        <v>100</v>
      </c>
      <c r="K5129" s="1" t="s">
        <v>2729</v>
      </c>
      <c r="L5129">
        <v>1</v>
      </c>
      <c r="M5129">
        <v>52.18</v>
      </c>
      <c r="N5129">
        <v>0.8</v>
      </c>
      <c r="Q5129">
        <v>51.38</v>
      </c>
      <c r="R5129" s="1" t="s">
        <v>8114</v>
      </c>
      <c r="V5129">
        <v>0</v>
      </c>
      <c r="W5129">
        <v>0</v>
      </c>
      <c r="AF5129">
        <v>0</v>
      </c>
      <c r="AG5129">
        <v>0</v>
      </c>
      <c r="AH5129">
        <v>0</v>
      </c>
      <c r="AI5129">
        <v>12</v>
      </c>
      <c r="AJ5129">
        <v>12</v>
      </c>
      <c r="AN5129">
        <v>57.38</v>
      </c>
      <c r="AP5129">
        <v>42</v>
      </c>
    </row>
    <row r="5130" spans="1:42" x14ac:dyDescent="0.2">
      <c r="A5130" s="1" t="s">
        <v>53</v>
      </c>
      <c r="B5130">
        <v>1</v>
      </c>
      <c r="C5130" s="1" t="s">
        <v>8111</v>
      </c>
      <c r="D5130" s="2">
        <v>45945</v>
      </c>
      <c r="E5130" t="s">
        <v>8112</v>
      </c>
      <c r="F5130" s="1" t="s">
        <v>246</v>
      </c>
      <c r="G5130">
        <v>7</v>
      </c>
      <c r="H5130" t="s">
        <v>8113</v>
      </c>
      <c r="I5130" s="1" t="s">
        <v>246</v>
      </c>
      <c r="J5130">
        <v>100</v>
      </c>
      <c r="K5130" s="1" t="s">
        <v>2729</v>
      </c>
      <c r="L5130">
        <v>1</v>
      </c>
      <c r="M5130">
        <v>47.4</v>
      </c>
      <c r="N5130">
        <v>0.8</v>
      </c>
      <c r="Q5130">
        <v>46.6</v>
      </c>
      <c r="R5130" s="1" t="s">
        <v>8114</v>
      </c>
      <c r="V5130">
        <v>0</v>
      </c>
      <c r="W5130">
        <v>0</v>
      </c>
      <c r="AF5130">
        <v>0</v>
      </c>
      <c r="AG5130">
        <v>0</v>
      </c>
      <c r="AH5130">
        <v>0</v>
      </c>
      <c r="AI5130">
        <v>12</v>
      </c>
      <c r="AJ5130">
        <v>12</v>
      </c>
      <c r="AN5130">
        <v>52.6</v>
      </c>
      <c r="AP5130">
        <v>42</v>
      </c>
    </row>
    <row r="5131" spans="1:42" x14ac:dyDescent="0.2">
      <c r="A5131" s="1" t="s">
        <v>53</v>
      </c>
      <c r="B5131">
        <v>1</v>
      </c>
      <c r="C5131" s="1" t="s">
        <v>8115</v>
      </c>
      <c r="D5131" s="2">
        <v>45945</v>
      </c>
      <c r="E5131" t="s">
        <v>783</v>
      </c>
      <c r="F5131" s="1" t="s">
        <v>246</v>
      </c>
      <c r="G5131">
        <v>5</v>
      </c>
      <c r="H5131">
        <v>10</v>
      </c>
      <c r="I5131" s="1" t="s">
        <v>246</v>
      </c>
      <c r="J5131">
        <v>500</v>
      </c>
      <c r="K5131" s="1" t="s">
        <v>2729</v>
      </c>
      <c r="L5131">
        <v>2</v>
      </c>
      <c r="M5131">
        <v>69.599999999999994</v>
      </c>
      <c r="N5131">
        <v>0.8</v>
      </c>
      <c r="Q5131">
        <v>68.8</v>
      </c>
      <c r="R5131" s="1" t="s">
        <v>8116</v>
      </c>
      <c r="V5131">
        <v>0</v>
      </c>
      <c r="W5131">
        <v>0</v>
      </c>
      <c r="AF5131">
        <v>0</v>
      </c>
      <c r="AG5131">
        <v>0</v>
      </c>
      <c r="AH5131">
        <v>0</v>
      </c>
      <c r="AI5131">
        <v>12</v>
      </c>
      <c r="AJ5131">
        <v>12</v>
      </c>
      <c r="AN5131">
        <v>74.8</v>
      </c>
      <c r="AP5131">
        <v>42</v>
      </c>
    </row>
    <row r="5132" spans="1:42" x14ac:dyDescent="0.2">
      <c r="A5132" s="1" t="s">
        <v>46</v>
      </c>
      <c r="B5132">
        <v>2</v>
      </c>
      <c r="C5132" s="1" t="s">
        <v>8117</v>
      </c>
      <c r="D5132" s="2">
        <v>45945</v>
      </c>
      <c r="E5132" t="s">
        <v>2272</v>
      </c>
      <c r="F5132" s="1" t="s">
        <v>246</v>
      </c>
      <c r="G5132">
        <v>8</v>
      </c>
      <c r="H5132">
        <v>9</v>
      </c>
      <c r="I5132" s="1" t="s">
        <v>246</v>
      </c>
      <c r="J5132">
        <v>0</v>
      </c>
      <c r="K5132" s="1" t="s">
        <v>2729</v>
      </c>
      <c r="L5132">
        <v>1</v>
      </c>
      <c r="M5132">
        <v>68.42</v>
      </c>
      <c r="N5132">
        <v>0.9</v>
      </c>
      <c r="O5132">
        <v>10</v>
      </c>
      <c r="Q5132">
        <v>67.52</v>
      </c>
      <c r="R5132" s="1" t="s">
        <v>8118</v>
      </c>
      <c r="S5132">
        <v>4</v>
      </c>
      <c r="V5132">
        <v>4</v>
      </c>
      <c r="W5132">
        <v>6.6666666666666666E-2</v>
      </c>
      <c r="AF5132">
        <v>0</v>
      </c>
      <c r="AG5132">
        <v>0</v>
      </c>
      <c r="AH5132">
        <v>6.6666666666666666E-2</v>
      </c>
      <c r="AI5132">
        <v>11.933333333333334</v>
      </c>
      <c r="AJ5132">
        <v>12</v>
      </c>
      <c r="AN5132">
        <v>73.52</v>
      </c>
      <c r="AP5132">
        <v>42</v>
      </c>
    </row>
    <row r="5133" spans="1:42" x14ac:dyDescent="0.2">
      <c r="A5133" s="1" t="s">
        <v>46</v>
      </c>
      <c r="B5133">
        <v>2</v>
      </c>
      <c r="C5133" s="1" t="s">
        <v>8119</v>
      </c>
      <c r="D5133" s="2">
        <v>45945</v>
      </c>
      <c r="E5133" t="s">
        <v>625</v>
      </c>
      <c r="F5133" s="1" t="s">
        <v>246</v>
      </c>
      <c r="G5133">
        <v>10</v>
      </c>
      <c r="H5133" t="s">
        <v>93</v>
      </c>
      <c r="I5133" s="1" t="s">
        <v>246</v>
      </c>
      <c r="J5133">
        <v>28</v>
      </c>
      <c r="K5133" s="1" t="s">
        <v>2729</v>
      </c>
      <c r="L5133">
        <v>2</v>
      </c>
      <c r="M5133">
        <v>57.75</v>
      </c>
      <c r="N5133">
        <v>3.6</v>
      </c>
      <c r="Q5133">
        <v>54.15</v>
      </c>
      <c r="R5133" s="1" t="s">
        <v>8120</v>
      </c>
      <c r="S5133">
        <v>6</v>
      </c>
      <c r="V5133">
        <v>6</v>
      </c>
      <c r="W5133">
        <v>0.1</v>
      </c>
      <c r="AF5133">
        <v>0</v>
      </c>
      <c r="AG5133">
        <v>0</v>
      </c>
      <c r="AH5133">
        <v>0.1</v>
      </c>
      <c r="AI5133">
        <v>11.9</v>
      </c>
      <c r="AJ5133">
        <v>12</v>
      </c>
      <c r="AN5133">
        <v>60.15</v>
      </c>
      <c r="AP5133">
        <v>42</v>
      </c>
    </row>
    <row r="5134" spans="1:42" x14ac:dyDescent="0.2">
      <c r="A5134" s="1" t="s">
        <v>53</v>
      </c>
      <c r="B5134">
        <v>2</v>
      </c>
      <c r="C5134" s="1" t="s">
        <v>8121</v>
      </c>
      <c r="D5134" s="2">
        <v>45945</v>
      </c>
      <c r="E5134" t="s">
        <v>783</v>
      </c>
      <c r="F5134" s="1" t="s">
        <v>246</v>
      </c>
      <c r="G5134">
        <v>4</v>
      </c>
      <c r="H5134">
        <v>10</v>
      </c>
      <c r="I5134" s="1" t="s">
        <v>246</v>
      </c>
      <c r="J5134">
        <v>500</v>
      </c>
      <c r="K5134" s="1" t="s">
        <v>2729</v>
      </c>
      <c r="L5134">
        <v>2</v>
      </c>
      <c r="M5134">
        <v>132.6</v>
      </c>
      <c r="N5134">
        <v>2</v>
      </c>
      <c r="O5134">
        <v>4</v>
      </c>
      <c r="Q5134">
        <v>130.6</v>
      </c>
      <c r="R5134" s="1" t="s">
        <v>8122</v>
      </c>
      <c r="V5134">
        <v>0</v>
      </c>
      <c r="W5134">
        <v>0</v>
      </c>
      <c r="AF5134">
        <v>0</v>
      </c>
      <c r="AG5134">
        <v>0</v>
      </c>
      <c r="AH5134">
        <v>0</v>
      </c>
      <c r="AI5134">
        <v>12</v>
      </c>
      <c r="AJ5134">
        <v>12</v>
      </c>
      <c r="AN5134">
        <v>136.6</v>
      </c>
      <c r="AP5134">
        <v>42</v>
      </c>
    </row>
    <row r="5135" spans="1:42" x14ac:dyDescent="0.2">
      <c r="A5135" s="1" t="s">
        <v>46</v>
      </c>
      <c r="B5135">
        <v>5</v>
      </c>
      <c r="C5135" s="1" t="s">
        <v>7940</v>
      </c>
      <c r="D5135" s="2">
        <v>45945</v>
      </c>
      <c r="E5135" t="s">
        <v>625</v>
      </c>
      <c r="F5135" s="1" t="s">
        <v>246</v>
      </c>
      <c r="G5135">
        <v>25</v>
      </c>
      <c r="H5135" t="s">
        <v>79</v>
      </c>
      <c r="I5135" s="1" t="s">
        <v>246</v>
      </c>
      <c r="J5135">
        <v>110</v>
      </c>
      <c r="K5135" s="1" t="s">
        <v>2729</v>
      </c>
      <c r="L5135">
        <v>1</v>
      </c>
      <c r="M5135">
        <v>66.86</v>
      </c>
      <c r="N5135">
        <v>3.4</v>
      </c>
      <c r="O5135">
        <v>20</v>
      </c>
      <c r="Q5135">
        <v>63.46</v>
      </c>
      <c r="R5135" s="1" t="s">
        <v>8108</v>
      </c>
      <c r="V5135">
        <v>0</v>
      </c>
      <c r="W5135">
        <v>0</v>
      </c>
      <c r="AF5135">
        <v>0</v>
      </c>
      <c r="AG5135">
        <v>0</v>
      </c>
      <c r="AH5135">
        <v>0</v>
      </c>
      <c r="AI5135">
        <v>12</v>
      </c>
      <c r="AJ5135">
        <v>12</v>
      </c>
      <c r="AN5135">
        <v>69.460000000000008</v>
      </c>
      <c r="AP5135">
        <v>42</v>
      </c>
    </row>
    <row r="5136" spans="1:42" x14ac:dyDescent="0.2">
      <c r="A5136" s="1" t="s">
        <v>46</v>
      </c>
      <c r="B5136">
        <v>5</v>
      </c>
      <c r="C5136" s="1" t="s">
        <v>8123</v>
      </c>
      <c r="D5136" s="2">
        <v>45945</v>
      </c>
      <c r="E5136" t="s">
        <v>625</v>
      </c>
      <c r="F5136" s="1" t="s">
        <v>246</v>
      </c>
      <c r="G5136">
        <v>27</v>
      </c>
      <c r="H5136" t="s">
        <v>134</v>
      </c>
      <c r="I5136" s="1" t="s">
        <v>246</v>
      </c>
      <c r="J5136">
        <v>10</v>
      </c>
      <c r="K5136" s="1" t="s">
        <v>2729</v>
      </c>
      <c r="L5136">
        <v>1</v>
      </c>
      <c r="M5136">
        <v>64.62</v>
      </c>
      <c r="N5136">
        <v>3.6</v>
      </c>
      <c r="Q5136">
        <v>61.02</v>
      </c>
      <c r="R5136" s="1" t="s">
        <v>8124</v>
      </c>
      <c r="S5136">
        <v>5</v>
      </c>
      <c r="V5136">
        <v>5</v>
      </c>
      <c r="W5136">
        <v>8.3333333333333329E-2</v>
      </c>
      <c r="AF5136">
        <v>0</v>
      </c>
      <c r="AG5136">
        <v>0</v>
      </c>
      <c r="AH5136">
        <v>8.3333333333333329E-2</v>
      </c>
      <c r="AI5136">
        <v>11.916666666666666</v>
      </c>
      <c r="AJ5136">
        <v>12</v>
      </c>
      <c r="AN5136">
        <v>67.02000000000001</v>
      </c>
      <c r="AP5136">
        <v>42</v>
      </c>
    </row>
    <row r="5137" spans="1:42" x14ac:dyDescent="0.2">
      <c r="A5137" s="1" t="s">
        <v>46</v>
      </c>
      <c r="B5137">
        <v>5</v>
      </c>
      <c r="C5137" s="1" t="s">
        <v>8125</v>
      </c>
      <c r="D5137" s="2">
        <v>45945</v>
      </c>
      <c r="E5137" t="s">
        <v>625</v>
      </c>
      <c r="F5137" s="1" t="s">
        <v>246</v>
      </c>
      <c r="G5137">
        <v>24</v>
      </c>
      <c r="H5137" t="s">
        <v>134</v>
      </c>
      <c r="I5137" s="1" t="s">
        <v>246</v>
      </c>
      <c r="J5137">
        <v>40</v>
      </c>
      <c r="K5137" s="1" t="s">
        <v>2729</v>
      </c>
      <c r="L5137">
        <v>1</v>
      </c>
      <c r="M5137">
        <v>74.52</v>
      </c>
      <c r="N5137">
        <v>2.9</v>
      </c>
      <c r="Q5137">
        <v>71.61999999999999</v>
      </c>
      <c r="R5137" s="1" t="s">
        <v>8126</v>
      </c>
      <c r="S5137">
        <v>5</v>
      </c>
      <c r="V5137">
        <v>5</v>
      </c>
      <c r="W5137">
        <v>8.3333333333333329E-2</v>
      </c>
      <c r="AF5137">
        <v>0</v>
      </c>
      <c r="AG5137">
        <v>0</v>
      </c>
      <c r="AH5137">
        <v>8.3333333333333329E-2</v>
      </c>
      <c r="AI5137">
        <v>11.916666666666666</v>
      </c>
      <c r="AJ5137">
        <v>12</v>
      </c>
      <c r="AN5137">
        <v>77.61999999999999</v>
      </c>
      <c r="AP5137">
        <v>42</v>
      </c>
    </row>
    <row r="5138" spans="1:42" x14ac:dyDescent="0.2">
      <c r="A5138" s="1" t="s">
        <v>46</v>
      </c>
      <c r="B5138">
        <v>5</v>
      </c>
      <c r="C5138" s="1" t="s">
        <v>8127</v>
      </c>
      <c r="D5138" s="2">
        <v>45945</v>
      </c>
      <c r="E5138" t="s">
        <v>625</v>
      </c>
      <c r="F5138" s="1" t="s">
        <v>246</v>
      </c>
      <c r="G5138" t="s">
        <v>5676</v>
      </c>
      <c r="H5138" t="s">
        <v>6456</v>
      </c>
      <c r="I5138" s="1" t="s">
        <v>246</v>
      </c>
      <c r="J5138">
        <v>500</v>
      </c>
      <c r="K5138" s="1" t="s">
        <v>2729</v>
      </c>
      <c r="L5138">
        <v>3</v>
      </c>
      <c r="M5138">
        <v>126.16</v>
      </c>
      <c r="N5138">
        <v>6.3000000000000007</v>
      </c>
      <c r="Q5138">
        <v>119.86</v>
      </c>
      <c r="R5138" s="1" t="s">
        <v>8128</v>
      </c>
      <c r="S5138">
        <v>5</v>
      </c>
      <c r="V5138">
        <v>5</v>
      </c>
      <c r="W5138">
        <v>8.3333333333333329E-2</v>
      </c>
      <c r="AF5138">
        <v>0</v>
      </c>
      <c r="AG5138">
        <v>0</v>
      </c>
      <c r="AH5138">
        <v>8.3333333333333329E-2</v>
      </c>
      <c r="AI5138">
        <v>11.916666666666666</v>
      </c>
      <c r="AJ5138">
        <v>12</v>
      </c>
      <c r="AN5138">
        <v>125.86</v>
      </c>
      <c r="AP5138">
        <v>42</v>
      </c>
    </row>
    <row r="5139" spans="1:42" x14ac:dyDescent="0.2">
      <c r="A5139" s="1" t="s">
        <v>53</v>
      </c>
      <c r="B5139">
        <v>5</v>
      </c>
      <c r="C5139" s="1" t="s">
        <v>8127</v>
      </c>
      <c r="D5139" s="2">
        <v>45945</v>
      </c>
      <c r="E5139" t="s">
        <v>625</v>
      </c>
      <c r="F5139" s="1" t="s">
        <v>246</v>
      </c>
      <c r="G5139" t="s">
        <v>5676</v>
      </c>
      <c r="H5139" t="s">
        <v>6456</v>
      </c>
      <c r="I5139" s="1" t="s">
        <v>246</v>
      </c>
      <c r="J5139">
        <v>500</v>
      </c>
      <c r="K5139" s="1" t="s">
        <v>2729</v>
      </c>
      <c r="L5139">
        <v>5</v>
      </c>
      <c r="M5139">
        <v>278.10000000000002</v>
      </c>
      <c r="N5139">
        <v>10.199999999999999</v>
      </c>
      <c r="O5139">
        <v>7</v>
      </c>
      <c r="Q5139">
        <v>267.90000000000003</v>
      </c>
      <c r="R5139" s="1" t="s">
        <v>8128</v>
      </c>
      <c r="V5139">
        <v>0</v>
      </c>
      <c r="W5139">
        <v>0</v>
      </c>
      <c r="AF5139">
        <v>0</v>
      </c>
      <c r="AG5139">
        <v>0</v>
      </c>
      <c r="AH5139">
        <v>0</v>
      </c>
      <c r="AI5139">
        <v>12</v>
      </c>
      <c r="AJ5139">
        <v>12</v>
      </c>
      <c r="AN5139">
        <v>273.90000000000003</v>
      </c>
      <c r="AP5139">
        <v>42</v>
      </c>
    </row>
    <row r="5140" spans="1:42" x14ac:dyDescent="0.2">
      <c r="A5140" s="1" t="s">
        <v>46</v>
      </c>
      <c r="B5140">
        <v>6</v>
      </c>
      <c r="C5140" s="1" t="s">
        <v>7943</v>
      </c>
      <c r="D5140" s="2">
        <v>45945</v>
      </c>
      <c r="E5140" t="s">
        <v>6231</v>
      </c>
      <c r="F5140" s="1" t="s">
        <v>7942</v>
      </c>
      <c r="G5140">
        <v>14</v>
      </c>
      <c r="H5140" t="s">
        <v>214</v>
      </c>
      <c r="I5140" s="1" t="s">
        <v>246</v>
      </c>
      <c r="J5140">
        <v>100</v>
      </c>
      <c r="K5140" s="1" t="s">
        <v>2729</v>
      </c>
      <c r="L5140">
        <v>1</v>
      </c>
      <c r="M5140">
        <v>56.5</v>
      </c>
      <c r="N5140">
        <v>1.2</v>
      </c>
      <c r="O5140">
        <v>60</v>
      </c>
      <c r="Q5140">
        <v>55.3</v>
      </c>
      <c r="R5140" s="1" t="s">
        <v>8109</v>
      </c>
      <c r="V5140">
        <v>0</v>
      </c>
      <c r="W5140">
        <v>0</v>
      </c>
      <c r="AA5140">
        <v>5</v>
      </c>
      <c r="AF5140">
        <v>5</v>
      </c>
      <c r="AG5140">
        <v>8.3333333333333329E-2</v>
      </c>
      <c r="AH5140">
        <v>8.3333333333333329E-2</v>
      </c>
      <c r="AI5140">
        <v>11.916666666666666</v>
      </c>
      <c r="AJ5140">
        <v>12</v>
      </c>
      <c r="AN5140">
        <v>61.3</v>
      </c>
      <c r="AP5140">
        <v>42</v>
      </c>
    </row>
    <row r="5141" spans="1:42" x14ac:dyDescent="0.2">
      <c r="A5141" s="1" t="s">
        <v>46</v>
      </c>
      <c r="B5141">
        <v>6</v>
      </c>
      <c r="C5141" s="1" t="s">
        <v>8129</v>
      </c>
      <c r="D5141" s="2">
        <v>45945</v>
      </c>
      <c r="E5141" t="s">
        <v>6231</v>
      </c>
      <c r="F5141" s="1" t="s">
        <v>3064</v>
      </c>
      <c r="G5141">
        <v>15</v>
      </c>
      <c r="H5141" t="s">
        <v>2811</v>
      </c>
      <c r="I5141" s="1" t="s">
        <v>106</v>
      </c>
      <c r="J5141">
        <v>350</v>
      </c>
      <c r="K5141" s="1" t="s">
        <v>2729</v>
      </c>
      <c r="L5141">
        <v>6</v>
      </c>
      <c r="M5141">
        <v>344.23</v>
      </c>
      <c r="N5141">
        <v>11.399999999999999</v>
      </c>
      <c r="Q5141">
        <v>332.83000000000004</v>
      </c>
      <c r="R5141" s="1" t="s">
        <v>8130</v>
      </c>
      <c r="V5141">
        <v>0</v>
      </c>
      <c r="W5141">
        <v>0</v>
      </c>
      <c r="AF5141">
        <v>0</v>
      </c>
      <c r="AG5141">
        <v>0</v>
      </c>
      <c r="AH5141">
        <v>0</v>
      </c>
      <c r="AI5141">
        <v>12</v>
      </c>
      <c r="AJ5141">
        <v>12</v>
      </c>
      <c r="AN5141">
        <v>338.83000000000004</v>
      </c>
      <c r="AP5141">
        <v>42</v>
      </c>
    </row>
    <row r="5142" spans="1:42" x14ac:dyDescent="0.2">
      <c r="A5142" s="1" t="s">
        <v>53</v>
      </c>
      <c r="B5142">
        <v>6</v>
      </c>
      <c r="C5142" s="1" t="s">
        <v>8129</v>
      </c>
      <c r="D5142" s="2">
        <v>45945</v>
      </c>
      <c r="E5142" t="s">
        <v>6231</v>
      </c>
      <c r="F5142" s="1" t="s">
        <v>3064</v>
      </c>
      <c r="G5142">
        <v>15</v>
      </c>
      <c r="H5142" t="s">
        <v>2811</v>
      </c>
      <c r="I5142" s="1" t="s">
        <v>106</v>
      </c>
      <c r="J5142">
        <v>350</v>
      </c>
      <c r="K5142" s="1" t="s">
        <v>2729</v>
      </c>
      <c r="L5142">
        <v>1</v>
      </c>
      <c r="M5142">
        <v>40.200000000000003</v>
      </c>
      <c r="N5142">
        <v>1.8</v>
      </c>
      <c r="O5142">
        <v>22</v>
      </c>
      <c r="Q5142">
        <v>38.400000000000006</v>
      </c>
      <c r="R5142" s="1" t="s">
        <v>8130</v>
      </c>
      <c r="S5142">
        <v>45</v>
      </c>
      <c r="V5142">
        <v>45</v>
      </c>
      <c r="W5142">
        <v>0.75</v>
      </c>
      <c r="AF5142">
        <v>0</v>
      </c>
      <c r="AG5142">
        <v>0</v>
      </c>
      <c r="AH5142">
        <v>0.75</v>
      </c>
      <c r="AI5142">
        <v>11.25</v>
      </c>
      <c r="AJ5142">
        <v>12</v>
      </c>
      <c r="AN5142">
        <v>44.400000000000006</v>
      </c>
      <c r="AP5142">
        <v>42</v>
      </c>
    </row>
    <row r="5143" spans="1:42" x14ac:dyDescent="0.2">
      <c r="A5143" s="1" t="s">
        <v>53</v>
      </c>
      <c r="B5143">
        <v>6</v>
      </c>
      <c r="C5143" s="1" t="s">
        <v>8131</v>
      </c>
      <c r="D5143" s="2">
        <v>45945</v>
      </c>
      <c r="E5143" t="s">
        <v>6231</v>
      </c>
      <c r="F5143" s="1" t="s">
        <v>3064</v>
      </c>
      <c r="G5143">
        <v>12</v>
      </c>
      <c r="H5143" t="s">
        <v>214</v>
      </c>
      <c r="I5143" s="1" t="s">
        <v>106</v>
      </c>
      <c r="J5143">
        <v>100</v>
      </c>
      <c r="K5143" s="1" t="s">
        <v>2729</v>
      </c>
      <c r="L5143">
        <v>2</v>
      </c>
      <c r="M5143">
        <v>101.5</v>
      </c>
      <c r="N5143">
        <v>2.8</v>
      </c>
      <c r="Q5143">
        <v>98.7</v>
      </c>
      <c r="R5143" s="1" t="s">
        <v>8132</v>
      </c>
      <c r="V5143">
        <v>0</v>
      </c>
      <c r="W5143">
        <v>0</v>
      </c>
      <c r="AF5143">
        <v>0</v>
      </c>
      <c r="AG5143">
        <v>0</v>
      </c>
      <c r="AH5143">
        <v>0</v>
      </c>
      <c r="AI5143">
        <v>12</v>
      </c>
      <c r="AJ5143">
        <v>12</v>
      </c>
      <c r="AN5143">
        <v>104.7</v>
      </c>
      <c r="AP5143">
        <v>42</v>
      </c>
    </row>
    <row r="5144" spans="1:42" x14ac:dyDescent="0.2">
      <c r="A5144" s="1" t="s">
        <v>53</v>
      </c>
      <c r="B5144">
        <v>6</v>
      </c>
      <c r="C5144" s="1" t="s">
        <v>8133</v>
      </c>
      <c r="D5144" s="2">
        <v>45945</v>
      </c>
      <c r="E5144" t="s">
        <v>6231</v>
      </c>
      <c r="F5144" s="1" t="s">
        <v>8134</v>
      </c>
      <c r="G5144">
        <v>10</v>
      </c>
      <c r="H5144" t="s">
        <v>214</v>
      </c>
      <c r="I5144" s="1" t="s">
        <v>106</v>
      </c>
      <c r="J5144">
        <v>200</v>
      </c>
      <c r="K5144" s="1" t="s">
        <v>2729</v>
      </c>
      <c r="L5144">
        <v>4</v>
      </c>
      <c r="M5144">
        <v>167.3</v>
      </c>
      <c r="N5144">
        <v>4.8</v>
      </c>
      <c r="Q5144">
        <v>162.5</v>
      </c>
      <c r="R5144" s="1" t="s">
        <v>8135</v>
      </c>
      <c r="V5144">
        <v>0</v>
      </c>
      <c r="W5144">
        <v>0</v>
      </c>
      <c r="AF5144">
        <v>0</v>
      </c>
      <c r="AG5144">
        <v>0</v>
      </c>
      <c r="AH5144">
        <v>0</v>
      </c>
      <c r="AI5144">
        <v>12</v>
      </c>
      <c r="AJ5144">
        <v>12</v>
      </c>
      <c r="AN5144">
        <v>168.5</v>
      </c>
      <c r="AP5144">
        <v>42</v>
      </c>
    </row>
    <row r="5145" spans="1:42" x14ac:dyDescent="0.2">
      <c r="A5145" s="1" t="s">
        <v>46</v>
      </c>
      <c r="B5145">
        <v>7</v>
      </c>
      <c r="C5145" s="1" t="s">
        <v>8136</v>
      </c>
      <c r="D5145" s="2">
        <v>45945</v>
      </c>
      <c r="E5145" t="s">
        <v>8137</v>
      </c>
      <c r="F5145" s="1" t="s">
        <v>246</v>
      </c>
      <c r="G5145" t="s">
        <v>2785</v>
      </c>
      <c r="H5145" t="s">
        <v>2786</v>
      </c>
      <c r="I5145" s="1" t="s">
        <v>246</v>
      </c>
      <c r="J5145">
        <v>100</v>
      </c>
      <c r="K5145" s="1" t="s">
        <v>2729</v>
      </c>
      <c r="L5145">
        <v>1</v>
      </c>
      <c r="M5145">
        <v>112.1</v>
      </c>
      <c r="N5145">
        <v>2.4</v>
      </c>
      <c r="O5145">
        <v>90</v>
      </c>
      <c r="Q5145">
        <v>109.69999999999999</v>
      </c>
      <c r="R5145" s="1" t="s">
        <v>8138</v>
      </c>
      <c r="S5145">
        <v>30</v>
      </c>
      <c r="V5145">
        <v>30</v>
      </c>
      <c r="W5145">
        <v>0.5</v>
      </c>
      <c r="AD5145">
        <v>60</v>
      </c>
      <c r="AF5145">
        <v>60</v>
      </c>
      <c r="AG5145">
        <v>1</v>
      </c>
      <c r="AH5145">
        <v>1.5</v>
      </c>
      <c r="AI5145">
        <v>10.5</v>
      </c>
      <c r="AJ5145">
        <v>12</v>
      </c>
      <c r="AN5145">
        <v>115.7</v>
      </c>
      <c r="AP5145">
        <v>42</v>
      </c>
    </row>
    <row r="5146" spans="1:42" x14ac:dyDescent="0.2">
      <c r="A5146" s="1" t="s">
        <v>46</v>
      </c>
      <c r="B5146">
        <v>7</v>
      </c>
      <c r="C5146" s="1" t="s">
        <v>8139</v>
      </c>
      <c r="D5146" s="2">
        <v>45945</v>
      </c>
      <c r="E5146" t="s">
        <v>8137</v>
      </c>
      <c r="F5146" s="1" t="s">
        <v>246</v>
      </c>
      <c r="G5146" t="s">
        <v>2785</v>
      </c>
      <c r="H5146" t="s">
        <v>2786</v>
      </c>
      <c r="I5146" s="1" t="s">
        <v>246</v>
      </c>
      <c r="J5146">
        <v>100</v>
      </c>
      <c r="K5146" s="1" t="s">
        <v>2729</v>
      </c>
      <c r="L5146">
        <v>1</v>
      </c>
      <c r="M5146">
        <v>112.8</v>
      </c>
      <c r="N5146">
        <v>2.4</v>
      </c>
      <c r="Q5146">
        <v>110.39999999999999</v>
      </c>
      <c r="R5146" s="1" t="s">
        <v>8140</v>
      </c>
      <c r="V5146">
        <v>0</v>
      </c>
      <c r="W5146">
        <v>0</v>
      </c>
      <c r="AF5146">
        <v>0</v>
      </c>
      <c r="AG5146">
        <v>0</v>
      </c>
      <c r="AH5146">
        <v>0</v>
      </c>
      <c r="AI5146">
        <v>12</v>
      </c>
      <c r="AJ5146">
        <v>12</v>
      </c>
      <c r="AN5146">
        <v>116.4</v>
      </c>
      <c r="AP5146">
        <v>42</v>
      </c>
    </row>
    <row r="5147" spans="1:42" x14ac:dyDescent="0.2">
      <c r="A5147" s="1" t="s">
        <v>46</v>
      </c>
      <c r="B5147">
        <v>7</v>
      </c>
      <c r="C5147" s="1" t="s">
        <v>8141</v>
      </c>
      <c r="D5147" s="2">
        <v>45945</v>
      </c>
      <c r="E5147" t="s">
        <v>8137</v>
      </c>
      <c r="F5147" s="1" t="s">
        <v>246</v>
      </c>
      <c r="G5147" t="s">
        <v>2785</v>
      </c>
      <c r="H5147" t="s">
        <v>2786</v>
      </c>
      <c r="I5147" s="1" t="s">
        <v>246</v>
      </c>
      <c r="J5147">
        <v>100</v>
      </c>
      <c r="K5147" s="1" t="s">
        <v>2729</v>
      </c>
      <c r="L5147">
        <v>2</v>
      </c>
      <c r="M5147">
        <v>115.4</v>
      </c>
      <c r="N5147">
        <v>5.3</v>
      </c>
      <c r="Q5147">
        <v>110.10000000000001</v>
      </c>
      <c r="R5147" s="1" t="s">
        <v>8142</v>
      </c>
      <c r="V5147">
        <v>0</v>
      </c>
      <c r="W5147">
        <v>0</v>
      </c>
      <c r="AF5147">
        <v>0</v>
      </c>
      <c r="AG5147">
        <v>0</v>
      </c>
      <c r="AH5147">
        <v>0</v>
      </c>
      <c r="AI5147">
        <v>12</v>
      </c>
      <c r="AJ5147">
        <v>12</v>
      </c>
      <c r="AN5147">
        <v>116.1</v>
      </c>
      <c r="AP5147">
        <v>42</v>
      </c>
    </row>
    <row r="5148" spans="1:42" x14ac:dyDescent="0.2">
      <c r="A5148" s="1" t="s">
        <v>46</v>
      </c>
      <c r="B5148">
        <v>7</v>
      </c>
      <c r="C5148" s="1" t="s">
        <v>8143</v>
      </c>
      <c r="D5148" s="2">
        <v>45945</v>
      </c>
      <c r="E5148" t="s">
        <v>6407</v>
      </c>
      <c r="F5148" s="1" t="s">
        <v>246</v>
      </c>
      <c r="G5148">
        <v>23</v>
      </c>
      <c r="H5148" t="s">
        <v>2908</v>
      </c>
      <c r="I5148" s="1" t="s">
        <v>246</v>
      </c>
      <c r="J5148">
        <v>2000</v>
      </c>
      <c r="K5148" s="1" t="s">
        <v>2729</v>
      </c>
      <c r="L5148">
        <v>2</v>
      </c>
      <c r="M5148">
        <v>220.39999999999998</v>
      </c>
      <c r="N5148">
        <v>5.3</v>
      </c>
      <c r="Q5148">
        <v>215.09999999999997</v>
      </c>
      <c r="R5148" s="1" t="s">
        <v>8144</v>
      </c>
      <c r="V5148">
        <v>0</v>
      </c>
      <c r="W5148">
        <v>0</v>
      </c>
      <c r="AF5148">
        <v>0</v>
      </c>
      <c r="AG5148">
        <v>0</v>
      </c>
      <c r="AH5148">
        <v>0</v>
      </c>
      <c r="AI5148">
        <v>12</v>
      </c>
      <c r="AJ5148">
        <v>12</v>
      </c>
      <c r="AN5148">
        <v>221.09999999999997</v>
      </c>
      <c r="AP5148">
        <v>42</v>
      </c>
    </row>
    <row r="5149" spans="1:42" x14ac:dyDescent="0.2">
      <c r="A5149" s="1" t="s">
        <v>46</v>
      </c>
      <c r="B5149">
        <v>7</v>
      </c>
      <c r="C5149" s="1" t="s">
        <v>7856</v>
      </c>
      <c r="D5149" s="2">
        <v>45945</v>
      </c>
      <c r="E5149" t="s">
        <v>3699</v>
      </c>
      <c r="F5149" s="1" t="s">
        <v>246</v>
      </c>
      <c r="G5149">
        <v>23</v>
      </c>
      <c r="H5149" t="s">
        <v>6604</v>
      </c>
      <c r="I5149" s="1" t="s">
        <v>246</v>
      </c>
      <c r="J5149">
        <v>4900</v>
      </c>
      <c r="K5149" s="1" t="s">
        <v>2729</v>
      </c>
      <c r="L5149">
        <v>1</v>
      </c>
      <c r="M5149">
        <v>40.4</v>
      </c>
      <c r="N5149">
        <v>2.2999999999999998</v>
      </c>
      <c r="Q5149">
        <v>38.1</v>
      </c>
      <c r="R5149" s="1" t="s">
        <v>8105</v>
      </c>
      <c r="V5149">
        <v>0</v>
      </c>
      <c r="W5149">
        <v>0</v>
      </c>
      <c r="Z5149">
        <v>10</v>
      </c>
      <c r="AF5149">
        <v>10</v>
      </c>
      <c r="AG5149">
        <v>0.16666666666666666</v>
      </c>
      <c r="AH5149">
        <v>0.16666666666666666</v>
      </c>
      <c r="AI5149">
        <v>11.833333333333334</v>
      </c>
      <c r="AJ5149">
        <v>12</v>
      </c>
      <c r="AN5149">
        <v>44.1</v>
      </c>
      <c r="AP5149">
        <v>42</v>
      </c>
    </row>
    <row r="5150" spans="1:42" x14ac:dyDescent="0.2">
      <c r="A5150" s="1" t="s">
        <v>53</v>
      </c>
      <c r="B5150">
        <v>7</v>
      </c>
      <c r="C5150" s="1" t="s">
        <v>8143</v>
      </c>
      <c r="D5150" s="2">
        <v>45945</v>
      </c>
      <c r="E5150" t="s">
        <v>6407</v>
      </c>
      <c r="F5150" s="1" t="s">
        <v>246</v>
      </c>
      <c r="G5150">
        <v>23</v>
      </c>
      <c r="H5150" t="s">
        <v>2908</v>
      </c>
      <c r="I5150" s="1" t="s">
        <v>246</v>
      </c>
      <c r="J5150">
        <v>2000</v>
      </c>
      <c r="K5150" s="1" t="s">
        <v>2729</v>
      </c>
      <c r="L5150">
        <v>5</v>
      </c>
      <c r="M5150">
        <v>609.4</v>
      </c>
      <c r="N5150">
        <v>14.5</v>
      </c>
      <c r="Q5150">
        <v>594.9</v>
      </c>
      <c r="R5150" s="1" t="s">
        <v>8144</v>
      </c>
      <c r="V5150">
        <v>0</v>
      </c>
      <c r="W5150">
        <v>0</v>
      </c>
      <c r="AF5150">
        <v>0</v>
      </c>
      <c r="AG5150">
        <v>0</v>
      </c>
      <c r="AH5150">
        <v>0</v>
      </c>
      <c r="AI5150">
        <v>12</v>
      </c>
      <c r="AJ5150">
        <v>12</v>
      </c>
      <c r="AN5150">
        <v>600.9</v>
      </c>
      <c r="AP5150">
        <v>42</v>
      </c>
    </row>
    <row r="5151" spans="1:42" x14ac:dyDescent="0.2">
      <c r="A5151" s="1" t="s">
        <v>46</v>
      </c>
      <c r="B5151">
        <v>8</v>
      </c>
      <c r="C5151" s="1" t="s">
        <v>7998</v>
      </c>
      <c r="D5151" s="2">
        <v>45945</v>
      </c>
      <c r="E5151" t="s">
        <v>7133</v>
      </c>
      <c r="F5151" s="1" t="s">
        <v>246</v>
      </c>
      <c r="G5151">
        <v>25</v>
      </c>
      <c r="H5151" t="s">
        <v>241</v>
      </c>
      <c r="I5151" s="1" t="s">
        <v>246</v>
      </c>
      <c r="J5151">
        <v>2500</v>
      </c>
      <c r="K5151" s="1" t="s">
        <v>2729</v>
      </c>
      <c r="L5151">
        <v>11</v>
      </c>
      <c r="M5151">
        <v>399.48</v>
      </c>
      <c r="N5151">
        <v>35.200000000000003</v>
      </c>
      <c r="Q5151">
        <v>364.28000000000003</v>
      </c>
      <c r="R5151" s="1" t="s">
        <v>8110</v>
      </c>
      <c r="V5151">
        <v>0</v>
      </c>
      <c r="W5151">
        <v>0</v>
      </c>
      <c r="AF5151">
        <v>0</v>
      </c>
      <c r="AG5151">
        <v>0</v>
      </c>
      <c r="AH5151">
        <v>0</v>
      </c>
      <c r="AI5151">
        <v>12</v>
      </c>
      <c r="AJ5151">
        <v>12</v>
      </c>
      <c r="AN5151">
        <v>370.28</v>
      </c>
      <c r="AP5151">
        <v>42</v>
      </c>
    </row>
    <row r="5152" spans="1:42" x14ac:dyDescent="0.2">
      <c r="A5152" s="1" t="s">
        <v>53</v>
      </c>
      <c r="B5152">
        <v>8</v>
      </c>
      <c r="C5152" s="1" t="s">
        <v>7998</v>
      </c>
      <c r="D5152" s="2">
        <v>45945</v>
      </c>
      <c r="E5152" t="s">
        <v>7133</v>
      </c>
      <c r="F5152" s="1" t="s">
        <v>246</v>
      </c>
      <c r="G5152">
        <v>25</v>
      </c>
      <c r="H5152" t="s">
        <v>241</v>
      </c>
      <c r="I5152" s="1" t="s">
        <v>246</v>
      </c>
      <c r="J5152">
        <v>2500</v>
      </c>
      <c r="K5152" s="1" t="s">
        <v>2729</v>
      </c>
      <c r="L5152">
        <v>12</v>
      </c>
      <c r="M5152">
        <v>421.53</v>
      </c>
      <c r="N5152">
        <v>38.400000000000006</v>
      </c>
      <c r="O5152">
        <v>8</v>
      </c>
      <c r="Q5152">
        <v>383.13</v>
      </c>
      <c r="R5152" s="1" t="s">
        <v>8110</v>
      </c>
      <c r="V5152">
        <v>0</v>
      </c>
      <c r="W5152">
        <v>0</v>
      </c>
      <c r="AF5152">
        <v>0</v>
      </c>
      <c r="AG5152">
        <v>0</v>
      </c>
      <c r="AH5152">
        <v>0</v>
      </c>
      <c r="AI5152">
        <v>12</v>
      </c>
      <c r="AJ5152">
        <v>12</v>
      </c>
      <c r="AN5152">
        <v>389.13</v>
      </c>
      <c r="AP5152">
        <v>42</v>
      </c>
    </row>
    <row r="5153" spans="1:42" x14ac:dyDescent="0.2">
      <c r="A5153" s="1" t="s">
        <v>46</v>
      </c>
      <c r="B5153">
        <v>1</v>
      </c>
      <c r="C5153" s="1" t="s">
        <v>8115</v>
      </c>
      <c r="D5153" s="2">
        <v>45946</v>
      </c>
      <c r="E5153" t="s">
        <v>783</v>
      </c>
      <c r="F5153" s="1" t="s">
        <v>246</v>
      </c>
      <c r="G5153">
        <v>5</v>
      </c>
      <c r="H5153">
        <v>10</v>
      </c>
      <c r="I5153" s="1" t="s">
        <v>246</v>
      </c>
      <c r="J5153">
        <v>500</v>
      </c>
      <c r="K5153" s="1" t="s">
        <v>2729</v>
      </c>
      <c r="L5153">
        <v>2</v>
      </c>
      <c r="M5153">
        <v>138.12</v>
      </c>
      <c r="N5153">
        <v>1.6</v>
      </c>
      <c r="O5153">
        <v>6</v>
      </c>
      <c r="Q5153">
        <v>136.52000000000001</v>
      </c>
      <c r="R5153" s="1" t="s">
        <v>8116</v>
      </c>
      <c r="S5153">
        <v>5</v>
      </c>
      <c r="V5153">
        <v>5</v>
      </c>
      <c r="W5153">
        <v>8.3333333333333329E-2</v>
      </c>
      <c r="AF5153">
        <v>0</v>
      </c>
      <c r="AG5153">
        <v>0</v>
      </c>
      <c r="AH5153">
        <v>8.3333333333333329E-2</v>
      </c>
      <c r="AI5153">
        <v>11.916666666666666</v>
      </c>
      <c r="AJ5153">
        <v>12</v>
      </c>
      <c r="AL5153">
        <v>2231</v>
      </c>
      <c r="AN5153">
        <v>142.52000000000001</v>
      </c>
      <c r="AO5153">
        <v>372</v>
      </c>
      <c r="AP5153">
        <v>42</v>
      </c>
    </row>
    <row r="5154" spans="1:42" x14ac:dyDescent="0.2">
      <c r="A5154" s="1" t="s">
        <v>53</v>
      </c>
      <c r="B5154">
        <v>1</v>
      </c>
      <c r="C5154" s="1" t="s">
        <v>8145</v>
      </c>
      <c r="D5154" s="2">
        <v>45946</v>
      </c>
      <c r="E5154" t="s">
        <v>8146</v>
      </c>
      <c r="F5154" s="1" t="s">
        <v>106</v>
      </c>
      <c r="G5154">
        <v>7</v>
      </c>
      <c r="H5154" t="s">
        <v>2645</v>
      </c>
      <c r="I5154" s="1" t="s">
        <v>106</v>
      </c>
      <c r="J5154">
        <v>120</v>
      </c>
      <c r="K5154" s="1" t="s">
        <v>2729</v>
      </c>
      <c r="L5154">
        <v>2</v>
      </c>
      <c r="M5154">
        <v>120.5</v>
      </c>
      <c r="N5154">
        <v>1.6</v>
      </c>
      <c r="O5154">
        <v>10</v>
      </c>
      <c r="Q5154">
        <v>118.9</v>
      </c>
      <c r="R5154" s="1" t="s">
        <v>8147</v>
      </c>
      <c r="S5154">
        <v>107</v>
      </c>
      <c r="V5154">
        <v>107</v>
      </c>
      <c r="W5154">
        <v>1.7833333333333334</v>
      </c>
      <c r="AF5154">
        <v>0</v>
      </c>
      <c r="AG5154">
        <v>0</v>
      </c>
      <c r="AH5154">
        <v>1.7833333333333334</v>
      </c>
      <c r="AI5154">
        <v>10.216666666666669</v>
      </c>
      <c r="AJ5154">
        <v>12</v>
      </c>
      <c r="AN5154">
        <v>124.9</v>
      </c>
      <c r="AP5154">
        <v>42</v>
      </c>
    </row>
    <row r="5155" spans="1:42" x14ac:dyDescent="0.2">
      <c r="A5155" s="1" t="s">
        <v>53</v>
      </c>
      <c r="B5155">
        <v>1</v>
      </c>
      <c r="C5155" s="1" t="s">
        <v>8148</v>
      </c>
      <c r="D5155" s="2">
        <v>45946</v>
      </c>
      <c r="E5155" t="s">
        <v>51</v>
      </c>
      <c r="F5155" s="1"/>
      <c r="I5155" s="1"/>
      <c r="K5155" s="1" t="s">
        <v>2729</v>
      </c>
      <c r="L5155">
        <v>1</v>
      </c>
      <c r="M5155">
        <v>30.4</v>
      </c>
      <c r="Q5155">
        <v>30.4</v>
      </c>
      <c r="R5155" s="1" t="s">
        <v>8149</v>
      </c>
      <c r="V5155">
        <v>0</v>
      </c>
      <c r="W5155">
        <v>0</v>
      </c>
      <c r="AF5155">
        <v>0</v>
      </c>
      <c r="AG5155">
        <v>0</v>
      </c>
      <c r="AH5155">
        <v>0</v>
      </c>
      <c r="AI5155">
        <v>12</v>
      </c>
      <c r="AJ5155">
        <v>12</v>
      </c>
      <c r="AN5155">
        <v>36.4</v>
      </c>
      <c r="AP5155">
        <v>42</v>
      </c>
    </row>
    <row r="5156" spans="1:42" x14ac:dyDescent="0.2">
      <c r="A5156" s="1" t="s">
        <v>46</v>
      </c>
      <c r="B5156">
        <v>2</v>
      </c>
      <c r="C5156" s="1" t="s">
        <v>8121</v>
      </c>
      <c r="D5156" s="2">
        <v>45946</v>
      </c>
      <c r="E5156" t="s">
        <v>783</v>
      </c>
      <c r="F5156" s="1" t="s">
        <v>246</v>
      </c>
      <c r="G5156">
        <v>4</v>
      </c>
      <c r="H5156">
        <v>10</v>
      </c>
      <c r="I5156" s="1" t="s">
        <v>246</v>
      </c>
      <c r="J5156">
        <v>500</v>
      </c>
      <c r="K5156" s="1" t="s">
        <v>2729</v>
      </c>
      <c r="L5156">
        <v>2</v>
      </c>
      <c r="M5156">
        <v>107.84</v>
      </c>
      <c r="N5156">
        <v>1.6</v>
      </c>
      <c r="Q5156">
        <v>106.24000000000001</v>
      </c>
      <c r="R5156" s="1" t="s">
        <v>8122</v>
      </c>
      <c r="V5156">
        <v>0</v>
      </c>
      <c r="W5156">
        <v>0</v>
      </c>
      <c r="AF5156">
        <v>0</v>
      </c>
      <c r="AG5156">
        <v>0</v>
      </c>
      <c r="AH5156">
        <v>0</v>
      </c>
      <c r="AI5156">
        <v>12</v>
      </c>
      <c r="AJ5156">
        <v>12</v>
      </c>
      <c r="AN5156">
        <v>112.24</v>
      </c>
      <c r="AP5156">
        <v>42</v>
      </c>
    </row>
    <row r="5157" spans="1:42" x14ac:dyDescent="0.2">
      <c r="A5157" s="1" t="s">
        <v>53</v>
      </c>
      <c r="B5157">
        <v>2</v>
      </c>
      <c r="C5157" s="1" t="s">
        <v>8121</v>
      </c>
      <c r="D5157" s="2">
        <v>45946</v>
      </c>
      <c r="E5157" t="s">
        <v>783</v>
      </c>
      <c r="F5157" s="1" t="s">
        <v>246</v>
      </c>
      <c r="G5157">
        <v>4</v>
      </c>
      <c r="H5157">
        <v>10</v>
      </c>
      <c r="I5157" s="1" t="s">
        <v>246</v>
      </c>
      <c r="J5157">
        <v>500</v>
      </c>
      <c r="K5157" s="1" t="s">
        <v>2729</v>
      </c>
      <c r="L5157">
        <v>2</v>
      </c>
      <c r="M5157">
        <v>116.1</v>
      </c>
      <c r="N5157">
        <v>1.6</v>
      </c>
      <c r="Q5157">
        <v>114.5</v>
      </c>
      <c r="R5157" s="1" t="s">
        <v>8122</v>
      </c>
      <c r="V5157">
        <v>0</v>
      </c>
      <c r="W5157">
        <v>0</v>
      </c>
      <c r="AF5157">
        <v>0</v>
      </c>
      <c r="AG5157">
        <v>0</v>
      </c>
      <c r="AH5157">
        <v>0</v>
      </c>
      <c r="AI5157">
        <v>12</v>
      </c>
      <c r="AJ5157">
        <v>12</v>
      </c>
      <c r="AN5157">
        <v>120.5</v>
      </c>
      <c r="AP5157">
        <v>42</v>
      </c>
    </row>
    <row r="5158" spans="1:42" x14ac:dyDescent="0.2">
      <c r="A5158" s="1" t="s">
        <v>46</v>
      </c>
      <c r="B5158">
        <v>5</v>
      </c>
      <c r="C5158" s="1" t="s">
        <v>8127</v>
      </c>
      <c r="D5158" s="2">
        <v>45946</v>
      </c>
      <c r="E5158" t="s">
        <v>625</v>
      </c>
      <c r="F5158" s="1" t="s">
        <v>246</v>
      </c>
      <c r="G5158" t="s">
        <v>5676</v>
      </c>
      <c r="H5158" t="s">
        <v>6456</v>
      </c>
      <c r="I5158" s="1" t="s">
        <v>246</v>
      </c>
      <c r="J5158">
        <v>500</v>
      </c>
      <c r="K5158" s="1" t="s">
        <v>2729</v>
      </c>
      <c r="L5158">
        <v>4</v>
      </c>
      <c r="M5158">
        <v>184.54</v>
      </c>
      <c r="N5158">
        <v>8.4</v>
      </c>
      <c r="O5158">
        <v>11</v>
      </c>
      <c r="Q5158">
        <v>176.14</v>
      </c>
      <c r="R5158" s="1" t="s">
        <v>8128</v>
      </c>
      <c r="S5158">
        <v>5</v>
      </c>
      <c r="V5158">
        <v>5</v>
      </c>
      <c r="W5158">
        <v>8.3333333333333329E-2</v>
      </c>
      <c r="AB5158">
        <v>20</v>
      </c>
      <c r="AD5158">
        <v>30</v>
      </c>
      <c r="AF5158">
        <v>50</v>
      </c>
      <c r="AG5158">
        <v>0.83333333333333348</v>
      </c>
      <c r="AH5158">
        <v>0.91666666666666674</v>
      </c>
      <c r="AI5158">
        <v>11.083333333333334</v>
      </c>
      <c r="AJ5158">
        <v>12</v>
      </c>
      <c r="AN5158">
        <v>182.14</v>
      </c>
      <c r="AP5158">
        <v>42</v>
      </c>
    </row>
    <row r="5159" spans="1:42" x14ac:dyDescent="0.2">
      <c r="A5159" s="1" t="s">
        <v>46</v>
      </c>
      <c r="B5159">
        <v>5</v>
      </c>
      <c r="C5159" s="1" t="s">
        <v>7856</v>
      </c>
      <c r="D5159" s="2">
        <v>45946</v>
      </c>
      <c r="E5159" t="s">
        <v>3699</v>
      </c>
      <c r="F5159" s="1" t="s">
        <v>246</v>
      </c>
      <c r="G5159">
        <v>23</v>
      </c>
      <c r="H5159" t="s">
        <v>6604</v>
      </c>
      <c r="I5159" s="1" t="s">
        <v>246</v>
      </c>
      <c r="J5159">
        <v>4900</v>
      </c>
      <c r="K5159" s="1" t="s">
        <v>2729</v>
      </c>
      <c r="L5159">
        <v>1</v>
      </c>
      <c r="M5159">
        <v>97.8</v>
      </c>
      <c r="N5159">
        <v>2.8</v>
      </c>
      <c r="Q5159">
        <v>95</v>
      </c>
      <c r="R5159" s="1" t="s">
        <v>8105</v>
      </c>
      <c r="V5159">
        <v>0</v>
      </c>
      <c r="W5159">
        <v>0</v>
      </c>
      <c r="AF5159">
        <v>0</v>
      </c>
      <c r="AG5159">
        <v>0</v>
      </c>
      <c r="AH5159">
        <v>0</v>
      </c>
      <c r="AI5159">
        <v>12</v>
      </c>
      <c r="AJ5159">
        <v>12</v>
      </c>
      <c r="AN5159">
        <v>101</v>
      </c>
      <c r="AP5159">
        <v>42</v>
      </c>
    </row>
    <row r="5160" spans="1:42" x14ac:dyDescent="0.2">
      <c r="A5160" s="1" t="s">
        <v>53</v>
      </c>
      <c r="B5160">
        <v>5</v>
      </c>
      <c r="C5160" s="1" t="s">
        <v>8150</v>
      </c>
      <c r="D5160" s="2">
        <v>45946</v>
      </c>
      <c r="E5160" t="s">
        <v>8151</v>
      </c>
      <c r="F5160" s="1" t="s">
        <v>246</v>
      </c>
      <c r="G5160">
        <v>20</v>
      </c>
      <c r="H5160" t="s">
        <v>51</v>
      </c>
      <c r="I5160" s="1" t="s">
        <v>246</v>
      </c>
      <c r="J5160">
        <v>2100</v>
      </c>
      <c r="K5160" s="1" t="s">
        <v>2729</v>
      </c>
      <c r="L5160">
        <v>3</v>
      </c>
      <c r="M5160">
        <v>308.39999999999998</v>
      </c>
      <c r="N5160">
        <v>6.6000000000000005</v>
      </c>
      <c r="O5160">
        <v>22</v>
      </c>
      <c r="Q5160">
        <v>301.79999999999995</v>
      </c>
      <c r="R5160" s="1" t="s">
        <v>8152</v>
      </c>
      <c r="V5160">
        <v>0</v>
      </c>
      <c r="W5160">
        <v>0</v>
      </c>
      <c r="AF5160">
        <v>0</v>
      </c>
      <c r="AG5160">
        <v>0</v>
      </c>
      <c r="AH5160">
        <v>0</v>
      </c>
      <c r="AI5160">
        <v>12</v>
      </c>
      <c r="AJ5160">
        <v>12</v>
      </c>
      <c r="AN5160">
        <v>307.79999999999995</v>
      </c>
      <c r="AP5160">
        <v>42</v>
      </c>
    </row>
    <row r="5161" spans="1:42" x14ac:dyDescent="0.2">
      <c r="A5161" s="1" t="s">
        <v>53</v>
      </c>
      <c r="B5161">
        <v>5</v>
      </c>
      <c r="C5161" s="1" t="s">
        <v>7856</v>
      </c>
      <c r="D5161" s="2">
        <v>45946</v>
      </c>
      <c r="E5161" t="s">
        <v>3699</v>
      </c>
      <c r="F5161" s="1" t="s">
        <v>246</v>
      </c>
      <c r="G5161">
        <v>23</v>
      </c>
      <c r="H5161" t="s">
        <v>6604</v>
      </c>
      <c r="I5161" s="1" t="s">
        <v>246</v>
      </c>
      <c r="J5161">
        <v>4900</v>
      </c>
      <c r="K5161" s="1" t="s">
        <v>2729</v>
      </c>
      <c r="L5161">
        <v>1</v>
      </c>
      <c r="M5161">
        <v>40.4</v>
      </c>
      <c r="N5161">
        <v>2.8</v>
      </c>
      <c r="Q5161">
        <v>37.6</v>
      </c>
      <c r="R5161" s="1" t="s">
        <v>8105</v>
      </c>
      <c r="V5161">
        <v>0</v>
      </c>
      <c r="W5161">
        <v>0</v>
      </c>
      <c r="AF5161">
        <v>0</v>
      </c>
      <c r="AG5161">
        <v>0</v>
      </c>
      <c r="AH5161">
        <v>0</v>
      </c>
      <c r="AI5161">
        <v>12</v>
      </c>
      <c r="AJ5161">
        <v>12</v>
      </c>
      <c r="AN5161">
        <v>43.6</v>
      </c>
      <c r="AP5161">
        <v>42</v>
      </c>
    </row>
    <row r="5162" spans="1:42" x14ac:dyDescent="0.2">
      <c r="A5162" s="1" t="s">
        <v>46</v>
      </c>
      <c r="B5162">
        <v>6</v>
      </c>
      <c r="C5162" s="1" t="s">
        <v>8153</v>
      </c>
      <c r="D5162" s="2">
        <v>45946</v>
      </c>
      <c r="E5162" t="s">
        <v>6231</v>
      </c>
      <c r="F5162" s="1" t="s">
        <v>8134</v>
      </c>
      <c r="G5162">
        <v>18</v>
      </c>
      <c r="H5162" t="s">
        <v>2811</v>
      </c>
      <c r="I5162" s="1" t="s">
        <v>106</v>
      </c>
      <c r="J5162">
        <v>150</v>
      </c>
      <c r="K5162" s="1" t="s">
        <v>2729</v>
      </c>
      <c r="L5162">
        <v>3</v>
      </c>
      <c r="M5162">
        <v>163.69999999999999</v>
      </c>
      <c r="N5162">
        <v>5.2</v>
      </c>
      <c r="O5162">
        <v>60</v>
      </c>
      <c r="Q5162">
        <v>158.5</v>
      </c>
      <c r="R5162" s="1" t="s">
        <v>8154</v>
      </c>
      <c r="S5162">
        <v>20</v>
      </c>
      <c r="V5162">
        <v>20</v>
      </c>
      <c r="W5162">
        <v>0.33333333333333331</v>
      </c>
      <c r="AB5162">
        <v>10</v>
      </c>
      <c r="AF5162">
        <v>10</v>
      </c>
      <c r="AG5162">
        <v>0.16666666666666666</v>
      </c>
      <c r="AH5162">
        <v>0.5</v>
      </c>
      <c r="AI5162">
        <v>11.5</v>
      </c>
      <c r="AJ5162">
        <v>12</v>
      </c>
      <c r="AN5162">
        <v>164.5</v>
      </c>
      <c r="AP5162">
        <v>42</v>
      </c>
    </row>
    <row r="5163" spans="1:42" x14ac:dyDescent="0.2">
      <c r="A5163" s="1" t="s">
        <v>46</v>
      </c>
      <c r="B5163">
        <v>6</v>
      </c>
      <c r="C5163" s="1" t="s">
        <v>8155</v>
      </c>
      <c r="D5163" s="2">
        <v>45946</v>
      </c>
      <c r="E5163" t="s">
        <v>6231</v>
      </c>
      <c r="F5163" s="1" t="s">
        <v>8156</v>
      </c>
      <c r="G5163">
        <v>14</v>
      </c>
      <c r="H5163" t="s">
        <v>2811</v>
      </c>
      <c r="I5163" s="1" t="s">
        <v>246</v>
      </c>
      <c r="J5163">
        <v>200</v>
      </c>
      <c r="K5163" s="1" t="s">
        <v>2729</v>
      </c>
      <c r="L5163">
        <v>3</v>
      </c>
      <c r="M5163">
        <v>203</v>
      </c>
      <c r="N5163">
        <v>5.0999999999999996</v>
      </c>
      <c r="Q5163">
        <v>197.9</v>
      </c>
      <c r="R5163" s="1" t="s">
        <v>8157</v>
      </c>
      <c r="V5163">
        <v>0</v>
      </c>
      <c r="W5163">
        <v>0</v>
      </c>
      <c r="AF5163">
        <v>0</v>
      </c>
      <c r="AG5163">
        <v>0</v>
      </c>
      <c r="AH5163">
        <v>0</v>
      </c>
      <c r="AI5163">
        <v>12</v>
      </c>
      <c r="AJ5163">
        <v>12</v>
      </c>
      <c r="AN5163">
        <v>203.9</v>
      </c>
      <c r="AP5163">
        <v>42</v>
      </c>
    </row>
    <row r="5164" spans="1:42" x14ac:dyDescent="0.2">
      <c r="A5164" s="1" t="s">
        <v>46</v>
      </c>
      <c r="B5164">
        <v>6</v>
      </c>
      <c r="C5164" s="1" t="s">
        <v>3060</v>
      </c>
      <c r="D5164" s="2">
        <v>45946</v>
      </c>
      <c r="E5164" t="s">
        <v>51</v>
      </c>
      <c r="F5164" s="1"/>
      <c r="I5164" s="1"/>
      <c r="K5164" s="1" t="s">
        <v>2729</v>
      </c>
      <c r="L5164">
        <v>1</v>
      </c>
      <c r="M5164">
        <v>20</v>
      </c>
      <c r="N5164">
        <v>1.2</v>
      </c>
      <c r="Q5164">
        <v>18.8</v>
      </c>
      <c r="R5164" s="1" t="s">
        <v>8158</v>
      </c>
      <c r="V5164">
        <v>0</v>
      </c>
      <c r="W5164">
        <v>0</v>
      </c>
      <c r="AF5164">
        <v>0</v>
      </c>
      <c r="AG5164">
        <v>0</v>
      </c>
      <c r="AH5164">
        <v>0</v>
      </c>
      <c r="AI5164">
        <v>12</v>
      </c>
      <c r="AJ5164">
        <v>12</v>
      </c>
      <c r="AN5164">
        <v>24.8</v>
      </c>
      <c r="AP5164">
        <v>42</v>
      </c>
    </row>
    <row r="5165" spans="1:42" x14ac:dyDescent="0.2">
      <c r="A5165" s="1" t="s">
        <v>53</v>
      </c>
      <c r="B5165">
        <v>6</v>
      </c>
      <c r="C5165" s="1" t="s">
        <v>8159</v>
      </c>
      <c r="D5165" s="2">
        <v>45946</v>
      </c>
      <c r="E5165" t="s">
        <v>6231</v>
      </c>
      <c r="F5165" s="1" t="s">
        <v>3068</v>
      </c>
      <c r="G5165">
        <v>15</v>
      </c>
      <c r="H5165" t="s">
        <v>2811</v>
      </c>
      <c r="I5165" s="1" t="s">
        <v>106</v>
      </c>
      <c r="J5165">
        <v>250</v>
      </c>
      <c r="K5165" s="1" t="s">
        <v>2729</v>
      </c>
      <c r="L5165">
        <v>4</v>
      </c>
      <c r="M5165">
        <v>259</v>
      </c>
      <c r="N5165">
        <v>7.6</v>
      </c>
      <c r="Q5165">
        <v>251.4</v>
      </c>
      <c r="R5165" s="1" t="s">
        <v>8160</v>
      </c>
      <c r="V5165">
        <v>0</v>
      </c>
      <c r="W5165">
        <v>0</v>
      </c>
      <c r="AF5165">
        <v>0</v>
      </c>
      <c r="AG5165">
        <v>0</v>
      </c>
      <c r="AH5165">
        <v>0</v>
      </c>
      <c r="AI5165">
        <v>12</v>
      </c>
      <c r="AJ5165">
        <v>12</v>
      </c>
      <c r="AN5165">
        <v>257.39999999999998</v>
      </c>
      <c r="AP5165">
        <v>42</v>
      </c>
    </row>
    <row r="5166" spans="1:42" x14ac:dyDescent="0.2">
      <c r="A5166" s="1" t="s">
        <v>53</v>
      </c>
      <c r="B5166">
        <v>6</v>
      </c>
      <c r="C5166" s="1" t="s">
        <v>8161</v>
      </c>
      <c r="D5166" s="2">
        <v>45946</v>
      </c>
      <c r="E5166" t="s">
        <v>6231</v>
      </c>
      <c r="F5166" s="1" t="s">
        <v>3068</v>
      </c>
      <c r="G5166">
        <v>15</v>
      </c>
      <c r="H5166" t="s">
        <v>2811</v>
      </c>
      <c r="I5166" s="1" t="s">
        <v>106</v>
      </c>
      <c r="J5166">
        <v>250</v>
      </c>
      <c r="K5166" s="1" t="s">
        <v>2729</v>
      </c>
      <c r="L5166">
        <v>3</v>
      </c>
      <c r="M5166">
        <v>160.1</v>
      </c>
      <c r="N5166">
        <v>5.6999999999999993</v>
      </c>
      <c r="Q5166">
        <v>154.4</v>
      </c>
      <c r="R5166" s="1" t="s">
        <v>8162</v>
      </c>
      <c r="V5166">
        <v>0</v>
      </c>
      <c r="W5166">
        <v>0</v>
      </c>
      <c r="AF5166">
        <v>0</v>
      </c>
      <c r="AG5166">
        <v>0</v>
      </c>
      <c r="AH5166">
        <v>0</v>
      </c>
      <c r="AI5166">
        <v>12</v>
      </c>
      <c r="AJ5166">
        <v>12</v>
      </c>
      <c r="AN5166">
        <v>160.4</v>
      </c>
      <c r="AP5166">
        <v>42</v>
      </c>
    </row>
    <row r="5167" spans="1:42" x14ac:dyDescent="0.2">
      <c r="A5167" s="1" t="s">
        <v>46</v>
      </c>
      <c r="B5167">
        <v>7</v>
      </c>
      <c r="C5167" s="1" t="s">
        <v>8143</v>
      </c>
      <c r="D5167" s="2">
        <v>45946</v>
      </c>
      <c r="E5167" t="s">
        <v>6407</v>
      </c>
      <c r="F5167" s="1" t="s">
        <v>246</v>
      </c>
      <c r="G5167">
        <v>23</v>
      </c>
      <c r="H5167" t="s">
        <v>2908</v>
      </c>
      <c r="I5167" s="1" t="s">
        <v>246</v>
      </c>
      <c r="J5167">
        <v>2000</v>
      </c>
      <c r="K5167" s="1" t="s">
        <v>2729</v>
      </c>
      <c r="L5167">
        <v>5</v>
      </c>
      <c r="M5167">
        <v>604.36000000000013</v>
      </c>
      <c r="N5167">
        <v>12</v>
      </c>
      <c r="O5167">
        <v>6</v>
      </c>
      <c r="Q5167">
        <v>592.36000000000013</v>
      </c>
      <c r="R5167" s="1" t="s">
        <v>8144</v>
      </c>
      <c r="V5167">
        <v>0</v>
      </c>
      <c r="W5167">
        <v>0</v>
      </c>
      <c r="AF5167">
        <v>0</v>
      </c>
      <c r="AG5167">
        <v>0</v>
      </c>
      <c r="AH5167">
        <v>0</v>
      </c>
      <c r="AI5167">
        <v>12</v>
      </c>
      <c r="AJ5167">
        <v>12</v>
      </c>
      <c r="AN5167">
        <v>598.36000000000013</v>
      </c>
      <c r="AP5167">
        <v>42</v>
      </c>
    </row>
    <row r="5168" spans="1:42" x14ac:dyDescent="0.2">
      <c r="A5168" s="1" t="s">
        <v>53</v>
      </c>
      <c r="B5168">
        <v>7</v>
      </c>
      <c r="C5168" s="1" t="s">
        <v>8143</v>
      </c>
      <c r="D5168" s="2">
        <v>45946</v>
      </c>
      <c r="E5168" t="s">
        <v>6407</v>
      </c>
      <c r="F5168" s="1" t="s">
        <v>246</v>
      </c>
      <c r="G5168">
        <v>23</v>
      </c>
      <c r="H5168" t="s">
        <v>2908</v>
      </c>
      <c r="I5168" s="1" t="s">
        <v>246</v>
      </c>
      <c r="J5168">
        <v>2000</v>
      </c>
      <c r="K5168" s="1" t="s">
        <v>2729</v>
      </c>
      <c r="L5168">
        <v>6</v>
      </c>
      <c r="M5168">
        <v>618.4</v>
      </c>
      <c r="N5168">
        <v>14.399999999999999</v>
      </c>
      <c r="O5168">
        <v>10</v>
      </c>
      <c r="Q5168">
        <v>604</v>
      </c>
      <c r="R5168" s="1" t="s">
        <v>8144</v>
      </c>
      <c r="S5168">
        <v>2</v>
      </c>
      <c r="V5168">
        <v>2</v>
      </c>
      <c r="W5168">
        <v>3.3333333333333333E-2</v>
      </c>
      <c r="Y5168">
        <v>15</v>
      </c>
      <c r="AF5168">
        <v>15</v>
      </c>
      <c r="AG5168">
        <v>0.25</v>
      </c>
      <c r="AH5168">
        <v>0.28333333333333333</v>
      </c>
      <c r="AI5168">
        <v>11.716666666666669</v>
      </c>
      <c r="AJ5168">
        <v>12</v>
      </c>
      <c r="AN5168">
        <v>610</v>
      </c>
      <c r="AP5168">
        <v>42</v>
      </c>
    </row>
    <row r="5169" spans="1:42" x14ac:dyDescent="0.2">
      <c r="A5169" s="1" t="s">
        <v>53</v>
      </c>
      <c r="B5169">
        <v>7</v>
      </c>
      <c r="C5169" s="1" t="s">
        <v>7856</v>
      </c>
      <c r="D5169" s="2">
        <v>45946</v>
      </c>
      <c r="E5169" t="s">
        <v>3699</v>
      </c>
      <c r="F5169" s="1" t="s">
        <v>246</v>
      </c>
      <c r="G5169">
        <v>23</v>
      </c>
      <c r="H5169" t="s">
        <v>6604</v>
      </c>
      <c r="I5169" s="1" t="s">
        <v>246</v>
      </c>
      <c r="J5169">
        <v>4900</v>
      </c>
      <c r="K5169" s="1" t="s">
        <v>2729</v>
      </c>
      <c r="L5169">
        <v>1</v>
      </c>
      <c r="M5169">
        <v>110.8</v>
      </c>
      <c r="N5169">
        <v>2.4</v>
      </c>
      <c r="Q5169">
        <v>108.39999999999999</v>
      </c>
      <c r="R5169" s="1" t="s">
        <v>8105</v>
      </c>
      <c r="V5169">
        <v>0</v>
      </c>
      <c r="W5169">
        <v>0</v>
      </c>
      <c r="AF5169">
        <v>0</v>
      </c>
      <c r="AG5169">
        <v>0</v>
      </c>
      <c r="AH5169">
        <v>0</v>
      </c>
      <c r="AI5169">
        <v>12</v>
      </c>
      <c r="AJ5169">
        <v>12</v>
      </c>
      <c r="AN5169">
        <v>114.4</v>
      </c>
      <c r="AP5169">
        <v>42</v>
      </c>
    </row>
    <row r="5170" spans="1:42" x14ac:dyDescent="0.2">
      <c r="A5170" s="1" t="s">
        <v>46</v>
      </c>
      <c r="B5170">
        <v>8</v>
      </c>
      <c r="C5170" s="1" t="s">
        <v>7998</v>
      </c>
      <c r="D5170" s="2">
        <v>45946</v>
      </c>
      <c r="E5170" t="s">
        <v>7133</v>
      </c>
      <c r="F5170" s="1" t="s">
        <v>246</v>
      </c>
      <c r="G5170">
        <v>25</v>
      </c>
      <c r="H5170" t="s">
        <v>241</v>
      </c>
      <c r="I5170" s="1" t="s">
        <v>246</v>
      </c>
      <c r="J5170">
        <v>2500</v>
      </c>
      <c r="K5170" s="1" t="s">
        <v>2729</v>
      </c>
      <c r="L5170">
        <v>13</v>
      </c>
      <c r="M5170">
        <v>461.19000000000005</v>
      </c>
      <c r="N5170">
        <v>41.6</v>
      </c>
      <c r="Q5170">
        <v>419.59000000000003</v>
      </c>
      <c r="R5170" s="1" t="s">
        <v>8110</v>
      </c>
      <c r="V5170">
        <v>0</v>
      </c>
      <c r="W5170">
        <v>0</v>
      </c>
      <c r="AF5170">
        <v>0</v>
      </c>
      <c r="AG5170">
        <v>0</v>
      </c>
      <c r="AH5170">
        <v>0</v>
      </c>
      <c r="AI5170">
        <v>12</v>
      </c>
      <c r="AJ5170">
        <v>12</v>
      </c>
      <c r="AN5170">
        <v>425.59</v>
      </c>
      <c r="AP5170">
        <v>42</v>
      </c>
    </row>
    <row r="5171" spans="1:42" x14ac:dyDescent="0.2">
      <c r="A5171" s="1" t="s">
        <v>53</v>
      </c>
      <c r="B5171">
        <v>8</v>
      </c>
      <c r="C5171" s="1" t="s">
        <v>7998</v>
      </c>
      <c r="D5171" s="2">
        <v>45946</v>
      </c>
      <c r="E5171" t="s">
        <v>7133</v>
      </c>
      <c r="F5171" s="1" t="s">
        <v>246</v>
      </c>
      <c r="G5171">
        <v>25</v>
      </c>
      <c r="H5171" t="s">
        <v>241</v>
      </c>
      <c r="I5171" s="1" t="s">
        <v>246</v>
      </c>
      <c r="J5171">
        <v>2500</v>
      </c>
      <c r="K5171" s="1" t="s">
        <v>2729</v>
      </c>
      <c r="L5171">
        <v>12</v>
      </c>
      <c r="M5171">
        <v>419.8</v>
      </c>
      <c r="N5171">
        <v>38.400000000000006</v>
      </c>
      <c r="Q5171">
        <v>381.4</v>
      </c>
      <c r="R5171" s="1" t="s">
        <v>8110</v>
      </c>
      <c r="V5171">
        <v>0</v>
      </c>
      <c r="W5171">
        <v>0</v>
      </c>
      <c r="AF5171">
        <v>0</v>
      </c>
      <c r="AG5171">
        <v>0</v>
      </c>
      <c r="AH5171">
        <v>0</v>
      </c>
      <c r="AI5171">
        <v>12</v>
      </c>
      <c r="AJ5171">
        <v>12</v>
      </c>
      <c r="AN5171">
        <v>387.4</v>
      </c>
      <c r="AP5171">
        <v>42</v>
      </c>
    </row>
    <row r="5172" spans="1:42" x14ac:dyDescent="0.2">
      <c r="A5172" s="1" t="s">
        <v>46</v>
      </c>
      <c r="B5172">
        <v>1</v>
      </c>
      <c r="C5172" s="1" t="s">
        <v>8163</v>
      </c>
      <c r="D5172" s="2">
        <v>45947</v>
      </c>
      <c r="E5172" t="s">
        <v>8164</v>
      </c>
      <c r="F5172" s="1" t="s">
        <v>246</v>
      </c>
      <c r="G5172">
        <v>7</v>
      </c>
      <c r="H5172" t="s">
        <v>2934</v>
      </c>
      <c r="I5172" s="1" t="s">
        <v>246</v>
      </c>
      <c r="J5172">
        <v>100</v>
      </c>
      <c r="K5172" s="1" t="s">
        <v>2729</v>
      </c>
      <c r="L5172">
        <v>2</v>
      </c>
      <c r="M5172">
        <v>107.06</v>
      </c>
      <c r="N5172">
        <v>1.8</v>
      </c>
      <c r="O5172">
        <v>8</v>
      </c>
      <c r="Q5172">
        <v>105.26</v>
      </c>
      <c r="R5172" s="1" t="s">
        <v>8165</v>
      </c>
      <c r="S5172">
        <v>5</v>
      </c>
      <c r="V5172">
        <v>5</v>
      </c>
      <c r="W5172">
        <v>8.3333333333333329E-2</v>
      </c>
      <c r="AF5172">
        <v>0</v>
      </c>
      <c r="AG5172">
        <v>0</v>
      </c>
      <c r="AH5172">
        <v>8.3333333333333329E-2</v>
      </c>
      <c r="AI5172">
        <v>11.916666666666666</v>
      </c>
      <c r="AJ5172">
        <v>12</v>
      </c>
      <c r="AL5172">
        <v>2337</v>
      </c>
      <c r="AN5172">
        <v>111.26</v>
      </c>
      <c r="AO5172">
        <v>372</v>
      </c>
      <c r="AP5172">
        <v>42</v>
      </c>
    </row>
    <row r="5173" spans="1:42" x14ac:dyDescent="0.2">
      <c r="A5173" s="1" t="s">
        <v>46</v>
      </c>
      <c r="B5173">
        <v>1</v>
      </c>
      <c r="C5173" s="1" t="s">
        <v>8166</v>
      </c>
      <c r="D5173" s="2">
        <v>45947</v>
      </c>
      <c r="E5173" t="s">
        <v>6398</v>
      </c>
      <c r="F5173" s="1" t="s">
        <v>246</v>
      </c>
      <c r="G5173">
        <v>8</v>
      </c>
      <c r="H5173" t="s">
        <v>107</v>
      </c>
      <c r="I5173" s="1" t="s">
        <v>246</v>
      </c>
      <c r="J5173">
        <v>125</v>
      </c>
      <c r="K5173" s="1" t="s">
        <v>2729</v>
      </c>
      <c r="L5173">
        <v>1</v>
      </c>
      <c r="M5173">
        <v>47.8</v>
      </c>
      <c r="N5173">
        <v>1</v>
      </c>
      <c r="Q5173">
        <v>46.8</v>
      </c>
      <c r="R5173" s="1" t="s">
        <v>8167</v>
      </c>
      <c r="V5173">
        <v>0</v>
      </c>
      <c r="W5173">
        <v>0</v>
      </c>
      <c r="AF5173">
        <v>0</v>
      </c>
      <c r="AG5173">
        <v>0</v>
      </c>
      <c r="AH5173">
        <v>0</v>
      </c>
      <c r="AI5173">
        <v>12</v>
      </c>
      <c r="AJ5173">
        <v>12</v>
      </c>
      <c r="AN5173">
        <v>52.8</v>
      </c>
      <c r="AP5173">
        <v>42</v>
      </c>
    </row>
    <row r="5174" spans="1:42" x14ac:dyDescent="0.2">
      <c r="A5174" s="1" t="s">
        <v>53</v>
      </c>
      <c r="B5174">
        <v>1</v>
      </c>
      <c r="C5174" s="1" t="s">
        <v>8166</v>
      </c>
      <c r="D5174" s="2">
        <v>45947</v>
      </c>
      <c r="E5174" t="s">
        <v>6398</v>
      </c>
      <c r="F5174" s="1" t="s">
        <v>246</v>
      </c>
      <c r="G5174">
        <v>8</v>
      </c>
      <c r="H5174" t="s">
        <v>107</v>
      </c>
      <c r="I5174" s="1" t="s">
        <v>246</v>
      </c>
      <c r="J5174">
        <v>125</v>
      </c>
      <c r="K5174" s="1" t="s">
        <v>2729</v>
      </c>
      <c r="L5174">
        <v>2</v>
      </c>
      <c r="M5174">
        <v>85.1</v>
      </c>
      <c r="N5174">
        <v>1.7000000000000002</v>
      </c>
      <c r="O5174">
        <v>1.5</v>
      </c>
      <c r="Q5174">
        <v>83.399999999999991</v>
      </c>
      <c r="R5174" s="1" t="s">
        <v>8167</v>
      </c>
      <c r="S5174">
        <v>8</v>
      </c>
      <c r="V5174">
        <v>8</v>
      </c>
      <c r="W5174">
        <v>0.13333333333333333</v>
      </c>
      <c r="AF5174">
        <v>0</v>
      </c>
      <c r="AG5174">
        <v>0</v>
      </c>
      <c r="AH5174">
        <v>0.13333333333333333</v>
      </c>
      <c r="AI5174">
        <v>11.866666666666667</v>
      </c>
      <c r="AJ5174">
        <v>12</v>
      </c>
      <c r="AN5174">
        <v>89.399999999999977</v>
      </c>
      <c r="AP5174">
        <v>42</v>
      </c>
    </row>
    <row r="5175" spans="1:42" x14ac:dyDescent="0.2">
      <c r="A5175" s="1" t="s">
        <v>53</v>
      </c>
      <c r="B5175">
        <v>1</v>
      </c>
      <c r="C5175" s="1" t="s">
        <v>8168</v>
      </c>
      <c r="D5175" s="2">
        <v>45947</v>
      </c>
      <c r="E5175" t="s">
        <v>658</v>
      </c>
      <c r="F5175" s="1" t="s">
        <v>246</v>
      </c>
      <c r="G5175">
        <v>7</v>
      </c>
      <c r="H5175">
        <v>10</v>
      </c>
      <c r="I5175" s="1" t="s">
        <v>246</v>
      </c>
      <c r="J5175">
        <v>500</v>
      </c>
      <c r="K5175" s="1" t="s">
        <v>2729</v>
      </c>
      <c r="L5175">
        <v>2</v>
      </c>
      <c r="M5175">
        <v>90.3</v>
      </c>
      <c r="N5175">
        <v>1.6</v>
      </c>
      <c r="Q5175">
        <v>88.7</v>
      </c>
      <c r="R5175" s="1" t="s">
        <v>8169</v>
      </c>
      <c r="V5175">
        <v>0</v>
      </c>
      <c r="W5175">
        <v>0</v>
      </c>
      <c r="AF5175">
        <v>0</v>
      </c>
      <c r="AG5175">
        <v>0</v>
      </c>
      <c r="AH5175">
        <v>0</v>
      </c>
      <c r="AI5175">
        <v>12</v>
      </c>
      <c r="AJ5175">
        <v>12</v>
      </c>
      <c r="AN5175">
        <v>94.7</v>
      </c>
      <c r="AP5175">
        <v>42</v>
      </c>
    </row>
    <row r="5176" spans="1:42" x14ac:dyDescent="0.2">
      <c r="A5176" s="1" t="s">
        <v>46</v>
      </c>
      <c r="B5176">
        <v>2</v>
      </c>
      <c r="C5176" s="1" t="s">
        <v>8121</v>
      </c>
      <c r="D5176" s="2">
        <v>45947</v>
      </c>
      <c r="E5176" t="s">
        <v>783</v>
      </c>
      <c r="F5176" s="1" t="s">
        <v>246</v>
      </c>
      <c r="G5176">
        <v>4</v>
      </c>
      <c r="H5176">
        <v>10</v>
      </c>
      <c r="I5176" s="1" t="s">
        <v>246</v>
      </c>
      <c r="J5176">
        <v>500</v>
      </c>
      <c r="K5176" s="1" t="s">
        <v>2729</v>
      </c>
      <c r="L5176">
        <v>2</v>
      </c>
      <c r="M5176">
        <v>117.96000000000001</v>
      </c>
      <c r="N5176">
        <v>1.6</v>
      </c>
      <c r="Q5176">
        <v>116.36000000000001</v>
      </c>
      <c r="R5176" s="1" t="s">
        <v>8122</v>
      </c>
      <c r="V5176">
        <v>0</v>
      </c>
      <c r="W5176">
        <v>0</v>
      </c>
      <c r="AF5176">
        <v>0</v>
      </c>
      <c r="AG5176">
        <v>0</v>
      </c>
      <c r="AH5176">
        <v>0</v>
      </c>
      <c r="AI5176">
        <v>12</v>
      </c>
      <c r="AJ5176">
        <v>12</v>
      </c>
      <c r="AN5176">
        <v>122.36</v>
      </c>
      <c r="AP5176">
        <v>42</v>
      </c>
    </row>
    <row r="5177" spans="1:42" x14ac:dyDescent="0.2">
      <c r="A5177" s="1" t="s">
        <v>53</v>
      </c>
      <c r="B5177">
        <v>2</v>
      </c>
      <c r="C5177" s="1" t="s">
        <v>8121</v>
      </c>
      <c r="D5177" s="2">
        <v>45947</v>
      </c>
      <c r="E5177" t="s">
        <v>783</v>
      </c>
      <c r="F5177" s="1" t="s">
        <v>246</v>
      </c>
      <c r="G5177">
        <v>4</v>
      </c>
      <c r="H5177">
        <v>10</v>
      </c>
      <c r="I5177" s="1" t="s">
        <v>246</v>
      </c>
      <c r="J5177">
        <v>500</v>
      </c>
      <c r="K5177" s="1" t="s">
        <v>2729</v>
      </c>
      <c r="L5177">
        <v>2</v>
      </c>
      <c r="M5177">
        <v>38</v>
      </c>
      <c r="N5177">
        <v>0.3</v>
      </c>
      <c r="O5177">
        <v>1</v>
      </c>
      <c r="Q5177">
        <v>37.700000000000003</v>
      </c>
      <c r="R5177" s="1" t="s">
        <v>8122</v>
      </c>
      <c r="S5177">
        <v>3</v>
      </c>
      <c r="V5177">
        <v>3</v>
      </c>
      <c r="W5177">
        <v>0.05</v>
      </c>
      <c r="AF5177">
        <v>0</v>
      </c>
      <c r="AG5177">
        <v>0</v>
      </c>
      <c r="AH5177">
        <v>0.05</v>
      </c>
      <c r="AI5177">
        <v>11.95</v>
      </c>
      <c r="AJ5177">
        <v>12</v>
      </c>
      <c r="AN5177">
        <v>43.7</v>
      </c>
      <c r="AP5177">
        <v>42</v>
      </c>
    </row>
    <row r="5178" spans="1:42" x14ac:dyDescent="0.2">
      <c r="A5178" s="1" t="s">
        <v>53</v>
      </c>
      <c r="B5178">
        <v>2</v>
      </c>
      <c r="C5178" s="1" t="s">
        <v>8115</v>
      </c>
      <c r="D5178" s="2">
        <v>45947</v>
      </c>
      <c r="E5178" t="s">
        <v>783</v>
      </c>
      <c r="F5178" s="1" t="s">
        <v>246</v>
      </c>
      <c r="G5178">
        <v>5</v>
      </c>
      <c r="H5178">
        <v>10</v>
      </c>
      <c r="I5178" s="1" t="s">
        <v>246</v>
      </c>
      <c r="J5178">
        <v>500</v>
      </c>
      <c r="K5178" s="1" t="s">
        <v>2729</v>
      </c>
      <c r="L5178">
        <v>2</v>
      </c>
      <c r="M5178">
        <v>112</v>
      </c>
      <c r="N5178">
        <v>1.5</v>
      </c>
      <c r="Q5178">
        <v>110.5</v>
      </c>
      <c r="R5178" s="1" t="s">
        <v>8116</v>
      </c>
      <c r="V5178">
        <v>0</v>
      </c>
      <c r="W5178">
        <v>0</v>
      </c>
      <c r="AF5178">
        <v>0</v>
      </c>
      <c r="AG5178">
        <v>0</v>
      </c>
      <c r="AH5178">
        <v>0</v>
      </c>
      <c r="AI5178">
        <v>12</v>
      </c>
      <c r="AJ5178">
        <v>12</v>
      </c>
      <c r="AN5178">
        <v>116.5</v>
      </c>
      <c r="AP5178">
        <v>42</v>
      </c>
    </row>
    <row r="5179" spans="1:42" x14ac:dyDescent="0.2">
      <c r="A5179" s="1" t="s">
        <v>46</v>
      </c>
      <c r="B5179">
        <v>5</v>
      </c>
      <c r="C5179" s="1" t="s">
        <v>8150</v>
      </c>
      <c r="D5179" s="2">
        <v>45947</v>
      </c>
      <c r="E5179" t="s">
        <v>8151</v>
      </c>
      <c r="F5179" s="1" t="s">
        <v>246</v>
      </c>
      <c r="G5179">
        <v>20</v>
      </c>
      <c r="H5179" t="s">
        <v>51</v>
      </c>
      <c r="I5179" s="1" t="s">
        <v>246</v>
      </c>
      <c r="J5179">
        <v>2100</v>
      </c>
      <c r="K5179" s="1" t="s">
        <v>2729</v>
      </c>
      <c r="L5179">
        <v>5</v>
      </c>
      <c r="M5179">
        <v>415.36</v>
      </c>
      <c r="N5179">
        <v>12.5</v>
      </c>
      <c r="Q5179">
        <v>402.86</v>
      </c>
      <c r="R5179" s="1" t="s">
        <v>8152</v>
      </c>
      <c r="V5179">
        <v>0</v>
      </c>
      <c r="W5179">
        <v>0</v>
      </c>
      <c r="AF5179">
        <v>0</v>
      </c>
      <c r="AG5179">
        <v>0</v>
      </c>
      <c r="AH5179">
        <v>0</v>
      </c>
      <c r="AI5179">
        <v>12</v>
      </c>
      <c r="AJ5179">
        <v>12</v>
      </c>
      <c r="AN5179">
        <v>408.86</v>
      </c>
      <c r="AP5179">
        <v>42</v>
      </c>
    </row>
    <row r="5180" spans="1:42" x14ac:dyDescent="0.2">
      <c r="A5180" s="1" t="s">
        <v>53</v>
      </c>
      <c r="B5180">
        <v>5</v>
      </c>
      <c r="C5180" s="1" t="s">
        <v>8150</v>
      </c>
      <c r="D5180" s="2">
        <v>45947</v>
      </c>
      <c r="E5180" t="s">
        <v>8151</v>
      </c>
      <c r="F5180" s="1" t="s">
        <v>246</v>
      </c>
      <c r="G5180">
        <v>20</v>
      </c>
      <c r="H5180" t="s">
        <v>51</v>
      </c>
      <c r="I5180" s="1" t="s">
        <v>246</v>
      </c>
      <c r="J5180">
        <v>2100</v>
      </c>
      <c r="K5180" s="1" t="s">
        <v>2729</v>
      </c>
      <c r="L5180">
        <v>4</v>
      </c>
      <c r="M5180">
        <v>372.8</v>
      </c>
      <c r="N5180">
        <v>10</v>
      </c>
      <c r="Q5180">
        <v>362.8</v>
      </c>
      <c r="R5180" s="1" t="s">
        <v>8152</v>
      </c>
      <c r="S5180">
        <v>10</v>
      </c>
      <c r="V5180">
        <v>10</v>
      </c>
      <c r="W5180">
        <v>0.16666666666666666</v>
      </c>
      <c r="AF5180">
        <v>0</v>
      </c>
      <c r="AG5180">
        <v>0</v>
      </c>
      <c r="AH5180">
        <v>0.16666666666666666</v>
      </c>
      <c r="AI5180">
        <v>11.833333333333334</v>
      </c>
      <c r="AJ5180">
        <v>12</v>
      </c>
      <c r="AN5180">
        <v>368.8</v>
      </c>
      <c r="AP5180">
        <v>42</v>
      </c>
    </row>
    <row r="5181" spans="1:42" x14ac:dyDescent="0.2">
      <c r="A5181" s="1" t="s">
        <v>46</v>
      </c>
      <c r="B5181">
        <v>6</v>
      </c>
      <c r="C5181" s="1" t="s">
        <v>8161</v>
      </c>
      <c r="D5181" s="2">
        <v>45947</v>
      </c>
      <c r="E5181" t="s">
        <v>6231</v>
      </c>
      <c r="F5181" s="1" t="s">
        <v>3068</v>
      </c>
      <c r="G5181">
        <v>15</v>
      </c>
      <c r="H5181" t="s">
        <v>2811</v>
      </c>
      <c r="I5181" s="1" t="s">
        <v>106</v>
      </c>
      <c r="J5181">
        <v>250</v>
      </c>
      <c r="K5181" s="1" t="s">
        <v>2729</v>
      </c>
      <c r="L5181">
        <v>2</v>
      </c>
      <c r="M5181">
        <v>104.3</v>
      </c>
      <c r="N5181">
        <v>3.8</v>
      </c>
      <c r="O5181">
        <v>15</v>
      </c>
      <c r="Q5181">
        <v>100.5</v>
      </c>
      <c r="R5181" s="1" t="s">
        <v>8162</v>
      </c>
      <c r="S5181">
        <v>5</v>
      </c>
      <c r="V5181">
        <v>5</v>
      </c>
      <c r="W5181">
        <v>8.3333333333333329E-2</v>
      </c>
      <c r="AA5181">
        <v>6</v>
      </c>
      <c r="AF5181">
        <v>6</v>
      </c>
      <c r="AG5181">
        <v>0.1</v>
      </c>
      <c r="AH5181">
        <v>0.18333333333333335</v>
      </c>
      <c r="AI5181">
        <v>11.816666666666666</v>
      </c>
      <c r="AJ5181">
        <v>12</v>
      </c>
      <c r="AN5181">
        <v>106.5</v>
      </c>
      <c r="AP5181">
        <v>42</v>
      </c>
    </row>
    <row r="5182" spans="1:42" x14ac:dyDescent="0.2">
      <c r="A5182" s="1" t="s">
        <v>46</v>
      </c>
      <c r="B5182">
        <v>6</v>
      </c>
      <c r="C5182" s="1" t="s">
        <v>8170</v>
      </c>
      <c r="D5182" s="2">
        <v>45947</v>
      </c>
      <c r="E5182" t="s">
        <v>6231</v>
      </c>
      <c r="F5182" s="1" t="s">
        <v>3068</v>
      </c>
      <c r="G5182">
        <v>16</v>
      </c>
      <c r="H5182" t="s">
        <v>2811</v>
      </c>
      <c r="I5182" s="1" t="s">
        <v>106</v>
      </c>
      <c r="J5182">
        <v>200</v>
      </c>
      <c r="K5182" s="1" t="s">
        <v>2729</v>
      </c>
      <c r="L5182">
        <v>4</v>
      </c>
      <c r="M5182">
        <v>207.55</v>
      </c>
      <c r="N5182">
        <v>5.65</v>
      </c>
      <c r="Q5182">
        <v>201.9</v>
      </c>
      <c r="R5182" s="1" t="s">
        <v>8171</v>
      </c>
      <c r="V5182">
        <v>0</v>
      </c>
      <c r="W5182">
        <v>0</v>
      </c>
      <c r="AF5182">
        <v>0</v>
      </c>
      <c r="AG5182">
        <v>0</v>
      </c>
      <c r="AH5182">
        <v>0</v>
      </c>
      <c r="AI5182">
        <v>12</v>
      </c>
      <c r="AJ5182">
        <v>12</v>
      </c>
      <c r="AN5182">
        <v>207.9</v>
      </c>
      <c r="AP5182">
        <v>42</v>
      </c>
    </row>
    <row r="5183" spans="1:42" x14ac:dyDescent="0.2">
      <c r="A5183" s="1" t="s">
        <v>46</v>
      </c>
      <c r="B5183">
        <v>6</v>
      </c>
      <c r="C5183" s="1" t="s">
        <v>8172</v>
      </c>
      <c r="D5183" s="2">
        <v>45947</v>
      </c>
      <c r="E5183" t="s">
        <v>6231</v>
      </c>
      <c r="F5183" s="1" t="s">
        <v>3068</v>
      </c>
      <c r="G5183">
        <v>16</v>
      </c>
      <c r="H5183" t="s">
        <v>2811</v>
      </c>
      <c r="I5183" s="1" t="s">
        <v>106</v>
      </c>
      <c r="J5183">
        <v>150</v>
      </c>
      <c r="K5183" s="1" t="s">
        <v>2729</v>
      </c>
      <c r="L5183">
        <v>2</v>
      </c>
      <c r="M5183">
        <v>136.30000000000001</v>
      </c>
      <c r="N5183">
        <v>4</v>
      </c>
      <c r="Q5183">
        <v>132.30000000000001</v>
      </c>
      <c r="R5183" s="1" t="s">
        <v>8173</v>
      </c>
      <c r="V5183">
        <v>0</v>
      </c>
      <c r="W5183">
        <v>0</v>
      </c>
      <c r="AF5183">
        <v>0</v>
      </c>
      <c r="AG5183">
        <v>0</v>
      </c>
      <c r="AH5183">
        <v>0</v>
      </c>
      <c r="AI5183">
        <v>12</v>
      </c>
      <c r="AJ5183">
        <v>12</v>
      </c>
      <c r="AN5183">
        <v>138.30000000000001</v>
      </c>
      <c r="AP5183">
        <v>42</v>
      </c>
    </row>
    <row r="5184" spans="1:42" x14ac:dyDescent="0.2">
      <c r="A5184" s="1" t="s">
        <v>53</v>
      </c>
      <c r="B5184">
        <v>6</v>
      </c>
      <c r="C5184" s="1" t="s">
        <v>8174</v>
      </c>
      <c r="D5184" s="2">
        <v>45947</v>
      </c>
      <c r="E5184" t="s">
        <v>6231</v>
      </c>
      <c r="F5184" s="1" t="s">
        <v>3068</v>
      </c>
      <c r="G5184">
        <v>16</v>
      </c>
      <c r="H5184" t="s">
        <v>2811</v>
      </c>
      <c r="I5184" s="1" t="s">
        <v>106</v>
      </c>
      <c r="J5184">
        <v>400</v>
      </c>
      <c r="K5184" s="1" t="s">
        <v>2729</v>
      </c>
      <c r="L5184">
        <v>7</v>
      </c>
      <c r="M5184">
        <v>419.8</v>
      </c>
      <c r="N5184">
        <v>13.299999999999999</v>
      </c>
      <c r="O5184">
        <v>6.7</v>
      </c>
      <c r="Q5184">
        <v>406.5</v>
      </c>
      <c r="R5184" s="1" t="s">
        <v>8175</v>
      </c>
      <c r="V5184">
        <v>0</v>
      </c>
      <c r="W5184">
        <v>0</v>
      </c>
      <c r="AA5184">
        <v>5</v>
      </c>
      <c r="AF5184">
        <v>5</v>
      </c>
      <c r="AG5184">
        <v>8.3333333333333329E-2</v>
      </c>
      <c r="AH5184">
        <v>8.3333333333333329E-2</v>
      </c>
      <c r="AI5184">
        <v>11.916666666666666</v>
      </c>
      <c r="AJ5184">
        <v>12</v>
      </c>
      <c r="AN5184">
        <v>412.5</v>
      </c>
      <c r="AP5184">
        <v>42</v>
      </c>
    </row>
    <row r="5185" spans="1:42" x14ac:dyDescent="0.2">
      <c r="A5185" s="1" t="s">
        <v>46</v>
      </c>
      <c r="B5185">
        <v>7</v>
      </c>
      <c r="C5185" s="1" t="s">
        <v>7856</v>
      </c>
      <c r="D5185" s="2">
        <v>45947</v>
      </c>
      <c r="E5185" t="s">
        <v>3699</v>
      </c>
      <c r="F5185" s="1" t="s">
        <v>246</v>
      </c>
      <c r="G5185">
        <v>23</v>
      </c>
      <c r="H5185" t="s">
        <v>6604</v>
      </c>
      <c r="I5185" s="1" t="s">
        <v>246</v>
      </c>
      <c r="J5185">
        <v>4900</v>
      </c>
      <c r="K5185" s="1" t="s">
        <v>2729</v>
      </c>
      <c r="L5185">
        <v>1</v>
      </c>
      <c r="M5185">
        <v>67.900000000000006</v>
      </c>
      <c r="N5185">
        <v>2.2999999999999998</v>
      </c>
      <c r="O5185">
        <v>95</v>
      </c>
      <c r="Q5185">
        <v>65.600000000000009</v>
      </c>
      <c r="R5185" s="1" t="s">
        <v>8105</v>
      </c>
      <c r="S5185">
        <v>15</v>
      </c>
      <c r="V5185">
        <v>15</v>
      </c>
      <c r="W5185">
        <v>0.25</v>
      </c>
      <c r="AF5185">
        <v>0</v>
      </c>
      <c r="AG5185">
        <v>0</v>
      </c>
      <c r="AH5185">
        <v>0.25</v>
      </c>
      <c r="AI5185">
        <v>11.75</v>
      </c>
      <c r="AJ5185">
        <v>12</v>
      </c>
      <c r="AN5185">
        <v>71.600000000000009</v>
      </c>
      <c r="AP5185">
        <v>42</v>
      </c>
    </row>
    <row r="5186" spans="1:42" x14ac:dyDescent="0.2">
      <c r="A5186" s="1" t="s">
        <v>46</v>
      </c>
      <c r="B5186">
        <v>7</v>
      </c>
      <c r="C5186" s="1" t="s">
        <v>8176</v>
      </c>
      <c r="D5186" s="2">
        <v>45947</v>
      </c>
      <c r="E5186" t="s">
        <v>7732</v>
      </c>
      <c r="F5186" s="1" t="s">
        <v>246</v>
      </c>
      <c r="G5186">
        <v>26</v>
      </c>
      <c r="H5186" t="s">
        <v>214</v>
      </c>
      <c r="I5186" s="1" t="s">
        <v>246</v>
      </c>
      <c r="J5186">
        <v>100</v>
      </c>
      <c r="K5186" s="1" t="s">
        <v>2729</v>
      </c>
      <c r="L5186">
        <v>2</v>
      </c>
      <c r="M5186">
        <v>112.6</v>
      </c>
      <c r="N5186">
        <v>6.8</v>
      </c>
      <c r="Q5186">
        <v>105.8</v>
      </c>
      <c r="R5186" s="1" t="s">
        <v>8177</v>
      </c>
      <c r="S5186">
        <v>10</v>
      </c>
      <c r="V5186">
        <v>10</v>
      </c>
      <c r="W5186">
        <v>0.16666666666666666</v>
      </c>
      <c r="AF5186">
        <v>0</v>
      </c>
      <c r="AG5186">
        <v>0</v>
      </c>
      <c r="AH5186">
        <v>0.16666666666666666</v>
      </c>
      <c r="AI5186">
        <v>11.833333333333334</v>
      </c>
      <c r="AJ5186">
        <v>12</v>
      </c>
      <c r="AN5186">
        <v>111.8</v>
      </c>
      <c r="AP5186">
        <v>42</v>
      </c>
    </row>
    <row r="5187" spans="1:42" x14ac:dyDescent="0.2">
      <c r="A5187" s="1" t="s">
        <v>46</v>
      </c>
      <c r="B5187">
        <v>7</v>
      </c>
      <c r="C5187" s="1" t="s">
        <v>8178</v>
      </c>
      <c r="D5187" s="2">
        <v>45947</v>
      </c>
      <c r="E5187" t="s">
        <v>7732</v>
      </c>
      <c r="F5187" s="1" t="s">
        <v>246</v>
      </c>
      <c r="G5187">
        <v>36</v>
      </c>
      <c r="H5187" t="s">
        <v>214</v>
      </c>
      <c r="I5187" s="1" t="s">
        <v>246</v>
      </c>
      <c r="J5187">
        <v>100</v>
      </c>
      <c r="K5187" s="1" t="s">
        <v>2729</v>
      </c>
      <c r="L5187">
        <v>2</v>
      </c>
      <c r="M5187">
        <v>102.2</v>
      </c>
      <c r="N5187">
        <v>7.8</v>
      </c>
      <c r="Q5187">
        <v>94.4</v>
      </c>
      <c r="R5187" s="1" t="s">
        <v>8179</v>
      </c>
      <c r="S5187">
        <v>8</v>
      </c>
      <c r="V5187">
        <v>8</v>
      </c>
      <c r="W5187">
        <v>0.13333333333333333</v>
      </c>
      <c r="Z5187">
        <v>30</v>
      </c>
      <c r="AF5187">
        <v>30</v>
      </c>
      <c r="AG5187">
        <v>0.5</v>
      </c>
      <c r="AH5187">
        <v>0.6333333333333333</v>
      </c>
      <c r="AI5187">
        <v>11.366666666666667</v>
      </c>
      <c r="AJ5187">
        <v>12</v>
      </c>
      <c r="AN5187">
        <v>100.4</v>
      </c>
      <c r="AP5187">
        <v>42</v>
      </c>
    </row>
    <row r="5188" spans="1:42" x14ac:dyDescent="0.2">
      <c r="A5188" s="1" t="s">
        <v>46</v>
      </c>
      <c r="B5188">
        <v>7</v>
      </c>
      <c r="C5188" s="1" t="s">
        <v>8180</v>
      </c>
      <c r="D5188" s="2">
        <v>45947</v>
      </c>
      <c r="E5188" t="s">
        <v>8181</v>
      </c>
      <c r="F5188" s="1" t="s">
        <v>5293</v>
      </c>
      <c r="G5188" t="s">
        <v>8182</v>
      </c>
      <c r="H5188" t="s">
        <v>4771</v>
      </c>
      <c r="I5188" s="1" t="s">
        <v>106</v>
      </c>
      <c r="J5188">
        <v>650</v>
      </c>
      <c r="K5188" s="1" t="s">
        <v>2729</v>
      </c>
      <c r="L5188">
        <v>6</v>
      </c>
      <c r="M5188">
        <v>471.38</v>
      </c>
      <c r="N5188">
        <v>24.599999999999998</v>
      </c>
      <c r="Q5188">
        <v>446.78</v>
      </c>
      <c r="R5188" s="1" t="s">
        <v>8183</v>
      </c>
      <c r="V5188">
        <v>0</v>
      </c>
      <c r="W5188">
        <v>0</v>
      </c>
      <c r="AF5188">
        <v>0</v>
      </c>
      <c r="AG5188">
        <v>0</v>
      </c>
      <c r="AH5188">
        <v>0</v>
      </c>
      <c r="AI5188">
        <v>12</v>
      </c>
      <c r="AJ5188">
        <v>12</v>
      </c>
      <c r="AN5188">
        <v>452.78</v>
      </c>
      <c r="AP5188">
        <v>42</v>
      </c>
    </row>
    <row r="5189" spans="1:42" x14ac:dyDescent="0.2">
      <c r="A5189" s="1" t="s">
        <v>53</v>
      </c>
      <c r="B5189">
        <v>7</v>
      </c>
      <c r="C5189" s="1" t="s">
        <v>8180</v>
      </c>
      <c r="D5189" s="2">
        <v>45947</v>
      </c>
      <c r="E5189" t="s">
        <v>8181</v>
      </c>
      <c r="F5189" s="1" t="s">
        <v>5293</v>
      </c>
      <c r="G5189" t="s">
        <v>8182</v>
      </c>
      <c r="H5189" t="s">
        <v>4771</v>
      </c>
      <c r="I5189" s="1" t="s">
        <v>106</v>
      </c>
      <c r="J5189">
        <v>650</v>
      </c>
      <c r="K5189" s="1" t="s">
        <v>2729</v>
      </c>
      <c r="L5189">
        <v>2</v>
      </c>
      <c r="M5189">
        <v>205.8</v>
      </c>
      <c r="N5189">
        <v>8.1999999999999993</v>
      </c>
      <c r="O5189">
        <v>103</v>
      </c>
      <c r="Q5189">
        <v>197.60000000000002</v>
      </c>
      <c r="R5189" s="1" t="s">
        <v>8183</v>
      </c>
      <c r="S5189">
        <v>23</v>
      </c>
      <c r="V5189">
        <v>23</v>
      </c>
      <c r="W5189">
        <v>0.38333333333333336</v>
      </c>
      <c r="AF5189">
        <v>0</v>
      </c>
      <c r="AG5189">
        <v>0</v>
      </c>
      <c r="AH5189">
        <v>0.38333333333333336</v>
      </c>
      <c r="AI5189">
        <v>11.616666666666667</v>
      </c>
      <c r="AJ5189">
        <v>12</v>
      </c>
      <c r="AN5189">
        <v>203.6</v>
      </c>
      <c r="AP5189">
        <v>42</v>
      </c>
    </row>
    <row r="5190" spans="1:42" x14ac:dyDescent="0.2">
      <c r="A5190" s="1" t="s">
        <v>53</v>
      </c>
      <c r="B5190">
        <v>7</v>
      </c>
      <c r="C5190" s="1" t="s">
        <v>8184</v>
      </c>
      <c r="D5190" s="2">
        <v>45947</v>
      </c>
      <c r="E5190" t="s">
        <v>6322</v>
      </c>
      <c r="F5190" s="1" t="s">
        <v>5293</v>
      </c>
      <c r="G5190" t="s">
        <v>3001</v>
      </c>
      <c r="H5190" t="s">
        <v>51</v>
      </c>
      <c r="I5190" s="1" t="s">
        <v>106</v>
      </c>
      <c r="J5190">
        <v>120</v>
      </c>
      <c r="K5190" s="1" t="s">
        <v>2729</v>
      </c>
      <c r="L5190">
        <v>4</v>
      </c>
      <c r="M5190">
        <v>143</v>
      </c>
      <c r="N5190">
        <v>8.8000000000000007</v>
      </c>
      <c r="Q5190">
        <v>134.19999999999999</v>
      </c>
      <c r="R5190" s="1" t="s">
        <v>8185</v>
      </c>
      <c r="V5190">
        <v>0</v>
      </c>
      <c r="W5190">
        <v>0</v>
      </c>
      <c r="AF5190">
        <v>0</v>
      </c>
      <c r="AG5190">
        <v>0</v>
      </c>
      <c r="AH5190">
        <v>0</v>
      </c>
      <c r="AI5190">
        <v>12</v>
      </c>
      <c r="AJ5190">
        <v>12</v>
      </c>
      <c r="AN5190">
        <v>140.19999999999999</v>
      </c>
      <c r="AP5190">
        <v>42</v>
      </c>
    </row>
    <row r="5191" spans="1:42" x14ac:dyDescent="0.2">
      <c r="A5191" s="1" t="s">
        <v>53</v>
      </c>
      <c r="B5191">
        <v>7</v>
      </c>
      <c r="C5191" s="1" t="s">
        <v>7969</v>
      </c>
      <c r="D5191" s="2">
        <v>45947</v>
      </c>
      <c r="E5191" t="s">
        <v>6322</v>
      </c>
      <c r="F5191" s="1" t="s">
        <v>106</v>
      </c>
      <c r="G5191" t="s">
        <v>3001</v>
      </c>
      <c r="H5191" t="s">
        <v>51</v>
      </c>
      <c r="I5191" s="1" t="s">
        <v>106</v>
      </c>
      <c r="J5191">
        <v>600</v>
      </c>
      <c r="K5191" s="1" t="s">
        <v>2729</v>
      </c>
      <c r="L5191">
        <v>4</v>
      </c>
      <c r="M5191">
        <v>191.6</v>
      </c>
      <c r="N5191">
        <v>8.8000000000000007</v>
      </c>
      <c r="Q5191">
        <v>182.79999999999998</v>
      </c>
      <c r="R5191" s="1" t="s">
        <v>8106</v>
      </c>
      <c r="V5191">
        <v>0</v>
      </c>
      <c r="W5191">
        <v>0</v>
      </c>
      <c r="AF5191">
        <v>0</v>
      </c>
      <c r="AG5191">
        <v>0</v>
      </c>
      <c r="AH5191">
        <v>0</v>
      </c>
      <c r="AI5191">
        <v>12</v>
      </c>
      <c r="AJ5191">
        <v>12</v>
      </c>
      <c r="AN5191">
        <v>188.8</v>
      </c>
      <c r="AP5191">
        <v>42</v>
      </c>
    </row>
    <row r="5192" spans="1:42" x14ac:dyDescent="0.2">
      <c r="A5192" s="1" t="s">
        <v>46</v>
      </c>
      <c r="B5192">
        <v>8</v>
      </c>
      <c r="C5192" s="1" t="s">
        <v>7998</v>
      </c>
      <c r="D5192" s="2">
        <v>45947</v>
      </c>
      <c r="E5192" t="s">
        <v>7133</v>
      </c>
      <c r="F5192" s="1" t="s">
        <v>246</v>
      </c>
      <c r="G5192">
        <v>25</v>
      </c>
      <c r="H5192" t="s">
        <v>241</v>
      </c>
      <c r="I5192" s="1" t="s">
        <v>246</v>
      </c>
      <c r="J5192">
        <v>2500</v>
      </c>
      <c r="K5192" s="1" t="s">
        <v>2729</v>
      </c>
      <c r="L5192">
        <v>9</v>
      </c>
      <c r="M5192">
        <v>320.20000000000005</v>
      </c>
      <c r="N5192">
        <v>28.8</v>
      </c>
      <c r="O5192">
        <v>12</v>
      </c>
      <c r="Q5192">
        <v>291.40000000000003</v>
      </c>
      <c r="R5192" s="1" t="s">
        <v>8110</v>
      </c>
      <c r="V5192">
        <v>0</v>
      </c>
      <c r="W5192">
        <v>0</v>
      </c>
      <c r="AF5192">
        <v>0</v>
      </c>
      <c r="AG5192">
        <v>0</v>
      </c>
      <c r="AH5192">
        <v>0</v>
      </c>
      <c r="AI5192">
        <v>12</v>
      </c>
      <c r="AJ5192">
        <v>12</v>
      </c>
      <c r="AN5192">
        <v>297.40000000000003</v>
      </c>
      <c r="AP5192">
        <v>42</v>
      </c>
    </row>
    <row r="5193" spans="1:42" x14ac:dyDescent="0.2">
      <c r="A5193" s="1" t="s">
        <v>46</v>
      </c>
      <c r="B5193">
        <v>8</v>
      </c>
      <c r="C5193" s="1" t="s">
        <v>8186</v>
      </c>
      <c r="D5193" s="2">
        <v>45947</v>
      </c>
      <c r="E5193" t="s">
        <v>625</v>
      </c>
      <c r="F5193" s="1" t="s">
        <v>246</v>
      </c>
      <c r="G5193">
        <v>24</v>
      </c>
      <c r="H5193" t="s">
        <v>134</v>
      </c>
      <c r="I5193" s="1" t="s">
        <v>246</v>
      </c>
      <c r="J5193">
        <v>40</v>
      </c>
      <c r="K5193" s="1" t="s">
        <v>2729</v>
      </c>
      <c r="L5193">
        <v>2</v>
      </c>
      <c r="M5193">
        <v>66.099999999999994</v>
      </c>
      <c r="N5193">
        <v>4.8</v>
      </c>
      <c r="Q5193">
        <v>61.3</v>
      </c>
      <c r="R5193" s="1" t="s">
        <v>8187</v>
      </c>
      <c r="S5193">
        <v>5</v>
      </c>
      <c r="V5193">
        <v>5</v>
      </c>
      <c r="W5193">
        <v>8.3333333333333329E-2</v>
      </c>
      <c r="AF5193">
        <v>0</v>
      </c>
      <c r="AG5193">
        <v>0</v>
      </c>
      <c r="AH5193">
        <v>8.3333333333333329E-2</v>
      </c>
      <c r="AI5193">
        <v>11.916666666666666</v>
      </c>
      <c r="AJ5193">
        <v>12</v>
      </c>
      <c r="AN5193">
        <v>67.3</v>
      </c>
      <c r="AP5193">
        <v>42</v>
      </c>
    </row>
    <row r="5194" spans="1:42" x14ac:dyDescent="0.2">
      <c r="A5194" s="1" t="s">
        <v>53</v>
      </c>
      <c r="B5194">
        <v>8</v>
      </c>
      <c r="C5194" s="1" t="s">
        <v>7998</v>
      </c>
      <c r="D5194" s="2">
        <v>45947</v>
      </c>
      <c r="E5194" t="s">
        <v>7133</v>
      </c>
      <c r="F5194" s="1" t="s">
        <v>246</v>
      </c>
      <c r="G5194">
        <v>25</v>
      </c>
      <c r="H5194" t="s">
        <v>241</v>
      </c>
      <c r="I5194" s="1" t="s">
        <v>246</v>
      </c>
      <c r="J5194">
        <v>2500</v>
      </c>
      <c r="K5194" s="1" t="s">
        <v>2729</v>
      </c>
      <c r="L5194">
        <v>9</v>
      </c>
      <c r="M5194">
        <v>363.69</v>
      </c>
      <c r="N5194">
        <v>28.8</v>
      </c>
      <c r="Q5194">
        <v>334.89</v>
      </c>
      <c r="R5194" s="1" t="s">
        <v>8110</v>
      </c>
      <c r="V5194">
        <v>0</v>
      </c>
      <c r="W5194">
        <v>0</v>
      </c>
      <c r="AF5194">
        <v>0</v>
      </c>
      <c r="AG5194">
        <v>0</v>
      </c>
      <c r="AH5194">
        <v>0</v>
      </c>
      <c r="AI5194">
        <v>12</v>
      </c>
      <c r="AJ5194">
        <v>12</v>
      </c>
      <c r="AN5194">
        <v>340.89</v>
      </c>
      <c r="AP5194">
        <v>42</v>
      </c>
    </row>
    <row r="5195" spans="1:42" x14ac:dyDescent="0.2">
      <c r="A5195" s="1" t="s">
        <v>46</v>
      </c>
      <c r="B5195">
        <v>1</v>
      </c>
      <c r="C5195" s="1" t="s">
        <v>8168</v>
      </c>
      <c r="D5195" s="2">
        <v>45948</v>
      </c>
      <c r="E5195" t="s">
        <v>658</v>
      </c>
      <c r="F5195" s="1" t="s">
        <v>246</v>
      </c>
      <c r="G5195">
        <v>7</v>
      </c>
      <c r="H5195">
        <v>10</v>
      </c>
      <c r="I5195" s="1" t="s">
        <v>246</v>
      </c>
      <c r="J5195">
        <v>500</v>
      </c>
      <c r="K5195" s="1" t="s">
        <v>2729</v>
      </c>
      <c r="L5195">
        <v>3</v>
      </c>
      <c r="M5195">
        <v>171.36</v>
      </c>
      <c r="N5195">
        <v>2.4000000000000004</v>
      </c>
      <c r="Q5195">
        <v>168.96</v>
      </c>
      <c r="R5195" s="1" t="s">
        <v>8169</v>
      </c>
      <c r="V5195">
        <v>0</v>
      </c>
      <c r="W5195">
        <v>0</v>
      </c>
      <c r="AF5195">
        <v>0</v>
      </c>
      <c r="AG5195">
        <v>0</v>
      </c>
      <c r="AH5195">
        <v>0</v>
      </c>
      <c r="AI5195">
        <v>12</v>
      </c>
      <c r="AJ5195">
        <v>12</v>
      </c>
      <c r="AL5195">
        <v>1834</v>
      </c>
      <c r="AN5195">
        <v>174.96</v>
      </c>
      <c r="AO5195">
        <v>372</v>
      </c>
      <c r="AP5195">
        <v>42</v>
      </c>
    </row>
    <row r="5196" spans="1:42" x14ac:dyDescent="0.2">
      <c r="A5196" s="1" t="s">
        <v>53</v>
      </c>
      <c r="B5196">
        <v>1</v>
      </c>
      <c r="C5196" s="1" t="s">
        <v>8168</v>
      </c>
      <c r="D5196" s="2">
        <v>45948</v>
      </c>
      <c r="E5196" t="s">
        <v>658</v>
      </c>
      <c r="F5196" s="1" t="s">
        <v>246</v>
      </c>
      <c r="G5196">
        <v>7</v>
      </c>
      <c r="H5196">
        <v>10</v>
      </c>
      <c r="I5196" s="1" t="s">
        <v>246</v>
      </c>
      <c r="J5196">
        <v>500</v>
      </c>
      <c r="K5196" s="1" t="s">
        <v>2729</v>
      </c>
      <c r="L5196">
        <v>3</v>
      </c>
      <c r="M5196">
        <v>132.19999999999999</v>
      </c>
      <c r="N5196">
        <v>2.4000000000000004</v>
      </c>
      <c r="Q5196">
        <v>129.79999999999998</v>
      </c>
      <c r="R5196" s="1" t="s">
        <v>8169</v>
      </c>
      <c r="V5196">
        <v>0</v>
      </c>
      <c r="W5196">
        <v>0</v>
      </c>
      <c r="AC5196">
        <v>120</v>
      </c>
      <c r="AF5196">
        <v>120</v>
      </c>
      <c r="AG5196">
        <v>2</v>
      </c>
      <c r="AH5196">
        <v>2</v>
      </c>
      <c r="AI5196">
        <v>10</v>
      </c>
      <c r="AJ5196">
        <v>12</v>
      </c>
      <c r="AN5196">
        <v>135.79999999999998</v>
      </c>
      <c r="AP5196">
        <v>42</v>
      </c>
    </row>
    <row r="5197" spans="1:42" x14ac:dyDescent="0.2">
      <c r="A5197" s="1" t="s">
        <v>46</v>
      </c>
      <c r="B5197">
        <v>2</v>
      </c>
      <c r="C5197" s="1" t="s">
        <v>8115</v>
      </c>
      <c r="D5197" s="2">
        <v>45948</v>
      </c>
      <c r="E5197" t="s">
        <v>783</v>
      </c>
      <c r="F5197" s="1" t="s">
        <v>246</v>
      </c>
      <c r="G5197">
        <v>5</v>
      </c>
      <c r="H5197">
        <v>10</v>
      </c>
      <c r="I5197" s="1" t="s">
        <v>246</v>
      </c>
      <c r="J5197">
        <v>500</v>
      </c>
      <c r="K5197" s="1" t="s">
        <v>2729</v>
      </c>
      <c r="L5197">
        <v>4</v>
      </c>
      <c r="M5197">
        <v>160.5</v>
      </c>
      <c r="N5197">
        <v>2.8</v>
      </c>
      <c r="Q5197">
        <v>157.69999999999999</v>
      </c>
      <c r="R5197" s="1" t="s">
        <v>8116</v>
      </c>
      <c r="V5197">
        <v>0</v>
      </c>
      <c r="W5197">
        <v>0</v>
      </c>
      <c r="AF5197">
        <v>0</v>
      </c>
      <c r="AG5197">
        <v>0</v>
      </c>
      <c r="AH5197">
        <v>0</v>
      </c>
      <c r="AI5197">
        <v>12</v>
      </c>
      <c r="AJ5197">
        <v>12</v>
      </c>
      <c r="AN5197">
        <v>163.69999999999999</v>
      </c>
      <c r="AP5197">
        <v>42</v>
      </c>
    </row>
    <row r="5198" spans="1:42" x14ac:dyDescent="0.2">
      <c r="A5198" s="1" t="s">
        <v>53</v>
      </c>
      <c r="B5198">
        <v>2</v>
      </c>
      <c r="C5198" s="1" t="s">
        <v>8115</v>
      </c>
      <c r="D5198" s="2">
        <v>45948</v>
      </c>
      <c r="E5198" t="s">
        <v>783</v>
      </c>
      <c r="F5198" s="1" t="s">
        <v>246</v>
      </c>
      <c r="G5198">
        <v>5</v>
      </c>
      <c r="H5198">
        <v>10</v>
      </c>
      <c r="I5198" s="1" t="s">
        <v>246</v>
      </c>
      <c r="J5198">
        <v>500</v>
      </c>
      <c r="K5198" s="1" t="s">
        <v>2729</v>
      </c>
      <c r="L5198">
        <v>1</v>
      </c>
      <c r="M5198">
        <v>37.4</v>
      </c>
      <c r="N5198">
        <v>0.5</v>
      </c>
      <c r="Q5198">
        <v>36.9</v>
      </c>
      <c r="R5198" s="1" t="s">
        <v>8116</v>
      </c>
      <c r="V5198">
        <v>0</v>
      </c>
      <c r="W5198">
        <v>0</v>
      </c>
      <c r="AC5198">
        <v>120</v>
      </c>
      <c r="AF5198">
        <v>120</v>
      </c>
      <c r="AG5198">
        <v>2</v>
      </c>
      <c r="AH5198">
        <v>2</v>
      </c>
      <c r="AI5198">
        <v>10</v>
      </c>
      <c r="AJ5198">
        <v>12</v>
      </c>
      <c r="AN5198">
        <v>42.9</v>
      </c>
      <c r="AP5198">
        <v>42</v>
      </c>
    </row>
    <row r="5199" spans="1:42" x14ac:dyDescent="0.2">
      <c r="A5199" s="1" t="s">
        <v>53</v>
      </c>
      <c r="B5199">
        <v>2</v>
      </c>
      <c r="C5199" s="1" t="s">
        <v>8188</v>
      </c>
      <c r="D5199" s="2">
        <v>45948</v>
      </c>
      <c r="E5199" t="s">
        <v>658</v>
      </c>
      <c r="F5199" s="1" t="s">
        <v>246</v>
      </c>
      <c r="G5199">
        <v>6</v>
      </c>
      <c r="H5199">
        <v>10</v>
      </c>
      <c r="I5199" s="1" t="s">
        <v>246</v>
      </c>
      <c r="J5199">
        <v>500</v>
      </c>
      <c r="K5199" s="1" t="s">
        <v>2729</v>
      </c>
      <c r="L5199">
        <v>2</v>
      </c>
      <c r="M5199">
        <v>80</v>
      </c>
      <c r="N5199">
        <v>1.2</v>
      </c>
      <c r="Q5199">
        <v>78.8</v>
      </c>
      <c r="R5199" s="1" t="s">
        <v>8189</v>
      </c>
      <c r="V5199">
        <v>0</v>
      </c>
      <c r="W5199">
        <v>0</v>
      </c>
      <c r="AF5199">
        <v>0</v>
      </c>
      <c r="AG5199">
        <v>0</v>
      </c>
      <c r="AH5199">
        <v>0</v>
      </c>
      <c r="AI5199">
        <v>12</v>
      </c>
      <c r="AJ5199">
        <v>12</v>
      </c>
      <c r="AN5199">
        <v>84.8</v>
      </c>
      <c r="AP5199">
        <v>42</v>
      </c>
    </row>
    <row r="5200" spans="1:42" x14ac:dyDescent="0.2">
      <c r="A5200" s="1" t="s">
        <v>46</v>
      </c>
      <c r="B5200">
        <v>5</v>
      </c>
      <c r="C5200" s="1" t="s">
        <v>8150</v>
      </c>
      <c r="D5200" s="2">
        <v>45948</v>
      </c>
      <c r="E5200" t="s">
        <v>8151</v>
      </c>
      <c r="F5200" s="1" t="s">
        <v>246</v>
      </c>
      <c r="G5200">
        <v>20</v>
      </c>
      <c r="H5200" t="s">
        <v>51</v>
      </c>
      <c r="I5200" s="1" t="s">
        <v>246</v>
      </c>
      <c r="J5200">
        <v>2100</v>
      </c>
      <c r="K5200" s="1" t="s">
        <v>2729</v>
      </c>
      <c r="L5200">
        <v>4</v>
      </c>
      <c r="M5200">
        <v>380.1</v>
      </c>
      <c r="N5200">
        <v>10</v>
      </c>
      <c r="O5200">
        <v>3</v>
      </c>
      <c r="Q5200">
        <v>370.1</v>
      </c>
      <c r="R5200" s="1" t="s">
        <v>8152</v>
      </c>
      <c r="V5200">
        <v>0</v>
      </c>
      <c r="W5200">
        <v>0</v>
      </c>
      <c r="AF5200">
        <v>0</v>
      </c>
      <c r="AG5200">
        <v>0</v>
      </c>
      <c r="AH5200">
        <v>0</v>
      </c>
      <c r="AI5200">
        <v>12</v>
      </c>
      <c r="AJ5200">
        <v>12</v>
      </c>
      <c r="AN5200">
        <v>376.1</v>
      </c>
      <c r="AP5200">
        <v>42</v>
      </c>
    </row>
    <row r="5201" spans="1:42" x14ac:dyDescent="0.2">
      <c r="A5201" s="1" t="s">
        <v>53</v>
      </c>
      <c r="B5201">
        <v>5</v>
      </c>
      <c r="C5201" s="1" t="s">
        <v>8190</v>
      </c>
      <c r="D5201" s="2">
        <v>45948</v>
      </c>
      <c r="E5201" t="s">
        <v>8191</v>
      </c>
      <c r="F5201" s="1" t="s">
        <v>246</v>
      </c>
      <c r="G5201">
        <v>20</v>
      </c>
      <c r="H5201" t="s">
        <v>79</v>
      </c>
      <c r="I5201" s="1" t="s">
        <v>246</v>
      </c>
      <c r="J5201">
        <v>160</v>
      </c>
      <c r="K5201" s="1" t="s">
        <v>2729</v>
      </c>
      <c r="L5201">
        <v>2</v>
      </c>
      <c r="M5201">
        <v>156.69999999999999</v>
      </c>
      <c r="N5201">
        <v>4.8</v>
      </c>
      <c r="Q5201">
        <v>151.89999999999998</v>
      </c>
      <c r="R5201" s="1" t="s">
        <v>8192</v>
      </c>
      <c r="V5201">
        <v>0</v>
      </c>
      <c r="W5201">
        <v>0</v>
      </c>
      <c r="AC5201">
        <v>120</v>
      </c>
      <c r="AF5201">
        <v>120</v>
      </c>
      <c r="AG5201">
        <v>2</v>
      </c>
      <c r="AH5201">
        <v>2</v>
      </c>
      <c r="AI5201">
        <v>10</v>
      </c>
      <c r="AJ5201">
        <v>12</v>
      </c>
      <c r="AN5201">
        <v>157.89999999999998</v>
      </c>
      <c r="AP5201">
        <v>42</v>
      </c>
    </row>
    <row r="5202" spans="1:42" x14ac:dyDescent="0.2">
      <c r="A5202" s="1" t="s">
        <v>53</v>
      </c>
      <c r="B5202">
        <v>5</v>
      </c>
      <c r="C5202" s="1" t="s">
        <v>8150</v>
      </c>
      <c r="D5202" s="2">
        <v>45948</v>
      </c>
      <c r="E5202" t="s">
        <v>8151</v>
      </c>
      <c r="F5202" s="1" t="s">
        <v>246</v>
      </c>
      <c r="G5202">
        <v>20</v>
      </c>
      <c r="H5202" t="s">
        <v>51</v>
      </c>
      <c r="I5202" s="1" t="s">
        <v>246</v>
      </c>
      <c r="J5202">
        <v>2100</v>
      </c>
      <c r="K5202" s="1" t="s">
        <v>2729</v>
      </c>
      <c r="L5202">
        <v>2</v>
      </c>
      <c r="M5202">
        <v>193</v>
      </c>
      <c r="N5202">
        <v>5</v>
      </c>
      <c r="Q5202">
        <v>188</v>
      </c>
      <c r="R5202" s="1" t="s">
        <v>8152</v>
      </c>
      <c r="V5202">
        <v>0</v>
      </c>
      <c r="W5202">
        <v>0</v>
      </c>
      <c r="AF5202">
        <v>0</v>
      </c>
      <c r="AG5202">
        <v>0</v>
      </c>
      <c r="AH5202">
        <v>0</v>
      </c>
      <c r="AI5202">
        <v>12</v>
      </c>
      <c r="AJ5202">
        <v>12</v>
      </c>
      <c r="AN5202">
        <v>194</v>
      </c>
      <c r="AP5202">
        <v>42</v>
      </c>
    </row>
    <row r="5203" spans="1:42" x14ac:dyDescent="0.2">
      <c r="A5203" s="1" t="s">
        <v>46</v>
      </c>
      <c r="B5203">
        <v>6</v>
      </c>
      <c r="C5203" s="1" t="s">
        <v>8193</v>
      </c>
      <c r="D5203" s="2">
        <v>45948</v>
      </c>
      <c r="E5203" t="s">
        <v>6231</v>
      </c>
      <c r="F5203" s="1" t="s">
        <v>3068</v>
      </c>
      <c r="G5203">
        <v>16</v>
      </c>
      <c r="H5203" t="s">
        <v>2811</v>
      </c>
      <c r="I5203" s="1" t="s">
        <v>106</v>
      </c>
      <c r="J5203">
        <v>100</v>
      </c>
      <c r="K5203" s="1" t="s">
        <v>2729</v>
      </c>
      <c r="L5203">
        <v>2</v>
      </c>
      <c r="M5203">
        <v>107.6</v>
      </c>
      <c r="N5203">
        <v>4</v>
      </c>
      <c r="O5203">
        <v>9</v>
      </c>
      <c r="Q5203">
        <v>103.6</v>
      </c>
      <c r="R5203" s="1" t="s">
        <v>7961</v>
      </c>
      <c r="S5203">
        <v>4</v>
      </c>
      <c r="V5203">
        <v>4</v>
      </c>
      <c r="W5203">
        <v>6.6666666666666666E-2</v>
      </c>
      <c r="AF5203">
        <v>0</v>
      </c>
      <c r="AG5203">
        <v>0</v>
      </c>
      <c r="AH5203">
        <v>6.6666666666666666E-2</v>
      </c>
      <c r="AI5203">
        <v>11.933333333333334</v>
      </c>
      <c r="AJ5203">
        <v>12</v>
      </c>
      <c r="AN5203">
        <v>109.6</v>
      </c>
      <c r="AP5203">
        <v>42</v>
      </c>
    </row>
    <row r="5204" spans="1:42" x14ac:dyDescent="0.2">
      <c r="A5204" s="1" t="s">
        <v>46</v>
      </c>
      <c r="B5204">
        <v>6</v>
      </c>
      <c r="C5204" s="1" t="s">
        <v>8194</v>
      </c>
      <c r="D5204" s="2">
        <v>45948</v>
      </c>
      <c r="E5204" t="s">
        <v>6231</v>
      </c>
      <c r="F5204" s="1" t="s">
        <v>3068</v>
      </c>
      <c r="G5204">
        <v>16</v>
      </c>
      <c r="H5204" t="s">
        <v>2811</v>
      </c>
      <c r="I5204" s="1" t="s">
        <v>106</v>
      </c>
      <c r="J5204">
        <v>100</v>
      </c>
      <c r="K5204" s="1" t="s">
        <v>2729</v>
      </c>
      <c r="L5204">
        <v>2</v>
      </c>
      <c r="M5204">
        <v>108.4</v>
      </c>
      <c r="N5204">
        <v>4.05</v>
      </c>
      <c r="Q5204">
        <v>104.35000000000001</v>
      </c>
      <c r="R5204" s="1" t="s">
        <v>8195</v>
      </c>
      <c r="S5204">
        <v>3</v>
      </c>
      <c r="V5204">
        <v>3</v>
      </c>
      <c r="W5204">
        <v>0.05</v>
      </c>
      <c r="AF5204">
        <v>0</v>
      </c>
      <c r="AG5204">
        <v>0</v>
      </c>
      <c r="AH5204">
        <v>0.05</v>
      </c>
      <c r="AI5204">
        <v>11.95</v>
      </c>
      <c r="AJ5204">
        <v>12</v>
      </c>
      <c r="AN5204">
        <v>110.35</v>
      </c>
      <c r="AP5204">
        <v>42</v>
      </c>
    </row>
    <row r="5205" spans="1:42" x14ac:dyDescent="0.2">
      <c r="A5205" s="1" t="s">
        <v>46</v>
      </c>
      <c r="B5205">
        <v>6</v>
      </c>
      <c r="C5205" s="1" t="s">
        <v>8196</v>
      </c>
      <c r="D5205" s="2">
        <v>45948</v>
      </c>
      <c r="E5205" t="s">
        <v>6231</v>
      </c>
      <c r="F5205" s="1" t="s">
        <v>3068</v>
      </c>
      <c r="G5205">
        <v>16</v>
      </c>
      <c r="H5205" t="s">
        <v>2811</v>
      </c>
      <c r="I5205" s="1" t="s">
        <v>106</v>
      </c>
      <c r="J5205">
        <v>100</v>
      </c>
      <c r="K5205" s="1" t="s">
        <v>2729</v>
      </c>
      <c r="L5205">
        <v>2</v>
      </c>
      <c r="M5205">
        <v>104.30000000000001</v>
      </c>
      <c r="N5205">
        <v>4</v>
      </c>
      <c r="Q5205">
        <v>100.30000000000001</v>
      </c>
      <c r="R5205" s="1" t="s">
        <v>8197</v>
      </c>
      <c r="V5205">
        <v>0</v>
      </c>
      <c r="W5205">
        <v>0</v>
      </c>
      <c r="AF5205">
        <v>0</v>
      </c>
      <c r="AG5205">
        <v>0</v>
      </c>
      <c r="AH5205">
        <v>0</v>
      </c>
      <c r="AI5205">
        <v>12</v>
      </c>
      <c r="AJ5205">
        <v>12</v>
      </c>
      <c r="AN5205">
        <v>106.3</v>
      </c>
      <c r="AP5205">
        <v>42</v>
      </c>
    </row>
    <row r="5206" spans="1:42" x14ac:dyDescent="0.2">
      <c r="A5206" s="1" t="s">
        <v>46</v>
      </c>
      <c r="B5206">
        <v>6</v>
      </c>
      <c r="C5206" s="1" t="s">
        <v>8198</v>
      </c>
      <c r="D5206" s="2">
        <v>45948</v>
      </c>
      <c r="E5206" t="s">
        <v>6231</v>
      </c>
      <c r="F5206" s="1" t="s">
        <v>3068</v>
      </c>
      <c r="G5206">
        <v>18</v>
      </c>
      <c r="H5206" t="s">
        <v>2811</v>
      </c>
      <c r="I5206" s="1" t="s">
        <v>106</v>
      </c>
      <c r="J5206">
        <v>100</v>
      </c>
      <c r="K5206" s="1" t="s">
        <v>2729</v>
      </c>
      <c r="L5206">
        <v>2</v>
      </c>
      <c r="M5206">
        <v>114</v>
      </c>
      <c r="N5206">
        <v>4.8</v>
      </c>
      <c r="Q5206">
        <v>109.2</v>
      </c>
      <c r="R5206" s="1" t="s">
        <v>8199</v>
      </c>
      <c r="V5206">
        <v>0</v>
      </c>
      <c r="W5206">
        <v>0</v>
      </c>
      <c r="AF5206">
        <v>0</v>
      </c>
      <c r="AG5206">
        <v>0</v>
      </c>
      <c r="AH5206">
        <v>0</v>
      </c>
      <c r="AI5206">
        <v>12</v>
      </c>
      <c r="AJ5206">
        <v>12</v>
      </c>
      <c r="AN5206">
        <v>115.2</v>
      </c>
      <c r="AP5206">
        <v>42</v>
      </c>
    </row>
    <row r="5207" spans="1:42" x14ac:dyDescent="0.2">
      <c r="A5207" s="1" t="s">
        <v>53</v>
      </c>
      <c r="B5207">
        <v>6</v>
      </c>
      <c r="C5207" s="1" t="s">
        <v>8200</v>
      </c>
      <c r="D5207" s="2">
        <v>45948</v>
      </c>
      <c r="E5207" t="s">
        <v>6231</v>
      </c>
      <c r="F5207" s="1" t="s">
        <v>3068</v>
      </c>
      <c r="G5207">
        <v>12</v>
      </c>
      <c r="H5207" t="s">
        <v>214</v>
      </c>
      <c r="I5207" s="1" t="s">
        <v>106</v>
      </c>
      <c r="J5207">
        <v>100</v>
      </c>
      <c r="K5207" s="1" t="s">
        <v>2729</v>
      </c>
      <c r="L5207">
        <v>2</v>
      </c>
      <c r="M5207">
        <v>100.2</v>
      </c>
      <c r="N5207">
        <v>2.9</v>
      </c>
      <c r="Q5207">
        <v>97.3</v>
      </c>
      <c r="R5207" s="1" t="s">
        <v>8201</v>
      </c>
      <c r="V5207">
        <v>0</v>
      </c>
      <c r="W5207">
        <v>0</v>
      </c>
      <c r="AC5207">
        <v>120</v>
      </c>
      <c r="AF5207">
        <v>120</v>
      </c>
      <c r="AG5207">
        <v>2</v>
      </c>
      <c r="AH5207">
        <v>2</v>
      </c>
      <c r="AI5207">
        <v>10</v>
      </c>
      <c r="AJ5207">
        <v>12</v>
      </c>
      <c r="AN5207">
        <v>103.3</v>
      </c>
      <c r="AP5207">
        <v>42</v>
      </c>
    </row>
    <row r="5208" spans="1:42" x14ac:dyDescent="0.2">
      <c r="A5208" s="1" t="s">
        <v>53</v>
      </c>
      <c r="B5208">
        <v>6</v>
      </c>
      <c r="C5208" s="1" t="s">
        <v>8202</v>
      </c>
      <c r="D5208" s="2">
        <v>45948</v>
      </c>
      <c r="E5208" t="s">
        <v>6231</v>
      </c>
      <c r="F5208" s="1" t="s">
        <v>3068</v>
      </c>
      <c r="G5208">
        <v>12</v>
      </c>
      <c r="H5208" t="s">
        <v>214</v>
      </c>
      <c r="I5208" s="1" t="s">
        <v>106</v>
      </c>
      <c r="J5208">
        <v>100</v>
      </c>
      <c r="K5208" s="1" t="s">
        <v>2729</v>
      </c>
      <c r="L5208">
        <v>2</v>
      </c>
      <c r="M5208">
        <v>111.8</v>
      </c>
      <c r="N5208">
        <v>2.8</v>
      </c>
      <c r="Q5208">
        <v>109</v>
      </c>
      <c r="R5208" s="1" t="s">
        <v>8203</v>
      </c>
      <c r="V5208">
        <v>0</v>
      </c>
      <c r="W5208">
        <v>0</v>
      </c>
      <c r="AF5208">
        <v>0</v>
      </c>
      <c r="AG5208">
        <v>0</v>
      </c>
      <c r="AH5208">
        <v>0</v>
      </c>
      <c r="AI5208">
        <v>12</v>
      </c>
      <c r="AJ5208">
        <v>12</v>
      </c>
      <c r="AN5208">
        <v>115</v>
      </c>
      <c r="AP5208">
        <v>42</v>
      </c>
    </row>
    <row r="5209" spans="1:42" x14ac:dyDescent="0.2">
      <c r="A5209" s="1" t="s">
        <v>53</v>
      </c>
      <c r="B5209">
        <v>6</v>
      </c>
      <c r="C5209" s="1" t="s">
        <v>8204</v>
      </c>
      <c r="D5209" s="2">
        <v>45948</v>
      </c>
      <c r="E5209" t="s">
        <v>6231</v>
      </c>
      <c r="F5209" s="1" t="s">
        <v>3068</v>
      </c>
      <c r="G5209">
        <v>12</v>
      </c>
      <c r="H5209" t="s">
        <v>2811</v>
      </c>
      <c r="I5209" s="1" t="s">
        <v>106</v>
      </c>
      <c r="J5209">
        <v>100</v>
      </c>
      <c r="K5209" s="1" t="s">
        <v>2729</v>
      </c>
      <c r="L5209">
        <v>2</v>
      </c>
      <c r="M5209">
        <v>101.69999999999999</v>
      </c>
      <c r="N5209">
        <v>2.9</v>
      </c>
      <c r="Q5209">
        <v>98.799999999999983</v>
      </c>
      <c r="R5209" s="1" t="s">
        <v>8205</v>
      </c>
      <c r="V5209">
        <v>0</v>
      </c>
      <c r="W5209">
        <v>0</v>
      </c>
      <c r="AF5209">
        <v>0</v>
      </c>
      <c r="AG5209">
        <v>0</v>
      </c>
      <c r="AH5209">
        <v>0</v>
      </c>
      <c r="AI5209">
        <v>12</v>
      </c>
      <c r="AJ5209">
        <v>12</v>
      </c>
      <c r="AN5209">
        <v>104.79999999999998</v>
      </c>
      <c r="AP5209">
        <v>42</v>
      </c>
    </row>
    <row r="5210" spans="1:42" x14ac:dyDescent="0.2">
      <c r="A5210" s="1" t="s">
        <v>46</v>
      </c>
      <c r="B5210">
        <v>7</v>
      </c>
      <c r="C5210" s="1" t="s">
        <v>7969</v>
      </c>
      <c r="D5210" s="2">
        <v>45948</v>
      </c>
      <c r="E5210" t="s">
        <v>6322</v>
      </c>
      <c r="F5210" s="1" t="s">
        <v>106</v>
      </c>
      <c r="G5210" t="s">
        <v>3001</v>
      </c>
      <c r="H5210" t="s">
        <v>51</v>
      </c>
      <c r="I5210" s="1" t="s">
        <v>106</v>
      </c>
      <c r="J5210">
        <v>600</v>
      </c>
      <c r="K5210" s="1" t="s">
        <v>2729</v>
      </c>
      <c r="L5210">
        <v>4</v>
      </c>
      <c r="M5210">
        <v>211.18</v>
      </c>
      <c r="N5210">
        <v>8.8000000000000007</v>
      </c>
      <c r="O5210">
        <v>43</v>
      </c>
      <c r="Q5210">
        <v>202.38</v>
      </c>
      <c r="R5210" s="1" t="s">
        <v>8106</v>
      </c>
      <c r="S5210">
        <v>40</v>
      </c>
      <c r="V5210">
        <v>40</v>
      </c>
      <c r="W5210">
        <v>0.66666666666666663</v>
      </c>
      <c r="AF5210">
        <v>0</v>
      </c>
      <c r="AG5210">
        <v>0</v>
      </c>
      <c r="AH5210">
        <v>0.66666666666666663</v>
      </c>
      <c r="AI5210">
        <v>11.333333333333334</v>
      </c>
      <c r="AJ5210">
        <v>12</v>
      </c>
      <c r="AN5210">
        <v>208.38</v>
      </c>
      <c r="AP5210">
        <v>42</v>
      </c>
    </row>
    <row r="5211" spans="1:42" x14ac:dyDescent="0.2">
      <c r="A5211" s="1" t="s">
        <v>46</v>
      </c>
      <c r="B5211">
        <v>7</v>
      </c>
      <c r="C5211" s="1" t="s">
        <v>8206</v>
      </c>
      <c r="D5211" s="2">
        <v>45948</v>
      </c>
      <c r="E5211" t="s">
        <v>6322</v>
      </c>
      <c r="F5211" s="1" t="s">
        <v>106</v>
      </c>
      <c r="G5211" t="s">
        <v>3001</v>
      </c>
      <c r="H5211" t="s">
        <v>51</v>
      </c>
      <c r="I5211" s="1" t="s">
        <v>106</v>
      </c>
      <c r="J5211">
        <v>150</v>
      </c>
      <c r="K5211" s="1" t="s">
        <v>2729</v>
      </c>
      <c r="L5211">
        <v>4</v>
      </c>
      <c r="M5211">
        <v>168.3</v>
      </c>
      <c r="N5211">
        <v>7.8</v>
      </c>
      <c r="Q5211">
        <v>160.5</v>
      </c>
      <c r="R5211" s="1" t="s">
        <v>8207</v>
      </c>
      <c r="V5211">
        <v>0</v>
      </c>
      <c r="W5211">
        <v>0</v>
      </c>
      <c r="AF5211">
        <v>0</v>
      </c>
      <c r="AG5211">
        <v>0</v>
      </c>
      <c r="AH5211">
        <v>0</v>
      </c>
      <c r="AI5211">
        <v>12</v>
      </c>
      <c r="AJ5211">
        <v>12</v>
      </c>
      <c r="AN5211">
        <v>166.5</v>
      </c>
      <c r="AP5211">
        <v>42</v>
      </c>
    </row>
    <row r="5212" spans="1:42" x14ac:dyDescent="0.2">
      <c r="A5212" s="1" t="s">
        <v>53</v>
      </c>
      <c r="B5212">
        <v>7</v>
      </c>
      <c r="C5212" s="1" t="s">
        <v>8208</v>
      </c>
      <c r="D5212" s="2">
        <v>45948</v>
      </c>
      <c r="E5212" t="s">
        <v>6322</v>
      </c>
      <c r="F5212" s="1" t="s">
        <v>3606</v>
      </c>
      <c r="G5212" t="s">
        <v>2995</v>
      </c>
      <c r="H5212" t="s">
        <v>51</v>
      </c>
      <c r="I5212" s="1" t="s">
        <v>106</v>
      </c>
      <c r="J5212">
        <v>300</v>
      </c>
      <c r="K5212" s="1" t="s">
        <v>2729</v>
      </c>
      <c r="L5212">
        <v>6</v>
      </c>
      <c r="M5212">
        <v>310.89999999999998</v>
      </c>
      <c r="N5212">
        <v>13.200000000000001</v>
      </c>
      <c r="O5212">
        <v>63.8</v>
      </c>
      <c r="Q5212">
        <v>297.7</v>
      </c>
      <c r="R5212" s="1" t="s">
        <v>8209</v>
      </c>
      <c r="S5212">
        <v>40</v>
      </c>
      <c r="V5212">
        <v>40</v>
      </c>
      <c r="W5212">
        <v>0.66666666666666663</v>
      </c>
      <c r="AC5212">
        <v>120</v>
      </c>
      <c r="AF5212">
        <v>120</v>
      </c>
      <c r="AG5212">
        <v>2</v>
      </c>
      <c r="AH5212">
        <v>2.6666666666666665</v>
      </c>
      <c r="AI5212">
        <v>9.3333333333333339</v>
      </c>
      <c r="AJ5212">
        <v>12</v>
      </c>
      <c r="AN5212">
        <v>303.7</v>
      </c>
      <c r="AP5212">
        <v>42</v>
      </c>
    </row>
    <row r="5213" spans="1:42" x14ac:dyDescent="0.2">
      <c r="A5213" s="1" t="s">
        <v>46</v>
      </c>
      <c r="B5213">
        <v>8</v>
      </c>
      <c r="C5213" s="1" t="s">
        <v>8210</v>
      </c>
      <c r="D5213" s="2">
        <v>45948</v>
      </c>
      <c r="E5213" t="s">
        <v>625</v>
      </c>
      <c r="F5213" s="1" t="s">
        <v>246</v>
      </c>
      <c r="G5213">
        <v>25</v>
      </c>
      <c r="H5213" t="s">
        <v>209</v>
      </c>
      <c r="I5213" s="1" t="s">
        <v>246</v>
      </c>
      <c r="J5213">
        <v>70</v>
      </c>
      <c r="K5213" s="1" t="s">
        <v>2729</v>
      </c>
      <c r="L5213">
        <v>1</v>
      </c>
      <c r="M5213">
        <v>81</v>
      </c>
      <c r="N5213">
        <v>3</v>
      </c>
      <c r="O5213">
        <v>3.4</v>
      </c>
      <c r="Q5213">
        <v>78</v>
      </c>
      <c r="R5213" s="1" t="s">
        <v>8211</v>
      </c>
      <c r="V5213">
        <v>0</v>
      </c>
      <c r="W5213">
        <v>0</v>
      </c>
      <c r="AF5213">
        <v>0</v>
      </c>
      <c r="AG5213">
        <v>0</v>
      </c>
      <c r="AH5213">
        <v>0</v>
      </c>
      <c r="AI5213">
        <v>12</v>
      </c>
      <c r="AJ5213">
        <v>12</v>
      </c>
      <c r="AN5213">
        <v>84</v>
      </c>
      <c r="AP5213">
        <v>42</v>
      </c>
    </row>
    <row r="5214" spans="1:42" x14ac:dyDescent="0.2">
      <c r="A5214" s="1" t="s">
        <v>46</v>
      </c>
      <c r="B5214">
        <v>8</v>
      </c>
      <c r="C5214" s="1" t="s">
        <v>8212</v>
      </c>
      <c r="D5214" s="2">
        <v>45948</v>
      </c>
      <c r="E5214" t="s">
        <v>625</v>
      </c>
      <c r="F5214" s="1" t="s">
        <v>246</v>
      </c>
      <c r="G5214">
        <v>16</v>
      </c>
      <c r="H5214" t="s">
        <v>134</v>
      </c>
      <c r="I5214" s="1" t="s">
        <v>246</v>
      </c>
      <c r="J5214">
        <v>70</v>
      </c>
      <c r="K5214" s="1" t="s">
        <v>2729</v>
      </c>
      <c r="L5214">
        <v>5</v>
      </c>
      <c r="M5214">
        <v>232.05</v>
      </c>
      <c r="N5214">
        <v>9.1999999999999993</v>
      </c>
      <c r="Q5214">
        <v>222.85000000000002</v>
      </c>
      <c r="R5214" s="1" t="s">
        <v>8213</v>
      </c>
      <c r="V5214">
        <v>0</v>
      </c>
      <c r="W5214">
        <v>0</v>
      </c>
      <c r="AF5214">
        <v>0</v>
      </c>
      <c r="AG5214">
        <v>0</v>
      </c>
      <c r="AH5214">
        <v>0</v>
      </c>
      <c r="AI5214">
        <v>12</v>
      </c>
      <c r="AJ5214">
        <v>12</v>
      </c>
      <c r="AN5214">
        <v>228.85</v>
      </c>
      <c r="AP5214">
        <v>42</v>
      </c>
    </row>
    <row r="5215" spans="1:42" x14ac:dyDescent="0.2">
      <c r="A5215" s="1" t="s">
        <v>53</v>
      </c>
      <c r="B5215">
        <v>8</v>
      </c>
      <c r="C5215" s="1" t="s">
        <v>8212</v>
      </c>
      <c r="D5215" s="2">
        <v>45948</v>
      </c>
      <c r="E5215" t="s">
        <v>625</v>
      </c>
      <c r="F5215" s="1" t="s">
        <v>246</v>
      </c>
      <c r="G5215">
        <v>16</v>
      </c>
      <c r="H5215" t="s">
        <v>134</v>
      </c>
      <c r="I5215" s="1" t="s">
        <v>246</v>
      </c>
      <c r="J5215">
        <v>70</v>
      </c>
      <c r="K5215" s="1" t="s">
        <v>2729</v>
      </c>
      <c r="L5215">
        <v>1</v>
      </c>
      <c r="M5215">
        <v>32.6</v>
      </c>
      <c r="N5215">
        <v>1.9</v>
      </c>
      <c r="Q5215">
        <v>30.700000000000003</v>
      </c>
      <c r="R5215" s="1" t="s">
        <v>8213</v>
      </c>
      <c r="V5215">
        <v>0</v>
      </c>
      <c r="W5215">
        <v>0</v>
      </c>
      <c r="AC5215">
        <v>120</v>
      </c>
      <c r="AF5215">
        <v>120</v>
      </c>
      <c r="AG5215">
        <v>2</v>
      </c>
      <c r="AH5215">
        <v>2</v>
      </c>
      <c r="AI5215">
        <v>10</v>
      </c>
      <c r="AJ5215">
        <v>12</v>
      </c>
      <c r="AN5215">
        <v>36.700000000000003</v>
      </c>
      <c r="AP5215">
        <v>42</v>
      </c>
    </row>
    <row r="5216" spans="1:42" x14ac:dyDescent="0.2">
      <c r="A5216" s="1" t="s">
        <v>53</v>
      </c>
      <c r="B5216">
        <v>8</v>
      </c>
      <c r="C5216" s="1" t="s">
        <v>8214</v>
      </c>
      <c r="D5216" s="2">
        <v>45948</v>
      </c>
      <c r="E5216" t="s">
        <v>625</v>
      </c>
      <c r="F5216" s="1" t="s">
        <v>246</v>
      </c>
      <c r="G5216">
        <v>16</v>
      </c>
      <c r="H5216" t="s">
        <v>167</v>
      </c>
      <c r="I5216" s="1" t="s">
        <v>246</v>
      </c>
      <c r="J5216">
        <v>50</v>
      </c>
      <c r="K5216" s="1" t="s">
        <v>2729</v>
      </c>
      <c r="L5216">
        <v>2</v>
      </c>
      <c r="M5216">
        <v>102.55</v>
      </c>
      <c r="N5216">
        <v>3.8</v>
      </c>
      <c r="Q5216">
        <v>98.75</v>
      </c>
      <c r="R5216" s="1" t="s">
        <v>8215</v>
      </c>
      <c r="V5216">
        <v>0</v>
      </c>
      <c r="W5216">
        <v>0</v>
      </c>
      <c r="AF5216">
        <v>0</v>
      </c>
      <c r="AG5216">
        <v>0</v>
      </c>
      <c r="AH5216">
        <v>0</v>
      </c>
      <c r="AI5216">
        <v>12</v>
      </c>
      <c r="AJ5216">
        <v>12</v>
      </c>
      <c r="AN5216">
        <v>104.75</v>
      </c>
      <c r="AP5216">
        <v>42</v>
      </c>
    </row>
    <row r="5217" spans="1:42" x14ac:dyDescent="0.2">
      <c r="A5217" s="1" t="s">
        <v>53</v>
      </c>
      <c r="B5217">
        <v>8</v>
      </c>
      <c r="C5217" s="1" t="s">
        <v>8216</v>
      </c>
      <c r="D5217" s="2">
        <v>45948</v>
      </c>
      <c r="E5217" t="s">
        <v>625</v>
      </c>
      <c r="F5217" s="1" t="s">
        <v>246</v>
      </c>
      <c r="G5217">
        <v>16</v>
      </c>
      <c r="H5217" t="s">
        <v>167</v>
      </c>
      <c r="I5217" s="1" t="s">
        <v>246</v>
      </c>
      <c r="J5217">
        <v>100</v>
      </c>
      <c r="K5217" s="1" t="s">
        <v>2729</v>
      </c>
      <c r="L5217">
        <v>2</v>
      </c>
      <c r="M5217">
        <v>106.9</v>
      </c>
      <c r="N5217">
        <v>3.8</v>
      </c>
      <c r="Q5217">
        <v>103.10000000000001</v>
      </c>
      <c r="R5217" s="1" t="s">
        <v>8217</v>
      </c>
      <c r="V5217">
        <v>0</v>
      </c>
      <c r="W5217">
        <v>0</v>
      </c>
      <c r="AF5217">
        <v>0</v>
      </c>
      <c r="AG5217">
        <v>0</v>
      </c>
      <c r="AH5217">
        <v>0</v>
      </c>
      <c r="AI5217">
        <v>12</v>
      </c>
      <c r="AJ5217">
        <v>12</v>
      </c>
      <c r="AN5217">
        <v>109.1</v>
      </c>
      <c r="AP5217">
        <v>42</v>
      </c>
    </row>
    <row r="5218" spans="1:42" x14ac:dyDescent="0.2">
      <c r="A5218" s="1" t="s">
        <v>53</v>
      </c>
      <c r="B5218">
        <v>8</v>
      </c>
      <c r="C5218" s="1" t="s">
        <v>8218</v>
      </c>
      <c r="D5218" s="2">
        <v>45948</v>
      </c>
      <c r="E5218" t="s">
        <v>625</v>
      </c>
      <c r="F5218" s="1" t="s">
        <v>246</v>
      </c>
      <c r="G5218">
        <v>17</v>
      </c>
      <c r="H5218" t="s">
        <v>134</v>
      </c>
      <c r="I5218" s="1" t="s">
        <v>246</v>
      </c>
      <c r="J5218">
        <v>25</v>
      </c>
      <c r="K5218" s="1" t="s">
        <v>2729</v>
      </c>
      <c r="L5218">
        <v>1</v>
      </c>
      <c r="M5218">
        <v>34.700000000000003</v>
      </c>
      <c r="N5218">
        <v>2.2000000000000002</v>
      </c>
      <c r="Q5218">
        <v>32.5</v>
      </c>
      <c r="R5218" s="1" t="s">
        <v>8219</v>
      </c>
      <c r="V5218">
        <v>0</v>
      </c>
      <c r="W5218">
        <v>0</v>
      </c>
      <c r="AF5218">
        <v>0</v>
      </c>
      <c r="AG5218">
        <v>0</v>
      </c>
      <c r="AH5218">
        <v>0</v>
      </c>
      <c r="AI5218">
        <v>12</v>
      </c>
      <c r="AJ5218">
        <v>12</v>
      </c>
      <c r="AN5218">
        <v>38.5</v>
      </c>
      <c r="AP5218">
        <v>42</v>
      </c>
    </row>
    <row r="5219" spans="1:42" x14ac:dyDescent="0.2">
      <c r="A5219" s="1"/>
      <c r="C5219" s="1"/>
      <c r="D5219" s="2">
        <v>45949</v>
      </c>
      <c r="E5219" t="s">
        <v>7431</v>
      </c>
      <c r="F5219" s="1"/>
      <c r="I5219" s="1"/>
      <c r="K5219" s="1" t="s">
        <v>2729</v>
      </c>
      <c r="Q5219">
        <v>0</v>
      </c>
      <c r="R5219" s="1" t="s">
        <v>1346</v>
      </c>
      <c r="V5219">
        <v>0</v>
      </c>
      <c r="W5219">
        <v>0</v>
      </c>
      <c r="AF5219">
        <v>0</v>
      </c>
      <c r="AG5219">
        <v>0</v>
      </c>
      <c r="AH5219">
        <v>0</v>
      </c>
      <c r="AI5219">
        <v>12</v>
      </c>
      <c r="AJ5219">
        <v>12</v>
      </c>
      <c r="AL5219">
        <v>1934</v>
      </c>
      <c r="AN5219">
        <v>6</v>
      </c>
      <c r="AO5219">
        <v>372</v>
      </c>
      <c r="AP5219">
        <v>42</v>
      </c>
    </row>
    <row r="5220" spans="1:42" x14ac:dyDescent="0.2">
      <c r="A5220" s="1" t="s">
        <v>46</v>
      </c>
      <c r="B5220">
        <v>1</v>
      </c>
      <c r="C5220" s="1" t="s">
        <v>8168</v>
      </c>
      <c r="D5220" s="2">
        <v>45950</v>
      </c>
      <c r="E5220" t="s">
        <v>658</v>
      </c>
      <c r="F5220" s="1" t="s">
        <v>246</v>
      </c>
      <c r="G5220">
        <v>7</v>
      </c>
      <c r="H5220">
        <v>10</v>
      </c>
      <c r="I5220" s="1" t="s">
        <v>246</v>
      </c>
      <c r="J5220">
        <v>500</v>
      </c>
      <c r="K5220" s="1" t="s">
        <v>2729</v>
      </c>
      <c r="L5220">
        <v>2</v>
      </c>
      <c r="M5220">
        <v>105.2</v>
      </c>
      <c r="N5220">
        <v>1.6</v>
      </c>
      <c r="O5220">
        <v>4.5</v>
      </c>
      <c r="Q5220">
        <v>103.60000000000001</v>
      </c>
      <c r="R5220" s="1" t="s">
        <v>8169</v>
      </c>
      <c r="S5220">
        <v>2</v>
      </c>
      <c r="U5220">
        <v>180</v>
      </c>
      <c r="V5220">
        <v>182</v>
      </c>
      <c r="W5220">
        <v>3.0333333333333332</v>
      </c>
      <c r="AF5220">
        <v>0</v>
      </c>
      <c r="AG5220">
        <v>0</v>
      </c>
      <c r="AH5220">
        <v>3.0333333333333332</v>
      </c>
      <c r="AI5220">
        <v>8.9666666666666668</v>
      </c>
      <c r="AJ5220">
        <v>12</v>
      </c>
      <c r="AN5220">
        <v>150</v>
      </c>
    </row>
    <row r="5221" spans="1:42" x14ac:dyDescent="0.2">
      <c r="A5221" s="1" t="s">
        <v>53</v>
      </c>
      <c r="B5221">
        <v>1</v>
      </c>
      <c r="C5221" s="1" t="s">
        <v>8220</v>
      </c>
      <c r="D5221" s="2">
        <v>45950</v>
      </c>
      <c r="E5221" t="s">
        <v>7159</v>
      </c>
      <c r="F5221" s="1" t="s">
        <v>246</v>
      </c>
      <c r="G5221">
        <v>8.5</v>
      </c>
      <c r="H5221" t="s">
        <v>735</v>
      </c>
      <c r="I5221" s="1" t="s">
        <v>246</v>
      </c>
      <c r="J5221">
        <v>2000</v>
      </c>
      <c r="K5221" s="1" t="s">
        <v>2729</v>
      </c>
      <c r="L5221">
        <v>4</v>
      </c>
      <c r="M5221">
        <v>211.57999999999998</v>
      </c>
      <c r="N5221">
        <v>3.2</v>
      </c>
      <c r="Q5221">
        <v>208.38</v>
      </c>
      <c r="R5221" s="1" t="s">
        <v>8221</v>
      </c>
      <c r="V5221">
        <v>0</v>
      </c>
      <c r="W5221">
        <v>0</v>
      </c>
      <c r="AF5221">
        <v>0</v>
      </c>
      <c r="AG5221">
        <v>0</v>
      </c>
      <c r="AH5221">
        <v>0</v>
      </c>
      <c r="AI5221">
        <v>12</v>
      </c>
      <c r="AJ5221">
        <v>12</v>
      </c>
      <c r="AN5221">
        <v>200</v>
      </c>
    </row>
    <row r="5222" spans="1:42" x14ac:dyDescent="0.2">
      <c r="A5222" s="1" t="s">
        <v>46</v>
      </c>
      <c r="B5222">
        <v>2</v>
      </c>
      <c r="C5222" s="1" t="s">
        <v>8188</v>
      </c>
      <c r="D5222" s="2">
        <v>45950</v>
      </c>
      <c r="E5222" t="s">
        <v>658</v>
      </c>
      <c r="F5222" s="1" t="s">
        <v>246</v>
      </c>
      <c r="G5222">
        <v>6</v>
      </c>
      <c r="H5222">
        <v>10</v>
      </c>
      <c r="I5222" s="1" t="s">
        <v>246</v>
      </c>
      <c r="J5222">
        <v>500</v>
      </c>
      <c r="K5222" s="1" t="s">
        <v>2729</v>
      </c>
      <c r="L5222">
        <v>3</v>
      </c>
      <c r="M5222">
        <v>132.19999999999999</v>
      </c>
      <c r="N5222">
        <v>2.0999999999999996</v>
      </c>
      <c r="O5222">
        <v>6</v>
      </c>
      <c r="Q5222">
        <v>130.1</v>
      </c>
      <c r="R5222" s="1" t="s">
        <v>8189</v>
      </c>
      <c r="U5222">
        <v>180</v>
      </c>
      <c r="V5222">
        <v>180</v>
      </c>
      <c r="W5222">
        <v>3</v>
      </c>
      <c r="AF5222">
        <v>0</v>
      </c>
      <c r="AG5222">
        <v>0</v>
      </c>
      <c r="AH5222">
        <v>3</v>
      </c>
      <c r="AI5222">
        <v>9</v>
      </c>
      <c r="AJ5222">
        <v>12</v>
      </c>
      <c r="AN5222">
        <v>150</v>
      </c>
    </row>
    <row r="5223" spans="1:42" x14ac:dyDescent="0.2">
      <c r="A5223" s="1" t="s">
        <v>53</v>
      </c>
      <c r="B5223">
        <v>2</v>
      </c>
      <c r="C5223" s="1" t="s">
        <v>8188</v>
      </c>
      <c r="D5223" s="2">
        <v>45950</v>
      </c>
      <c r="E5223" t="s">
        <v>658</v>
      </c>
      <c r="F5223" s="1" t="s">
        <v>246</v>
      </c>
      <c r="G5223">
        <v>6</v>
      </c>
      <c r="H5223">
        <v>10</v>
      </c>
      <c r="I5223" s="1" t="s">
        <v>246</v>
      </c>
      <c r="J5223">
        <v>500</v>
      </c>
      <c r="K5223" s="1" t="s">
        <v>2729</v>
      </c>
      <c r="L5223">
        <v>5</v>
      </c>
      <c r="M5223">
        <v>195.02999999999997</v>
      </c>
      <c r="N5223">
        <v>3</v>
      </c>
      <c r="Q5223">
        <v>192.02999999999997</v>
      </c>
      <c r="R5223" s="1" t="s">
        <v>8189</v>
      </c>
      <c r="V5223">
        <v>0</v>
      </c>
      <c r="W5223">
        <v>0</v>
      </c>
      <c r="AF5223">
        <v>0</v>
      </c>
      <c r="AG5223">
        <v>0</v>
      </c>
      <c r="AH5223">
        <v>0</v>
      </c>
      <c r="AI5223">
        <v>12</v>
      </c>
      <c r="AJ5223">
        <v>12</v>
      </c>
      <c r="AN5223">
        <v>200</v>
      </c>
    </row>
    <row r="5224" spans="1:42" x14ac:dyDescent="0.2">
      <c r="A5224" s="1" t="s">
        <v>46</v>
      </c>
      <c r="B5224">
        <v>3</v>
      </c>
      <c r="C5224" s="1" t="s">
        <v>8222</v>
      </c>
      <c r="D5224" s="2">
        <v>45950</v>
      </c>
      <c r="E5224" t="s">
        <v>5944</v>
      </c>
      <c r="F5224" s="1" t="s">
        <v>5945</v>
      </c>
      <c r="G5224">
        <v>6</v>
      </c>
      <c r="H5224">
        <v>80</v>
      </c>
      <c r="I5224" s="1" t="s">
        <v>5945</v>
      </c>
      <c r="J5224">
        <v>2500</v>
      </c>
      <c r="K5224" s="1" t="s">
        <v>2729</v>
      </c>
      <c r="L5224">
        <v>4</v>
      </c>
      <c r="M5224">
        <v>118.56</v>
      </c>
      <c r="N5224">
        <v>2.4</v>
      </c>
      <c r="O5224">
        <v>10.1</v>
      </c>
      <c r="Q5224">
        <v>116.16</v>
      </c>
      <c r="R5224" s="1" t="s">
        <v>8223</v>
      </c>
      <c r="U5224">
        <v>180</v>
      </c>
      <c r="V5224">
        <v>180</v>
      </c>
      <c r="W5224">
        <v>3</v>
      </c>
      <c r="AF5224">
        <v>0</v>
      </c>
      <c r="AG5224">
        <v>0</v>
      </c>
      <c r="AH5224">
        <v>3</v>
      </c>
      <c r="AI5224">
        <v>9</v>
      </c>
      <c r="AJ5224">
        <v>12</v>
      </c>
      <c r="AN5224">
        <v>150</v>
      </c>
    </row>
    <row r="5225" spans="1:42" x14ac:dyDescent="0.2">
      <c r="A5225" s="1" t="s">
        <v>53</v>
      </c>
      <c r="B5225">
        <v>3</v>
      </c>
      <c r="C5225" s="1" t="s">
        <v>8222</v>
      </c>
      <c r="D5225" s="2">
        <v>45950</v>
      </c>
      <c r="E5225" t="s">
        <v>5944</v>
      </c>
      <c r="F5225" s="1" t="s">
        <v>5945</v>
      </c>
      <c r="G5225">
        <v>6</v>
      </c>
      <c r="H5225">
        <v>80</v>
      </c>
      <c r="I5225" s="1" t="s">
        <v>5945</v>
      </c>
      <c r="J5225">
        <v>2500</v>
      </c>
      <c r="K5225" s="1" t="s">
        <v>2729</v>
      </c>
      <c r="L5225">
        <v>9</v>
      </c>
      <c r="M5225">
        <v>281.2</v>
      </c>
      <c r="N5225">
        <v>8.1</v>
      </c>
      <c r="O5225">
        <v>10</v>
      </c>
      <c r="Q5225">
        <v>273.09999999999997</v>
      </c>
      <c r="R5225" s="1" t="s">
        <v>8223</v>
      </c>
      <c r="V5225">
        <v>0</v>
      </c>
      <c r="W5225">
        <v>0</v>
      </c>
      <c r="AF5225">
        <v>0</v>
      </c>
      <c r="AG5225">
        <v>0</v>
      </c>
      <c r="AH5225">
        <v>0</v>
      </c>
      <c r="AI5225">
        <v>12</v>
      </c>
      <c r="AJ5225">
        <v>12</v>
      </c>
      <c r="AN5225">
        <v>280</v>
      </c>
    </row>
    <row r="5226" spans="1:42" x14ac:dyDescent="0.2">
      <c r="A5226" s="1" t="s">
        <v>46</v>
      </c>
      <c r="B5226">
        <v>5</v>
      </c>
      <c r="C5226" s="1" t="s">
        <v>7856</v>
      </c>
      <c r="D5226" s="2">
        <v>45950</v>
      </c>
      <c r="E5226" t="s">
        <v>3699</v>
      </c>
      <c r="F5226" s="1" t="s">
        <v>246</v>
      </c>
      <c r="G5226">
        <v>23</v>
      </c>
      <c r="H5226" t="s">
        <v>6604</v>
      </c>
      <c r="I5226" s="1" t="s">
        <v>246</v>
      </c>
      <c r="J5226">
        <v>4900</v>
      </c>
      <c r="K5226" s="1" t="s">
        <v>2729</v>
      </c>
      <c r="L5226">
        <v>3</v>
      </c>
      <c r="M5226">
        <v>307.60000000000002</v>
      </c>
      <c r="N5226">
        <v>13.799999999999999</v>
      </c>
      <c r="O5226">
        <v>7</v>
      </c>
      <c r="Q5226">
        <v>293.8</v>
      </c>
      <c r="R5226" s="1" t="s">
        <v>8105</v>
      </c>
      <c r="S5226">
        <v>3</v>
      </c>
      <c r="U5226">
        <v>180</v>
      </c>
      <c r="V5226">
        <v>183</v>
      </c>
      <c r="W5226">
        <v>3.05</v>
      </c>
      <c r="AF5226">
        <v>0</v>
      </c>
      <c r="AG5226">
        <v>0</v>
      </c>
      <c r="AH5226">
        <v>3.05</v>
      </c>
      <c r="AI5226">
        <v>8.9499999999999993</v>
      </c>
      <c r="AJ5226">
        <v>12</v>
      </c>
      <c r="AN5226">
        <v>350</v>
      </c>
    </row>
    <row r="5227" spans="1:42" x14ac:dyDescent="0.2">
      <c r="A5227" s="1" t="s">
        <v>53</v>
      </c>
      <c r="B5227">
        <v>5</v>
      </c>
      <c r="C5227" s="1" t="s">
        <v>8150</v>
      </c>
      <c r="D5227" s="2">
        <v>45950</v>
      </c>
      <c r="E5227" t="s">
        <v>8151</v>
      </c>
      <c r="F5227" s="1" t="s">
        <v>246</v>
      </c>
      <c r="G5227">
        <v>20</v>
      </c>
      <c r="H5227" t="s">
        <v>51</v>
      </c>
      <c r="I5227" s="1" t="s">
        <v>246</v>
      </c>
      <c r="J5227">
        <v>2100</v>
      </c>
      <c r="K5227" s="1" t="s">
        <v>2729</v>
      </c>
      <c r="L5227">
        <v>6</v>
      </c>
      <c r="M5227">
        <v>492.70000000000005</v>
      </c>
      <c r="N5227">
        <v>12</v>
      </c>
      <c r="Q5227">
        <v>480.70000000000005</v>
      </c>
      <c r="R5227" s="1" t="s">
        <v>8152</v>
      </c>
      <c r="V5227">
        <v>0</v>
      </c>
      <c r="W5227">
        <v>0</v>
      </c>
      <c r="AF5227">
        <v>0</v>
      </c>
      <c r="AG5227">
        <v>0</v>
      </c>
      <c r="AH5227">
        <v>0</v>
      </c>
      <c r="AI5227">
        <v>12</v>
      </c>
      <c r="AJ5227">
        <v>12</v>
      </c>
      <c r="AN5227">
        <v>500</v>
      </c>
    </row>
    <row r="5228" spans="1:42" x14ac:dyDescent="0.2">
      <c r="A5228" s="1" t="s">
        <v>46</v>
      </c>
      <c r="B5228">
        <v>6</v>
      </c>
      <c r="C5228" s="1" t="s">
        <v>711</v>
      </c>
      <c r="D5228" s="2">
        <v>45950</v>
      </c>
      <c r="E5228" t="s">
        <v>51</v>
      </c>
      <c r="F5228" s="1"/>
      <c r="G5228">
        <v>30</v>
      </c>
      <c r="I5228" s="1"/>
      <c r="K5228" s="1" t="s">
        <v>2729</v>
      </c>
      <c r="L5228">
        <v>1</v>
      </c>
      <c r="M5228">
        <v>108.4</v>
      </c>
      <c r="N5228">
        <v>0.3</v>
      </c>
      <c r="O5228">
        <v>25.6</v>
      </c>
      <c r="Q5228">
        <v>108.10000000000001</v>
      </c>
      <c r="R5228" s="1" t="s">
        <v>8104</v>
      </c>
      <c r="S5228">
        <v>5</v>
      </c>
      <c r="U5228">
        <v>240</v>
      </c>
      <c r="V5228">
        <v>245</v>
      </c>
      <c r="W5228">
        <v>4.083333333333333</v>
      </c>
      <c r="AF5228">
        <v>0</v>
      </c>
      <c r="AG5228">
        <v>0</v>
      </c>
      <c r="AH5228">
        <v>4.083333333333333</v>
      </c>
      <c r="AI5228">
        <v>7.916666666666667</v>
      </c>
      <c r="AJ5228">
        <v>12</v>
      </c>
      <c r="AN5228">
        <v>200</v>
      </c>
    </row>
    <row r="5229" spans="1:42" x14ac:dyDescent="0.2">
      <c r="A5229" s="1" t="s">
        <v>46</v>
      </c>
      <c r="B5229">
        <v>6</v>
      </c>
      <c r="C5229" s="1" t="s">
        <v>8224</v>
      </c>
      <c r="D5229" s="2">
        <v>45950</v>
      </c>
      <c r="E5229" t="s">
        <v>6231</v>
      </c>
      <c r="F5229" s="1" t="s">
        <v>3068</v>
      </c>
      <c r="G5229">
        <v>14</v>
      </c>
      <c r="H5229" t="s">
        <v>2811</v>
      </c>
      <c r="I5229" s="1" t="s">
        <v>106</v>
      </c>
      <c r="J5229">
        <v>100</v>
      </c>
      <c r="K5229" s="1" t="s">
        <v>2729</v>
      </c>
      <c r="L5229">
        <v>1</v>
      </c>
      <c r="M5229">
        <v>55.6</v>
      </c>
      <c r="N5229">
        <v>1.4</v>
      </c>
      <c r="Q5229">
        <v>54.2</v>
      </c>
      <c r="R5229" s="1" t="s">
        <v>8225</v>
      </c>
      <c r="V5229">
        <v>0</v>
      </c>
      <c r="W5229">
        <v>0</v>
      </c>
      <c r="AF5229">
        <v>0</v>
      </c>
      <c r="AG5229">
        <v>0</v>
      </c>
      <c r="AH5229">
        <v>0</v>
      </c>
      <c r="AI5229">
        <v>12</v>
      </c>
      <c r="AJ5229">
        <v>12</v>
      </c>
    </row>
    <row r="5230" spans="1:42" x14ac:dyDescent="0.2">
      <c r="A5230" s="1" t="s">
        <v>53</v>
      </c>
      <c r="B5230">
        <v>6</v>
      </c>
      <c r="C5230" s="1" t="s">
        <v>8224</v>
      </c>
      <c r="D5230" s="2">
        <v>45950</v>
      </c>
      <c r="E5230" t="s">
        <v>6231</v>
      </c>
      <c r="F5230" s="1" t="s">
        <v>3068</v>
      </c>
      <c r="G5230">
        <v>14</v>
      </c>
      <c r="H5230" t="s">
        <v>2811</v>
      </c>
      <c r="I5230" s="1" t="s">
        <v>106</v>
      </c>
      <c r="J5230">
        <v>100</v>
      </c>
      <c r="K5230" s="1" t="s">
        <v>2729</v>
      </c>
      <c r="L5230">
        <v>1</v>
      </c>
      <c r="M5230">
        <v>48.3</v>
      </c>
      <c r="N5230">
        <v>1.4</v>
      </c>
      <c r="O5230">
        <v>42.2</v>
      </c>
      <c r="Q5230">
        <v>46.9</v>
      </c>
      <c r="R5230" s="1" t="s">
        <v>8225</v>
      </c>
      <c r="S5230">
        <v>5</v>
      </c>
      <c r="V5230">
        <v>5</v>
      </c>
      <c r="W5230">
        <v>8.3333333333333329E-2</v>
      </c>
      <c r="AA5230">
        <v>10</v>
      </c>
      <c r="AF5230">
        <v>10</v>
      </c>
      <c r="AG5230">
        <v>0.16666666666666666</v>
      </c>
      <c r="AH5230">
        <v>0.25</v>
      </c>
      <c r="AI5230">
        <v>11.75</v>
      </c>
      <c r="AJ5230">
        <v>12</v>
      </c>
      <c r="AN5230">
        <v>230</v>
      </c>
    </row>
    <row r="5231" spans="1:42" x14ac:dyDescent="0.2">
      <c r="A5231" s="1" t="s">
        <v>53</v>
      </c>
      <c r="B5231">
        <v>6</v>
      </c>
      <c r="C5231" s="1" t="s">
        <v>8226</v>
      </c>
      <c r="D5231" s="2">
        <v>45950</v>
      </c>
      <c r="E5231" t="s">
        <v>6231</v>
      </c>
      <c r="F5231" s="1" t="s">
        <v>3068</v>
      </c>
      <c r="G5231">
        <v>12</v>
      </c>
      <c r="H5231" t="s">
        <v>214</v>
      </c>
      <c r="I5231" s="1" t="s">
        <v>106</v>
      </c>
      <c r="J5231">
        <v>150</v>
      </c>
      <c r="K5231" s="1" t="s">
        <v>2729</v>
      </c>
      <c r="L5231">
        <v>3</v>
      </c>
      <c r="M5231">
        <v>128.9</v>
      </c>
      <c r="N5231">
        <v>3.5999999999999996</v>
      </c>
      <c r="Q5231">
        <v>125.30000000000001</v>
      </c>
      <c r="R5231" s="1" t="s">
        <v>8227</v>
      </c>
      <c r="S5231">
        <v>5</v>
      </c>
      <c r="V5231">
        <v>5</v>
      </c>
      <c r="W5231">
        <v>8.3333333333333329E-2</v>
      </c>
      <c r="AF5231">
        <v>0</v>
      </c>
      <c r="AG5231">
        <v>0</v>
      </c>
      <c r="AH5231">
        <v>8.3333333333333329E-2</v>
      </c>
      <c r="AI5231">
        <v>11.916666666666666</v>
      </c>
      <c r="AJ5231">
        <v>12</v>
      </c>
    </row>
    <row r="5232" spans="1:42" x14ac:dyDescent="0.2">
      <c r="A5232" s="1" t="s">
        <v>53</v>
      </c>
      <c r="B5232">
        <v>6</v>
      </c>
      <c r="C5232" s="1" t="s">
        <v>8228</v>
      </c>
      <c r="D5232" s="2">
        <v>45950</v>
      </c>
      <c r="E5232" t="s">
        <v>6231</v>
      </c>
      <c r="F5232" s="1" t="s">
        <v>3068</v>
      </c>
      <c r="G5232">
        <v>6</v>
      </c>
      <c r="H5232" t="s">
        <v>214</v>
      </c>
      <c r="I5232" s="1" t="s">
        <v>106</v>
      </c>
      <c r="J5232">
        <v>150</v>
      </c>
      <c r="K5232" s="1" t="s">
        <v>2729</v>
      </c>
      <c r="L5232">
        <v>1</v>
      </c>
      <c r="M5232">
        <v>56.8</v>
      </c>
      <c r="N5232">
        <v>1.4</v>
      </c>
      <c r="Q5232">
        <v>55.4</v>
      </c>
      <c r="R5232" s="1" t="s">
        <v>8229</v>
      </c>
      <c r="V5232">
        <v>0</v>
      </c>
      <c r="W5232">
        <v>0</v>
      </c>
      <c r="AF5232">
        <v>0</v>
      </c>
      <c r="AG5232">
        <v>0</v>
      </c>
      <c r="AH5232">
        <v>0</v>
      </c>
      <c r="AI5232">
        <v>12</v>
      </c>
      <c r="AJ5232">
        <v>12</v>
      </c>
    </row>
    <row r="5233" spans="1:40" x14ac:dyDescent="0.2">
      <c r="A5233" s="1" t="s">
        <v>46</v>
      </c>
      <c r="B5233">
        <v>7</v>
      </c>
      <c r="C5233" s="1" t="s">
        <v>8230</v>
      </c>
      <c r="D5233" s="2">
        <v>45950</v>
      </c>
      <c r="E5233" t="s">
        <v>8181</v>
      </c>
      <c r="F5233" s="1" t="s">
        <v>106</v>
      </c>
      <c r="G5233" t="s">
        <v>8182</v>
      </c>
      <c r="H5233" t="s">
        <v>4771</v>
      </c>
      <c r="I5233" s="1" t="s">
        <v>106</v>
      </c>
      <c r="J5233">
        <v>650</v>
      </c>
      <c r="K5233" s="1" t="s">
        <v>2729</v>
      </c>
      <c r="L5233">
        <v>4</v>
      </c>
      <c r="M5233">
        <v>350.59999999999997</v>
      </c>
      <c r="N5233">
        <v>16.399999999999999</v>
      </c>
      <c r="O5233">
        <v>31.1</v>
      </c>
      <c r="Q5233">
        <v>334.2</v>
      </c>
      <c r="R5233" s="1" t="s">
        <v>8231</v>
      </c>
      <c r="U5233">
        <v>240</v>
      </c>
      <c r="V5233">
        <v>240</v>
      </c>
      <c r="W5233">
        <v>4</v>
      </c>
      <c r="AC5233">
        <v>150</v>
      </c>
      <c r="AD5233">
        <v>40</v>
      </c>
      <c r="AF5233">
        <v>190</v>
      </c>
      <c r="AG5233">
        <v>3.1666666666666665</v>
      </c>
      <c r="AH5233">
        <v>7.1666666666666661</v>
      </c>
      <c r="AI5233">
        <v>4.8333333333333339</v>
      </c>
      <c r="AJ5233">
        <v>12</v>
      </c>
      <c r="AN5233">
        <v>400</v>
      </c>
    </row>
    <row r="5234" spans="1:40" x14ac:dyDescent="0.2">
      <c r="A5234" s="1" t="s">
        <v>53</v>
      </c>
      <c r="B5234">
        <v>7</v>
      </c>
      <c r="C5234" s="1" t="s">
        <v>8230</v>
      </c>
      <c r="D5234" s="2">
        <v>45950</v>
      </c>
      <c r="E5234" t="s">
        <v>8181</v>
      </c>
      <c r="F5234" s="1" t="s">
        <v>106</v>
      </c>
      <c r="G5234" t="s">
        <v>8182</v>
      </c>
      <c r="H5234" t="s">
        <v>4771</v>
      </c>
      <c r="I5234" s="1" t="s">
        <v>106</v>
      </c>
      <c r="J5234">
        <v>650</v>
      </c>
      <c r="K5234" s="1" t="s">
        <v>2729</v>
      </c>
      <c r="L5234">
        <v>6</v>
      </c>
      <c r="M5234">
        <v>510.5</v>
      </c>
      <c r="N5234">
        <v>24.599999999999998</v>
      </c>
      <c r="O5234">
        <v>90</v>
      </c>
      <c r="Q5234">
        <v>485.9</v>
      </c>
      <c r="R5234" s="1" t="s">
        <v>8231</v>
      </c>
      <c r="S5234">
        <v>20</v>
      </c>
      <c r="U5234">
        <v>30</v>
      </c>
      <c r="V5234">
        <v>50</v>
      </c>
      <c r="W5234">
        <v>0.83333333333333348</v>
      </c>
      <c r="AA5234">
        <v>10</v>
      </c>
      <c r="AF5234">
        <v>10</v>
      </c>
      <c r="AG5234">
        <v>0.16666666666666666</v>
      </c>
      <c r="AH5234">
        <v>1</v>
      </c>
      <c r="AI5234">
        <v>11</v>
      </c>
      <c r="AJ5234">
        <v>12</v>
      </c>
      <c r="AN5234">
        <v>680</v>
      </c>
    </row>
    <row r="5235" spans="1:40" x14ac:dyDescent="0.2">
      <c r="A5235" s="1" t="s">
        <v>53</v>
      </c>
      <c r="B5235">
        <v>7</v>
      </c>
      <c r="C5235" s="1" t="s">
        <v>8232</v>
      </c>
      <c r="D5235" s="2">
        <v>45950</v>
      </c>
      <c r="E5235" t="s">
        <v>8181</v>
      </c>
      <c r="F5235" s="1" t="s">
        <v>106</v>
      </c>
      <c r="G5235" t="s">
        <v>8182</v>
      </c>
      <c r="H5235" t="s">
        <v>4771</v>
      </c>
      <c r="I5235" s="1" t="s">
        <v>106</v>
      </c>
      <c r="J5235">
        <v>650</v>
      </c>
      <c r="K5235" s="1" t="s">
        <v>2729</v>
      </c>
      <c r="L5235">
        <v>2</v>
      </c>
      <c r="M5235">
        <v>180.60000000000002</v>
      </c>
      <c r="N5235">
        <v>8.4</v>
      </c>
      <c r="Q5235">
        <v>172.20000000000002</v>
      </c>
      <c r="R5235" s="1" t="s">
        <v>8233</v>
      </c>
      <c r="V5235">
        <v>0</v>
      </c>
      <c r="W5235">
        <v>0</v>
      </c>
      <c r="AF5235">
        <v>0</v>
      </c>
      <c r="AG5235">
        <v>0</v>
      </c>
      <c r="AH5235">
        <v>0</v>
      </c>
      <c r="AI5235">
        <v>12</v>
      </c>
      <c r="AJ5235">
        <v>12</v>
      </c>
    </row>
    <row r="5236" spans="1:40" x14ac:dyDescent="0.2">
      <c r="A5236" s="1" t="s">
        <v>46</v>
      </c>
      <c r="B5236">
        <v>8</v>
      </c>
      <c r="C5236" s="1" t="s">
        <v>6695</v>
      </c>
      <c r="D5236" s="2">
        <v>45950</v>
      </c>
      <c r="E5236" t="s">
        <v>625</v>
      </c>
      <c r="F5236" s="1" t="s">
        <v>246</v>
      </c>
      <c r="G5236">
        <v>18</v>
      </c>
      <c r="H5236" t="s">
        <v>134</v>
      </c>
      <c r="I5236" s="1" t="s">
        <v>246</v>
      </c>
      <c r="J5236">
        <v>370</v>
      </c>
      <c r="K5236" s="1" t="s">
        <v>2729</v>
      </c>
      <c r="L5236">
        <v>1</v>
      </c>
      <c r="M5236">
        <v>60.2</v>
      </c>
      <c r="N5236">
        <v>3.4</v>
      </c>
      <c r="O5236">
        <v>36</v>
      </c>
      <c r="Q5236">
        <v>56.800000000000004</v>
      </c>
      <c r="R5236" s="1" t="s">
        <v>8234</v>
      </c>
      <c r="S5236">
        <v>5</v>
      </c>
      <c r="U5236">
        <v>240</v>
      </c>
      <c r="V5236">
        <v>245</v>
      </c>
      <c r="W5236">
        <v>4.083333333333333</v>
      </c>
      <c r="AF5236">
        <v>0</v>
      </c>
      <c r="AG5236">
        <v>0</v>
      </c>
      <c r="AH5236">
        <v>4.083333333333333</v>
      </c>
      <c r="AI5236">
        <v>7.916666666666667</v>
      </c>
      <c r="AJ5236">
        <v>12</v>
      </c>
      <c r="AN5236">
        <v>350</v>
      </c>
    </row>
    <row r="5237" spans="1:40" x14ac:dyDescent="0.2">
      <c r="A5237" s="1" t="s">
        <v>46</v>
      </c>
      <c r="B5237">
        <v>8</v>
      </c>
      <c r="C5237" s="1" t="s">
        <v>8235</v>
      </c>
      <c r="D5237" s="2">
        <v>45950</v>
      </c>
      <c r="E5237" t="s">
        <v>625</v>
      </c>
      <c r="F5237" s="1" t="s">
        <v>246</v>
      </c>
      <c r="G5237">
        <v>18</v>
      </c>
      <c r="H5237" t="s">
        <v>134</v>
      </c>
      <c r="I5237" s="1" t="s">
        <v>246</v>
      </c>
      <c r="J5237">
        <v>33</v>
      </c>
      <c r="K5237" s="1" t="s">
        <v>2729</v>
      </c>
      <c r="L5237">
        <v>1</v>
      </c>
      <c r="M5237">
        <v>43.2</v>
      </c>
      <c r="N5237">
        <v>1.9</v>
      </c>
      <c r="Q5237">
        <v>41.300000000000004</v>
      </c>
      <c r="R5237" s="1" t="s">
        <v>8236</v>
      </c>
      <c r="S5237">
        <v>3</v>
      </c>
      <c r="V5237">
        <v>3</v>
      </c>
      <c r="W5237">
        <v>0.05</v>
      </c>
      <c r="AF5237">
        <v>0</v>
      </c>
      <c r="AG5237">
        <v>0</v>
      </c>
      <c r="AH5237">
        <v>0.05</v>
      </c>
      <c r="AI5237">
        <v>11.95</v>
      </c>
      <c r="AJ5237">
        <v>12</v>
      </c>
    </row>
    <row r="5238" spans="1:40" x14ac:dyDescent="0.2">
      <c r="A5238" s="1" t="s">
        <v>46</v>
      </c>
      <c r="B5238">
        <v>8</v>
      </c>
      <c r="C5238" s="1" t="s">
        <v>8237</v>
      </c>
      <c r="D5238" s="2">
        <v>45950</v>
      </c>
      <c r="E5238" t="s">
        <v>625</v>
      </c>
      <c r="F5238" s="1" t="s">
        <v>246</v>
      </c>
      <c r="G5238">
        <v>19</v>
      </c>
      <c r="H5238" t="s">
        <v>134</v>
      </c>
      <c r="I5238" s="1" t="s">
        <v>246</v>
      </c>
      <c r="J5238">
        <v>275</v>
      </c>
      <c r="K5238" s="1" t="s">
        <v>2729</v>
      </c>
      <c r="L5238">
        <v>1</v>
      </c>
      <c r="M5238">
        <v>35.200000000000003</v>
      </c>
      <c r="N5238">
        <v>1.9</v>
      </c>
      <c r="Q5238">
        <v>33.300000000000004</v>
      </c>
      <c r="R5238" s="1" t="s">
        <v>8238</v>
      </c>
      <c r="S5238">
        <v>2</v>
      </c>
      <c r="V5238">
        <v>2</v>
      </c>
      <c r="W5238">
        <v>3.3333333333333333E-2</v>
      </c>
      <c r="AF5238">
        <v>0</v>
      </c>
      <c r="AG5238">
        <v>0</v>
      </c>
      <c r="AH5238">
        <v>3.3333333333333333E-2</v>
      </c>
      <c r="AI5238">
        <v>11.966666666666669</v>
      </c>
      <c r="AJ5238">
        <v>12</v>
      </c>
    </row>
    <row r="5239" spans="1:40" x14ac:dyDescent="0.2">
      <c r="A5239" s="1" t="s">
        <v>46</v>
      </c>
      <c r="B5239">
        <v>8</v>
      </c>
      <c r="C5239" s="1" t="s">
        <v>7856</v>
      </c>
      <c r="D5239" s="2">
        <v>45950</v>
      </c>
      <c r="E5239" t="s">
        <v>3699</v>
      </c>
      <c r="F5239" s="1" t="s">
        <v>246</v>
      </c>
      <c r="G5239">
        <v>23</v>
      </c>
      <c r="H5239" t="s">
        <v>6604</v>
      </c>
      <c r="I5239" s="1" t="s">
        <v>246</v>
      </c>
      <c r="J5239">
        <v>4900</v>
      </c>
      <c r="K5239" s="1" t="s">
        <v>2729</v>
      </c>
      <c r="L5239">
        <v>2</v>
      </c>
      <c r="M5239">
        <v>164.4</v>
      </c>
      <c r="N5239">
        <v>4.5999999999999996</v>
      </c>
      <c r="Q5239">
        <v>159.80000000000001</v>
      </c>
      <c r="R5239" s="1" t="s">
        <v>8105</v>
      </c>
      <c r="V5239">
        <v>0</v>
      </c>
      <c r="W5239">
        <v>0</v>
      </c>
      <c r="AF5239">
        <v>0</v>
      </c>
      <c r="AG5239">
        <v>0</v>
      </c>
      <c r="AH5239">
        <v>0</v>
      </c>
      <c r="AI5239">
        <v>12</v>
      </c>
      <c r="AJ5239">
        <v>12</v>
      </c>
    </row>
    <row r="5240" spans="1:40" x14ac:dyDescent="0.2">
      <c r="A5240" s="1" t="s">
        <v>53</v>
      </c>
      <c r="B5240">
        <v>8</v>
      </c>
      <c r="C5240" s="1" t="s">
        <v>8237</v>
      </c>
      <c r="D5240" s="2">
        <v>45950</v>
      </c>
      <c r="E5240" t="s">
        <v>625</v>
      </c>
      <c r="F5240" s="1" t="s">
        <v>246</v>
      </c>
      <c r="G5240">
        <v>19</v>
      </c>
      <c r="H5240" t="s">
        <v>134</v>
      </c>
      <c r="I5240" s="1" t="s">
        <v>246</v>
      </c>
      <c r="J5240">
        <v>275</v>
      </c>
      <c r="K5240" s="1" t="s">
        <v>2729</v>
      </c>
      <c r="L5240">
        <v>6</v>
      </c>
      <c r="M5240">
        <v>280.95</v>
      </c>
      <c r="N5240">
        <v>11.399999999999999</v>
      </c>
      <c r="O5240">
        <v>21</v>
      </c>
      <c r="Q5240">
        <v>269.55</v>
      </c>
      <c r="R5240" s="1" t="s">
        <v>8238</v>
      </c>
      <c r="S5240">
        <v>5</v>
      </c>
      <c r="V5240">
        <v>5</v>
      </c>
      <c r="W5240">
        <v>8.3333333333333329E-2</v>
      </c>
      <c r="AF5240">
        <v>0</v>
      </c>
      <c r="AG5240">
        <v>0</v>
      </c>
      <c r="AH5240">
        <v>8.3333333333333329E-2</v>
      </c>
      <c r="AI5240">
        <v>11.916666666666666</v>
      </c>
      <c r="AJ5240">
        <v>12</v>
      </c>
      <c r="AN5240">
        <v>350</v>
      </c>
    </row>
    <row r="5241" spans="1:40" x14ac:dyDescent="0.2">
      <c r="A5241" s="1" t="s">
        <v>53</v>
      </c>
      <c r="B5241">
        <v>8</v>
      </c>
      <c r="C5241" s="1" t="s">
        <v>8239</v>
      </c>
      <c r="D5241" s="2">
        <v>45950</v>
      </c>
      <c r="E5241" t="s">
        <v>625</v>
      </c>
      <c r="F5241" s="1" t="s">
        <v>246</v>
      </c>
      <c r="G5241">
        <v>19</v>
      </c>
      <c r="H5241" t="s">
        <v>99</v>
      </c>
      <c r="I5241" s="1" t="s">
        <v>246</v>
      </c>
      <c r="J5241">
        <v>75</v>
      </c>
      <c r="K5241" s="1" t="s">
        <v>2729</v>
      </c>
      <c r="L5241">
        <v>2</v>
      </c>
      <c r="M5241">
        <v>81.099999999999994</v>
      </c>
      <c r="N5241">
        <v>4</v>
      </c>
      <c r="Q5241">
        <v>77.099999999999994</v>
      </c>
      <c r="R5241" s="1" t="s">
        <v>8240</v>
      </c>
      <c r="V5241">
        <v>0</v>
      </c>
      <c r="W5241">
        <v>0</v>
      </c>
      <c r="AF5241">
        <v>0</v>
      </c>
      <c r="AG5241">
        <v>0</v>
      </c>
      <c r="AH5241">
        <v>0</v>
      </c>
      <c r="AI5241">
        <v>12</v>
      </c>
      <c r="AJ5241">
        <v>12</v>
      </c>
    </row>
    <row r="5242" spans="1:40" x14ac:dyDescent="0.2">
      <c r="A5242" s="1" t="s">
        <v>46</v>
      </c>
      <c r="B5242">
        <v>1</v>
      </c>
      <c r="C5242" s="1" t="s">
        <v>8220</v>
      </c>
      <c r="D5242" s="2">
        <v>45951</v>
      </c>
      <c r="E5242" t="s">
        <v>7159</v>
      </c>
      <c r="F5242" s="1" t="s">
        <v>246</v>
      </c>
      <c r="G5242">
        <v>8.5</v>
      </c>
      <c r="H5242" t="s">
        <v>735</v>
      </c>
      <c r="I5242" s="1" t="s">
        <v>246</v>
      </c>
      <c r="J5242">
        <v>2000</v>
      </c>
      <c r="K5242" s="1" t="s">
        <v>2729</v>
      </c>
      <c r="L5242">
        <v>3</v>
      </c>
      <c r="M5242">
        <v>165.7</v>
      </c>
      <c r="N5242">
        <v>2.7</v>
      </c>
      <c r="O5242">
        <v>2</v>
      </c>
      <c r="Q5242">
        <v>163</v>
      </c>
      <c r="R5242" s="1" t="s">
        <v>8221</v>
      </c>
      <c r="V5242">
        <v>0</v>
      </c>
      <c r="W5242">
        <v>0</v>
      </c>
      <c r="AF5242">
        <v>0</v>
      </c>
      <c r="AG5242">
        <v>0</v>
      </c>
      <c r="AH5242">
        <v>0</v>
      </c>
      <c r="AI5242">
        <v>12</v>
      </c>
      <c r="AJ5242">
        <v>12</v>
      </c>
    </row>
    <row r="5243" spans="1:40" x14ac:dyDescent="0.2">
      <c r="A5243" s="1" t="s">
        <v>53</v>
      </c>
      <c r="B5243">
        <v>1</v>
      </c>
      <c r="C5243" s="1" t="s">
        <v>8220</v>
      </c>
      <c r="D5243" s="2">
        <v>45951</v>
      </c>
      <c r="E5243" t="s">
        <v>7159</v>
      </c>
      <c r="F5243" s="1" t="s">
        <v>246</v>
      </c>
      <c r="G5243">
        <v>8.5</v>
      </c>
      <c r="H5243" t="s">
        <v>735</v>
      </c>
      <c r="I5243" s="1" t="s">
        <v>246</v>
      </c>
      <c r="J5243">
        <v>2000</v>
      </c>
      <c r="K5243" s="1" t="s">
        <v>2729</v>
      </c>
      <c r="L5243">
        <v>3</v>
      </c>
      <c r="M5243">
        <v>185.70000000000002</v>
      </c>
      <c r="N5243">
        <v>3</v>
      </c>
      <c r="Q5243">
        <v>182.70000000000002</v>
      </c>
      <c r="R5243" s="1"/>
      <c r="V5243">
        <v>0</v>
      </c>
      <c r="W5243">
        <v>0</v>
      </c>
      <c r="AF5243">
        <v>0</v>
      </c>
      <c r="AG5243">
        <v>0</v>
      </c>
      <c r="AH5243">
        <v>0</v>
      </c>
      <c r="AI5243">
        <v>12</v>
      </c>
      <c r="AJ5243">
        <v>12</v>
      </c>
    </row>
    <row r="5244" spans="1:40" x14ac:dyDescent="0.2">
      <c r="A5244" s="1" t="s">
        <v>46</v>
      </c>
      <c r="B5244">
        <v>2</v>
      </c>
      <c r="C5244" s="1" t="s">
        <v>8188</v>
      </c>
      <c r="D5244" s="2">
        <v>45951</v>
      </c>
      <c r="E5244" t="s">
        <v>658</v>
      </c>
      <c r="F5244" s="1" t="s">
        <v>246</v>
      </c>
      <c r="G5244">
        <v>6</v>
      </c>
      <c r="H5244">
        <v>10</v>
      </c>
      <c r="I5244" s="1" t="s">
        <v>246</v>
      </c>
      <c r="J5244">
        <v>500</v>
      </c>
      <c r="K5244" s="1" t="s">
        <v>2729</v>
      </c>
      <c r="L5244">
        <v>2</v>
      </c>
      <c r="M5244">
        <v>105.9</v>
      </c>
      <c r="N5244">
        <v>1.2999999999999998</v>
      </c>
      <c r="O5244">
        <v>3</v>
      </c>
      <c r="Q5244">
        <v>104.60000000000001</v>
      </c>
      <c r="R5244" s="1"/>
      <c r="S5244">
        <v>5</v>
      </c>
      <c r="V5244">
        <v>5</v>
      </c>
      <c r="W5244">
        <v>8.3333333333333329E-2</v>
      </c>
      <c r="AF5244">
        <v>0</v>
      </c>
      <c r="AG5244">
        <v>0</v>
      </c>
      <c r="AH5244">
        <v>8.3333333333333329E-2</v>
      </c>
      <c r="AI5244">
        <v>11.916666666666666</v>
      </c>
      <c r="AJ5244">
        <v>12</v>
      </c>
    </row>
    <row r="5245" spans="1:40" x14ac:dyDescent="0.2">
      <c r="A5245" s="1" t="s">
        <v>46</v>
      </c>
      <c r="B5245">
        <v>2</v>
      </c>
      <c r="C5245" s="1" t="s">
        <v>8241</v>
      </c>
      <c r="D5245" s="2">
        <v>45951</v>
      </c>
      <c r="E5245" t="s">
        <v>8242</v>
      </c>
      <c r="F5245" s="1" t="s">
        <v>106</v>
      </c>
      <c r="G5245">
        <v>7.5</v>
      </c>
      <c r="H5245" t="s">
        <v>3032</v>
      </c>
      <c r="I5245" s="1" t="s">
        <v>106</v>
      </c>
      <c r="J5245">
        <v>100</v>
      </c>
      <c r="K5245" s="1" t="s">
        <v>2729</v>
      </c>
      <c r="L5245">
        <v>1</v>
      </c>
      <c r="M5245">
        <v>60.2</v>
      </c>
      <c r="N5245">
        <v>0.9</v>
      </c>
      <c r="Q5245">
        <v>59.300000000000004</v>
      </c>
      <c r="R5245" s="1"/>
      <c r="V5245">
        <v>0</v>
      </c>
      <c r="W5245">
        <v>0</v>
      </c>
      <c r="AF5245">
        <v>0</v>
      </c>
      <c r="AG5245">
        <v>0</v>
      </c>
      <c r="AH5245">
        <v>0</v>
      </c>
      <c r="AI5245">
        <v>12</v>
      </c>
      <c r="AJ5245">
        <v>12</v>
      </c>
    </row>
    <row r="5246" spans="1:40" x14ac:dyDescent="0.2">
      <c r="A5246" s="1" t="s">
        <v>53</v>
      </c>
      <c r="B5246">
        <v>2</v>
      </c>
      <c r="C5246" s="1" t="s">
        <v>8241</v>
      </c>
      <c r="D5246" s="2">
        <v>45951</v>
      </c>
      <c r="E5246" t="s">
        <v>8242</v>
      </c>
      <c r="F5246" s="1" t="s">
        <v>106</v>
      </c>
      <c r="G5246">
        <v>7.5</v>
      </c>
      <c r="H5246" t="s">
        <v>3032</v>
      </c>
      <c r="I5246" s="1" t="s">
        <v>106</v>
      </c>
      <c r="J5246">
        <v>100</v>
      </c>
      <c r="K5246" s="1" t="s">
        <v>2729</v>
      </c>
      <c r="L5246">
        <v>1</v>
      </c>
      <c r="M5246">
        <v>53.36</v>
      </c>
      <c r="N5246">
        <v>0.9</v>
      </c>
      <c r="O5246">
        <v>39</v>
      </c>
      <c r="Q5246">
        <v>52.46</v>
      </c>
      <c r="R5246" s="1"/>
      <c r="S5246">
        <v>5</v>
      </c>
      <c r="V5246">
        <v>5</v>
      </c>
      <c r="W5246">
        <v>8.3333333333333329E-2</v>
      </c>
      <c r="Y5246">
        <v>20</v>
      </c>
      <c r="AF5246">
        <v>20</v>
      </c>
      <c r="AG5246">
        <v>0.33333333333333331</v>
      </c>
      <c r="AH5246">
        <v>0.41666666666666663</v>
      </c>
      <c r="AI5246">
        <v>11.583333333333334</v>
      </c>
      <c r="AJ5246">
        <v>12</v>
      </c>
    </row>
    <row r="5247" spans="1:40" x14ac:dyDescent="0.2">
      <c r="A5247" s="1" t="s">
        <v>53</v>
      </c>
      <c r="B5247">
        <v>2</v>
      </c>
      <c r="C5247" s="1" t="s">
        <v>8243</v>
      </c>
      <c r="D5247" s="2">
        <v>45951</v>
      </c>
      <c r="E5247" t="s">
        <v>2229</v>
      </c>
      <c r="F5247" s="1" t="s">
        <v>246</v>
      </c>
      <c r="G5247">
        <v>10</v>
      </c>
      <c r="H5247" t="s">
        <v>1733</v>
      </c>
      <c r="I5247" s="1" t="s">
        <v>246</v>
      </c>
      <c r="J5247">
        <v>120</v>
      </c>
      <c r="K5247" s="1" t="s">
        <v>2729</v>
      </c>
      <c r="L5247">
        <v>2</v>
      </c>
      <c r="M5247">
        <v>83.18</v>
      </c>
      <c r="N5247">
        <v>2.4</v>
      </c>
      <c r="Q5247">
        <v>80.78</v>
      </c>
      <c r="R5247" s="1"/>
      <c r="S5247">
        <v>180</v>
      </c>
      <c r="V5247">
        <v>180</v>
      </c>
      <c r="W5247">
        <v>3</v>
      </c>
      <c r="AF5247">
        <v>0</v>
      </c>
      <c r="AG5247">
        <v>0</v>
      </c>
      <c r="AH5247">
        <v>3</v>
      </c>
      <c r="AI5247">
        <v>9</v>
      </c>
      <c r="AJ5247">
        <v>12</v>
      </c>
    </row>
    <row r="5248" spans="1:40" x14ac:dyDescent="0.2">
      <c r="A5248" s="1" t="s">
        <v>46</v>
      </c>
      <c r="B5248">
        <v>3</v>
      </c>
      <c r="C5248" s="1" t="s">
        <v>8222</v>
      </c>
      <c r="D5248" s="2">
        <v>45951</v>
      </c>
      <c r="E5248" t="s">
        <v>5944</v>
      </c>
      <c r="F5248" s="1" t="s">
        <v>5945</v>
      </c>
      <c r="G5248">
        <v>6</v>
      </c>
      <c r="H5248">
        <v>80</v>
      </c>
      <c r="I5248" s="1" t="s">
        <v>5945</v>
      </c>
      <c r="J5248">
        <v>2500</v>
      </c>
      <c r="K5248" s="1" t="s">
        <v>2729</v>
      </c>
      <c r="L5248">
        <v>8</v>
      </c>
      <c r="M5248">
        <v>246.05</v>
      </c>
      <c r="N5248">
        <v>4.8</v>
      </c>
      <c r="O5248">
        <v>9.1999999999999993</v>
      </c>
      <c r="Q5248">
        <v>241.25</v>
      </c>
      <c r="R5248" s="1"/>
      <c r="V5248">
        <v>0</v>
      </c>
      <c r="W5248">
        <v>0</v>
      </c>
      <c r="AF5248">
        <v>0</v>
      </c>
      <c r="AG5248">
        <v>0</v>
      </c>
      <c r="AH5248">
        <v>0</v>
      </c>
      <c r="AI5248">
        <v>12</v>
      </c>
      <c r="AJ5248">
        <v>12</v>
      </c>
    </row>
    <row r="5249" spans="1:36" x14ac:dyDescent="0.2">
      <c r="A5249" s="1" t="s">
        <v>53</v>
      </c>
      <c r="B5249">
        <v>3</v>
      </c>
      <c r="C5249" s="1" t="s">
        <v>8222</v>
      </c>
      <c r="D5249" s="2">
        <v>45951</v>
      </c>
      <c r="E5249" t="s">
        <v>5944</v>
      </c>
      <c r="F5249" s="1" t="s">
        <v>5945</v>
      </c>
      <c r="G5249">
        <v>6</v>
      </c>
      <c r="H5249">
        <v>80</v>
      </c>
      <c r="I5249" s="1" t="s">
        <v>5945</v>
      </c>
      <c r="J5249">
        <v>2500</v>
      </c>
      <c r="K5249" s="1" t="s">
        <v>2729</v>
      </c>
      <c r="L5249">
        <v>8</v>
      </c>
      <c r="M5249">
        <v>261</v>
      </c>
      <c r="N5249">
        <v>4.8</v>
      </c>
      <c r="O5249">
        <v>8</v>
      </c>
      <c r="Q5249">
        <v>256.2</v>
      </c>
      <c r="R5249" s="1"/>
      <c r="V5249">
        <v>0</v>
      </c>
      <c r="W5249">
        <v>0</v>
      </c>
      <c r="AF5249">
        <v>0</v>
      </c>
      <c r="AG5249">
        <v>0</v>
      </c>
      <c r="AH5249">
        <v>0</v>
      </c>
      <c r="AI5249">
        <v>12</v>
      </c>
      <c r="AJ5249">
        <v>12</v>
      </c>
    </row>
    <row r="5250" spans="1:36" x14ac:dyDescent="0.2">
      <c r="A5250" s="1" t="s">
        <v>46</v>
      </c>
      <c r="B5250">
        <v>5</v>
      </c>
      <c r="C5250" s="1" t="s">
        <v>8150</v>
      </c>
      <c r="D5250" s="2">
        <v>45951</v>
      </c>
      <c r="E5250" t="s">
        <v>8151</v>
      </c>
      <c r="F5250" s="1" t="s">
        <v>246</v>
      </c>
      <c r="G5250">
        <v>20</v>
      </c>
      <c r="H5250" t="s">
        <v>51</v>
      </c>
      <c r="I5250" s="1" t="s">
        <v>246</v>
      </c>
      <c r="J5250">
        <v>2100</v>
      </c>
      <c r="K5250" s="1" t="s">
        <v>2729</v>
      </c>
      <c r="L5250">
        <v>1</v>
      </c>
      <c r="M5250">
        <v>67.3</v>
      </c>
      <c r="N5250">
        <v>2.5</v>
      </c>
      <c r="O5250">
        <v>9.8000000000000007</v>
      </c>
      <c r="Q5250">
        <v>64.8</v>
      </c>
      <c r="R5250" s="1"/>
      <c r="S5250">
        <v>4</v>
      </c>
      <c r="V5250">
        <v>4</v>
      </c>
      <c r="W5250">
        <v>6.6666666666666666E-2</v>
      </c>
      <c r="AF5250">
        <v>0</v>
      </c>
      <c r="AG5250">
        <v>0</v>
      </c>
      <c r="AH5250">
        <v>6.6666666666666666E-2</v>
      </c>
      <c r="AI5250">
        <v>11.933333333333334</v>
      </c>
      <c r="AJ5250">
        <v>12</v>
      </c>
    </row>
    <row r="5251" spans="1:36" x14ac:dyDescent="0.2">
      <c r="A5251" s="1" t="s">
        <v>46</v>
      </c>
      <c r="B5251">
        <v>5</v>
      </c>
      <c r="C5251" s="1" t="s">
        <v>7856</v>
      </c>
      <c r="D5251" s="2">
        <v>45951</v>
      </c>
      <c r="E5251" t="s">
        <v>3699</v>
      </c>
      <c r="F5251" s="1" t="s">
        <v>246</v>
      </c>
      <c r="G5251">
        <v>23</v>
      </c>
      <c r="H5251" t="s">
        <v>6604</v>
      </c>
      <c r="I5251" s="1" t="s">
        <v>246</v>
      </c>
      <c r="J5251">
        <v>4900</v>
      </c>
      <c r="K5251" s="1" t="s">
        <v>2729</v>
      </c>
      <c r="L5251">
        <v>2</v>
      </c>
      <c r="M5251">
        <v>238.1</v>
      </c>
      <c r="N5251">
        <v>6</v>
      </c>
      <c r="Q5251">
        <v>232.1</v>
      </c>
      <c r="R5251" s="1"/>
      <c r="V5251">
        <v>0</v>
      </c>
      <c r="W5251">
        <v>0</v>
      </c>
      <c r="AF5251">
        <v>0</v>
      </c>
      <c r="AG5251">
        <v>0</v>
      </c>
      <c r="AH5251">
        <v>0</v>
      </c>
      <c r="AI5251">
        <v>12</v>
      </c>
      <c r="AJ5251">
        <v>12</v>
      </c>
    </row>
    <row r="5252" spans="1:36" x14ac:dyDescent="0.2">
      <c r="A5252" s="1" t="s">
        <v>46</v>
      </c>
      <c r="B5252">
        <v>5</v>
      </c>
      <c r="C5252" s="1" t="s">
        <v>8244</v>
      </c>
      <c r="D5252" s="2">
        <v>45951</v>
      </c>
      <c r="E5252" t="s">
        <v>8245</v>
      </c>
      <c r="F5252" s="1" t="s">
        <v>246</v>
      </c>
      <c r="G5252">
        <v>23</v>
      </c>
      <c r="H5252" t="s">
        <v>2983</v>
      </c>
      <c r="I5252" s="1" t="s">
        <v>246</v>
      </c>
      <c r="J5252">
        <v>50</v>
      </c>
      <c r="K5252" s="1" t="s">
        <v>2729</v>
      </c>
      <c r="L5252">
        <v>1</v>
      </c>
      <c r="M5252">
        <v>55.9</v>
      </c>
      <c r="N5252">
        <v>2.5</v>
      </c>
      <c r="Q5252">
        <v>53.4</v>
      </c>
      <c r="R5252" s="1"/>
      <c r="V5252">
        <v>0</v>
      </c>
      <c r="W5252">
        <v>0</v>
      </c>
      <c r="AF5252">
        <v>0</v>
      </c>
      <c r="AG5252">
        <v>0</v>
      </c>
      <c r="AH5252">
        <v>0</v>
      </c>
      <c r="AI5252">
        <v>12</v>
      </c>
      <c r="AJ5252">
        <v>12</v>
      </c>
    </row>
    <row r="5253" spans="1:36" x14ac:dyDescent="0.2">
      <c r="A5253" s="1" t="s">
        <v>46</v>
      </c>
      <c r="B5253">
        <v>5</v>
      </c>
      <c r="C5253" s="1" t="s">
        <v>8246</v>
      </c>
      <c r="D5253" s="2">
        <v>45951</v>
      </c>
      <c r="E5253" t="s">
        <v>8245</v>
      </c>
      <c r="F5253" s="1" t="s">
        <v>246</v>
      </c>
      <c r="G5253">
        <v>23</v>
      </c>
      <c r="H5253" t="s">
        <v>2983</v>
      </c>
      <c r="I5253" s="1" t="s">
        <v>246</v>
      </c>
      <c r="J5253">
        <v>50</v>
      </c>
      <c r="K5253" s="1" t="s">
        <v>2729</v>
      </c>
      <c r="L5253">
        <v>1</v>
      </c>
      <c r="M5253">
        <v>63.8</v>
      </c>
      <c r="N5253">
        <v>2.5</v>
      </c>
      <c r="Q5253">
        <v>61.3</v>
      </c>
      <c r="R5253" s="1"/>
      <c r="V5253">
        <v>0</v>
      </c>
      <c r="W5253">
        <v>0</v>
      </c>
      <c r="AF5253">
        <v>0</v>
      </c>
      <c r="AG5253">
        <v>0</v>
      </c>
      <c r="AH5253">
        <v>0</v>
      </c>
      <c r="AI5253">
        <v>12</v>
      </c>
      <c r="AJ5253">
        <v>12</v>
      </c>
    </row>
    <row r="5254" spans="1:36" x14ac:dyDescent="0.2">
      <c r="A5254" s="1" t="s">
        <v>53</v>
      </c>
      <c r="B5254">
        <v>5</v>
      </c>
      <c r="C5254" s="1" t="s">
        <v>8247</v>
      </c>
      <c r="D5254" s="2">
        <v>45951</v>
      </c>
      <c r="E5254" t="s">
        <v>8245</v>
      </c>
      <c r="F5254" s="1" t="s">
        <v>246</v>
      </c>
      <c r="G5254">
        <v>25</v>
      </c>
      <c r="H5254" t="s">
        <v>2983</v>
      </c>
      <c r="I5254" s="1" t="s">
        <v>246</v>
      </c>
      <c r="J5254">
        <v>100</v>
      </c>
      <c r="K5254" s="1" t="s">
        <v>2729</v>
      </c>
      <c r="L5254">
        <v>2</v>
      </c>
      <c r="M5254">
        <v>123.06</v>
      </c>
      <c r="N5254">
        <v>6.4</v>
      </c>
      <c r="O5254">
        <v>9</v>
      </c>
      <c r="Q5254">
        <v>116.66</v>
      </c>
      <c r="R5254" s="1"/>
      <c r="S5254">
        <v>5</v>
      </c>
      <c r="V5254">
        <v>5</v>
      </c>
      <c r="W5254">
        <v>8.3333333333333329E-2</v>
      </c>
      <c r="AF5254">
        <v>0</v>
      </c>
      <c r="AG5254">
        <v>0</v>
      </c>
      <c r="AH5254">
        <v>8.3333333333333329E-2</v>
      </c>
      <c r="AI5254">
        <v>11.916666666666666</v>
      </c>
      <c r="AJ5254">
        <v>12</v>
      </c>
    </row>
    <row r="5255" spans="1:36" x14ac:dyDescent="0.2">
      <c r="A5255" s="1" t="s">
        <v>53</v>
      </c>
      <c r="B5255">
        <v>5</v>
      </c>
      <c r="C5255" s="1" t="s">
        <v>8248</v>
      </c>
      <c r="D5255" s="2">
        <v>45951</v>
      </c>
      <c r="E5255" t="s">
        <v>7547</v>
      </c>
      <c r="F5255" s="1" t="s">
        <v>246</v>
      </c>
      <c r="G5255">
        <v>15.5</v>
      </c>
      <c r="H5255" t="s">
        <v>209</v>
      </c>
      <c r="I5255" s="1" t="s">
        <v>246</v>
      </c>
      <c r="J5255">
        <v>100</v>
      </c>
      <c r="K5255" s="1" t="s">
        <v>2729</v>
      </c>
      <c r="L5255">
        <v>2</v>
      </c>
      <c r="M5255">
        <v>109.03999999999999</v>
      </c>
      <c r="N5255">
        <v>2.48</v>
      </c>
      <c r="Q5255">
        <v>106.55999999999999</v>
      </c>
      <c r="R5255" s="1"/>
      <c r="S5255">
        <v>5</v>
      </c>
      <c r="V5255">
        <v>5</v>
      </c>
      <c r="W5255">
        <v>8.3333333333333329E-2</v>
      </c>
      <c r="AF5255">
        <v>0</v>
      </c>
      <c r="AG5255">
        <v>0</v>
      </c>
      <c r="AH5255">
        <v>8.3333333333333329E-2</v>
      </c>
      <c r="AI5255">
        <v>11.916666666666666</v>
      </c>
      <c r="AJ5255">
        <v>12</v>
      </c>
    </row>
    <row r="5256" spans="1:36" x14ac:dyDescent="0.2">
      <c r="A5256" s="1" t="s">
        <v>53</v>
      </c>
      <c r="B5256">
        <v>5</v>
      </c>
      <c r="C5256" s="1" t="s">
        <v>8249</v>
      </c>
      <c r="D5256" s="2">
        <v>45951</v>
      </c>
      <c r="E5256" t="s">
        <v>7547</v>
      </c>
      <c r="F5256" s="1" t="s">
        <v>246</v>
      </c>
      <c r="G5256">
        <v>14.5</v>
      </c>
      <c r="H5256" t="s">
        <v>209</v>
      </c>
      <c r="I5256" s="1" t="s">
        <v>246</v>
      </c>
      <c r="J5256">
        <v>200</v>
      </c>
      <c r="K5256" s="1" t="s">
        <v>2729</v>
      </c>
      <c r="L5256">
        <v>2</v>
      </c>
      <c r="M5256">
        <v>111.19999999999999</v>
      </c>
      <c r="N5256">
        <v>3.2</v>
      </c>
      <c r="Q5256">
        <v>107.99999999999999</v>
      </c>
      <c r="R5256" s="1"/>
      <c r="V5256">
        <v>0</v>
      </c>
      <c r="W5256">
        <v>0</v>
      </c>
      <c r="AF5256">
        <v>0</v>
      </c>
      <c r="AG5256">
        <v>0</v>
      </c>
      <c r="AH5256">
        <v>0</v>
      </c>
      <c r="AI5256">
        <v>12</v>
      </c>
      <c r="AJ5256">
        <v>12</v>
      </c>
    </row>
    <row r="5257" spans="1:36" x14ac:dyDescent="0.2">
      <c r="A5257" s="1" t="s">
        <v>46</v>
      </c>
      <c r="B5257">
        <v>6</v>
      </c>
      <c r="C5257" s="1" t="s">
        <v>8228</v>
      </c>
      <c r="D5257" s="2">
        <v>45951</v>
      </c>
      <c r="E5257" t="s">
        <v>6231</v>
      </c>
      <c r="F5257" s="1" t="s">
        <v>3068</v>
      </c>
      <c r="G5257">
        <v>6</v>
      </c>
      <c r="H5257" t="s">
        <v>214</v>
      </c>
      <c r="I5257" s="1" t="s">
        <v>106</v>
      </c>
      <c r="J5257">
        <v>150</v>
      </c>
      <c r="K5257" s="1" t="s">
        <v>2729</v>
      </c>
      <c r="L5257">
        <v>4</v>
      </c>
      <c r="M5257">
        <v>126.2</v>
      </c>
      <c r="N5257">
        <v>2.8</v>
      </c>
      <c r="O5257">
        <v>13</v>
      </c>
      <c r="Q5257">
        <v>123.4</v>
      </c>
      <c r="R5257" s="1"/>
      <c r="S5257">
        <v>5</v>
      </c>
      <c r="V5257">
        <v>5</v>
      </c>
      <c r="W5257">
        <v>8.3333333333333329E-2</v>
      </c>
      <c r="AF5257">
        <v>0</v>
      </c>
      <c r="AG5257">
        <v>0</v>
      </c>
      <c r="AH5257">
        <v>8.3333333333333329E-2</v>
      </c>
      <c r="AI5257">
        <v>11.916666666666666</v>
      </c>
      <c r="AJ5257">
        <v>12</v>
      </c>
    </row>
    <row r="5258" spans="1:36" x14ac:dyDescent="0.2">
      <c r="A5258" s="1" t="s">
        <v>46</v>
      </c>
      <c r="B5258">
        <v>6</v>
      </c>
      <c r="C5258" s="1" t="s">
        <v>8250</v>
      </c>
      <c r="D5258" s="2">
        <v>45951</v>
      </c>
      <c r="E5258" t="s">
        <v>8251</v>
      </c>
      <c r="F5258" s="1" t="s">
        <v>3615</v>
      </c>
      <c r="G5258">
        <v>34</v>
      </c>
      <c r="H5258">
        <v>16</v>
      </c>
      <c r="I5258" s="1" t="s">
        <v>3615</v>
      </c>
      <c r="J5258">
        <v>1000</v>
      </c>
      <c r="K5258" s="1" t="s">
        <v>2729</v>
      </c>
      <c r="L5258">
        <v>4</v>
      </c>
      <c r="M5258">
        <v>481.4</v>
      </c>
      <c r="N5258">
        <v>18</v>
      </c>
      <c r="Q5258">
        <v>463.4</v>
      </c>
      <c r="R5258" s="1"/>
      <c r="S5258">
        <v>5</v>
      </c>
      <c r="V5258">
        <v>5</v>
      </c>
      <c r="W5258">
        <v>8.3333333333333329E-2</v>
      </c>
      <c r="AF5258">
        <v>0</v>
      </c>
      <c r="AG5258">
        <v>0</v>
      </c>
      <c r="AH5258">
        <v>8.3333333333333329E-2</v>
      </c>
      <c r="AI5258">
        <v>11.916666666666666</v>
      </c>
      <c r="AJ5258">
        <v>12</v>
      </c>
    </row>
    <row r="5259" spans="1:36" x14ac:dyDescent="0.2">
      <c r="A5259" s="1" t="s">
        <v>53</v>
      </c>
      <c r="B5259">
        <v>6</v>
      </c>
      <c r="C5259" s="1" t="s">
        <v>8250</v>
      </c>
      <c r="D5259" s="2">
        <v>45951</v>
      </c>
      <c r="E5259" t="s">
        <v>8251</v>
      </c>
      <c r="F5259" s="1" t="s">
        <v>3615</v>
      </c>
      <c r="G5259">
        <v>34</v>
      </c>
      <c r="H5259">
        <v>16</v>
      </c>
      <c r="I5259" s="1" t="s">
        <v>3615</v>
      </c>
      <c r="J5259">
        <v>1000</v>
      </c>
      <c r="K5259" s="1" t="s">
        <v>2729</v>
      </c>
      <c r="L5259">
        <v>5</v>
      </c>
      <c r="M5259">
        <v>537.5</v>
      </c>
      <c r="N5259">
        <v>20.9</v>
      </c>
      <c r="O5259">
        <v>54.2</v>
      </c>
      <c r="Q5259">
        <v>516.6</v>
      </c>
      <c r="R5259" s="1"/>
      <c r="S5259">
        <v>90</v>
      </c>
      <c r="V5259">
        <v>90</v>
      </c>
      <c r="W5259">
        <v>1.5</v>
      </c>
      <c r="AD5259">
        <v>50</v>
      </c>
      <c r="AF5259">
        <v>50</v>
      </c>
      <c r="AG5259">
        <v>0.83333333333333348</v>
      </c>
      <c r="AH5259">
        <v>2.3333333333333335</v>
      </c>
      <c r="AI5259">
        <v>9.6666666666666661</v>
      </c>
      <c r="AJ5259">
        <v>12</v>
      </c>
    </row>
    <row r="5260" spans="1:36" x14ac:dyDescent="0.2">
      <c r="A5260" s="1" t="s">
        <v>53</v>
      </c>
      <c r="B5260">
        <v>6</v>
      </c>
      <c r="C5260" s="1" t="s">
        <v>711</v>
      </c>
      <c r="D5260" s="2">
        <v>45951</v>
      </c>
      <c r="E5260" t="s">
        <v>51</v>
      </c>
      <c r="F5260" s="1"/>
      <c r="G5260">
        <v>30</v>
      </c>
      <c r="H5260">
        <v>12</v>
      </c>
      <c r="I5260" s="1"/>
      <c r="K5260" s="1" t="s">
        <v>2729</v>
      </c>
      <c r="L5260">
        <v>1</v>
      </c>
      <c r="M5260">
        <v>120</v>
      </c>
      <c r="N5260">
        <v>4.2</v>
      </c>
      <c r="Q5260">
        <v>115.8</v>
      </c>
      <c r="R5260" s="1"/>
      <c r="V5260">
        <v>0</v>
      </c>
      <c r="W5260">
        <v>0</v>
      </c>
      <c r="AF5260">
        <v>0</v>
      </c>
      <c r="AG5260">
        <v>0</v>
      </c>
      <c r="AH5260">
        <v>0</v>
      </c>
      <c r="AI5260">
        <v>12</v>
      </c>
      <c r="AJ5260">
        <v>12</v>
      </c>
    </row>
    <row r="5261" spans="1:36" x14ac:dyDescent="0.2">
      <c r="A5261" s="1" t="s">
        <v>46</v>
      </c>
      <c r="B5261">
        <v>7</v>
      </c>
      <c r="C5261" s="1" t="s">
        <v>8232</v>
      </c>
      <c r="D5261" s="2">
        <v>45951</v>
      </c>
      <c r="E5261" t="s">
        <v>8181</v>
      </c>
      <c r="F5261" s="1" t="s">
        <v>106</v>
      </c>
      <c r="G5261" t="s">
        <v>8182</v>
      </c>
      <c r="H5261" t="s">
        <v>4771</v>
      </c>
      <c r="I5261" s="1" t="s">
        <v>106</v>
      </c>
      <c r="J5261">
        <v>650</v>
      </c>
      <c r="K5261" s="1" t="s">
        <v>2729</v>
      </c>
      <c r="L5261">
        <v>6</v>
      </c>
      <c r="M5261">
        <v>557.9</v>
      </c>
      <c r="N5261">
        <v>25.200000000000003</v>
      </c>
      <c r="O5261">
        <v>98.4</v>
      </c>
      <c r="Q5261">
        <v>532.69999999999993</v>
      </c>
      <c r="R5261" s="1"/>
      <c r="S5261">
        <v>15</v>
      </c>
      <c r="V5261">
        <v>15</v>
      </c>
      <c r="W5261">
        <v>0.25</v>
      </c>
      <c r="AF5261">
        <v>0</v>
      </c>
      <c r="AG5261">
        <v>0</v>
      </c>
      <c r="AH5261">
        <v>0.25</v>
      </c>
      <c r="AI5261">
        <v>11.75</v>
      </c>
      <c r="AJ5261">
        <v>12</v>
      </c>
    </row>
    <row r="5262" spans="1:36" x14ac:dyDescent="0.2">
      <c r="A5262" s="1" t="s">
        <v>46</v>
      </c>
      <c r="B5262">
        <v>7</v>
      </c>
      <c r="C5262" s="1" t="s">
        <v>8252</v>
      </c>
      <c r="D5262" s="2">
        <v>45951</v>
      </c>
      <c r="E5262" t="s">
        <v>625</v>
      </c>
      <c r="F5262" s="1" t="s">
        <v>106</v>
      </c>
      <c r="G5262" t="s">
        <v>8253</v>
      </c>
      <c r="H5262" t="s">
        <v>5461</v>
      </c>
      <c r="I5262" s="1" t="s">
        <v>106</v>
      </c>
      <c r="J5262">
        <v>125</v>
      </c>
      <c r="K5262" s="1" t="s">
        <v>2729</v>
      </c>
      <c r="L5262">
        <v>2</v>
      </c>
      <c r="M5262">
        <v>146</v>
      </c>
      <c r="N5262">
        <v>9.8000000000000007</v>
      </c>
      <c r="Q5262">
        <v>136.19999999999999</v>
      </c>
      <c r="R5262" s="1"/>
      <c r="S5262">
        <v>10</v>
      </c>
      <c r="V5262">
        <v>10</v>
      </c>
      <c r="W5262">
        <v>0.16666666666666666</v>
      </c>
      <c r="AF5262">
        <v>0</v>
      </c>
      <c r="AG5262">
        <v>0</v>
      </c>
      <c r="AH5262">
        <v>0.16666666666666666</v>
      </c>
      <c r="AI5262">
        <v>11.833333333333334</v>
      </c>
      <c r="AJ5262">
        <v>12</v>
      </c>
    </row>
    <row r="5263" spans="1:36" x14ac:dyDescent="0.2">
      <c r="A5263" s="1" t="s">
        <v>46</v>
      </c>
      <c r="B5263">
        <v>7</v>
      </c>
      <c r="C5263" s="1" t="s">
        <v>8254</v>
      </c>
      <c r="D5263" s="2">
        <v>45951</v>
      </c>
      <c r="E5263" t="s">
        <v>6679</v>
      </c>
      <c r="F5263" s="1" t="s">
        <v>106</v>
      </c>
      <c r="G5263" t="s">
        <v>6680</v>
      </c>
      <c r="H5263" t="s">
        <v>8255</v>
      </c>
      <c r="I5263" s="1" t="s">
        <v>106</v>
      </c>
      <c r="J5263">
        <v>300</v>
      </c>
      <c r="K5263" s="1" t="s">
        <v>2729</v>
      </c>
      <c r="L5263">
        <v>6</v>
      </c>
      <c r="M5263">
        <v>319.88</v>
      </c>
      <c r="N5263">
        <v>22.799999999999997</v>
      </c>
      <c r="Q5263">
        <v>297.08</v>
      </c>
      <c r="R5263" s="1"/>
      <c r="S5263">
        <v>10</v>
      </c>
      <c r="V5263">
        <v>10</v>
      </c>
      <c r="W5263">
        <v>0.16666666666666666</v>
      </c>
      <c r="AF5263">
        <v>0</v>
      </c>
      <c r="AG5263">
        <v>0</v>
      </c>
      <c r="AH5263">
        <v>0.16666666666666666</v>
      </c>
      <c r="AI5263">
        <v>11.833333333333334</v>
      </c>
      <c r="AJ5263">
        <v>12</v>
      </c>
    </row>
    <row r="5264" spans="1:36" x14ac:dyDescent="0.2">
      <c r="A5264" s="1" t="s">
        <v>53</v>
      </c>
      <c r="B5264">
        <v>7</v>
      </c>
      <c r="C5264" s="1" t="s">
        <v>7969</v>
      </c>
      <c r="D5264" s="2">
        <v>45951</v>
      </c>
      <c r="E5264" t="s">
        <v>6322</v>
      </c>
      <c r="F5264" s="1" t="s">
        <v>106</v>
      </c>
      <c r="G5264" t="s">
        <v>3001</v>
      </c>
      <c r="H5264" t="s">
        <v>51</v>
      </c>
      <c r="I5264" s="1" t="s">
        <v>106</v>
      </c>
      <c r="J5264">
        <v>600</v>
      </c>
      <c r="K5264" s="1" t="s">
        <v>2729</v>
      </c>
      <c r="L5264">
        <v>8</v>
      </c>
      <c r="M5264">
        <v>377.58</v>
      </c>
      <c r="N5264">
        <v>16</v>
      </c>
      <c r="O5264">
        <v>39</v>
      </c>
      <c r="Q5264">
        <v>361.58</v>
      </c>
      <c r="R5264" s="1"/>
      <c r="V5264">
        <v>0</v>
      </c>
      <c r="W5264">
        <v>0</v>
      </c>
      <c r="AF5264">
        <v>0</v>
      </c>
      <c r="AG5264">
        <v>0</v>
      </c>
      <c r="AH5264">
        <v>0</v>
      </c>
      <c r="AI5264">
        <v>12</v>
      </c>
      <c r="AJ5264">
        <v>12</v>
      </c>
    </row>
    <row r="5265" spans="1:36" x14ac:dyDescent="0.2">
      <c r="A5265" s="1" t="s">
        <v>53</v>
      </c>
      <c r="B5265">
        <v>7</v>
      </c>
      <c r="C5265" s="1" t="s">
        <v>8256</v>
      </c>
      <c r="D5265" s="2">
        <v>45951</v>
      </c>
      <c r="E5265" t="s">
        <v>6467</v>
      </c>
      <c r="F5265" s="1" t="s">
        <v>106</v>
      </c>
      <c r="G5265">
        <v>18</v>
      </c>
      <c r="H5265" t="s">
        <v>107</v>
      </c>
      <c r="I5265" s="1" t="s">
        <v>106</v>
      </c>
      <c r="J5265">
        <v>100</v>
      </c>
      <c r="K5265" s="1" t="s">
        <v>2729</v>
      </c>
      <c r="L5265">
        <v>2</v>
      </c>
      <c r="M5265">
        <v>105.2</v>
      </c>
      <c r="N5265">
        <v>3.6</v>
      </c>
      <c r="Q5265">
        <v>101.60000000000001</v>
      </c>
      <c r="R5265" s="1"/>
      <c r="V5265">
        <v>0</v>
      </c>
      <c r="W5265">
        <v>0</v>
      </c>
      <c r="AF5265">
        <v>0</v>
      </c>
      <c r="AG5265">
        <v>0</v>
      </c>
      <c r="AH5265">
        <v>0</v>
      </c>
      <c r="AI5265">
        <v>12</v>
      </c>
      <c r="AJ5265">
        <v>12</v>
      </c>
    </row>
    <row r="5266" spans="1:36" x14ac:dyDescent="0.2">
      <c r="A5266" s="1" t="s">
        <v>46</v>
      </c>
      <c r="B5266">
        <v>8</v>
      </c>
      <c r="C5266" s="1" t="s">
        <v>8257</v>
      </c>
      <c r="D5266" s="2">
        <v>45951</v>
      </c>
      <c r="E5266" t="s">
        <v>625</v>
      </c>
      <c r="F5266" s="1" t="s">
        <v>246</v>
      </c>
      <c r="G5266">
        <v>20</v>
      </c>
      <c r="H5266" t="s">
        <v>167</v>
      </c>
      <c r="I5266" s="1" t="s">
        <v>246</v>
      </c>
      <c r="J5266">
        <v>65</v>
      </c>
      <c r="K5266" s="1" t="s">
        <v>2729</v>
      </c>
      <c r="L5266">
        <v>2</v>
      </c>
      <c r="M5266">
        <v>114.30000000000001</v>
      </c>
      <c r="N5266">
        <v>4</v>
      </c>
      <c r="O5266">
        <v>27</v>
      </c>
      <c r="Q5266">
        <v>110.30000000000001</v>
      </c>
      <c r="R5266" s="1"/>
      <c r="S5266">
        <v>5</v>
      </c>
      <c r="V5266">
        <v>5</v>
      </c>
      <c r="W5266">
        <v>8.3333333333333329E-2</v>
      </c>
      <c r="AB5266">
        <v>20</v>
      </c>
      <c r="AF5266">
        <v>20</v>
      </c>
      <c r="AG5266">
        <v>0.33333333333333331</v>
      </c>
      <c r="AH5266">
        <v>0.41666666666666663</v>
      </c>
      <c r="AI5266">
        <v>11.583333333333334</v>
      </c>
      <c r="AJ5266">
        <v>12</v>
      </c>
    </row>
    <row r="5267" spans="1:36" x14ac:dyDescent="0.2">
      <c r="A5267" s="1" t="s">
        <v>46</v>
      </c>
      <c r="B5267">
        <v>8</v>
      </c>
      <c r="C5267" s="1" t="s">
        <v>8258</v>
      </c>
      <c r="D5267" s="2">
        <v>45951</v>
      </c>
      <c r="E5267" t="s">
        <v>625</v>
      </c>
      <c r="F5267" s="1" t="s">
        <v>246</v>
      </c>
      <c r="G5267">
        <v>21</v>
      </c>
      <c r="H5267" t="s">
        <v>167</v>
      </c>
      <c r="I5267" s="1" t="s">
        <v>246</v>
      </c>
      <c r="J5267">
        <v>27</v>
      </c>
      <c r="K5267" s="1" t="s">
        <v>2729</v>
      </c>
      <c r="L5267">
        <v>2</v>
      </c>
      <c r="M5267">
        <v>113.4</v>
      </c>
      <c r="N5267">
        <v>4.2</v>
      </c>
      <c r="Q5267">
        <v>109.2</v>
      </c>
      <c r="R5267" s="1"/>
      <c r="S5267">
        <v>5</v>
      </c>
      <c r="V5267">
        <v>5</v>
      </c>
      <c r="W5267">
        <v>8.3333333333333329E-2</v>
      </c>
      <c r="AF5267">
        <v>0</v>
      </c>
      <c r="AG5267">
        <v>0</v>
      </c>
      <c r="AH5267">
        <v>8.3333333333333329E-2</v>
      </c>
      <c r="AI5267">
        <v>11.916666666666666</v>
      </c>
      <c r="AJ5267">
        <v>12</v>
      </c>
    </row>
    <row r="5268" spans="1:36" x14ac:dyDescent="0.2">
      <c r="A5268" s="1" t="s">
        <v>46</v>
      </c>
      <c r="B5268">
        <v>8</v>
      </c>
      <c r="C5268" s="1" t="s">
        <v>8259</v>
      </c>
      <c r="D5268" s="2">
        <v>45951</v>
      </c>
      <c r="E5268" t="s">
        <v>625</v>
      </c>
      <c r="F5268" s="1" t="s">
        <v>246</v>
      </c>
      <c r="G5268">
        <v>29.5</v>
      </c>
      <c r="H5268" t="s">
        <v>214</v>
      </c>
      <c r="I5268" s="1" t="s">
        <v>246</v>
      </c>
      <c r="J5268">
        <v>55</v>
      </c>
      <c r="K5268" s="1" t="s">
        <v>2729</v>
      </c>
      <c r="L5268">
        <v>1</v>
      </c>
      <c r="M5268">
        <v>67</v>
      </c>
      <c r="N5268">
        <v>2.9</v>
      </c>
      <c r="Q5268">
        <v>64.099999999999994</v>
      </c>
      <c r="R5268" s="1"/>
      <c r="S5268">
        <v>5</v>
      </c>
      <c r="V5268">
        <v>5</v>
      </c>
      <c r="W5268">
        <v>8.3333333333333329E-2</v>
      </c>
      <c r="AF5268">
        <v>0</v>
      </c>
      <c r="AG5268">
        <v>0</v>
      </c>
      <c r="AH5268">
        <v>8.3333333333333329E-2</v>
      </c>
      <c r="AI5268">
        <v>11.916666666666666</v>
      </c>
      <c r="AJ5268">
        <v>12</v>
      </c>
    </row>
    <row r="5269" spans="1:36" x14ac:dyDescent="0.2">
      <c r="A5269" s="1" t="s">
        <v>46</v>
      </c>
      <c r="B5269">
        <v>8</v>
      </c>
      <c r="C5269" s="1" t="s">
        <v>8260</v>
      </c>
      <c r="D5269" s="2">
        <v>45951</v>
      </c>
      <c r="E5269" t="s">
        <v>6253</v>
      </c>
      <c r="F5269" s="1" t="s">
        <v>246</v>
      </c>
      <c r="G5269">
        <v>16</v>
      </c>
      <c r="H5269">
        <v>8</v>
      </c>
      <c r="I5269" s="1" t="s">
        <v>246</v>
      </c>
      <c r="J5269">
        <v>690</v>
      </c>
      <c r="K5269" s="1" t="s">
        <v>2729</v>
      </c>
      <c r="L5269">
        <v>1</v>
      </c>
      <c r="M5269">
        <v>57</v>
      </c>
      <c r="N5269">
        <v>2</v>
      </c>
      <c r="Q5269">
        <v>55</v>
      </c>
      <c r="R5269" s="1"/>
      <c r="V5269">
        <v>0</v>
      </c>
      <c r="W5269">
        <v>0</v>
      </c>
      <c r="AF5269">
        <v>0</v>
      </c>
      <c r="AG5269">
        <v>0</v>
      </c>
      <c r="AH5269">
        <v>0</v>
      </c>
      <c r="AI5269">
        <v>12</v>
      </c>
      <c r="AJ5269">
        <v>12</v>
      </c>
    </row>
    <row r="5270" spans="1:36" x14ac:dyDescent="0.2">
      <c r="A5270" s="1" t="s">
        <v>53</v>
      </c>
      <c r="B5270">
        <v>8</v>
      </c>
      <c r="C5270" s="1" t="s">
        <v>8260</v>
      </c>
      <c r="D5270" s="2">
        <v>45951</v>
      </c>
      <c r="E5270" t="s">
        <v>6253</v>
      </c>
      <c r="F5270" s="1" t="s">
        <v>246</v>
      </c>
      <c r="G5270">
        <v>16</v>
      </c>
      <c r="H5270">
        <v>8</v>
      </c>
      <c r="I5270" s="1" t="s">
        <v>246</v>
      </c>
      <c r="J5270">
        <v>690</v>
      </c>
      <c r="K5270" s="1" t="s">
        <v>2729</v>
      </c>
      <c r="L5270">
        <v>7</v>
      </c>
      <c r="M5270">
        <v>337.42</v>
      </c>
      <c r="N5270">
        <v>13.299999999999999</v>
      </c>
      <c r="O5270">
        <v>13</v>
      </c>
      <c r="Q5270">
        <v>324.12</v>
      </c>
      <c r="R5270" s="1"/>
      <c r="V5270">
        <v>0</v>
      </c>
      <c r="W5270">
        <v>0</v>
      </c>
      <c r="AF5270">
        <v>0</v>
      </c>
      <c r="AG5270">
        <v>0</v>
      </c>
      <c r="AH5270">
        <v>0</v>
      </c>
      <c r="AI5270">
        <v>12</v>
      </c>
      <c r="AJ5270">
        <v>12</v>
      </c>
    </row>
    <row r="5271" spans="1:36" x14ac:dyDescent="0.2">
      <c r="A5271" s="1"/>
      <c r="C5271" s="1"/>
      <c r="D5271" s="2"/>
      <c r="E5271" t="s">
        <v>51</v>
      </c>
      <c r="F5271" s="1"/>
      <c r="I5271" s="1"/>
      <c r="K5271" s="1"/>
      <c r="Q5271">
        <v>0</v>
      </c>
      <c r="R5271" s="1"/>
      <c r="V5271">
        <v>0</v>
      </c>
      <c r="W5271">
        <v>0</v>
      </c>
      <c r="AF5271">
        <v>0</v>
      </c>
      <c r="AG5271">
        <v>0</v>
      </c>
      <c r="AH5271">
        <v>0</v>
      </c>
      <c r="AI5271">
        <v>12</v>
      </c>
      <c r="AJ5271">
        <v>12</v>
      </c>
    </row>
    <row r="5272" spans="1:36" x14ac:dyDescent="0.2">
      <c r="A5272" s="1"/>
      <c r="C5272" s="1"/>
      <c r="D5272" s="2"/>
      <c r="E5272" t="s">
        <v>51</v>
      </c>
      <c r="F5272" s="1"/>
      <c r="I5272" s="1"/>
      <c r="K5272" s="1"/>
      <c r="Q5272">
        <v>0</v>
      </c>
      <c r="R5272" s="1"/>
      <c r="V5272">
        <v>0</v>
      </c>
      <c r="W5272">
        <v>0</v>
      </c>
      <c r="AF5272">
        <v>0</v>
      </c>
      <c r="AG5272">
        <v>0</v>
      </c>
      <c r="AH5272">
        <v>0</v>
      </c>
      <c r="AI5272">
        <v>12</v>
      </c>
      <c r="AJ5272">
        <v>12</v>
      </c>
    </row>
    <row r="5273" spans="1:36" x14ac:dyDescent="0.2">
      <c r="A5273" s="1"/>
      <c r="C5273" s="1"/>
      <c r="D5273" s="2"/>
      <c r="E5273" t="s">
        <v>51</v>
      </c>
      <c r="F5273" s="1"/>
      <c r="I5273" s="1"/>
      <c r="K5273" s="1"/>
      <c r="Q5273">
        <v>0</v>
      </c>
      <c r="R5273" s="1"/>
      <c r="V5273">
        <v>0</v>
      </c>
      <c r="W5273">
        <v>0</v>
      </c>
      <c r="AF5273">
        <v>0</v>
      </c>
      <c r="AG5273">
        <v>0</v>
      </c>
      <c r="AH5273">
        <v>0</v>
      </c>
      <c r="AI5273">
        <v>12</v>
      </c>
      <c r="AJ5273">
        <v>12</v>
      </c>
    </row>
    <row r="5274" spans="1:36" x14ac:dyDescent="0.2">
      <c r="A5274" s="1"/>
      <c r="C5274" s="1"/>
      <c r="D5274" s="2"/>
      <c r="E5274" t="s">
        <v>51</v>
      </c>
      <c r="F5274" s="1"/>
      <c r="I5274" s="1"/>
      <c r="K5274" s="1"/>
      <c r="Q5274">
        <v>0</v>
      </c>
      <c r="R5274" s="1"/>
      <c r="V5274">
        <v>0</v>
      </c>
      <c r="W5274">
        <v>0</v>
      </c>
      <c r="AF5274">
        <v>0</v>
      </c>
      <c r="AG5274">
        <v>0</v>
      </c>
      <c r="AH5274">
        <v>0</v>
      </c>
      <c r="AI5274">
        <v>12</v>
      </c>
      <c r="AJ5274">
        <v>12</v>
      </c>
    </row>
    <row r="5275" spans="1:36" x14ac:dyDescent="0.2">
      <c r="A5275" s="1"/>
      <c r="C5275" s="1"/>
      <c r="D5275" s="2"/>
      <c r="E5275" t="s">
        <v>51</v>
      </c>
      <c r="F5275" s="1"/>
      <c r="I5275" s="1"/>
      <c r="K5275" s="1"/>
      <c r="Q5275">
        <v>0</v>
      </c>
      <c r="R5275" s="1"/>
      <c r="V5275">
        <v>0</v>
      </c>
      <c r="W5275">
        <v>0</v>
      </c>
      <c r="AF5275">
        <v>0</v>
      </c>
      <c r="AG5275">
        <v>0</v>
      </c>
      <c r="AH5275">
        <v>0</v>
      </c>
      <c r="AI5275">
        <v>12</v>
      </c>
      <c r="AJ5275">
        <v>12</v>
      </c>
    </row>
    <row r="5276" spans="1:36" x14ac:dyDescent="0.2">
      <c r="A5276" s="1"/>
      <c r="C5276" s="1"/>
      <c r="D5276" s="2"/>
      <c r="E5276" t="s">
        <v>51</v>
      </c>
      <c r="F5276" s="1"/>
      <c r="I5276" s="1"/>
      <c r="K5276" s="1"/>
      <c r="Q5276">
        <v>0</v>
      </c>
      <c r="R5276" s="1"/>
      <c r="V5276">
        <v>0</v>
      </c>
      <c r="W5276">
        <v>0</v>
      </c>
      <c r="AF5276">
        <v>0</v>
      </c>
      <c r="AG5276">
        <v>0</v>
      </c>
      <c r="AH5276">
        <v>0</v>
      </c>
      <c r="AI5276">
        <v>12</v>
      </c>
      <c r="AJ5276">
        <v>12</v>
      </c>
    </row>
    <row r="5277" spans="1:36" x14ac:dyDescent="0.2">
      <c r="A5277" s="1"/>
      <c r="C5277" s="1"/>
      <c r="D5277" s="2"/>
      <c r="E5277" t="s">
        <v>51</v>
      </c>
      <c r="F5277" s="1"/>
      <c r="I5277" s="1"/>
      <c r="K5277" s="1"/>
      <c r="Q5277">
        <v>0</v>
      </c>
      <c r="R5277" s="1"/>
      <c r="V5277">
        <v>0</v>
      </c>
      <c r="W5277">
        <v>0</v>
      </c>
      <c r="AF5277">
        <v>0</v>
      </c>
      <c r="AG5277">
        <v>0</v>
      </c>
      <c r="AH5277">
        <v>0</v>
      </c>
      <c r="AI5277">
        <v>12</v>
      </c>
      <c r="AJ5277">
        <v>12</v>
      </c>
    </row>
    <row r="5278" spans="1:36" x14ac:dyDescent="0.2">
      <c r="A5278" s="1"/>
      <c r="C5278" s="1"/>
      <c r="D5278" s="2"/>
      <c r="E5278" t="s">
        <v>51</v>
      </c>
      <c r="F5278" s="1"/>
      <c r="I5278" s="1"/>
      <c r="K5278" s="1"/>
      <c r="Q5278">
        <v>0</v>
      </c>
      <c r="R5278" s="1"/>
      <c r="V5278">
        <v>0</v>
      </c>
      <c r="W5278">
        <v>0</v>
      </c>
      <c r="AF5278">
        <v>0</v>
      </c>
      <c r="AG5278">
        <v>0</v>
      </c>
      <c r="AH5278">
        <v>0</v>
      </c>
      <c r="AI5278">
        <v>12</v>
      </c>
      <c r="AJ5278">
        <v>12</v>
      </c>
    </row>
    <row r="5279" spans="1:36" x14ac:dyDescent="0.2">
      <c r="A5279" s="1"/>
      <c r="C5279" s="1"/>
      <c r="D5279" s="2"/>
      <c r="E5279" t="s">
        <v>51</v>
      </c>
      <c r="F5279" s="1"/>
      <c r="I5279" s="1"/>
      <c r="K5279" s="1"/>
      <c r="Q5279">
        <v>0</v>
      </c>
      <c r="R5279" s="1"/>
      <c r="V5279">
        <v>0</v>
      </c>
      <c r="W5279">
        <v>0</v>
      </c>
      <c r="AF5279">
        <v>0</v>
      </c>
      <c r="AG5279">
        <v>0</v>
      </c>
      <c r="AH5279">
        <v>0</v>
      </c>
      <c r="AI5279">
        <v>12</v>
      </c>
      <c r="AJ5279">
        <v>12</v>
      </c>
    </row>
    <row r="5280" spans="1:36" x14ac:dyDescent="0.2">
      <c r="A5280" s="1"/>
      <c r="C5280" s="1"/>
      <c r="D5280" s="2"/>
      <c r="E5280" t="s">
        <v>51</v>
      </c>
      <c r="F5280" s="1"/>
      <c r="I5280" s="1"/>
      <c r="K5280" s="1"/>
      <c r="Q5280">
        <v>0</v>
      </c>
      <c r="R5280" s="1"/>
      <c r="V5280">
        <v>0</v>
      </c>
      <c r="W5280">
        <v>0</v>
      </c>
      <c r="AF5280">
        <v>0</v>
      </c>
      <c r="AG5280">
        <v>0</v>
      </c>
      <c r="AH5280">
        <v>0</v>
      </c>
      <c r="AI5280">
        <v>12</v>
      </c>
      <c r="AJ5280">
        <v>12</v>
      </c>
    </row>
    <row r="5281" spans="1:36" x14ac:dyDescent="0.2">
      <c r="A5281" s="1"/>
      <c r="C5281" s="1"/>
      <c r="D5281" s="2"/>
      <c r="E5281" t="s">
        <v>51</v>
      </c>
      <c r="F5281" s="1"/>
      <c r="I5281" s="1"/>
      <c r="K5281" s="1"/>
      <c r="Q5281">
        <v>0</v>
      </c>
      <c r="R5281" s="1"/>
      <c r="V5281">
        <v>0</v>
      </c>
      <c r="W5281">
        <v>0</v>
      </c>
      <c r="AF5281">
        <v>0</v>
      </c>
      <c r="AG5281">
        <v>0</v>
      </c>
      <c r="AH5281">
        <v>0</v>
      </c>
      <c r="AI5281">
        <v>12</v>
      </c>
      <c r="AJ5281">
        <v>12</v>
      </c>
    </row>
    <row r="5282" spans="1:36" x14ac:dyDescent="0.2">
      <c r="A5282" s="1"/>
      <c r="C5282" s="1"/>
      <c r="D5282" s="2"/>
      <c r="E5282" t="s">
        <v>51</v>
      </c>
      <c r="F5282" s="1"/>
      <c r="I5282" s="1"/>
      <c r="K5282" s="1"/>
      <c r="Q5282">
        <v>0</v>
      </c>
      <c r="R5282" s="1"/>
      <c r="V5282">
        <v>0</v>
      </c>
      <c r="W5282">
        <v>0</v>
      </c>
      <c r="AF5282">
        <v>0</v>
      </c>
      <c r="AG5282">
        <v>0</v>
      </c>
      <c r="AH5282">
        <v>0</v>
      </c>
      <c r="AI5282">
        <v>12</v>
      </c>
      <c r="AJ5282">
        <v>12</v>
      </c>
    </row>
    <row r="5283" spans="1:36" x14ac:dyDescent="0.2">
      <c r="A5283" s="1"/>
      <c r="C5283" s="1"/>
      <c r="D5283" s="2"/>
      <c r="E5283" t="s">
        <v>51</v>
      </c>
      <c r="F5283" s="1"/>
      <c r="I5283" s="1"/>
      <c r="K5283" s="1"/>
      <c r="Q5283">
        <v>0</v>
      </c>
      <c r="R5283" s="1"/>
      <c r="V5283">
        <v>0</v>
      </c>
      <c r="W5283">
        <v>0</v>
      </c>
      <c r="AF5283">
        <v>0</v>
      </c>
      <c r="AG5283">
        <v>0</v>
      </c>
      <c r="AH5283">
        <v>0</v>
      </c>
      <c r="AI5283">
        <v>12</v>
      </c>
      <c r="AJ5283">
        <v>12</v>
      </c>
    </row>
    <row r="5284" spans="1:36" x14ac:dyDescent="0.2">
      <c r="A5284" s="1"/>
      <c r="C5284" s="1"/>
      <c r="D5284" s="2"/>
      <c r="E5284" t="s">
        <v>51</v>
      </c>
      <c r="F5284" s="1"/>
      <c r="I5284" s="1"/>
      <c r="K5284" s="1"/>
      <c r="Q5284">
        <v>0</v>
      </c>
      <c r="R5284" s="1"/>
      <c r="V5284">
        <v>0</v>
      </c>
      <c r="W5284">
        <v>0</v>
      </c>
      <c r="AF5284">
        <v>0</v>
      </c>
      <c r="AG5284">
        <v>0</v>
      </c>
      <c r="AH5284">
        <v>0</v>
      </c>
      <c r="AI5284">
        <v>12</v>
      </c>
      <c r="AJ5284">
        <v>12</v>
      </c>
    </row>
    <row r="5285" spans="1:36" x14ac:dyDescent="0.2">
      <c r="A5285" s="1"/>
      <c r="C5285" s="1"/>
      <c r="D5285" s="2"/>
      <c r="E5285" t="s">
        <v>51</v>
      </c>
      <c r="F5285" s="1"/>
      <c r="I5285" s="1"/>
      <c r="K5285" s="1"/>
      <c r="Q5285">
        <v>0</v>
      </c>
      <c r="R5285" s="1"/>
      <c r="V5285">
        <v>0</v>
      </c>
      <c r="W5285">
        <v>0</v>
      </c>
      <c r="AF5285">
        <v>0</v>
      </c>
      <c r="AG5285">
        <v>0</v>
      </c>
      <c r="AH5285">
        <v>0</v>
      </c>
      <c r="AI5285">
        <v>12</v>
      </c>
      <c r="AJ5285">
        <v>12</v>
      </c>
    </row>
    <row r="5286" spans="1:36" x14ac:dyDescent="0.2">
      <c r="A5286" s="1"/>
      <c r="C5286" s="1"/>
      <c r="D5286" s="2"/>
      <c r="E5286" t="s">
        <v>51</v>
      </c>
      <c r="F5286" s="1"/>
      <c r="I5286" s="1"/>
      <c r="K5286" s="1"/>
      <c r="Q5286">
        <v>0</v>
      </c>
      <c r="R5286" s="1"/>
      <c r="V5286">
        <v>0</v>
      </c>
      <c r="W5286">
        <v>0</v>
      </c>
      <c r="AF5286">
        <v>0</v>
      </c>
      <c r="AG5286">
        <v>0</v>
      </c>
      <c r="AH5286">
        <v>0</v>
      </c>
      <c r="AI5286">
        <v>12</v>
      </c>
      <c r="AJ5286">
        <v>12</v>
      </c>
    </row>
    <row r="5287" spans="1:36" x14ac:dyDescent="0.2">
      <c r="A5287" s="1"/>
      <c r="C5287" s="1"/>
      <c r="D5287" s="2"/>
      <c r="E5287" t="s">
        <v>51</v>
      </c>
      <c r="F5287" s="1"/>
      <c r="I5287" s="1"/>
      <c r="K5287" s="1"/>
      <c r="Q5287">
        <v>0</v>
      </c>
      <c r="R5287" s="1"/>
      <c r="V5287">
        <v>0</v>
      </c>
      <c r="W5287">
        <v>0</v>
      </c>
      <c r="AF5287">
        <v>0</v>
      </c>
      <c r="AG5287">
        <v>0</v>
      </c>
      <c r="AH5287">
        <v>0</v>
      </c>
      <c r="AI5287">
        <v>12</v>
      </c>
      <c r="AJ5287">
        <v>12</v>
      </c>
    </row>
    <row r="5288" spans="1:36" x14ac:dyDescent="0.2">
      <c r="A5288" s="1"/>
      <c r="C5288" s="1"/>
      <c r="D5288" s="2"/>
      <c r="E5288" t="s">
        <v>51</v>
      </c>
      <c r="F5288" s="1"/>
      <c r="I5288" s="1"/>
      <c r="K5288" s="1"/>
      <c r="Q5288">
        <v>0</v>
      </c>
      <c r="R5288" s="1"/>
      <c r="V5288">
        <v>0</v>
      </c>
      <c r="W5288">
        <v>0</v>
      </c>
      <c r="AF5288">
        <v>0</v>
      </c>
      <c r="AG5288">
        <v>0</v>
      </c>
      <c r="AH5288">
        <v>0</v>
      </c>
      <c r="AI5288">
        <v>12</v>
      </c>
      <c r="AJ5288">
        <v>12</v>
      </c>
    </row>
    <row r="5289" spans="1:36" x14ac:dyDescent="0.2">
      <c r="A5289" s="1"/>
      <c r="C5289" s="1"/>
      <c r="D5289" s="2"/>
      <c r="E5289" t="s">
        <v>51</v>
      </c>
      <c r="F5289" s="1"/>
      <c r="I5289" s="1"/>
      <c r="K5289" s="1"/>
      <c r="Q5289">
        <v>0</v>
      </c>
      <c r="R5289" s="1"/>
      <c r="V5289">
        <v>0</v>
      </c>
      <c r="W5289">
        <v>0</v>
      </c>
      <c r="AF5289">
        <v>0</v>
      </c>
      <c r="AG5289">
        <v>0</v>
      </c>
      <c r="AH5289">
        <v>0</v>
      </c>
      <c r="AI5289">
        <v>12</v>
      </c>
      <c r="AJ5289">
        <v>12</v>
      </c>
    </row>
    <row r="5290" spans="1:36" x14ac:dyDescent="0.2">
      <c r="A5290" s="1"/>
      <c r="C5290" s="1"/>
      <c r="D5290" s="2"/>
      <c r="E5290" t="s">
        <v>51</v>
      </c>
      <c r="F5290" s="1"/>
      <c r="I5290" s="1"/>
      <c r="K5290" s="1"/>
      <c r="Q5290">
        <v>0</v>
      </c>
      <c r="R5290" s="1"/>
      <c r="V5290">
        <v>0</v>
      </c>
      <c r="W5290">
        <v>0</v>
      </c>
      <c r="AF5290">
        <v>0</v>
      </c>
      <c r="AG5290">
        <v>0</v>
      </c>
      <c r="AH5290">
        <v>0</v>
      </c>
      <c r="AI5290">
        <v>12</v>
      </c>
      <c r="AJ5290">
        <v>12</v>
      </c>
    </row>
    <row r="5291" spans="1:36" x14ac:dyDescent="0.2">
      <c r="A5291" s="1"/>
      <c r="C5291" s="1"/>
      <c r="D5291" s="2"/>
      <c r="E5291" t="s">
        <v>51</v>
      </c>
      <c r="F5291" s="1"/>
      <c r="I5291" s="1"/>
      <c r="K5291" s="1"/>
      <c r="Q5291">
        <v>0</v>
      </c>
      <c r="R5291" s="1"/>
      <c r="V5291">
        <v>0</v>
      </c>
      <c r="W5291">
        <v>0</v>
      </c>
      <c r="AF5291">
        <v>0</v>
      </c>
      <c r="AG5291">
        <v>0</v>
      </c>
      <c r="AH5291">
        <v>0</v>
      </c>
      <c r="AI5291">
        <v>12</v>
      </c>
      <c r="AJ5291">
        <v>12</v>
      </c>
    </row>
    <row r="5292" spans="1:36" x14ac:dyDescent="0.2">
      <c r="A5292" s="1"/>
      <c r="C5292" s="1"/>
      <c r="D5292" s="2"/>
      <c r="E5292" t="s">
        <v>51</v>
      </c>
      <c r="F5292" s="1"/>
      <c r="I5292" s="1"/>
      <c r="K5292" s="1"/>
      <c r="Q5292">
        <v>0</v>
      </c>
      <c r="R5292" s="1"/>
      <c r="V5292">
        <v>0</v>
      </c>
      <c r="W5292">
        <v>0</v>
      </c>
      <c r="AF5292">
        <v>0</v>
      </c>
      <c r="AG5292">
        <v>0</v>
      </c>
      <c r="AH5292">
        <v>0</v>
      </c>
      <c r="AI5292">
        <v>12</v>
      </c>
      <c r="AJ5292">
        <v>12</v>
      </c>
    </row>
    <row r="5293" spans="1:36" x14ac:dyDescent="0.2">
      <c r="A5293" s="1"/>
      <c r="C5293" s="1"/>
      <c r="D5293" s="2"/>
      <c r="E5293" t="s">
        <v>51</v>
      </c>
      <c r="F5293" s="1"/>
      <c r="I5293" s="1"/>
      <c r="K5293" s="1"/>
      <c r="Q5293">
        <v>0</v>
      </c>
      <c r="R5293" s="1"/>
      <c r="V5293">
        <v>0</v>
      </c>
      <c r="W5293">
        <v>0</v>
      </c>
      <c r="AF5293">
        <v>0</v>
      </c>
      <c r="AG5293">
        <v>0</v>
      </c>
      <c r="AH5293">
        <v>0</v>
      </c>
      <c r="AI5293">
        <v>12</v>
      </c>
      <c r="AJ5293">
        <v>12</v>
      </c>
    </row>
    <row r="5294" spans="1:36" x14ac:dyDescent="0.2">
      <c r="A5294" s="1"/>
      <c r="C5294" s="1"/>
      <c r="D5294" s="2"/>
      <c r="E5294" t="s">
        <v>51</v>
      </c>
      <c r="F5294" s="1"/>
      <c r="I5294" s="1"/>
      <c r="K5294" s="1"/>
      <c r="Q5294">
        <v>0</v>
      </c>
      <c r="R5294" s="1"/>
      <c r="V5294">
        <v>0</v>
      </c>
      <c r="W5294">
        <v>0</v>
      </c>
      <c r="AF5294">
        <v>0</v>
      </c>
      <c r="AG5294">
        <v>0</v>
      </c>
      <c r="AH5294">
        <v>0</v>
      </c>
      <c r="AI5294">
        <v>12</v>
      </c>
      <c r="AJ5294">
        <v>12</v>
      </c>
    </row>
    <row r="5295" spans="1:36" x14ac:dyDescent="0.2">
      <c r="A5295" s="1"/>
      <c r="C5295" s="1"/>
      <c r="D5295" s="2"/>
      <c r="E5295" t="s">
        <v>51</v>
      </c>
      <c r="F5295" s="1"/>
      <c r="I5295" s="1"/>
      <c r="K5295" s="1"/>
      <c r="Q5295">
        <v>0</v>
      </c>
      <c r="R5295" s="1"/>
      <c r="V5295">
        <v>0</v>
      </c>
      <c r="W5295">
        <v>0</v>
      </c>
      <c r="AF5295">
        <v>0</v>
      </c>
      <c r="AG5295">
        <v>0</v>
      </c>
      <c r="AH5295">
        <v>0</v>
      </c>
      <c r="AI5295">
        <v>12</v>
      </c>
      <c r="AJ5295">
        <v>12</v>
      </c>
    </row>
    <row r="5296" spans="1:36" x14ac:dyDescent="0.2">
      <c r="A5296" s="1"/>
      <c r="C5296" s="1"/>
      <c r="D5296" s="2"/>
      <c r="E5296" t="s">
        <v>51</v>
      </c>
      <c r="F5296" s="1"/>
      <c r="I5296" s="1"/>
      <c r="K5296" s="1"/>
      <c r="Q5296">
        <v>0</v>
      </c>
      <c r="R5296" s="1"/>
      <c r="V5296">
        <v>0</v>
      </c>
      <c r="W5296">
        <v>0</v>
      </c>
      <c r="AF5296">
        <v>0</v>
      </c>
      <c r="AG5296">
        <v>0</v>
      </c>
      <c r="AH5296">
        <v>0</v>
      </c>
      <c r="AI5296">
        <v>12</v>
      </c>
      <c r="AJ5296">
        <v>12</v>
      </c>
    </row>
    <row r="5297" spans="1:36" x14ac:dyDescent="0.2">
      <c r="A5297" s="1"/>
      <c r="C5297" s="1"/>
      <c r="D5297" s="2"/>
      <c r="E5297" t="s">
        <v>51</v>
      </c>
      <c r="F5297" s="1"/>
      <c r="I5297" s="1"/>
      <c r="K5297" s="1"/>
      <c r="Q5297">
        <v>0</v>
      </c>
      <c r="R5297" s="1"/>
      <c r="V5297">
        <v>0</v>
      </c>
      <c r="W5297">
        <v>0</v>
      </c>
      <c r="AF5297">
        <v>0</v>
      </c>
      <c r="AG5297">
        <v>0</v>
      </c>
      <c r="AH5297">
        <v>0</v>
      </c>
      <c r="AI5297">
        <v>12</v>
      </c>
      <c r="AJ5297">
        <v>12</v>
      </c>
    </row>
    <row r="5298" spans="1:36" x14ac:dyDescent="0.2">
      <c r="A5298" s="1"/>
      <c r="C5298" s="1"/>
      <c r="D5298" s="2"/>
      <c r="E5298" t="s">
        <v>51</v>
      </c>
      <c r="F5298" s="1"/>
      <c r="I5298" s="1"/>
      <c r="K5298" s="1"/>
      <c r="Q5298">
        <v>0</v>
      </c>
      <c r="R5298" s="1"/>
      <c r="V5298">
        <v>0</v>
      </c>
      <c r="W5298">
        <v>0</v>
      </c>
      <c r="AF5298">
        <v>0</v>
      </c>
      <c r="AG5298">
        <v>0</v>
      </c>
      <c r="AH5298">
        <v>0</v>
      </c>
      <c r="AI5298">
        <v>12</v>
      </c>
      <c r="AJ5298">
        <v>12</v>
      </c>
    </row>
    <row r="5299" spans="1:36" x14ac:dyDescent="0.2">
      <c r="A5299" s="1"/>
      <c r="C5299" s="1"/>
      <c r="D5299" s="2"/>
      <c r="E5299" t="s">
        <v>51</v>
      </c>
      <c r="F5299" s="1"/>
      <c r="I5299" s="1"/>
      <c r="K5299" s="1"/>
      <c r="Q5299">
        <v>0</v>
      </c>
      <c r="R5299" s="1"/>
      <c r="V5299">
        <v>0</v>
      </c>
      <c r="W5299">
        <v>0</v>
      </c>
      <c r="AF5299">
        <v>0</v>
      </c>
      <c r="AG5299">
        <v>0</v>
      </c>
      <c r="AH5299">
        <v>0</v>
      </c>
      <c r="AI5299">
        <v>12</v>
      </c>
      <c r="AJ5299">
        <v>12</v>
      </c>
    </row>
    <row r="5300" spans="1:36" x14ac:dyDescent="0.2">
      <c r="A5300" s="1"/>
      <c r="C5300" s="1"/>
      <c r="D5300" s="2"/>
      <c r="E5300" t="s">
        <v>51</v>
      </c>
      <c r="F5300" s="1"/>
      <c r="I5300" s="1"/>
      <c r="K5300" s="1"/>
      <c r="Q5300">
        <v>0</v>
      </c>
      <c r="R5300" s="1"/>
      <c r="V5300">
        <v>0</v>
      </c>
      <c r="W5300">
        <v>0</v>
      </c>
      <c r="AF5300">
        <v>0</v>
      </c>
      <c r="AG5300">
        <v>0</v>
      </c>
      <c r="AH5300">
        <v>0</v>
      </c>
      <c r="AI5300">
        <v>12</v>
      </c>
      <c r="AJ5300">
        <v>12</v>
      </c>
    </row>
    <row r="5301" spans="1:36" x14ac:dyDescent="0.2">
      <c r="A5301" s="1"/>
      <c r="C5301" s="1"/>
      <c r="D5301" s="2"/>
      <c r="E5301" t="s">
        <v>51</v>
      </c>
      <c r="F5301" s="1"/>
      <c r="I5301" s="1"/>
      <c r="K5301" s="1"/>
      <c r="Q5301">
        <v>0</v>
      </c>
      <c r="R5301" s="1"/>
      <c r="V5301">
        <v>0</v>
      </c>
      <c r="W5301">
        <v>0</v>
      </c>
      <c r="AF5301">
        <v>0</v>
      </c>
      <c r="AG5301">
        <v>0</v>
      </c>
      <c r="AH5301">
        <v>0</v>
      </c>
      <c r="AI5301">
        <v>12</v>
      </c>
      <c r="AJ5301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123CDF-112E-4C5D-8C48-18D886AD2A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PP PRD</vt:lpstr>
      <vt:lpstr>PP JOB CARD PRD</vt:lpstr>
      <vt:lpstr>PP SIDE SEAL </vt:lpstr>
      <vt:lpstr>PP SIDE SEAL JOB CARD</vt:lpstr>
      <vt:lpstr>PP BOTTOM SEAL</vt:lpstr>
      <vt:lpstr>PP BOTTOM SEAL JOB CARD</vt:lpstr>
      <vt:lpstr>LD DISPATCH</vt:lpstr>
      <vt:lpstr>Sheet2</vt:lpstr>
      <vt:lpstr>LD PRD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2025-08-25T07:23:21Z</dcterms:created>
  <dcterms:modified xsi:type="dcterms:W3CDTF">2025-10-22T11:28:53Z</dcterms:modified>
</cp:coreProperties>
</file>